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esktop\Short-Term &amp; Emergency Power Supply Procurement 2020-2021\CSP Bid Forms\Final Bid Form (041021)\Final Bid Form &amp; Evaln Worksheet (061621)\"/>
    </mc:Choice>
  </mc:AlternateContent>
  <xr:revisionPtr revIDLastSave="0" documentId="13_ncr:1_{5458A0BD-AFFA-4D84-84EC-C41F8733C69C}" xr6:coauthVersionLast="47" xr6:coauthVersionMax="47" xr10:uidLastSave="{00000000-0000-0000-0000-000000000000}"/>
  <bookViews>
    <workbookView xWindow="-108" yWindow="-108" windowWidth="23256" windowHeight="12576" firstSheet="9" activeTab="9" xr2:uid="{00000000-000D-0000-FFFF-FFFF00000000}"/>
  </bookViews>
  <sheets>
    <sheet name="Form 1 ALL POWER PLANTS" sheetId="1" r:id="rId1"/>
    <sheet name="Form 2 HYDRO" sheetId="2" r:id="rId2"/>
    <sheet name="Form 3 SOLAR" sheetId="3" r:id="rId3"/>
    <sheet name="Form 4 BIOMASS" sheetId="4" r:id="rId4"/>
    <sheet name="Form 5 BIODIESEL" sheetId="26" r:id="rId5"/>
    <sheet name="Form 6 LNG" sheetId="6" r:id="rId6"/>
    <sheet name="Form 7 BUNKER C" sheetId="7" r:id="rId7"/>
    <sheet name="Form 8 LFO Diesel" sheetId="9" r:id="rId8"/>
    <sheet name="Parameters" sheetId="8" r:id="rId9"/>
    <sheet name="Inflated Bid Prices After Tax" sheetId="24" r:id="rId10"/>
    <sheet name="Levelized Bid Price @100% CUF" sheetId="45" r:id="rId11"/>
    <sheet name="Dependable Capacity" sheetId="15" r:id="rId12"/>
    <sheet name="Available Energy and Dispatch" sheetId="14" r:id="rId13"/>
    <sheet name="Generation Cost" sheetId="13" r:id="rId14"/>
    <sheet name="Levelized Bid Price" sheetId="18" r:id="rId15"/>
  </sheets>
  <externalReferences>
    <externalReference r:id="rId16"/>
  </externalReferences>
  <definedNames>
    <definedName name="_xlnm._FilterDatabase" localSheetId="13" hidden="1">'Available Energy and Dispatch'!$N$11:$T$285</definedName>
    <definedName name="Dropdown" localSheetId="7">'[1]Form 1 Solar'!#REF!</definedName>
    <definedName name="Dropdown">'[1]Form 1 Solar'!#REF!</definedName>
    <definedName name="_xlnm.Print_Area" localSheetId="0">'Form 1 ALL POWER PLANTS'!$A$1:$K$226</definedName>
    <definedName name="_xlnm.Print_Area" localSheetId="1">'Form 2 HYDRO'!$A$1:$I$100</definedName>
    <definedName name="_xlnm.Print_Area" localSheetId="2">'Form 3 SOLAR'!$A$1:$I$100</definedName>
    <definedName name="_xlnm.Print_Area" localSheetId="3">'Form 4 BIOMASS'!$A$1:$I$100</definedName>
    <definedName name="_xlnm.Print_Area" localSheetId="4">'Form 5 BIODIESEL'!$A$1:$I$486</definedName>
    <definedName name="_xlnm.Print_Area" localSheetId="5">'Form 6 LNG'!$A$1:$I$486</definedName>
    <definedName name="_xlnm.Print_Area" localSheetId="6">'Form 7 BUNKER C'!$A$1:$I$487</definedName>
    <definedName name="_xlnm.Print_Area" localSheetId="7">'Form 8 LFO Diesel'!$A$1:$I$489</definedName>
    <definedName name="_xlnm.Print_Area" localSheetId="8">Parameters!$B$1:$O$97</definedName>
    <definedName name="_xlnm.Print_Titles" localSheetId="0">'Form 1 ALL POWER PLANTS'!$1:$9</definedName>
    <definedName name="_xlnm.Print_Titles" localSheetId="1">'Form 2 HYDRO'!$1:$9</definedName>
    <definedName name="_xlnm.Print_Titles" localSheetId="2">'Form 3 SOLAR'!$1:$9</definedName>
    <definedName name="_xlnm.Print_Titles" localSheetId="3">'Form 4 BIOMASS'!$1:$9</definedName>
    <definedName name="_xlnm.Print_Titles" localSheetId="4">'Form 5 BIODIESEL'!$1:$9</definedName>
    <definedName name="_xlnm.Print_Titles" localSheetId="5">'Form 6 LNG'!$1:$9</definedName>
    <definedName name="_xlnm.Print_Titles" localSheetId="6">'Form 7 BUNKER C'!$1:$9</definedName>
    <definedName name="_xlnm.Print_Titles" localSheetId="7">'Form 8 LFO Diesel'!$1:$9</definedName>
    <definedName name="_xlnm.Print_Titles" localSheetId="8">Parameters!$1:$1</definedName>
  </definedNames>
  <calcPr calcId="181029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452" i="24" l="1"/>
  <c r="BM451" i="24"/>
  <c r="BM450" i="24"/>
  <c r="BM449" i="24"/>
  <c r="BM448" i="24"/>
  <c r="BM447" i="24"/>
  <c r="BM446" i="24"/>
  <c r="BM445" i="24"/>
  <c r="BM444" i="24"/>
  <c r="BM443" i="24"/>
  <c r="BM442" i="24"/>
  <c r="BM441" i="24"/>
  <c r="BM440" i="24"/>
  <c r="BM439" i="24"/>
  <c r="BM438" i="24"/>
  <c r="BM437" i="24"/>
  <c r="BM436" i="24"/>
  <c r="BM435" i="24"/>
  <c r="BM434" i="24"/>
  <c r="BM433" i="24"/>
  <c r="BM432" i="24"/>
  <c r="BM431" i="24"/>
  <c r="BM430" i="24"/>
  <c r="BM429" i="24"/>
  <c r="BM428" i="24"/>
  <c r="BM427" i="24"/>
  <c r="BM426" i="24"/>
  <c r="BM425" i="24"/>
  <c r="BM424" i="24"/>
  <c r="BM423" i="24"/>
  <c r="BM422" i="24"/>
  <c r="BM421" i="24"/>
  <c r="BM420" i="24"/>
  <c r="BM419" i="24"/>
  <c r="BM418" i="24"/>
  <c r="BM417" i="24"/>
  <c r="BM416" i="24"/>
  <c r="BM415" i="24"/>
  <c r="BM414" i="24"/>
  <c r="BM413" i="24"/>
  <c r="BM412" i="24"/>
  <c r="BM411" i="24"/>
  <c r="BM410" i="24"/>
  <c r="BM409" i="24"/>
  <c r="BM408" i="24"/>
  <c r="BM407" i="24"/>
  <c r="BM406" i="24"/>
  <c r="BM405" i="24"/>
  <c r="BM404" i="24"/>
  <c r="BM403" i="24"/>
  <c r="BM402" i="24"/>
  <c r="BM401" i="24"/>
  <c r="BM400" i="24"/>
  <c r="BM399" i="24"/>
  <c r="BM398" i="24"/>
  <c r="BM397" i="24"/>
  <c r="BM396" i="24"/>
  <c r="BM395" i="24"/>
  <c r="BM394" i="24"/>
  <c r="BM393" i="24"/>
  <c r="BM392" i="24"/>
  <c r="BM391" i="24"/>
  <c r="BM390" i="24"/>
  <c r="BM389" i="24"/>
  <c r="BM388" i="24"/>
  <c r="BM387" i="24"/>
  <c r="BM386" i="24"/>
  <c r="BM385" i="24"/>
  <c r="BM384" i="24"/>
  <c r="BM383" i="24"/>
  <c r="BM382" i="24"/>
  <c r="BM381" i="24"/>
  <c r="BM380" i="24"/>
  <c r="BM379" i="24"/>
  <c r="BM378" i="24"/>
  <c r="BM377" i="24"/>
  <c r="BM376" i="24"/>
  <c r="BM375" i="24"/>
  <c r="BM374" i="24"/>
  <c r="BM373" i="24"/>
  <c r="BM372" i="24"/>
  <c r="BM371" i="24"/>
  <c r="BM370" i="24"/>
  <c r="BM369" i="24"/>
  <c r="BM368" i="24"/>
  <c r="BM367" i="24"/>
  <c r="BM366" i="24"/>
  <c r="BM365" i="24"/>
  <c r="BM364" i="24"/>
  <c r="BM363" i="24"/>
  <c r="BM362" i="24"/>
  <c r="BM361" i="24"/>
  <c r="BM360" i="24"/>
  <c r="BM359" i="24"/>
  <c r="BM358" i="24"/>
  <c r="BM357" i="24"/>
  <c r="BM356" i="24"/>
  <c r="BM355" i="24"/>
  <c r="BM354" i="24"/>
  <c r="BM353" i="24"/>
  <c r="BM352" i="24"/>
  <c r="B118" i="9"/>
  <c r="B118" i="7"/>
  <c r="B64" i="6"/>
  <c r="B118" i="6"/>
  <c r="C8" i="45"/>
  <c r="D8" i="45"/>
  <c r="E8" i="45"/>
  <c r="F8" i="45"/>
  <c r="G8" i="45"/>
  <c r="H8" i="45"/>
  <c r="I8" i="45"/>
  <c r="B9" i="45"/>
  <c r="B10" i="45"/>
  <c r="B11" i="45"/>
  <c r="B12" i="45"/>
  <c r="B13" i="45"/>
  <c r="B14" i="45"/>
  <c r="C18" i="45" a="1"/>
  <c r="D18" i="45" s="1"/>
  <c r="K17" i="45"/>
  <c r="L17" i="45"/>
  <c r="M17" i="45"/>
  <c r="N17" i="45"/>
  <c r="O17" i="45"/>
  <c r="P17" i="45"/>
  <c r="Q17" i="45"/>
  <c r="S17" i="45"/>
  <c r="T17" i="45"/>
  <c r="U17" i="45"/>
  <c r="V17" i="45"/>
  <c r="W17" i="45"/>
  <c r="X17" i="45"/>
  <c r="Y17" i="45"/>
  <c r="C29" i="45"/>
  <c r="D29" i="45"/>
  <c r="E29" i="45"/>
  <c r="F29" i="45"/>
  <c r="G29" i="45"/>
  <c r="H29" i="45"/>
  <c r="I29" i="45"/>
  <c r="B30" i="45"/>
  <c r="B31" i="45"/>
  <c r="B32" i="45"/>
  <c r="B33" i="45"/>
  <c r="B34" i="45"/>
  <c r="B35" i="45"/>
  <c r="K39" i="45"/>
  <c r="L39" i="45"/>
  <c r="M39" i="45"/>
  <c r="N39" i="45"/>
  <c r="O39" i="45"/>
  <c r="P39" i="45"/>
  <c r="Q39" i="45"/>
  <c r="S39" i="45"/>
  <c r="T39" i="45"/>
  <c r="U39" i="45"/>
  <c r="V39" i="45"/>
  <c r="W39" i="45"/>
  <c r="X39" i="45"/>
  <c r="Y39" i="45"/>
  <c r="C50" i="45"/>
  <c r="D50" i="45"/>
  <c r="E50" i="45"/>
  <c r="F50" i="45"/>
  <c r="G50" i="45"/>
  <c r="H50" i="45"/>
  <c r="I50" i="45"/>
  <c r="B51" i="45"/>
  <c r="B52" i="45"/>
  <c r="B53" i="45"/>
  <c r="B54" i="45"/>
  <c r="B55" i="45"/>
  <c r="B56" i="45"/>
  <c r="K60" i="45"/>
  <c r="L60" i="45"/>
  <c r="M60" i="45"/>
  <c r="N60" i="45"/>
  <c r="O60" i="45"/>
  <c r="P60" i="45"/>
  <c r="Q60" i="45"/>
  <c r="S60" i="45"/>
  <c r="T60" i="45"/>
  <c r="U60" i="45"/>
  <c r="V60" i="45"/>
  <c r="W60" i="45"/>
  <c r="X60" i="45"/>
  <c r="Y60" i="45"/>
  <c r="D264" i="14"/>
  <c r="D265" i="14"/>
  <c r="D266" i="14"/>
  <c r="D267" i="14"/>
  <c r="D268" i="14"/>
  <c r="D269" i="14"/>
  <c r="D270" i="14"/>
  <c r="D271" i="14"/>
  <c r="D272" i="14"/>
  <c r="D273" i="14"/>
  <c r="D274" i="14"/>
  <c r="D263" i="14"/>
  <c r="D248" i="14"/>
  <c r="D249" i="14"/>
  <c r="D250" i="14"/>
  <c r="D251" i="14"/>
  <c r="D252" i="14"/>
  <c r="D253" i="14"/>
  <c r="D254" i="14"/>
  <c r="D255" i="14"/>
  <c r="D256" i="14"/>
  <c r="D257" i="14"/>
  <c r="D258" i="14"/>
  <c r="D247" i="14"/>
  <c r="D232" i="14"/>
  <c r="D233" i="14"/>
  <c r="D234" i="14"/>
  <c r="D235" i="14"/>
  <c r="D236" i="14"/>
  <c r="D237" i="14"/>
  <c r="D238" i="14"/>
  <c r="D239" i="14"/>
  <c r="D240" i="14"/>
  <c r="D241" i="14"/>
  <c r="D242" i="14"/>
  <c r="D231" i="14"/>
  <c r="D216" i="14"/>
  <c r="D217" i="14"/>
  <c r="D218" i="14"/>
  <c r="D219" i="14"/>
  <c r="D220" i="14"/>
  <c r="D221" i="14"/>
  <c r="D222" i="14"/>
  <c r="D223" i="14"/>
  <c r="D224" i="14"/>
  <c r="D225" i="14"/>
  <c r="D226" i="14"/>
  <c r="D215" i="14"/>
  <c r="D200" i="14"/>
  <c r="D201" i="14"/>
  <c r="D202" i="14"/>
  <c r="D203" i="14"/>
  <c r="D204" i="14"/>
  <c r="D205" i="14"/>
  <c r="D206" i="14"/>
  <c r="D207" i="14"/>
  <c r="D208" i="14"/>
  <c r="D209" i="14"/>
  <c r="D210" i="14"/>
  <c r="D199" i="14"/>
  <c r="D172" i="14"/>
  <c r="D173" i="14"/>
  <c r="D174" i="14"/>
  <c r="D175" i="14"/>
  <c r="D176" i="14"/>
  <c r="D177" i="14"/>
  <c r="D178" i="14"/>
  <c r="D179" i="14"/>
  <c r="D180" i="14"/>
  <c r="D181" i="14"/>
  <c r="D182" i="14"/>
  <c r="D171" i="14"/>
  <c r="D156" i="14"/>
  <c r="D157" i="14"/>
  <c r="D158" i="14"/>
  <c r="D159" i="14"/>
  <c r="D160" i="14"/>
  <c r="D161" i="14"/>
  <c r="D162" i="14"/>
  <c r="D163" i="14"/>
  <c r="D164" i="14"/>
  <c r="D165" i="14"/>
  <c r="D166" i="14"/>
  <c r="D155" i="14"/>
  <c r="D140" i="14"/>
  <c r="D141" i="14"/>
  <c r="D142" i="14"/>
  <c r="D143" i="14"/>
  <c r="D144" i="14"/>
  <c r="D145" i="14"/>
  <c r="D146" i="14"/>
  <c r="D147" i="14"/>
  <c r="D148" i="14"/>
  <c r="D149" i="14"/>
  <c r="D150" i="14"/>
  <c r="D139" i="14"/>
  <c r="D124" i="14"/>
  <c r="D125" i="14"/>
  <c r="D126" i="14"/>
  <c r="D127" i="14"/>
  <c r="D128" i="14"/>
  <c r="D129" i="14"/>
  <c r="D130" i="14"/>
  <c r="D131" i="14"/>
  <c r="D132" i="14"/>
  <c r="D133" i="14"/>
  <c r="D134" i="14"/>
  <c r="D123" i="14"/>
  <c r="D108" i="14"/>
  <c r="D109" i="14"/>
  <c r="D110" i="14"/>
  <c r="D111" i="14"/>
  <c r="D112" i="14"/>
  <c r="D113" i="14"/>
  <c r="D114" i="14"/>
  <c r="D115" i="14"/>
  <c r="D116" i="14"/>
  <c r="D117" i="14"/>
  <c r="D118" i="14"/>
  <c r="D107" i="14"/>
  <c r="D80" i="14"/>
  <c r="D81" i="14"/>
  <c r="D82" i="14"/>
  <c r="D83" i="14"/>
  <c r="D84" i="14"/>
  <c r="D85" i="14"/>
  <c r="D86" i="14"/>
  <c r="D87" i="14"/>
  <c r="D88" i="14"/>
  <c r="D89" i="14"/>
  <c r="D90" i="14"/>
  <c r="D79" i="14"/>
  <c r="D64" i="14"/>
  <c r="D65" i="14"/>
  <c r="D66" i="14"/>
  <c r="D67" i="14"/>
  <c r="D68" i="14"/>
  <c r="D69" i="14"/>
  <c r="D70" i="14"/>
  <c r="D71" i="14"/>
  <c r="D72" i="14"/>
  <c r="D73" i="14"/>
  <c r="D74" i="14"/>
  <c r="D63" i="14"/>
  <c r="D48" i="14"/>
  <c r="D49" i="14"/>
  <c r="D50" i="14"/>
  <c r="D51" i="14"/>
  <c r="D52" i="14"/>
  <c r="D53" i="14"/>
  <c r="D54" i="14"/>
  <c r="D55" i="14"/>
  <c r="D56" i="14"/>
  <c r="D57" i="14"/>
  <c r="D58" i="14"/>
  <c r="D47" i="14"/>
  <c r="D32" i="14"/>
  <c r="D33" i="14"/>
  <c r="D34" i="14"/>
  <c r="D35" i="14"/>
  <c r="D36" i="14"/>
  <c r="D37" i="14"/>
  <c r="D38" i="14"/>
  <c r="D39" i="14"/>
  <c r="D40" i="14"/>
  <c r="D41" i="14"/>
  <c r="D42" i="14"/>
  <c r="D31" i="14"/>
  <c r="D16" i="14"/>
  <c r="D17" i="14"/>
  <c r="D18" i="14"/>
  <c r="D19" i="14"/>
  <c r="D20" i="14"/>
  <c r="D21" i="14"/>
  <c r="D22" i="14"/>
  <c r="D23" i="14"/>
  <c r="D24" i="14"/>
  <c r="D25" i="14"/>
  <c r="D26" i="14"/>
  <c r="D15" i="14"/>
  <c r="C18" i="45" l="1"/>
  <c r="I18" i="45"/>
  <c r="H18" i="45"/>
  <c r="G18" i="45"/>
  <c r="F18" i="45"/>
  <c r="E18" i="45"/>
  <c r="D9" i="24"/>
  <c r="G4" i="15" l="1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3" i="15"/>
  <c r="E689" i="24" l="1"/>
  <c r="E688" i="24"/>
  <c r="D689" i="24"/>
  <c r="D688" i="24"/>
  <c r="C689" i="24"/>
  <c r="C688" i="24"/>
  <c r="E457" i="24"/>
  <c r="E456" i="24"/>
  <c r="D457" i="24"/>
  <c r="D456" i="24"/>
  <c r="C457" i="24"/>
  <c r="C456" i="24"/>
  <c r="F225" i="24"/>
  <c r="E226" i="24"/>
  <c r="E225" i="24"/>
  <c r="D226" i="24"/>
  <c r="D225" i="24"/>
  <c r="C226" i="24"/>
  <c r="C225" i="24"/>
  <c r="O352" i="24" l="1"/>
  <c r="N5" i="24" l="1"/>
  <c r="C9" i="24"/>
  <c r="B9" i="24"/>
  <c r="E161" i="15" l="1"/>
  <c r="E160" i="15"/>
  <c r="E159" i="15"/>
  <c r="E158" i="15"/>
  <c r="E157" i="15"/>
  <c r="E156" i="15"/>
  <c r="G153" i="15"/>
  <c r="F153" i="15"/>
  <c r="E153" i="15"/>
  <c r="G152" i="15"/>
  <c r="F152" i="15"/>
  <c r="E152" i="15"/>
  <c r="G151" i="15"/>
  <c r="F151" i="15"/>
  <c r="E151" i="15"/>
  <c r="G150" i="15"/>
  <c r="F150" i="15"/>
  <c r="E150" i="15"/>
  <c r="G149" i="15"/>
  <c r="F149" i="15"/>
  <c r="E149" i="15"/>
  <c r="G148" i="15"/>
  <c r="F148" i="15"/>
  <c r="E148" i="15"/>
  <c r="G147" i="15"/>
  <c r="F147" i="15"/>
  <c r="E147" i="15"/>
  <c r="G146" i="15"/>
  <c r="F146" i="15"/>
  <c r="E146" i="15"/>
  <c r="G145" i="15"/>
  <c r="F145" i="15"/>
  <c r="E145" i="15"/>
  <c r="G144" i="15"/>
  <c r="F144" i="15"/>
  <c r="E144" i="15"/>
  <c r="G143" i="15"/>
  <c r="F143" i="15"/>
  <c r="E143" i="15"/>
  <c r="G142" i="15"/>
  <c r="F142" i="15"/>
  <c r="E142" i="15"/>
  <c r="G141" i="15"/>
  <c r="F141" i="15"/>
  <c r="E141" i="15"/>
  <c r="G140" i="15"/>
  <c r="F140" i="15"/>
  <c r="E140" i="15"/>
  <c r="G139" i="15"/>
  <c r="F139" i="15"/>
  <c r="E139" i="15"/>
  <c r="G138" i="15"/>
  <c r="F138" i="15"/>
  <c r="E138" i="15"/>
  <c r="G137" i="15"/>
  <c r="F137" i="15"/>
  <c r="E137" i="15"/>
  <c r="G136" i="15"/>
  <c r="F136" i="15"/>
  <c r="E136" i="15"/>
  <c r="G135" i="15"/>
  <c r="F135" i="15"/>
  <c r="E135" i="15"/>
  <c r="G134" i="15"/>
  <c r="F134" i="15"/>
  <c r="E134" i="15"/>
  <c r="G133" i="15"/>
  <c r="F133" i="15"/>
  <c r="E133" i="15"/>
  <c r="G132" i="15"/>
  <c r="F132" i="15"/>
  <c r="E132" i="15"/>
  <c r="G131" i="15"/>
  <c r="F131" i="15"/>
  <c r="E131" i="15"/>
  <c r="G130" i="15"/>
  <c r="F130" i="15"/>
  <c r="E130" i="15"/>
  <c r="G129" i="15"/>
  <c r="F129" i="15"/>
  <c r="E129" i="15"/>
  <c r="G128" i="15"/>
  <c r="F128" i="15"/>
  <c r="E128" i="15"/>
  <c r="G127" i="15"/>
  <c r="F127" i="15"/>
  <c r="E127" i="15"/>
  <c r="G126" i="15"/>
  <c r="F126" i="15"/>
  <c r="E126" i="15"/>
  <c r="G125" i="15"/>
  <c r="F125" i="15"/>
  <c r="E125" i="15"/>
  <c r="G124" i="15"/>
  <c r="F124" i="15"/>
  <c r="E124" i="15"/>
  <c r="G123" i="15"/>
  <c r="F123" i="15"/>
  <c r="D56" i="45" s="1"/>
  <c r="D65" i="45" s="1"/>
  <c r="E123" i="15"/>
  <c r="G122" i="15"/>
  <c r="F122" i="15"/>
  <c r="D55" i="45" s="1"/>
  <c r="D64" i="45" s="1"/>
  <c r="E122" i="15"/>
  <c r="G121" i="15"/>
  <c r="F121" i="15"/>
  <c r="D54" i="45" s="1"/>
  <c r="D63" i="45" s="1"/>
  <c r="E121" i="15"/>
  <c r="G120" i="15"/>
  <c r="F120" i="15"/>
  <c r="D53" i="45" s="1"/>
  <c r="D62" i="45" s="1"/>
  <c r="E120" i="15"/>
  <c r="G119" i="15"/>
  <c r="F119" i="15"/>
  <c r="D52" i="45" s="1"/>
  <c r="D61" i="45" s="1"/>
  <c r="E119" i="15"/>
  <c r="G118" i="15"/>
  <c r="F118" i="15"/>
  <c r="D51" i="45" s="1"/>
  <c r="E118" i="15"/>
  <c r="G117" i="15"/>
  <c r="F117" i="15"/>
  <c r="E117" i="15"/>
  <c r="G116" i="15"/>
  <c r="F116" i="15"/>
  <c r="E116" i="15"/>
  <c r="G115" i="15"/>
  <c r="F115" i="15"/>
  <c r="E115" i="15"/>
  <c r="G114" i="15"/>
  <c r="F114" i="15"/>
  <c r="E114" i="15"/>
  <c r="G113" i="15"/>
  <c r="F113" i="15"/>
  <c r="E113" i="15"/>
  <c r="G112" i="15"/>
  <c r="F112" i="15"/>
  <c r="J113" i="15" s="1"/>
  <c r="C51" i="45" s="1"/>
  <c r="E112" i="15"/>
  <c r="E107" i="15"/>
  <c r="E106" i="15"/>
  <c r="E105" i="15"/>
  <c r="E104" i="15"/>
  <c r="E103" i="15"/>
  <c r="E102" i="15"/>
  <c r="G99" i="15"/>
  <c r="F99" i="15"/>
  <c r="E99" i="15"/>
  <c r="G98" i="15"/>
  <c r="F98" i="15"/>
  <c r="E98" i="15"/>
  <c r="G97" i="15"/>
  <c r="F97" i="15"/>
  <c r="E97" i="15"/>
  <c r="G96" i="15"/>
  <c r="F96" i="15"/>
  <c r="E96" i="15"/>
  <c r="G95" i="15"/>
  <c r="F95" i="15"/>
  <c r="E95" i="15"/>
  <c r="G94" i="15"/>
  <c r="F94" i="15"/>
  <c r="E94" i="15"/>
  <c r="G93" i="15"/>
  <c r="F93" i="15"/>
  <c r="E93" i="15"/>
  <c r="G92" i="15"/>
  <c r="F92" i="15"/>
  <c r="E92" i="15"/>
  <c r="G91" i="15"/>
  <c r="F91" i="15"/>
  <c r="E91" i="15"/>
  <c r="G90" i="15"/>
  <c r="F90" i="15"/>
  <c r="E90" i="15"/>
  <c r="G89" i="15"/>
  <c r="F89" i="15"/>
  <c r="E89" i="15"/>
  <c r="G88" i="15"/>
  <c r="F88" i="15"/>
  <c r="E88" i="15"/>
  <c r="G87" i="15"/>
  <c r="F87" i="15"/>
  <c r="E87" i="15"/>
  <c r="G86" i="15"/>
  <c r="F86" i="15"/>
  <c r="E86" i="15"/>
  <c r="G85" i="15"/>
  <c r="F85" i="15"/>
  <c r="E85" i="15"/>
  <c r="G84" i="15"/>
  <c r="F84" i="15"/>
  <c r="E84" i="15"/>
  <c r="G83" i="15"/>
  <c r="F83" i="15"/>
  <c r="E83" i="15"/>
  <c r="G82" i="15"/>
  <c r="F82" i="15"/>
  <c r="E82" i="15"/>
  <c r="G81" i="15"/>
  <c r="F81" i="15"/>
  <c r="E81" i="15"/>
  <c r="G80" i="15"/>
  <c r="F80" i="15"/>
  <c r="E80" i="15"/>
  <c r="G79" i="15"/>
  <c r="F79" i="15"/>
  <c r="E79" i="15"/>
  <c r="G78" i="15"/>
  <c r="F78" i="15"/>
  <c r="E78" i="15"/>
  <c r="G77" i="15"/>
  <c r="F77" i="15"/>
  <c r="E77" i="15"/>
  <c r="G76" i="15"/>
  <c r="F76" i="15"/>
  <c r="E76" i="15"/>
  <c r="G75" i="15"/>
  <c r="F75" i="15"/>
  <c r="E75" i="15"/>
  <c r="G74" i="15"/>
  <c r="F74" i="15"/>
  <c r="E74" i="15"/>
  <c r="G73" i="15"/>
  <c r="F73" i="15"/>
  <c r="E73" i="15"/>
  <c r="G72" i="15"/>
  <c r="F72" i="15"/>
  <c r="E72" i="15"/>
  <c r="G71" i="15"/>
  <c r="F71" i="15"/>
  <c r="E71" i="15"/>
  <c r="G70" i="15"/>
  <c r="F70" i="15"/>
  <c r="E70" i="15"/>
  <c r="G69" i="15"/>
  <c r="F69" i="15"/>
  <c r="D35" i="45" s="1"/>
  <c r="D44" i="45" s="1"/>
  <c r="E69" i="15"/>
  <c r="G68" i="15"/>
  <c r="F68" i="15"/>
  <c r="D34" i="45" s="1"/>
  <c r="D43" i="45" s="1"/>
  <c r="E68" i="15"/>
  <c r="G67" i="15"/>
  <c r="F67" i="15"/>
  <c r="D33" i="45" s="1"/>
  <c r="D42" i="45" s="1"/>
  <c r="E67" i="15"/>
  <c r="G66" i="15"/>
  <c r="F66" i="15"/>
  <c r="D32" i="45" s="1"/>
  <c r="D41" i="45" s="1"/>
  <c r="E66" i="15"/>
  <c r="G65" i="15"/>
  <c r="F65" i="15"/>
  <c r="D31" i="45" s="1"/>
  <c r="D40" i="45" s="1"/>
  <c r="E65" i="15"/>
  <c r="G64" i="15"/>
  <c r="F64" i="15"/>
  <c r="E64" i="15"/>
  <c r="G63" i="15"/>
  <c r="F63" i="15"/>
  <c r="E63" i="15"/>
  <c r="G62" i="15"/>
  <c r="F62" i="15"/>
  <c r="E62" i="15"/>
  <c r="G61" i="15"/>
  <c r="F61" i="15"/>
  <c r="E61" i="15"/>
  <c r="G60" i="15"/>
  <c r="F60" i="15"/>
  <c r="E60" i="15"/>
  <c r="G59" i="15"/>
  <c r="F59" i="15"/>
  <c r="E59" i="15"/>
  <c r="G58" i="15"/>
  <c r="F58" i="15"/>
  <c r="E58" i="15"/>
  <c r="E53" i="15"/>
  <c r="E52" i="15"/>
  <c r="E51" i="15"/>
  <c r="E50" i="15"/>
  <c r="E49" i="15"/>
  <c r="E48" i="15"/>
  <c r="F44" i="15"/>
  <c r="E44" i="15"/>
  <c r="F43" i="15"/>
  <c r="E43" i="15"/>
  <c r="F42" i="15"/>
  <c r="E42" i="15"/>
  <c r="F41" i="15"/>
  <c r="E41" i="15"/>
  <c r="F40" i="15"/>
  <c r="E40" i="15"/>
  <c r="F39" i="15"/>
  <c r="P4" i="15" s="1"/>
  <c r="E39" i="15"/>
  <c r="F38" i="15"/>
  <c r="E38" i="15"/>
  <c r="F37" i="15"/>
  <c r="E37" i="15"/>
  <c r="F36" i="15"/>
  <c r="E36" i="15"/>
  <c r="F35" i="15"/>
  <c r="E35" i="15"/>
  <c r="F34" i="15"/>
  <c r="E34" i="15"/>
  <c r="F33" i="15"/>
  <c r="O4" i="15" s="1"/>
  <c r="E33" i="15"/>
  <c r="F32" i="15"/>
  <c r="E32" i="15"/>
  <c r="F31" i="15"/>
  <c r="E31" i="15"/>
  <c r="F30" i="15"/>
  <c r="E30" i="15"/>
  <c r="F29" i="15"/>
  <c r="E29" i="15"/>
  <c r="F28" i="15"/>
  <c r="E28" i="15"/>
  <c r="F27" i="15"/>
  <c r="N4" i="15" s="1"/>
  <c r="E27" i="15"/>
  <c r="F26" i="15"/>
  <c r="E26" i="15"/>
  <c r="F25" i="15"/>
  <c r="E25" i="15"/>
  <c r="F24" i="15"/>
  <c r="E24" i="15"/>
  <c r="F23" i="15"/>
  <c r="E23" i="15"/>
  <c r="F22" i="15"/>
  <c r="E22" i="15"/>
  <c r="F21" i="15"/>
  <c r="M4" i="15" s="1"/>
  <c r="E21" i="15"/>
  <c r="F20" i="15"/>
  <c r="E20" i="15"/>
  <c r="F19" i="15"/>
  <c r="E19" i="15"/>
  <c r="F18" i="15"/>
  <c r="E18" i="15"/>
  <c r="F17" i="15"/>
  <c r="L6" i="15" s="1"/>
  <c r="E11" i="45" s="1"/>
  <c r="E20" i="45" s="1"/>
  <c r="E17" i="15"/>
  <c r="F16" i="15"/>
  <c r="L5" i="15" s="1"/>
  <c r="E10" i="45" s="1"/>
  <c r="E19" i="45" s="1"/>
  <c r="E16" i="15"/>
  <c r="F15" i="15"/>
  <c r="E15" i="15"/>
  <c r="F14" i="15"/>
  <c r="E14" i="15"/>
  <c r="F13" i="15"/>
  <c r="E13" i="15"/>
  <c r="F12" i="15"/>
  <c r="E12" i="15"/>
  <c r="F11" i="15"/>
  <c r="E11" i="15"/>
  <c r="F10" i="15"/>
  <c r="D10" i="45" s="1"/>
  <c r="D19" i="45" s="1"/>
  <c r="E10" i="15"/>
  <c r="F9" i="15"/>
  <c r="E9" i="15"/>
  <c r="F8" i="15"/>
  <c r="J9" i="15" s="1"/>
  <c r="C14" i="45" s="1"/>
  <c r="C23" i="45" s="1"/>
  <c r="E8" i="15"/>
  <c r="F7" i="15"/>
  <c r="J8" i="15" s="1"/>
  <c r="C13" i="45" s="1"/>
  <c r="C22" i="45" s="1"/>
  <c r="E7" i="15"/>
  <c r="F6" i="15"/>
  <c r="J7" i="15" s="1"/>
  <c r="C12" i="45" s="1"/>
  <c r="C21" i="45" s="1"/>
  <c r="E6" i="15"/>
  <c r="F5" i="15"/>
  <c r="J6" i="15" s="1"/>
  <c r="C11" i="45" s="1"/>
  <c r="C20" i="45" s="1"/>
  <c r="E5" i="15"/>
  <c r="F4" i="15"/>
  <c r="E4" i="15"/>
  <c r="F3" i="15"/>
  <c r="E3" i="15"/>
  <c r="D9" i="45" l="1"/>
  <c r="F48" i="15"/>
  <c r="J5" i="15"/>
  <c r="C10" i="45" s="1"/>
  <c r="D30" i="45"/>
  <c r="F102" i="15"/>
  <c r="K59" i="15" s="1"/>
  <c r="L4" i="15"/>
  <c r="E9" i="45" s="1"/>
  <c r="J4" i="15"/>
  <c r="C9" i="45" s="1"/>
  <c r="F51" i="15"/>
  <c r="K7" i="15" s="1"/>
  <c r="D12" i="45"/>
  <c r="D21" i="45" s="1"/>
  <c r="D66" i="45"/>
  <c r="F52" i="15"/>
  <c r="K8" i="15" s="1"/>
  <c r="D13" i="45"/>
  <c r="D22" i="45" s="1"/>
  <c r="F53" i="15"/>
  <c r="K9" i="15" s="1"/>
  <c r="D14" i="45"/>
  <c r="D23" i="45" s="1"/>
  <c r="D45" i="45"/>
  <c r="F50" i="15"/>
  <c r="K6" i="15" s="1"/>
  <c r="D11" i="45"/>
  <c r="D20" i="45" s="1"/>
  <c r="D63" i="15"/>
  <c r="G32" i="18" s="1"/>
  <c r="J64" i="15"/>
  <c r="C35" i="45" s="1"/>
  <c r="C44" i="45" s="1"/>
  <c r="D71" i="15"/>
  <c r="C34" i="18" s="1"/>
  <c r="L60" i="15"/>
  <c r="E31" i="45" s="1"/>
  <c r="E40" i="45" s="1"/>
  <c r="D79" i="15"/>
  <c r="E35" i="18" s="1"/>
  <c r="M62" i="15"/>
  <c r="F33" i="45" s="1"/>
  <c r="F42" i="45" s="1"/>
  <c r="D87" i="15"/>
  <c r="G36" i="18" s="1"/>
  <c r="N64" i="15"/>
  <c r="G35" i="45" s="1"/>
  <c r="G44" i="45" s="1"/>
  <c r="D95" i="15"/>
  <c r="P60" i="15"/>
  <c r="I31" i="45" s="1"/>
  <c r="I40" i="45" s="1"/>
  <c r="D113" i="15"/>
  <c r="C53" i="18" s="1"/>
  <c r="J114" i="15"/>
  <c r="C52" i="45" s="1"/>
  <c r="C61" i="45" s="1"/>
  <c r="D129" i="15"/>
  <c r="G55" i="18" s="1"/>
  <c r="L118" i="15"/>
  <c r="E56" i="45" s="1"/>
  <c r="E65" i="45" s="1"/>
  <c r="D137" i="15"/>
  <c r="C57" i="18" s="1"/>
  <c r="N114" i="15"/>
  <c r="G52" i="45" s="1"/>
  <c r="G61" i="45" s="1"/>
  <c r="D145" i="15"/>
  <c r="E58" i="18" s="1"/>
  <c r="O116" i="15"/>
  <c r="H54" i="45" s="1"/>
  <c r="H63" i="45" s="1"/>
  <c r="D153" i="15"/>
  <c r="G59" i="18" s="1"/>
  <c r="P118" i="15"/>
  <c r="I56" i="45" s="1"/>
  <c r="I65" i="45" s="1"/>
  <c r="D20" i="15"/>
  <c r="G13" i="18" s="1"/>
  <c r="L9" i="15"/>
  <c r="E14" i="45" s="1"/>
  <c r="E23" i="45" s="1"/>
  <c r="D24" i="15"/>
  <c r="E14" i="18" s="1"/>
  <c r="M7" i="15"/>
  <c r="F12" i="45" s="1"/>
  <c r="F21" i="45" s="1"/>
  <c r="D28" i="15"/>
  <c r="C15" i="18" s="1"/>
  <c r="N5" i="15"/>
  <c r="G10" i="45" s="1"/>
  <c r="G19" i="45" s="1"/>
  <c r="D32" i="15"/>
  <c r="G15" i="18" s="1"/>
  <c r="N9" i="15"/>
  <c r="G14" i="45" s="1"/>
  <c r="G23" i="45" s="1"/>
  <c r="D36" i="15"/>
  <c r="E16" i="18" s="1"/>
  <c r="O7" i="15"/>
  <c r="H12" i="45" s="1"/>
  <c r="H21" i="45" s="1"/>
  <c r="D40" i="15"/>
  <c r="C17" i="18" s="1"/>
  <c r="P5" i="15"/>
  <c r="I10" i="45" s="1"/>
  <c r="I19" i="45" s="1"/>
  <c r="D44" i="15"/>
  <c r="G17" i="18" s="1"/>
  <c r="P9" i="15"/>
  <c r="I14" i="45" s="1"/>
  <c r="I23" i="45" s="1"/>
  <c r="D58" i="15"/>
  <c r="J59" i="15"/>
  <c r="C30" i="45" s="1"/>
  <c r="D74" i="15"/>
  <c r="F34" i="18" s="1"/>
  <c r="L63" i="15"/>
  <c r="E34" i="45" s="1"/>
  <c r="E43" i="45" s="1"/>
  <c r="D82" i="15"/>
  <c r="N59" i="15"/>
  <c r="G30" i="45" s="1"/>
  <c r="D90" i="15"/>
  <c r="D37" i="18" s="1"/>
  <c r="O61" i="15"/>
  <c r="H32" i="45" s="1"/>
  <c r="H41" i="45" s="1"/>
  <c r="D98" i="15"/>
  <c r="F38" i="18" s="1"/>
  <c r="P63" i="15"/>
  <c r="I34" i="45" s="1"/>
  <c r="I43" i="45" s="1"/>
  <c r="D116" i="15"/>
  <c r="F53" i="18" s="1"/>
  <c r="J117" i="15"/>
  <c r="C55" i="45" s="1"/>
  <c r="C64" i="45" s="1"/>
  <c r="D124" i="15"/>
  <c r="L113" i="15"/>
  <c r="E51" i="45" s="1"/>
  <c r="D132" i="15"/>
  <c r="D56" i="18" s="1"/>
  <c r="M115" i="15"/>
  <c r="F53" i="45" s="1"/>
  <c r="F62" i="45" s="1"/>
  <c r="D140" i="15"/>
  <c r="F57" i="18" s="1"/>
  <c r="N117" i="15"/>
  <c r="G55" i="45" s="1"/>
  <c r="G64" i="45" s="1"/>
  <c r="D148" i="15"/>
  <c r="P113" i="15"/>
  <c r="I51" i="45" s="1"/>
  <c r="D127" i="15"/>
  <c r="E55" i="18" s="1"/>
  <c r="L116" i="15"/>
  <c r="E54" i="45" s="1"/>
  <c r="E63" i="45" s="1"/>
  <c r="D135" i="15"/>
  <c r="G56" i="18" s="1"/>
  <c r="M118" i="15"/>
  <c r="F56" i="45" s="1"/>
  <c r="F65" i="45" s="1"/>
  <c r="D143" i="15"/>
  <c r="C58" i="18" s="1"/>
  <c r="O114" i="15"/>
  <c r="H52" i="45" s="1"/>
  <c r="H61" i="45" s="1"/>
  <c r="D130" i="15"/>
  <c r="M113" i="15"/>
  <c r="F51" i="45" s="1"/>
  <c r="D138" i="15"/>
  <c r="D57" i="18" s="1"/>
  <c r="N115" i="15"/>
  <c r="G53" i="45" s="1"/>
  <c r="G62" i="45" s="1"/>
  <c r="D146" i="15"/>
  <c r="F58" i="18" s="1"/>
  <c r="O117" i="15"/>
  <c r="H55" i="45" s="1"/>
  <c r="H64" i="45" s="1"/>
  <c r="D59" i="15"/>
  <c r="C32" i="18" s="1"/>
  <c r="J60" i="15"/>
  <c r="C31" i="45" s="1"/>
  <c r="C40" i="45" s="1"/>
  <c r="D75" i="15"/>
  <c r="G34" i="18" s="1"/>
  <c r="L64" i="15"/>
  <c r="E35" i="45" s="1"/>
  <c r="E44" i="45" s="1"/>
  <c r="D83" i="15"/>
  <c r="C36" i="18" s="1"/>
  <c r="N60" i="15"/>
  <c r="G31" i="45" s="1"/>
  <c r="G40" i="45" s="1"/>
  <c r="D91" i="15"/>
  <c r="E37" i="18" s="1"/>
  <c r="O62" i="15"/>
  <c r="H33" i="45" s="1"/>
  <c r="H42" i="45" s="1"/>
  <c r="D99" i="15"/>
  <c r="G38" i="18" s="1"/>
  <c r="P64" i="15"/>
  <c r="I35" i="45" s="1"/>
  <c r="I44" i="45" s="1"/>
  <c r="D117" i="15"/>
  <c r="G53" i="18" s="1"/>
  <c r="J118" i="15"/>
  <c r="C56" i="45" s="1"/>
  <c r="C65" i="45" s="1"/>
  <c r="D125" i="15"/>
  <c r="C55" i="18" s="1"/>
  <c r="L114" i="15"/>
  <c r="E52" i="45" s="1"/>
  <c r="E61" i="45" s="1"/>
  <c r="D133" i="15"/>
  <c r="E56" i="18" s="1"/>
  <c r="M116" i="15"/>
  <c r="F54" i="45" s="1"/>
  <c r="F63" i="45" s="1"/>
  <c r="D141" i="15"/>
  <c r="G57" i="18" s="1"/>
  <c r="N118" i="15"/>
  <c r="G56" i="45" s="1"/>
  <c r="G65" i="45" s="1"/>
  <c r="D149" i="15"/>
  <c r="C59" i="18" s="1"/>
  <c r="P114" i="15"/>
  <c r="I52" i="45" s="1"/>
  <c r="I61" i="45" s="1"/>
  <c r="D18" i="15"/>
  <c r="E13" i="18" s="1"/>
  <c r="L7" i="15"/>
  <c r="E12" i="45" s="1"/>
  <c r="E21" i="45" s="1"/>
  <c r="D22" i="15"/>
  <c r="C14" i="18" s="1"/>
  <c r="M5" i="15"/>
  <c r="F10" i="45" s="1"/>
  <c r="F19" i="45" s="1"/>
  <c r="D26" i="15"/>
  <c r="G14" i="18" s="1"/>
  <c r="M9" i="15"/>
  <c r="F14" i="45" s="1"/>
  <c r="F23" i="45" s="1"/>
  <c r="D30" i="15"/>
  <c r="E15" i="18" s="1"/>
  <c r="N7" i="15"/>
  <c r="G12" i="45" s="1"/>
  <c r="G21" i="45" s="1"/>
  <c r="D34" i="15"/>
  <c r="C16" i="18" s="1"/>
  <c r="O5" i="15"/>
  <c r="H10" i="45" s="1"/>
  <c r="H19" i="45" s="1"/>
  <c r="D38" i="15"/>
  <c r="G16" i="18" s="1"/>
  <c r="O9" i="15"/>
  <c r="H14" i="45" s="1"/>
  <c r="H23" i="45" s="1"/>
  <c r="D42" i="15"/>
  <c r="E17" i="18" s="1"/>
  <c r="P7" i="15"/>
  <c r="I12" i="45" s="1"/>
  <c r="I21" i="45" s="1"/>
  <c r="D62" i="15"/>
  <c r="F32" i="18" s="1"/>
  <c r="J63" i="15"/>
  <c r="C34" i="45" s="1"/>
  <c r="C43" i="45" s="1"/>
  <c r="D70" i="15"/>
  <c r="L59" i="15"/>
  <c r="E30" i="45" s="1"/>
  <c r="D78" i="15"/>
  <c r="D35" i="18" s="1"/>
  <c r="M61" i="15"/>
  <c r="F32" i="45" s="1"/>
  <c r="F41" i="45" s="1"/>
  <c r="D86" i="15"/>
  <c r="F36" i="18" s="1"/>
  <c r="N63" i="15"/>
  <c r="G34" i="45" s="1"/>
  <c r="G43" i="45" s="1"/>
  <c r="D94" i="15"/>
  <c r="P59" i="15"/>
  <c r="I30" i="45" s="1"/>
  <c r="D128" i="15"/>
  <c r="F55" i="18" s="1"/>
  <c r="L117" i="15"/>
  <c r="E55" i="45" s="1"/>
  <c r="E64" i="45" s="1"/>
  <c r="D136" i="15"/>
  <c r="N113" i="15"/>
  <c r="G51" i="45" s="1"/>
  <c r="D144" i="15"/>
  <c r="D58" i="18" s="1"/>
  <c r="O115" i="15"/>
  <c r="H53" i="45" s="1"/>
  <c r="H62" i="45" s="1"/>
  <c r="D152" i="15"/>
  <c r="F59" i="18" s="1"/>
  <c r="P117" i="15"/>
  <c r="I55" i="45" s="1"/>
  <c r="I64" i="45" s="1"/>
  <c r="D85" i="15"/>
  <c r="E36" i="18" s="1"/>
  <c r="N62" i="15"/>
  <c r="G33" i="45" s="1"/>
  <c r="G42" i="45" s="1"/>
  <c r="D151" i="15"/>
  <c r="E59" i="18" s="1"/>
  <c r="P116" i="15"/>
  <c r="I54" i="45" s="1"/>
  <c r="I63" i="45" s="1"/>
  <c r="D21" i="15"/>
  <c r="F9" i="45"/>
  <c r="D29" i="15"/>
  <c r="D15" i="18" s="1"/>
  <c r="N6" i="15"/>
  <c r="G11" i="45" s="1"/>
  <c r="G20" i="45" s="1"/>
  <c r="D37" i="15"/>
  <c r="F16" i="18" s="1"/>
  <c r="O8" i="15"/>
  <c r="H13" i="45" s="1"/>
  <c r="H22" i="45" s="1"/>
  <c r="D41" i="15"/>
  <c r="D17" i="18" s="1"/>
  <c r="P6" i="15"/>
  <c r="I11" i="45" s="1"/>
  <c r="I20" i="45" s="1"/>
  <c r="D72" i="15"/>
  <c r="D34" i="18" s="1"/>
  <c r="L61" i="15"/>
  <c r="E32" i="45" s="1"/>
  <c r="E41" i="45" s="1"/>
  <c r="D80" i="15"/>
  <c r="F35" i="18" s="1"/>
  <c r="M63" i="15"/>
  <c r="F34" i="45" s="1"/>
  <c r="F43" i="45" s="1"/>
  <c r="D88" i="15"/>
  <c r="O59" i="15"/>
  <c r="H30" i="45" s="1"/>
  <c r="D96" i="15"/>
  <c r="D38" i="18" s="1"/>
  <c r="P61" i="15"/>
  <c r="I32" i="45" s="1"/>
  <c r="I41" i="45" s="1"/>
  <c r="D114" i="15"/>
  <c r="D53" i="18" s="1"/>
  <c r="J115" i="15"/>
  <c r="C53" i="45" s="1"/>
  <c r="C62" i="45" s="1"/>
  <c r="F49" i="15"/>
  <c r="K5" i="15" s="1"/>
  <c r="D73" i="15"/>
  <c r="E34" i="18" s="1"/>
  <c r="L62" i="15"/>
  <c r="E33" i="45" s="1"/>
  <c r="E42" i="45" s="1"/>
  <c r="D81" i="15"/>
  <c r="G35" i="18" s="1"/>
  <c r="M64" i="15"/>
  <c r="F35" i="45" s="1"/>
  <c r="F44" i="45" s="1"/>
  <c r="D89" i="15"/>
  <c r="C37" i="18" s="1"/>
  <c r="O60" i="15"/>
  <c r="H31" i="45" s="1"/>
  <c r="H40" i="45" s="1"/>
  <c r="D97" i="15"/>
  <c r="E38" i="18" s="1"/>
  <c r="P62" i="15"/>
  <c r="I33" i="45" s="1"/>
  <c r="I42" i="45" s="1"/>
  <c r="D115" i="15"/>
  <c r="E53" i="18" s="1"/>
  <c r="J116" i="15"/>
  <c r="C54" i="45" s="1"/>
  <c r="C63" i="45" s="1"/>
  <c r="D131" i="15"/>
  <c r="C56" i="18" s="1"/>
  <c r="M114" i="15"/>
  <c r="F52" i="45" s="1"/>
  <c r="F61" i="45" s="1"/>
  <c r="D139" i="15"/>
  <c r="E57" i="18" s="1"/>
  <c r="N116" i="15"/>
  <c r="G54" i="45" s="1"/>
  <c r="G63" i="45" s="1"/>
  <c r="D147" i="15"/>
  <c r="G58" i="18" s="1"/>
  <c r="O118" i="15"/>
  <c r="H56" i="45" s="1"/>
  <c r="H65" i="45" s="1"/>
  <c r="D61" i="15"/>
  <c r="E32" i="18" s="1"/>
  <c r="J62" i="15"/>
  <c r="C33" i="45" s="1"/>
  <c r="C42" i="45" s="1"/>
  <c r="D77" i="15"/>
  <c r="C35" i="18" s="1"/>
  <c r="M60" i="15"/>
  <c r="F31" i="45" s="1"/>
  <c r="F40" i="45" s="1"/>
  <c r="D93" i="15"/>
  <c r="G37" i="18" s="1"/>
  <c r="O64" i="15"/>
  <c r="H35" i="45" s="1"/>
  <c r="H44" i="45" s="1"/>
  <c r="F61" i="1"/>
  <c r="K4" i="15"/>
  <c r="D25" i="15"/>
  <c r="F14" i="18" s="1"/>
  <c r="M8" i="15"/>
  <c r="F13" i="45" s="1"/>
  <c r="F22" i="45" s="1"/>
  <c r="D33" i="15"/>
  <c r="H9" i="45"/>
  <c r="D19" i="15"/>
  <c r="F13" i="18" s="1"/>
  <c r="L8" i="15"/>
  <c r="E13" i="45" s="1"/>
  <c r="E22" i="45" s="1"/>
  <c r="D23" i="15"/>
  <c r="D14" i="18" s="1"/>
  <c r="M6" i="15"/>
  <c r="F11" i="45" s="1"/>
  <c r="F20" i="45" s="1"/>
  <c r="D27" i="15"/>
  <c r="G9" i="45"/>
  <c r="D31" i="15"/>
  <c r="F15" i="18" s="1"/>
  <c r="N8" i="15"/>
  <c r="G13" i="45" s="1"/>
  <c r="G22" i="45" s="1"/>
  <c r="D35" i="15"/>
  <c r="D16" i="18" s="1"/>
  <c r="O6" i="15"/>
  <c r="H11" i="45" s="1"/>
  <c r="H20" i="45" s="1"/>
  <c r="D39" i="15"/>
  <c r="I9" i="45"/>
  <c r="D43" i="15"/>
  <c r="F17" i="18" s="1"/>
  <c r="P8" i="15"/>
  <c r="I13" i="45" s="1"/>
  <c r="I22" i="45" s="1"/>
  <c r="D60" i="15"/>
  <c r="D32" i="18" s="1"/>
  <c r="J61" i="15"/>
  <c r="C32" i="45" s="1"/>
  <c r="C41" i="45" s="1"/>
  <c r="D76" i="15"/>
  <c r="M59" i="15"/>
  <c r="F30" i="45" s="1"/>
  <c r="D84" i="15"/>
  <c r="D36" i="18" s="1"/>
  <c r="N61" i="15"/>
  <c r="G32" i="45" s="1"/>
  <c r="G41" i="45" s="1"/>
  <c r="D92" i="15"/>
  <c r="F37" i="18" s="1"/>
  <c r="O63" i="15"/>
  <c r="H34" i="45" s="1"/>
  <c r="H43" i="45" s="1"/>
  <c r="D126" i="15"/>
  <c r="D55" i="18" s="1"/>
  <c r="L115" i="15"/>
  <c r="E53" i="45" s="1"/>
  <c r="E62" i="45" s="1"/>
  <c r="D134" i="15"/>
  <c r="F56" i="18" s="1"/>
  <c r="M117" i="15"/>
  <c r="F55" i="45" s="1"/>
  <c r="F64" i="45" s="1"/>
  <c r="D142" i="15"/>
  <c r="O113" i="15"/>
  <c r="H51" i="45" s="1"/>
  <c r="D150" i="15"/>
  <c r="D59" i="18" s="1"/>
  <c r="P115" i="15"/>
  <c r="I53" i="45" s="1"/>
  <c r="I62" i="45" s="1"/>
  <c r="D7" i="15"/>
  <c r="F11" i="18" s="1"/>
  <c r="F65" i="1"/>
  <c r="D5" i="15"/>
  <c r="D11" i="18" s="1"/>
  <c r="F63" i="1"/>
  <c r="D4" i="15"/>
  <c r="C11" i="18" s="1"/>
  <c r="F62" i="1"/>
  <c r="D8" i="15"/>
  <c r="G11" i="18" s="1"/>
  <c r="F66" i="1"/>
  <c r="D6" i="15"/>
  <c r="E11" i="18" s="1"/>
  <c r="F64" i="1"/>
  <c r="D64" i="15"/>
  <c r="D11" i="15"/>
  <c r="D12" i="18" s="1"/>
  <c r="D14" i="15"/>
  <c r="G12" i="18" s="1"/>
  <c r="D120" i="15"/>
  <c r="D54" i="18" s="1"/>
  <c r="D13" i="15"/>
  <c r="F12" i="18" s="1"/>
  <c r="D9" i="15"/>
  <c r="D12" i="15"/>
  <c r="E12" i="18" s="1"/>
  <c r="D118" i="15"/>
  <c r="D10" i="15"/>
  <c r="C12" i="18" s="1"/>
  <c r="D3" i="15"/>
  <c r="D112" i="15"/>
  <c r="F161" i="15"/>
  <c r="K118" i="15" s="1"/>
  <c r="D15" i="15"/>
  <c r="D17" i="15"/>
  <c r="D13" i="18" s="1"/>
  <c r="D121" i="15"/>
  <c r="E54" i="18" s="1"/>
  <c r="F156" i="15"/>
  <c r="K113" i="15" s="1"/>
  <c r="F107" i="15"/>
  <c r="K64" i="15" s="1"/>
  <c r="D16" i="15"/>
  <c r="C13" i="18" s="1"/>
  <c r="F103" i="15"/>
  <c r="K60" i="15" s="1"/>
  <c r="D122" i="15"/>
  <c r="F54" i="18" s="1"/>
  <c r="D67" i="15"/>
  <c r="E33" i="18" s="1"/>
  <c r="D68" i="15"/>
  <c r="F33" i="18" s="1"/>
  <c r="D66" i="15"/>
  <c r="D33" i="18" s="1"/>
  <c r="F158" i="15"/>
  <c r="K115" i="15" s="1"/>
  <c r="F104" i="15"/>
  <c r="K61" i="15" s="1"/>
  <c r="D65" i="15"/>
  <c r="C33" i="18" s="1"/>
  <c r="D69" i="15"/>
  <c r="G33" i="18" s="1"/>
  <c r="F105" i="15"/>
  <c r="K62" i="15" s="1"/>
  <c r="F159" i="15"/>
  <c r="K116" i="15" s="1"/>
  <c r="F157" i="15"/>
  <c r="K114" i="15" s="1"/>
  <c r="F160" i="15"/>
  <c r="K117" i="15" s="1"/>
  <c r="F106" i="15"/>
  <c r="K63" i="15" s="1"/>
  <c r="D119" i="15"/>
  <c r="C54" i="18" s="1"/>
  <c r="D123" i="15"/>
  <c r="G54" i="18" s="1"/>
  <c r="C19" i="45" l="1"/>
  <c r="C45" i="45"/>
  <c r="F45" i="45"/>
  <c r="E24" i="45"/>
  <c r="H45" i="45"/>
  <c r="F24" i="45"/>
  <c r="G24" i="45"/>
  <c r="I45" i="45"/>
  <c r="F66" i="45"/>
  <c r="H24" i="45"/>
  <c r="E66" i="45"/>
  <c r="G45" i="45"/>
  <c r="I24" i="45"/>
  <c r="G66" i="45"/>
  <c r="H66" i="45"/>
  <c r="E45" i="45"/>
  <c r="D24" i="45"/>
  <c r="C66" i="45"/>
  <c r="I66" i="45"/>
  <c r="C18" i="18"/>
  <c r="D91" i="14"/>
  <c r="D75" i="14"/>
  <c r="D59" i="14"/>
  <c r="D43" i="14"/>
  <c r="W4" i="15" a="1"/>
  <c r="W4" i="15" s="1"/>
  <c r="W5" i="15" a="1"/>
  <c r="W5" i="15" s="1"/>
  <c r="W6" i="15" a="1"/>
  <c r="W6" i="15" s="1"/>
  <c r="W7" i="15" a="1"/>
  <c r="W7" i="15" s="1"/>
  <c r="W8" i="15" a="1"/>
  <c r="W8" i="15" s="1"/>
  <c r="W9" i="15" a="1"/>
  <c r="W9" i="15" s="1"/>
  <c r="C247" i="24"/>
  <c r="J7" i="24"/>
  <c r="I121" i="24"/>
  <c r="C121" i="24"/>
  <c r="J5" i="24"/>
  <c r="C15" i="24"/>
  <c r="C24" i="45" l="1"/>
  <c r="S247" i="24"/>
  <c r="BG343" i="24"/>
  <c r="BG335" i="24"/>
  <c r="BG327" i="24"/>
  <c r="BG319" i="24"/>
  <c r="BG311" i="24"/>
  <c r="BG303" i="24"/>
  <c r="BG295" i="24"/>
  <c r="BG287" i="24"/>
  <c r="BG279" i="24"/>
  <c r="BG271" i="24"/>
  <c r="BG263" i="24"/>
  <c r="BG255" i="24"/>
  <c r="AW346" i="24"/>
  <c r="AW338" i="24"/>
  <c r="AW330" i="24"/>
  <c r="AW322" i="24"/>
  <c r="AW314" i="24"/>
  <c r="AW306" i="24"/>
  <c r="AW298" i="24"/>
  <c r="AW290" i="24"/>
  <c r="AW282" i="24"/>
  <c r="AW274" i="24"/>
  <c r="AW266" i="24"/>
  <c r="AW258" i="24"/>
  <c r="AW250" i="24"/>
  <c r="AM341" i="24"/>
  <c r="AM333" i="24"/>
  <c r="AM325" i="24"/>
  <c r="AM317" i="24"/>
  <c r="AM309" i="24"/>
  <c r="AM301" i="24"/>
  <c r="AM293" i="24"/>
  <c r="AM285" i="24"/>
  <c r="AM277" i="24"/>
  <c r="AM269" i="24"/>
  <c r="AM261" i="24"/>
  <c r="AM253" i="24"/>
  <c r="AC344" i="24"/>
  <c r="AC336" i="24"/>
  <c r="AC328" i="24"/>
  <c r="AC320" i="24"/>
  <c r="AC312" i="24"/>
  <c r="AC304" i="24"/>
  <c r="AC296" i="24"/>
  <c r="AC288" i="24"/>
  <c r="AC280" i="24"/>
  <c r="AC272" i="24"/>
  <c r="AC264" i="24"/>
  <c r="AC256" i="24"/>
  <c r="AC248" i="24"/>
  <c r="S339" i="24"/>
  <c r="S331" i="24"/>
  <c r="S323" i="24"/>
  <c r="S315" i="24"/>
  <c r="S307" i="24"/>
  <c r="S299" i="24"/>
  <c r="S291" i="24"/>
  <c r="S283" i="24"/>
  <c r="S275" i="24"/>
  <c r="S267" i="24"/>
  <c r="S259" i="24"/>
  <c r="S251" i="24"/>
  <c r="BG340" i="24"/>
  <c r="BG332" i="24"/>
  <c r="BG324" i="24"/>
  <c r="BG316" i="24"/>
  <c r="BG308" i="24"/>
  <c r="BG300" i="24"/>
  <c r="BG292" i="24"/>
  <c r="BG284" i="24"/>
  <c r="BG276" i="24"/>
  <c r="BG268" i="24"/>
  <c r="BG260" i="24"/>
  <c r="BG252" i="24"/>
  <c r="AW343" i="24"/>
  <c r="AW335" i="24"/>
  <c r="AW327" i="24"/>
  <c r="AW319" i="24"/>
  <c r="AW311" i="24"/>
  <c r="AW303" i="24"/>
  <c r="AW295" i="24"/>
  <c r="AW287" i="24"/>
  <c r="AW279" i="24"/>
  <c r="AW271" i="24"/>
  <c r="AW263" i="24"/>
  <c r="AW255" i="24"/>
  <c r="AM346" i="24"/>
  <c r="AM338" i="24"/>
  <c r="AM330" i="24"/>
  <c r="AM322" i="24"/>
  <c r="AM314" i="24"/>
  <c r="AM306" i="24"/>
  <c r="AM298" i="24"/>
  <c r="AM290" i="24"/>
  <c r="AM282" i="24"/>
  <c r="AM274" i="24"/>
  <c r="AM266" i="24"/>
  <c r="AM258" i="24"/>
  <c r="AM250" i="24"/>
  <c r="AC341" i="24"/>
  <c r="AC333" i="24"/>
  <c r="AC325" i="24"/>
  <c r="AC317" i="24"/>
  <c r="AC309" i="24"/>
  <c r="AC301" i="24"/>
  <c r="AC293" i="24"/>
  <c r="AC285" i="24"/>
  <c r="AC277" i="24"/>
  <c r="AC269" i="24"/>
  <c r="AC261" i="24"/>
  <c r="AC253" i="24"/>
  <c r="S344" i="24"/>
  <c r="S336" i="24"/>
  <c r="S328" i="24"/>
  <c r="S320" i="24"/>
  <c r="S312" i="24"/>
  <c r="S304" i="24"/>
  <c r="S296" i="24"/>
  <c r="S288" i="24"/>
  <c r="S280" i="24"/>
  <c r="S272" i="24"/>
  <c r="S264" i="24"/>
  <c r="S256" i="24"/>
  <c r="S248" i="24"/>
  <c r="BG345" i="24"/>
  <c r="BG337" i="24"/>
  <c r="BG329" i="24"/>
  <c r="BG321" i="24"/>
  <c r="BG313" i="24"/>
  <c r="BG305" i="24"/>
  <c r="BG297" i="24"/>
  <c r="BG289" i="24"/>
  <c r="BG281" i="24"/>
  <c r="BG273" i="24"/>
  <c r="BG265" i="24"/>
  <c r="BG257" i="24"/>
  <c r="BG249" i="24"/>
  <c r="AW340" i="24"/>
  <c r="AW332" i="24"/>
  <c r="AW324" i="24"/>
  <c r="AW316" i="24"/>
  <c r="AW308" i="24"/>
  <c r="AW300" i="24"/>
  <c r="AW292" i="24"/>
  <c r="AW284" i="24"/>
  <c r="AW276" i="24"/>
  <c r="AW268" i="24"/>
  <c r="AW260" i="24"/>
  <c r="AW252" i="24"/>
  <c r="AM343" i="24"/>
  <c r="AM335" i="24"/>
  <c r="AM327" i="24"/>
  <c r="AM319" i="24"/>
  <c r="AM311" i="24"/>
  <c r="AM303" i="24"/>
  <c r="AM295" i="24"/>
  <c r="AM287" i="24"/>
  <c r="AM279" i="24"/>
  <c r="AM271" i="24"/>
  <c r="AM263" i="24"/>
  <c r="AM255" i="24"/>
  <c r="AC346" i="24"/>
  <c r="AC338" i="24"/>
  <c r="AC330" i="24"/>
  <c r="AC322" i="24"/>
  <c r="AC314" i="24"/>
  <c r="AC306" i="24"/>
  <c r="AC298" i="24"/>
  <c r="AC290" i="24"/>
  <c r="AC282" i="24"/>
  <c r="AC274" i="24"/>
  <c r="AC266" i="24"/>
  <c r="AC258" i="24"/>
  <c r="AC250" i="24"/>
  <c r="S341" i="24"/>
  <c r="S333" i="24"/>
  <c r="S325" i="24"/>
  <c r="S317" i="24"/>
  <c r="S309" i="24"/>
  <c r="S301" i="24"/>
  <c r="S293" i="24"/>
  <c r="S285" i="24"/>
  <c r="S277" i="24"/>
  <c r="S269" i="24"/>
  <c r="S261" i="24"/>
  <c r="S253" i="24"/>
  <c r="BG342" i="24"/>
  <c r="BG334" i="24"/>
  <c r="BG326" i="24"/>
  <c r="BG318" i="24"/>
  <c r="BG310" i="24"/>
  <c r="BG302" i="24"/>
  <c r="BG294" i="24"/>
  <c r="BG286" i="24"/>
  <c r="BG278" i="24"/>
  <c r="BG270" i="24"/>
  <c r="BG262" i="24"/>
  <c r="BG254" i="24"/>
  <c r="AW345" i="24"/>
  <c r="AW337" i="24"/>
  <c r="AW329" i="24"/>
  <c r="AW321" i="24"/>
  <c r="AW313" i="24"/>
  <c r="AW305" i="24"/>
  <c r="AW297" i="24"/>
  <c r="AW289" i="24"/>
  <c r="AW281" i="24"/>
  <c r="AW273" i="24"/>
  <c r="AW265" i="24"/>
  <c r="AW257" i="24"/>
  <c r="AW249" i="24"/>
  <c r="AM340" i="24"/>
  <c r="AM332" i="24"/>
  <c r="AM324" i="24"/>
  <c r="AM316" i="24"/>
  <c r="AM308" i="24"/>
  <c r="AM300" i="24"/>
  <c r="AM292" i="24"/>
  <c r="AM284" i="24"/>
  <c r="AM276" i="24"/>
  <c r="AM268" i="24"/>
  <c r="AM260" i="24"/>
  <c r="AM252" i="24"/>
  <c r="AC343" i="24"/>
  <c r="AC335" i="24"/>
  <c r="AC327" i="24"/>
  <c r="AC319" i="24"/>
  <c r="AC311" i="24"/>
  <c r="AC303" i="24"/>
  <c r="AC295" i="24"/>
  <c r="AC287" i="24"/>
  <c r="AC279" i="24"/>
  <c r="AC271" i="24"/>
  <c r="AC263" i="24"/>
  <c r="AC255" i="24"/>
  <c r="S346" i="24"/>
  <c r="S338" i="24"/>
  <c r="S330" i="24"/>
  <c r="S322" i="24"/>
  <c r="S314" i="24"/>
  <c r="S306" i="24"/>
  <c r="S298" i="24"/>
  <c r="S290" i="24"/>
  <c r="S282" i="24"/>
  <c r="S274" i="24"/>
  <c r="S266" i="24"/>
  <c r="S258" i="24"/>
  <c r="S250" i="24"/>
  <c r="BG339" i="24"/>
  <c r="BG331" i="24"/>
  <c r="BG323" i="24"/>
  <c r="BG315" i="24"/>
  <c r="BG307" i="24"/>
  <c r="BG299" i="24"/>
  <c r="BG291" i="24"/>
  <c r="BG283" i="24"/>
  <c r="BG275" i="24"/>
  <c r="BG267" i="24"/>
  <c r="BG259" i="24"/>
  <c r="BG251" i="24"/>
  <c r="AW342" i="24"/>
  <c r="AW334" i="24"/>
  <c r="AW326" i="24"/>
  <c r="AW318" i="24"/>
  <c r="AW310" i="24"/>
  <c r="AW302" i="24"/>
  <c r="AW294" i="24"/>
  <c r="AW286" i="24"/>
  <c r="AW278" i="24"/>
  <c r="AW270" i="24"/>
  <c r="AW262" i="24"/>
  <c r="AW254" i="24"/>
  <c r="AM345" i="24"/>
  <c r="AM337" i="24"/>
  <c r="AM329" i="24"/>
  <c r="AM321" i="24"/>
  <c r="AM313" i="24"/>
  <c r="AM305" i="24"/>
  <c r="AM297" i="24"/>
  <c r="AM289" i="24"/>
  <c r="AM281" i="24"/>
  <c r="AM273" i="24"/>
  <c r="AM265" i="24"/>
  <c r="AM257" i="24"/>
  <c r="AM249" i="24"/>
  <c r="AC340" i="24"/>
  <c r="AC332" i="24"/>
  <c r="AC324" i="24"/>
  <c r="AC316" i="24"/>
  <c r="AC308" i="24"/>
  <c r="AC300" i="24"/>
  <c r="AC292" i="24"/>
  <c r="AC284" i="24"/>
  <c r="AC276" i="24"/>
  <c r="AC268" i="24"/>
  <c r="AC260" i="24"/>
  <c r="AC252" i="24"/>
  <c r="S343" i="24"/>
  <c r="S335" i="24"/>
  <c r="S327" i="24"/>
  <c r="S319" i="24"/>
  <c r="S311" i="24"/>
  <c r="S303" i="24"/>
  <c r="S295" i="24"/>
  <c r="S287" i="24"/>
  <c r="S279" i="24"/>
  <c r="S271" i="24"/>
  <c r="S263" i="24"/>
  <c r="S255" i="24"/>
  <c r="BG344" i="24"/>
  <c r="BG336" i="24"/>
  <c r="BG328" i="24"/>
  <c r="BG320" i="24"/>
  <c r="BG312" i="24"/>
  <c r="BG304" i="24"/>
  <c r="BG296" i="24"/>
  <c r="BG288" i="24"/>
  <c r="BG280" i="24"/>
  <c r="BG272" i="24"/>
  <c r="BG264" i="24"/>
  <c r="BG256" i="24"/>
  <c r="BG248" i="24"/>
  <c r="AW339" i="24"/>
  <c r="AW331" i="24"/>
  <c r="AW323" i="24"/>
  <c r="AW315" i="24"/>
  <c r="AW307" i="24"/>
  <c r="AW299" i="24"/>
  <c r="AW291" i="24"/>
  <c r="AW283" i="24"/>
  <c r="AW275" i="24"/>
  <c r="AW267" i="24"/>
  <c r="AW259" i="24"/>
  <c r="AW251" i="24"/>
  <c r="AM342" i="24"/>
  <c r="AM334" i="24"/>
  <c r="AM326" i="24"/>
  <c r="AM318" i="24"/>
  <c r="AM310" i="24"/>
  <c r="AM302" i="24"/>
  <c r="AM294" i="24"/>
  <c r="AM286" i="24"/>
  <c r="AM278" i="24"/>
  <c r="AM270" i="24"/>
  <c r="AM262" i="24"/>
  <c r="AM254" i="24"/>
  <c r="AC345" i="24"/>
  <c r="AC337" i="24"/>
  <c r="AC329" i="24"/>
  <c r="AC321" i="24"/>
  <c r="AC313" i="24"/>
  <c r="AC305" i="24"/>
  <c r="AC297" i="24"/>
  <c r="AC289" i="24"/>
  <c r="AC281" i="24"/>
  <c r="AC273" i="24"/>
  <c r="AC265" i="24"/>
  <c r="AC257" i="24"/>
  <c r="AC249" i="24"/>
  <c r="S340" i="24"/>
  <c r="S332" i="24"/>
  <c r="S324" i="24"/>
  <c r="S316" i="24"/>
  <c r="S308" i="24"/>
  <c r="S300" i="24"/>
  <c r="S292" i="24"/>
  <c r="S284" i="24"/>
  <c r="S276" i="24"/>
  <c r="S268" i="24"/>
  <c r="S260" i="24"/>
  <c r="S252" i="24"/>
  <c r="BG341" i="24"/>
  <c r="BG333" i="24"/>
  <c r="BG325" i="24"/>
  <c r="BG317" i="24"/>
  <c r="BG309" i="24"/>
  <c r="BG301" i="24"/>
  <c r="BG293" i="24"/>
  <c r="BG285" i="24"/>
  <c r="BG277" i="24"/>
  <c r="BG269" i="24"/>
  <c r="BG261" i="24"/>
  <c r="BG253" i="24"/>
  <c r="AW344" i="24"/>
  <c r="AW336" i="24"/>
  <c r="AW328" i="24"/>
  <c r="AW320" i="24"/>
  <c r="AW312" i="24"/>
  <c r="AW304" i="24"/>
  <c r="AW296" i="24"/>
  <c r="AW288" i="24"/>
  <c r="AW280" i="24"/>
  <c r="AW272" i="24"/>
  <c r="AW264" i="24"/>
  <c r="AW256" i="24"/>
  <c r="AW248" i="24"/>
  <c r="AM339" i="24"/>
  <c r="AM331" i="24"/>
  <c r="AM323" i="24"/>
  <c r="AM315" i="24"/>
  <c r="AM307" i="24"/>
  <c r="AM299" i="24"/>
  <c r="AM291" i="24"/>
  <c r="AM283" i="24"/>
  <c r="AM275" i="24"/>
  <c r="AM267" i="24"/>
  <c r="AM259" i="24"/>
  <c r="AM251" i="24"/>
  <c r="AC342" i="24"/>
  <c r="AC334" i="24"/>
  <c r="AC326" i="24"/>
  <c r="AC318" i="24"/>
  <c r="AC310" i="24"/>
  <c r="AC302" i="24"/>
  <c r="AC294" i="24"/>
  <c r="AC286" i="24"/>
  <c r="AC278" i="24"/>
  <c r="AC270" i="24"/>
  <c r="AC262" i="24"/>
  <c r="AC254" i="24"/>
  <c r="S345" i="24"/>
  <c r="S337" i="24"/>
  <c r="S329" i="24"/>
  <c r="S321" i="24"/>
  <c r="S313" i="24"/>
  <c r="S305" i="24"/>
  <c r="S297" i="24"/>
  <c r="S289" i="24"/>
  <c r="S281" i="24"/>
  <c r="S273" i="24"/>
  <c r="S265" i="24"/>
  <c r="S257" i="24"/>
  <c r="S249" i="24"/>
  <c r="BG346" i="24"/>
  <c r="BG338" i="24"/>
  <c r="BG330" i="24"/>
  <c r="BG322" i="24"/>
  <c r="BG314" i="24"/>
  <c r="BG306" i="24"/>
  <c r="BG298" i="24"/>
  <c r="BG290" i="24"/>
  <c r="BG282" i="24"/>
  <c r="BG274" i="24"/>
  <c r="BG266" i="24"/>
  <c r="BG258" i="24"/>
  <c r="BG250" i="24"/>
  <c r="AW341" i="24"/>
  <c r="AW333" i="24"/>
  <c r="AW325" i="24"/>
  <c r="AW317" i="24"/>
  <c r="AW309" i="24"/>
  <c r="AW301" i="24"/>
  <c r="AW293" i="24"/>
  <c r="AW285" i="24"/>
  <c r="AW277" i="24"/>
  <c r="AW269" i="24"/>
  <c r="AW261" i="24"/>
  <c r="AW253" i="24"/>
  <c r="AM344" i="24"/>
  <c r="AM336" i="24"/>
  <c r="AM328" i="24"/>
  <c r="AM320" i="24"/>
  <c r="AM312" i="24"/>
  <c r="AM304" i="24"/>
  <c r="AM296" i="24"/>
  <c r="AM288" i="24"/>
  <c r="AM280" i="24"/>
  <c r="AM272" i="24"/>
  <c r="AM264" i="24"/>
  <c r="AM256" i="24"/>
  <c r="AM248" i="24"/>
  <c r="AC339" i="24"/>
  <c r="AC331" i="24"/>
  <c r="AC323" i="24"/>
  <c r="AC315" i="24"/>
  <c r="AC307" i="24"/>
  <c r="AC299" i="24"/>
  <c r="AC291" i="24"/>
  <c r="AC283" i="24"/>
  <c r="AC275" i="24"/>
  <c r="AC267" i="24"/>
  <c r="AC259" i="24"/>
  <c r="AC251" i="24"/>
  <c r="S342" i="24"/>
  <c r="S334" i="24"/>
  <c r="S326" i="24"/>
  <c r="S318" i="24"/>
  <c r="S310" i="24"/>
  <c r="S302" i="24"/>
  <c r="S294" i="24"/>
  <c r="S286" i="24"/>
  <c r="S278" i="24"/>
  <c r="S270" i="24"/>
  <c r="S262" i="24"/>
  <c r="S254" i="24"/>
  <c r="BG112" i="24"/>
  <c r="BG104" i="24"/>
  <c r="BG96" i="24"/>
  <c r="BG88" i="24"/>
  <c r="BG80" i="24"/>
  <c r="BG72" i="24"/>
  <c r="BG64" i="24"/>
  <c r="BG56" i="24"/>
  <c r="BG48" i="24"/>
  <c r="BG40" i="24"/>
  <c r="BG32" i="24"/>
  <c r="BG24" i="24"/>
  <c r="BG16" i="24"/>
  <c r="AW107" i="24"/>
  <c r="AW99" i="24"/>
  <c r="AW91" i="24"/>
  <c r="AW83" i="24"/>
  <c r="AW75" i="24"/>
  <c r="AW67" i="24"/>
  <c r="AW59" i="24"/>
  <c r="AW51" i="24"/>
  <c r="AW43" i="24"/>
  <c r="AW35" i="24"/>
  <c r="AW27" i="24"/>
  <c r="AW19" i="24"/>
  <c r="AM110" i="24"/>
  <c r="AM102" i="24"/>
  <c r="AM94" i="24"/>
  <c r="AM86" i="24"/>
  <c r="AM78" i="24"/>
  <c r="AM70" i="24"/>
  <c r="AM62" i="24"/>
  <c r="AM54" i="24"/>
  <c r="AM46" i="24"/>
  <c r="AM38" i="24"/>
  <c r="AM30" i="24"/>
  <c r="AM22" i="24"/>
  <c r="AC113" i="24"/>
  <c r="AC105" i="24"/>
  <c r="AC97" i="24"/>
  <c r="AC89" i="24"/>
  <c r="AC81" i="24"/>
  <c r="AC73" i="24"/>
  <c r="AC65" i="24"/>
  <c r="AC57" i="24"/>
  <c r="AC49" i="24"/>
  <c r="AC41" i="24"/>
  <c r="AC33" i="24"/>
  <c r="AC25" i="24"/>
  <c r="AC17" i="24"/>
  <c r="S108" i="24"/>
  <c r="S100" i="24"/>
  <c r="S92" i="24"/>
  <c r="S84" i="24"/>
  <c r="S76" i="24"/>
  <c r="S68" i="24"/>
  <c r="S60" i="24"/>
  <c r="S52" i="24"/>
  <c r="S44" i="24"/>
  <c r="S36" i="24"/>
  <c r="S28" i="24"/>
  <c r="S20" i="24"/>
  <c r="BG109" i="24"/>
  <c r="BG101" i="24"/>
  <c r="BG93" i="24"/>
  <c r="BG85" i="24"/>
  <c r="BG77" i="24"/>
  <c r="BG69" i="24"/>
  <c r="BG61" i="24"/>
  <c r="BG53" i="24"/>
  <c r="BG45" i="24"/>
  <c r="BG37" i="24"/>
  <c r="BG29" i="24"/>
  <c r="BG21" i="24"/>
  <c r="AW112" i="24"/>
  <c r="AW104" i="24"/>
  <c r="AW96" i="24"/>
  <c r="AW88" i="24"/>
  <c r="AW80" i="24"/>
  <c r="AW72" i="24"/>
  <c r="AW64" i="24"/>
  <c r="AW56" i="24"/>
  <c r="AW48" i="24"/>
  <c r="AW40" i="24"/>
  <c r="AW32" i="24"/>
  <c r="AW24" i="24"/>
  <c r="AW16" i="24"/>
  <c r="AM107" i="24"/>
  <c r="AM99" i="24"/>
  <c r="AM91" i="24"/>
  <c r="AM83" i="24"/>
  <c r="AM75" i="24"/>
  <c r="AM67" i="24"/>
  <c r="AM59" i="24"/>
  <c r="AM51" i="24"/>
  <c r="AM43" i="24"/>
  <c r="AM35" i="24"/>
  <c r="AM27" i="24"/>
  <c r="AM19" i="24"/>
  <c r="AC110" i="24"/>
  <c r="AC102" i="24"/>
  <c r="AC94" i="24"/>
  <c r="AC86" i="24"/>
  <c r="AC78" i="24"/>
  <c r="AC70" i="24"/>
  <c r="AC62" i="24"/>
  <c r="AC54" i="24"/>
  <c r="AC46" i="24"/>
  <c r="AC38" i="24"/>
  <c r="AC30" i="24"/>
  <c r="AC22" i="24"/>
  <c r="S113" i="24"/>
  <c r="S105" i="24"/>
  <c r="S97" i="24"/>
  <c r="S89" i="24"/>
  <c r="S81" i="24"/>
  <c r="S73" i="24"/>
  <c r="S65" i="24"/>
  <c r="S57" i="24"/>
  <c r="S49" i="24"/>
  <c r="S41" i="24"/>
  <c r="S33" i="24"/>
  <c r="S25" i="24"/>
  <c r="S17" i="24"/>
  <c r="BG114" i="24"/>
  <c r="BG106" i="24"/>
  <c r="BG98" i="24"/>
  <c r="BG90" i="24"/>
  <c r="BG82" i="24"/>
  <c r="BG74" i="24"/>
  <c r="BG66" i="24"/>
  <c r="BG58" i="24"/>
  <c r="BG50" i="24"/>
  <c r="BG42" i="24"/>
  <c r="BG34" i="24"/>
  <c r="BG26" i="24"/>
  <c r="BG18" i="24"/>
  <c r="AW109" i="24"/>
  <c r="AW101" i="24"/>
  <c r="AW93" i="24"/>
  <c r="AW85" i="24"/>
  <c r="AW77" i="24"/>
  <c r="AW69" i="24"/>
  <c r="AW61" i="24"/>
  <c r="AW53" i="24"/>
  <c r="AW45" i="24"/>
  <c r="AW37" i="24"/>
  <c r="AW29" i="24"/>
  <c r="AW21" i="24"/>
  <c r="AM112" i="24"/>
  <c r="AM104" i="24"/>
  <c r="AM96" i="24"/>
  <c r="AM88" i="24"/>
  <c r="AM80" i="24"/>
  <c r="AM72" i="24"/>
  <c r="AM64" i="24"/>
  <c r="AM56" i="24"/>
  <c r="AM48" i="24"/>
  <c r="AM40" i="24"/>
  <c r="AM32" i="24"/>
  <c r="AM24" i="24"/>
  <c r="AM16" i="24"/>
  <c r="AC107" i="24"/>
  <c r="AC99" i="24"/>
  <c r="AC91" i="24"/>
  <c r="AC83" i="24"/>
  <c r="AC75" i="24"/>
  <c r="AC67" i="24"/>
  <c r="AC59" i="24"/>
  <c r="AC51" i="24"/>
  <c r="AC43" i="24"/>
  <c r="AC35" i="24"/>
  <c r="AC27" i="24"/>
  <c r="AC19" i="24"/>
  <c r="S110" i="24"/>
  <c r="S102" i="24"/>
  <c r="S94" i="24"/>
  <c r="S86" i="24"/>
  <c r="S78" i="24"/>
  <c r="S70" i="24"/>
  <c r="S62" i="24"/>
  <c r="S54" i="24"/>
  <c r="S46" i="24"/>
  <c r="S38" i="24"/>
  <c r="S30" i="24"/>
  <c r="S22" i="24"/>
  <c r="BG111" i="24"/>
  <c r="BG103" i="24"/>
  <c r="BG95" i="24"/>
  <c r="BG87" i="24"/>
  <c r="BG79" i="24"/>
  <c r="BG71" i="24"/>
  <c r="BG63" i="24"/>
  <c r="BG55" i="24"/>
  <c r="BG47" i="24"/>
  <c r="BG39" i="24"/>
  <c r="BG31" i="24"/>
  <c r="BG23" i="24"/>
  <c r="AW114" i="24"/>
  <c r="AW106" i="24"/>
  <c r="AW98" i="24"/>
  <c r="AW90" i="24"/>
  <c r="AW82" i="24"/>
  <c r="AW74" i="24"/>
  <c r="AW66" i="24"/>
  <c r="AW58" i="24"/>
  <c r="AW50" i="24"/>
  <c r="AW42" i="24"/>
  <c r="AW34" i="24"/>
  <c r="AW26" i="24"/>
  <c r="AW18" i="24"/>
  <c r="AM109" i="24"/>
  <c r="AM101" i="24"/>
  <c r="AM93" i="24"/>
  <c r="AM85" i="24"/>
  <c r="AM77" i="24"/>
  <c r="AM69" i="24"/>
  <c r="AM61" i="24"/>
  <c r="AM53" i="24"/>
  <c r="AM45" i="24"/>
  <c r="AM37" i="24"/>
  <c r="AM29" i="24"/>
  <c r="AM21" i="24"/>
  <c r="AC112" i="24"/>
  <c r="AC104" i="24"/>
  <c r="AC96" i="24"/>
  <c r="AC88" i="24"/>
  <c r="AC80" i="24"/>
  <c r="AC72" i="24"/>
  <c r="AC64" i="24"/>
  <c r="AC56" i="24"/>
  <c r="AC48" i="24"/>
  <c r="AC40" i="24"/>
  <c r="AC32" i="24"/>
  <c r="AC24" i="24"/>
  <c r="AC16" i="24"/>
  <c r="S107" i="24"/>
  <c r="S99" i="24"/>
  <c r="S91" i="24"/>
  <c r="S83" i="24"/>
  <c r="S75" i="24"/>
  <c r="S67" i="24"/>
  <c r="S59" i="24"/>
  <c r="S51" i="24"/>
  <c r="S43" i="24"/>
  <c r="S35" i="24"/>
  <c r="S27" i="24"/>
  <c r="S19" i="24"/>
  <c r="BG108" i="24"/>
  <c r="BG100" i="24"/>
  <c r="BG92" i="24"/>
  <c r="BG84" i="24"/>
  <c r="BG76" i="24"/>
  <c r="BG68" i="24"/>
  <c r="BG60" i="24"/>
  <c r="BG52" i="24"/>
  <c r="BG44" i="24"/>
  <c r="BG36" i="24"/>
  <c r="BG28" i="24"/>
  <c r="BG20" i="24"/>
  <c r="AW111" i="24"/>
  <c r="AW103" i="24"/>
  <c r="AW95" i="24"/>
  <c r="AW87" i="24"/>
  <c r="AW79" i="24"/>
  <c r="AW71" i="24"/>
  <c r="AW63" i="24"/>
  <c r="AW55" i="24"/>
  <c r="AW47" i="24"/>
  <c r="AW39" i="24"/>
  <c r="AW31" i="24"/>
  <c r="AW23" i="24"/>
  <c r="AM114" i="24"/>
  <c r="AM106" i="24"/>
  <c r="AM98" i="24"/>
  <c r="AM90" i="24"/>
  <c r="AM82" i="24"/>
  <c r="AM74" i="24"/>
  <c r="AM66" i="24"/>
  <c r="AM58" i="24"/>
  <c r="AM50" i="24"/>
  <c r="AM42" i="24"/>
  <c r="AM34" i="24"/>
  <c r="AM26" i="24"/>
  <c r="AM18" i="24"/>
  <c r="AC109" i="24"/>
  <c r="AC101" i="24"/>
  <c r="AC93" i="24"/>
  <c r="AC85" i="24"/>
  <c r="AC77" i="24"/>
  <c r="AC69" i="24"/>
  <c r="AC61" i="24"/>
  <c r="AC53" i="24"/>
  <c r="AC45" i="24"/>
  <c r="AC37" i="24"/>
  <c r="AC29" i="24"/>
  <c r="AC21" i="24"/>
  <c r="S112" i="24"/>
  <c r="S104" i="24"/>
  <c r="S96" i="24"/>
  <c r="S88" i="24"/>
  <c r="S80" i="24"/>
  <c r="S72" i="24"/>
  <c r="S64" i="24"/>
  <c r="S56" i="24"/>
  <c r="S48" i="24"/>
  <c r="S40" i="24"/>
  <c r="S32" i="24"/>
  <c r="S24" i="24"/>
  <c r="S16" i="24"/>
  <c r="BG113" i="24"/>
  <c r="BG105" i="24"/>
  <c r="BG97" i="24"/>
  <c r="BG89" i="24"/>
  <c r="BG81" i="24"/>
  <c r="BG73" i="24"/>
  <c r="BG65" i="24"/>
  <c r="BG57" i="24"/>
  <c r="BG49" i="24"/>
  <c r="BG41" i="24"/>
  <c r="BG33" i="24"/>
  <c r="BG25" i="24"/>
  <c r="BG17" i="24"/>
  <c r="AW108" i="24"/>
  <c r="AW100" i="24"/>
  <c r="AW92" i="24"/>
  <c r="AW84" i="24"/>
  <c r="AW76" i="24"/>
  <c r="AW68" i="24"/>
  <c r="AW60" i="24"/>
  <c r="AW52" i="24"/>
  <c r="AW44" i="24"/>
  <c r="AW36" i="24"/>
  <c r="AW28" i="24"/>
  <c r="AW20" i="24"/>
  <c r="AM111" i="24"/>
  <c r="AM103" i="24"/>
  <c r="AM95" i="24"/>
  <c r="AM87" i="24"/>
  <c r="AM79" i="24"/>
  <c r="AM71" i="24"/>
  <c r="AM63" i="24"/>
  <c r="AM55" i="24"/>
  <c r="AM47" i="24"/>
  <c r="AM39" i="24"/>
  <c r="AM31" i="24"/>
  <c r="AM23" i="24"/>
  <c r="AC114" i="24"/>
  <c r="AC106" i="24"/>
  <c r="AC98" i="24"/>
  <c r="AC90" i="24"/>
  <c r="AC82" i="24"/>
  <c r="AC74" i="24"/>
  <c r="AC66" i="24"/>
  <c r="AC58" i="24"/>
  <c r="AC50" i="24"/>
  <c r="AC42" i="24"/>
  <c r="AC34" i="24"/>
  <c r="AC26" i="24"/>
  <c r="AC18" i="24"/>
  <c r="S109" i="24"/>
  <c r="S101" i="24"/>
  <c r="S93" i="24"/>
  <c r="S85" i="24"/>
  <c r="S77" i="24"/>
  <c r="S69" i="24"/>
  <c r="S61" i="24"/>
  <c r="S53" i="24"/>
  <c r="S45" i="24"/>
  <c r="S37" i="24"/>
  <c r="S29" i="24"/>
  <c r="S21" i="24"/>
  <c r="BG110" i="24"/>
  <c r="BG102" i="24"/>
  <c r="BG94" i="24"/>
  <c r="BG86" i="24"/>
  <c r="BG78" i="24"/>
  <c r="BG70" i="24"/>
  <c r="BG62" i="24"/>
  <c r="BG54" i="24"/>
  <c r="BG46" i="24"/>
  <c r="BG38" i="24"/>
  <c r="BG30" i="24"/>
  <c r="BG22" i="24"/>
  <c r="AW113" i="24"/>
  <c r="AW105" i="24"/>
  <c r="AW97" i="24"/>
  <c r="AW89" i="24"/>
  <c r="AW81" i="24"/>
  <c r="AW73" i="24"/>
  <c r="AW65" i="24"/>
  <c r="AW57" i="24"/>
  <c r="AW49" i="24"/>
  <c r="AW41" i="24"/>
  <c r="AW33" i="24"/>
  <c r="AW25" i="24"/>
  <c r="AW17" i="24"/>
  <c r="AM108" i="24"/>
  <c r="AM100" i="24"/>
  <c r="AM92" i="24"/>
  <c r="AM84" i="24"/>
  <c r="AM76" i="24"/>
  <c r="AM68" i="24"/>
  <c r="AM60" i="24"/>
  <c r="AM52" i="24"/>
  <c r="AM44" i="24"/>
  <c r="AM36" i="24"/>
  <c r="AM28" i="24"/>
  <c r="AM20" i="24"/>
  <c r="AC111" i="24"/>
  <c r="AC103" i="24"/>
  <c r="AC95" i="24"/>
  <c r="AC87" i="24"/>
  <c r="AC79" i="24"/>
  <c r="AC71" i="24"/>
  <c r="AC63" i="24"/>
  <c r="AC55" i="24"/>
  <c r="AC47" i="24"/>
  <c r="AC39" i="24"/>
  <c r="AC31" i="24"/>
  <c r="AC23" i="24"/>
  <c r="S114" i="24"/>
  <c r="S106" i="24"/>
  <c r="S98" i="24"/>
  <c r="S90" i="24"/>
  <c r="S82" i="24"/>
  <c r="S74" i="24"/>
  <c r="S66" i="24"/>
  <c r="S58" i="24"/>
  <c r="S50" i="24"/>
  <c r="S42" i="24"/>
  <c r="S34" i="24"/>
  <c r="S26" i="24"/>
  <c r="S18" i="24"/>
  <c r="BG107" i="24"/>
  <c r="BG99" i="24"/>
  <c r="BG91" i="24"/>
  <c r="BG83" i="24"/>
  <c r="BG75" i="24"/>
  <c r="BG67" i="24"/>
  <c r="BG59" i="24"/>
  <c r="BG51" i="24"/>
  <c r="BG43" i="24"/>
  <c r="BG35" i="24"/>
  <c r="BG27" i="24"/>
  <c r="BG19" i="24"/>
  <c r="AW110" i="24"/>
  <c r="AW102" i="24"/>
  <c r="AW94" i="24"/>
  <c r="AW86" i="24"/>
  <c r="AW78" i="24"/>
  <c r="AW70" i="24"/>
  <c r="AW62" i="24"/>
  <c r="AW54" i="24"/>
  <c r="AW46" i="24"/>
  <c r="AW38" i="24"/>
  <c r="AW30" i="24"/>
  <c r="AW22" i="24"/>
  <c r="AM113" i="24"/>
  <c r="AM105" i="24"/>
  <c r="AM97" i="24"/>
  <c r="AM89" i="24"/>
  <c r="AM81" i="24"/>
  <c r="AM73" i="24"/>
  <c r="AM65" i="24"/>
  <c r="AM57" i="24"/>
  <c r="AM49" i="24"/>
  <c r="AM41" i="24"/>
  <c r="AM33" i="24"/>
  <c r="AM25" i="24"/>
  <c r="AM17" i="24"/>
  <c r="AC108" i="24"/>
  <c r="AC100" i="24"/>
  <c r="AC92" i="24"/>
  <c r="AC84" i="24"/>
  <c r="AC76" i="24"/>
  <c r="AC68" i="24"/>
  <c r="AC60" i="24"/>
  <c r="AC52" i="24"/>
  <c r="AC44" i="24"/>
  <c r="AC36" i="24"/>
  <c r="AC28" i="24"/>
  <c r="AC20" i="24"/>
  <c r="S111" i="24"/>
  <c r="S103" i="24"/>
  <c r="S95" i="24"/>
  <c r="S87" i="24"/>
  <c r="S79" i="24"/>
  <c r="S71" i="24"/>
  <c r="S63" i="24"/>
  <c r="S55" i="24"/>
  <c r="S47" i="24"/>
  <c r="S39" i="24"/>
  <c r="S31" i="24"/>
  <c r="S23" i="24"/>
  <c r="S15" i="24"/>
  <c r="D27" i="14" l="1"/>
  <c r="D167" i="14" l="1"/>
  <c r="D259" i="14"/>
  <c r="D119" i="14"/>
  <c r="D183" i="14"/>
  <c r="D211" i="14"/>
  <c r="D151" i="14"/>
  <c r="D275" i="14"/>
  <c r="D227" i="14"/>
  <c r="D243" i="14"/>
  <c r="D135" i="14"/>
  <c r="C479" i="24"/>
  <c r="D479" i="24"/>
  <c r="E479" i="24"/>
  <c r="F479" i="24"/>
  <c r="BJ479" i="24" s="1"/>
  <c r="G479" i="24"/>
  <c r="H479" i="24"/>
  <c r="I479" i="24"/>
  <c r="AC5" i="24"/>
  <c r="AD5" i="24"/>
  <c r="AE5" i="24"/>
  <c r="AF5" i="24"/>
  <c r="AG5" i="24"/>
  <c r="AH5" i="24"/>
  <c r="AI5" i="24"/>
  <c r="AC6" i="24"/>
  <c r="AD6" i="24"/>
  <c r="AE6" i="24"/>
  <c r="AF6" i="24"/>
  <c r="AG6" i="24"/>
  <c r="AH6" i="24"/>
  <c r="AI6" i="24"/>
  <c r="C584" i="24"/>
  <c r="D584" i="24"/>
  <c r="E584" i="24"/>
  <c r="F584" i="24"/>
  <c r="G584" i="24"/>
  <c r="H584" i="24"/>
  <c r="I584" i="24"/>
  <c r="J584" i="24"/>
  <c r="K584" i="24"/>
  <c r="L584" i="24"/>
  <c r="M584" i="24"/>
  <c r="N584" i="24"/>
  <c r="O584" i="24"/>
  <c r="P584" i="24"/>
  <c r="AC7" i="24"/>
  <c r="AD7" i="24"/>
  <c r="AE7" i="24"/>
  <c r="AF7" i="24"/>
  <c r="AG7" i="24"/>
  <c r="AH7" i="24"/>
  <c r="AI7" i="24"/>
  <c r="AC8" i="24"/>
  <c r="AD8" i="24"/>
  <c r="AE8" i="24"/>
  <c r="AF8" i="24"/>
  <c r="AG8" i="24"/>
  <c r="AH8" i="24"/>
  <c r="AI8" i="24"/>
  <c r="F688" i="24"/>
  <c r="G688" i="24"/>
  <c r="H688" i="24"/>
  <c r="I688" i="24"/>
  <c r="F689" i="24"/>
  <c r="G689" i="24"/>
  <c r="H689" i="24"/>
  <c r="I689" i="24"/>
  <c r="AC9" i="24"/>
  <c r="AD9" i="24"/>
  <c r="AE9" i="24"/>
  <c r="AF9" i="24"/>
  <c r="AG9" i="24"/>
  <c r="AH9" i="24"/>
  <c r="AI9" i="24"/>
  <c r="C698" i="24"/>
  <c r="D698" i="24"/>
  <c r="E698" i="24"/>
  <c r="F698" i="24"/>
  <c r="G698" i="24"/>
  <c r="H698" i="24"/>
  <c r="I698" i="24"/>
  <c r="D247" i="24"/>
  <c r="E247" i="24"/>
  <c r="U247" i="24" s="1"/>
  <c r="F247" i="24"/>
  <c r="V247" i="24" s="1"/>
  <c r="G247" i="24"/>
  <c r="H247" i="24"/>
  <c r="I247" i="24"/>
  <c r="S5" i="24"/>
  <c r="T5" i="24"/>
  <c r="U5" i="24"/>
  <c r="V5" i="24"/>
  <c r="W5" i="24"/>
  <c r="X5" i="24"/>
  <c r="Y5" i="24"/>
  <c r="S6" i="24"/>
  <c r="T6" i="24"/>
  <c r="U6" i="24"/>
  <c r="V6" i="24"/>
  <c r="W6" i="24"/>
  <c r="X6" i="24"/>
  <c r="Y6" i="24"/>
  <c r="C352" i="24"/>
  <c r="D352" i="24"/>
  <c r="E352" i="24"/>
  <c r="F352" i="24"/>
  <c r="G352" i="24"/>
  <c r="H352" i="24"/>
  <c r="I352" i="24"/>
  <c r="J352" i="24"/>
  <c r="K352" i="24"/>
  <c r="L352" i="24"/>
  <c r="M352" i="24"/>
  <c r="N352" i="24"/>
  <c r="P352" i="24"/>
  <c r="S7" i="24"/>
  <c r="T7" i="24"/>
  <c r="U7" i="24"/>
  <c r="V7" i="24"/>
  <c r="W7" i="24"/>
  <c r="X7" i="24"/>
  <c r="Y7" i="24"/>
  <c r="S8" i="24"/>
  <c r="T8" i="24"/>
  <c r="U8" i="24"/>
  <c r="V8" i="24"/>
  <c r="W8" i="24"/>
  <c r="X8" i="24"/>
  <c r="Y8" i="24"/>
  <c r="F456" i="24"/>
  <c r="G456" i="24"/>
  <c r="H456" i="24"/>
  <c r="I456" i="24"/>
  <c r="F457" i="24"/>
  <c r="G457" i="24"/>
  <c r="H457" i="24"/>
  <c r="I457" i="24"/>
  <c r="S9" i="24"/>
  <c r="T9" i="24"/>
  <c r="U9" i="24"/>
  <c r="V9" i="24"/>
  <c r="W9" i="24"/>
  <c r="X9" i="24"/>
  <c r="Y9" i="24"/>
  <c r="C466" i="24"/>
  <c r="D466" i="24"/>
  <c r="E466" i="24"/>
  <c r="F466" i="24"/>
  <c r="G466" i="24"/>
  <c r="H466" i="24"/>
  <c r="I466" i="2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E67" i="8"/>
  <c r="G67" i="8"/>
  <c r="I67" i="8"/>
  <c r="K67" i="8"/>
  <c r="M67" i="8"/>
  <c r="O67" i="8"/>
  <c r="E49" i="8"/>
  <c r="G49" i="8"/>
  <c r="I49" i="8"/>
  <c r="K49" i="8"/>
  <c r="M49" i="8"/>
  <c r="O49" i="8"/>
  <c r="I480" i="24"/>
  <c r="F349" i="9"/>
  <c r="O585" i="24" s="1"/>
  <c r="G349" i="9"/>
  <c r="P585" i="24" s="1"/>
  <c r="I481" i="24"/>
  <c r="F350" i="9"/>
  <c r="O586" i="24" s="1"/>
  <c r="G350" i="9"/>
  <c r="P586" i="24" s="1"/>
  <c r="I482" i="24"/>
  <c r="F351" i="9"/>
  <c r="O587" i="24" s="1"/>
  <c r="G351" i="9"/>
  <c r="P587" i="24" s="1"/>
  <c r="I483" i="24"/>
  <c r="F352" i="9"/>
  <c r="O588" i="24" s="1"/>
  <c r="G352" i="9"/>
  <c r="P588" i="24" s="1"/>
  <c r="I484" i="24"/>
  <c r="F353" i="9"/>
  <c r="O589" i="24" s="1"/>
  <c r="G353" i="9"/>
  <c r="P589" i="24" s="1"/>
  <c r="I485" i="24"/>
  <c r="F354" i="9"/>
  <c r="O590" i="24" s="1"/>
  <c r="G354" i="9"/>
  <c r="P590" i="24" s="1"/>
  <c r="I486" i="24"/>
  <c r="F355" i="9"/>
  <c r="O591" i="24" s="1"/>
  <c r="G355" i="9"/>
  <c r="P591" i="24" s="1"/>
  <c r="I487" i="24"/>
  <c r="F356" i="9"/>
  <c r="O592" i="24" s="1"/>
  <c r="G356" i="9"/>
  <c r="P592" i="24" s="1"/>
  <c r="I488" i="24"/>
  <c r="F357" i="9"/>
  <c r="O593" i="24" s="1"/>
  <c r="G357" i="9"/>
  <c r="P593" i="24" s="1"/>
  <c r="I489" i="24"/>
  <c r="F358" i="9"/>
  <c r="O594" i="24" s="1"/>
  <c r="G358" i="9"/>
  <c r="P594" i="24" s="1"/>
  <c r="I490" i="24"/>
  <c r="F359" i="9"/>
  <c r="O595" i="24" s="1"/>
  <c r="G359" i="9"/>
  <c r="P595" i="24" s="1"/>
  <c r="I491" i="24"/>
  <c r="F360" i="9"/>
  <c r="O596" i="24" s="1"/>
  <c r="G360" i="9"/>
  <c r="P596" i="24" s="1"/>
  <c r="I492" i="24"/>
  <c r="F361" i="9"/>
  <c r="O597" i="24" s="1"/>
  <c r="G361" i="9"/>
  <c r="P597" i="24" s="1"/>
  <c r="I493" i="24"/>
  <c r="F362" i="9"/>
  <c r="O598" i="24" s="1"/>
  <c r="G362" i="9"/>
  <c r="P598" i="24" s="1"/>
  <c r="I494" i="24"/>
  <c r="F363" i="9"/>
  <c r="O599" i="24" s="1"/>
  <c r="G363" i="9"/>
  <c r="P599" i="24" s="1"/>
  <c r="I495" i="24"/>
  <c r="F364" i="9"/>
  <c r="O600" i="24" s="1"/>
  <c r="G364" i="9"/>
  <c r="P600" i="24" s="1"/>
  <c r="I496" i="24"/>
  <c r="F365" i="9"/>
  <c r="O601" i="24" s="1"/>
  <c r="G365" i="9"/>
  <c r="P601" i="24" s="1"/>
  <c r="I497" i="24"/>
  <c r="F366" i="9"/>
  <c r="O602" i="24" s="1"/>
  <c r="G366" i="9"/>
  <c r="P602" i="24" s="1"/>
  <c r="I498" i="24"/>
  <c r="F367" i="9"/>
  <c r="O603" i="24" s="1"/>
  <c r="G367" i="9"/>
  <c r="P603" i="24" s="1"/>
  <c r="I499" i="24"/>
  <c r="F368" i="9"/>
  <c r="O604" i="24" s="1"/>
  <c r="G368" i="9"/>
  <c r="P604" i="24" s="1"/>
  <c r="I500" i="24"/>
  <c r="F369" i="9"/>
  <c r="O605" i="24" s="1"/>
  <c r="G369" i="9"/>
  <c r="P605" i="24" s="1"/>
  <c r="I501" i="24"/>
  <c r="F370" i="9"/>
  <c r="O606" i="24" s="1"/>
  <c r="G370" i="9"/>
  <c r="P606" i="24" s="1"/>
  <c r="I502" i="24"/>
  <c r="F371" i="9"/>
  <c r="O607" i="24" s="1"/>
  <c r="G371" i="9"/>
  <c r="P607" i="24" s="1"/>
  <c r="I503" i="24"/>
  <c r="F372" i="9"/>
  <c r="O608" i="24" s="1"/>
  <c r="G372" i="9"/>
  <c r="P608" i="24" s="1"/>
  <c r="I504" i="24"/>
  <c r="F373" i="9"/>
  <c r="O609" i="24" s="1"/>
  <c r="G373" i="9"/>
  <c r="P609" i="24" s="1"/>
  <c r="I505" i="24"/>
  <c r="F374" i="9"/>
  <c r="O610" i="24" s="1"/>
  <c r="G374" i="9"/>
  <c r="P610" i="24" s="1"/>
  <c r="I506" i="24"/>
  <c r="F375" i="9"/>
  <c r="O611" i="24" s="1"/>
  <c r="G375" i="9"/>
  <c r="P611" i="24" s="1"/>
  <c r="I507" i="24"/>
  <c r="F376" i="9"/>
  <c r="O612" i="24" s="1"/>
  <c r="G376" i="9"/>
  <c r="P612" i="24" s="1"/>
  <c r="I508" i="24"/>
  <c r="F377" i="9"/>
  <c r="O613" i="24" s="1"/>
  <c r="G377" i="9"/>
  <c r="P613" i="24" s="1"/>
  <c r="B384" i="9"/>
  <c r="B438" i="9" s="1"/>
  <c r="I509" i="24"/>
  <c r="F392" i="9"/>
  <c r="O614" i="24" s="1"/>
  <c r="G392" i="9"/>
  <c r="P614" i="24" s="1"/>
  <c r="I510" i="24"/>
  <c r="F393" i="9"/>
  <c r="O615" i="24" s="1"/>
  <c r="G393" i="9"/>
  <c r="P615" i="24" s="1"/>
  <c r="I511" i="24"/>
  <c r="F394" i="9"/>
  <c r="O616" i="24" s="1"/>
  <c r="G394" i="9"/>
  <c r="P616" i="24" s="1"/>
  <c r="I512" i="24"/>
  <c r="F395" i="9"/>
  <c r="O617" i="24" s="1"/>
  <c r="G395" i="9"/>
  <c r="P617" i="24" s="1"/>
  <c r="I513" i="24"/>
  <c r="F396" i="9"/>
  <c r="O618" i="24" s="1"/>
  <c r="G396" i="9"/>
  <c r="P618" i="24" s="1"/>
  <c r="I514" i="24"/>
  <c r="F397" i="9"/>
  <c r="O619" i="24" s="1"/>
  <c r="G397" i="9"/>
  <c r="P619" i="24" s="1"/>
  <c r="I515" i="24"/>
  <c r="F398" i="9"/>
  <c r="O620" i="24" s="1"/>
  <c r="G398" i="9"/>
  <c r="P620" i="24" s="1"/>
  <c r="I516" i="24"/>
  <c r="F399" i="9"/>
  <c r="O621" i="24" s="1"/>
  <c r="G399" i="9"/>
  <c r="P621" i="24" s="1"/>
  <c r="I517" i="24"/>
  <c r="F400" i="9"/>
  <c r="O622" i="24" s="1"/>
  <c r="G400" i="9"/>
  <c r="P622" i="24" s="1"/>
  <c r="I518" i="24"/>
  <c r="F401" i="9"/>
  <c r="O623" i="24" s="1"/>
  <c r="G401" i="9"/>
  <c r="P623" i="24" s="1"/>
  <c r="I519" i="24"/>
  <c r="F402" i="9"/>
  <c r="O624" i="24" s="1"/>
  <c r="G402" i="9"/>
  <c r="P624" i="24" s="1"/>
  <c r="I520" i="24"/>
  <c r="F403" i="9"/>
  <c r="O625" i="24" s="1"/>
  <c r="G403" i="9"/>
  <c r="P625" i="24" s="1"/>
  <c r="I521" i="24"/>
  <c r="F404" i="9"/>
  <c r="O626" i="24" s="1"/>
  <c r="G404" i="9"/>
  <c r="P626" i="24" s="1"/>
  <c r="I522" i="24"/>
  <c r="F405" i="9"/>
  <c r="O627" i="24" s="1"/>
  <c r="G405" i="9"/>
  <c r="P627" i="24" s="1"/>
  <c r="I523" i="24"/>
  <c r="F406" i="9"/>
  <c r="O628" i="24" s="1"/>
  <c r="G406" i="9"/>
  <c r="P628" i="24" s="1"/>
  <c r="I524" i="24"/>
  <c r="F407" i="9"/>
  <c r="O629" i="24" s="1"/>
  <c r="G407" i="9"/>
  <c r="P629" i="24" s="1"/>
  <c r="I525" i="24"/>
  <c r="F408" i="9"/>
  <c r="O630" i="24" s="1"/>
  <c r="G408" i="9"/>
  <c r="P630" i="24" s="1"/>
  <c r="I526" i="24"/>
  <c r="F409" i="9"/>
  <c r="O631" i="24" s="1"/>
  <c r="G409" i="9"/>
  <c r="P631" i="24" s="1"/>
  <c r="I527" i="24"/>
  <c r="F410" i="9"/>
  <c r="O632" i="24" s="1"/>
  <c r="G410" i="9"/>
  <c r="P632" i="24" s="1"/>
  <c r="I528" i="24"/>
  <c r="F411" i="9"/>
  <c r="O633" i="24" s="1"/>
  <c r="G411" i="9"/>
  <c r="P633" i="24" s="1"/>
  <c r="I529" i="24"/>
  <c r="F412" i="9"/>
  <c r="O634" i="24" s="1"/>
  <c r="G412" i="9"/>
  <c r="P634" i="24" s="1"/>
  <c r="I530" i="24"/>
  <c r="F413" i="9"/>
  <c r="O635" i="24" s="1"/>
  <c r="G413" i="9"/>
  <c r="P635" i="24" s="1"/>
  <c r="I531" i="24"/>
  <c r="F414" i="9"/>
  <c r="O636" i="24" s="1"/>
  <c r="G414" i="9"/>
  <c r="P636" i="24" s="1"/>
  <c r="I532" i="24"/>
  <c r="F415" i="9"/>
  <c r="O637" i="24" s="1"/>
  <c r="G415" i="9"/>
  <c r="P637" i="24" s="1"/>
  <c r="I533" i="24"/>
  <c r="F416" i="9"/>
  <c r="O638" i="24" s="1"/>
  <c r="G416" i="9"/>
  <c r="P638" i="24" s="1"/>
  <c r="I534" i="24"/>
  <c r="F417" i="9"/>
  <c r="O639" i="24" s="1"/>
  <c r="G417" i="9"/>
  <c r="P639" i="24" s="1"/>
  <c r="I535" i="24"/>
  <c r="F418" i="9"/>
  <c r="O640" i="24" s="1"/>
  <c r="G418" i="9"/>
  <c r="P640" i="24" s="1"/>
  <c r="I536" i="24"/>
  <c r="F419" i="9"/>
  <c r="O641" i="24" s="1"/>
  <c r="G419" i="9"/>
  <c r="P641" i="24" s="1"/>
  <c r="I537" i="24"/>
  <c r="F420" i="9"/>
  <c r="O642" i="24" s="1"/>
  <c r="G420" i="9"/>
  <c r="P642" i="24" s="1"/>
  <c r="I538" i="24"/>
  <c r="F421" i="9"/>
  <c r="O643" i="24" s="1"/>
  <c r="G421" i="9"/>
  <c r="P643" i="24" s="1"/>
  <c r="I539" i="24"/>
  <c r="F422" i="9"/>
  <c r="O644" i="24" s="1"/>
  <c r="G422" i="9"/>
  <c r="P644" i="24" s="1"/>
  <c r="I540" i="24"/>
  <c r="F423" i="9"/>
  <c r="O645" i="24" s="1"/>
  <c r="G423" i="9"/>
  <c r="P645" i="24" s="1"/>
  <c r="I541" i="24"/>
  <c r="F424" i="9"/>
  <c r="O646" i="24" s="1"/>
  <c r="G424" i="9"/>
  <c r="P646" i="24" s="1"/>
  <c r="I542" i="24"/>
  <c r="F425" i="9"/>
  <c r="O647" i="24" s="1"/>
  <c r="G425" i="9"/>
  <c r="P647" i="24" s="1"/>
  <c r="I543" i="24"/>
  <c r="F426" i="9"/>
  <c r="O648" i="24" s="1"/>
  <c r="G426" i="9"/>
  <c r="P648" i="24" s="1"/>
  <c r="I544" i="24"/>
  <c r="F427" i="9"/>
  <c r="O649" i="24" s="1"/>
  <c r="G427" i="9"/>
  <c r="P649" i="24" s="1"/>
  <c r="I545" i="24"/>
  <c r="F428" i="9"/>
  <c r="O650" i="24" s="1"/>
  <c r="G428" i="9"/>
  <c r="P650" i="24" s="1"/>
  <c r="I546" i="24"/>
  <c r="F429" i="9"/>
  <c r="O651" i="24" s="1"/>
  <c r="G429" i="9"/>
  <c r="P651" i="24" s="1"/>
  <c r="I547" i="24"/>
  <c r="F430" i="9"/>
  <c r="O652" i="24" s="1"/>
  <c r="G430" i="9"/>
  <c r="P652" i="24" s="1"/>
  <c r="I548" i="24"/>
  <c r="F431" i="9"/>
  <c r="O653" i="24" s="1"/>
  <c r="G431" i="9"/>
  <c r="P653" i="24" s="1"/>
  <c r="I549" i="24"/>
  <c r="F446" i="9"/>
  <c r="O654" i="24" s="1"/>
  <c r="G446" i="9"/>
  <c r="P654" i="24" s="1"/>
  <c r="I550" i="24"/>
  <c r="F447" i="9"/>
  <c r="O655" i="24" s="1"/>
  <c r="G447" i="9"/>
  <c r="P655" i="24" s="1"/>
  <c r="I551" i="24"/>
  <c r="F448" i="9"/>
  <c r="O656" i="24" s="1"/>
  <c r="G448" i="9"/>
  <c r="P656" i="24" s="1"/>
  <c r="I552" i="24"/>
  <c r="F449" i="9"/>
  <c r="O657" i="24" s="1"/>
  <c r="G449" i="9"/>
  <c r="P657" i="24" s="1"/>
  <c r="I553" i="24"/>
  <c r="F450" i="9"/>
  <c r="O658" i="24" s="1"/>
  <c r="G450" i="9"/>
  <c r="P658" i="24" s="1"/>
  <c r="I554" i="24"/>
  <c r="F451" i="9"/>
  <c r="O659" i="24" s="1"/>
  <c r="G451" i="9"/>
  <c r="P659" i="24" s="1"/>
  <c r="I555" i="24"/>
  <c r="F452" i="9"/>
  <c r="O660" i="24" s="1"/>
  <c r="G452" i="9"/>
  <c r="P660" i="24" s="1"/>
  <c r="I556" i="24"/>
  <c r="F453" i="9"/>
  <c r="O661" i="24" s="1"/>
  <c r="G453" i="9"/>
  <c r="P661" i="24" s="1"/>
  <c r="I557" i="24"/>
  <c r="F454" i="9"/>
  <c r="O662" i="24" s="1"/>
  <c r="G454" i="9"/>
  <c r="P662" i="24" s="1"/>
  <c r="I558" i="24"/>
  <c r="F455" i="9"/>
  <c r="O663" i="24" s="1"/>
  <c r="G455" i="9"/>
  <c r="P663" i="24" s="1"/>
  <c r="I559" i="24"/>
  <c r="F456" i="9"/>
  <c r="O664" i="24" s="1"/>
  <c r="G456" i="9"/>
  <c r="P664" i="24" s="1"/>
  <c r="I560" i="24"/>
  <c r="F457" i="9"/>
  <c r="O665" i="24" s="1"/>
  <c r="G457" i="9"/>
  <c r="P665" i="24" s="1"/>
  <c r="I561" i="24"/>
  <c r="F458" i="9"/>
  <c r="O666" i="24" s="1"/>
  <c r="G458" i="9"/>
  <c r="P666" i="24" s="1"/>
  <c r="I562" i="24"/>
  <c r="F459" i="9"/>
  <c r="O667" i="24" s="1"/>
  <c r="G459" i="9"/>
  <c r="P667" i="24" s="1"/>
  <c r="I563" i="24"/>
  <c r="F460" i="9"/>
  <c r="O668" i="24" s="1"/>
  <c r="G460" i="9"/>
  <c r="P668" i="24" s="1"/>
  <c r="I564" i="24"/>
  <c r="F461" i="9"/>
  <c r="O669" i="24" s="1"/>
  <c r="G461" i="9"/>
  <c r="P669" i="24" s="1"/>
  <c r="I565" i="24"/>
  <c r="F462" i="9"/>
  <c r="O670" i="24" s="1"/>
  <c r="G462" i="9"/>
  <c r="P670" i="24" s="1"/>
  <c r="I566" i="24"/>
  <c r="F463" i="9"/>
  <c r="O671" i="24" s="1"/>
  <c r="G463" i="9"/>
  <c r="P671" i="24" s="1"/>
  <c r="I567" i="24"/>
  <c r="F464" i="9"/>
  <c r="O672" i="24" s="1"/>
  <c r="G464" i="9"/>
  <c r="P672" i="24" s="1"/>
  <c r="I568" i="24"/>
  <c r="F465" i="9"/>
  <c r="O673" i="24" s="1"/>
  <c r="G465" i="9"/>
  <c r="P673" i="24" s="1"/>
  <c r="I569" i="24"/>
  <c r="F466" i="9"/>
  <c r="O674" i="24" s="1"/>
  <c r="G466" i="9"/>
  <c r="P674" i="24" s="1"/>
  <c r="I570" i="24"/>
  <c r="F467" i="9"/>
  <c r="O675" i="24" s="1"/>
  <c r="G467" i="9"/>
  <c r="P675" i="24" s="1"/>
  <c r="I571" i="24"/>
  <c r="F468" i="9"/>
  <c r="O676" i="24" s="1"/>
  <c r="G468" i="9"/>
  <c r="P676" i="24" s="1"/>
  <c r="I572" i="24"/>
  <c r="F469" i="9"/>
  <c r="O677" i="24" s="1"/>
  <c r="G469" i="9"/>
  <c r="P677" i="24" s="1"/>
  <c r="I573" i="24"/>
  <c r="F470" i="9"/>
  <c r="O678" i="24" s="1"/>
  <c r="G470" i="9"/>
  <c r="P678" i="24" s="1"/>
  <c r="I574" i="24"/>
  <c r="F471" i="9"/>
  <c r="O679" i="24" s="1"/>
  <c r="G471" i="9"/>
  <c r="P679" i="24" s="1"/>
  <c r="I575" i="24"/>
  <c r="F472" i="9"/>
  <c r="O680" i="24" s="1"/>
  <c r="G472" i="9"/>
  <c r="P680" i="24" s="1"/>
  <c r="I576" i="24"/>
  <c r="F473" i="9"/>
  <c r="O681" i="24" s="1"/>
  <c r="G473" i="9"/>
  <c r="P681" i="24" s="1"/>
  <c r="I577" i="24"/>
  <c r="F474" i="9"/>
  <c r="O682" i="24" s="1"/>
  <c r="G474" i="9"/>
  <c r="P682" i="24" s="1"/>
  <c r="I578" i="24"/>
  <c r="F475" i="9"/>
  <c r="O683" i="24" s="1"/>
  <c r="G475" i="9"/>
  <c r="P683" i="24" s="1"/>
  <c r="I248" i="24"/>
  <c r="F189" i="9"/>
  <c r="O353" i="24" s="1"/>
  <c r="G189" i="9"/>
  <c r="P353" i="24" s="1"/>
  <c r="I249" i="24"/>
  <c r="F190" i="9"/>
  <c r="O354" i="24" s="1"/>
  <c r="G190" i="9"/>
  <c r="P354" i="24" s="1"/>
  <c r="I250" i="24"/>
  <c r="F191" i="9"/>
  <c r="O355" i="24" s="1"/>
  <c r="G191" i="9"/>
  <c r="P355" i="24" s="1"/>
  <c r="I251" i="24"/>
  <c r="F192" i="9"/>
  <c r="O356" i="24" s="1"/>
  <c r="G192" i="9"/>
  <c r="P356" i="24" s="1"/>
  <c r="I252" i="24"/>
  <c r="F193" i="9"/>
  <c r="O357" i="24" s="1"/>
  <c r="G193" i="9"/>
  <c r="P357" i="24" s="1"/>
  <c r="I253" i="24"/>
  <c r="F194" i="9"/>
  <c r="O358" i="24" s="1"/>
  <c r="G194" i="9"/>
  <c r="P358" i="24" s="1"/>
  <c r="I254" i="24"/>
  <c r="F195" i="9"/>
  <c r="O359" i="24" s="1"/>
  <c r="G195" i="9"/>
  <c r="P359" i="24" s="1"/>
  <c r="I255" i="24"/>
  <c r="F196" i="9"/>
  <c r="O360" i="24" s="1"/>
  <c r="G196" i="9"/>
  <c r="P360" i="24" s="1"/>
  <c r="I256" i="24"/>
  <c r="F197" i="9"/>
  <c r="O361" i="24" s="1"/>
  <c r="G197" i="9"/>
  <c r="P361" i="24" s="1"/>
  <c r="I257" i="24"/>
  <c r="F198" i="9"/>
  <c r="O362" i="24" s="1"/>
  <c r="G198" i="9"/>
  <c r="P362" i="24" s="1"/>
  <c r="I258" i="24"/>
  <c r="F199" i="9"/>
  <c r="O363" i="24" s="1"/>
  <c r="G199" i="9"/>
  <c r="P363" i="24" s="1"/>
  <c r="I259" i="24"/>
  <c r="F200" i="9"/>
  <c r="O364" i="24" s="1"/>
  <c r="G200" i="9"/>
  <c r="P364" i="24" s="1"/>
  <c r="I260" i="24"/>
  <c r="F201" i="9"/>
  <c r="O365" i="24" s="1"/>
  <c r="G201" i="9"/>
  <c r="P365" i="24" s="1"/>
  <c r="I261" i="24"/>
  <c r="F202" i="9"/>
  <c r="O366" i="24" s="1"/>
  <c r="G202" i="9"/>
  <c r="P366" i="24" s="1"/>
  <c r="I262" i="24"/>
  <c r="F203" i="9"/>
  <c r="O367" i="24" s="1"/>
  <c r="G203" i="9"/>
  <c r="P367" i="24" s="1"/>
  <c r="I263" i="24"/>
  <c r="F204" i="9"/>
  <c r="O368" i="24" s="1"/>
  <c r="G204" i="9"/>
  <c r="P368" i="24" s="1"/>
  <c r="I264" i="24"/>
  <c r="F205" i="9"/>
  <c r="O369" i="24" s="1"/>
  <c r="G205" i="9"/>
  <c r="P369" i="24" s="1"/>
  <c r="I265" i="24"/>
  <c r="F206" i="9"/>
  <c r="O370" i="24" s="1"/>
  <c r="G206" i="9"/>
  <c r="P370" i="24" s="1"/>
  <c r="I266" i="24"/>
  <c r="F207" i="9"/>
  <c r="O371" i="24" s="1"/>
  <c r="G207" i="9"/>
  <c r="P371" i="24" s="1"/>
  <c r="I267" i="24"/>
  <c r="F208" i="9"/>
  <c r="O372" i="24" s="1"/>
  <c r="G208" i="9"/>
  <c r="P372" i="24" s="1"/>
  <c r="I268" i="24"/>
  <c r="F209" i="9"/>
  <c r="O373" i="24" s="1"/>
  <c r="G209" i="9"/>
  <c r="P373" i="24" s="1"/>
  <c r="I269" i="24"/>
  <c r="F210" i="9"/>
  <c r="O374" i="24" s="1"/>
  <c r="G210" i="9"/>
  <c r="P374" i="24" s="1"/>
  <c r="I270" i="24"/>
  <c r="F211" i="9"/>
  <c r="O375" i="24" s="1"/>
  <c r="G211" i="9"/>
  <c r="P375" i="24" s="1"/>
  <c r="I271" i="24"/>
  <c r="F212" i="9"/>
  <c r="O376" i="24" s="1"/>
  <c r="G212" i="9"/>
  <c r="P376" i="24" s="1"/>
  <c r="I272" i="24"/>
  <c r="F213" i="9"/>
  <c r="O377" i="24" s="1"/>
  <c r="G213" i="9"/>
  <c r="P377" i="24" s="1"/>
  <c r="I273" i="24"/>
  <c r="F214" i="9"/>
  <c r="O378" i="24" s="1"/>
  <c r="G214" i="9"/>
  <c r="P378" i="24" s="1"/>
  <c r="I274" i="24"/>
  <c r="F215" i="9"/>
  <c r="O379" i="24" s="1"/>
  <c r="G215" i="9"/>
  <c r="P379" i="24" s="1"/>
  <c r="I275" i="24"/>
  <c r="F216" i="9"/>
  <c r="O380" i="24" s="1"/>
  <c r="G216" i="9"/>
  <c r="P380" i="24" s="1"/>
  <c r="I276" i="24"/>
  <c r="F217" i="9"/>
  <c r="O381" i="24" s="1"/>
  <c r="G217" i="9"/>
  <c r="P381" i="24" s="1"/>
  <c r="B224" i="9"/>
  <c r="B278" i="9" s="1"/>
  <c r="I277" i="24"/>
  <c r="F232" i="9"/>
  <c r="O382" i="24" s="1"/>
  <c r="G232" i="9"/>
  <c r="P382" i="24" s="1"/>
  <c r="I278" i="24"/>
  <c r="F233" i="9"/>
  <c r="O383" i="24" s="1"/>
  <c r="G233" i="9"/>
  <c r="P383" i="24" s="1"/>
  <c r="I279" i="24"/>
  <c r="F234" i="9"/>
  <c r="O384" i="24" s="1"/>
  <c r="G234" i="9"/>
  <c r="P384" i="24" s="1"/>
  <c r="I280" i="24"/>
  <c r="F235" i="9"/>
  <c r="O385" i="24" s="1"/>
  <c r="G235" i="9"/>
  <c r="P385" i="24" s="1"/>
  <c r="I281" i="24"/>
  <c r="F236" i="9"/>
  <c r="O386" i="24" s="1"/>
  <c r="G236" i="9"/>
  <c r="P386" i="24" s="1"/>
  <c r="I282" i="24"/>
  <c r="F237" i="9"/>
  <c r="O387" i="24" s="1"/>
  <c r="G237" i="9"/>
  <c r="P387" i="24" s="1"/>
  <c r="I283" i="24"/>
  <c r="F238" i="9"/>
  <c r="O388" i="24" s="1"/>
  <c r="G238" i="9"/>
  <c r="P388" i="24" s="1"/>
  <c r="I284" i="24"/>
  <c r="F239" i="9"/>
  <c r="O389" i="24" s="1"/>
  <c r="G239" i="9"/>
  <c r="P389" i="24" s="1"/>
  <c r="I285" i="24"/>
  <c r="F240" i="9"/>
  <c r="O390" i="24" s="1"/>
  <c r="G240" i="9"/>
  <c r="P390" i="24" s="1"/>
  <c r="I286" i="24"/>
  <c r="F241" i="9"/>
  <c r="O391" i="24" s="1"/>
  <c r="G241" i="9"/>
  <c r="P391" i="24" s="1"/>
  <c r="I287" i="24"/>
  <c r="F242" i="9"/>
  <c r="O392" i="24" s="1"/>
  <c r="G242" i="9"/>
  <c r="P392" i="24" s="1"/>
  <c r="I288" i="24"/>
  <c r="F243" i="9"/>
  <c r="O393" i="24" s="1"/>
  <c r="G243" i="9"/>
  <c r="P393" i="24" s="1"/>
  <c r="I289" i="24"/>
  <c r="F244" i="9"/>
  <c r="O394" i="24" s="1"/>
  <c r="G244" i="9"/>
  <c r="P394" i="24" s="1"/>
  <c r="I290" i="24"/>
  <c r="F245" i="9"/>
  <c r="O395" i="24" s="1"/>
  <c r="G245" i="9"/>
  <c r="P395" i="24" s="1"/>
  <c r="I291" i="24"/>
  <c r="F246" i="9"/>
  <c r="O396" i="24" s="1"/>
  <c r="G246" i="9"/>
  <c r="P396" i="24" s="1"/>
  <c r="I292" i="24"/>
  <c r="F247" i="9"/>
  <c r="O397" i="24" s="1"/>
  <c r="G247" i="9"/>
  <c r="P397" i="24" s="1"/>
  <c r="I293" i="24"/>
  <c r="F248" i="9"/>
  <c r="O398" i="24" s="1"/>
  <c r="G248" i="9"/>
  <c r="P398" i="24" s="1"/>
  <c r="I294" i="24"/>
  <c r="F249" i="9"/>
  <c r="O399" i="24" s="1"/>
  <c r="G249" i="9"/>
  <c r="P399" i="24" s="1"/>
  <c r="I295" i="24"/>
  <c r="F250" i="9"/>
  <c r="O400" i="24" s="1"/>
  <c r="G250" i="9"/>
  <c r="P400" i="24" s="1"/>
  <c r="I296" i="24"/>
  <c r="F251" i="9"/>
  <c r="O401" i="24" s="1"/>
  <c r="G251" i="9"/>
  <c r="P401" i="24" s="1"/>
  <c r="I297" i="24"/>
  <c r="F252" i="9"/>
  <c r="O402" i="24" s="1"/>
  <c r="G252" i="9"/>
  <c r="P402" i="24" s="1"/>
  <c r="I298" i="24"/>
  <c r="F253" i="9"/>
  <c r="O403" i="24" s="1"/>
  <c r="G253" i="9"/>
  <c r="P403" i="24" s="1"/>
  <c r="I299" i="24"/>
  <c r="F254" i="9"/>
  <c r="O404" i="24" s="1"/>
  <c r="G254" i="9"/>
  <c r="P404" i="24" s="1"/>
  <c r="I300" i="24"/>
  <c r="F255" i="9"/>
  <c r="O405" i="24" s="1"/>
  <c r="G255" i="9"/>
  <c r="P405" i="24" s="1"/>
  <c r="I301" i="24"/>
  <c r="F256" i="9"/>
  <c r="O406" i="24" s="1"/>
  <c r="G256" i="9"/>
  <c r="P406" i="24" s="1"/>
  <c r="I302" i="24"/>
  <c r="F257" i="9"/>
  <c r="O407" i="24" s="1"/>
  <c r="G257" i="9"/>
  <c r="P407" i="24" s="1"/>
  <c r="I303" i="24"/>
  <c r="F258" i="9"/>
  <c r="O408" i="24" s="1"/>
  <c r="G258" i="9"/>
  <c r="P408" i="24" s="1"/>
  <c r="I304" i="24"/>
  <c r="F259" i="9"/>
  <c r="O409" i="24" s="1"/>
  <c r="G259" i="9"/>
  <c r="P409" i="24" s="1"/>
  <c r="I305" i="24"/>
  <c r="F260" i="9"/>
  <c r="O410" i="24" s="1"/>
  <c r="G260" i="9"/>
  <c r="P410" i="24" s="1"/>
  <c r="I306" i="24"/>
  <c r="F261" i="9"/>
  <c r="O411" i="24" s="1"/>
  <c r="G261" i="9"/>
  <c r="P411" i="24" s="1"/>
  <c r="I307" i="24"/>
  <c r="F262" i="9"/>
  <c r="O412" i="24" s="1"/>
  <c r="G262" i="9"/>
  <c r="P412" i="24" s="1"/>
  <c r="I308" i="24"/>
  <c r="F263" i="9"/>
  <c r="O413" i="24" s="1"/>
  <c r="G263" i="9"/>
  <c r="P413" i="24" s="1"/>
  <c r="I309" i="24"/>
  <c r="F264" i="9"/>
  <c r="O414" i="24" s="1"/>
  <c r="G264" i="9"/>
  <c r="P414" i="24" s="1"/>
  <c r="I310" i="24"/>
  <c r="F265" i="9"/>
  <c r="O415" i="24" s="1"/>
  <c r="G265" i="9"/>
  <c r="P415" i="24" s="1"/>
  <c r="I311" i="24"/>
  <c r="F266" i="9"/>
  <c r="O416" i="24" s="1"/>
  <c r="G266" i="9"/>
  <c r="P416" i="24" s="1"/>
  <c r="I312" i="24"/>
  <c r="F267" i="9"/>
  <c r="O417" i="24" s="1"/>
  <c r="G267" i="9"/>
  <c r="P417" i="24" s="1"/>
  <c r="I313" i="24"/>
  <c r="F268" i="9"/>
  <c r="O418" i="24" s="1"/>
  <c r="G268" i="9"/>
  <c r="P418" i="24" s="1"/>
  <c r="I314" i="24"/>
  <c r="F269" i="9"/>
  <c r="O419" i="24" s="1"/>
  <c r="G269" i="9"/>
  <c r="P419" i="24" s="1"/>
  <c r="I315" i="24"/>
  <c r="F270" i="9"/>
  <c r="O420" i="24" s="1"/>
  <c r="G270" i="9"/>
  <c r="P420" i="24" s="1"/>
  <c r="I316" i="24"/>
  <c r="F271" i="9"/>
  <c r="O421" i="24" s="1"/>
  <c r="G271" i="9"/>
  <c r="P421" i="24" s="1"/>
  <c r="I317" i="24"/>
  <c r="F286" i="9"/>
  <c r="O422" i="24" s="1"/>
  <c r="G286" i="9"/>
  <c r="P422" i="24" s="1"/>
  <c r="I318" i="24"/>
  <c r="F287" i="9"/>
  <c r="O423" i="24" s="1"/>
  <c r="G287" i="9"/>
  <c r="P423" i="24" s="1"/>
  <c r="I319" i="24"/>
  <c r="F288" i="9"/>
  <c r="O424" i="24" s="1"/>
  <c r="G288" i="9"/>
  <c r="P424" i="24" s="1"/>
  <c r="I320" i="24"/>
  <c r="F289" i="9"/>
  <c r="O425" i="24" s="1"/>
  <c r="G289" i="9"/>
  <c r="P425" i="24" s="1"/>
  <c r="I321" i="24"/>
  <c r="F290" i="9"/>
  <c r="O426" i="24" s="1"/>
  <c r="G290" i="9"/>
  <c r="P426" i="24" s="1"/>
  <c r="I322" i="24"/>
  <c r="F291" i="9"/>
  <c r="O427" i="24" s="1"/>
  <c r="G291" i="9"/>
  <c r="P427" i="24" s="1"/>
  <c r="I323" i="24"/>
  <c r="F292" i="9"/>
  <c r="O428" i="24" s="1"/>
  <c r="G292" i="9"/>
  <c r="P428" i="24" s="1"/>
  <c r="I324" i="24"/>
  <c r="F293" i="9"/>
  <c r="O429" i="24" s="1"/>
  <c r="G293" i="9"/>
  <c r="P429" i="24" s="1"/>
  <c r="I325" i="24"/>
  <c r="F294" i="9"/>
  <c r="O430" i="24" s="1"/>
  <c r="G294" i="9"/>
  <c r="P430" i="24" s="1"/>
  <c r="I326" i="24"/>
  <c r="F295" i="9"/>
  <c r="O431" i="24" s="1"/>
  <c r="G295" i="9"/>
  <c r="P431" i="24" s="1"/>
  <c r="I327" i="24"/>
  <c r="F296" i="9"/>
  <c r="O432" i="24" s="1"/>
  <c r="G296" i="9"/>
  <c r="P432" i="24" s="1"/>
  <c r="I328" i="24"/>
  <c r="F297" i="9"/>
  <c r="O433" i="24" s="1"/>
  <c r="G297" i="9"/>
  <c r="P433" i="24" s="1"/>
  <c r="I329" i="24"/>
  <c r="F298" i="9"/>
  <c r="O434" i="24" s="1"/>
  <c r="G298" i="9"/>
  <c r="P434" i="24" s="1"/>
  <c r="I330" i="24"/>
  <c r="F299" i="9"/>
  <c r="O435" i="24" s="1"/>
  <c r="G299" i="9"/>
  <c r="P435" i="24" s="1"/>
  <c r="I331" i="24"/>
  <c r="F300" i="9"/>
  <c r="O436" i="24" s="1"/>
  <c r="G300" i="9"/>
  <c r="P436" i="24" s="1"/>
  <c r="I332" i="24"/>
  <c r="F301" i="9"/>
  <c r="O437" i="24" s="1"/>
  <c r="G301" i="9"/>
  <c r="P437" i="24" s="1"/>
  <c r="I333" i="24"/>
  <c r="F302" i="9"/>
  <c r="O438" i="24" s="1"/>
  <c r="G302" i="9"/>
  <c r="P438" i="24" s="1"/>
  <c r="I334" i="24"/>
  <c r="F303" i="9"/>
  <c r="O439" i="24" s="1"/>
  <c r="G303" i="9"/>
  <c r="P439" i="24" s="1"/>
  <c r="I335" i="24"/>
  <c r="F304" i="9"/>
  <c r="O440" i="24" s="1"/>
  <c r="G304" i="9"/>
  <c r="P440" i="24" s="1"/>
  <c r="I336" i="24"/>
  <c r="F305" i="9"/>
  <c r="O441" i="24" s="1"/>
  <c r="G305" i="9"/>
  <c r="P441" i="24" s="1"/>
  <c r="I337" i="24"/>
  <c r="F306" i="9"/>
  <c r="O442" i="24" s="1"/>
  <c r="G306" i="9"/>
  <c r="P442" i="24" s="1"/>
  <c r="I338" i="24"/>
  <c r="F307" i="9"/>
  <c r="O443" i="24" s="1"/>
  <c r="G307" i="9"/>
  <c r="P443" i="24" s="1"/>
  <c r="I339" i="24"/>
  <c r="F308" i="9"/>
  <c r="O444" i="24" s="1"/>
  <c r="G308" i="9"/>
  <c r="P444" i="24" s="1"/>
  <c r="I340" i="24"/>
  <c r="F309" i="9"/>
  <c r="O445" i="24" s="1"/>
  <c r="G309" i="9"/>
  <c r="P445" i="24" s="1"/>
  <c r="I341" i="24"/>
  <c r="F310" i="9"/>
  <c r="O446" i="24" s="1"/>
  <c r="G310" i="9"/>
  <c r="P446" i="24" s="1"/>
  <c r="I342" i="24"/>
  <c r="F311" i="9"/>
  <c r="O447" i="24" s="1"/>
  <c r="G311" i="9"/>
  <c r="P447" i="24" s="1"/>
  <c r="I343" i="24"/>
  <c r="F312" i="9"/>
  <c r="O448" i="24" s="1"/>
  <c r="G312" i="9"/>
  <c r="P448" i="24" s="1"/>
  <c r="I344" i="24"/>
  <c r="F313" i="9"/>
  <c r="O449" i="24" s="1"/>
  <c r="G313" i="9"/>
  <c r="P449" i="24" s="1"/>
  <c r="I345" i="24"/>
  <c r="F314" i="9"/>
  <c r="O450" i="24" s="1"/>
  <c r="G314" i="9"/>
  <c r="P450" i="24" s="1"/>
  <c r="I346" i="24"/>
  <c r="F315" i="9"/>
  <c r="O451" i="24" s="1"/>
  <c r="G315" i="9"/>
  <c r="P451" i="24" s="1"/>
  <c r="H480" i="24"/>
  <c r="F349" i="7"/>
  <c r="M585" i="24" s="1"/>
  <c r="G349" i="7"/>
  <c r="N585" i="24" s="1"/>
  <c r="H481" i="24"/>
  <c r="F350" i="7"/>
  <c r="M586" i="24" s="1"/>
  <c r="G350" i="7"/>
  <c r="N586" i="24" s="1"/>
  <c r="H482" i="24"/>
  <c r="F351" i="7"/>
  <c r="M587" i="24" s="1"/>
  <c r="G351" i="7"/>
  <c r="N587" i="24" s="1"/>
  <c r="H483" i="24"/>
  <c r="F352" i="7"/>
  <c r="M588" i="24" s="1"/>
  <c r="G352" i="7"/>
  <c r="N588" i="24" s="1"/>
  <c r="H484" i="24"/>
  <c r="F353" i="7"/>
  <c r="M589" i="24" s="1"/>
  <c r="G353" i="7"/>
  <c r="N589" i="24" s="1"/>
  <c r="H485" i="24"/>
  <c r="F354" i="7"/>
  <c r="M590" i="24" s="1"/>
  <c r="G354" i="7"/>
  <c r="N590" i="24" s="1"/>
  <c r="H486" i="24"/>
  <c r="F355" i="7"/>
  <c r="M591" i="24" s="1"/>
  <c r="G355" i="7"/>
  <c r="N591" i="24" s="1"/>
  <c r="H487" i="24"/>
  <c r="F356" i="7"/>
  <c r="M592" i="24" s="1"/>
  <c r="G356" i="7"/>
  <c r="N592" i="24" s="1"/>
  <c r="H488" i="24"/>
  <c r="F357" i="7"/>
  <c r="M593" i="24" s="1"/>
  <c r="G357" i="7"/>
  <c r="N593" i="24" s="1"/>
  <c r="H489" i="24"/>
  <c r="F358" i="7"/>
  <c r="M594" i="24" s="1"/>
  <c r="G358" i="7"/>
  <c r="N594" i="24" s="1"/>
  <c r="H490" i="24"/>
  <c r="F359" i="7"/>
  <c r="M595" i="24" s="1"/>
  <c r="G359" i="7"/>
  <c r="N595" i="24" s="1"/>
  <c r="H491" i="24"/>
  <c r="F360" i="7"/>
  <c r="M596" i="24" s="1"/>
  <c r="G360" i="7"/>
  <c r="N596" i="24" s="1"/>
  <c r="H492" i="24"/>
  <c r="F361" i="7"/>
  <c r="M597" i="24" s="1"/>
  <c r="G361" i="7"/>
  <c r="N597" i="24" s="1"/>
  <c r="H493" i="24"/>
  <c r="F362" i="7"/>
  <c r="M598" i="24" s="1"/>
  <c r="G362" i="7"/>
  <c r="N598" i="24" s="1"/>
  <c r="H494" i="24"/>
  <c r="F363" i="7"/>
  <c r="M599" i="24" s="1"/>
  <c r="G363" i="7"/>
  <c r="N599" i="24" s="1"/>
  <c r="H495" i="24"/>
  <c r="F364" i="7"/>
  <c r="M600" i="24" s="1"/>
  <c r="G364" i="7"/>
  <c r="N600" i="24" s="1"/>
  <c r="H496" i="24"/>
  <c r="F365" i="7"/>
  <c r="M601" i="24" s="1"/>
  <c r="G365" i="7"/>
  <c r="N601" i="24" s="1"/>
  <c r="H497" i="24"/>
  <c r="F366" i="7"/>
  <c r="M602" i="24" s="1"/>
  <c r="G366" i="7"/>
  <c r="N602" i="24" s="1"/>
  <c r="H498" i="24"/>
  <c r="F367" i="7"/>
  <c r="M603" i="24" s="1"/>
  <c r="G367" i="7"/>
  <c r="N603" i="24" s="1"/>
  <c r="H499" i="24"/>
  <c r="F368" i="7"/>
  <c r="M604" i="24" s="1"/>
  <c r="G368" i="7"/>
  <c r="N604" i="24" s="1"/>
  <c r="H500" i="24"/>
  <c r="F369" i="7"/>
  <c r="M605" i="24" s="1"/>
  <c r="G369" i="7"/>
  <c r="N605" i="24" s="1"/>
  <c r="H501" i="24"/>
  <c r="F370" i="7"/>
  <c r="M606" i="24" s="1"/>
  <c r="G370" i="7"/>
  <c r="N606" i="24" s="1"/>
  <c r="H502" i="24"/>
  <c r="F371" i="7"/>
  <c r="M607" i="24" s="1"/>
  <c r="G371" i="7"/>
  <c r="N607" i="24" s="1"/>
  <c r="H503" i="24"/>
  <c r="F372" i="7"/>
  <c r="M608" i="24" s="1"/>
  <c r="G372" i="7"/>
  <c r="N608" i="24" s="1"/>
  <c r="H504" i="24"/>
  <c r="F373" i="7"/>
  <c r="M609" i="24" s="1"/>
  <c r="G373" i="7"/>
  <c r="N609" i="24" s="1"/>
  <c r="H505" i="24"/>
  <c r="F374" i="7"/>
  <c r="M610" i="24" s="1"/>
  <c r="G374" i="7"/>
  <c r="N610" i="24" s="1"/>
  <c r="H506" i="24"/>
  <c r="F375" i="7"/>
  <c r="M611" i="24" s="1"/>
  <c r="G375" i="7"/>
  <c r="N611" i="24" s="1"/>
  <c r="H507" i="24"/>
  <c r="F376" i="7"/>
  <c r="M612" i="24" s="1"/>
  <c r="G376" i="7"/>
  <c r="N612" i="24" s="1"/>
  <c r="H508" i="24"/>
  <c r="F377" i="7"/>
  <c r="M613" i="24" s="1"/>
  <c r="G377" i="7"/>
  <c r="N613" i="24" s="1"/>
  <c r="B384" i="7"/>
  <c r="B438" i="7" s="1"/>
  <c r="H509" i="24"/>
  <c r="F392" i="7"/>
  <c r="M614" i="24" s="1"/>
  <c r="G392" i="7"/>
  <c r="N614" i="24" s="1"/>
  <c r="H510" i="24"/>
  <c r="F393" i="7"/>
  <c r="M615" i="24" s="1"/>
  <c r="G393" i="7"/>
  <c r="N615" i="24" s="1"/>
  <c r="H511" i="24"/>
  <c r="F394" i="7"/>
  <c r="M616" i="24" s="1"/>
  <c r="G394" i="7"/>
  <c r="N616" i="24" s="1"/>
  <c r="H512" i="24"/>
  <c r="F395" i="7"/>
  <c r="M617" i="24" s="1"/>
  <c r="G395" i="7"/>
  <c r="N617" i="24" s="1"/>
  <c r="H513" i="24"/>
  <c r="F396" i="7"/>
  <c r="M618" i="24" s="1"/>
  <c r="G396" i="7"/>
  <c r="N618" i="24" s="1"/>
  <c r="H514" i="24"/>
  <c r="F397" i="7"/>
  <c r="M619" i="24" s="1"/>
  <c r="G397" i="7"/>
  <c r="N619" i="24" s="1"/>
  <c r="H515" i="24"/>
  <c r="F398" i="7"/>
  <c r="M620" i="24" s="1"/>
  <c r="G398" i="7"/>
  <c r="N620" i="24" s="1"/>
  <c r="H516" i="24"/>
  <c r="F399" i="7"/>
  <c r="M621" i="24" s="1"/>
  <c r="G399" i="7"/>
  <c r="N621" i="24" s="1"/>
  <c r="H517" i="24"/>
  <c r="F400" i="7"/>
  <c r="M622" i="24" s="1"/>
  <c r="G400" i="7"/>
  <c r="N622" i="24" s="1"/>
  <c r="H518" i="24"/>
  <c r="F401" i="7"/>
  <c r="M623" i="24" s="1"/>
  <c r="G401" i="7"/>
  <c r="N623" i="24" s="1"/>
  <c r="H519" i="24"/>
  <c r="F402" i="7"/>
  <c r="M624" i="24" s="1"/>
  <c r="G402" i="7"/>
  <c r="N624" i="24" s="1"/>
  <c r="H520" i="24"/>
  <c r="F403" i="7"/>
  <c r="M625" i="24" s="1"/>
  <c r="G403" i="7"/>
  <c r="N625" i="24" s="1"/>
  <c r="H521" i="24"/>
  <c r="F404" i="7"/>
  <c r="M626" i="24" s="1"/>
  <c r="G404" i="7"/>
  <c r="N626" i="24" s="1"/>
  <c r="H522" i="24"/>
  <c r="F405" i="7"/>
  <c r="M627" i="24" s="1"/>
  <c r="G405" i="7"/>
  <c r="N627" i="24" s="1"/>
  <c r="H523" i="24"/>
  <c r="F406" i="7"/>
  <c r="M628" i="24" s="1"/>
  <c r="G406" i="7"/>
  <c r="N628" i="24" s="1"/>
  <c r="H524" i="24"/>
  <c r="F407" i="7"/>
  <c r="M629" i="24" s="1"/>
  <c r="G407" i="7"/>
  <c r="N629" i="24" s="1"/>
  <c r="H525" i="24"/>
  <c r="F408" i="7"/>
  <c r="M630" i="24" s="1"/>
  <c r="G408" i="7"/>
  <c r="N630" i="24" s="1"/>
  <c r="H526" i="24"/>
  <c r="F409" i="7"/>
  <c r="M631" i="24" s="1"/>
  <c r="G409" i="7"/>
  <c r="N631" i="24" s="1"/>
  <c r="H527" i="24"/>
  <c r="F410" i="7"/>
  <c r="M632" i="24" s="1"/>
  <c r="G410" i="7"/>
  <c r="N632" i="24" s="1"/>
  <c r="H528" i="24"/>
  <c r="F411" i="7"/>
  <c r="M633" i="24" s="1"/>
  <c r="G411" i="7"/>
  <c r="N633" i="24" s="1"/>
  <c r="H529" i="24"/>
  <c r="F412" i="7"/>
  <c r="M634" i="24" s="1"/>
  <c r="G412" i="7"/>
  <c r="N634" i="24" s="1"/>
  <c r="H530" i="24"/>
  <c r="F413" i="7"/>
  <c r="M635" i="24" s="1"/>
  <c r="G413" i="7"/>
  <c r="N635" i="24" s="1"/>
  <c r="H531" i="24"/>
  <c r="F414" i="7"/>
  <c r="M636" i="24" s="1"/>
  <c r="G414" i="7"/>
  <c r="N636" i="24" s="1"/>
  <c r="H532" i="24"/>
  <c r="F415" i="7"/>
  <c r="M637" i="24" s="1"/>
  <c r="G415" i="7"/>
  <c r="N637" i="24" s="1"/>
  <c r="H533" i="24"/>
  <c r="F416" i="7"/>
  <c r="M638" i="24" s="1"/>
  <c r="G416" i="7"/>
  <c r="N638" i="24" s="1"/>
  <c r="H534" i="24"/>
  <c r="F417" i="7"/>
  <c r="M639" i="24" s="1"/>
  <c r="G417" i="7"/>
  <c r="N639" i="24" s="1"/>
  <c r="H535" i="24"/>
  <c r="F418" i="7"/>
  <c r="M640" i="24" s="1"/>
  <c r="G418" i="7"/>
  <c r="N640" i="24" s="1"/>
  <c r="H536" i="24"/>
  <c r="F419" i="7"/>
  <c r="M641" i="24" s="1"/>
  <c r="G419" i="7"/>
  <c r="N641" i="24" s="1"/>
  <c r="H537" i="24"/>
  <c r="F420" i="7"/>
  <c r="M642" i="24" s="1"/>
  <c r="G420" i="7"/>
  <c r="N642" i="24" s="1"/>
  <c r="H538" i="24"/>
  <c r="F421" i="7"/>
  <c r="M643" i="24" s="1"/>
  <c r="G421" i="7"/>
  <c r="N643" i="24" s="1"/>
  <c r="H539" i="24"/>
  <c r="F422" i="7"/>
  <c r="M644" i="24" s="1"/>
  <c r="G422" i="7"/>
  <c r="N644" i="24" s="1"/>
  <c r="H540" i="24"/>
  <c r="F423" i="7"/>
  <c r="M645" i="24" s="1"/>
  <c r="G423" i="7"/>
  <c r="N645" i="24" s="1"/>
  <c r="H541" i="24"/>
  <c r="F424" i="7"/>
  <c r="M646" i="24" s="1"/>
  <c r="G424" i="7"/>
  <c r="N646" i="24" s="1"/>
  <c r="H542" i="24"/>
  <c r="F425" i="7"/>
  <c r="M647" i="24" s="1"/>
  <c r="G425" i="7"/>
  <c r="N647" i="24" s="1"/>
  <c r="H543" i="24"/>
  <c r="F426" i="7"/>
  <c r="M648" i="24" s="1"/>
  <c r="G426" i="7"/>
  <c r="N648" i="24" s="1"/>
  <c r="H544" i="24"/>
  <c r="F427" i="7"/>
  <c r="M649" i="24" s="1"/>
  <c r="G427" i="7"/>
  <c r="N649" i="24" s="1"/>
  <c r="H545" i="24"/>
  <c r="F428" i="7"/>
  <c r="M650" i="24" s="1"/>
  <c r="G428" i="7"/>
  <c r="N650" i="24" s="1"/>
  <c r="H546" i="24"/>
  <c r="F429" i="7"/>
  <c r="M651" i="24" s="1"/>
  <c r="G429" i="7"/>
  <c r="N651" i="24" s="1"/>
  <c r="H547" i="24"/>
  <c r="F430" i="7"/>
  <c r="M652" i="24" s="1"/>
  <c r="G430" i="7"/>
  <c r="N652" i="24" s="1"/>
  <c r="H548" i="24"/>
  <c r="F431" i="7"/>
  <c r="M653" i="24" s="1"/>
  <c r="G431" i="7"/>
  <c r="N653" i="24" s="1"/>
  <c r="H549" i="24"/>
  <c r="F446" i="7"/>
  <c r="M654" i="24" s="1"/>
  <c r="G446" i="7"/>
  <c r="N654" i="24" s="1"/>
  <c r="H550" i="24"/>
  <c r="F447" i="7"/>
  <c r="M655" i="24" s="1"/>
  <c r="G447" i="7"/>
  <c r="N655" i="24" s="1"/>
  <c r="H551" i="24"/>
  <c r="F448" i="7"/>
  <c r="M656" i="24" s="1"/>
  <c r="G448" i="7"/>
  <c r="N656" i="24" s="1"/>
  <c r="H552" i="24"/>
  <c r="F449" i="7"/>
  <c r="M657" i="24" s="1"/>
  <c r="G449" i="7"/>
  <c r="N657" i="24" s="1"/>
  <c r="H553" i="24"/>
  <c r="F450" i="7"/>
  <c r="M658" i="24" s="1"/>
  <c r="G450" i="7"/>
  <c r="N658" i="24" s="1"/>
  <c r="H554" i="24"/>
  <c r="F451" i="7"/>
  <c r="M659" i="24" s="1"/>
  <c r="G451" i="7"/>
  <c r="N659" i="24" s="1"/>
  <c r="H555" i="24"/>
  <c r="F452" i="7"/>
  <c r="M660" i="24" s="1"/>
  <c r="G452" i="7"/>
  <c r="N660" i="24" s="1"/>
  <c r="H556" i="24"/>
  <c r="F453" i="7"/>
  <c r="M661" i="24" s="1"/>
  <c r="G453" i="7"/>
  <c r="N661" i="24" s="1"/>
  <c r="H557" i="24"/>
  <c r="F454" i="7"/>
  <c r="M662" i="24" s="1"/>
  <c r="G454" i="7"/>
  <c r="N662" i="24" s="1"/>
  <c r="H558" i="24"/>
  <c r="F455" i="7"/>
  <c r="M663" i="24" s="1"/>
  <c r="G455" i="7"/>
  <c r="N663" i="24" s="1"/>
  <c r="H559" i="24"/>
  <c r="F456" i="7"/>
  <c r="M664" i="24" s="1"/>
  <c r="G456" i="7"/>
  <c r="N664" i="24" s="1"/>
  <c r="H560" i="24"/>
  <c r="F457" i="7"/>
  <c r="M665" i="24" s="1"/>
  <c r="G457" i="7"/>
  <c r="N665" i="24" s="1"/>
  <c r="H561" i="24"/>
  <c r="F458" i="7"/>
  <c r="M666" i="24" s="1"/>
  <c r="G458" i="7"/>
  <c r="N666" i="24" s="1"/>
  <c r="H562" i="24"/>
  <c r="F459" i="7"/>
  <c r="M667" i="24" s="1"/>
  <c r="G459" i="7"/>
  <c r="N667" i="24" s="1"/>
  <c r="H563" i="24"/>
  <c r="F460" i="7"/>
  <c r="M668" i="24" s="1"/>
  <c r="G460" i="7"/>
  <c r="N668" i="24" s="1"/>
  <c r="H564" i="24"/>
  <c r="F461" i="7"/>
  <c r="M669" i="24" s="1"/>
  <c r="G461" i="7"/>
  <c r="N669" i="24" s="1"/>
  <c r="H565" i="24"/>
  <c r="F462" i="7"/>
  <c r="M670" i="24" s="1"/>
  <c r="G462" i="7"/>
  <c r="N670" i="24" s="1"/>
  <c r="H566" i="24"/>
  <c r="F463" i="7"/>
  <c r="M671" i="24" s="1"/>
  <c r="G463" i="7"/>
  <c r="N671" i="24" s="1"/>
  <c r="H567" i="24"/>
  <c r="F464" i="7"/>
  <c r="M672" i="24" s="1"/>
  <c r="G464" i="7"/>
  <c r="N672" i="24" s="1"/>
  <c r="H568" i="24"/>
  <c r="F465" i="7"/>
  <c r="M673" i="24" s="1"/>
  <c r="G465" i="7"/>
  <c r="N673" i="24" s="1"/>
  <c r="H569" i="24"/>
  <c r="F466" i="7"/>
  <c r="M674" i="24" s="1"/>
  <c r="G466" i="7"/>
  <c r="N674" i="24" s="1"/>
  <c r="H570" i="24"/>
  <c r="F467" i="7"/>
  <c r="M675" i="24" s="1"/>
  <c r="G467" i="7"/>
  <c r="N675" i="24" s="1"/>
  <c r="H571" i="24"/>
  <c r="F468" i="7"/>
  <c r="M676" i="24" s="1"/>
  <c r="G468" i="7"/>
  <c r="N676" i="24" s="1"/>
  <c r="H572" i="24"/>
  <c r="F469" i="7"/>
  <c r="M677" i="24" s="1"/>
  <c r="G469" i="7"/>
  <c r="N677" i="24" s="1"/>
  <c r="H573" i="24"/>
  <c r="F470" i="7"/>
  <c r="M678" i="24" s="1"/>
  <c r="G470" i="7"/>
  <c r="N678" i="24" s="1"/>
  <c r="H574" i="24"/>
  <c r="F471" i="7"/>
  <c r="M679" i="24" s="1"/>
  <c r="G471" i="7"/>
  <c r="N679" i="24" s="1"/>
  <c r="H575" i="24"/>
  <c r="F472" i="7"/>
  <c r="M680" i="24" s="1"/>
  <c r="G472" i="7"/>
  <c r="N680" i="24" s="1"/>
  <c r="H576" i="24"/>
  <c r="F473" i="7"/>
  <c r="M681" i="24" s="1"/>
  <c r="G473" i="7"/>
  <c r="N681" i="24" s="1"/>
  <c r="H577" i="24"/>
  <c r="F474" i="7"/>
  <c r="M682" i="24" s="1"/>
  <c r="G474" i="7"/>
  <c r="N682" i="24" s="1"/>
  <c r="H578" i="24"/>
  <c r="F475" i="7"/>
  <c r="M683" i="24" s="1"/>
  <c r="G475" i="7"/>
  <c r="N683" i="24" s="1"/>
  <c r="H248" i="24"/>
  <c r="F189" i="7"/>
  <c r="M353" i="24" s="1"/>
  <c r="G189" i="7"/>
  <c r="N353" i="24" s="1"/>
  <c r="H249" i="24"/>
  <c r="F190" i="7"/>
  <c r="M354" i="24" s="1"/>
  <c r="G190" i="7"/>
  <c r="N354" i="24" s="1"/>
  <c r="H250" i="24"/>
  <c r="F191" i="7"/>
  <c r="M355" i="24" s="1"/>
  <c r="G191" i="7"/>
  <c r="N355" i="24" s="1"/>
  <c r="H251" i="24"/>
  <c r="F192" i="7"/>
  <c r="M356" i="24" s="1"/>
  <c r="G192" i="7"/>
  <c r="N356" i="24" s="1"/>
  <c r="H252" i="24"/>
  <c r="F193" i="7"/>
  <c r="M357" i="24" s="1"/>
  <c r="G193" i="7"/>
  <c r="N357" i="24" s="1"/>
  <c r="H253" i="24"/>
  <c r="F194" i="7"/>
  <c r="M358" i="24" s="1"/>
  <c r="G194" i="7"/>
  <c r="N358" i="24" s="1"/>
  <c r="H254" i="24"/>
  <c r="F195" i="7"/>
  <c r="M359" i="24" s="1"/>
  <c r="G195" i="7"/>
  <c r="N359" i="24" s="1"/>
  <c r="H255" i="24"/>
  <c r="F196" i="7"/>
  <c r="M360" i="24" s="1"/>
  <c r="G196" i="7"/>
  <c r="N360" i="24" s="1"/>
  <c r="H256" i="24"/>
  <c r="F197" i="7"/>
  <c r="M361" i="24" s="1"/>
  <c r="G197" i="7"/>
  <c r="N361" i="24" s="1"/>
  <c r="H257" i="24"/>
  <c r="F198" i="7"/>
  <c r="M362" i="24" s="1"/>
  <c r="G198" i="7"/>
  <c r="N362" i="24" s="1"/>
  <c r="H258" i="24"/>
  <c r="F199" i="7"/>
  <c r="M363" i="24" s="1"/>
  <c r="G199" i="7"/>
  <c r="N363" i="24" s="1"/>
  <c r="H259" i="24"/>
  <c r="F200" i="7"/>
  <c r="M364" i="24" s="1"/>
  <c r="G200" i="7"/>
  <c r="N364" i="24" s="1"/>
  <c r="H260" i="24"/>
  <c r="F201" i="7"/>
  <c r="M365" i="24" s="1"/>
  <c r="G201" i="7"/>
  <c r="N365" i="24" s="1"/>
  <c r="H261" i="24"/>
  <c r="F202" i="7"/>
  <c r="M366" i="24" s="1"/>
  <c r="G202" i="7"/>
  <c r="N366" i="24" s="1"/>
  <c r="H262" i="24"/>
  <c r="F203" i="7"/>
  <c r="M367" i="24" s="1"/>
  <c r="G203" i="7"/>
  <c r="N367" i="24" s="1"/>
  <c r="H263" i="24"/>
  <c r="F204" i="7"/>
  <c r="M368" i="24" s="1"/>
  <c r="G204" i="7"/>
  <c r="N368" i="24" s="1"/>
  <c r="H264" i="24"/>
  <c r="F205" i="7"/>
  <c r="M369" i="24" s="1"/>
  <c r="G205" i="7"/>
  <c r="N369" i="24" s="1"/>
  <c r="H265" i="24"/>
  <c r="F206" i="7"/>
  <c r="M370" i="24" s="1"/>
  <c r="G206" i="7"/>
  <c r="N370" i="24" s="1"/>
  <c r="H266" i="24"/>
  <c r="F207" i="7"/>
  <c r="M371" i="24" s="1"/>
  <c r="G207" i="7"/>
  <c r="N371" i="24" s="1"/>
  <c r="H267" i="24"/>
  <c r="F208" i="7"/>
  <c r="M372" i="24" s="1"/>
  <c r="G208" i="7"/>
  <c r="N372" i="24" s="1"/>
  <c r="H268" i="24"/>
  <c r="F209" i="7"/>
  <c r="M373" i="24" s="1"/>
  <c r="G209" i="7"/>
  <c r="N373" i="24" s="1"/>
  <c r="H269" i="24"/>
  <c r="F210" i="7"/>
  <c r="M374" i="24" s="1"/>
  <c r="G210" i="7"/>
  <c r="N374" i="24" s="1"/>
  <c r="H270" i="24"/>
  <c r="F211" i="7"/>
  <c r="M375" i="24" s="1"/>
  <c r="G211" i="7"/>
  <c r="N375" i="24" s="1"/>
  <c r="H271" i="24"/>
  <c r="F212" i="7"/>
  <c r="M376" i="24" s="1"/>
  <c r="G212" i="7"/>
  <c r="N376" i="24" s="1"/>
  <c r="H272" i="24"/>
  <c r="F213" i="7"/>
  <c r="M377" i="24" s="1"/>
  <c r="G213" i="7"/>
  <c r="N377" i="24" s="1"/>
  <c r="H273" i="24"/>
  <c r="F214" i="7"/>
  <c r="M378" i="24" s="1"/>
  <c r="G214" i="7"/>
  <c r="N378" i="24" s="1"/>
  <c r="H274" i="24"/>
  <c r="F215" i="7"/>
  <c r="M379" i="24" s="1"/>
  <c r="G215" i="7"/>
  <c r="N379" i="24" s="1"/>
  <c r="H275" i="24"/>
  <c r="F216" i="7"/>
  <c r="M380" i="24" s="1"/>
  <c r="G216" i="7"/>
  <c r="N380" i="24" s="1"/>
  <c r="H276" i="24"/>
  <c r="F217" i="7"/>
  <c r="M381" i="24" s="1"/>
  <c r="G217" i="7"/>
  <c r="N381" i="24" s="1"/>
  <c r="B224" i="7"/>
  <c r="B278" i="7" s="1"/>
  <c r="H277" i="24"/>
  <c r="F232" i="7"/>
  <c r="M382" i="24" s="1"/>
  <c r="G232" i="7"/>
  <c r="N382" i="24" s="1"/>
  <c r="H278" i="24"/>
  <c r="F233" i="7"/>
  <c r="M383" i="24" s="1"/>
  <c r="G233" i="7"/>
  <c r="N383" i="24" s="1"/>
  <c r="H279" i="24"/>
  <c r="F234" i="7"/>
  <c r="M384" i="24" s="1"/>
  <c r="G234" i="7"/>
  <c r="N384" i="24" s="1"/>
  <c r="H280" i="24"/>
  <c r="F235" i="7"/>
  <c r="M385" i="24" s="1"/>
  <c r="G235" i="7"/>
  <c r="N385" i="24" s="1"/>
  <c r="H281" i="24"/>
  <c r="F236" i="7"/>
  <c r="M386" i="24" s="1"/>
  <c r="G236" i="7"/>
  <c r="N386" i="24" s="1"/>
  <c r="H282" i="24"/>
  <c r="F237" i="7"/>
  <c r="M387" i="24" s="1"/>
  <c r="G237" i="7"/>
  <c r="N387" i="24" s="1"/>
  <c r="H283" i="24"/>
  <c r="F238" i="7"/>
  <c r="M388" i="24" s="1"/>
  <c r="G238" i="7"/>
  <c r="N388" i="24" s="1"/>
  <c r="H284" i="24"/>
  <c r="F239" i="7"/>
  <c r="M389" i="24" s="1"/>
  <c r="G239" i="7"/>
  <c r="N389" i="24" s="1"/>
  <c r="H285" i="24"/>
  <c r="F240" i="7"/>
  <c r="M390" i="24" s="1"/>
  <c r="G240" i="7"/>
  <c r="N390" i="24" s="1"/>
  <c r="H286" i="24"/>
  <c r="F241" i="7"/>
  <c r="M391" i="24" s="1"/>
  <c r="G241" i="7"/>
  <c r="N391" i="24" s="1"/>
  <c r="H287" i="24"/>
  <c r="F242" i="7"/>
  <c r="M392" i="24" s="1"/>
  <c r="G242" i="7"/>
  <c r="N392" i="24" s="1"/>
  <c r="H288" i="24"/>
  <c r="F243" i="7"/>
  <c r="M393" i="24" s="1"/>
  <c r="G243" i="7"/>
  <c r="N393" i="24" s="1"/>
  <c r="H289" i="24"/>
  <c r="F244" i="7"/>
  <c r="M394" i="24" s="1"/>
  <c r="G244" i="7"/>
  <c r="N394" i="24" s="1"/>
  <c r="H290" i="24"/>
  <c r="F245" i="7"/>
  <c r="M395" i="24" s="1"/>
  <c r="G245" i="7"/>
  <c r="N395" i="24" s="1"/>
  <c r="H291" i="24"/>
  <c r="F246" i="7"/>
  <c r="M396" i="24" s="1"/>
  <c r="G246" i="7"/>
  <c r="N396" i="24" s="1"/>
  <c r="H292" i="24"/>
  <c r="F247" i="7"/>
  <c r="M397" i="24" s="1"/>
  <c r="G247" i="7"/>
  <c r="N397" i="24" s="1"/>
  <c r="H293" i="24"/>
  <c r="F248" i="7"/>
  <c r="M398" i="24" s="1"/>
  <c r="G248" i="7"/>
  <c r="N398" i="24" s="1"/>
  <c r="H294" i="24"/>
  <c r="F249" i="7"/>
  <c r="M399" i="24" s="1"/>
  <c r="G249" i="7"/>
  <c r="N399" i="24" s="1"/>
  <c r="H295" i="24"/>
  <c r="F250" i="7"/>
  <c r="M400" i="24" s="1"/>
  <c r="G250" i="7"/>
  <c r="N400" i="24" s="1"/>
  <c r="H296" i="24"/>
  <c r="F251" i="7"/>
  <c r="M401" i="24" s="1"/>
  <c r="G251" i="7"/>
  <c r="N401" i="24" s="1"/>
  <c r="H297" i="24"/>
  <c r="F252" i="7"/>
  <c r="M402" i="24" s="1"/>
  <c r="G252" i="7"/>
  <c r="N402" i="24" s="1"/>
  <c r="H298" i="24"/>
  <c r="F253" i="7"/>
  <c r="M403" i="24" s="1"/>
  <c r="G253" i="7"/>
  <c r="N403" i="24" s="1"/>
  <c r="H299" i="24"/>
  <c r="F254" i="7"/>
  <c r="M404" i="24" s="1"/>
  <c r="G254" i="7"/>
  <c r="N404" i="24" s="1"/>
  <c r="H300" i="24"/>
  <c r="F255" i="7"/>
  <c r="M405" i="24" s="1"/>
  <c r="G255" i="7"/>
  <c r="N405" i="24" s="1"/>
  <c r="H301" i="24"/>
  <c r="F256" i="7"/>
  <c r="M406" i="24" s="1"/>
  <c r="G256" i="7"/>
  <c r="N406" i="24" s="1"/>
  <c r="H302" i="24"/>
  <c r="F257" i="7"/>
  <c r="M407" i="24" s="1"/>
  <c r="G257" i="7"/>
  <c r="N407" i="24" s="1"/>
  <c r="H303" i="24"/>
  <c r="F258" i="7"/>
  <c r="M408" i="24" s="1"/>
  <c r="G258" i="7"/>
  <c r="N408" i="24" s="1"/>
  <c r="H304" i="24"/>
  <c r="F259" i="7"/>
  <c r="M409" i="24" s="1"/>
  <c r="G259" i="7"/>
  <c r="N409" i="24" s="1"/>
  <c r="H305" i="24"/>
  <c r="F260" i="7"/>
  <c r="M410" i="24" s="1"/>
  <c r="G260" i="7"/>
  <c r="N410" i="24" s="1"/>
  <c r="H306" i="24"/>
  <c r="F261" i="7"/>
  <c r="M411" i="24" s="1"/>
  <c r="G261" i="7"/>
  <c r="N411" i="24" s="1"/>
  <c r="H307" i="24"/>
  <c r="F262" i="7"/>
  <c r="M412" i="24" s="1"/>
  <c r="G262" i="7"/>
  <c r="N412" i="24" s="1"/>
  <c r="H308" i="24"/>
  <c r="F263" i="7"/>
  <c r="M413" i="24" s="1"/>
  <c r="G263" i="7"/>
  <c r="N413" i="24" s="1"/>
  <c r="H309" i="24"/>
  <c r="F264" i="7"/>
  <c r="M414" i="24" s="1"/>
  <c r="G264" i="7"/>
  <c r="N414" i="24" s="1"/>
  <c r="H310" i="24"/>
  <c r="F265" i="7"/>
  <c r="M415" i="24" s="1"/>
  <c r="G265" i="7"/>
  <c r="N415" i="24" s="1"/>
  <c r="H311" i="24"/>
  <c r="F266" i="7"/>
  <c r="M416" i="24" s="1"/>
  <c r="G266" i="7"/>
  <c r="N416" i="24" s="1"/>
  <c r="H312" i="24"/>
  <c r="F267" i="7"/>
  <c r="M417" i="24" s="1"/>
  <c r="G267" i="7"/>
  <c r="N417" i="24" s="1"/>
  <c r="H313" i="24"/>
  <c r="F268" i="7"/>
  <c r="M418" i="24" s="1"/>
  <c r="G268" i="7"/>
  <c r="N418" i="24" s="1"/>
  <c r="H314" i="24"/>
  <c r="F269" i="7"/>
  <c r="M419" i="24" s="1"/>
  <c r="G269" i="7"/>
  <c r="N419" i="24" s="1"/>
  <c r="H315" i="24"/>
  <c r="F270" i="7"/>
  <c r="M420" i="24" s="1"/>
  <c r="G270" i="7"/>
  <c r="N420" i="24" s="1"/>
  <c r="H316" i="24"/>
  <c r="F271" i="7"/>
  <c r="M421" i="24" s="1"/>
  <c r="G271" i="7"/>
  <c r="N421" i="24" s="1"/>
  <c r="H317" i="24"/>
  <c r="F286" i="7"/>
  <c r="M422" i="24" s="1"/>
  <c r="G286" i="7"/>
  <c r="N422" i="24" s="1"/>
  <c r="H318" i="24"/>
  <c r="F287" i="7"/>
  <c r="M423" i="24" s="1"/>
  <c r="G287" i="7"/>
  <c r="N423" i="24" s="1"/>
  <c r="H319" i="24"/>
  <c r="F288" i="7"/>
  <c r="M424" i="24" s="1"/>
  <c r="G288" i="7"/>
  <c r="N424" i="24" s="1"/>
  <c r="H320" i="24"/>
  <c r="F289" i="7"/>
  <c r="M425" i="24" s="1"/>
  <c r="G289" i="7"/>
  <c r="N425" i="24" s="1"/>
  <c r="H321" i="24"/>
  <c r="F290" i="7"/>
  <c r="M426" i="24" s="1"/>
  <c r="G290" i="7"/>
  <c r="N426" i="24" s="1"/>
  <c r="H322" i="24"/>
  <c r="F291" i="7"/>
  <c r="M427" i="24" s="1"/>
  <c r="G291" i="7"/>
  <c r="N427" i="24" s="1"/>
  <c r="H323" i="24"/>
  <c r="F292" i="7"/>
  <c r="M428" i="24" s="1"/>
  <c r="G292" i="7"/>
  <c r="N428" i="24" s="1"/>
  <c r="H324" i="24"/>
  <c r="F293" i="7"/>
  <c r="M429" i="24" s="1"/>
  <c r="G293" i="7"/>
  <c r="N429" i="24" s="1"/>
  <c r="H325" i="24"/>
  <c r="F294" i="7"/>
  <c r="M430" i="24" s="1"/>
  <c r="G294" i="7"/>
  <c r="N430" i="24" s="1"/>
  <c r="H326" i="24"/>
  <c r="F295" i="7"/>
  <c r="M431" i="24" s="1"/>
  <c r="G295" i="7"/>
  <c r="N431" i="24" s="1"/>
  <c r="H327" i="24"/>
  <c r="F296" i="7"/>
  <c r="M432" i="24" s="1"/>
  <c r="G296" i="7"/>
  <c r="N432" i="24" s="1"/>
  <c r="H328" i="24"/>
  <c r="F297" i="7"/>
  <c r="M433" i="24" s="1"/>
  <c r="G297" i="7"/>
  <c r="N433" i="24" s="1"/>
  <c r="H329" i="24"/>
  <c r="F298" i="7"/>
  <c r="M434" i="24" s="1"/>
  <c r="G298" i="7"/>
  <c r="N434" i="24" s="1"/>
  <c r="H330" i="24"/>
  <c r="F299" i="7"/>
  <c r="M435" i="24" s="1"/>
  <c r="G299" i="7"/>
  <c r="N435" i="24" s="1"/>
  <c r="H331" i="24"/>
  <c r="F300" i="7"/>
  <c r="M436" i="24" s="1"/>
  <c r="G300" i="7"/>
  <c r="N436" i="24" s="1"/>
  <c r="H332" i="24"/>
  <c r="F301" i="7"/>
  <c r="M437" i="24" s="1"/>
  <c r="G301" i="7"/>
  <c r="N437" i="24" s="1"/>
  <c r="H333" i="24"/>
  <c r="F302" i="7"/>
  <c r="M438" i="24" s="1"/>
  <c r="G302" i="7"/>
  <c r="N438" i="24" s="1"/>
  <c r="H334" i="24"/>
  <c r="F303" i="7"/>
  <c r="M439" i="24" s="1"/>
  <c r="G303" i="7"/>
  <c r="N439" i="24" s="1"/>
  <c r="H335" i="24"/>
  <c r="F304" i="7"/>
  <c r="M440" i="24" s="1"/>
  <c r="G304" i="7"/>
  <c r="N440" i="24" s="1"/>
  <c r="H336" i="24"/>
  <c r="F305" i="7"/>
  <c r="M441" i="24" s="1"/>
  <c r="G305" i="7"/>
  <c r="N441" i="24" s="1"/>
  <c r="H337" i="24"/>
  <c r="F306" i="7"/>
  <c r="M442" i="24" s="1"/>
  <c r="G306" i="7"/>
  <c r="N442" i="24" s="1"/>
  <c r="H338" i="24"/>
  <c r="F307" i="7"/>
  <c r="M443" i="24" s="1"/>
  <c r="G307" i="7"/>
  <c r="N443" i="24" s="1"/>
  <c r="H339" i="24"/>
  <c r="F308" i="7"/>
  <c r="M444" i="24" s="1"/>
  <c r="G308" i="7"/>
  <c r="N444" i="24" s="1"/>
  <c r="H340" i="24"/>
  <c r="F309" i="7"/>
  <c r="M445" i="24" s="1"/>
  <c r="G309" i="7"/>
  <c r="N445" i="24" s="1"/>
  <c r="H341" i="24"/>
  <c r="F310" i="7"/>
  <c r="M446" i="24" s="1"/>
  <c r="G310" i="7"/>
  <c r="N446" i="24" s="1"/>
  <c r="H342" i="24"/>
  <c r="F311" i="7"/>
  <c r="M447" i="24" s="1"/>
  <c r="G311" i="7"/>
  <c r="N447" i="24" s="1"/>
  <c r="H343" i="24"/>
  <c r="F312" i="7"/>
  <c r="M448" i="24" s="1"/>
  <c r="G312" i="7"/>
  <c r="N448" i="24" s="1"/>
  <c r="H344" i="24"/>
  <c r="F313" i="7"/>
  <c r="M449" i="24" s="1"/>
  <c r="G313" i="7"/>
  <c r="N449" i="24" s="1"/>
  <c r="H345" i="24"/>
  <c r="F314" i="7"/>
  <c r="M450" i="24" s="1"/>
  <c r="G314" i="7"/>
  <c r="N450" i="24" s="1"/>
  <c r="H346" i="24"/>
  <c r="F315" i="7"/>
  <c r="M451" i="24" s="1"/>
  <c r="G315" i="7"/>
  <c r="N451" i="24" s="1"/>
  <c r="G480" i="24"/>
  <c r="F349" i="6"/>
  <c r="K585" i="24" s="1"/>
  <c r="G349" i="6"/>
  <c r="L585" i="24" s="1"/>
  <c r="G481" i="24"/>
  <c r="F350" i="6"/>
  <c r="K586" i="24" s="1"/>
  <c r="G350" i="6"/>
  <c r="L586" i="24" s="1"/>
  <c r="G482" i="24"/>
  <c r="F351" i="6"/>
  <c r="K587" i="24" s="1"/>
  <c r="G351" i="6"/>
  <c r="L587" i="24" s="1"/>
  <c r="G483" i="24"/>
  <c r="F352" i="6"/>
  <c r="K588" i="24" s="1"/>
  <c r="G352" i="6"/>
  <c r="L588" i="24" s="1"/>
  <c r="G484" i="24"/>
  <c r="F353" i="6"/>
  <c r="K589" i="24" s="1"/>
  <c r="G353" i="6"/>
  <c r="L589" i="24" s="1"/>
  <c r="G485" i="24"/>
  <c r="F354" i="6"/>
  <c r="K590" i="24" s="1"/>
  <c r="G354" i="6"/>
  <c r="L590" i="24" s="1"/>
  <c r="G486" i="24"/>
  <c r="F355" i="6"/>
  <c r="K591" i="24" s="1"/>
  <c r="G355" i="6"/>
  <c r="L591" i="24" s="1"/>
  <c r="G487" i="24"/>
  <c r="F356" i="6"/>
  <c r="K592" i="24" s="1"/>
  <c r="G356" i="6"/>
  <c r="L592" i="24" s="1"/>
  <c r="G488" i="24"/>
  <c r="F357" i="6"/>
  <c r="K593" i="24" s="1"/>
  <c r="G357" i="6"/>
  <c r="L593" i="24" s="1"/>
  <c r="G489" i="24"/>
  <c r="F358" i="6"/>
  <c r="K594" i="24" s="1"/>
  <c r="G358" i="6"/>
  <c r="L594" i="24" s="1"/>
  <c r="G490" i="24"/>
  <c r="F359" i="6"/>
  <c r="K595" i="24" s="1"/>
  <c r="G359" i="6"/>
  <c r="L595" i="24" s="1"/>
  <c r="G491" i="24"/>
  <c r="F360" i="6"/>
  <c r="K596" i="24" s="1"/>
  <c r="G360" i="6"/>
  <c r="L596" i="24" s="1"/>
  <c r="G492" i="24"/>
  <c r="F361" i="6"/>
  <c r="K597" i="24" s="1"/>
  <c r="G361" i="6"/>
  <c r="L597" i="24" s="1"/>
  <c r="G493" i="24"/>
  <c r="F362" i="6"/>
  <c r="K598" i="24" s="1"/>
  <c r="G362" i="6"/>
  <c r="L598" i="24" s="1"/>
  <c r="G494" i="24"/>
  <c r="F363" i="6"/>
  <c r="K599" i="24" s="1"/>
  <c r="G363" i="6"/>
  <c r="L599" i="24" s="1"/>
  <c r="G495" i="24"/>
  <c r="F364" i="6"/>
  <c r="K600" i="24" s="1"/>
  <c r="G364" i="6"/>
  <c r="L600" i="24" s="1"/>
  <c r="G496" i="24"/>
  <c r="F365" i="6"/>
  <c r="K601" i="24" s="1"/>
  <c r="G365" i="6"/>
  <c r="L601" i="24" s="1"/>
  <c r="G497" i="24"/>
  <c r="F366" i="6"/>
  <c r="K602" i="24" s="1"/>
  <c r="G366" i="6"/>
  <c r="L602" i="24" s="1"/>
  <c r="G498" i="24"/>
  <c r="F367" i="6"/>
  <c r="K603" i="24" s="1"/>
  <c r="G367" i="6"/>
  <c r="L603" i="24" s="1"/>
  <c r="G499" i="24"/>
  <c r="F368" i="6"/>
  <c r="K604" i="24" s="1"/>
  <c r="G368" i="6"/>
  <c r="L604" i="24" s="1"/>
  <c r="G500" i="24"/>
  <c r="F369" i="6"/>
  <c r="K605" i="24" s="1"/>
  <c r="G369" i="6"/>
  <c r="L605" i="24" s="1"/>
  <c r="G501" i="24"/>
  <c r="F370" i="6"/>
  <c r="K606" i="24" s="1"/>
  <c r="G370" i="6"/>
  <c r="L606" i="24" s="1"/>
  <c r="G502" i="24"/>
  <c r="F371" i="6"/>
  <c r="K607" i="24" s="1"/>
  <c r="G371" i="6"/>
  <c r="L607" i="24" s="1"/>
  <c r="G503" i="24"/>
  <c r="F372" i="6"/>
  <c r="K608" i="24" s="1"/>
  <c r="G372" i="6"/>
  <c r="L608" i="24" s="1"/>
  <c r="G504" i="24"/>
  <c r="F373" i="6"/>
  <c r="K609" i="24" s="1"/>
  <c r="G373" i="6"/>
  <c r="L609" i="24" s="1"/>
  <c r="G505" i="24"/>
  <c r="F374" i="6"/>
  <c r="K610" i="24" s="1"/>
  <c r="G374" i="6"/>
  <c r="L610" i="24" s="1"/>
  <c r="G506" i="24"/>
  <c r="F375" i="6"/>
  <c r="K611" i="24" s="1"/>
  <c r="G375" i="6"/>
  <c r="L611" i="24" s="1"/>
  <c r="G507" i="24"/>
  <c r="F376" i="6"/>
  <c r="K612" i="24" s="1"/>
  <c r="G376" i="6"/>
  <c r="L612" i="24" s="1"/>
  <c r="G508" i="24"/>
  <c r="F377" i="6"/>
  <c r="K613" i="24" s="1"/>
  <c r="G377" i="6"/>
  <c r="L613" i="24" s="1"/>
  <c r="B384" i="6"/>
  <c r="B438" i="6" s="1"/>
  <c r="G509" i="24"/>
  <c r="F392" i="6"/>
  <c r="K614" i="24" s="1"/>
  <c r="G392" i="6"/>
  <c r="L614" i="24" s="1"/>
  <c r="G510" i="24"/>
  <c r="F393" i="6"/>
  <c r="K615" i="24" s="1"/>
  <c r="G393" i="6"/>
  <c r="L615" i="24" s="1"/>
  <c r="G511" i="24"/>
  <c r="F394" i="6"/>
  <c r="K616" i="24" s="1"/>
  <c r="G394" i="6"/>
  <c r="L616" i="24" s="1"/>
  <c r="G512" i="24"/>
  <c r="F395" i="6"/>
  <c r="K617" i="24" s="1"/>
  <c r="G395" i="6"/>
  <c r="L617" i="24" s="1"/>
  <c r="G513" i="24"/>
  <c r="F396" i="6"/>
  <c r="K618" i="24" s="1"/>
  <c r="G396" i="6"/>
  <c r="L618" i="24" s="1"/>
  <c r="G514" i="24"/>
  <c r="F397" i="6"/>
  <c r="K619" i="24" s="1"/>
  <c r="G397" i="6"/>
  <c r="L619" i="24" s="1"/>
  <c r="G515" i="24"/>
  <c r="F398" i="6"/>
  <c r="K620" i="24" s="1"/>
  <c r="G398" i="6"/>
  <c r="L620" i="24" s="1"/>
  <c r="G516" i="24"/>
  <c r="F399" i="6"/>
  <c r="K621" i="24" s="1"/>
  <c r="G399" i="6"/>
  <c r="L621" i="24" s="1"/>
  <c r="G517" i="24"/>
  <c r="F400" i="6"/>
  <c r="K622" i="24" s="1"/>
  <c r="G400" i="6"/>
  <c r="L622" i="24" s="1"/>
  <c r="G518" i="24"/>
  <c r="F401" i="6"/>
  <c r="K623" i="24" s="1"/>
  <c r="G401" i="6"/>
  <c r="L623" i="24" s="1"/>
  <c r="G519" i="24"/>
  <c r="F402" i="6"/>
  <c r="K624" i="24" s="1"/>
  <c r="G402" i="6"/>
  <c r="L624" i="24" s="1"/>
  <c r="G520" i="24"/>
  <c r="F403" i="6"/>
  <c r="K625" i="24" s="1"/>
  <c r="G403" i="6"/>
  <c r="L625" i="24" s="1"/>
  <c r="G521" i="24"/>
  <c r="F404" i="6"/>
  <c r="K626" i="24" s="1"/>
  <c r="G404" i="6"/>
  <c r="L626" i="24" s="1"/>
  <c r="G522" i="24"/>
  <c r="F405" i="6"/>
  <c r="K627" i="24" s="1"/>
  <c r="G405" i="6"/>
  <c r="L627" i="24" s="1"/>
  <c r="G523" i="24"/>
  <c r="F406" i="6"/>
  <c r="K628" i="24" s="1"/>
  <c r="G406" i="6"/>
  <c r="L628" i="24" s="1"/>
  <c r="G524" i="24"/>
  <c r="F407" i="6"/>
  <c r="K629" i="24" s="1"/>
  <c r="G407" i="6"/>
  <c r="L629" i="24" s="1"/>
  <c r="G525" i="24"/>
  <c r="F408" i="6"/>
  <c r="K630" i="24" s="1"/>
  <c r="G408" i="6"/>
  <c r="L630" i="24" s="1"/>
  <c r="G526" i="24"/>
  <c r="F409" i="6"/>
  <c r="K631" i="24" s="1"/>
  <c r="G409" i="6"/>
  <c r="L631" i="24" s="1"/>
  <c r="G527" i="24"/>
  <c r="F410" i="6"/>
  <c r="K632" i="24" s="1"/>
  <c r="G410" i="6"/>
  <c r="L632" i="24" s="1"/>
  <c r="G528" i="24"/>
  <c r="F411" i="6"/>
  <c r="K633" i="24" s="1"/>
  <c r="G411" i="6"/>
  <c r="L633" i="24" s="1"/>
  <c r="G529" i="24"/>
  <c r="F412" i="6"/>
  <c r="K634" i="24" s="1"/>
  <c r="G412" i="6"/>
  <c r="L634" i="24" s="1"/>
  <c r="G530" i="24"/>
  <c r="F413" i="6"/>
  <c r="K635" i="24" s="1"/>
  <c r="G413" i="6"/>
  <c r="L635" i="24" s="1"/>
  <c r="G531" i="24"/>
  <c r="F414" i="6"/>
  <c r="K636" i="24" s="1"/>
  <c r="G414" i="6"/>
  <c r="L636" i="24" s="1"/>
  <c r="G532" i="24"/>
  <c r="F415" i="6"/>
  <c r="K637" i="24" s="1"/>
  <c r="G415" i="6"/>
  <c r="L637" i="24" s="1"/>
  <c r="G533" i="24"/>
  <c r="F416" i="6"/>
  <c r="K638" i="24" s="1"/>
  <c r="G416" i="6"/>
  <c r="L638" i="24" s="1"/>
  <c r="G534" i="24"/>
  <c r="F417" i="6"/>
  <c r="K639" i="24" s="1"/>
  <c r="G417" i="6"/>
  <c r="L639" i="24" s="1"/>
  <c r="G535" i="24"/>
  <c r="F418" i="6"/>
  <c r="K640" i="24" s="1"/>
  <c r="G418" i="6"/>
  <c r="L640" i="24" s="1"/>
  <c r="G536" i="24"/>
  <c r="F419" i="6"/>
  <c r="K641" i="24" s="1"/>
  <c r="G419" i="6"/>
  <c r="L641" i="24" s="1"/>
  <c r="G537" i="24"/>
  <c r="F420" i="6"/>
  <c r="K642" i="24" s="1"/>
  <c r="G420" i="6"/>
  <c r="L642" i="24" s="1"/>
  <c r="G538" i="24"/>
  <c r="F421" i="6"/>
  <c r="K643" i="24" s="1"/>
  <c r="G421" i="6"/>
  <c r="L643" i="24" s="1"/>
  <c r="G539" i="24"/>
  <c r="F422" i="6"/>
  <c r="K644" i="24" s="1"/>
  <c r="G422" i="6"/>
  <c r="L644" i="24" s="1"/>
  <c r="G540" i="24"/>
  <c r="F423" i="6"/>
  <c r="K645" i="24" s="1"/>
  <c r="G423" i="6"/>
  <c r="L645" i="24" s="1"/>
  <c r="G541" i="24"/>
  <c r="F424" i="6"/>
  <c r="K646" i="24" s="1"/>
  <c r="G424" i="6"/>
  <c r="L646" i="24" s="1"/>
  <c r="G542" i="24"/>
  <c r="F425" i="6"/>
  <c r="K647" i="24" s="1"/>
  <c r="G425" i="6"/>
  <c r="L647" i="24" s="1"/>
  <c r="G543" i="24"/>
  <c r="F426" i="6"/>
  <c r="K648" i="24" s="1"/>
  <c r="G426" i="6"/>
  <c r="L648" i="24" s="1"/>
  <c r="G544" i="24"/>
  <c r="F427" i="6"/>
  <c r="K649" i="24" s="1"/>
  <c r="G427" i="6"/>
  <c r="L649" i="24" s="1"/>
  <c r="G545" i="24"/>
  <c r="F428" i="6"/>
  <c r="K650" i="24" s="1"/>
  <c r="G428" i="6"/>
  <c r="L650" i="24" s="1"/>
  <c r="G546" i="24"/>
  <c r="F429" i="6"/>
  <c r="K651" i="24" s="1"/>
  <c r="G429" i="6"/>
  <c r="L651" i="24" s="1"/>
  <c r="G547" i="24"/>
  <c r="F430" i="6"/>
  <c r="K652" i="24" s="1"/>
  <c r="G430" i="6"/>
  <c r="L652" i="24" s="1"/>
  <c r="G548" i="24"/>
  <c r="F431" i="6"/>
  <c r="K653" i="24" s="1"/>
  <c r="G431" i="6"/>
  <c r="L653" i="24" s="1"/>
  <c r="G549" i="24"/>
  <c r="F446" i="6"/>
  <c r="K654" i="24" s="1"/>
  <c r="G446" i="6"/>
  <c r="L654" i="24" s="1"/>
  <c r="G550" i="24"/>
  <c r="F447" i="6"/>
  <c r="K655" i="24" s="1"/>
  <c r="G447" i="6"/>
  <c r="L655" i="24" s="1"/>
  <c r="G551" i="24"/>
  <c r="F448" i="6"/>
  <c r="K656" i="24" s="1"/>
  <c r="G448" i="6"/>
  <c r="L656" i="24" s="1"/>
  <c r="G552" i="24"/>
  <c r="F449" i="6"/>
  <c r="K657" i="24" s="1"/>
  <c r="G449" i="6"/>
  <c r="L657" i="24" s="1"/>
  <c r="G553" i="24"/>
  <c r="F450" i="6"/>
  <c r="K658" i="24" s="1"/>
  <c r="G450" i="6"/>
  <c r="L658" i="24" s="1"/>
  <c r="G554" i="24"/>
  <c r="F451" i="6"/>
  <c r="K659" i="24" s="1"/>
  <c r="G451" i="6"/>
  <c r="L659" i="24" s="1"/>
  <c r="G555" i="24"/>
  <c r="F452" i="6"/>
  <c r="K660" i="24" s="1"/>
  <c r="G452" i="6"/>
  <c r="L660" i="24" s="1"/>
  <c r="G556" i="24"/>
  <c r="F453" i="6"/>
  <c r="K661" i="24" s="1"/>
  <c r="G453" i="6"/>
  <c r="L661" i="24" s="1"/>
  <c r="G557" i="24"/>
  <c r="F454" i="6"/>
  <c r="K662" i="24" s="1"/>
  <c r="G454" i="6"/>
  <c r="L662" i="24" s="1"/>
  <c r="G558" i="24"/>
  <c r="F455" i="6"/>
  <c r="K663" i="24" s="1"/>
  <c r="G455" i="6"/>
  <c r="L663" i="24" s="1"/>
  <c r="G559" i="24"/>
  <c r="F456" i="6"/>
  <c r="K664" i="24" s="1"/>
  <c r="G456" i="6"/>
  <c r="L664" i="24" s="1"/>
  <c r="G560" i="24"/>
  <c r="F457" i="6"/>
  <c r="K665" i="24" s="1"/>
  <c r="G457" i="6"/>
  <c r="L665" i="24" s="1"/>
  <c r="G561" i="24"/>
  <c r="F458" i="6"/>
  <c r="K666" i="24" s="1"/>
  <c r="G458" i="6"/>
  <c r="L666" i="24" s="1"/>
  <c r="G562" i="24"/>
  <c r="F459" i="6"/>
  <c r="K667" i="24" s="1"/>
  <c r="G459" i="6"/>
  <c r="L667" i="24" s="1"/>
  <c r="G563" i="24"/>
  <c r="F460" i="6"/>
  <c r="K668" i="24" s="1"/>
  <c r="G460" i="6"/>
  <c r="L668" i="24" s="1"/>
  <c r="G564" i="24"/>
  <c r="F461" i="6"/>
  <c r="K669" i="24" s="1"/>
  <c r="G461" i="6"/>
  <c r="L669" i="24" s="1"/>
  <c r="G565" i="24"/>
  <c r="F462" i="6"/>
  <c r="K670" i="24" s="1"/>
  <c r="G462" i="6"/>
  <c r="L670" i="24" s="1"/>
  <c r="G566" i="24"/>
  <c r="F463" i="6"/>
  <c r="K671" i="24" s="1"/>
  <c r="G463" i="6"/>
  <c r="L671" i="24" s="1"/>
  <c r="G567" i="24"/>
  <c r="F464" i="6"/>
  <c r="K672" i="24" s="1"/>
  <c r="G464" i="6"/>
  <c r="L672" i="24" s="1"/>
  <c r="G568" i="24"/>
  <c r="F465" i="6"/>
  <c r="K673" i="24" s="1"/>
  <c r="G465" i="6"/>
  <c r="L673" i="24" s="1"/>
  <c r="G569" i="24"/>
  <c r="F466" i="6"/>
  <c r="K674" i="24" s="1"/>
  <c r="G466" i="6"/>
  <c r="L674" i="24" s="1"/>
  <c r="G570" i="24"/>
  <c r="F467" i="6"/>
  <c r="K675" i="24" s="1"/>
  <c r="G467" i="6"/>
  <c r="L675" i="24" s="1"/>
  <c r="G571" i="24"/>
  <c r="F468" i="6"/>
  <c r="K676" i="24" s="1"/>
  <c r="G468" i="6"/>
  <c r="L676" i="24" s="1"/>
  <c r="G572" i="24"/>
  <c r="F469" i="6"/>
  <c r="K677" i="24" s="1"/>
  <c r="G469" i="6"/>
  <c r="L677" i="24" s="1"/>
  <c r="G573" i="24"/>
  <c r="F470" i="6"/>
  <c r="K678" i="24" s="1"/>
  <c r="G470" i="6"/>
  <c r="L678" i="24" s="1"/>
  <c r="G574" i="24"/>
  <c r="F471" i="6"/>
  <c r="K679" i="24" s="1"/>
  <c r="G471" i="6"/>
  <c r="L679" i="24" s="1"/>
  <c r="G575" i="24"/>
  <c r="F472" i="6"/>
  <c r="K680" i="24" s="1"/>
  <c r="G472" i="6"/>
  <c r="L680" i="24" s="1"/>
  <c r="G576" i="24"/>
  <c r="F473" i="6"/>
  <c r="K681" i="24" s="1"/>
  <c r="G473" i="6"/>
  <c r="L681" i="24" s="1"/>
  <c r="G577" i="24"/>
  <c r="F474" i="6"/>
  <c r="K682" i="24" s="1"/>
  <c r="G474" i="6"/>
  <c r="L682" i="24" s="1"/>
  <c r="G578" i="24"/>
  <c r="F475" i="6"/>
  <c r="K683" i="24" s="1"/>
  <c r="G475" i="6"/>
  <c r="L683" i="24" s="1"/>
  <c r="G248" i="24"/>
  <c r="F189" i="6"/>
  <c r="K353" i="24" s="1"/>
  <c r="G189" i="6"/>
  <c r="L353" i="24" s="1"/>
  <c r="G249" i="24"/>
  <c r="F190" i="6"/>
  <c r="K354" i="24" s="1"/>
  <c r="G190" i="6"/>
  <c r="L354" i="24" s="1"/>
  <c r="G250" i="24"/>
  <c r="F191" i="6"/>
  <c r="K355" i="24" s="1"/>
  <c r="G191" i="6"/>
  <c r="L355" i="24" s="1"/>
  <c r="G251" i="24"/>
  <c r="F192" i="6"/>
  <c r="K356" i="24" s="1"/>
  <c r="G192" i="6"/>
  <c r="L356" i="24" s="1"/>
  <c r="G252" i="24"/>
  <c r="F193" i="6"/>
  <c r="K357" i="24" s="1"/>
  <c r="G193" i="6"/>
  <c r="L357" i="24" s="1"/>
  <c r="G253" i="24"/>
  <c r="F194" i="6"/>
  <c r="K358" i="24" s="1"/>
  <c r="G194" i="6"/>
  <c r="L358" i="24" s="1"/>
  <c r="G254" i="24"/>
  <c r="F195" i="6"/>
  <c r="K359" i="24" s="1"/>
  <c r="G195" i="6"/>
  <c r="L359" i="24" s="1"/>
  <c r="G255" i="24"/>
  <c r="F196" i="6"/>
  <c r="K360" i="24" s="1"/>
  <c r="G196" i="6"/>
  <c r="L360" i="24" s="1"/>
  <c r="G256" i="24"/>
  <c r="F197" i="6"/>
  <c r="K361" i="24" s="1"/>
  <c r="G197" i="6"/>
  <c r="L361" i="24" s="1"/>
  <c r="G257" i="24"/>
  <c r="F198" i="6"/>
  <c r="K362" i="24" s="1"/>
  <c r="G198" i="6"/>
  <c r="L362" i="24" s="1"/>
  <c r="G258" i="24"/>
  <c r="F199" i="6"/>
  <c r="K363" i="24" s="1"/>
  <c r="G199" i="6"/>
  <c r="L363" i="24" s="1"/>
  <c r="G259" i="24"/>
  <c r="F200" i="6"/>
  <c r="K364" i="24" s="1"/>
  <c r="G200" i="6"/>
  <c r="L364" i="24" s="1"/>
  <c r="G260" i="24"/>
  <c r="F201" i="6"/>
  <c r="K365" i="24" s="1"/>
  <c r="G201" i="6"/>
  <c r="L365" i="24" s="1"/>
  <c r="G261" i="24"/>
  <c r="F202" i="6"/>
  <c r="K366" i="24" s="1"/>
  <c r="G202" i="6"/>
  <c r="L366" i="24" s="1"/>
  <c r="G262" i="24"/>
  <c r="F203" i="6"/>
  <c r="K367" i="24" s="1"/>
  <c r="G203" i="6"/>
  <c r="L367" i="24" s="1"/>
  <c r="G263" i="24"/>
  <c r="F204" i="6"/>
  <c r="K368" i="24" s="1"/>
  <c r="G204" i="6"/>
  <c r="L368" i="24" s="1"/>
  <c r="G264" i="24"/>
  <c r="F205" i="6"/>
  <c r="K369" i="24" s="1"/>
  <c r="G205" i="6"/>
  <c r="L369" i="24" s="1"/>
  <c r="G265" i="24"/>
  <c r="F206" i="6"/>
  <c r="K370" i="24" s="1"/>
  <c r="G206" i="6"/>
  <c r="L370" i="24" s="1"/>
  <c r="G266" i="24"/>
  <c r="F207" i="6"/>
  <c r="K371" i="24" s="1"/>
  <c r="G207" i="6"/>
  <c r="L371" i="24" s="1"/>
  <c r="G267" i="24"/>
  <c r="F208" i="6"/>
  <c r="K372" i="24" s="1"/>
  <c r="G208" i="6"/>
  <c r="L372" i="24" s="1"/>
  <c r="G268" i="24"/>
  <c r="F209" i="6"/>
  <c r="K373" i="24" s="1"/>
  <c r="G209" i="6"/>
  <c r="L373" i="24" s="1"/>
  <c r="G269" i="24"/>
  <c r="F210" i="6"/>
  <c r="K374" i="24" s="1"/>
  <c r="G210" i="6"/>
  <c r="L374" i="24" s="1"/>
  <c r="G270" i="24"/>
  <c r="F211" i="6"/>
  <c r="K375" i="24" s="1"/>
  <c r="G211" i="6"/>
  <c r="L375" i="24" s="1"/>
  <c r="G271" i="24"/>
  <c r="F212" i="6"/>
  <c r="K376" i="24" s="1"/>
  <c r="G212" i="6"/>
  <c r="L376" i="24" s="1"/>
  <c r="G272" i="24"/>
  <c r="F213" i="6"/>
  <c r="K377" i="24" s="1"/>
  <c r="G213" i="6"/>
  <c r="L377" i="24" s="1"/>
  <c r="G273" i="24"/>
  <c r="F214" i="6"/>
  <c r="K378" i="24" s="1"/>
  <c r="G214" i="6"/>
  <c r="L378" i="24" s="1"/>
  <c r="G274" i="24"/>
  <c r="F215" i="6"/>
  <c r="K379" i="24" s="1"/>
  <c r="G215" i="6"/>
  <c r="L379" i="24" s="1"/>
  <c r="G275" i="24"/>
  <c r="F216" i="6"/>
  <c r="K380" i="24" s="1"/>
  <c r="G216" i="6"/>
  <c r="L380" i="24" s="1"/>
  <c r="G276" i="24"/>
  <c r="F217" i="6"/>
  <c r="K381" i="24" s="1"/>
  <c r="G217" i="6"/>
  <c r="L381" i="24" s="1"/>
  <c r="B224" i="6"/>
  <c r="B278" i="6" s="1"/>
  <c r="G277" i="24"/>
  <c r="F232" i="6"/>
  <c r="K382" i="24" s="1"/>
  <c r="G232" i="6"/>
  <c r="L382" i="24" s="1"/>
  <c r="G278" i="24"/>
  <c r="F233" i="6"/>
  <c r="K383" i="24" s="1"/>
  <c r="G233" i="6"/>
  <c r="L383" i="24" s="1"/>
  <c r="G279" i="24"/>
  <c r="F234" i="6"/>
  <c r="K384" i="24" s="1"/>
  <c r="G234" i="6"/>
  <c r="L384" i="24" s="1"/>
  <c r="G280" i="24"/>
  <c r="F235" i="6"/>
  <c r="K385" i="24" s="1"/>
  <c r="G235" i="6"/>
  <c r="L385" i="24" s="1"/>
  <c r="G281" i="24"/>
  <c r="F236" i="6"/>
  <c r="K386" i="24" s="1"/>
  <c r="G236" i="6"/>
  <c r="L386" i="24" s="1"/>
  <c r="G282" i="24"/>
  <c r="F237" i="6"/>
  <c r="K387" i="24" s="1"/>
  <c r="G237" i="6"/>
  <c r="L387" i="24" s="1"/>
  <c r="G283" i="24"/>
  <c r="F238" i="6"/>
  <c r="K388" i="24" s="1"/>
  <c r="G238" i="6"/>
  <c r="L388" i="24" s="1"/>
  <c r="G284" i="24"/>
  <c r="F239" i="6"/>
  <c r="K389" i="24" s="1"/>
  <c r="G239" i="6"/>
  <c r="L389" i="24" s="1"/>
  <c r="G285" i="24"/>
  <c r="F240" i="6"/>
  <c r="K390" i="24" s="1"/>
  <c r="G240" i="6"/>
  <c r="L390" i="24" s="1"/>
  <c r="G286" i="24"/>
  <c r="F241" i="6"/>
  <c r="K391" i="24" s="1"/>
  <c r="G241" i="6"/>
  <c r="L391" i="24" s="1"/>
  <c r="G287" i="24"/>
  <c r="F242" i="6"/>
  <c r="K392" i="24" s="1"/>
  <c r="G242" i="6"/>
  <c r="L392" i="24" s="1"/>
  <c r="G288" i="24"/>
  <c r="F243" i="6"/>
  <c r="K393" i="24" s="1"/>
  <c r="G243" i="6"/>
  <c r="L393" i="24" s="1"/>
  <c r="G289" i="24"/>
  <c r="F244" i="6"/>
  <c r="K394" i="24" s="1"/>
  <c r="G244" i="6"/>
  <c r="L394" i="24" s="1"/>
  <c r="G290" i="24"/>
  <c r="F245" i="6"/>
  <c r="K395" i="24" s="1"/>
  <c r="G245" i="6"/>
  <c r="L395" i="24" s="1"/>
  <c r="G291" i="24"/>
  <c r="F246" i="6"/>
  <c r="K396" i="24" s="1"/>
  <c r="G246" i="6"/>
  <c r="L396" i="24" s="1"/>
  <c r="G292" i="24"/>
  <c r="F247" i="6"/>
  <c r="K397" i="24" s="1"/>
  <c r="G247" i="6"/>
  <c r="L397" i="24" s="1"/>
  <c r="G293" i="24"/>
  <c r="F248" i="6"/>
  <c r="K398" i="24" s="1"/>
  <c r="G248" i="6"/>
  <c r="L398" i="24" s="1"/>
  <c r="G294" i="24"/>
  <c r="F249" i="6"/>
  <c r="K399" i="24" s="1"/>
  <c r="G249" i="6"/>
  <c r="L399" i="24" s="1"/>
  <c r="G295" i="24"/>
  <c r="F250" i="6"/>
  <c r="K400" i="24" s="1"/>
  <c r="G250" i="6"/>
  <c r="L400" i="24" s="1"/>
  <c r="G296" i="24"/>
  <c r="F251" i="6"/>
  <c r="K401" i="24" s="1"/>
  <c r="G251" i="6"/>
  <c r="L401" i="24" s="1"/>
  <c r="G297" i="24"/>
  <c r="F252" i="6"/>
  <c r="K402" i="24" s="1"/>
  <c r="G252" i="6"/>
  <c r="L402" i="24" s="1"/>
  <c r="G298" i="24"/>
  <c r="F253" i="6"/>
  <c r="K403" i="24" s="1"/>
  <c r="G253" i="6"/>
  <c r="L403" i="24" s="1"/>
  <c r="G299" i="24"/>
  <c r="F254" i="6"/>
  <c r="K404" i="24" s="1"/>
  <c r="G254" i="6"/>
  <c r="L404" i="24" s="1"/>
  <c r="G300" i="24"/>
  <c r="F255" i="6"/>
  <c r="K405" i="24" s="1"/>
  <c r="G255" i="6"/>
  <c r="L405" i="24" s="1"/>
  <c r="G301" i="24"/>
  <c r="F256" i="6"/>
  <c r="K406" i="24" s="1"/>
  <c r="G256" i="6"/>
  <c r="L406" i="24" s="1"/>
  <c r="G302" i="24"/>
  <c r="F257" i="6"/>
  <c r="K407" i="24" s="1"/>
  <c r="G257" i="6"/>
  <c r="L407" i="24" s="1"/>
  <c r="G303" i="24"/>
  <c r="F258" i="6"/>
  <c r="K408" i="24" s="1"/>
  <c r="G258" i="6"/>
  <c r="L408" i="24" s="1"/>
  <c r="G304" i="24"/>
  <c r="F259" i="6"/>
  <c r="K409" i="24" s="1"/>
  <c r="G259" i="6"/>
  <c r="L409" i="24" s="1"/>
  <c r="G305" i="24"/>
  <c r="F260" i="6"/>
  <c r="K410" i="24" s="1"/>
  <c r="G260" i="6"/>
  <c r="L410" i="24" s="1"/>
  <c r="G306" i="24"/>
  <c r="F261" i="6"/>
  <c r="K411" i="24" s="1"/>
  <c r="G261" i="6"/>
  <c r="L411" i="24" s="1"/>
  <c r="G307" i="24"/>
  <c r="F262" i="6"/>
  <c r="K412" i="24" s="1"/>
  <c r="G262" i="6"/>
  <c r="L412" i="24" s="1"/>
  <c r="G308" i="24"/>
  <c r="F263" i="6"/>
  <c r="K413" i="24" s="1"/>
  <c r="G263" i="6"/>
  <c r="L413" i="24" s="1"/>
  <c r="G309" i="24"/>
  <c r="F264" i="6"/>
  <c r="K414" i="24" s="1"/>
  <c r="G264" i="6"/>
  <c r="L414" i="24" s="1"/>
  <c r="G310" i="24"/>
  <c r="F265" i="6"/>
  <c r="K415" i="24" s="1"/>
  <c r="G265" i="6"/>
  <c r="L415" i="24" s="1"/>
  <c r="G311" i="24"/>
  <c r="F266" i="6"/>
  <c r="K416" i="24" s="1"/>
  <c r="G266" i="6"/>
  <c r="L416" i="24" s="1"/>
  <c r="G312" i="24"/>
  <c r="F267" i="6"/>
  <c r="K417" i="24" s="1"/>
  <c r="G267" i="6"/>
  <c r="L417" i="24" s="1"/>
  <c r="G313" i="24"/>
  <c r="F268" i="6"/>
  <c r="K418" i="24" s="1"/>
  <c r="G268" i="6"/>
  <c r="L418" i="24" s="1"/>
  <c r="G314" i="24"/>
  <c r="F269" i="6"/>
  <c r="K419" i="24" s="1"/>
  <c r="G269" i="6"/>
  <c r="L419" i="24" s="1"/>
  <c r="G315" i="24"/>
  <c r="F270" i="6"/>
  <c r="K420" i="24" s="1"/>
  <c r="G270" i="6"/>
  <c r="L420" i="24" s="1"/>
  <c r="G316" i="24"/>
  <c r="F271" i="6"/>
  <c r="K421" i="24" s="1"/>
  <c r="G271" i="6"/>
  <c r="L421" i="24" s="1"/>
  <c r="G317" i="24"/>
  <c r="F286" i="6"/>
  <c r="K422" i="24" s="1"/>
  <c r="G286" i="6"/>
  <c r="L422" i="24" s="1"/>
  <c r="G318" i="24"/>
  <c r="F287" i="6"/>
  <c r="K423" i="24" s="1"/>
  <c r="G287" i="6"/>
  <c r="L423" i="24" s="1"/>
  <c r="G319" i="24"/>
  <c r="F288" i="6"/>
  <c r="K424" i="24" s="1"/>
  <c r="G288" i="6"/>
  <c r="L424" i="24" s="1"/>
  <c r="G320" i="24"/>
  <c r="F289" i="6"/>
  <c r="K425" i="24" s="1"/>
  <c r="G289" i="6"/>
  <c r="L425" i="24" s="1"/>
  <c r="G321" i="24"/>
  <c r="F290" i="6"/>
  <c r="K426" i="24" s="1"/>
  <c r="G290" i="6"/>
  <c r="L426" i="24" s="1"/>
  <c r="G322" i="24"/>
  <c r="F291" i="6"/>
  <c r="K427" i="24" s="1"/>
  <c r="G291" i="6"/>
  <c r="L427" i="24" s="1"/>
  <c r="G323" i="24"/>
  <c r="F292" i="6"/>
  <c r="K428" i="24" s="1"/>
  <c r="G292" i="6"/>
  <c r="L428" i="24" s="1"/>
  <c r="G324" i="24"/>
  <c r="F293" i="6"/>
  <c r="K429" i="24" s="1"/>
  <c r="G293" i="6"/>
  <c r="L429" i="24" s="1"/>
  <c r="G325" i="24"/>
  <c r="F294" i="6"/>
  <c r="K430" i="24" s="1"/>
  <c r="G294" i="6"/>
  <c r="L430" i="24" s="1"/>
  <c r="G326" i="24"/>
  <c r="F295" i="6"/>
  <c r="K431" i="24" s="1"/>
  <c r="G295" i="6"/>
  <c r="L431" i="24" s="1"/>
  <c r="G327" i="24"/>
  <c r="F296" i="6"/>
  <c r="K432" i="24" s="1"/>
  <c r="G296" i="6"/>
  <c r="L432" i="24" s="1"/>
  <c r="G328" i="24"/>
  <c r="F297" i="6"/>
  <c r="K433" i="24" s="1"/>
  <c r="G297" i="6"/>
  <c r="L433" i="24" s="1"/>
  <c r="G329" i="24"/>
  <c r="F298" i="6"/>
  <c r="K434" i="24" s="1"/>
  <c r="G298" i="6"/>
  <c r="L434" i="24" s="1"/>
  <c r="G330" i="24"/>
  <c r="F299" i="6"/>
  <c r="K435" i="24" s="1"/>
  <c r="G299" i="6"/>
  <c r="L435" i="24" s="1"/>
  <c r="G331" i="24"/>
  <c r="F300" i="6"/>
  <c r="K436" i="24" s="1"/>
  <c r="G300" i="6"/>
  <c r="L436" i="24" s="1"/>
  <c r="G332" i="24"/>
  <c r="F301" i="6"/>
  <c r="K437" i="24" s="1"/>
  <c r="G301" i="6"/>
  <c r="L437" i="24" s="1"/>
  <c r="G333" i="24"/>
  <c r="F302" i="6"/>
  <c r="K438" i="24" s="1"/>
  <c r="G302" i="6"/>
  <c r="L438" i="24" s="1"/>
  <c r="G334" i="24"/>
  <c r="F303" i="6"/>
  <c r="K439" i="24" s="1"/>
  <c r="G303" i="6"/>
  <c r="L439" i="24" s="1"/>
  <c r="G335" i="24"/>
  <c r="F304" i="6"/>
  <c r="K440" i="24" s="1"/>
  <c r="G304" i="6"/>
  <c r="L440" i="24" s="1"/>
  <c r="G336" i="24"/>
  <c r="F305" i="6"/>
  <c r="K441" i="24" s="1"/>
  <c r="G305" i="6"/>
  <c r="L441" i="24" s="1"/>
  <c r="G337" i="24"/>
  <c r="F306" i="6"/>
  <c r="K442" i="24" s="1"/>
  <c r="G306" i="6"/>
  <c r="L442" i="24" s="1"/>
  <c r="G338" i="24"/>
  <c r="F307" i="6"/>
  <c r="K443" i="24" s="1"/>
  <c r="G307" i="6"/>
  <c r="L443" i="24" s="1"/>
  <c r="G339" i="24"/>
  <c r="F308" i="6"/>
  <c r="K444" i="24" s="1"/>
  <c r="G308" i="6"/>
  <c r="L444" i="24" s="1"/>
  <c r="G340" i="24"/>
  <c r="F309" i="6"/>
  <c r="K445" i="24" s="1"/>
  <c r="G309" i="6"/>
  <c r="L445" i="24" s="1"/>
  <c r="G341" i="24"/>
  <c r="F310" i="6"/>
  <c r="K446" i="24" s="1"/>
  <c r="G310" i="6"/>
  <c r="L446" i="24" s="1"/>
  <c r="G342" i="24"/>
  <c r="F311" i="6"/>
  <c r="K447" i="24" s="1"/>
  <c r="G311" i="6"/>
  <c r="L447" i="24" s="1"/>
  <c r="G343" i="24"/>
  <c r="F312" i="6"/>
  <c r="K448" i="24" s="1"/>
  <c r="G312" i="6"/>
  <c r="L448" i="24" s="1"/>
  <c r="G344" i="24"/>
  <c r="F313" i="6"/>
  <c r="K449" i="24" s="1"/>
  <c r="G313" i="6"/>
  <c r="L449" i="24" s="1"/>
  <c r="G345" i="24"/>
  <c r="F314" i="6"/>
  <c r="K450" i="24" s="1"/>
  <c r="G314" i="6"/>
  <c r="L450" i="24" s="1"/>
  <c r="G346" i="24"/>
  <c r="F315" i="6"/>
  <c r="K451" i="24" s="1"/>
  <c r="G315" i="6"/>
  <c r="L451" i="24" s="1"/>
  <c r="F480" i="24"/>
  <c r="F349" i="26"/>
  <c r="I585" i="24" s="1"/>
  <c r="G349" i="26"/>
  <c r="J585" i="24" s="1"/>
  <c r="F481" i="24"/>
  <c r="F350" i="26"/>
  <c r="I586" i="24" s="1"/>
  <c r="G350" i="26"/>
  <c r="J586" i="24" s="1"/>
  <c r="F482" i="24"/>
  <c r="F351" i="26"/>
  <c r="I587" i="24" s="1"/>
  <c r="G351" i="26"/>
  <c r="J587" i="24" s="1"/>
  <c r="F483" i="24"/>
  <c r="F352" i="26"/>
  <c r="I588" i="24" s="1"/>
  <c r="G352" i="26"/>
  <c r="J588" i="24" s="1"/>
  <c r="F484" i="24"/>
  <c r="F353" i="26"/>
  <c r="I589" i="24" s="1"/>
  <c r="G353" i="26"/>
  <c r="J589" i="24" s="1"/>
  <c r="F485" i="24"/>
  <c r="F354" i="26"/>
  <c r="I590" i="24" s="1"/>
  <c r="G354" i="26"/>
  <c r="J590" i="24" s="1"/>
  <c r="F486" i="24"/>
  <c r="F355" i="26"/>
  <c r="I591" i="24" s="1"/>
  <c r="G355" i="26"/>
  <c r="J591" i="24" s="1"/>
  <c r="F487" i="24"/>
  <c r="F356" i="26"/>
  <c r="I592" i="24" s="1"/>
  <c r="G356" i="26"/>
  <c r="J592" i="24" s="1"/>
  <c r="F488" i="24"/>
  <c r="F357" i="26"/>
  <c r="I593" i="24" s="1"/>
  <c r="G357" i="26"/>
  <c r="J593" i="24" s="1"/>
  <c r="F489" i="24"/>
  <c r="F358" i="26"/>
  <c r="I594" i="24" s="1"/>
  <c r="G358" i="26"/>
  <c r="J594" i="24" s="1"/>
  <c r="F490" i="24"/>
  <c r="F359" i="26"/>
  <c r="I595" i="24" s="1"/>
  <c r="G359" i="26"/>
  <c r="J595" i="24" s="1"/>
  <c r="F491" i="24"/>
  <c r="F360" i="26"/>
  <c r="I596" i="24" s="1"/>
  <c r="G360" i="26"/>
  <c r="J596" i="24" s="1"/>
  <c r="F492" i="24"/>
  <c r="F361" i="26"/>
  <c r="I597" i="24" s="1"/>
  <c r="G361" i="26"/>
  <c r="J597" i="24" s="1"/>
  <c r="F493" i="24"/>
  <c r="F362" i="26"/>
  <c r="I598" i="24" s="1"/>
  <c r="G362" i="26"/>
  <c r="J598" i="24" s="1"/>
  <c r="F494" i="24"/>
  <c r="F363" i="26"/>
  <c r="I599" i="24" s="1"/>
  <c r="G363" i="26"/>
  <c r="J599" i="24" s="1"/>
  <c r="F495" i="24"/>
  <c r="F364" i="26"/>
  <c r="I600" i="24" s="1"/>
  <c r="G364" i="26"/>
  <c r="J600" i="24" s="1"/>
  <c r="F496" i="24"/>
  <c r="F365" i="26"/>
  <c r="I601" i="24" s="1"/>
  <c r="G365" i="26"/>
  <c r="J601" i="24" s="1"/>
  <c r="F497" i="24"/>
  <c r="F366" i="26"/>
  <c r="I602" i="24" s="1"/>
  <c r="G366" i="26"/>
  <c r="J602" i="24" s="1"/>
  <c r="F498" i="24"/>
  <c r="F367" i="26"/>
  <c r="I603" i="24" s="1"/>
  <c r="G367" i="26"/>
  <c r="J603" i="24" s="1"/>
  <c r="F499" i="24"/>
  <c r="F368" i="26"/>
  <c r="I604" i="24" s="1"/>
  <c r="G368" i="26"/>
  <c r="J604" i="24" s="1"/>
  <c r="F500" i="24"/>
  <c r="F369" i="26"/>
  <c r="I605" i="24" s="1"/>
  <c r="G369" i="26"/>
  <c r="J605" i="24" s="1"/>
  <c r="F501" i="24"/>
  <c r="F370" i="26"/>
  <c r="I606" i="24" s="1"/>
  <c r="G370" i="26"/>
  <c r="J606" i="24" s="1"/>
  <c r="F502" i="24"/>
  <c r="F371" i="26"/>
  <c r="I607" i="24" s="1"/>
  <c r="G371" i="26"/>
  <c r="J607" i="24" s="1"/>
  <c r="F503" i="24"/>
  <c r="F372" i="26"/>
  <c r="I608" i="24" s="1"/>
  <c r="G372" i="26"/>
  <c r="J608" i="24" s="1"/>
  <c r="F504" i="24"/>
  <c r="F373" i="26"/>
  <c r="I609" i="24" s="1"/>
  <c r="G373" i="26"/>
  <c r="J609" i="24" s="1"/>
  <c r="F505" i="24"/>
  <c r="F374" i="26"/>
  <c r="I610" i="24" s="1"/>
  <c r="G374" i="26"/>
  <c r="J610" i="24" s="1"/>
  <c r="F506" i="24"/>
  <c r="F375" i="26"/>
  <c r="I611" i="24" s="1"/>
  <c r="G375" i="26"/>
  <c r="J611" i="24" s="1"/>
  <c r="F507" i="24"/>
  <c r="AZ507" i="24" s="1"/>
  <c r="F376" i="26"/>
  <c r="I612" i="24" s="1"/>
  <c r="G376" i="26"/>
  <c r="J612" i="24" s="1"/>
  <c r="F508" i="24"/>
  <c r="AZ508" i="24" s="1"/>
  <c r="F377" i="26"/>
  <c r="I613" i="24" s="1"/>
  <c r="G377" i="26"/>
  <c r="J613" i="24" s="1"/>
  <c r="B384" i="26"/>
  <c r="B438" i="26" s="1"/>
  <c r="F509" i="24"/>
  <c r="F392" i="26"/>
  <c r="I614" i="24" s="1"/>
  <c r="G392" i="26"/>
  <c r="J614" i="24" s="1"/>
  <c r="F510" i="24"/>
  <c r="AZ510" i="24" s="1"/>
  <c r="F393" i="26"/>
  <c r="I615" i="24" s="1"/>
  <c r="G393" i="26"/>
  <c r="J615" i="24" s="1"/>
  <c r="F511" i="24"/>
  <c r="F394" i="26"/>
  <c r="I616" i="24" s="1"/>
  <c r="G394" i="26"/>
  <c r="J616" i="24" s="1"/>
  <c r="F512" i="24"/>
  <c r="AZ512" i="24" s="1"/>
  <c r="F395" i="26"/>
  <c r="I617" i="24" s="1"/>
  <c r="G395" i="26"/>
  <c r="J617" i="24" s="1"/>
  <c r="F513" i="24"/>
  <c r="F396" i="26"/>
  <c r="I618" i="24" s="1"/>
  <c r="G396" i="26"/>
  <c r="J618" i="24" s="1"/>
  <c r="F514" i="24"/>
  <c r="F397" i="26"/>
  <c r="I619" i="24" s="1"/>
  <c r="G397" i="26"/>
  <c r="J619" i="24" s="1"/>
  <c r="F515" i="24"/>
  <c r="F398" i="26"/>
  <c r="I620" i="24" s="1"/>
  <c r="G398" i="26"/>
  <c r="J620" i="24" s="1"/>
  <c r="F516" i="24"/>
  <c r="F399" i="26"/>
  <c r="I621" i="24" s="1"/>
  <c r="G399" i="26"/>
  <c r="J621" i="24" s="1"/>
  <c r="F517" i="24"/>
  <c r="BJ517" i="24" s="1"/>
  <c r="F400" i="26"/>
  <c r="I622" i="24" s="1"/>
  <c r="G400" i="26"/>
  <c r="J622" i="24" s="1"/>
  <c r="F518" i="24"/>
  <c r="F401" i="26"/>
  <c r="I623" i="24" s="1"/>
  <c r="G401" i="26"/>
  <c r="J623" i="24" s="1"/>
  <c r="F519" i="24"/>
  <c r="F402" i="26"/>
  <c r="I624" i="24" s="1"/>
  <c r="G402" i="26"/>
  <c r="J624" i="24" s="1"/>
  <c r="F520" i="24"/>
  <c r="F403" i="26"/>
  <c r="I625" i="24" s="1"/>
  <c r="G403" i="26"/>
  <c r="J625" i="24" s="1"/>
  <c r="F521" i="24"/>
  <c r="BJ521" i="24" s="1"/>
  <c r="F404" i="26"/>
  <c r="I626" i="24" s="1"/>
  <c r="G404" i="26"/>
  <c r="J626" i="24" s="1"/>
  <c r="F522" i="24"/>
  <c r="F405" i="26"/>
  <c r="I627" i="24" s="1"/>
  <c r="G405" i="26"/>
  <c r="J627" i="24" s="1"/>
  <c r="F523" i="24"/>
  <c r="F406" i="26"/>
  <c r="I628" i="24" s="1"/>
  <c r="G406" i="26"/>
  <c r="J628" i="24" s="1"/>
  <c r="F524" i="24"/>
  <c r="F407" i="26"/>
  <c r="I629" i="24" s="1"/>
  <c r="G407" i="26"/>
  <c r="J629" i="24" s="1"/>
  <c r="F525" i="24"/>
  <c r="BJ525" i="24" s="1"/>
  <c r="F408" i="26"/>
  <c r="I630" i="24" s="1"/>
  <c r="G408" i="26"/>
  <c r="J630" i="24" s="1"/>
  <c r="F526" i="24"/>
  <c r="F409" i="26"/>
  <c r="I631" i="24" s="1"/>
  <c r="G409" i="26"/>
  <c r="J631" i="24" s="1"/>
  <c r="F527" i="24"/>
  <c r="F410" i="26"/>
  <c r="I632" i="24" s="1"/>
  <c r="G410" i="26"/>
  <c r="J632" i="24" s="1"/>
  <c r="F528" i="24"/>
  <c r="F411" i="26"/>
  <c r="I633" i="24" s="1"/>
  <c r="G411" i="26"/>
  <c r="J633" i="24" s="1"/>
  <c r="F529" i="24"/>
  <c r="F412" i="26"/>
  <c r="I634" i="24" s="1"/>
  <c r="G412" i="26"/>
  <c r="J634" i="24" s="1"/>
  <c r="F530" i="24"/>
  <c r="F413" i="26"/>
  <c r="I635" i="24" s="1"/>
  <c r="G413" i="26"/>
  <c r="J635" i="24" s="1"/>
  <c r="F531" i="24"/>
  <c r="F414" i="26"/>
  <c r="I636" i="24" s="1"/>
  <c r="G414" i="26"/>
  <c r="J636" i="24" s="1"/>
  <c r="F532" i="24"/>
  <c r="F415" i="26"/>
  <c r="I637" i="24" s="1"/>
  <c r="G415" i="26"/>
  <c r="J637" i="24" s="1"/>
  <c r="F533" i="24"/>
  <c r="F416" i="26"/>
  <c r="I638" i="24" s="1"/>
  <c r="G416" i="26"/>
  <c r="J638" i="24" s="1"/>
  <c r="F534" i="24"/>
  <c r="F417" i="26"/>
  <c r="I639" i="24" s="1"/>
  <c r="G417" i="26"/>
  <c r="J639" i="24" s="1"/>
  <c r="F535" i="24"/>
  <c r="F418" i="26"/>
  <c r="I640" i="24" s="1"/>
  <c r="G418" i="26"/>
  <c r="J640" i="24" s="1"/>
  <c r="F536" i="24"/>
  <c r="F419" i="26"/>
  <c r="I641" i="24" s="1"/>
  <c r="G419" i="26"/>
  <c r="J641" i="24" s="1"/>
  <c r="F537" i="24"/>
  <c r="F420" i="26"/>
  <c r="I642" i="24" s="1"/>
  <c r="G420" i="26"/>
  <c r="J642" i="24" s="1"/>
  <c r="F538" i="24"/>
  <c r="F421" i="26"/>
  <c r="I643" i="24" s="1"/>
  <c r="G421" i="26"/>
  <c r="J643" i="24" s="1"/>
  <c r="F539" i="24"/>
  <c r="F422" i="26"/>
  <c r="I644" i="24" s="1"/>
  <c r="G422" i="26"/>
  <c r="J644" i="24" s="1"/>
  <c r="F540" i="24"/>
  <c r="F423" i="26"/>
  <c r="I645" i="24" s="1"/>
  <c r="G423" i="26"/>
  <c r="J645" i="24" s="1"/>
  <c r="F541" i="24"/>
  <c r="F424" i="26"/>
  <c r="I646" i="24" s="1"/>
  <c r="G424" i="26"/>
  <c r="J646" i="24" s="1"/>
  <c r="F542" i="24"/>
  <c r="F425" i="26"/>
  <c r="I647" i="24" s="1"/>
  <c r="G425" i="26"/>
  <c r="J647" i="24" s="1"/>
  <c r="F543" i="24"/>
  <c r="F426" i="26"/>
  <c r="I648" i="24" s="1"/>
  <c r="G426" i="26"/>
  <c r="J648" i="24" s="1"/>
  <c r="F544" i="24"/>
  <c r="F427" i="26"/>
  <c r="I649" i="24" s="1"/>
  <c r="G427" i="26"/>
  <c r="J649" i="24" s="1"/>
  <c r="F545" i="24"/>
  <c r="F428" i="26"/>
  <c r="I650" i="24" s="1"/>
  <c r="G428" i="26"/>
  <c r="J650" i="24" s="1"/>
  <c r="F546" i="24"/>
  <c r="F429" i="26"/>
  <c r="I651" i="24" s="1"/>
  <c r="G429" i="26"/>
  <c r="J651" i="24" s="1"/>
  <c r="F547" i="24"/>
  <c r="F430" i="26"/>
  <c r="I652" i="24" s="1"/>
  <c r="G430" i="26"/>
  <c r="J652" i="24" s="1"/>
  <c r="F548" i="24"/>
  <c r="F431" i="26"/>
  <c r="I653" i="24" s="1"/>
  <c r="G431" i="26"/>
  <c r="J653" i="24" s="1"/>
  <c r="F549" i="24"/>
  <c r="F446" i="26"/>
  <c r="I654" i="24" s="1"/>
  <c r="G446" i="26"/>
  <c r="J654" i="24" s="1"/>
  <c r="F550" i="24"/>
  <c r="F447" i="26"/>
  <c r="I655" i="24" s="1"/>
  <c r="G447" i="26"/>
  <c r="J655" i="24" s="1"/>
  <c r="F551" i="24"/>
  <c r="F448" i="26"/>
  <c r="I656" i="24" s="1"/>
  <c r="G448" i="26"/>
  <c r="J656" i="24" s="1"/>
  <c r="F552" i="24"/>
  <c r="F449" i="26"/>
  <c r="I657" i="24" s="1"/>
  <c r="G449" i="26"/>
  <c r="J657" i="24" s="1"/>
  <c r="F553" i="24"/>
  <c r="F450" i="26"/>
  <c r="I658" i="24" s="1"/>
  <c r="G450" i="26"/>
  <c r="J658" i="24" s="1"/>
  <c r="F554" i="24"/>
  <c r="F451" i="26"/>
  <c r="I659" i="24" s="1"/>
  <c r="G451" i="26"/>
  <c r="J659" i="24" s="1"/>
  <c r="F555" i="24"/>
  <c r="F452" i="26"/>
  <c r="I660" i="24" s="1"/>
  <c r="G452" i="26"/>
  <c r="J660" i="24" s="1"/>
  <c r="F556" i="24"/>
  <c r="F453" i="26"/>
  <c r="I661" i="24" s="1"/>
  <c r="G453" i="26"/>
  <c r="J661" i="24" s="1"/>
  <c r="F557" i="24"/>
  <c r="F454" i="26"/>
  <c r="I662" i="24" s="1"/>
  <c r="G454" i="26"/>
  <c r="J662" i="24" s="1"/>
  <c r="F558" i="24"/>
  <c r="F455" i="26"/>
  <c r="I663" i="24" s="1"/>
  <c r="G455" i="26"/>
  <c r="J663" i="24" s="1"/>
  <c r="F559" i="24"/>
  <c r="F456" i="26"/>
  <c r="I664" i="24" s="1"/>
  <c r="G456" i="26"/>
  <c r="J664" i="24" s="1"/>
  <c r="F560" i="24"/>
  <c r="F457" i="26"/>
  <c r="I665" i="24" s="1"/>
  <c r="G457" i="26"/>
  <c r="J665" i="24" s="1"/>
  <c r="F561" i="24"/>
  <c r="F458" i="26"/>
  <c r="I666" i="24" s="1"/>
  <c r="G458" i="26"/>
  <c r="J666" i="24" s="1"/>
  <c r="F562" i="24"/>
  <c r="F459" i="26"/>
  <c r="I667" i="24" s="1"/>
  <c r="G459" i="26"/>
  <c r="J667" i="24" s="1"/>
  <c r="F563" i="24"/>
  <c r="F460" i="26"/>
  <c r="I668" i="24" s="1"/>
  <c r="G460" i="26"/>
  <c r="J668" i="24" s="1"/>
  <c r="F564" i="24"/>
  <c r="F461" i="26"/>
  <c r="I669" i="24" s="1"/>
  <c r="G461" i="26"/>
  <c r="J669" i="24" s="1"/>
  <c r="F565" i="24"/>
  <c r="F462" i="26"/>
  <c r="I670" i="24" s="1"/>
  <c r="G462" i="26"/>
  <c r="J670" i="24" s="1"/>
  <c r="F566" i="24"/>
  <c r="F463" i="26"/>
  <c r="I671" i="24" s="1"/>
  <c r="G463" i="26"/>
  <c r="J671" i="24" s="1"/>
  <c r="F567" i="24"/>
  <c r="F464" i="26"/>
  <c r="I672" i="24" s="1"/>
  <c r="G464" i="26"/>
  <c r="J672" i="24" s="1"/>
  <c r="F568" i="24"/>
  <c r="F465" i="26"/>
  <c r="I673" i="24" s="1"/>
  <c r="G465" i="26"/>
  <c r="J673" i="24" s="1"/>
  <c r="F569" i="24"/>
  <c r="F466" i="26"/>
  <c r="I674" i="24" s="1"/>
  <c r="G466" i="26"/>
  <c r="J674" i="24" s="1"/>
  <c r="F570" i="24"/>
  <c r="F467" i="26"/>
  <c r="I675" i="24" s="1"/>
  <c r="G467" i="26"/>
  <c r="J675" i="24" s="1"/>
  <c r="F571" i="24"/>
  <c r="F468" i="26"/>
  <c r="I676" i="24" s="1"/>
  <c r="G468" i="26"/>
  <c r="J676" i="24" s="1"/>
  <c r="F572" i="24"/>
  <c r="F469" i="26"/>
  <c r="I677" i="24" s="1"/>
  <c r="G469" i="26"/>
  <c r="J677" i="24" s="1"/>
  <c r="F573" i="24"/>
  <c r="F470" i="26"/>
  <c r="I678" i="24" s="1"/>
  <c r="G470" i="26"/>
  <c r="J678" i="24" s="1"/>
  <c r="F574" i="24"/>
  <c r="AZ574" i="24" s="1"/>
  <c r="F471" i="26"/>
  <c r="I679" i="24" s="1"/>
  <c r="G471" i="26"/>
  <c r="J679" i="24" s="1"/>
  <c r="F575" i="24"/>
  <c r="F472" i="26"/>
  <c r="I680" i="24" s="1"/>
  <c r="G472" i="26"/>
  <c r="J680" i="24" s="1"/>
  <c r="F576" i="24"/>
  <c r="AZ576" i="24" s="1"/>
  <c r="F473" i="26"/>
  <c r="I681" i="24" s="1"/>
  <c r="G473" i="26"/>
  <c r="J681" i="24" s="1"/>
  <c r="F577" i="24"/>
  <c r="F474" i="26"/>
  <c r="I682" i="24" s="1"/>
  <c r="G474" i="26"/>
  <c r="J682" i="24" s="1"/>
  <c r="F578" i="24"/>
  <c r="F475" i="26"/>
  <c r="I683" i="24" s="1"/>
  <c r="G475" i="26"/>
  <c r="J683" i="24" s="1"/>
  <c r="F248" i="24"/>
  <c r="F189" i="26"/>
  <c r="I353" i="24" s="1"/>
  <c r="G189" i="26"/>
  <c r="J353" i="24" s="1"/>
  <c r="F249" i="24"/>
  <c r="F190" i="26"/>
  <c r="I354" i="24" s="1"/>
  <c r="G190" i="26"/>
  <c r="J354" i="24" s="1"/>
  <c r="F250" i="24"/>
  <c r="F191" i="26"/>
  <c r="I355" i="24" s="1"/>
  <c r="G191" i="26"/>
  <c r="J355" i="24" s="1"/>
  <c r="F251" i="24"/>
  <c r="F192" i="26"/>
  <c r="I356" i="24" s="1"/>
  <c r="G192" i="26"/>
  <c r="J356" i="24" s="1"/>
  <c r="F252" i="24"/>
  <c r="AP252" i="24" s="1"/>
  <c r="F193" i="26"/>
  <c r="I357" i="24" s="1"/>
  <c r="G193" i="26"/>
  <c r="J357" i="24" s="1"/>
  <c r="F253" i="24"/>
  <c r="F194" i="26"/>
  <c r="I358" i="24" s="1"/>
  <c r="G194" i="26"/>
  <c r="J358" i="24" s="1"/>
  <c r="F254" i="24"/>
  <c r="F195" i="26"/>
  <c r="I359" i="24" s="1"/>
  <c r="G195" i="26"/>
  <c r="J359" i="24" s="1"/>
  <c r="F255" i="24"/>
  <c r="F196" i="26"/>
  <c r="I360" i="24" s="1"/>
  <c r="G196" i="26"/>
  <c r="J360" i="24" s="1"/>
  <c r="F256" i="24"/>
  <c r="AZ256" i="24" s="1"/>
  <c r="F197" i="26"/>
  <c r="I361" i="24" s="1"/>
  <c r="G197" i="26"/>
  <c r="J361" i="24" s="1"/>
  <c r="F257" i="24"/>
  <c r="F198" i="26"/>
  <c r="I362" i="24" s="1"/>
  <c r="G198" i="26"/>
  <c r="J362" i="24" s="1"/>
  <c r="F258" i="24"/>
  <c r="AZ258" i="24" s="1"/>
  <c r="F199" i="26"/>
  <c r="I363" i="24" s="1"/>
  <c r="G199" i="26"/>
  <c r="J363" i="24" s="1"/>
  <c r="F259" i="24"/>
  <c r="AP259" i="24" s="1"/>
  <c r="F200" i="26"/>
  <c r="I364" i="24" s="1"/>
  <c r="G200" i="26"/>
  <c r="J364" i="24" s="1"/>
  <c r="F260" i="24"/>
  <c r="F201" i="26"/>
  <c r="I365" i="24" s="1"/>
  <c r="G201" i="26"/>
  <c r="J365" i="24" s="1"/>
  <c r="F261" i="24"/>
  <c r="F202" i="26"/>
  <c r="I366" i="24" s="1"/>
  <c r="G202" i="26"/>
  <c r="J366" i="24" s="1"/>
  <c r="F262" i="24"/>
  <c r="F203" i="26"/>
  <c r="I367" i="24" s="1"/>
  <c r="G203" i="26"/>
  <c r="J367" i="24" s="1"/>
  <c r="F263" i="24"/>
  <c r="F204" i="26"/>
  <c r="I368" i="24" s="1"/>
  <c r="G204" i="26"/>
  <c r="J368" i="24" s="1"/>
  <c r="F264" i="24"/>
  <c r="F205" i="26"/>
  <c r="I369" i="24" s="1"/>
  <c r="G205" i="26"/>
  <c r="J369" i="24" s="1"/>
  <c r="F265" i="24"/>
  <c r="F206" i="26"/>
  <c r="I370" i="24" s="1"/>
  <c r="G206" i="26"/>
  <c r="J370" i="24" s="1"/>
  <c r="F266" i="24"/>
  <c r="F207" i="26"/>
  <c r="I371" i="24" s="1"/>
  <c r="G207" i="26"/>
  <c r="J371" i="24" s="1"/>
  <c r="F267" i="24"/>
  <c r="F208" i="26"/>
  <c r="I372" i="24" s="1"/>
  <c r="G208" i="26"/>
  <c r="J372" i="24" s="1"/>
  <c r="F268" i="24"/>
  <c r="V268" i="24" s="1"/>
  <c r="F209" i="26"/>
  <c r="I373" i="24" s="1"/>
  <c r="G209" i="26"/>
  <c r="J373" i="24" s="1"/>
  <c r="F269" i="24"/>
  <c r="AP269" i="24" s="1"/>
  <c r="F210" i="26"/>
  <c r="I374" i="24" s="1"/>
  <c r="G210" i="26"/>
  <c r="J374" i="24" s="1"/>
  <c r="F270" i="24"/>
  <c r="F211" i="26"/>
  <c r="I375" i="24" s="1"/>
  <c r="G211" i="26"/>
  <c r="J375" i="24" s="1"/>
  <c r="F271" i="24"/>
  <c r="F212" i="26"/>
  <c r="I376" i="24" s="1"/>
  <c r="G212" i="26"/>
  <c r="J376" i="24" s="1"/>
  <c r="F272" i="24"/>
  <c r="F213" i="26"/>
  <c r="I377" i="24" s="1"/>
  <c r="G213" i="26"/>
  <c r="J377" i="24" s="1"/>
  <c r="F273" i="24"/>
  <c r="F214" i="26"/>
  <c r="I378" i="24" s="1"/>
  <c r="G214" i="26"/>
  <c r="J378" i="24" s="1"/>
  <c r="F274" i="24"/>
  <c r="AZ274" i="24" s="1"/>
  <c r="F215" i="26"/>
  <c r="I379" i="24" s="1"/>
  <c r="G215" i="26"/>
  <c r="J379" i="24" s="1"/>
  <c r="F275" i="24"/>
  <c r="BJ275" i="24" s="1"/>
  <c r="F216" i="26"/>
  <c r="I380" i="24" s="1"/>
  <c r="G216" i="26"/>
  <c r="J380" i="24" s="1"/>
  <c r="F276" i="24"/>
  <c r="AF276" i="24" s="1"/>
  <c r="F217" i="26"/>
  <c r="I381" i="24" s="1"/>
  <c r="G217" i="26"/>
  <c r="J381" i="24" s="1"/>
  <c r="B224" i="26"/>
  <c r="B278" i="26" s="1"/>
  <c r="F277" i="24"/>
  <c r="F232" i="26"/>
  <c r="I382" i="24" s="1"/>
  <c r="G232" i="26"/>
  <c r="J382" i="24" s="1"/>
  <c r="F278" i="24"/>
  <c r="F233" i="26"/>
  <c r="I383" i="24" s="1"/>
  <c r="G233" i="26"/>
  <c r="J383" i="24" s="1"/>
  <c r="F279" i="24"/>
  <c r="F234" i="26"/>
  <c r="I384" i="24" s="1"/>
  <c r="G234" i="26"/>
  <c r="J384" i="24" s="1"/>
  <c r="F280" i="24"/>
  <c r="F235" i="26"/>
  <c r="I385" i="24" s="1"/>
  <c r="G235" i="26"/>
  <c r="J385" i="24" s="1"/>
  <c r="F281" i="24"/>
  <c r="F236" i="26"/>
  <c r="I386" i="24" s="1"/>
  <c r="G236" i="26"/>
  <c r="J386" i="24" s="1"/>
  <c r="F282" i="24"/>
  <c r="AF282" i="24" s="1"/>
  <c r="F237" i="26"/>
  <c r="I387" i="24" s="1"/>
  <c r="G237" i="26"/>
  <c r="J387" i="24" s="1"/>
  <c r="F283" i="24"/>
  <c r="BJ283" i="24" s="1"/>
  <c r="F238" i="26"/>
  <c r="I388" i="24" s="1"/>
  <c r="G238" i="26"/>
  <c r="J388" i="24" s="1"/>
  <c r="F284" i="24"/>
  <c r="F239" i="26"/>
  <c r="I389" i="24" s="1"/>
  <c r="G239" i="26"/>
  <c r="J389" i="24" s="1"/>
  <c r="F285" i="24"/>
  <c r="F240" i="26"/>
  <c r="I390" i="24" s="1"/>
  <c r="G240" i="26"/>
  <c r="J390" i="24" s="1"/>
  <c r="F286" i="24"/>
  <c r="F241" i="26"/>
  <c r="I391" i="24" s="1"/>
  <c r="G241" i="26"/>
  <c r="J391" i="24" s="1"/>
  <c r="F287" i="24"/>
  <c r="F242" i="26"/>
  <c r="I392" i="24" s="1"/>
  <c r="G242" i="26"/>
  <c r="J392" i="24" s="1"/>
  <c r="F288" i="24"/>
  <c r="F243" i="26"/>
  <c r="I393" i="24" s="1"/>
  <c r="G243" i="26"/>
  <c r="J393" i="24" s="1"/>
  <c r="F289" i="24"/>
  <c r="AZ289" i="24" s="1"/>
  <c r="F244" i="26"/>
  <c r="I394" i="24" s="1"/>
  <c r="G244" i="26"/>
  <c r="J394" i="24" s="1"/>
  <c r="F290" i="24"/>
  <c r="AF290" i="24" s="1"/>
  <c r="F245" i="26"/>
  <c r="I395" i="24" s="1"/>
  <c r="G245" i="26"/>
  <c r="J395" i="24" s="1"/>
  <c r="F291" i="24"/>
  <c r="BJ291" i="24" s="1"/>
  <c r="F246" i="26"/>
  <c r="I396" i="24" s="1"/>
  <c r="G246" i="26"/>
  <c r="J396" i="24" s="1"/>
  <c r="F292" i="24"/>
  <c r="F247" i="26"/>
  <c r="I397" i="24" s="1"/>
  <c r="G247" i="26"/>
  <c r="J397" i="24" s="1"/>
  <c r="F293" i="24"/>
  <c r="F248" i="26"/>
  <c r="I398" i="24" s="1"/>
  <c r="G248" i="26"/>
  <c r="J398" i="24" s="1"/>
  <c r="F294" i="24"/>
  <c r="F249" i="26"/>
  <c r="I399" i="24" s="1"/>
  <c r="G249" i="26"/>
  <c r="J399" i="24" s="1"/>
  <c r="F295" i="24"/>
  <c r="F250" i="26"/>
  <c r="I400" i="24" s="1"/>
  <c r="G250" i="26"/>
  <c r="J400" i="24" s="1"/>
  <c r="F296" i="24"/>
  <c r="F251" i="26"/>
  <c r="I401" i="24" s="1"/>
  <c r="G251" i="26"/>
  <c r="J401" i="24" s="1"/>
  <c r="F297" i="24"/>
  <c r="F252" i="26"/>
  <c r="I402" i="24" s="1"/>
  <c r="G252" i="26"/>
  <c r="J402" i="24" s="1"/>
  <c r="F298" i="24"/>
  <c r="AF298" i="24" s="1"/>
  <c r="F253" i="26"/>
  <c r="I403" i="24" s="1"/>
  <c r="G253" i="26"/>
  <c r="J403" i="24" s="1"/>
  <c r="F299" i="24"/>
  <c r="BJ299" i="24" s="1"/>
  <c r="F254" i="26"/>
  <c r="I404" i="24" s="1"/>
  <c r="G254" i="26"/>
  <c r="J404" i="24" s="1"/>
  <c r="F300" i="24"/>
  <c r="F255" i="26"/>
  <c r="I405" i="24" s="1"/>
  <c r="G255" i="26"/>
  <c r="J405" i="24" s="1"/>
  <c r="F301" i="24"/>
  <c r="F256" i="26"/>
  <c r="I406" i="24" s="1"/>
  <c r="G256" i="26"/>
  <c r="J406" i="24" s="1"/>
  <c r="F302" i="24"/>
  <c r="F257" i="26"/>
  <c r="I407" i="24" s="1"/>
  <c r="G257" i="26"/>
  <c r="J407" i="24" s="1"/>
  <c r="F303" i="24"/>
  <c r="F258" i="26"/>
  <c r="I408" i="24" s="1"/>
  <c r="G258" i="26"/>
  <c r="J408" i="24" s="1"/>
  <c r="F304" i="24"/>
  <c r="F259" i="26"/>
  <c r="I409" i="24" s="1"/>
  <c r="G259" i="26"/>
  <c r="J409" i="24" s="1"/>
  <c r="F305" i="24"/>
  <c r="F260" i="26"/>
  <c r="I410" i="24" s="1"/>
  <c r="G260" i="26"/>
  <c r="J410" i="24" s="1"/>
  <c r="F306" i="24"/>
  <c r="F261" i="26"/>
  <c r="I411" i="24" s="1"/>
  <c r="G261" i="26"/>
  <c r="J411" i="24" s="1"/>
  <c r="F307" i="24"/>
  <c r="V307" i="24" s="1"/>
  <c r="F262" i="26"/>
  <c r="I412" i="24" s="1"/>
  <c r="G262" i="26"/>
  <c r="J412" i="24" s="1"/>
  <c r="F308" i="24"/>
  <c r="F263" i="26"/>
  <c r="I413" i="24" s="1"/>
  <c r="G263" i="26"/>
  <c r="J413" i="24" s="1"/>
  <c r="F309" i="24"/>
  <c r="F264" i="26"/>
  <c r="I414" i="24" s="1"/>
  <c r="G264" i="26"/>
  <c r="J414" i="24" s="1"/>
  <c r="F310" i="24"/>
  <c r="F265" i="26"/>
  <c r="I415" i="24" s="1"/>
  <c r="G265" i="26"/>
  <c r="J415" i="24" s="1"/>
  <c r="F311" i="24"/>
  <c r="F266" i="26"/>
  <c r="I416" i="24" s="1"/>
  <c r="G266" i="26"/>
  <c r="J416" i="24" s="1"/>
  <c r="F312" i="24"/>
  <c r="F267" i="26"/>
  <c r="I417" i="24" s="1"/>
  <c r="G267" i="26"/>
  <c r="J417" i="24" s="1"/>
  <c r="F313" i="24"/>
  <c r="F268" i="26"/>
  <c r="I418" i="24" s="1"/>
  <c r="G268" i="26"/>
  <c r="J418" i="24" s="1"/>
  <c r="F314" i="24"/>
  <c r="V314" i="24" s="1"/>
  <c r="F269" i="26"/>
  <c r="I419" i="24" s="1"/>
  <c r="G269" i="26"/>
  <c r="J419" i="24" s="1"/>
  <c r="F315" i="24"/>
  <c r="F270" i="26"/>
  <c r="I420" i="24" s="1"/>
  <c r="G270" i="26"/>
  <c r="J420" i="24" s="1"/>
  <c r="F316" i="24"/>
  <c r="F271" i="26"/>
  <c r="I421" i="24" s="1"/>
  <c r="G271" i="26"/>
  <c r="J421" i="24" s="1"/>
  <c r="F317" i="24"/>
  <c r="F286" i="26"/>
  <c r="I422" i="24" s="1"/>
  <c r="G286" i="26"/>
  <c r="J422" i="24" s="1"/>
  <c r="F318" i="24"/>
  <c r="AZ318" i="24" s="1"/>
  <c r="F287" i="26"/>
  <c r="I423" i="24" s="1"/>
  <c r="G287" i="26"/>
  <c r="J423" i="24" s="1"/>
  <c r="F319" i="24"/>
  <c r="F288" i="26"/>
  <c r="I424" i="24" s="1"/>
  <c r="G288" i="26"/>
  <c r="J424" i="24" s="1"/>
  <c r="F320" i="24"/>
  <c r="F289" i="26"/>
  <c r="I425" i="24" s="1"/>
  <c r="G289" i="26"/>
  <c r="J425" i="24" s="1"/>
  <c r="F321" i="24"/>
  <c r="F290" i="26"/>
  <c r="I426" i="24" s="1"/>
  <c r="G290" i="26"/>
  <c r="J426" i="24" s="1"/>
  <c r="F322" i="24"/>
  <c r="F291" i="26"/>
  <c r="I427" i="24" s="1"/>
  <c r="G291" i="26"/>
  <c r="J427" i="24" s="1"/>
  <c r="F323" i="24"/>
  <c r="F292" i="26"/>
  <c r="I428" i="24" s="1"/>
  <c r="G292" i="26"/>
  <c r="J428" i="24" s="1"/>
  <c r="F324" i="24"/>
  <c r="F293" i="26"/>
  <c r="I429" i="24" s="1"/>
  <c r="G293" i="26"/>
  <c r="J429" i="24" s="1"/>
  <c r="F325" i="24"/>
  <c r="AZ325" i="24" s="1"/>
  <c r="F294" i="26"/>
  <c r="I430" i="24" s="1"/>
  <c r="G294" i="26"/>
  <c r="J430" i="24" s="1"/>
  <c r="F326" i="24"/>
  <c r="F295" i="26"/>
  <c r="I431" i="24" s="1"/>
  <c r="G295" i="26"/>
  <c r="J431" i="24" s="1"/>
  <c r="F327" i="24"/>
  <c r="F296" i="26"/>
  <c r="I432" i="24" s="1"/>
  <c r="G296" i="26"/>
  <c r="J432" i="24" s="1"/>
  <c r="F328" i="24"/>
  <c r="F297" i="26"/>
  <c r="I433" i="24" s="1"/>
  <c r="G297" i="26"/>
  <c r="J433" i="24" s="1"/>
  <c r="F329" i="24"/>
  <c r="AZ329" i="24" s="1"/>
  <c r="F298" i="26"/>
  <c r="I434" i="24" s="1"/>
  <c r="G298" i="26"/>
  <c r="J434" i="24" s="1"/>
  <c r="F330" i="24"/>
  <c r="F299" i="26"/>
  <c r="I435" i="24" s="1"/>
  <c r="G299" i="26"/>
  <c r="J435" i="24" s="1"/>
  <c r="F331" i="24"/>
  <c r="F300" i="26"/>
  <c r="I436" i="24" s="1"/>
  <c r="G300" i="26"/>
  <c r="J436" i="24" s="1"/>
  <c r="F332" i="24"/>
  <c r="F301" i="26"/>
  <c r="I437" i="24" s="1"/>
  <c r="G301" i="26"/>
  <c r="J437" i="24" s="1"/>
  <c r="F333" i="24"/>
  <c r="AZ333" i="24" s="1"/>
  <c r="F302" i="26"/>
  <c r="I438" i="24" s="1"/>
  <c r="G302" i="26"/>
  <c r="J438" i="24" s="1"/>
  <c r="F334" i="24"/>
  <c r="F303" i="26"/>
  <c r="I439" i="24" s="1"/>
  <c r="G303" i="26"/>
  <c r="J439" i="24" s="1"/>
  <c r="F335" i="24"/>
  <c r="F304" i="26"/>
  <c r="I440" i="24" s="1"/>
  <c r="G304" i="26"/>
  <c r="J440" i="24" s="1"/>
  <c r="F336" i="24"/>
  <c r="F305" i="26"/>
  <c r="I441" i="24" s="1"/>
  <c r="G305" i="26"/>
  <c r="J441" i="24" s="1"/>
  <c r="F337" i="24"/>
  <c r="AZ337" i="24" s="1"/>
  <c r="F306" i="26"/>
  <c r="I442" i="24" s="1"/>
  <c r="G306" i="26"/>
  <c r="J442" i="24" s="1"/>
  <c r="F338" i="24"/>
  <c r="F307" i="26"/>
  <c r="I443" i="24" s="1"/>
  <c r="G307" i="26"/>
  <c r="J443" i="24" s="1"/>
  <c r="F339" i="24"/>
  <c r="F308" i="26"/>
  <c r="I444" i="24" s="1"/>
  <c r="G308" i="26"/>
  <c r="J444" i="24" s="1"/>
  <c r="F340" i="24"/>
  <c r="F309" i="26"/>
  <c r="I445" i="24" s="1"/>
  <c r="G309" i="26"/>
  <c r="J445" i="24" s="1"/>
  <c r="F341" i="24"/>
  <c r="AZ341" i="24" s="1"/>
  <c r="F310" i="26"/>
  <c r="I446" i="24" s="1"/>
  <c r="G310" i="26"/>
  <c r="J446" i="24" s="1"/>
  <c r="F342" i="24"/>
  <c r="F311" i="26"/>
  <c r="I447" i="24" s="1"/>
  <c r="G311" i="26"/>
  <c r="J447" i="24" s="1"/>
  <c r="F343" i="24"/>
  <c r="F312" i="26"/>
  <c r="I448" i="24" s="1"/>
  <c r="G312" i="26"/>
  <c r="J448" i="24" s="1"/>
  <c r="F344" i="24"/>
  <c r="F313" i="26"/>
  <c r="I449" i="24" s="1"/>
  <c r="G313" i="26"/>
  <c r="J449" i="24" s="1"/>
  <c r="F345" i="24"/>
  <c r="AZ345" i="24" s="1"/>
  <c r="F314" i="26"/>
  <c r="I450" i="24" s="1"/>
  <c r="G314" i="26"/>
  <c r="J450" i="24" s="1"/>
  <c r="F346" i="24"/>
  <c r="F315" i="26"/>
  <c r="I451" i="24" s="1"/>
  <c r="G315" i="26"/>
  <c r="J451" i="24" s="1"/>
  <c r="G207" i="1"/>
  <c r="I207" i="1"/>
  <c r="J207" i="1"/>
  <c r="G208" i="1"/>
  <c r="I208" i="1"/>
  <c r="J208" i="1"/>
  <c r="G209" i="1"/>
  <c r="I209" i="1"/>
  <c r="J209" i="1"/>
  <c r="G210" i="1"/>
  <c r="I210" i="1"/>
  <c r="J210" i="1"/>
  <c r="G211" i="1"/>
  <c r="I211" i="1"/>
  <c r="J211" i="1"/>
  <c r="G212" i="1"/>
  <c r="I212" i="1"/>
  <c r="J212" i="1"/>
  <c r="G134" i="1"/>
  <c r="I134" i="1"/>
  <c r="J134" i="1"/>
  <c r="G135" i="1"/>
  <c r="I135" i="1"/>
  <c r="J135" i="1"/>
  <c r="G136" i="1"/>
  <c r="I136" i="1"/>
  <c r="J136" i="1"/>
  <c r="G137" i="1"/>
  <c r="I137" i="1"/>
  <c r="J137" i="1"/>
  <c r="G138" i="1"/>
  <c r="I138" i="1"/>
  <c r="J138" i="1"/>
  <c r="G139" i="1"/>
  <c r="I139" i="1"/>
  <c r="J139" i="1"/>
  <c r="BF80" i="13" l="1"/>
  <c r="E30" i="18"/>
  <c r="C51" i="18"/>
  <c r="BD156" i="13"/>
  <c r="BE80" i="13"/>
  <c r="D30" i="18"/>
  <c r="BD80" i="13"/>
  <c r="C30" i="18"/>
  <c r="BH156" i="13"/>
  <c r="G51" i="18"/>
  <c r="BG156" i="13"/>
  <c r="F51" i="18"/>
  <c r="G30" i="18"/>
  <c r="BH80" i="13"/>
  <c r="BF156" i="13"/>
  <c r="E51" i="18"/>
  <c r="F30" i="18"/>
  <c r="BG80" i="13"/>
  <c r="BE156" i="13"/>
  <c r="D51" i="18"/>
  <c r="BI346" i="24"/>
  <c r="BI338" i="24"/>
  <c r="BI330" i="24"/>
  <c r="BI322" i="24"/>
  <c r="BI314" i="24"/>
  <c r="BI306" i="24"/>
  <c r="BI298" i="24"/>
  <c r="BI290" i="24"/>
  <c r="BI282" i="24"/>
  <c r="BI274" i="24"/>
  <c r="BI266" i="24"/>
  <c r="BI258" i="24"/>
  <c r="BI250" i="24"/>
  <c r="AY341" i="24"/>
  <c r="AY333" i="24"/>
  <c r="AY325" i="24"/>
  <c r="AY317" i="24"/>
  <c r="AY309" i="24"/>
  <c r="AY301" i="24"/>
  <c r="AY293" i="24"/>
  <c r="AY285" i="24"/>
  <c r="AY277" i="24"/>
  <c r="AY269" i="24"/>
  <c r="AY261" i="24"/>
  <c r="AY253" i="24"/>
  <c r="AO344" i="24"/>
  <c r="AO336" i="24"/>
  <c r="AO328" i="24"/>
  <c r="AO320" i="24"/>
  <c r="AO312" i="24"/>
  <c r="AO304" i="24"/>
  <c r="AO296" i="24"/>
  <c r="AO288" i="24"/>
  <c r="AO280" i="24"/>
  <c r="AO272" i="24"/>
  <c r="AO264" i="24"/>
  <c r="AO256" i="24"/>
  <c r="AO248" i="24"/>
  <c r="AE339" i="24"/>
  <c r="AE331" i="24"/>
  <c r="AE323" i="24"/>
  <c r="AE315" i="24"/>
  <c r="AE307" i="24"/>
  <c r="AE299" i="24"/>
  <c r="AE291" i="24"/>
  <c r="AE283" i="24"/>
  <c r="AE275" i="24"/>
  <c r="AE267" i="24"/>
  <c r="AE259" i="24"/>
  <c r="AE251" i="24"/>
  <c r="U342" i="24"/>
  <c r="U334" i="24"/>
  <c r="U326" i="24"/>
  <c r="U318" i="24"/>
  <c r="U310" i="24"/>
  <c r="U302" i="24"/>
  <c r="U294" i="24"/>
  <c r="U286" i="24"/>
  <c r="U278" i="24"/>
  <c r="U270" i="24"/>
  <c r="U262" i="24"/>
  <c r="U254" i="24"/>
  <c r="BI309" i="24"/>
  <c r="AY336" i="24"/>
  <c r="AY272" i="24"/>
  <c r="AO323" i="24"/>
  <c r="AO267" i="24"/>
  <c r="AE318" i="24"/>
  <c r="AE286" i="24"/>
  <c r="U345" i="24"/>
  <c r="U313" i="24"/>
  <c r="U281" i="24"/>
  <c r="BI345" i="24"/>
  <c r="BI337" i="24"/>
  <c r="BI329" i="24"/>
  <c r="BI321" i="24"/>
  <c r="BI313" i="24"/>
  <c r="BI305" i="24"/>
  <c r="BI297" i="24"/>
  <c r="BI289" i="24"/>
  <c r="BI281" i="24"/>
  <c r="BI273" i="24"/>
  <c r="BI265" i="24"/>
  <c r="BI257" i="24"/>
  <c r="BI249" i="24"/>
  <c r="AY340" i="24"/>
  <c r="AY332" i="24"/>
  <c r="AY324" i="24"/>
  <c r="AY316" i="24"/>
  <c r="AY308" i="24"/>
  <c r="AY300" i="24"/>
  <c r="AY292" i="24"/>
  <c r="AY284" i="24"/>
  <c r="AY276" i="24"/>
  <c r="AY268" i="24"/>
  <c r="AY260" i="24"/>
  <c r="AY252" i="24"/>
  <c r="AO343" i="24"/>
  <c r="AO335" i="24"/>
  <c r="AO327" i="24"/>
  <c r="AO319" i="24"/>
  <c r="AO311" i="24"/>
  <c r="AO303" i="24"/>
  <c r="AO295" i="24"/>
  <c r="AO287" i="24"/>
  <c r="AO279" i="24"/>
  <c r="AO271" i="24"/>
  <c r="AO263" i="24"/>
  <c r="AO255" i="24"/>
  <c r="AE346" i="24"/>
  <c r="AE338" i="24"/>
  <c r="AE330" i="24"/>
  <c r="AE322" i="24"/>
  <c r="AE314" i="24"/>
  <c r="AE306" i="24"/>
  <c r="AE298" i="24"/>
  <c r="AE290" i="24"/>
  <c r="AE282" i="24"/>
  <c r="AE274" i="24"/>
  <c r="AE266" i="24"/>
  <c r="AE258" i="24"/>
  <c r="AE250" i="24"/>
  <c r="U341" i="24"/>
  <c r="U333" i="24"/>
  <c r="U325" i="24"/>
  <c r="U317" i="24"/>
  <c r="U309" i="24"/>
  <c r="U301" i="24"/>
  <c r="U293" i="24"/>
  <c r="U285" i="24"/>
  <c r="U277" i="24"/>
  <c r="U269" i="24"/>
  <c r="U261" i="24"/>
  <c r="U253" i="24"/>
  <c r="BI317" i="24"/>
  <c r="BI301" i="24"/>
  <c r="BI293" i="24"/>
  <c r="BI277" i="24"/>
  <c r="BI269" i="24"/>
  <c r="BI253" i="24"/>
  <c r="AY328" i="24"/>
  <c r="AY304" i="24"/>
  <c r="AY280" i="24"/>
  <c r="AY256" i="24"/>
  <c r="AO331" i="24"/>
  <c r="AO299" i="24"/>
  <c r="AO275" i="24"/>
  <c r="AO259" i="24"/>
  <c r="AE326" i="24"/>
  <c r="AE294" i="24"/>
  <c r="AE270" i="24"/>
  <c r="U329" i="24"/>
  <c r="U297" i="24"/>
  <c r="U257" i="24"/>
  <c r="BI344" i="24"/>
  <c r="BI336" i="24"/>
  <c r="BI328" i="24"/>
  <c r="BI320" i="24"/>
  <c r="BI312" i="24"/>
  <c r="BI304" i="24"/>
  <c r="BI296" i="24"/>
  <c r="BI288" i="24"/>
  <c r="BI280" i="24"/>
  <c r="BI272" i="24"/>
  <c r="BI264" i="24"/>
  <c r="BI256" i="24"/>
  <c r="BI248" i="24"/>
  <c r="AY339" i="24"/>
  <c r="AY331" i="24"/>
  <c r="AY323" i="24"/>
  <c r="AY315" i="24"/>
  <c r="AY307" i="24"/>
  <c r="AY299" i="24"/>
  <c r="AY291" i="24"/>
  <c r="AY283" i="24"/>
  <c r="AY275" i="24"/>
  <c r="AY267" i="24"/>
  <c r="AY259" i="24"/>
  <c r="AY251" i="24"/>
  <c r="AO342" i="24"/>
  <c r="AO334" i="24"/>
  <c r="AO326" i="24"/>
  <c r="AO318" i="24"/>
  <c r="AO310" i="24"/>
  <c r="AO302" i="24"/>
  <c r="AO294" i="24"/>
  <c r="AO286" i="24"/>
  <c r="AO278" i="24"/>
  <c r="AO270" i="24"/>
  <c r="AO262" i="24"/>
  <c r="AO254" i="24"/>
  <c r="AE345" i="24"/>
  <c r="AE337" i="24"/>
  <c r="AE329" i="24"/>
  <c r="AE321" i="24"/>
  <c r="AE313" i="24"/>
  <c r="AE305" i="24"/>
  <c r="AE297" i="24"/>
  <c r="AE289" i="24"/>
  <c r="AE281" i="24"/>
  <c r="AE273" i="24"/>
  <c r="AE265" i="24"/>
  <c r="AE257" i="24"/>
  <c r="AE249" i="24"/>
  <c r="U340" i="24"/>
  <c r="U332" i="24"/>
  <c r="U324" i="24"/>
  <c r="U316" i="24"/>
  <c r="U308" i="24"/>
  <c r="U300" i="24"/>
  <c r="U292" i="24"/>
  <c r="U284" i="24"/>
  <c r="U276" i="24"/>
  <c r="U268" i="24"/>
  <c r="U260" i="24"/>
  <c r="U252" i="24"/>
  <c r="BI325" i="24"/>
  <c r="AY296" i="24"/>
  <c r="AO315" i="24"/>
  <c r="AE334" i="24"/>
  <c r="AE254" i="24"/>
  <c r="BI343" i="24"/>
  <c r="BI335" i="24"/>
  <c r="BI327" i="24"/>
  <c r="BI319" i="24"/>
  <c r="BI311" i="24"/>
  <c r="BI303" i="24"/>
  <c r="BI295" i="24"/>
  <c r="BI287" i="24"/>
  <c r="BI279" i="24"/>
  <c r="BI271" i="24"/>
  <c r="BI263" i="24"/>
  <c r="BI255" i="24"/>
  <c r="AY346" i="24"/>
  <c r="AY338" i="24"/>
  <c r="AY330" i="24"/>
  <c r="AY322" i="24"/>
  <c r="AY314" i="24"/>
  <c r="AY306" i="24"/>
  <c r="AY298" i="24"/>
  <c r="AY290" i="24"/>
  <c r="AY282" i="24"/>
  <c r="AY274" i="24"/>
  <c r="AY266" i="24"/>
  <c r="AY258" i="24"/>
  <c r="AY250" i="24"/>
  <c r="AO341" i="24"/>
  <c r="AO333" i="24"/>
  <c r="AO325" i="24"/>
  <c r="AO317" i="24"/>
  <c r="AO309" i="24"/>
  <c r="AO301" i="24"/>
  <c r="AO293" i="24"/>
  <c r="AO285" i="24"/>
  <c r="AO277" i="24"/>
  <c r="AO269" i="24"/>
  <c r="AO261" i="24"/>
  <c r="AO253" i="24"/>
  <c r="AE344" i="24"/>
  <c r="AE336" i="24"/>
  <c r="AE328" i="24"/>
  <c r="AE320" i="24"/>
  <c r="AE312" i="24"/>
  <c r="AE304" i="24"/>
  <c r="AE296" i="24"/>
  <c r="AE288" i="24"/>
  <c r="AE280" i="24"/>
  <c r="AE272" i="24"/>
  <c r="AE264" i="24"/>
  <c r="AE256" i="24"/>
  <c r="AE248" i="24"/>
  <c r="U339" i="24"/>
  <c r="U331" i="24"/>
  <c r="U323" i="24"/>
  <c r="U315" i="24"/>
  <c r="U307" i="24"/>
  <c r="U299" i="24"/>
  <c r="U291" i="24"/>
  <c r="U283" i="24"/>
  <c r="U275" i="24"/>
  <c r="U267" i="24"/>
  <c r="U259" i="24"/>
  <c r="U251" i="24"/>
  <c r="BI333" i="24"/>
  <c r="AY312" i="24"/>
  <c r="AY248" i="24"/>
  <c r="AO291" i="24"/>
  <c r="AE342" i="24"/>
  <c r="AE302" i="24"/>
  <c r="AE262" i="24"/>
  <c r="U321" i="24"/>
  <c r="U289" i="24"/>
  <c r="U249" i="24"/>
  <c r="BI342" i="24"/>
  <c r="BI334" i="24"/>
  <c r="BI326" i="24"/>
  <c r="BI318" i="24"/>
  <c r="BI310" i="24"/>
  <c r="BI302" i="24"/>
  <c r="BI294" i="24"/>
  <c r="BI286" i="24"/>
  <c r="BI278" i="24"/>
  <c r="BI270" i="24"/>
  <c r="BI262" i="24"/>
  <c r="BI254" i="24"/>
  <c r="AY345" i="24"/>
  <c r="AY337" i="24"/>
  <c r="AY329" i="24"/>
  <c r="AY321" i="24"/>
  <c r="AY313" i="24"/>
  <c r="AY305" i="24"/>
  <c r="AY297" i="24"/>
  <c r="AY289" i="24"/>
  <c r="AY281" i="24"/>
  <c r="AY273" i="24"/>
  <c r="AY265" i="24"/>
  <c r="AY257" i="24"/>
  <c r="AY249" i="24"/>
  <c r="AO340" i="24"/>
  <c r="AO332" i="24"/>
  <c r="AO324" i="24"/>
  <c r="AO316" i="24"/>
  <c r="AO308" i="24"/>
  <c r="AO300" i="24"/>
  <c r="AO292" i="24"/>
  <c r="AO284" i="24"/>
  <c r="AO276" i="24"/>
  <c r="AO268" i="24"/>
  <c r="AO260" i="24"/>
  <c r="AO252" i="24"/>
  <c r="AE343" i="24"/>
  <c r="AE335" i="24"/>
  <c r="AE327" i="24"/>
  <c r="AE319" i="24"/>
  <c r="AE311" i="24"/>
  <c r="AE303" i="24"/>
  <c r="AE295" i="24"/>
  <c r="AE287" i="24"/>
  <c r="AE279" i="24"/>
  <c r="AE271" i="24"/>
  <c r="AE263" i="24"/>
  <c r="AE255" i="24"/>
  <c r="U346" i="24"/>
  <c r="U338" i="24"/>
  <c r="U330" i="24"/>
  <c r="U322" i="24"/>
  <c r="U314" i="24"/>
  <c r="U306" i="24"/>
  <c r="U298" i="24"/>
  <c r="U290" i="24"/>
  <c r="U282" i="24"/>
  <c r="U274" i="24"/>
  <c r="U266" i="24"/>
  <c r="U258" i="24"/>
  <c r="U250" i="24"/>
  <c r="BI341" i="24"/>
  <c r="BI285" i="24"/>
  <c r="BI261" i="24"/>
  <c r="AY344" i="24"/>
  <c r="AY320" i="24"/>
  <c r="AY288" i="24"/>
  <c r="AY264" i="24"/>
  <c r="AO339" i="24"/>
  <c r="AO307" i="24"/>
  <c r="AO283" i="24"/>
  <c r="AO251" i="24"/>
  <c r="AE310" i="24"/>
  <c r="AE278" i="24"/>
  <c r="U337" i="24"/>
  <c r="U305" i="24"/>
  <c r="U265" i="24"/>
  <c r="BI340" i="24"/>
  <c r="BI332" i="24"/>
  <c r="BI324" i="24"/>
  <c r="BI316" i="24"/>
  <c r="BI308" i="24"/>
  <c r="BI300" i="24"/>
  <c r="BI292" i="24"/>
  <c r="BI284" i="24"/>
  <c r="BI276" i="24"/>
  <c r="BI268" i="24"/>
  <c r="BI260" i="24"/>
  <c r="BI252" i="24"/>
  <c r="AY343" i="24"/>
  <c r="AY335" i="24"/>
  <c r="AY327" i="24"/>
  <c r="AY319" i="24"/>
  <c r="AY311" i="24"/>
  <c r="AY303" i="24"/>
  <c r="AY295" i="24"/>
  <c r="AY287" i="24"/>
  <c r="AY279" i="24"/>
  <c r="AY271" i="24"/>
  <c r="AY263" i="24"/>
  <c r="AY255" i="24"/>
  <c r="AO346" i="24"/>
  <c r="AO338" i="24"/>
  <c r="AO330" i="24"/>
  <c r="AO322" i="24"/>
  <c r="AO314" i="24"/>
  <c r="AO306" i="24"/>
  <c r="AO298" i="24"/>
  <c r="AO290" i="24"/>
  <c r="AO282" i="24"/>
  <c r="AO274" i="24"/>
  <c r="AO266" i="24"/>
  <c r="AO258" i="24"/>
  <c r="AO250" i="24"/>
  <c r="AE341" i="24"/>
  <c r="AE333" i="24"/>
  <c r="AE325" i="24"/>
  <c r="AE317" i="24"/>
  <c r="AE309" i="24"/>
  <c r="AE301" i="24"/>
  <c r="AE293" i="24"/>
  <c r="AE285" i="24"/>
  <c r="AE277" i="24"/>
  <c r="AE269" i="24"/>
  <c r="AE261" i="24"/>
  <c r="AE253" i="24"/>
  <c r="U344" i="24"/>
  <c r="U336" i="24"/>
  <c r="U328" i="24"/>
  <c r="U320" i="24"/>
  <c r="U312" i="24"/>
  <c r="U304" i="24"/>
  <c r="U296" i="24"/>
  <c r="U288" i="24"/>
  <c r="U280" i="24"/>
  <c r="U272" i="24"/>
  <c r="U264" i="24"/>
  <c r="U256" i="24"/>
  <c r="U248" i="24"/>
  <c r="BI339" i="24"/>
  <c r="BI331" i="24"/>
  <c r="BI323" i="24"/>
  <c r="BI315" i="24"/>
  <c r="BI307" i="24"/>
  <c r="BI299" i="24"/>
  <c r="BI291" i="24"/>
  <c r="BI283" i="24"/>
  <c r="BI275" i="24"/>
  <c r="BI267" i="24"/>
  <c r="BI259" i="24"/>
  <c r="BI251" i="24"/>
  <c r="AY342" i="24"/>
  <c r="AY334" i="24"/>
  <c r="AY326" i="24"/>
  <c r="AY318" i="24"/>
  <c r="AY310" i="24"/>
  <c r="AY302" i="24"/>
  <c r="AY294" i="24"/>
  <c r="AY286" i="24"/>
  <c r="AY278" i="24"/>
  <c r="AY270" i="24"/>
  <c r="AY262" i="24"/>
  <c r="AY254" i="24"/>
  <c r="AO289" i="24"/>
  <c r="AE324" i="24"/>
  <c r="AE260" i="24"/>
  <c r="U295" i="24"/>
  <c r="AO281" i="24"/>
  <c r="AE316" i="24"/>
  <c r="U287" i="24"/>
  <c r="AO273" i="24"/>
  <c r="AE308" i="24"/>
  <c r="U273" i="24"/>
  <c r="AE292" i="24"/>
  <c r="AO313" i="24"/>
  <c r="AE284" i="24"/>
  <c r="AE276" i="24"/>
  <c r="AO297" i="24"/>
  <c r="AO345" i="24"/>
  <c r="AE252" i="24"/>
  <c r="U279" i="24"/>
  <c r="AO329" i="24"/>
  <c r="AE300" i="24"/>
  <c r="AO257" i="24"/>
  <c r="U319" i="24"/>
  <c r="AE340" i="24"/>
  <c r="U303" i="24"/>
  <c r="AO337" i="24"/>
  <c r="U343" i="24"/>
  <c r="U335" i="24"/>
  <c r="AO321" i="24"/>
  <c r="U327" i="24"/>
  <c r="AO249" i="24"/>
  <c r="U263" i="24"/>
  <c r="U311" i="24"/>
  <c r="AE332" i="24"/>
  <c r="AO265" i="24"/>
  <c r="AO305" i="24"/>
  <c r="U271" i="24"/>
  <c r="U255" i="24"/>
  <c r="AE268" i="24"/>
  <c r="BI479" i="24"/>
  <c r="BI578" i="24"/>
  <c r="BI570" i="24"/>
  <c r="BI562" i="24"/>
  <c r="BI554" i="24"/>
  <c r="BI546" i="24"/>
  <c r="BI538" i="24"/>
  <c r="BI530" i="24"/>
  <c r="BI522" i="24"/>
  <c r="BI514" i="24"/>
  <c r="BI506" i="24"/>
  <c r="BI498" i="24"/>
  <c r="BI490" i="24"/>
  <c r="BI482" i="24"/>
  <c r="AY573" i="24"/>
  <c r="AY565" i="24"/>
  <c r="AY557" i="24"/>
  <c r="AY549" i="24"/>
  <c r="AY541" i="24"/>
  <c r="AY533" i="24"/>
  <c r="AY525" i="24"/>
  <c r="AY517" i="24"/>
  <c r="AY509" i="24"/>
  <c r="AY501" i="24"/>
  <c r="AY493" i="24"/>
  <c r="AY485" i="24"/>
  <c r="AO576" i="24"/>
  <c r="AO568" i="24"/>
  <c r="AO560" i="24"/>
  <c r="AO552" i="24"/>
  <c r="AO544" i="24"/>
  <c r="AO536" i="24"/>
  <c r="AO528" i="24"/>
  <c r="AO520" i="24"/>
  <c r="AO512" i="24"/>
  <c r="AO504" i="24"/>
  <c r="AO496" i="24"/>
  <c r="AO488" i="24"/>
  <c r="AO480" i="24"/>
  <c r="AE571" i="24"/>
  <c r="AE563" i="24"/>
  <c r="AE555" i="24"/>
  <c r="AE547" i="24"/>
  <c r="AE539" i="24"/>
  <c r="AE531" i="24"/>
  <c r="AE523" i="24"/>
  <c r="AE515" i="24"/>
  <c r="AE507" i="24"/>
  <c r="AE499" i="24"/>
  <c r="AE491" i="24"/>
  <c r="AE483" i="24"/>
  <c r="U574" i="24"/>
  <c r="U566" i="24"/>
  <c r="U558" i="24"/>
  <c r="U550" i="24"/>
  <c r="U542" i="24"/>
  <c r="U534" i="24"/>
  <c r="U526" i="24"/>
  <c r="U518" i="24"/>
  <c r="U510" i="24"/>
  <c r="U502" i="24"/>
  <c r="U494" i="24"/>
  <c r="U486" i="24"/>
  <c r="BI567" i="24"/>
  <c r="BI551" i="24"/>
  <c r="BI543" i="24"/>
  <c r="BI535" i="24"/>
  <c r="BI527" i="24"/>
  <c r="BI519" i="24"/>
  <c r="BI511" i="24"/>
  <c r="BI503" i="24"/>
  <c r="BI495" i="24"/>
  <c r="BI487" i="24"/>
  <c r="AY578" i="24"/>
  <c r="AY570" i="24"/>
  <c r="AY562" i="24"/>
  <c r="AY554" i="24"/>
  <c r="AY546" i="24"/>
  <c r="AY538" i="24"/>
  <c r="AY530" i="24"/>
  <c r="AY522" i="24"/>
  <c r="AY506" i="24"/>
  <c r="AY490" i="24"/>
  <c r="AY482" i="24"/>
  <c r="AO573" i="24"/>
  <c r="AO565" i="24"/>
  <c r="BI577" i="24"/>
  <c r="BI569" i="24"/>
  <c r="BI561" i="24"/>
  <c r="BI553" i="24"/>
  <c r="BI545" i="24"/>
  <c r="BI537" i="24"/>
  <c r="BI529" i="24"/>
  <c r="BI521" i="24"/>
  <c r="BI513" i="24"/>
  <c r="BI505" i="24"/>
  <c r="BI497" i="24"/>
  <c r="BI489" i="24"/>
  <c r="BI481" i="24"/>
  <c r="AY572" i="24"/>
  <c r="AY564" i="24"/>
  <c r="AY556" i="24"/>
  <c r="AY548" i="24"/>
  <c r="AY540" i="24"/>
  <c r="AY532" i="24"/>
  <c r="AY524" i="24"/>
  <c r="AY516" i="24"/>
  <c r="AY508" i="24"/>
  <c r="AY500" i="24"/>
  <c r="AY492" i="24"/>
  <c r="AY484" i="24"/>
  <c r="AO575" i="24"/>
  <c r="AO567" i="24"/>
  <c r="AO559" i="24"/>
  <c r="AO551" i="24"/>
  <c r="AO543" i="24"/>
  <c r="AO535" i="24"/>
  <c r="AO527" i="24"/>
  <c r="AO519" i="24"/>
  <c r="AO511" i="24"/>
  <c r="AO503" i="24"/>
  <c r="AO495" i="24"/>
  <c r="AO487" i="24"/>
  <c r="AE578" i="24"/>
  <c r="AE570" i="24"/>
  <c r="AE562" i="24"/>
  <c r="AE554" i="24"/>
  <c r="AE546" i="24"/>
  <c r="AE538" i="24"/>
  <c r="AE530" i="24"/>
  <c r="AE522" i="24"/>
  <c r="AE514" i="24"/>
  <c r="AE506" i="24"/>
  <c r="AE498" i="24"/>
  <c r="AE490" i="24"/>
  <c r="AE482" i="24"/>
  <c r="U573" i="24"/>
  <c r="U565" i="24"/>
  <c r="U557" i="24"/>
  <c r="U549" i="24"/>
  <c r="U541" i="24"/>
  <c r="U533" i="24"/>
  <c r="U525" i="24"/>
  <c r="U517" i="24"/>
  <c r="U509" i="24"/>
  <c r="U501" i="24"/>
  <c r="U493" i="24"/>
  <c r="U485" i="24"/>
  <c r="BI559" i="24"/>
  <c r="AY514" i="24"/>
  <c r="BI576" i="24"/>
  <c r="BI568" i="24"/>
  <c r="BI560" i="24"/>
  <c r="BI552" i="24"/>
  <c r="BI544" i="24"/>
  <c r="BI536" i="24"/>
  <c r="BI528" i="24"/>
  <c r="BI520" i="24"/>
  <c r="BI512" i="24"/>
  <c r="BI504" i="24"/>
  <c r="BI496" i="24"/>
  <c r="BI488" i="24"/>
  <c r="BI480" i="24"/>
  <c r="AY571" i="24"/>
  <c r="AY563" i="24"/>
  <c r="AY555" i="24"/>
  <c r="AY547" i="24"/>
  <c r="AY539" i="24"/>
  <c r="AY531" i="24"/>
  <c r="AY523" i="24"/>
  <c r="AY515" i="24"/>
  <c r="AY507" i="24"/>
  <c r="AY499" i="24"/>
  <c r="AY491" i="24"/>
  <c r="AY483" i="24"/>
  <c r="AO574" i="24"/>
  <c r="AO566" i="24"/>
  <c r="AO558" i="24"/>
  <c r="AO550" i="24"/>
  <c r="AO542" i="24"/>
  <c r="AO534" i="24"/>
  <c r="AO526" i="24"/>
  <c r="AO518" i="24"/>
  <c r="AO510" i="24"/>
  <c r="AO502" i="24"/>
  <c r="AO494" i="24"/>
  <c r="AO486" i="24"/>
  <c r="AE577" i="24"/>
  <c r="AE569" i="24"/>
  <c r="AE561" i="24"/>
  <c r="AE553" i="24"/>
  <c r="AE545" i="24"/>
  <c r="AE537" i="24"/>
  <c r="AE529" i="24"/>
  <c r="AE521" i="24"/>
  <c r="AE513" i="24"/>
  <c r="AE505" i="24"/>
  <c r="AE497" i="24"/>
  <c r="AE489" i="24"/>
  <c r="AE481" i="24"/>
  <c r="U572" i="24"/>
  <c r="U564" i="24"/>
  <c r="U556" i="24"/>
  <c r="U548" i="24"/>
  <c r="U540" i="24"/>
  <c r="U532" i="24"/>
  <c r="U524" i="24"/>
  <c r="U516" i="24"/>
  <c r="U508" i="24"/>
  <c r="U500" i="24"/>
  <c r="U492" i="24"/>
  <c r="U484" i="24"/>
  <c r="BI575" i="24"/>
  <c r="AY498" i="24"/>
  <c r="BI574" i="24"/>
  <c r="BI566" i="24"/>
  <c r="BI558" i="24"/>
  <c r="BI550" i="24"/>
  <c r="BI542" i="24"/>
  <c r="BI534" i="24"/>
  <c r="BI526" i="24"/>
  <c r="BI518" i="24"/>
  <c r="BI510" i="24"/>
  <c r="BI502" i="24"/>
  <c r="BI494" i="24"/>
  <c r="BI486" i="24"/>
  <c r="AY577" i="24"/>
  <c r="AY569" i="24"/>
  <c r="AY561" i="24"/>
  <c r="AY553" i="24"/>
  <c r="AY545" i="24"/>
  <c r="AY537" i="24"/>
  <c r="AY529" i="24"/>
  <c r="AY521" i="24"/>
  <c r="AY513" i="24"/>
  <c r="AY505" i="24"/>
  <c r="AY497" i="24"/>
  <c r="AY489" i="24"/>
  <c r="AY481" i="24"/>
  <c r="AO572" i="24"/>
  <c r="AO564" i="24"/>
  <c r="AO556" i="24"/>
  <c r="AO548" i="24"/>
  <c r="AO540" i="24"/>
  <c r="AO532" i="24"/>
  <c r="AO524" i="24"/>
  <c r="AO516" i="24"/>
  <c r="AO508" i="24"/>
  <c r="AO500" i="24"/>
  <c r="AO492" i="24"/>
  <c r="AO484" i="24"/>
  <c r="AE575" i="24"/>
  <c r="AE567" i="24"/>
  <c r="AE559" i="24"/>
  <c r="AE551" i="24"/>
  <c r="AE543" i="24"/>
  <c r="AE535" i="24"/>
  <c r="AE527" i="24"/>
  <c r="AE519" i="24"/>
  <c r="AE511" i="24"/>
  <c r="AE503" i="24"/>
  <c r="AE495" i="24"/>
  <c r="AE487" i="24"/>
  <c r="U578" i="24"/>
  <c r="U570" i="24"/>
  <c r="U562" i="24"/>
  <c r="U554" i="24"/>
  <c r="U546" i="24"/>
  <c r="U538" i="24"/>
  <c r="U530" i="24"/>
  <c r="U522" i="24"/>
  <c r="U514" i="24"/>
  <c r="U506" i="24"/>
  <c r="U498" i="24"/>
  <c r="U490" i="24"/>
  <c r="U482" i="24"/>
  <c r="BI564" i="24"/>
  <c r="BI556" i="24"/>
  <c r="BI548" i="24"/>
  <c r="BI540" i="24"/>
  <c r="BI532" i="24"/>
  <c r="BI524" i="24"/>
  <c r="BI516" i="24"/>
  <c r="BI508" i="24"/>
  <c r="BI500" i="24"/>
  <c r="BI492" i="24"/>
  <c r="BI484" i="24"/>
  <c r="AY575" i="24"/>
  <c r="AY559" i="24"/>
  <c r="AY551" i="24"/>
  <c r="AY543" i="24"/>
  <c r="AY535" i="24"/>
  <c r="AY527" i="24"/>
  <c r="AY511" i="24"/>
  <c r="AY503" i="24"/>
  <c r="AY495" i="24"/>
  <c r="AY487" i="24"/>
  <c r="AO570" i="24"/>
  <c r="AO562" i="24"/>
  <c r="BI573" i="24"/>
  <c r="BI565" i="24"/>
  <c r="BI557" i="24"/>
  <c r="BI549" i="24"/>
  <c r="BI541" i="24"/>
  <c r="BI533" i="24"/>
  <c r="BI525" i="24"/>
  <c r="BI517" i="24"/>
  <c r="BI509" i="24"/>
  <c r="BI501" i="24"/>
  <c r="BI493" i="24"/>
  <c r="BI485" i="24"/>
  <c r="AY576" i="24"/>
  <c r="AY568" i="24"/>
  <c r="AY560" i="24"/>
  <c r="AY552" i="24"/>
  <c r="AY544" i="24"/>
  <c r="AY536" i="24"/>
  <c r="AY528" i="24"/>
  <c r="AY520" i="24"/>
  <c r="AY512" i="24"/>
  <c r="AY504" i="24"/>
  <c r="AY496" i="24"/>
  <c r="AY488" i="24"/>
  <c r="AY480" i="24"/>
  <c r="AO571" i="24"/>
  <c r="AO563" i="24"/>
  <c r="AO555" i="24"/>
  <c r="AO547" i="24"/>
  <c r="AO539" i="24"/>
  <c r="AO531" i="24"/>
  <c r="AO523" i="24"/>
  <c r="AO515" i="24"/>
  <c r="AO507" i="24"/>
  <c r="AO499" i="24"/>
  <c r="AO491" i="24"/>
  <c r="AO483" i="24"/>
  <c r="AE574" i="24"/>
  <c r="AE566" i="24"/>
  <c r="AE558" i="24"/>
  <c r="AE550" i="24"/>
  <c r="AE542" i="24"/>
  <c r="AE534" i="24"/>
  <c r="AE526" i="24"/>
  <c r="AE518" i="24"/>
  <c r="AE510" i="24"/>
  <c r="AE502" i="24"/>
  <c r="AE494" i="24"/>
  <c r="AE486" i="24"/>
  <c r="U577" i="24"/>
  <c r="U569" i="24"/>
  <c r="U561" i="24"/>
  <c r="U553" i="24"/>
  <c r="U545" i="24"/>
  <c r="U537" i="24"/>
  <c r="U529" i="24"/>
  <c r="U521" i="24"/>
  <c r="U513" i="24"/>
  <c r="U505" i="24"/>
  <c r="U497" i="24"/>
  <c r="U489" i="24"/>
  <c r="U481" i="24"/>
  <c r="BI572" i="24"/>
  <c r="AY567" i="24"/>
  <c r="AY519" i="24"/>
  <c r="AO578" i="24"/>
  <c r="BI571" i="24"/>
  <c r="BI507" i="24"/>
  <c r="AY542" i="24"/>
  <c r="AO577" i="24"/>
  <c r="AO545" i="24"/>
  <c r="AO522" i="24"/>
  <c r="AO501" i="24"/>
  <c r="AO481" i="24"/>
  <c r="AE557" i="24"/>
  <c r="AE536" i="24"/>
  <c r="AE516" i="24"/>
  <c r="AE493" i="24"/>
  <c r="U571" i="24"/>
  <c r="U551" i="24"/>
  <c r="U528" i="24"/>
  <c r="U507" i="24"/>
  <c r="U487" i="24"/>
  <c r="AO514" i="24"/>
  <c r="AO546" i="24"/>
  <c r="BI563" i="24"/>
  <c r="BI499" i="24"/>
  <c r="AY534" i="24"/>
  <c r="AO569" i="24"/>
  <c r="AO541" i="24"/>
  <c r="AO521" i="24"/>
  <c r="AO498" i="24"/>
  <c r="AE576" i="24"/>
  <c r="AE556" i="24"/>
  <c r="AE533" i="24"/>
  <c r="AE512" i="24"/>
  <c r="AE492" i="24"/>
  <c r="U568" i="24"/>
  <c r="U547" i="24"/>
  <c r="U527" i="24"/>
  <c r="U504" i="24"/>
  <c r="U483" i="24"/>
  <c r="BI555" i="24"/>
  <c r="BI491" i="24"/>
  <c r="AY526" i="24"/>
  <c r="AO561" i="24"/>
  <c r="AO538" i="24"/>
  <c r="AO517" i="24"/>
  <c r="AO497" i="24"/>
  <c r="AE573" i="24"/>
  <c r="AE552" i="24"/>
  <c r="AE532" i="24"/>
  <c r="AE509" i="24"/>
  <c r="AE488" i="24"/>
  <c r="U567" i="24"/>
  <c r="U544" i="24"/>
  <c r="U523" i="24"/>
  <c r="U503" i="24"/>
  <c r="U480" i="24"/>
  <c r="BI547" i="24"/>
  <c r="BI483" i="24"/>
  <c r="AY518" i="24"/>
  <c r="AO557" i="24"/>
  <c r="AO537" i="24"/>
  <c r="AO493" i="24"/>
  <c r="AE572" i="24"/>
  <c r="AE549" i="24"/>
  <c r="AE528" i="24"/>
  <c r="AE508" i="24"/>
  <c r="AE485" i="24"/>
  <c r="U563" i="24"/>
  <c r="U543" i="24"/>
  <c r="U520" i="24"/>
  <c r="U499" i="24"/>
  <c r="AY486" i="24"/>
  <c r="AO525" i="24"/>
  <c r="AE560" i="24"/>
  <c r="AE517" i="24"/>
  <c r="U552" i="24"/>
  <c r="U511" i="24"/>
  <c r="BI539" i="24"/>
  <c r="AY574" i="24"/>
  <c r="AY510" i="24"/>
  <c r="AO554" i="24"/>
  <c r="AO533" i="24"/>
  <c r="AO513" i="24"/>
  <c r="AO490" i="24"/>
  <c r="AE568" i="24"/>
  <c r="AE548" i="24"/>
  <c r="AE525" i="24"/>
  <c r="AE504" i="24"/>
  <c r="AE484" i="24"/>
  <c r="U560" i="24"/>
  <c r="U539" i="24"/>
  <c r="U519" i="24"/>
  <c r="U496" i="24"/>
  <c r="BI523" i="24"/>
  <c r="AY494" i="24"/>
  <c r="AO529" i="24"/>
  <c r="AO485" i="24"/>
  <c r="AE564" i="24"/>
  <c r="AE520" i="24"/>
  <c r="U576" i="24"/>
  <c r="U535" i="24"/>
  <c r="BI515" i="24"/>
  <c r="AO482" i="24"/>
  <c r="AE496" i="24"/>
  <c r="U488" i="24"/>
  <c r="BI531" i="24"/>
  <c r="AY566" i="24"/>
  <c r="AY502" i="24"/>
  <c r="AO553" i="24"/>
  <c r="AO530" i="24"/>
  <c r="AO509" i="24"/>
  <c r="AO489" i="24"/>
  <c r="AE565" i="24"/>
  <c r="AE544" i="24"/>
  <c r="AE524" i="24"/>
  <c r="AE501" i="24"/>
  <c r="AE480" i="24"/>
  <c r="U559" i="24"/>
  <c r="U536" i="24"/>
  <c r="U515" i="24"/>
  <c r="U495" i="24"/>
  <c r="AY558" i="24"/>
  <c r="AO549" i="24"/>
  <c r="AO506" i="24"/>
  <c r="AE541" i="24"/>
  <c r="AE500" i="24"/>
  <c r="U555" i="24"/>
  <c r="U512" i="24"/>
  <c r="U491" i="24"/>
  <c r="AY550" i="24"/>
  <c r="AO505" i="24"/>
  <c r="AE540" i="24"/>
  <c r="U575" i="24"/>
  <c r="U531" i="24"/>
  <c r="BH578" i="24"/>
  <c r="BH574" i="24"/>
  <c r="BH570" i="24"/>
  <c r="BH566" i="24"/>
  <c r="BH562" i="24"/>
  <c r="BH558" i="24"/>
  <c r="BH554" i="24"/>
  <c r="BH550" i="24"/>
  <c r="BH546" i="24"/>
  <c r="BH542" i="24"/>
  <c r="BH538" i="24"/>
  <c r="BH534" i="24"/>
  <c r="BH530" i="24"/>
  <c r="BH526" i="24"/>
  <c r="BH522" i="24"/>
  <c r="BH518" i="24"/>
  <c r="BH514" i="24"/>
  <c r="BH510" i="24"/>
  <c r="BH506" i="24"/>
  <c r="BH502" i="24"/>
  <c r="BH498" i="24"/>
  <c r="BH494" i="24"/>
  <c r="BH490" i="24"/>
  <c r="BH486" i="24"/>
  <c r="BH482" i="24"/>
  <c r="AX577" i="24"/>
  <c r="AX573" i="24"/>
  <c r="AX569" i="24"/>
  <c r="AX565" i="24"/>
  <c r="AX561" i="24"/>
  <c r="AX557" i="24"/>
  <c r="AX553" i="24"/>
  <c r="AX549" i="24"/>
  <c r="AX545" i="24"/>
  <c r="AX541" i="24"/>
  <c r="AX537" i="24"/>
  <c r="AX533" i="24"/>
  <c r="AX529" i="24"/>
  <c r="AX525" i="24"/>
  <c r="AX521" i="24"/>
  <c r="AX517" i="24"/>
  <c r="AX513" i="24"/>
  <c r="AX509" i="24"/>
  <c r="AX505" i="24"/>
  <c r="AX501" i="24"/>
  <c r="AX497" i="24"/>
  <c r="AX493" i="24"/>
  <c r="AX489" i="24"/>
  <c r="AX485" i="24"/>
  <c r="AX481" i="24"/>
  <c r="AN576" i="24"/>
  <c r="AN572" i="24"/>
  <c r="AN568" i="24"/>
  <c r="AN564" i="24"/>
  <c r="AN560" i="24"/>
  <c r="AN556" i="24"/>
  <c r="AN552" i="24"/>
  <c r="AN548" i="24"/>
  <c r="AN544" i="24"/>
  <c r="AN540" i="24"/>
  <c r="AN536" i="24"/>
  <c r="AN532" i="24"/>
  <c r="AN528" i="24"/>
  <c r="AN524" i="24"/>
  <c r="AN520" i="24"/>
  <c r="AN516" i="24"/>
  <c r="AN512" i="24"/>
  <c r="AN508" i="24"/>
  <c r="AN504" i="24"/>
  <c r="AN500" i="24"/>
  <c r="AN496" i="24"/>
  <c r="AN492" i="24"/>
  <c r="AN488" i="24"/>
  <c r="AN484" i="24"/>
  <c r="AN480" i="24"/>
  <c r="AD575" i="24"/>
  <c r="AD571" i="24"/>
  <c r="AD567" i="24"/>
  <c r="AD563" i="24"/>
  <c r="AD559" i="24"/>
  <c r="AD555" i="24"/>
  <c r="AD551" i="24"/>
  <c r="AD547" i="24"/>
  <c r="AD543" i="24"/>
  <c r="AD539" i="24"/>
  <c r="BH577" i="24"/>
  <c r="BH573" i="24"/>
  <c r="BH569" i="24"/>
  <c r="BH565" i="24"/>
  <c r="BH561" i="24"/>
  <c r="BH557" i="24"/>
  <c r="BH553" i="24"/>
  <c r="BH549" i="24"/>
  <c r="BH545" i="24"/>
  <c r="BH541" i="24"/>
  <c r="BH537" i="24"/>
  <c r="BH533" i="24"/>
  <c r="BH529" i="24"/>
  <c r="BH525" i="24"/>
  <c r="BH521" i="24"/>
  <c r="BH517" i="24"/>
  <c r="BH513" i="24"/>
  <c r="BH509" i="24"/>
  <c r="BH505" i="24"/>
  <c r="BH501" i="24"/>
  <c r="BH497" i="24"/>
  <c r="BH493" i="24"/>
  <c r="BH489" i="24"/>
  <c r="BH485" i="24"/>
  <c r="BH481" i="24"/>
  <c r="AX576" i="24"/>
  <c r="AX572" i="24"/>
  <c r="AX568" i="24"/>
  <c r="AX564" i="24"/>
  <c r="AX560" i="24"/>
  <c r="AX556" i="24"/>
  <c r="AX552" i="24"/>
  <c r="AX548" i="24"/>
  <c r="AX544" i="24"/>
  <c r="AX540" i="24"/>
  <c r="AX536" i="24"/>
  <c r="AX532" i="24"/>
  <c r="AX528" i="24"/>
  <c r="AX524" i="24"/>
  <c r="AX520" i="24"/>
  <c r="AX516" i="24"/>
  <c r="AX512" i="24"/>
  <c r="AX508" i="24"/>
  <c r="AX504" i="24"/>
  <c r="AX500" i="24"/>
  <c r="AX496" i="24"/>
  <c r="AX492" i="24"/>
  <c r="AX488" i="24"/>
  <c r="AX484" i="24"/>
  <c r="AX480" i="24"/>
  <c r="AN575" i="24"/>
  <c r="AN571" i="24"/>
  <c r="AN567" i="24"/>
  <c r="AN563" i="24"/>
  <c r="AN559" i="24"/>
  <c r="AN555" i="24"/>
  <c r="AN551" i="24"/>
  <c r="AN547" i="24"/>
  <c r="AN543" i="24"/>
  <c r="AN539" i="24"/>
  <c r="AN535" i="24"/>
  <c r="AN531" i="24"/>
  <c r="AN527" i="24"/>
  <c r="AN523" i="24"/>
  <c r="AN519" i="24"/>
  <c r="AN515" i="24"/>
  <c r="AN511" i="24"/>
  <c r="AN507" i="24"/>
  <c r="AN503" i="24"/>
  <c r="AN499" i="24"/>
  <c r="AN495" i="24"/>
  <c r="AN491" i="24"/>
  <c r="AN487" i="24"/>
  <c r="AN483" i="24"/>
  <c r="AD578" i="24"/>
  <c r="AD574" i="24"/>
  <c r="AD570" i="24"/>
  <c r="AD566" i="24"/>
  <c r="AD562" i="24"/>
  <c r="AD558" i="24"/>
  <c r="AD554" i="24"/>
  <c r="AD550" i="24"/>
  <c r="AD546" i="24"/>
  <c r="AD542" i="24"/>
  <c r="AD538" i="24"/>
  <c r="BH543" i="24"/>
  <c r="AX546" i="24"/>
  <c r="BH572" i="24"/>
  <c r="BH567" i="24"/>
  <c r="BH556" i="24"/>
  <c r="BH551" i="24"/>
  <c r="BH540" i="24"/>
  <c r="BH535" i="24"/>
  <c r="BH524" i="24"/>
  <c r="BH519" i="24"/>
  <c r="BH508" i="24"/>
  <c r="BH503" i="24"/>
  <c r="BH492" i="24"/>
  <c r="BH487" i="24"/>
  <c r="AX575" i="24"/>
  <c r="AX570" i="24"/>
  <c r="AX559" i="24"/>
  <c r="AX554" i="24"/>
  <c r="AX543" i="24"/>
  <c r="AX538" i="24"/>
  <c r="AX527" i="24"/>
  <c r="AX522" i="24"/>
  <c r="AX511" i="24"/>
  <c r="AX506" i="24"/>
  <c r="AX495" i="24"/>
  <c r="AX490" i="24"/>
  <c r="AN578" i="24"/>
  <c r="AN573" i="24"/>
  <c r="AN562" i="24"/>
  <c r="AN557" i="24"/>
  <c r="AN546" i="24"/>
  <c r="AN541" i="24"/>
  <c r="AN530" i="24"/>
  <c r="AN525" i="24"/>
  <c r="AN514" i="24"/>
  <c r="AN509" i="24"/>
  <c r="AN498" i="24"/>
  <c r="AN493" i="24"/>
  <c r="AN482" i="24"/>
  <c r="AD576" i="24"/>
  <c r="AD565" i="24"/>
  <c r="AD560" i="24"/>
  <c r="AD549" i="24"/>
  <c r="AD544" i="24"/>
  <c r="AD534" i="24"/>
  <c r="AD530" i="24"/>
  <c r="AD526" i="24"/>
  <c r="AD522" i="24"/>
  <c r="AD518" i="24"/>
  <c r="AD514" i="24"/>
  <c r="AD510" i="24"/>
  <c r="AD506" i="24"/>
  <c r="AD502" i="24"/>
  <c r="AD498" i="24"/>
  <c r="AD494" i="24"/>
  <c r="AD490" i="24"/>
  <c r="AD486" i="24"/>
  <c r="AD482" i="24"/>
  <c r="T577" i="24"/>
  <c r="T573" i="24"/>
  <c r="T569" i="24"/>
  <c r="T565" i="24"/>
  <c r="T561" i="24"/>
  <c r="T557" i="24"/>
  <c r="T553" i="24"/>
  <c r="T549" i="24"/>
  <c r="T545" i="24"/>
  <c r="T541" i="24"/>
  <c r="T537" i="24"/>
  <c r="T533" i="24"/>
  <c r="T529" i="24"/>
  <c r="T525" i="24"/>
  <c r="T521" i="24"/>
  <c r="T517" i="24"/>
  <c r="T513" i="24"/>
  <c r="T509" i="24"/>
  <c r="T505" i="24"/>
  <c r="T501" i="24"/>
  <c r="T497" i="24"/>
  <c r="T493" i="24"/>
  <c r="T489" i="24"/>
  <c r="T485" i="24"/>
  <c r="T481" i="24"/>
  <c r="BH575" i="24"/>
  <c r="BH532" i="24"/>
  <c r="BH516" i="24"/>
  <c r="BH511" i="24"/>
  <c r="BH500" i="24"/>
  <c r="BH484" i="24"/>
  <c r="AX567" i="24"/>
  <c r="BH548" i="24"/>
  <c r="BH576" i="24"/>
  <c r="BH571" i="24"/>
  <c r="BH560" i="24"/>
  <c r="BH555" i="24"/>
  <c r="BH544" i="24"/>
  <c r="BH539" i="24"/>
  <c r="BH528" i="24"/>
  <c r="BH523" i="24"/>
  <c r="BH512" i="24"/>
  <c r="BH507" i="24"/>
  <c r="BH496" i="24"/>
  <c r="BH491" i="24"/>
  <c r="BH480" i="24"/>
  <c r="AX574" i="24"/>
  <c r="AX563" i="24"/>
  <c r="AX558" i="24"/>
  <c r="AX547" i="24"/>
  <c r="AX542" i="24"/>
  <c r="AX531" i="24"/>
  <c r="AX526" i="24"/>
  <c r="AX515" i="24"/>
  <c r="AX510" i="24"/>
  <c r="AX499" i="24"/>
  <c r="AX494" i="24"/>
  <c r="AX483" i="24"/>
  <c r="AN577" i="24"/>
  <c r="AN566" i="24"/>
  <c r="AN561" i="24"/>
  <c r="AN550" i="24"/>
  <c r="AN545" i="24"/>
  <c r="AN534" i="24"/>
  <c r="AN529" i="24"/>
  <c r="AN518" i="24"/>
  <c r="AN513" i="24"/>
  <c r="AN502" i="24"/>
  <c r="AN497" i="24"/>
  <c r="AN486" i="24"/>
  <c r="AN481" i="24"/>
  <c r="AD569" i="24"/>
  <c r="AD564" i="24"/>
  <c r="AD553" i="24"/>
  <c r="AD548" i="24"/>
  <c r="AD537" i="24"/>
  <c r="AD533" i="24"/>
  <c r="AD529" i="24"/>
  <c r="AD525" i="24"/>
  <c r="AD521" i="24"/>
  <c r="AD517" i="24"/>
  <c r="AD513" i="24"/>
  <c r="AD509" i="24"/>
  <c r="AD505" i="24"/>
  <c r="AD501" i="24"/>
  <c r="AD497" i="24"/>
  <c r="AD493" i="24"/>
  <c r="AD489" i="24"/>
  <c r="AD485" i="24"/>
  <c r="AD481" i="24"/>
  <c r="T576" i="24"/>
  <c r="T572" i="24"/>
  <c r="T568" i="24"/>
  <c r="T564" i="24"/>
  <c r="T560" i="24"/>
  <c r="T556" i="24"/>
  <c r="T552" i="24"/>
  <c r="T548" i="24"/>
  <c r="T544" i="24"/>
  <c r="T540" i="24"/>
  <c r="T536" i="24"/>
  <c r="T532" i="24"/>
  <c r="T528" i="24"/>
  <c r="T524" i="24"/>
  <c r="T520" i="24"/>
  <c r="T516" i="24"/>
  <c r="T512" i="24"/>
  <c r="T508" i="24"/>
  <c r="T504" i="24"/>
  <c r="T500" i="24"/>
  <c r="T496" i="24"/>
  <c r="T492" i="24"/>
  <c r="T488" i="24"/>
  <c r="T484" i="24"/>
  <c r="T480" i="24"/>
  <c r="BH527" i="24"/>
  <c r="BH495" i="24"/>
  <c r="AX578" i="24"/>
  <c r="BH564" i="24"/>
  <c r="BH568" i="24"/>
  <c r="BH563" i="24"/>
  <c r="BH552" i="24"/>
  <c r="BH547" i="24"/>
  <c r="BH536" i="24"/>
  <c r="BH531" i="24"/>
  <c r="BH520" i="24"/>
  <c r="BH515" i="24"/>
  <c r="BH504" i="24"/>
  <c r="BH499" i="24"/>
  <c r="BH488" i="24"/>
  <c r="BH483" i="24"/>
  <c r="AX571" i="24"/>
  <c r="AX566" i="24"/>
  <c r="AX555" i="24"/>
  <c r="AX550" i="24"/>
  <c r="AX539" i="24"/>
  <c r="AX534" i="24"/>
  <c r="AX523" i="24"/>
  <c r="AX518" i="24"/>
  <c r="AX507" i="24"/>
  <c r="AX502" i="24"/>
  <c r="AX491" i="24"/>
  <c r="AX486" i="24"/>
  <c r="AN574" i="24"/>
  <c r="AN569" i="24"/>
  <c r="AN558" i="24"/>
  <c r="AN553" i="24"/>
  <c r="AN542" i="24"/>
  <c r="AN537" i="24"/>
  <c r="AN526" i="24"/>
  <c r="AN521" i="24"/>
  <c r="AN510" i="24"/>
  <c r="AN505" i="24"/>
  <c r="AN494" i="24"/>
  <c r="AN489" i="24"/>
  <c r="AD577" i="24"/>
  <c r="AD572" i="24"/>
  <c r="AD561" i="24"/>
  <c r="AD556" i="24"/>
  <c r="AD545" i="24"/>
  <c r="AD540" i="24"/>
  <c r="AD535" i="24"/>
  <c r="AD531" i="24"/>
  <c r="AD527" i="24"/>
  <c r="AD523" i="24"/>
  <c r="AD519" i="24"/>
  <c r="AD515" i="24"/>
  <c r="AD511" i="24"/>
  <c r="AD507" i="24"/>
  <c r="AD503" i="24"/>
  <c r="AD499" i="24"/>
  <c r="AD495" i="24"/>
  <c r="AD491" i="24"/>
  <c r="AD487" i="24"/>
  <c r="AD483" i="24"/>
  <c r="T578" i="24"/>
  <c r="T574" i="24"/>
  <c r="T570" i="24"/>
  <c r="T566" i="24"/>
  <c r="T562" i="24"/>
  <c r="T558" i="24"/>
  <c r="T554" i="24"/>
  <c r="T550" i="24"/>
  <c r="T546" i="24"/>
  <c r="T542" i="24"/>
  <c r="T538" i="24"/>
  <c r="T534" i="24"/>
  <c r="T530" i="24"/>
  <c r="T526" i="24"/>
  <c r="T522" i="24"/>
  <c r="T518" i="24"/>
  <c r="T514" i="24"/>
  <c r="T510" i="24"/>
  <c r="T506" i="24"/>
  <c r="T502" i="24"/>
  <c r="T498" i="24"/>
  <c r="T494" i="24"/>
  <c r="T490" i="24"/>
  <c r="T486" i="24"/>
  <c r="T482" i="24"/>
  <c r="AX530" i="24"/>
  <c r="AX487" i="24"/>
  <c r="AN565" i="24"/>
  <c r="AN522" i="24"/>
  <c r="AN501" i="24"/>
  <c r="AD557" i="24"/>
  <c r="AD536" i="24"/>
  <c r="AD504" i="24"/>
  <c r="T571" i="24"/>
  <c r="T539" i="24"/>
  <c r="T507" i="24"/>
  <c r="BH559" i="24"/>
  <c r="AX551" i="24"/>
  <c r="AD516" i="24"/>
  <c r="AD484" i="24"/>
  <c r="T551" i="24"/>
  <c r="T519" i="24"/>
  <c r="T487" i="24"/>
  <c r="AX535" i="24"/>
  <c r="AX514" i="24"/>
  <c r="AN570" i="24"/>
  <c r="AN549" i="24"/>
  <c r="AN506" i="24"/>
  <c r="AN485" i="24"/>
  <c r="AD541" i="24"/>
  <c r="AD528" i="24"/>
  <c r="AD496" i="24"/>
  <c r="T563" i="24"/>
  <c r="T531" i="24"/>
  <c r="T499" i="24"/>
  <c r="T555" i="24"/>
  <c r="T523" i="24"/>
  <c r="AX562" i="24"/>
  <c r="T535" i="24"/>
  <c r="AD508" i="24"/>
  <c r="T575" i="24"/>
  <c r="T543" i="24"/>
  <c r="T511" i="24"/>
  <c r="AN554" i="24"/>
  <c r="AD568" i="24"/>
  <c r="AX503" i="24"/>
  <c r="AX482" i="24"/>
  <c r="AN538" i="24"/>
  <c r="AN517" i="24"/>
  <c r="AD573" i="24"/>
  <c r="AD552" i="24"/>
  <c r="AD512" i="24"/>
  <c r="AD480" i="24"/>
  <c r="T547" i="24"/>
  <c r="T515" i="24"/>
  <c r="T483" i="24"/>
  <c r="AX498" i="24"/>
  <c r="AD520" i="24"/>
  <c r="AD488" i="24"/>
  <c r="T491" i="24"/>
  <c r="AD532" i="24"/>
  <c r="T567" i="24"/>
  <c r="T503" i="24"/>
  <c r="AD524" i="24"/>
  <c r="AD492" i="24"/>
  <c r="T559" i="24"/>
  <c r="T527" i="24"/>
  <c r="T495" i="24"/>
  <c r="AX519" i="24"/>
  <c r="AN533" i="24"/>
  <c r="AN490" i="24"/>
  <c r="AD500" i="24"/>
  <c r="BH345" i="24"/>
  <c r="BH341" i="24"/>
  <c r="BH337" i="24"/>
  <c r="BH333" i="24"/>
  <c r="BH329" i="24"/>
  <c r="BH325" i="24"/>
  <c r="BH321" i="24"/>
  <c r="BH317" i="24"/>
  <c r="BH313" i="24"/>
  <c r="BH309" i="24"/>
  <c r="BH305" i="24"/>
  <c r="BH301" i="24"/>
  <c r="BH297" i="24"/>
  <c r="BH293" i="24"/>
  <c r="BH289" i="24"/>
  <c r="BH285" i="24"/>
  <c r="BH281" i="24"/>
  <c r="BH277" i="24"/>
  <c r="BH273" i="24"/>
  <c r="BH269" i="24"/>
  <c r="BH265" i="24"/>
  <c r="BH261" i="24"/>
  <c r="BH257" i="24"/>
  <c r="BH253" i="24"/>
  <c r="BH249" i="24"/>
  <c r="AX344" i="24"/>
  <c r="AX340" i="24"/>
  <c r="AX336" i="24"/>
  <c r="AX332" i="24"/>
  <c r="AX328" i="24"/>
  <c r="AX324" i="24"/>
  <c r="AX320" i="24"/>
  <c r="AX316" i="24"/>
  <c r="AX312" i="24"/>
  <c r="AX308" i="24"/>
  <c r="AX304" i="24"/>
  <c r="AX300" i="24"/>
  <c r="AX296" i="24"/>
  <c r="AX292" i="24"/>
  <c r="AX288" i="24"/>
  <c r="AX284" i="24"/>
  <c r="AX280" i="24"/>
  <c r="AX276" i="24"/>
  <c r="AX272" i="24"/>
  <c r="AX268" i="24"/>
  <c r="AX264" i="24"/>
  <c r="AX260" i="24"/>
  <c r="AX256" i="24"/>
  <c r="AX252" i="24"/>
  <c r="AX248" i="24"/>
  <c r="AN343" i="24"/>
  <c r="AN339" i="24"/>
  <c r="AN335" i="24"/>
  <c r="AN331" i="24"/>
  <c r="AN327" i="24"/>
  <c r="AN323" i="24"/>
  <c r="AN319" i="24"/>
  <c r="AN315" i="24"/>
  <c r="AN311" i="24"/>
  <c r="AN307" i="24"/>
  <c r="AN303" i="24"/>
  <c r="AN299" i="24"/>
  <c r="AN295" i="24"/>
  <c r="AN291" i="24"/>
  <c r="AN287" i="24"/>
  <c r="AN283" i="24"/>
  <c r="AN279" i="24"/>
  <c r="AN275" i="24"/>
  <c r="AN271" i="24"/>
  <c r="AN267" i="24"/>
  <c r="AN263" i="24"/>
  <c r="AN259" i="24"/>
  <c r="AN255" i="24"/>
  <c r="AN251" i="24"/>
  <c r="AD346" i="24"/>
  <c r="AD342" i="24"/>
  <c r="AD338" i="24"/>
  <c r="AD334" i="24"/>
  <c r="AD330" i="24"/>
  <c r="AD326" i="24"/>
  <c r="AD322" i="24"/>
  <c r="AD318" i="24"/>
  <c r="AD314" i="24"/>
  <c r="AD310" i="24"/>
  <c r="AD306" i="24"/>
  <c r="BH344" i="24"/>
  <c r="BH340" i="24"/>
  <c r="BH336" i="24"/>
  <c r="BH332" i="24"/>
  <c r="BH328" i="24"/>
  <c r="BH324" i="24"/>
  <c r="BH320" i="24"/>
  <c r="BH316" i="24"/>
  <c r="BH312" i="24"/>
  <c r="BH308" i="24"/>
  <c r="BH304" i="24"/>
  <c r="BH300" i="24"/>
  <c r="BH296" i="24"/>
  <c r="BH292" i="24"/>
  <c r="BH288" i="24"/>
  <c r="BH284" i="24"/>
  <c r="BH280" i="24"/>
  <c r="BH276" i="24"/>
  <c r="BH272" i="24"/>
  <c r="BH268" i="24"/>
  <c r="BH264" i="24"/>
  <c r="BH260" i="24"/>
  <c r="BH256" i="24"/>
  <c r="BH252" i="24"/>
  <c r="BH248" i="24"/>
  <c r="AX343" i="24"/>
  <c r="AX339" i="24"/>
  <c r="AX335" i="24"/>
  <c r="AX331" i="24"/>
  <c r="AX327" i="24"/>
  <c r="AX323" i="24"/>
  <c r="AX319" i="24"/>
  <c r="AX315" i="24"/>
  <c r="AX311" i="24"/>
  <c r="AX307" i="24"/>
  <c r="AX303" i="24"/>
  <c r="AX299" i="24"/>
  <c r="AX295" i="24"/>
  <c r="AX291" i="24"/>
  <c r="AX287" i="24"/>
  <c r="AX283" i="24"/>
  <c r="AX279" i="24"/>
  <c r="AX275" i="24"/>
  <c r="AX271" i="24"/>
  <c r="AX267" i="24"/>
  <c r="AX263" i="24"/>
  <c r="AX259" i="24"/>
  <c r="AX255" i="24"/>
  <c r="AX251" i="24"/>
  <c r="AN346" i="24"/>
  <c r="AN342" i="24"/>
  <c r="AN338" i="24"/>
  <c r="AN334" i="24"/>
  <c r="AN330" i="24"/>
  <c r="AN326" i="24"/>
  <c r="AN322" i="24"/>
  <c r="AN318" i="24"/>
  <c r="AN314" i="24"/>
  <c r="AN310" i="24"/>
  <c r="AN306" i="24"/>
  <c r="AN302" i="24"/>
  <c r="AN298" i="24"/>
  <c r="AN294" i="24"/>
  <c r="AN290" i="24"/>
  <c r="AN286" i="24"/>
  <c r="AN282" i="24"/>
  <c r="AN278" i="24"/>
  <c r="AN274" i="24"/>
  <c r="AN270" i="24"/>
  <c r="AN266" i="24"/>
  <c r="AN262" i="24"/>
  <c r="AN258" i="24"/>
  <c r="AN254" i="24"/>
  <c r="AN250" i="24"/>
  <c r="AD345" i="24"/>
  <c r="AD341" i="24"/>
  <c r="AD337" i="24"/>
  <c r="AD333" i="24"/>
  <c r="AD329" i="24"/>
  <c r="AD325" i="24"/>
  <c r="AD321" i="24"/>
  <c r="AD317" i="24"/>
  <c r="AD313" i="24"/>
  <c r="AD309" i="24"/>
  <c r="AD305" i="24"/>
  <c r="BH343" i="24"/>
  <c r="BH339" i="24"/>
  <c r="BH335" i="24"/>
  <c r="BH331" i="24"/>
  <c r="BH327" i="24"/>
  <c r="BH323" i="24"/>
  <c r="BH319" i="24"/>
  <c r="BH315" i="24"/>
  <c r="BH311" i="24"/>
  <c r="BH307" i="24"/>
  <c r="BH303" i="24"/>
  <c r="BH299" i="24"/>
  <c r="BH295" i="24"/>
  <c r="BH291" i="24"/>
  <c r="BH287" i="24"/>
  <c r="BH283" i="24"/>
  <c r="BH279" i="24"/>
  <c r="BH275" i="24"/>
  <c r="BH271" i="24"/>
  <c r="BH267" i="24"/>
  <c r="BH263" i="24"/>
  <c r="BH259" i="24"/>
  <c r="BH255" i="24"/>
  <c r="BH251" i="24"/>
  <c r="AX346" i="24"/>
  <c r="AX342" i="24"/>
  <c r="AX338" i="24"/>
  <c r="AX334" i="24"/>
  <c r="AX330" i="24"/>
  <c r="AX326" i="24"/>
  <c r="AX322" i="24"/>
  <c r="AX318" i="24"/>
  <c r="AX314" i="24"/>
  <c r="AX310" i="24"/>
  <c r="AX306" i="24"/>
  <c r="AX302" i="24"/>
  <c r="AX298" i="24"/>
  <c r="AX294" i="24"/>
  <c r="AX290" i="24"/>
  <c r="AX286" i="24"/>
  <c r="AX282" i="24"/>
  <c r="AX278" i="24"/>
  <c r="AX274" i="24"/>
  <c r="AX270" i="24"/>
  <c r="AX266" i="24"/>
  <c r="AX262" i="24"/>
  <c r="AX258" i="24"/>
  <c r="AX254" i="24"/>
  <c r="AX250" i="24"/>
  <c r="AN345" i="24"/>
  <c r="AN341" i="24"/>
  <c r="AN337" i="24"/>
  <c r="AN333" i="24"/>
  <c r="AN329" i="24"/>
  <c r="AN325" i="24"/>
  <c r="AN321" i="24"/>
  <c r="AN317" i="24"/>
  <c r="AN313" i="24"/>
  <c r="AN309" i="24"/>
  <c r="AN305" i="24"/>
  <c r="AN301" i="24"/>
  <c r="AN297" i="24"/>
  <c r="AN293" i="24"/>
  <c r="AN289" i="24"/>
  <c r="AN285" i="24"/>
  <c r="AN281" i="24"/>
  <c r="AN277" i="24"/>
  <c r="AN273" i="24"/>
  <c r="AN269" i="24"/>
  <c r="AN265" i="24"/>
  <c r="AN261" i="24"/>
  <c r="AN257" i="24"/>
  <c r="AN253" i="24"/>
  <c r="AN249" i="24"/>
  <c r="AD344" i="24"/>
  <c r="AD340" i="24"/>
  <c r="AD336" i="24"/>
  <c r="AD332" i="24"/>
  <c r="AD328" i="24"/>
  <c r="AD324" i="24"/>
  <c r="AD320" i="24"/>
  <c r="AD316" i="24"/>
  <c r="AD312" i="24"/>
  <c r="AD308" i="24"/>
  <c r="AD304" i="24"/>
  <c r="BH346" i="24"/>
  <c r="BH342" i="24"/>
  <c r="BH338" i="24"/>
  <c r="BH334" i="24"/>
  <c r="BH330" i="24"/>
  <c r="BH326" i="24"/>
  <c r="BH322" i="24"/>
  <c r="BH318" i="24"/>
  <c r="BH314" i="24"/>
  <c r="BH310" i="24"/>
  <c r="BH306" i="24"/>
  <c r="BH302" i="24"/>
  <c r="BH298" i="24"/>
  <c r="BH294" i="24"/>
  <c r="BH290" i="24"/>
  <c r="BH286" i="24"/>
  <c r="BH282" i="24"/>
  <c r="BH278" i="24"/>
  <c r="BH274" i="24"/>
  <c r="BH270" i="24"/>
  <c r="BH266" i="24"/>
  <c r="BH262" i="24"/>
  <c r="BH258" i="24"/>
  <c r="BH254" i="24"/>
  <c r="BH250" i="24"/>
  <c r="AX345" i="24"/>
  <c r="AX341" i="24"/>
  <c r="AX337" i="24"/>
  <c r="AX333" i="24"/>
  <c r="AX329" i="24"/>
  <c r="AX325" i="24"/>
  <c r="AX321" i="24"/>
  <c r="AX317" i="24"/>
  <c r="AX313" i="24"/>
  <c r="AX309" i="24"/>
  <c r="AX305" i="24"/>
  <c r="AX301" i="24"/>
  <c r="AX297" i="24"/>
  <c r="AX293" i="24"/>
  <c r="AX289" i="24"/>
  <c r="AX285" i="24"/>
  <c r="AX281" i="24"/>
  <c r="AX277" i="24"/>
  <c r="AX273" i="24"/>
  <c r="AX269" i="24"/>
  <c r="AX265" i="24"/>
  <c r="AX261" i="24"/>
  <c r="AX257" i="24"/>
  <c r="AX253" i="24"/>
  <c r="AX249" i="24"/>
  <c r="AN344" i="24"/>
  <c r="AN340" i="24"/>
  <c r="AN336" i="24"/>
  <c r="AN332" i="24"/>
  <c r="AN328" i="24"/>
  <c r="AN324" i="24"/>
  <c r="AN320" i="24"/>
  <c r="AN316" i="24"/>
  <c r="AN312" i="24"/>
  <c r="AN308" i="24"/>
  <c r="AN304" i="24"/>
  <c r="AN300" i="24"/>
  <c r="AN296" i="24"/>
  <c r="AN292" i="24"/>
  <c r="AN288" i="24"/>
  <c r="AN284" i="24"/>
  <c r="AN280" i="24"/>
  <c r="AN276" i="24"/>
  <c r="AN272" i="24"/>
  <c r="AN268" i="24"/>
  <c r="AN264" i="24"/>
  <c r="AN260" i="24"/>
  <c r="AN256" i="24"/>
  <c r="AN252" i="24"/>
  <c r="AN248" i="24"/>
  <c r="AD343" i="24"/>
  <c r="AD339" i="24"/>
  <c r="AD335" i="24"/>
  <c r="AD331" i="24"/>
  <c r="AD327" i="24"/>
  <c r="AD323" i="24"/>
  <c r="AD319" i="24"/>
  <c r="AD315" i="24"/>
  <c r="AD311" i="24"/>
  <c r="AD307" i="24"/>
  <c r="AD300" i="24"/>
  <c r="AD296" i="24"/>
  <c r="AD292" i="24"/>
  <c r="AD288" i="24"/>
  <c r="AD284" i="24"/>
  <c r="AD280" i="24"/>
  <c r="AD276" i="24"/>
  <c r="AD272" i="24"/>
  <c r="AD268" i="24"/>
  <c r="AD264" i="24"/>
  <c r="AD260" i="24"/>
  <c r="AD256" i="24"/>
  <c r="AD252" i="24"/>
  <c r="AD248" i="24"/>
  <c r="T343" i="24"/>
  <c r="T339" i="24"/>
  <c r="T335" i="24"/>
  <c r="T331" i="24"/>
  <c r="T327" i="24"/>
  <c r="T323" i="24"/>
  <c r="T319" i="24"/>
  <c r="T315" i="24"/>
  <c r="T311" i="24"/>
  <c r="T307" i="24"/>
  <c r="T303" i="24"/>
  <c r="T299" i="24"/>
  <c r="T295" i="24"/>
  <c r="T291" i="24"/>
  <c r="T287" i="24"/>
  <c r="T283" i="24"/>
  <c r="T279" i="24"/>
  <c r="T275" i="24"/>
  <c r="T271" i="24"/>
  <c r="T267" i="24"/>
  <c r="T263" i="24"/>
  <c r="T259" i="24"/>
  <c r="T255" i="24"/>
  <c r="T251" i="24"/>
  <c r="AD303" i="24"/>
  <c r="AD299" i="24"/>
  <c r="AD295" i="24"/>
  <c r="AD291" i="24"/>
  <c r="AD287" i="24"/>
  <c r="AD283" i="24"/>
  <c r="AD279" i="24"/>
  <c r="AD275" i="24"/>
  <c r="AD271" i="24"/>
  <c r="AD267" i="24"/>
  <c r="AD263" i="24"/>
  <c r="AD259" i="24"/>
  <c r="AD255" i="24"/>
  <c r="AD251" i="24"/>
  <c r="T346" i="24"/>
  <c r="T342" i="24"/>
  <c r="T338" i="24"/>
  <c r="T334" i="24"/>
  <c r="T330" i="24"/>
  <c r="T326" i="24"/>
  <c r="T322" i="24"/>
  <c r="T318" i="24"/>
  <c r="T314" i="24"/>
  <c r="T310" i="24"/>
  <c r="T306" i="24"/>
  <c r="T302" i="24"/>
  <c r="T298" i="24"/>
  <c r="T294" i="24"/>
  <c r="T290" i="24"/>
  <c r="T286" i="24"/>
  <c r="T282" i="24"/>
  <c r="T278" i="24"/>
  <c r="T274" i="24"/>
  <c r="T270" i="24"/>
  <c r="T266" i="24"/>
  <c r="T262" i="24"/>
  <c r="T258" i="24"/>
  <c r="T254" i="24"/>
  <c r="T250" i="24"/>
  <c r="AD302" i="24"/>
  <c r="AD298" i="24"/>
  <c r="AD294" i="24"/>
  <c r="AD290" i="24"/>
  <c r="AD286" i="24"/>
  <c r="AD282" i="24"/>
  <c r="AD278" i="24"/>
  <c r="AD274" i="24"/>
  <c r="AD270" i="24"/>
  <c r="AD266" i="24"/>
  <c r="AD262" i="24"/>
  <c r="AD258" i="24"/>
  <c r="AD254" i="24"/>
  <c r="AD250" i="24"/>
  <c r="T345" i="24"/>
  <c r="T341" i="24"/>
  <c r="T337" i="24"/>
  <c r="T333" i="24"/>
  <c r="T329" i="24"/>
  <c r="T325" i="24"/>
  <c r="T321" i="24"/>
  <c r="T317" i="24"/>
  <c r="T313" i="24"/>
  <c r="T309" i="24"/>
  <c r="T305" i="24"/>
  <c r="T301" i="24"/>
  <c r="T297" i="24"/>
  <c r="T293" i="24"/>
  <c r="T289" i="24"/>
  <c r="T285" i="24"/>
  <c r="T281" i="24"/>
  <c r="T277" i="24"/>
  <c r="T273" i="24"/>
  <c r="T269" i="24"/>
  <c r="T265" i="24"/>
  <c r="T261" i="24"/>
  <c r="T257" i="24"/>
  <c r="T253" i="24"/>
  <c r="T249" i="24"/>
  <c r="AD301" i="24"/>
  <c r="AD297" i="24"/>
  <c r="AD293" i="24"/>
  <c r="AD289" i="24"/>
  <c r="AD285" i="24"/>
  <c r="AD281" i="24"/>
  <c r="AD277" i="24"/>
  <c r="AD273" i="24"/>
  <c r="AD269" i="24"/>
  <c r="AD265" i="24"/>
  <c r="AD261" i="24"/>
  <c r="AD257" i="24"/>
  <c r="AD253" i="24"/>
  <c r="AD249" i="24"/>
  <c r="T344" i="24"/>
  <c r="T340" i="24"/>
  <c r="T336" i="24"/>
  <c r="T332" i="24"/>
  <c r="T328" i="24"/>
  <c r="T324" i="24"/>
  <c r="T320" i="24"/>
  <c r="T316" i="24"/>
  <c r="T312" i="24"/>
  <c r="T308" i="24"/>
  <c r="T304" i="24"/>
  <c r="T300" i="24"/>
  <c r="T296" i="24"/>
  <c r="T292" i="24"/>
  <c r="T288" i="24"/>
  <c r="T284" i="24"/>
  <c r="T280" i="24"/>
  <c r="T276" i="24"/>
  <c r="T272" i="24"/>
  <c r="T268" i="24"/>
  <c r="T264" i="24"/>
  <c r="T260" i="24"/>
  <c r="T256" i="24"/>
  <c r="T252" i="24"/>
  <c r="T248" i="24"/>
  <c r="AC479" i="24"/>
  <c r="BG574" i="24"/>
  <c r="BG566" i="24"/>
  <c r="BG558" i="24"/>
  <c r="BG550" i="24"/>
  <c r="BG542" i="24"/>
  <c r="BG534" i="24"/>
  <c r="BG526" i="24"/>
  <c r="BG518" i="24"/>
  <c r="BG510" i="24"/>
  <c r="BG502" i="24"/>
  <c r="BG494" i="24"/>
  <c r="BG486" i="24"/>
  <c r="AW577" i="24"/>
  <c r="AW569" i="24"/>
  <c r="AW561" i="24"/>
  <c r="AW553" i="24"/>
  <c r="AW545" i="24"/>
  <c r="AW537" i="24"/>
  <c r="AW529" i="24"/>
  <c r="AW521" i="24"/>
  <c r="AW513" i="24"/>
  <c r="AW505" i="24"/>
  <c r="AW497" i="24"/>
  <c r="AW489" i="24"/>
  <c r="AW481" i="24"/>
  <c r="AM572" i="24"/>
  <c r="AM564" i="24"/>
  <c r="AM556" i="24"/>
  <c r="AM548" i="24"/>
  <c r="AM540" i="24"/>
  <c r="AM532" i="24"/>
  <c r="AM524" i="24"/>
  <c r="AM516" i="24"/>
  <c r="AM508" i="24"/>
  <c r="AM500" i="24"/>
  <c r="AM492" i="24"/>
  <c r="AM484" i="24"/>
  <c r="AC575" i="24"/>
  <c r="AC567" i="24"/>
  <c r="AC559" i="24"/>
  <c r="AC551" i="24"/>
  <c r="AC543" i="24"/>
  <c r="AC535" i="24"/>
  <c r="AC527" i="24"/>
  <c r="AC519" i="24"/>
  <c r="AC511" i="24"/>
  <c r="AC503" i="24"/>
  <c r="AC495" i="24"/>
  <c r="AC487" i="24"/>
  <c r="S578" i="24"/>
  <c r="S570" i="24"/>
  <c r="S562" i="24"/>
  <c r="S554" i="24"/>
  <c r="S546" i="24"/>
  <c r="S538" i="24"/>
  <c r="S530" i="24"/>
  <c r="S522" i="24"/>
  <c r="S514" i="24"/>
  <c r="S506" i="24"/>
  <c r="S498" i="24"/>
  <c r="S490" i="24"/>
  <c r="S482" i="24"/>
  <c r="BG571" i="24"/>
  <c r="BG563" i="24"/>
  <c r="BG555" i="24"/>
  <c r="BG547" i="24"/>
  <c r="BG539" i="24"/>
  <c r="BG531" i="24"/>
  <c r="BG523" i="24"/>
  <c r="BG515" i="24"/>
  <c r="BG507" i="24"/>
  <c r="BG499" i="24"/>
  <c r="BG491" i="24"/>
  <c r="BG483" i="24"/>
  <c r="AW574" i="24"/>
  <c r="AW566" i="24"/>
  <c r="AW558" i="24"/>
  <c r="AW550" i="24"/>
  <c r="AW542" i="24"/>
  <c r="AW534" i="24"/>
  <c r="AW526" i="24"/>
  <c r="AW518" i="24"/>
  <c r="AW510" i="24"/>
  <c r="AW502" i="24"/>
  <c r="AW494" i="24"/>
  <c r="AW486" i="24"/>
  <c r="AM577" i="24"/>
  <c r="AM569" i="24"/>
  <c r="AM561" i="24"/>
  <c r="AM553" i="24"/>
  <c r="AM545" i="24"/>
  <c r="AM537" i="24"/>
  <c r="AM529" i="24"/>
  <c r="AM521" i="24"/>
  <c r="AM513" i="24"/>
  <c r="AM505" i="24"/>
  <c r="AM497" i="24"/>
  <c r="AM489" i="24"/>
  <c r="AM481" i="24"/>
  <c r="AC572" i="24"/>
  <c r="AC564" i="24"/>
  <c r="AC556" i="24"/>
  <c r="AC548" i="24"/>
  <c r="AC540" i="24"/>
  <c r="AC532" i="24"/>
  <c r="AC524" i="24"/>
  <c r="AC516" i="24"/>
  <c r="AC508" i="24"/>
  <c r="AC500" i="24"/>
  <c r="AC492" i="24"/>
  <c r="AC484" i="24"/>
  <c r="S575" i="24"/>
  <c r="S567" i="24"/>
  <c r="S559" i="24"/>
  <c r="S551" i="24"/>
  <c r="S543" i="24"/>
  <c r="S535" i="24"/>
  <c r="S527" i="24"/>
  <c r="S519" i="24"/>
  <c r="S511" i="24"/>
  <c r="S503" i="24"/>
  <c r="S495" i="24"/>
  <c r="S487" i="24"/>
  <c r="BG576" i="24"/>
  <c r="BG568" i="24"/>
  <c r="BG560" i="24"/>
  <c r="BG552" i="24"/>
  <c r="BG544" i="24"/>
  <c r="BG536" i="24"/>
  <c r="BG528" i="24"/>
  <c r="BG520" i="24"/>
  <c r="BG512" i="24"/>
  <c r="BG504" i="24"/>
  <c r="BG496" i="24"/>
  <c r="BG488" i="24"/>
  <c r="BG480" i="24"/>
  <c r="AW571" i="24"/>
  <c r="AW563" i="24"/>
  <c r="AW555" i="24"/>
  <c r="AW547" i="24"/>
  <c r="AW539" i="24"/>
  <c r="AW531" i="24"/>
  <c r="AW523" i="24"/>
  <c r="AW515" i="24"/>
  <c r="AW507" i="24"/>
  <c r="AW499" i="24"/>
  <c r="AW491" i="24"/>
  <c r="AW483" i="24"/>
  <c r="AM574" i="24"/>
  <c r="AM566" i="24"/>
  <c r="AM558" i="24"/>
  <c r="AM550" i="24"/>
  <c r="AM542" i="24"/>
  <c r="AM534" i="24"/>
  <c r="AM526" i="24"/>
  <c r="AM518" i="24"/>
  <c r="AM510" i="24"/>
  <c r="AM502" i="24"/>
  <c r="AM494" i="24"/>
  <c r="AM486" i="24"/>
  <c r="AC577" i="24"/>
  <c r="AC569" i="24"/>
  <c r="AC561" i="24"/>
  <c r="AC553" i="24"/>
  <c r="AC545" i="24"/>
  <c r="AC537" i="24"/>
  <c r="AC529" i="24"/>
  <c r="AC521" i="24"/>
  <c r="AC513" i="24"/>
  <c r="AC505" i="24"/>
  <c r="AC497" i="24"/>
  <c r="AC489" i="24"/>
  <c r="AC481" i="24"/>
  <c r="S572" i="24"/>
  <c r="S564" i="24"/>
  <c r="S556" i="24"/>
  <c r="S548" i="24"/>
  <c r="S540" i="24"/>
  <c r="S532" i="24"/>
  <c r="S524" i="24"/>
  <c r="S516" i="24"/>
  <c r="S508" i="24"/>
  <c r="S500" i="24"/>
  <c r="S492" i="24"/>
  <c r="S484" i="24"/>
  <c r="BG573" i="24"/>
  <c r="BG565" i="24"/>
  <c r="BG557" i="24"/>
  <c r="BG549" i="24"/>
  <c r="BG541" i="24"/>
  <c r="BG533" i="24"/>
  <c r="BG525" i="24"/>
  <c r="BG517" i="24"/>
  <c r="BG509" i="24"/>
  <c r="BG501" i="24"/>
  <c r="BG493" i="24"/>
  <c r="BG485" i="24"/>
  <c r="AW576" i="24"/>
  <c r="AW568" i="24"/>
  <c r="AW560" i="24"/>
  <c r="AW552" i="24"/>
  <c r="AW544" i="24"/>
  <c r="AW536" i="24"/>
  <c r="AW528" i="24"/>
  <c r="AW520" i="24"/>
  <c r="AW512" i="24"/>
  <c r="AW504" i="24"/>
  <c r="AW496" i="24"/>
  <c r="AW488" i="24"/>
  <c r="AW480" i="24"/>
  <c r="AM571" i="24"/>
  <c r="AM563" i="24"/>
  <c r="AM555" i="24"/>
  <c r="AM547" i="24"/>
  <c r="AM539" i="24"/>
  <c r="AM531" i="24"/>
  <c r="AM523" i="24"/>
  <c r="AM515" i="24"/>
  <c r="AM507" i="24"/>
  <c r="AM499" i="24"/>
  <c r="AM491" i="24"/>
  <c r="AM483" i="24"/>
  <c r="AC574" i="24"/>
  <c r="AC566" i="24"/>
  <c r="AC558" i="24"/>
  <c r="AC550" i="24"/>
  <c r="AC542" i="24"/>
  <c r="AC534" i="24"/>
  <c r="AC526" i="24"/>
  <c r="AC518" i="24"/>
  <c r="AC510" i="24"/>
  <c r="AC502" i="24"/>
  <c r="AC494" i="24"/>
  <c r="AC486" i="24"/>
  <c r="S577" i="24"/>
  <c r="S569" i="24"/>
  <c r="S561" i="24"/>
  <c r="S553" i="24"/>
  <c r="S545" i="24"/>
  <c r="S537" i="24"/>
  <c r="S529" i="24"/>
  <c r="S521" i="24"/>
  <c r="S513" i="24"/>
  <c r="S505" i="24"/>
  <c r="S497" i="24"/>
  <c r="S489" i="24"/>
  <c r="S481" i="24"/>
  <c r="BG578" i="24"/>
  <c r="BG570" i="24"/>
  <c r="BG562" i="24"/>
  <c r="BG554" i="24"/>
  <c r="BG546" i="24"/>
  <c r="BG538" i="24"/>
  <c r="BG530" i="24"/>
  <c r="BG522" i="24"/>
  <c r="BG514" i="24"/>
  <c r="BG506" i="24"/>
  <c r="BG498" i="24"/>
  <c r="BG490" i="24"/>
  <c r="BG482" i="24"/>
  <c r="AW573" i="24"/>
  <c r="AW565" i="24"/>
  <c r="AW557" i="24"/>
  <c r="AW549" i="24"/>
  <c r="AW541" i="24"/>
  <c r="AW533" i="24"/>
  <c r="AW525" i="24"/>
  <c r="AW517" i="24"/>
  <c r="AW509" i="24"/>
  <c r="AW501" i="24"/>
  <c r="AW493" i="24"/>
  <c r="AW485" i="24"/>
  <c r="AM576" i="24"/>
  <c r="AM568" i="24"/>
  <c r="AM560" i="24"/>
  <c r="AM552" i="24"/>
  <c r="AM544" i="24"/>
  <c r="AM536" i="24"/>
  <c r="AM528" i="24"/>
  <c r="AM520" i="24"/>
  <c r="AM512" i="24"/>
  <c r="AM504" i="24"/>
  <c r="AM496" i="24"/>
  <c r="AM488" i="24"/>
  <c r="AM480" i="24"/>
  <c r="AC571" i="24"/>
  <c r="AC563" i="24"/>
  <c r="AC555" i="24"/>
  <c r="AC547" i="24"/>
  <c r="AC539" i="24"/>
  <c r="AC531" i="24"/>
  <c r="AC523" i="24"/>
  <c r="AC515" i="24"/>
  <c r="AC507" i="24"/>
  <c r="AC499" i="24"/>
  <c r="AC491" i="24"/>
  <c r="AC483" i="24"/>
  <c r="S574" i="24"/>
  <c r="S566" i="24"/>
  <c r="S558" i="24"/>
  <c r="S550" i="24"/>
  <c r="S542" i="24"/>
  <c r="S534" i="24"/>
  <c r="S526" i="24"/>
  <c r="S518" i="24"/>
  <c r="S510" i="24"/>
  <c r="S502" i="24"/>
  <c r="S494" i="24"/>
  <c r="S486" i="24"/>
  <c r="BG575" i="24"/>
  <c r="BG567" i="24"/>
  <c r="BG559" i="24"/>
  <c r="BG551" i="24"/>
  <c r="BG543" i="24"/>
  <c r="BG535" i="24"/>
  <c r="BG527" i="24"/>
  <c r="BG519" i="24"/>
  <c r="BG511" i="24"/>
  <c r="BG503" i="24"/>
  <c r="BG495" i="24"/>
  <c r="BG487" i="24"/>
  <c r="AW578" i="24"/>
  <c r="AW570" i="24"/>
  <c r="AW562" i="24"/>
  <c r="AW554" i="24"/>
  <c r="AW546" i="24"/>
  <c r="AW538" i="24"/>
  <c r="AW530" i="24"/>
  <c r="AW522" i="24"/>
  <c r="AW514" i="24"/>
  <c r="AW506" i="24"/>
  <c r="AW498" i="24"/>
  <c r="AW490" i="24"/>
  <c r="AW482" i="24"/>
  <c r="AM573" i="24"/>
  <c r="AM565" i="24"/>
  <c r="AM557" i="24"/>
  <c r="AM549" i="24"/>
  <c r="AM541" i="24"/>
  <c r="AM533" i="24"/>
  <c r="AM525" i="24"/>
  <c r="AM517" i="24"/>
  <c r="AM509" i="24"/>
  <c r="AM501" i="24"/>
  <c r="AM493" i="24"/>
  <c r="AM485" i="24"/>
  <c r="AC576" i="24"/>
  <c r="AC568" i="24"/>
  <c r="AC560" i="24"/>
  <c r="AC552" i="24"/>
  <c r="AC544" i="24"/>
  <c r="AC536" i="24"/>
  <c r="AC528" i="24"/>
  <c r="AC520" i="24"/>
  <c r="AC512" i="24"/>
  <c r="AC504" i="24"/>
  <c r="AC496" i="24"/>
  <c r="AC488" i="24"/>
  <c r="AC480" i="24"/>
  <c r="S571" i="24"/>
  <c r="S563" i="24"/>
  <c r="S555" i="24"/>
  <c r="S547" i="24"/>
  <c r="S539" i="24"/>
  <c r="S531" i="24"/>
  <c r="S523" i="24"/>
  <c r="S515" i="24"/>
  <c r="S507" i="24"/>
  <c r="S499" i="24"/>
  <c r="S491" i="24"/>
  <c r="S483" i="24"/>
  <c r="BG572" i="24"/>
  <c r="BG564" i="24"/>
  <c r="BG556" i="24"/>
  <c r="BG548" i="24"/>
  <c r="BG540" i="24"/>
  <c r="BG532" i="24"/>
  <c r="BG524" i="24"/>
  <c r="BG516" i="24"/>
  <c r="BG508" i="24"/>
  <c r="BG500" i="24"/>
  <c r="BG492" i="24"/>
  <c r="BG484" i="24"/>
  <c r="AW575" i="24"/>
  <c r="AW567" i="24"/>
  <c r="AW559" i="24"/>
  <c r="AW551" i="24"/>
  <c r="AW543" i="24"/>
  <c r="AW535" i="24"/>
  <c r="AW527" i="24"/>
  <c r="AW519" i="24"/>
  <c r="AW511" i="24"/>
  <c r="AW503" i="24"/>
  <c r="AW495" i="24"/>
  <c r="AW487" i="24"/>
  <c r="AM578" i="24"/>
  <c r="AM570" i="24"/>
  <c r="AM562" i="24"/>
  <c r="AM554" i="24"/>
  <c r="AM546" i="24"/>
  <c r="AM538" i="24"/>
  <c r="AM530" i="24"/>
  <c r="AM522" i="24"/>
  <c r="AM514" i="24"/>
  <c r="AM506" i="24"/>
  <c r="AM498" i="24"/>
  <c r="AM490" i="24"/>
  <c r="AM482" i="24"/>
  <c r="AC573" i="24"/>
  <c r="AC565" i="24"/>
  <c r="AC557" i="24"/>
  <c r="AC549" i="24"/>
  <c r="AC541" i="24"/>
  <c r="AC533" i="24"/>
  <c r="AC525" i="24"/>
  <c r="AC517" i="24"/>
  <c r="AC509" i="24"/>
  <c r="AC501" i="24"/>
  <c r="AC493" i="24"/>
  <c r="AC485" i="24"/>
  <c r="S576" i="24"/>
  <c r="S568" i="24"/>
  <c r="S560" i="24"/>
  <c r="S552" i="24"/>
  <c r="S544" i="24"/>
  <c r="S536" i="24"/>
  <c r="S528" i="24"/>
  <c r="S520" i="24"/>
  <c r="S512" i="24"/>
  <c r="S504" i="24"/>
  <c r="S496" i="24"/>
  <c r="S488" i="24"/>
  <c r="S480" i="24"/>
  <c r="BG577" i="24"/>
  <c r="BG561" i="24"/>
  <c r="BG553" i="24"/>
  <c r="BG545" i="24"/>
  <c r="BG537" i="24"/>
  <c r="BG529" i="24"/>
  <c r="BG521" i="24"/>
  <c r="BG513" i="24"/>
  <c r="BG505" i="24"/>
  <c r="BG497" i="24"/>
  <c r="BG489" i="24"/>
  <c r="BG481" i="24"/>
  <c r="AW572" i="24"/>
  <c r="AW564" i="24"/>
  <c r="AW556" i="24"/>
  <c r="AW548" i="24"/>
  <c r="AW540" i="24"/>
  <c r="AW532" i="24"/>
  <c r="AW524" i="24"/>
  <c r="AW516" i="24"/>
  <c r="AW508" i="24"/>
  <c r="AW500" i="24"/>
  <c r="AW492" i="24"/>
  <c r="AM575" i="24"/>
  <c r="AM511" i="24"/>
  <c r="AC546" i="24"/>
  <c r="AC482" i="24"/>
  <c r="S517" i="24"/>
  <c r="AC570" i="24"/>
  <c r="AM567" i="24"/>
  <c r="AM503" i="24"/>
  <c r="AC538" i="24"/>
  <c r="S573" i="24"/>
  <c r="S509" i="24"/>
  <c r="AM559" i="24"/>
  <c r="AM495" i="24"/>
  <c r="AC530" i="24"/>
  <c r="S565" i="24"/>
  <c r="S501" i="24"/>
  <c r="AM551" i="24"/>
  <c r="AM487" i="24"/>
  <c r="AC522" i="24"/>
  <c r="S557" i="24"/>
  <c r="S493" i="24"/>
  <c r="AM543" i="24"/>
  <c r="AC578" i="24"/>
  <c r="AC514" i="24"/>
  <c r="S549" i="24"/>
  <c r="S485" i="24"/>
  <c r="AM535" i="24"/>
  <c r="AC506" i="24"/>
  <c r="S541" i="24"/>
  <c r="BG569" i="24"/>
  <c r="AM527" i="24"/>
  <c r="AC562" i="24"/>
  <c r="AC498" i="24"/>
  <c r="S533" i="24"/>
  <c r="AW484" i="24"/>
  <c r="AM519" i="24"/>
  <c r="AC554" i="24"/>
  <c r="AC490" i="24"/>
  <c r="S525" i="24"/>
  <c r="BA313" i="24"/>
  <c r="BK313" i="24"/>
  <c r="AQ313" i="24"/>
  <c r="AG313" i="24"/>
  <c r="W313" i="24"/>
  <c r="BA276" i="24"/>
  <c r="BK276" i="24"/>
  <c r="AQ276" i="24"/>
  <c r="W276" i="24"/>
  <c r="AG276" i="24"/>
  <c r="BA252" i="24"/>
  <c r="BK252" i="24"/>
  <c r="AQ252" i="24"/>
  <c r="AG252" i="24"/>
  <c r="W252" i="24"/>
  <c r="BK575" i="24"/>
  <c r="W575" i="24"/>
  <c r="AG575" i="24"/>
  <c r="AQ575" i="24"/>
  <c r="BA575" i="24"/>
  <c r="BK543" i="24"/>
  <c r="W543" i="24"/>
  <c r="AG543" i="24"/>
  <c r="AQ543" i="24"/>
  <c r="BA543" i="24"/>
  <c r="BK535" i="24"/>
  <c r="W535" i="24"/>
  <c r="AG535" i="24"/>
  <c r="BA535" i="24"/>
  <c r="AQ535" i="24"/>
  <c r="BK519" i="24"/>
  <c r="W519" i="24"/>
  <c r="AG519" i="24"/>
  <c r="BA519" i="24"/>
  <c r="AQ519" i="24"/>
  <c r="BK511" i="24"/>
  <c r="W511" i="24"/>
  <c r="AG511" i="24"/>
  <c r="AQ511" i="24"/>
  <c r="BA511" i="24"/>
  <c r="BK506" i="24"/>
  <c r="AG506" i="24"/>
  <c r="AQ506" i="24"/>
  <c r="BA506" i="24"/>
  <c r="W506" i="24"/>
  <c r="AR341" i="24"/>
  <c r="BB341" i="24"/>
  <c r="BL341" i="24"/>
  <c r="AH341" i="24"/>
  <c r="X341" i="24"/>
  <c r="AR333" i="24"/>
  <c r="BB333" i="24"/>
  <c r="BL333" i="24"/>
  <c r="AH333" i="24"/>
  <c r="X333" i="24"/>
  <c r="AR325" i="24"/>
  <c r="BB325" i="24"/>
  <c r="BL325" i="24"/>
  <c r="AH325" i="24"/>
  <c r="X325" i="24"/>
  <c r="AR317" i="24"/>
  <c r="BB317" i="24"/>
  <c r="AH317" i="24"/>
  <c r="BL317" i="24"/>
  <c r="X317" i="24"/>
  <c r="AR309" i="24"/>
  <c r="BB309" i="24"/>
  <c r="BL309" i="24"/>
  <c r="AH309" i="24"/>
  <c r="X309" i="24"/>
  <c r="BB301" i="24"/>
  <c r="BL301" i="24"/>
  <c r="AH301" i="24"/>
  <c r="AR301" i="24"/>
  <c r="X301" i="24"/>
  <c r="BB293" i="24"/>
  <c r="AH293" i="24"/>
  <c r="AR293" i="24"/>
  <c r="BL293" i="24"/>
  <c r="X293" i="24"/>
  <c r="BB285" i="24"/>
  <c r="BL285" i="24"/>
  <c r="AH285" i="24"/>
  <c r="AR285" i="24"/>
  <c r="X285" i="24"/>
  <c r="BB277" i="24"/>
  <c r="AH277" i="24"/>
  <c r="BL277" i="24"/>
  <c r="AR277" i="24"/>
  <c r="X277" i="24"/>
  <c r="BB272" i="24"/>
  <c r="BL272" i="24"/>
  <c r="AR272" i="24"/>
  <c r="X272" i="24"/>
  <c r="AH272" i="24"/>
  <c r="BB264" i="24"/>
  <c r="BL264" i="24"/>
  <c r="AR264" i="24"/>
  <c r="X264" i="24"/>
  <c r="AH264" i="24"/>
  <c r="BB256" i="24"/>
  <c r="BL256" i="24"/>
  <c r="AR256" i="24"/>
  <c r="X256" i="24"/>
  <c r="AH256" i="24"/>
  <c r="BB248" i="24"/>
  <c r="BL248" i="24"/>
  <c r="AR248" i="24"/>
  <c r="AH248" i="24"/>
  <c r="X248" i="24"/>
  <c r="BL571" i="24"/>
  <c r="BB571" i="24"/>
  <c r="AH571" i="24"/>
  <c r="AR571" i="24"/>
  <c r="X571" i="24"/>
  <c r="BL563" i="24"/>
  <c r="AH563" i="24"/>
  <c r="AR563" i="24"/>
  <c r="BB563" i="24"/>
  <c r="X563" i="24"/>
  <c r="BL555" i="24"/>
  <c r="BB555" i="24"/>
  <c r="AH555" i="24"/>
  <c r="AR555" i="24"/>
  <c r="X555" i="24"/>
  <c r="BL547" i="24"/>
  <c r="AH547" i="24"/>
  <c r="AR547" i="24"/>
  <c r="BB547" i="24"/>
  <c r="X547" i="24"/>
  <c r="BL539" i="24"/>
  <c r="BB539" i="24"/>
  <c r="AH539" i="24"/>
  <c r="AR539" i="24"/>
  <c r="X539" i="24"/>
  <c r="BB531" i="24"/>
  <c r="BL531" i="24"/>
  <c r="AH531" i="24"/>
  <c r="AR531" i="24"/>
  <c r="X531" i="24"/>
  <c r="BB523" i="24"/>
  <c r="BL523" i="24"/>
  <c r="AH523" i="24"/>
  <c r="AR523" i="24"/>
  <c r="X523" i="24"/>
  <c r="BB515" i="24"/>
  <c r="AH515" i="24"/>
  <c r="BL515" i="24"/>
  <c r="AR515" i="24"/>
  <c r="X515" i="24"/>
  <c r="BB502" i="24"/>
  <c r="BL502" i="24"/>
  <c r="AR502" i="24"/>
  <c r="AH502" i="24"/>
  <c r="X502" i="24"/>
  <c r="BB494" i="24"/>
  <c r="BL494" i="24"/>
  <c r="AR494" i="24"/>
  <c r="AH494" i="24"/>
  <c r="X494" i="24"/>
  <c r="BB486" i="24"/>
  <c r="BL486" i="24"/>
  <c r="AR486" i="24"/>
  <c r="X486" i="24"/>
  <c r="AH486" i="24"/>
  <c r="BM345" i="24"/>
  <c r="AS345" i="24"/>
  <c r="BC345" i="24"/>
  <c r="Y345" i="24"/>
  <c r="AI345" i="24"/>
  <c r="BM337" i="24"/>
  <c r="AS337" i="24"/>
  <c r="BC337" i="24"/>
  <c r="Y337" i="24"/>
  <c r="AI337" i="24"/>
  <c r="BM329" i="24"/>
  <c r="AS329" i="24"/>
  <c r="BC329" i="24"/>
  <c r="Y329" i="24"/>
  <c r="AI329" i="24"/>
  <c r="BM321" i="24"/>
  <c r="AS321" i="24"/>
  <c r="BC321" i="24"/>
  <c r="Y321" i="24"/>
  <c r="AI321" i="24"/>
  <c r="BM313" i="24"/>
  <c r="AS313" i="24"/>
  <c r="BC313" i="24"/>
  <c r="Y313" i="24"/>
  <c r="AI313" i="24"/>
  <c r="BM305" i="24"/>
  <c r="AS305" i="24"/>
  <c r="BC305" i="24"/>
  <c r="Y305" i="24"/>
  <c r="AI305" i="24"/>
  <c r="BM297" i="24"/>
  <c r="AS297" i="24"/>
  <c r="Y297" i="24"/>
  <c r="AI297" i="24"/>
  <c r="BC297" i="24"/>
  <c r="BM289" i="24"/>
  <c r="AS289" i="24"/>
  <c r="BC289" i="24"/>
  <c r="Y289" i="24"/>
  <c r="AI289" i="24"/>
  <c r="BM281" i="24"/>
  <c r="AS281" i="24"/>
  <c r="BC281" i="24"/>
  <c r="Y281" i="24"/>
  <c r="AI281" i="24"/>
  <c r="BC276" i="24"/>
  <c r="BM276" i="24"/>
  <c r="Y276" i="24"/>
  <c r="AI276" i="24"/>
  <c r="AS276" i="24"/>
  <c r="BC268" i="24"/>
  <c r="BM268" i="24"/>
  <c r="Y268" i="24"/>
  <c r="AI268" i="24"/>
  <c r="AS268" i="24"/>
  <c r="BC260" i="24"/>
  <c r="BM260" i="24"/>
  <c r="Y260" i="24"/>
  <c r="AI260" i="24"/>
  <c r="AS260" i="24"/>
  <c r="BC252" i="24"/>
  <c r="BM252" i="24"/>
  <c r="Y252" i="24"/>
  <c r="AI252" i="24"/>
  <c r="AS252" i="24"/>
  <c r="BC575" i="24"/>
  <c r="BM575" i="24"/>
  <c r="AS575" i="24"/>
  <c r="Y575" i="24"/>
  <c r="AI575" i="24"/>
  <c r="BC567" i="24"/>
  <c r="BM567" i="24"/>
  <c r="AS567" i="24"/>
  <c r="Y567" i="24"/>
  <c r="AI567" i="24"/>
  <c r="BC559" i="24"/>
  <c r="BM559" i="24"/>
  <c r="AS559" i="24"/>
  <c r="Y559" i="24"/>
  <c r="AI559" i="24"/>
  <c r="BC551" i="24"/>
  <c r="BM551" i="24"/>
  <c r="AS551" i="24"/>
  <c r="Y551" i="24"/>
  <c r="AI551" i="24"/>
  <c r="BC543" i="24"/>
  <c r="BM543" i="24"/>
  <c r="AS543" i="24"/>
  <c r="Y543" i="24"/>
  <c r="AI543" i="24"/>
  <c r="BC535" i="24"/>
  <c r="BM535" i="24"/>
  <c r="AS535" i="24"/>
  <c r="Y535" i="24"/>
  <c r="AI535" i="24"/>
  <c r="BC527" i="24"/>
  <c r="BM527" i="24"/>
  <c r="AS527" i="24"/>
  <c r="Y527" i="24"/>
  <c r="AI527" i="24"/>
  <c r="BC519" i="24"/>
  <c r="BM519" i="24"/>
  <c r="AS519" i="24"/>
  <c r="Y519" i="24"/>
  <c r="AI519" i="24"/>
  <c r="BC511" i="24"/>
  <c r="BM511" i="24"/>
  <c r="AS511" i="24"/>
  <c r="Y511" i="24"/>
  <c r="AI511" i="24"/>
  <c r="BM506" i="24"/>
  <c r="Y506" i="24"/>
  <c r="BC506" i="24"/>
  <c r="AI506" i="24"/>
  <c r="AS506" i="24"/>
  <c r="BM498" i="24"/>
  <c r="BC498" i="24"/>
  <c r="Y498" i="24"/>
  <c r="AI498" i="24"/>
  <c r="AS498" i="24"/>
  <c r="BM490" i="24"/>
  <c r="BC490" i="24"/>
  <c r="Y490" i="24"/>
  <c r="AI490" i="24"/>
  <c r="AS490" i="24"/>
  <c r="BM482" i="24"/>
  <c r="BC482" i="24"/>
  <c r="Y482" i="24"/>
  <c r="AI482" i="24"/>
  <c r="AS482" i="24"/>
  <c r="BA329" i="24"/>
  <c r="BK329" i="24"/>
  <c r="AG329" i="24"/>
  <c r="AQ329" i="24"/>
  <c r="W329" i="24"/>
  <c r="BK559" i="24"/>
  <c r="W559" i="24"/>
  <c r="AG559" i="24"/>
  <c r="AQ559" i="24"/>
  <c r="BA559" i="24"/>
  <c r="AQ342" i="24"/>
  <c r="BA342" i="24"/>
  <c r="BK342" i="24"/>
  <c r="AG342" i="24"/>
  <c r="W342" i="24"/>
  <c r="AQ334" i="24"/>
  <c r="BA334" i="24"/>
  <c r="BK334" i="24"/>
  <c r="AG334" i="24"/>
  <c r="W334" i="24"/>
  <c r="AQ326" i="24"/>
  <c r="BA326" i="24"/>
  <c r="BK326" i="24"/>
  <c r="AG326" i="24"/>
  <c r="W326" i="24"/>
  <c r="AQ318" i="24"/>
  <c r="BA318" i="24"/>
  <c r="BK318" i="24"/>
  <c r="AG318" i="24"/>
  <c r="W318" i="24"/>
  <c r="AQ310" i="24"/>
  <c r="BA310" i="24"/>
  <c r="BK310" i="24"/>
  <c r="AG310" i="24"/>
  <c r="W310" i="24"/>
  <c r="BA302" i="24"/>
  <c r="BK302" i="24"/>
  <c r="AQ302" i="24"/>
  <c r="W302" i="24"/>
  <c r="AG302" i="24"/>
  <c r="BA294" i="24"/>
  <c r="BK294" i="24"/>
  <c r="AQ294" i="24"/>
  <c r="W294" i="24"/>
  <c r="AG294" i="24"/>
  <c r="BA286" i="24"/>
  <c r="BK286" i="24"/>
  <c r="AQ286" i="24"/>
  <c r="W286" i="24"/>
  <c r="AG286" i="24"/>
  <c r="BA278" i="24"/>
  <c r="BK278" i="24"/>
  <c r="AQ278" i="24"/>
  <c r="AG278" i="24"/>
  <c r="W278" i="24"/>
  <c r="BA273" i="24"/>
  <c r="BK273" i="24"/>
  <c r="AQ273" i="24"/>
  <c r="W273" i="24"/>
  <c r="AG273" i="24"/>
  <c r="BA265" i="24"/>
  <c r="BK265" i="24"/>
  <c r="AQ265" i="24"/>
  <c r="AG265" i="24"/>
  <c r="W265" i="24"/>
  <c r="BA257" i="24"/>
  <c r="BK257" i="24"/>
  <c r="AQ257" i="24"/>
  <c r="AG257" i="24"/>
  <c r="W257" i="24"/>
  <c r="BA249" i="24"/>
  <c r="BK249" i="24"/>
  <c r="AQ249" i="24"/>
  <c r="AG249" i="24"/>
  <c r="W249" i="24"/>
  <c r="BA572" i="24"/>
  <c r="BK572" i="24"/>
  <c r="W572" i="24"/>
  <c r="AQ572" i="24"/>
  <c r="AG572" i="24"/>
  <c r="BA564" i="24"/>
  <c r="BK564" i="24"/>
  <c r="W564" i="24"/>
  <c r="AQ564" i="24"/>
  <c r="AG564" i="24"/>
  <c r="BA556" i="24"/>
  <c r="BK556" i="24"/>
  <c r="W556" i="24"/>
  <c r="AQ556" i="24"/>
  <c r="AG556" i="24"/>
  <c r="BA548" i="24"/>
  <c r="BK548" i="24"/>
  <c r="W548" i="24"/>
  <c r="AQ548" i="24"/>
  <c r="AG548" i="24"/>
  <c r="BA540" i="24"/>
  <c r="BK540" i="24"/>
  <c r="W540" i="24"/>
  <c r="AQ540" i="24"/>
  <c r="AG540" i="24"/>
  <c r="BA532" i="24"/>
  <c r="BK532" i="24"/>
  <c r="W532" i="24"/>
  <c r="AQ532" i="24"/>
  <c r="AG532" i="24"/>
  <c r="BK524" i="24"/>
  <c r="W524" i="24"/>
  <c r="AQ524" i="24"/>
  <c r="BA524" i="24"/>
  <c r="AG524" i="24"/>
  <c r="BK516" i="24"/>
  <c r="BA516" i="24"/>
  <c r="W516" i="24"/>
  <c r="AQ516" i="24"/>
  <c r="AG516" i="24"/>
  <c r="BK503" i="24"/>
  <c r="W503" i="24"/>
  <c r="AG503" i="24"/>
  <c r="AQ503" i="24"/>
  <c r="BA503" i="24"/>
  <c r="BK495" i="24"/>
  <c r="BA495" i="24"/>
  <c r="W495" i="24"/>
  <c r="AG495" i="24"/>
  <c r="AQ495" i="24"/>
  <c r="BK487" i="24"/>
  <c r="W487" i="24"/>
  <c r="AG487" i="24"/>
  <c r="BA487" i="24"/>
  <c r="AQ487" i="24"/>
  <c r="AR346" i="24"/>
  <c r="BL346" i="24"/>
  <c r="BB346" i="24"/>
  <c r="X346" i="24"/>
  <c r="AH346" i="24"/>
  <c r="AR338" i="24"/>
  <c r="BL338" i="24"/>
  <c r="BB338" i="24"/>
  <c r="X338" i="24"/>
  <c r="AH338" i="24"/>
  <c r="AR330" i="24"/>
  <c r="BL330" i="24"/>
  <c r="X330" i="24"/>
  <c r="AH330" i="24"/>
  <c r="BB330" i="24"/>
  <c r="AR322" i="24"/>
  <c r="BL322" i="24"/>
  <c r="BB322" i="24"/>
  <c r="X322" i="24"/>
  <c r="AH322" i="24"/>
  <c r="AR314" i="24"/>
  <c r="BL314" i="24"/>
  <c r="BB314" i="24"/>
  <c r="X314" i="24"/>
  <c r="AH314" i="24"/>
  <c r="AR306" i="24"/>
  <c r="BL306" i="24"/>
  <c r="BB306" i="24"/>
  <c r="X306" i="24"/>
  <c r="AH306" i="24"/>
  <c r="BL298" i="24"/>
  <c r="X298" i="24"/>
  <c r="AH298" i="24"/>
  <c r="BB298" i="24"/>
  <c r="AR298" i="24"/>
  <c r="BL290" i="24"/>
  <c r="BB290" i="24"/>
  <c r="X290" i="24"/>
  <c r="AH290" i="24"/>
  <c r="AR290" i="24"/>
  <c r="BL282" i="24"/>
  <c r="BB282" i="24"/>
  <c r="X282" i="24"/>
  <c r="AH282" i="24"/>
  <c r="AR282" i="24"/>
  <c r="BB269" i="24"/>
  <c r="BL269" i="24"/>
  <c r="AH269" i="24"/>
  <c r="AR269" i="24"/>
  <c r="X269" i="24"/>
  <c r="BB261" i="24"/>
  <c r="BL261" i="24"/>
  <c r="AH261" i="24"/>
  <c r="AR261" i="24"/>
  <c r="X261" i="24"/>
  <c r="BB253" i="24"/>
  <c r="AH253" i="24"/>
  <c r="AR253" i="24"/>
  <c r="BL253" i="24"/>
  <c r="X253" i="24"/>
  <c r="BB576" i="24"/>
  <c r="X576" i="24"/>
  <c r="AH576" i="24"/>
  <c r="BL576" i="24"/>
  <c r="AR576" i="24"/>
  <c r="BB568" i="24"/>
  <c r="BL568" i="24"/>
  <c r="X568" i="24"/>
  <c r="AH568" i="24"/>
  <c r="AR568" i="24"/>
  <c r="BL560" i="24"/>
  <c r="BB560" i="24"/>
  <c r="X560" i="24"/>
  <c r="AH560" i="24"/>
  <c r="AR560" i="24"/>
  <c r="BL552" i="24"/>
  <c r="BB552" i="24"/>
  <c r="X552" i="24"/>
  <c r="AH552" i="24"/>
  <c r="AR552" i="24"/>
  <c r="BB544" i="24"/>
  <c r="X544" i="24"/>
  <c r="AH544" i="24"/>
  <c r="BL544" i="24"/>
  <c r="AR544" i="24"/>
  <c r="BB536" i="24"/>
  <c r="X536" i="24"/>
  <c r="AH536" i="24"/>
  <c r="BL536" i="24"/>
  <c r="AR536" i="24"/>
  <c r="X528" i="24"/>
  <c r="AH528" i="24"/>
  <c r="BB528" i="24"/>
  <c r="AR528" i="24"/>
  <c r="BL528" i="24"/>
  <c r="BL520" i="24"/>
  <c r="X520" i="24"/>
  <c r="AH520" i="24"/>
  <c r="AR520" i="24"/>
  <c r="BB520" i="24"/>
  <c r="BL512" i="24"/>
  <c r="BB512" i="24"/>
  <c r="X512" i="24"/>
  <c r="AH512" i="24"/>
  <c r="AR512" i="24"/>
  <c r="BB507" i="24"/>
  <c r="AH507" i="24"/>
  <c r="AR507" i="24"/>
  <c r="BL507" i="24"/>
  <c r="X507" i="24"/>
  <c r="AH499" i="24"/>
  <c r="AR499" i="24"/>
  <c r="BB499" i="24"/>
  <c r="BL499" i="24"/>
  <c r="X499" i="24"/>
  <c r="BL491" i="24"/>
  <c r="BB491" i="24"/>
  <c r="AH491" i="24"/>
  <c r="AR491" i="24"/>
  <c r="X491" i="24"/>
  <c r="BL483" i="24"/>
  <c r="BB483" i="24"/>
  <c r="AH483" i="24"/>
  <c r="AR483" i="24"/>
  <c r="X483" i="24"/>
  <c r="BC342" i="24"/>
  <c r="BM342" i="24"/>
  <c r="AI342" i="24"/>
  <c r="AS342" i="24"/>
  <c r="Y342" i="24"/>
  <c r="BC334" i="24"/>
  <c r="BM334" i="24"/>
  <c r="AS334" i="24"/>
  <c r="AI334" i="24"/>
  <c r="Y334" i="24"/>
  <c r="BC326" i="24"/>
  <c r="BM326" i="24"/>
  <c r="AI326" i="24"/>
  <c r="AS326" i="24"/>
  <c r="Y326" i="24"/>
  <c r="BC318" i="24"/>
  <c r="BM318" i="24"/>
  <c r="AS318" i="24"/>
  <c r="Y318" i="24"/>
  <c r="AI318" i="24"/>
  <c r="BC310" i="24"/>
  <c r="BM310" i="24"/>
  <c r="AS310" i="24"/>
  <c r="AI310" i="24"/>
  <c r="Y310" i="24"/>
  <c r="BC302" i="24"/>
  <c r="BM302" i="24"/>
  <c r="AS302" i="24"/>
  <c r="Y302" i="24"/>
  <c r="AI302" i="24"/>
  <c r="BC294" i="24"/>
  <c r="BM294" i="24"/>
  <c r="AS294" i="24"/>
  <c r="AI294" i="24"/>
  <c r="Y294" i="24"/>
  <c r="BC286" i="24"/>
  <c r="BM286" i="24"/>
  <c r="AS286" i="24"/>
  <c r="AI286" i="24"/>
  <c r="Y286" i="24"/>
  <c r="BC278" i="24"/>
  <c r="BM278" i="24"/>
  <c r="AS278" i="24"/>
  <c r="AI278" i="24"/>
  <c r="Y278" i="24"/>
  <c r="BM273" i="24"/>
  <c r="AS273" i="24"/>
  <c r="BC273" i="24"/>
  <c r="Y273" i="24"/>
  <c r="AI273" i="24"/>
  <c r="BM265" i="24"/>
  <c r="AS265" i="24"/>
  <c r="Y265" i="24"/>
  <c r="AI265" i="24"/>
  <c r="BC265" i="24"/>
  <c r="BM257" i="24"/>
  <c r="AS257" i="24"/>
  <c r="BC257" i="24"/>
  <c r="Y257" i="24"/>
  <c r="AI257" i="24"/>
  <c r="BM249" i="24"/>
  <c r="AS249" i="24"/>
  <c r="BC249" i="24"/>
  <c r="Y249" i="24"/>
  <c r="AI249" i="24"/>
  <c r="BC572" i="24"/>
  <c r="AI572" i="24"/>
  <c r="BM572" i="24"/>
  <c r="AS572" i="24"/>
  <c r="Y572" i="24"/>
  <c r="BC564" i="24"/>
  <c r="AI564" i="24"/>
  <c r="AS564" i="24"/>
  <c r="BM564" i="24"/>
  <c r="Y564" i="24"/>
  <c r="BC556" i="24"/>
  <c r="AI556" i="24"/>
  <c r="AS556" i="24"/>
  <c r="BM556" i="24"/>
  <c r="Y556" i="24"/>
  <c r="BC548" i="24"/>
  <c r="AI548" i="24"/>
  <c r="AS548" i="24"/>
  <c r="BM548" i="24"/>
  <c r="Y548" i="24"/>
  <c r="BC540" i="24"/>
  <c r="AI540" i="24"/>
  <c r="BM540" i="24"/>
  <c r="AS540" i="24"/>
  <c r="Y540" i="24"/>
  <c r="AI532" i="24"/>
  <c r="AS532" i="24"/>
  <c r="BM532" i="24"/>
  <c r="BC532" i="24"/>
  <c r="Y532" i="24"/>
  <c r="AI524" i="24"/>
  <c r="AS524" i="24"/>
  <c r="BM524" i="24"/>
  <c r="BC524" i="24"/>
  <c r="Y524" i="24"/>
  <c r="AI516" i="24"/>
  <c r="AS516" i="24"/>
  <c r="BM516" i="24"/>
  <c r="BC516" i="24"/>
  <c r="Y516" i="24"/>
  <c r="BC503" i="24"/>
  <c r="BM503" i="24"/>
  <c r="AS503" i="24"/>
  <c r="Y503" i="24"/>
  <c r="AI503" i="24"/>
  <c r="BC495" i="24"/>
  <c r="BM495" i="24"/>
  <c r="AS495" i="24"/>
  <c r="Y495" i="24"/>
  <c r="AI495" i="24"/>
  <c r="BC487" i="24"/>
  <c r="BM487" i="24"/>
  <c r="AS487" i="24"/>
  <c r="AI487" i="24"/>
  <c r="Y487" i="24"/>
  <c r="BC479" i="24"/>
  <c r="BM479" i="24"/>
  <c r="AS479" i="24"/>
  <c r="Y479" i="24"/>
  <c r="AI479" i="24"/>
  <c r="AQ345" i="24"/>
  <c r="BA345" i="24"/>
  <c r="BK345" i="24"/>
  <c r="AG345" i="24"/>
  <c r="W345" i="24"/>
  <c r="BA281" i="24"/>
  <c r="BK281" i="24"/>
  <c r="AQ281" i="24"/>
  <c r="W281" i="24"/>
  <c r="AG281" i="24"/>
  <c r="AG482" i="24"/>
  <c r="AQ482" i="24"/>
  <c r="BK482" i="24"/>
  <c r="BA482" i="24"/>
  <c r="W482" i="24"/>
  <c r="AQ339" i="24"/>
  <c r="BA339" i="24"/>
  <c r="BK339" i="24"/>
  <c r="AG339" i="24"/>
  <c r="W339" i="24"/>
  <c r="AQ331" i="24"/>
  <c r="BA331" i="24"/>
  <c r="BK331" i="24"/>
  <c r="AG331" i="24"/>
  <c r="W331" i="24"/>
  <c r="AQ323" i="24"/>
  <c r="BA323" i="24"/>
  <c r="BK323" i="24"/>
  <c r="AG323" i="24"/>
  <c r="W323" i="24"/>
  <c r="AQ315" i="24"/>
  <c r="BA315" i="24"/>
  <c r="BK315" i="24"/>
  <c r="AG315" i="24"/>
  <c r="W315" i="24"/>
  <c r="AQ307" i="24"/>
  <c r="BA307" i="24"/>
  <c r="BK307" i="24"/>
  <c r="AG307" i="24"/>
  <c r="W307" i="24"/>
  <c r="BA299" i="24"/>
  <c r="BK299" i="24"/>
  <c r="AQ299" i="24"/>
  <c r="W299" i="24"/>
  <c r="AG299" i="24"/>
  <c r="BA291" i="24"/>
  <c r="BK291" i="24"/>
  <c r="AQ291" i="24"/>
  <c r="AG291" i="24"/>
  <c r="W291" i="24"/>
  <c r="BA283" i="24"/>
  <c r="BK283" i="24"/>
  <c r="AQ283" i="24"/>
  <c r="AG283" i="24"/>
  <c r="W283" i="24"/>
  <c r="BA270" i="24"/>
  <c r="BK270" i="24"/>
  <c r="AQ270" i="24"/>
  <c r="AG270" i="24"/>
  <c r="W270" i="24"/>
  <c r="BA262" i="24"/>
  <c r="BK262" i="24"/>
  <c r="AQ262" i="24"/>
  <c r="AG262" i="24"/>
  <c r="W262" i="24"/>
  <c r="BA254" i="24"/>
  <c r="BK254" i="24"/>
  <c r="AQ254" i="24"/>
  <c r="W254" i="24"/>
  <c r="AG254" i="24"/>
  <c r="BA577" i="24"/>
  <c r="BK577" i="24"/>
  <c r="AQ577" i="24"/>
  <c r="W577" i="24"/>
  <c r="AG577" i="24"/>
  <c r="BA569" i="24"/>
  <c r="BK569" i="24"/>
  <c r="AQ569" i="24"/>
  <c r="W569" i="24"/>
  <c r="AG569" i="24"/>
  <c r="BA561" i="24"/>
  <c r="BK561" i="24"/>
  <c r="AQ561" i="24"/>
  <c r="W561" i="24"/>
  <c r="AG561" i="24"/>
  <c r="BA553" i="24"/>
  <c r="BK553" i="24"/>
  <c r="AQ553" i="24"/>
  <c r="AG553" i="24"/>
  <c r="W553" i="24"/>
  <c r="BA545" i="24"/>
  <c r="BK545" i="24"/>
  <c r="AQ545" i="24"/>
  <c r="AG545" i="24"/>
  <c r="W545" i="24"/>
  <c r="BA537" i="24"/>
  <c r="BK537" i="24"/>
  <c r="AQ537" i="24"/>
  <c r="AG537" i="24"/>
  <c r="W537" i="24"/>
  <c r="BA529" i="24"/>
  <c r="BK529" i="24"/>
  <c r="AQ529" i="24"/>
  <c r="AG529" i="24"/>
  <c r="W529" i="24"/>
  <c r="BA521" i="24"/>
  <c r="BK521" i="24"/>
  <c r="AQ521" i="24"/>
  <c r="AG521" i="24"/>
  <c r="W521" i="24"/>
  <c r="BA513" i="24"/>
  <c r="BK513" i="24"/>
  <c r="AQ513" i="24"/>
  <c r="W513" i="24"/>
  <c r="AG513" i="24"/>
  <c r="BK508" i="24"/>
  <c r="W508" i="24"/>
  <c r="BA508" i="24"/>
  <c r="AQ508" i="24"/>
  <c r="AG508" i="24"/>
  <c r="BK500" i="24"/>
  <c r="W500" i="24"/>
  <c r="AQ500" i="24"/>
  <c r="BA500" i="24"/>
  <c r="AG500" i="24"/>
  <c r="BK492" i="24"/>
  <c r="W492" i="24"/>
  <c r="AQ492" i="24"/>
  <c r="BA492" i="24"/>
  <c r="AG492" i="24"/>
  <c r="BK484" i="24"/>
  <c r="BA484" i="24"/>
  <c r="W484" i="24"/>
  <c r="AQ484" i="24"/>
  <c r="AG484" i="24"/>
  <c r="BB343" i="24"/>
  <c r="BL343" i="24"/>
  <c r="AR343" i="24"/>
  <c r="X343" i="24"/>
  <c r="AH343" i="24"/>
  <c r="BB335" i="24"/>
  <c r="BL335" i="24"/>
  <c r="X335" i="24"/>
  <c r="AH335" i="24"/>
  <c r="AR335" i="24"/>
  <c r="BB327" i="24"/>
  <c r="BL327" i="24"/>
  <c r="AR327" i="24"/>
  <c r="X327" i="24"/>
  <c r="AH327" i="24"/>
  <c r="BB319" i="24"/>
  <c r="BL319" i="24"/>
  <c r="AR319" i="24"/>
  <c r="X319" i="24"/>
  <c r="AH319" i="24"/>
  <c r="BB311" i="24"/>
  <c r="BL311" i="24"/>
  <c r="AR311" i="24"/>
  <c r="X311" i="24"/>
  <c r="AH311" i="24"/>
  <c r="BB303" i="24"/>
  <c r="BL303" i="24"/>
  <c r="X303" i="24"/>
  <c r="AH303" i="24"/>
  <c r="AR303" i="24"/>
  <c r="BB295" i="24"/>
  <c r="BL295" i="24"/>
  <c r="X295" i="24"/>
  <c r="AH295" i="24"/>
  <c r="AR295" i="24"/>
  <c r="BB287" i="24"/>
  <c r="BL287" i="24"/>
  <c r="X287" i="24"/>
  <c r="AH287" i="24"/>
  <c r="AR287" i="24"/>
  <c r="BB279" i="24"/>
  <c r="BL279" i="24"/>
  <c r="X279" i="24"/>
  <c r="AH279" i="24"/>
  <c r="AR279" i="24"/>
  <c r="BL274" i="24"/>
  <c r="BB274" i="24"/>
  <c r="X274" i="24"/>
  <c r="AH274" i="24"/>
  <c r="AR274" i="24"/>
  <c r="BL266" i="24"/>
  <c r="X266" i="24"/>
  <c r="AH266" i="24"/>
  <c r="BB266" i="24"/>
  <c r="AR266" i="24"/>
  <c r="BL258" i="24"/>
  <c r="BB258" i="24"/>
  <c r="X258" i="24"/>
  <c r="AH258" i="24"/>
  <c r="AR258" i="24"/>
  <c r="BL250" i="24"/>
  <c r="BB250" i="24"/>
  <c r="X250" i="24"/>
  <c r="AH250" i="24"/>
  <c r="AR250" i="24"/>
  <c r="BL573" i="24"/>
  <c r="BB573" i="24"/>
  <c r="X573" i="24"/>
  <c r="AH573" i="24"/>
  <c r="AR573" i="24"/>
  <c r="BL565" i="24"/>
  <c r="BB565" i="24"/>
  <c r="X565" i="24"/>
  <c r="AH565" i="24"/>
  <c r="AR565" i="24"/>
  <c r="BL557" i="24"/>
  <c r="BB557" i="24"/>
  <c r="X557" i="24"/>
  <c r="AH557" i="24"/>
  <c r="AR557" i="24"/>
  <c r="BL549" i="24"/>
  <c r="BB549" i="24"/>
  <c r="X549" i="24"/>
  <c r="AH549" i="24"/>
  <c r="AR549" i="24"/>
  <c r="BL541" i="24"/>
  <c r="BB541" i="24"/>
  <c r="X541" i="24"/>
  <c r="AH541" i="24"/>
  <c r="AR541" i="24"/>
  <c r="BL533" i="24"/>
  <c r="BB533" i="24"/>
  <c r="X533" i="24"/>
  <c r="AH533" i="24"/>
  <c r="AR533" i="24"/>
  <c r="BL525" i="24"/>
  <c r="BB525" i="24"/>
  <c r="X525" i="24"/>
  <c r="AH525" i="24"/>
  <c r="AR525" i="24"/>
  <c r="BL517" i="24"/>
  <c r="X517" i="24"/>
  <c r="BB517" i="24"/>
  <c r="AH517" i="24"/>
  <c r="AR517" i="24"/>
  <c r="BL509" i="24"/>
  <c r="BB509" i="24"/>
  <c r="X509" i="24"/>
  <c r="AH509" i="24"/>
  <c r="AR509" i="24"/>
  <c r="BL504" i="24"/>
  <c r="BB504" i="24"/>
  <c r="X504" i="24"/>
  <c r="AH504" i="24"/>
  <c r="AR504" i="24"/>
  <c r="BL496" i="24"/>
  <c r="X496" i="24"/>
  <c r="BB496" i="24"/>
  <c r="AH496" i="24"/>
  <c r="AR496" i="24"/>
  <c r="BL488" i="24"/>
  <c r="X488" i="24"/>
  <c r="AH488" i="24"/>
  <c r="AR488" i="24"/>
  <c r="BB488" i="24"/>
  <c r="BB480" i="24"/>
  <c r="X480" i="24"/>
  <c r="BL480" i="24"/>
  <c r="AH480" i="24"/>
  <c r="AR480" i="24"/>
  <c r="AS339" i="24"/>
  <c r="BC339" i="24"/>
  <c r="BM339" i="24"/>
  <c r="AI339" i="24"/>
  <c r="Y339" i="24"/>
  <c r="BC331" i="24"/>
  <c r="BM331" i="24"/>
  <c r="AI331" i="24"/>
  <c r="AS331" i="24"/>
  <c r="Y331" i="24"/>
  <c r="BC323" i="24"/>
  <c r="BM323" i="24"/>
  <c r="AI323" i="24"/>
  <c r="AS323" i="24"/>
  <c r="Y323" i="24"/>
  <c r="BC315" i="24"/>
  <c r="BM315" i="24"/>
  <c r="AI315" i="24"/>
  <c r="AS315" i="24"/>
  <c r="Y315" i="24"/>
  <c r="BC307" i="24"/>
  <c r="BM307" i="24"/>
  <c r="AI307" i="24"/>
  <c r="AS307" i="24"/>
  <c r="Y307" i="24"/>
  <c r="BC299" i="24"/>
  <c r="BM299" i="24"/>
  <c r="AS299" i="24"/>
  <c r="AI299" i="24"/>
  <c r="Y299" i="24"/>
  <c r="BC291" i="24"/>
  <c r="BM291" i="24"/>
  <c r="AS291" i="24"/>
  <c r="AI291" i="24"/>
  <c r="Y291" i="24"/>
  <c r="BC283" i="24"/>
  <c r="BM283" i="24"/>
  <c r="AS283" i="24"/>
  <c r="Y283" i="24"/>
  <c r="AI283" i="24"/>
  <c r="BC270" i="24"/>
  <c r="BM270" i="24"/>
  <c r="AS270" i="24"/>
  <c r="Y270" i="24"/>
  <c r="AI270" i="24"/>
  <c r="BC262" i="24"/>
  <c r="BM262" i="24"/>
  <c r="AS262" i="24"/>
  <c r="Y262" i="24"/>
  <c r="AI262" i="24"/>
  <c r="BC254" i="24"/>
  <c r="BM254" i="24"/>
  <c r="AS254" i="24"/>
  <c r="Y254" i="24"/>
  <c r="AI254" i="24"/>
  <c r="BM577" i="24"/>
  <c r="Y577" i="24"/>
  <c r="AI577" i="24"/>
  <c r="BC577" i="24"/>
  <c r="AS577" i="24"/>
  <c r="BM569" i="24"/>
  <c r="Y569" i="24"/>
  <c r="AI569" i="24"/>
  <c r="AS569" i="24"/>
  <c r="BC569" i="24"/>
  <c r="BM561" i="24"/>
  <c r="Y561" i="24"/>
  <c r="AI561" i="24"/>
  <c r="BC561" i="24"/>
  <c r="AS561" i="24"/>
  <c r="BM553" i="24"/>
  <c r="Y553" i="24"/>
  <c r="AI553" i="24"/>
  <c r="AS553" i="24"/>
  <c r="BC553" i="24"/>
  <c r="BM545" i="24"/>
  <c r="Y545" i="24"/>
  <c r="AI545" i="24"/>
  <c r="BC545" i="24"/>
  <c r="AS545" i="24"/>
  <c r="BM537" i="24"/>
  <c r="Y537" i="24"/>
  <c r="AI537" i="24"/>
  <c r="AS537" i="24"/>
  <c r="BC537" i="24"/>
  <c r="BM529" i="24"/>
  <c r="Y529" i="24"/>
  <c r="AI529" i="24"/>
  <c r="AS529" i="24"/>
  <c r="BC529" i="24"/>
  <c r="BM521" i="24"/>
  <c r="Y521" i="24"/>
  <c r="AI521" i="24"/>
  <c r="AS521" i="24"/>
  <c r="BC521" i="24"/>
  <c r="BM513" i="24"/>
  <c r="Y513" i="24"/>
  <c r="AI513" i="24"/>
  <c r="AS513" i="24"/>
  <c r="BC513" i="24"/>
  <c r="AI508" i="24"/>
  <c r="BC508" i="24"/>
  <c r="AS508" i="24"/>
  <c r="BM508" i="24"/>
  <c r="Y508" i="24"/>
  <c r="AI500" i="24"/>
  <c r="AS500" i="24"/>
  <c r="BC500" i="24"/>
  <c r="BM500" i="24"/>
  <c r="Y500" i="24"/>
  <c r="AI492" i="24"/>
  <c r="AS492" i="24"/>
  <c r="BC492" i="24"/>
  <c r="BM492" i="24"/>
  <c r="Y492" i="24"/>
  <c r="BM484" i="24"/>
  <c r="AI484" i="24"/>
  <c r="AS484" i="24"/>
  <c r="BC484" i="24"/>
  <c r="Y484" i="24"/>
  <c r="AH479" i="24"/>
  <c r="AR479" i="24"/>
  <c r="BB479" i="24"/>
  <c r="BL479" i="24"/>
  <c r="X479" i="24"/>
  <c r="BA289" i="24"/>
  <c r="BK289" i="24"/>
  <c r="AQ289" i="24"/>
  <c r="W289" i="24"/>
  <c r="AG289" i="24"/>
  <c r="BA260" i="24"/>
  <c r="BK260" i="24"/>
  <c r="AQ260" i="24"/>
  <c r="W260" i="24"/>
  <c r="AG260" i="24"/>
  <c r="BK551" i="24"/>
  <c r="W551" i="24"/>
  <c r="AG551" i="24"/>
  <c r="BA551" i="24"/>
  <c r="AQ551" i="24"/>
  <c r="AG490" i="24"/>
  <c r="AQ490" i="24"/>
  <c r="BK490" i="24"/>
  <c r="BA490" i="24"/>
  <c r="W490" i="24"/>
  <c r="AQ344" i="24"/>
  <c r="BA344" i="24"/>
  <c r="BK344" i="24"/>
  <c r="AG344" i="24"/>
  <c r="W344" i="24"/>
  <c r="AQ336" i="24"/>
  <c r="BA336" i="24"/>
  <c r="BK336" i="24"/>
  <c r="AG336" i="24"/>
  <c r="W336" i="24"/>
  <c r="AQ328" i="24"/>
  <c r="BA328" i="24"/>
  <c r="BK328" i="24"/>
  <c r="AG328" i="24"/>
  <c r="W328" i="24"/>
  <c r="AQ320" i="24"/>
  <c r="BA320" i="24"/>
  <c r="AG320" i="24"/>
  <c r="BK320" i="24"/>
  <c r="W320" i="24"/>
  <c r="AQ312" i="24"/>
  <c r="BA312" i="24"/>
  <c r="BK312" i="24"/>
  <c r="AG312" i="24"/>
  <c r="W312" i="24"/>
  <c r="BA304" i="24"/>
  <c r="BK304" i="24"/>
  <c r="AG304" i="24"/>
  <c r="AQ304" i="24"/>
  <c r="W304" i="24"/>
  <c r="BA296" i="24"/>
  <c r="AG296" i="24"/>
  <c r="AQ296" i="24"/>
  <c r="BK296" i="24"/>
  <c r="W296" i="24"/>
  <c r="BA288" i="24"/>
  <c r="BK288" i="24"/>
  <c r="AG288" i="24"/>
  <c r="AQ288" i="24"/>
  <c r="W288" i="24"/>
  <c r="BA280" i="24"/>
  <c r="BK280" i="24"/>
  <c r="AG280" i="24"/>
  <c r="AQ280" i="24"/>
  <c r="W280" i="24"/>
  <c r="BA275" i="24"/>
  <c r="BK275" i="24"/>
  <c r="AQ275" i="24"/>
  <c r="AG275" i="24"/>
  <c r="W275" i="24"/>
  <c r="BA267" i="24"/>
  <c r="BK267" i="24"/>
  <c r="AQ267" i="24"/>
  <c r="W267" i="24"/>
  <c r="AG267" i="24"/>
  <c r="BA259" i="24"/>
  <c r="BK259" i="24"/>
  <c r="AQ259" i="24"/>
  <c r="W259" i="24"/>
  <c r="AG259" i="24"/>
  <c r="BA251" i="24"/>
  <c r="BK251" i="24"/>
  <c r="AQ251" i="24"/>
  <c r="W251" i="24"/>
  <c r="AG251" i="24"/>
  <c r="BK574" i="24"/>
  <c r="AG574" i="24"/>
  <c r="AQ574" i="24"/>
  <c r="BA574" i="24"/>
  <c r="W574" i="24"/>
  <c r="BK566" i="24"/>
  <c r="BA566" i="24"/>
  <c r="AG566" i="24"/>
  <c r="AQ566" i="24"/>
  <c r="W566" i="24"/>
  <c r="BK558" i="24"/>
  <c r="AG558" i="24"/>
  <c r="AQ558" i="24"/>
  <c r="BA558" i="24"/>
  <c r="W558" i="24"/>
  <c r="BK550" i="24"/>
  <c r="BA550" i="24"/>
  <c r="AG550" i="24"/>
  <c r="AQ550" i="24"/>
  <c r="W550" i="24"/>
  <c r="BK542" i="24"/>
  <c r="AG542" i="24"/>
  <c r="AQ542" i="24"/>
  <c r="BA542" i="24"/>
  <c r="W542" i="24"/>
  <c r="BK534" i="24"/>
  <c r="BA534" i="24"/>
  <c r="AG534" i="24"/>
  <c r="AQ534" i="24"/>
  <c r="W534" i="24"/>
  <c r="BK526" i="24"/>
  <c r="BA526" i="24"/>
  <c r="AG526" i="24"/>
  <c r="AQ526" i="24"/>
  <c r="W526" i="24"/>
  <c r="BK518" i="24"/>
  <c r="BA518" i="24"/>
  <c r="AG518" i="24"/>
  <c r="AQ518" i="24"/>
  <c r="W518" i="24"/>
  <c r="BK510" i="24"/>
  <c r="AG510" i="24"/>
  <c r="AQ510" i="24"/>
  <c r="BA510" i="24"/>
  <c r="W510" i="24"/>
  <c r="BA505" i="24"/>
  <c r="BK505" i="24"/>
  <c r="AQ505" i="24"/>
  <c r="AG505" i="24"/>
  <c r="W505" i="24"/>
  <c r="BA497" i="24"/>
  <c r="BK497" i="24"/>
  <c r="AQ497" i="24"/>
  <c r="AG497" i="24"/>
  <c r="W497" i="24"/>
  <c r="BA489" i="24"/>
  <c r="BK489" i="24"/>
  <c r="AQ489" i="24"/>
  <c r="AG489" i="24"/>
  <c r="W489" i="24"/>
  <c r="BA481" i="24"/>
  <c r="BK481" i="24"/>
  <c r="AQ481" i="24"/>
  <c r="W481" i="24"/>
  <c r="AG481" i="24"/>
  <c r="BL340" i="24"/>
  <c r="AR340" i="24"/>
  <c r="BB340" i="24"/>
  <c r="X340" i="24"/>
  <c r="AH340" i="24"/>
  <c r="BL332" i="24"/>
  <c r="AR332" i="24"/>
  <c r="BB332" i="24"/>
  <c r="X332" i="24"/>
  <c r="AH332" i="24"/>
  <c r="BL324" i="24"/>
  <c r="AR324" i="24"/>
  <c r="BB324" i="24"/>
  <c r="X324" i="24"/>
  <c r="AH324" i="24"/>
  <c r="BL316" i="24"/>
  <c r="AR316" i="24"/>
  <c r="BB316" i="24"/>
  <c r="X316" i="24"/>
  <c r="AH316" i="24"/>
  <c r="BL308" i="24"/>
  <c r="AR308" i="24"/>
  <c r="X308" i="24"/>
  <c r="AH308" i="24"/>
  <c r="BB308" i="24"/>
  <c r="BL300" i="24"/>
  <c r="AR300" i="24"/>
  <c r="BB300" i="24"/>
  <c r="X300" i="24"/>
  <c r="AH300" i="24"/>
  <c r="BL292" i="24"/>
  <c r="AR292" i="24"/>
  <c r="BB292" i="24"/>
  <c r="X292" i="24"/>
  <c r="AH292" i="24"/>
  <c r="BL284" i="24"/>
  <c r="AR284" i="24"/>
  <c r="BB284" i="24"/>
  <c r="X284" i="24"/>
  <c r="AH284" i="24"/>
  <c r="BB271" i="24"/>
  <c r="BL271" i="24"/>
  <c r="X271" i="24"/>
  <c r="AH271" i="24"/>
  <c r="AR271" i="24"/>
  <c r="BB263" i="24"/>
  <c r="BL263" i="24"/>
  <c r="X263" i="24"/>
  <c r="AH263" i="24"/>
  <c r="AR263" i="24"/>
  <c r="BB255" i="24"/>
  <c r="BL255" i="24"/>
  <c r="X255" i="24"/>
  <c r="AH255" i="24"/>
  <c r="AR255" i="24"/>
  <c r="BB578" i="24"/>
  <c r="BL578" i="24"/>
  <c r="AR578" i="24"/>
  <c r="X578" i="24"/>
  <c r="AH578" i="24"/>
  <c r="BB570" i="24"/>
  <c r="BL570" i="24"/>
  <c r="AR570" i="24"/>
  <c r="X570" i="24"/>
  <c r="AH570" i="24"/>
  <c r="BB562" i="24"/>
  <c r="BL562" i="24"/>
  <c r="AR562" i="24"/>
  <c r="X562" i="24"/>
  <c r="AH562" i="24"/>
  <c r="BB554" i="24"/>
  <c r="BL554" i="24"/>
  <c r="AR554" i="24"/>
  <c r="X554" i="24"/>
  <c r="AH554" i="24"/>
  <c r="BB546" i="24"/>
  <c r="BL546" i="24"/>
  <c r="AR546" i="24"/>
  <c r="X546" i="24"/>
  <c r="AH546" i="24"/>
  <c r="BB538" i="24"/>
  <c r="BL538" i="24"/>
  <c r="AR538" i="24"/>
  <c r="X538" i="24"/>
  <c r="AH538" i="24"/>
  <c r="BB530" i="24"/>
  <c r="BL530" i="24"/>
  <c r="AR530" i="24"/>
  <c r="X530" i="24"/>
  <c r="AH530" i="24"/>
  <c r="BB522" i="24"/>
  <c r="BL522" i="24"/>
  <c r="AR522" i="24"/>
  <c r="X522" i="24"/>
  <c r="AH522" i="24"/>
  <c r="BB514" i="24"/>
  <c r="BL514" i="24"/>
  <c r="AR514" i="24"/>
  <c r="X514" i="24"/>
  <c r="AH514" i="24"/>
  <c r="BL501" i="24"/>
  <c r="BB501" i="24"/>
  <c r="X501" i="24"/>
  <c r="AH501" i="24"/>
  <c r="AR501" i="24"/>
  <c r="BL493" i="24"/>
  <c r="BB493" i="24"/>
  <c r="X493" i="24"/>
  <c r="AH493" i="24"/>
  <c r="AR493" i="24"/>
  <c r="BL485" i="24"/>
  <c r="X485" i="24"/>
  <c r="BB485" i="24"/>
  <c r="AH485" i="24"/>
  <c r="AR485" i="24"/>
  <c r="AS344" i="24"/>
  <c r="BC344" i="24"/>
  <c r="BM344" i="24"/>
  <c r="AI344" i="24"/>
  <c r="Y344" i="24"/>
  <c r="AS336" i="24"/>
  <c r="BC336" i="24"/>
  <c r="BM336" i="24"/>
  <c r="AI336" i="24"/>
  <c r="Y336" i="24"/>
  <c r="AS328" i="24"/>
  <c r="BC328" i="24"/>
  <c r="BM328" i="24"/>
  <c r="AI328" i="24"/>
  <c r="Y328" i="24"/>
  <c r="AS320" i="24"/>
  <c r="BC320" i="24"/>
  <c r="BM320" i="24"/>
  <c r="AI320" i="24"/>
  <c r="Y320" i="24"/>
  <c r="AS312" i="24"/>
  <c r="BC312" i="24"/>
  <c r="BM312" i="24"/>
  <c r="AI312" i="24"/>
  <c r="Y312" i="24"/>
  <c r="BC304" i="24"/>
  <c r="BM304" i="24"/>
  <c r="AS304" i="24"/>
  <c r="AI304" i="24"/>
  <c r="Y304" i="24"/>
  <c r="BC296" i="24"/>
  <c r="BM296" i="24"/>
  <c r="AS296" i="24"/>
  <c r="Y296" i="24"/>
  <c r="AI296" i="24"/>
  <c r="BC288" i="24"/>
  <c r="BM288" i="24"/>
  <c r="AS288" i="24"/>
  <c r="Y288" i="24"/>
  <c r="AI288" i="24"/>
  <c r="BC280" i="24"/>
  <c r="BM280" i="24"/>
  <c r="AS280" i="24"/>
  <c r="Y280" i="24"/>
  <c r="AI280" i="24"/>
  <c r="BC275" i="24"/>
  <c r="BM275" i="24"/>
  <c r="AS275" i="24"/>
  <c r="Y275" i="24"/>
  <c r="AI275" i="24"/>
  <c r="BC267" i="24"/>
  <c r="BM267" i="24"/>
  <c r="AS267" i="24"/>
  <c r="Y267" i="24"/>
  <c r="AI267" i="24"/>
  <c r="BC259" i="24"/>
  <c r="BM259" i="24"/>
  <c r="AS259" i="24"/>
  <c r="Y259" i="24"/>
  <c r="AI259" i="24"/>
  <c r="BC251" i="24"/>
  <c r="BM251" i="24"/>
  <c r="AS251" i="24"/>
  <c r="Y251" i="24"/>
  <c r="AI251" i="24"/>
  <c r="BC574" i="24"/>
  <c r="BM574" i="24"/>
  <c r="Y574" i="24"/>
  <c r="AS574" i="24"/>
  <c r="AI574" i="24"/>
  <c r="BC566" i="24"/>
  <c r="BM566" i="24"/>
  <c r="Y566" i="24"/>
  <c r="AS566" i="24"/>
  <c r="AI566" i="24"/>
  <c r="BC558" i="24"/>
  <c r="BM558" i="24"/>
  <c r="Y558" i="24"/>
  <c r="AS558" i="24"/>
  <c r="AI558" i="24"/>
  <c r="BC550" i="24"/>
  <c r="BM550" i="24"/>
  <c r="Y550" i="24"/>
  <c r="AS550" i="24"/>
  <c r="AI550" i="24"/>
  <c r="BC542" i="24"/>
  <c r="BM542" i="24"/>
  <c r="Y542" i="24"/>
  <c r="AS542" i="24"/>
  <c r="AI542" i="24"/>
  <c r="BC534" i="24"/>
  <c r="BM534" i="24"/>
  <c r="Y534" i="24"/>
  <c r="AS534" i="24"/>
  <c r="AI534" i="24"/>
  <c r="BC526" i="24"/>
  <c r="BM526" i="24"/>
  <c r="Y526" i="24"/>
  <c r="AS526" i="24"/>
  <c r="AI526" i="24"/>
  <c r="BM518" i="24"/>
  <c r="Y518" i="24"/>
  <c r="BC518" i="24"/>
  <c r="AS518" i="24"/>
  <c r="AI518" i="24"/>
  <c r="BM510" i="24"/>
  <c r="Y510" i="24"/>
  <c r="AS510" i="24"/>
  <c r="BC510" i="24"/>
  <c r="AI510" i="24"/>
  <c r="BM505" i="24"/>
  <c r="BC505" i="24"/>
  <c r="Y505" i="24"/>
  <c r="AI505" i="24"/>
  <c r="AS505" i="24"/>
  <c r="BM497" i="24"/>
  <c r="Y497" i="24"/>
  <c r="AI497" i="24"/>
  <c r="BC497" i="24"/>
  <c r="AS497" i="24"/>
  <c r="BM489" i="24"/>
  <c r="Y489" i="24"/>
  <c r="AI489" i="24"/>
  <c r="AS489" i="24"/>
  <c r="BC489" i="24"/>
  <c r="BM481" i="24"/>
  <c r="Y481" i="24"/>
  <c r="AI481" i="24"/>
  <c r="BC481" i="24"/>
  <c r="AS481" i="24"/>
  <c r="BK479" i="24"/>
  <c r="W479" i="24"/>
  <c r="AG479" i="24"/>
  <c r="BA479" i="24"/>
  <c r="AQ479" i="24"/>
  <c r="BA337" i="24"/>
  <c r="BK337" i="24"/>
  <c r="AG337" i="24"/>
  <c r="AQ337" i="24"/>
  <c r="W337" i="24"/>
  <c r="BA305" i="24"/>
  <c r="BK305" i="24"/>
  <c r="AQ305" i="24"/>
  <c r="W305" i="24"/>
  <c r="AG305" i="24"/>
  <c r="AQ341" i="24"/>
  <c r="BK341" i="24"/>
  <c r="BA341" i="24"/>
  <c r="W341" i="24"/>
  <c r="AG341" i="24"/>
  <c r="AQ333" i="24"/>
  <c r="BK333" i="24"/>
  <c r="W333" i="24"/>
  <c r="AG333" i="24"/>
  <c r="BA333" i="24"/>
  <c r="AQ325" i="24"/>
  <c r="BK325" i="24"/>
  <c r="BA325" i="24"/>
  <c r="W325" i="24"/>
  <c r="AG325" i="24"/>
  <c r="AQ317" i="24"/>
  <c r="BK317" i="24"/>
  <c r="BA317" i="24"/>
  <c r="W317" i="24"/>
  <c r="AG317" i="24"/>
  <c r="AQ309" i="24"/>
  <c r="BK309" i="24"/>
  <c r="W309" i="24"/>
  <c r="AG309" i="24"/>
  <c r="BA309" i="24"/>
  <c r="BK301" i="24"/>
  <c r="BA301" i="24"/>
  <c r="W301" i="24"/>
  <c r="AG301" i="24"/>
  <c r="AQ301" i="24"/>
  <c r="BK293" i="24"/>
  <c r="BA293" i="24"/>
  <c r="W293" i="24"/>
  <c r="AG293" i="24"/>
  <c r="AQ293" i="24"/>
  <c r="BK285" i="24"/>
  <c r="BA285" i="24"/>
  <c r="W285" i="24"/>
  <c r="AG285" i="24"/>
  <c r="AQ285" i="24"/>
  <c r="BK277" i="24"/>
  <c r="W277" i="24"/>
  <c r="AG277" i="24"/>
  <c r="BA277" i="24"/>
  <c r="AQ277" i="24"/>
  <c r="BA272" i="24"/>
  <c r="AG272" i="24"/>
  <c r="AQ272" i="24"/>
  <c r="BK272" i="24"/>
  <c r="W272" i="24"/>
  <c r="BA264" i="24"/>
  <c r="BK264" i="24"/>
  <c r="AG264" i="24"/>
  <c r="AQ264" i="24"/>
  <c r="W264" i="24"/>
  <c r="BA256" i="24"/>
  <c r="AG256" i="24"/>
  <c r="BK256" i="24"/>
  <c r="AQ256" i="24"/>
  <c r="W256" i="24"/>
  <c r="BA248" i="24"/>
  <c r="BK248" i="24"/>
  <c r="AG248" i="24"/>
  <c r="AQ248" i="24"/>
  <c r="W248" i="24"/>
  <c r="BK571" i="24"/>
  <c r="BA571" i="24"/>
  <c r="W571" i="24"/>
  <c r="AG571" i="24"/>
  <c r="AQ571" i="24"/>
  <c r="BK563" i="24"/>
  <c r="BA563" i="24"/>
  <c r="W563" i="24"/>
  <c r="AG563" i="24"/>
  <c r="AQ563" i="24"/>
  <c r="BA555" i="24"/>
  <c r="W555" i="24"/>
  <c r="AG555" i="24"/>
  <c r="BK555" i="24"/>
  <c r="AQ555" i="24"/>
  <c r="BA547" i="24"/>
  <c r="BK547" i="24"/>
  <c r="W547" i="24"/>
  <c r="AG547" i="24"/>
  <c r="AQ547" i="24"/>
  <c r="BK539" i="24"/>
  <c r="BA539" i="24"/>
  <c r="W539" i="24"/>
  <c r="AG539" i="24"/>
  <c r="AQ539" i="24"/>
  <c r="BA531" i="24"/>
  <c r="BK531" i="24"/>
  <c r="W531" i="24"/>
  <c r="AG531" i="24"/>
  <c r="AQ531" i="24"/>
  <c r="BA523" i="24"/>
  <c r="W523" i="24"/>
  <c r="BK523" i="24"/>
  <c r="AG523" i="24"/>
  <c r="AQ523" i="24"/>
  <c r="BA515" i="24"/>
  <c r="W515" i="24"/>
  <c r="AG515" i="24"/>
  <c r="BK515" i="24"/>
  <c r="AQ515" i="24"/>
  <c r="BA502" i="24"/>
  <c r="BK502" i="24"/>
  <c r="AG502" i="24"/>
  <c r="AQ502" i="24"/>
  <c r="W502" i="24"/>
  <c r="BA494" i="24"/>
  <c r="AG494" i="24"/>
  <c r="BK494" i="24"/>
  <c r="AQ494" i="24"/>
  <c r="W494" i="24"/>
  <c r="BA486" i="24"/>
  <c r="AG486" i="24"/>
  <c r="AQ486" i="24"/>
  <c r="BK486" i="24"/>
  <c r="W486" i="24"/>
  <c r="BB345" i="24"/>
  <c r="BL345" i="24"/>
  <c r="AH345" i="24"/>
  <c r="X345" i="24"/>
  <c r="AR345" i="24"/>
  <c r="BB337" i="24"/>
  <c r="BL337" i="24"/>
  <c r="AH337" i="24"/>
  <c r="AR337" i="24"/>
  <c r="X337" i="24"/>
  <c r="BB329" i="24"/>
  <c r="BL329" i="24"/>
  <c r="AH329" i="24"/>
  <c r="AR329" i="24"/>
  <c r="X329" i="24"/>
  <c r="BB321" i="24"/>
  <c r="BL321" i="24"/>
  <c r="AH321" i="24"/>
  <c r="X321" i="24"/>
  <c r="AR321" i="24"/>
  <c r="BB313" i="24"/>
  <c r="BL313" i="24"/>
  <c r="AR313" i="24"/>
  <c r="X313" i="24"/>
  <c r="AH313" i="24"/>
  <c r="BB305" i="24"/>
  <c r="BL305" i="24"/>
  <c r="AR305" i="24"/>
  <c r="X305" i="24"/>
  <c r="AH305" i="24"/>
  <c r="BB297" i="24"/>
  <c r="BL297" i="24"/>
  <c r="AR297" i="24"/>
  <c r="X297" i="24"/>
  <c r="AH297" i="24"/>
  <c r="BB289" i="24"/>
  <c r="BL289" i="24"/>
  <c r="AR289" i="24"/>
  <c r="X289" i="24"/>
  <c r="AH289" i="24"/>
  <c r="BB281" i="24"/>
  <c r="BL281" i="24"/>
  <c r="AR281" i="24"/>
  <c r="X281" i="24"/>
  <c r="AH281" i="24"/>
  <c r="BL276" i="24"/>
  <c r="AR276" i="24"/>
  <c r="X276" i="24"/>
  <c r="BB276" i="24"/>
  <c r="AH276" i="24"/>
  <c r="BL268" i="24"/>
  <c r="AR268" i="24"/>
  <c r="BB268" i="24"/>
  <c r="X268" i="24"/>
  <c r="AH268" i="24"/>
  <c r="BL260" i="24"/>
  <c r="AR260" i="24"/>
  <c r="BB260" i="24"/>
  <c r="X260" i="24"/>
  <c r="AH260" i="24"/>
  <c r="BL252" i="24"/>
  <c r="AR252" i="24"/>
  <c r="BB252" i="24"/>
  <c r="X252" i="24"/>
  <c r="AH252" i="24"/>
  <c r="BB575" i="24"/>
  <c r="AH575" i="24"/>
  <c r="AR575" i="24"/>
  <c r="BL575" i="24"/>
  <c r="X575" i="24"/>
  <c r="BB567" i="24"/>
  <c r="AH567" i="24"/>
  <c r="AR567" i="24"/>
  <c r="BL567" i="24"/>
  <c r="X567" i="24"/>
  <c r="BB559" i="24"/>
  <c r="AH559" i="24"/>
  <c r="AR559" i="24"/>
  <c r="BL559" i="24"/>
  <c r="X559" i="24"/>
  <c r="BB551" i="24"/>
  <c r="AH551" i="24"/>
  <c r="BL551" i="24"/>
  <c r="AR551" i="24"/>
  <c r="X551" i="24"/>
  <c r="BB543" i="24"/>
  <c r="AH543" i="24"/>
  <c r="AR543" i="24"/>
  <c r="BL543" i="24"/>
  <c r="X543" i="24"/>
  <c r="BB535" i="24"/>
  <c r="AH535" i="24"/>
  <c r="AR535" i="24"/>
  <c r="BL535" i="24"/>
  <c r="X535" i="24"/>
  <c r="BL527" i="24"/>
  <c r="BB527" i="24"/>
  <c r="AH527" i="24"/>
  <c r="AR527" i="24"/>
  <c r="X527" i="24"/>
  <c r="AH519" i="24"/>
  <c r="BL519" i="24"/>
  <c r="BB519" i="24"/>
  <c r="AR519" i="24"/>
  <c r="X519" i="24"/>
  <c r="AH511" i="24"/>
  <c r="AR511" i="24"/>
  <c r="BL511" i="24"/>
  <c r="BB511" i="24"/>
  <c r="X511" i="24"/>
  <c r="BB506" i="24"/>
  <c r="BL506" i="24"/>
  <c r="AR506" i="24"/>
  <c r="X506" i="24"/>
  <c r="AH506" i="24"/>
  <c r="BB498" i="24"/>
  <c r="BL498" i="24"/>
  <c r="AR498" i="24"/>
  <c r="X498" i="24"/>
  <c r="AH498" i="24"/>
  <c r="BB490" i="24"/>
  <c r="BL490" i="24"/>
  <c r="AR490" i="24"/>
  <c r="AH490" i="24"/>
  <c r="X490" i="24"/>
  <c r="BB482" i="24"/>
  <c r="BL482" i="24"/>
  <c r="AR482" i="24"/>
  <c r="AH482" i="24"/>
  <c r="X482" i="24"/>
  <c r="AS341" i="24"/>
  <c r="BC341" i="24"/>
  <c r="BM341" i="24"/>
  <c r="AI341" i="24"/>
  <c r="Y341" i="24"/>
  <c r="AS333" i="24"/>
  <c r="BC333" i="24"/>
  <c r="BM333" i="24"/>
  <c r="AI333" i="24"/>
  <c r="Y333" i="24"/>
  <c r="AS325" i="24"/>
  <c r="BC325" i="24"/>
  <c r="BM325" i="24"/>
  <c r="AI325" i="24"/>
  <c r="Y325" i="24"/>
  <c r="AS317" i="24"/>
  <c r="BC317" i="24"/>
  <c r="BM317" i="24"/>
  <c r="AI317" i="24"/>
  <c r="Y317" i="24"/>
  <c r="AS309" i="24"/>
  <c r="BC309" i="24"/>
  <c r="BM309" i="24"/>
  <c r="AI309" i="24"/>
  <c r="Y309" i="24"/>
  <c r="BC301" i="24"/>
  <c r="BM301" i="24"/>
  <c r="AS301" i="24"/>
  <c r="Y301" i="24"/>
  <c r="AI301" i="24"/>
  <c r="BC293" i="24"/>
  <c r="BM293" i="24"/>
  <c r="AS293" i="24"/>
  <c r="Y293" i="24"/>
  <c r="AI293" i="24"/>
  <c r="BC285" i="24"/>
  <c r="BM285" i="24"/>
  <c r="AS285" i="24"/>
  <c r="Y285" i="24"/>
  <c r="AI285" i="24"/>
  <c r="BC277" i="24"/>
  <c r="BM277" i="24"/>
  <c r="AS277" i="24"/>
  <c r="Y277" i="24"/>
  <c r="AI277" i="24"/>
  <c r="BC272" i="24"/>
  <c r="BM272" i="24"/>
  <c r="AS272" i="24"/>
  <c r="Y272" i="24"/>
  <c r="AI272" i="24"/>
  <c r="BC264" i="24"/>
  <c r="BM264" i="24"/>
  <c r="AS264" i="24"/>
  <c r="Y264" i="24"/>
  <c r="AI264" i="24"/>
  <c r="BC256" i="24"/>
  <c r="BM256" i="24"/>
  <c r="AS256" i="24"/>
  <c r="AI256" i="24"/>
  <c r="Y256" i="24"/>
  <c r="BC248" i="24"/>
  <c r="BM248" i="24"/>
  <c r="AS248" i="24"/>
  <c r="AI248" i="24"/>
  <c r="Y248" i="24"/>
  <c r="BC571" i="24"/>
  <c r="BM571" i="24"/>
  <c r="AS571" i="24"/>
  <c r="AI571" i="24"/>
  <c r="Y571" i="24"/>
  <c r="BC563" i="24"/>
  <c r="BM563" i="24"/>
  <c r="AS563" i="24"/>
  <c r="AI563" i="24"/>
  <c r="Y563" i="24"/>
  <c r="BC555" i="24"/>
  <c r="BM555" i="24"/>
  <c r="AS555" i="24"/>
  <c r="Y555" i="24"/>
  <c r="AI555" i="24"/>
  <c r="BC547" i="24"/>
  <c r="BM547" i="24"/>
  <c r="AS547" i="24"/>
  <c r="AI547" i="24"/>
  <c r="Y547" i="24"/>
  <c r="BC539" i="24"/>
  <c r="BM539" i="24"/>
  <c r="AS539" i="24"/>
  <c r="AI539" i="24"/>
  <c r="Y539" i="24"/>
  <c r="BC531" i="24"/>
  <c r="BM531" i="24"/>
  <c r="AS531" i="24"/>
  <c r="AI531" i="24"/>
  <c r="Y531" i="24"/>
  <c r="BC523" i="24"/>
  <c r="BM523" i="24"/>
  <c r="AS523" i="24"/>
  <c r="AI523" i="24"/>
  <c r="Y523" i="24"/>
  <c r="BC515" i="24"/>
  <c r="BM515" i="24"/>
  <c r="AS515" i="24"/>
  <c r="AI515" i="24"/>
  <c r="Y515" i="24"/>
  <c r="BM502" i="24"/>
  <c r="Y502" i="24"/>
  <c r="AS502" i="24"/>
  <c r="BC502" i="24"/>
  <c r="AI502" i="24"/>
  <c r="BM494" i="24"/>
  <c r="BC494" i="24"/>
  <c r="Y494" i="24"/>
  <c r="AS494" i="24"/>
  <c r="AI494" i="24"/>
  <c r="BM486" i="24"/>
  <c r="Y486" i="24"/>
  <c r="BC486" i="24"/>
  <c r="AS486" i="24"/>
  <c r="AI486" i="24"/>
  <c r="BA346" i="24"/>
  <c r="BK346" i="24"/>
  <c r="W346" i="24"/>
  <c r="AQ346" i="24"/>
  <c r="AG346" i="24"/>
  <c r="BA338" i="24"/>
  <c r="BK338" i="24"/>
  <c r="AQ338" i="24"/>
  <c r="W338" i="24"/>
  <c r="AG338" i="24"/>
  <c r="BA330" i="24"/>
  <c r="BK330" i="24"/>
  <c r="AQ330" i="24"/>
  <c r="W330" i="24"/>
  <c r="AG330" i="24"/>
  <c r="BA322" i="24"/>
  <c r="BK322" i="24"/>
  <c r="W322" i="24"/>
  <c r="AQ322" i="24"/>
  <c r="AG322" i="24"/>
  <c r="BA314" i="24"/>
  <c r="BK314" i="24"/>
  <c r="W314" i="24"/>
  <c r="AG314" i="24"/>
  <c r="AQ314" i="24"/>
  <c r="BA306" i="24"/>
  <c r="BK306" i="24"/>
  <c r="AQ306" i="24"/>
  <c r="W306" i="24"/>
  <c r="AG306" i="24"/>
  <c r="BA298" i="24"/>
  <c r="BK298" i="24"/>
  <c r="W298" i="24"/>
  <c r="AG298" i="24"/>
  <c r="AQ298" i="24"/>
  <c r="BA290" i="24"/>
  <c r="BK290" i="24"/>
  <c r="W290" i="24"/>
  <c r="AG290" i="24"/>
  <c r="AQ290" i="24"/>
  <c r="BA282" i="24"/>
  <c r="BK282" i="24"/>
  <c r="W282" i="24"/>
  <c r="AG282" i="24"/>
  <c r="AQ282" i="24"/>
  <c r="BK269" i="24"/>
  <c r="BA269" i="24"/>
  <c r="W269" i="24"/>
  <c r="AG269" i="24"/>
  <c r="AQ269" i="24"/>
  <c r="BK261" i="24"/>
  <c r="BA261" i="24"/>
  <c r="W261" i="24"/>
  <c r="AG261" i="24"/>
  <c r="AQ261" i="24"/>
  <c r="BK253" i="24"/>
  <c r="BA253" i="24"/>
  <c r="W253" i="24"/>
  <c r="AG253" i="24"/>
  <c r="AQ253" i="24"/>
  <c r="BK576" i="24"/>
  <c r="BA576" i="24"/>
  <c r="W576" i="24"/>
  <c r="AG576" i="24"/>
  <c r="AQ576" i="24"/>
  <c r="BK568" i="24"/>
  <c r="BA568" i="24"/>
  <c r="W568" i="24"/>
  <c r="AG568" i="24"/>
  <c r="AQ568" i="24"/>
  <c r="BK560" i="24"/>
  <c r="BA560" i="24"/>
  <c r="W560" i="24"/>
  <c r="AG560" i="24"/>
  <c r="AQ560" i="24"/>
  <c r="BK552" i="24"/>
  <c r="BA552" i="24"/>
  <c r="W552" i="24"/>
  <c r="AG552" i="24"/>
  <c r="AQ552" i="24"/>
  <c r="BK544" i="24"/>
  <c r="BA544" i="24"/>
  <c r="W544" i="24"/>
  <c r="AG544" i="24"/>
  <c r="AQ544" i="24"/>
  <c r="BK536" i="24"/>
  <c r="BA536" i="24"/>
  <c r="W536" i="24"/>
  <c r="AG536" i="24"/>
  <c r="AQ536" i="24"/>
  <c r="BK528" i="24"/>
  <c r="W528" i="24"/>
  <c r="AG528" i="24"/>
  <c r="BA528" i="24"/>
  <c r="AQ528" i="24"/>
  <c r="BK520" i="24"/>
  <c r="BA520" i="24"/>
  <c r="W520" i="24"/>
  <c r="AG520" i="24"/>
  <c r="AQ520" i="24"/>
  <c r="BK512" i="24"/>
  <c r="BA512" i="24"/>
  <c r="W512" i="24"/>
  <c r="AG512" i="24"/>
  <c r="AQ512" i="24"/>
  <c r="W507" i="24"/>
  <c r="BA507" i="24"/>
  <c r="AG507" i="24"/>
  <c r="AQ507" i="24"/>
  <c r="BK507" i="24"/>
  <c r="BK499" i="24"/>
  <c r="W499" i="24"/>
  <c r="AG499" i="24"/>
  <c r="AQ499" i="24"/>
  <c r="BA499" i="24"/>
  <c r="BK491" i="24"/>
  <c r="BA491" i="24"/>
  <c r="W491" i="24"/>
  <c r="AG491" i="24"/>
  <c r="AQ491" i="24"/>
  <c r="BK483" i="24"/>
  <c r="BA483" i="24"/>
  <c r="W483" i="24"/>
  <c r="AG483" i="24"/>
  <c r="AQ483" i="24"/>
  <c r="AR342" i="24"/>
  <c r="BB342" i="24"/>
  <c r="BL342" i="24"/>
  <c r="AH342" i="24"/>
  <c r="X342" i="24"/>
  <c r="BB334" i="24"/>
  <c r="BL334" i="24"/>
  <c r="AR334" i="24"/>
  <c r="AH334" i="24"/>
  <c r="X334" i="24"/>
  <c r="BB326" i="24"/>
  <c r="BL326" i="24"/>
  <c r="AH326" i="24"/>
  <c r="AR326" i="24"/>
  <c r="X326" i="24"/>
  <c r="BB318" i="24"/>
  <c r="BL318" i="24"/>
  <c r="AH318" i="24"/>
  <c r="AR318" i="24"/>
  <c r="X318" i="24"/>
  <c r="BB310" i="24"/>
  <c r="BL310" i="24"/>
  <c r="AH310" i="24"/>
  <c r="AR310" i="24"/>
  <c r="X310" i="24"/>
  <c r="BB302" i="24"/>
  <c r="BL302" i="24"/>
  <c r="AR302" i="24"/>
  <c r="X302" i="24"/>
  <c r="AH302" i="24"/>
  <c r="BB294" i="24"/>
  <c r="BL294" i="24"/>
  <c r="AR294" i="24"/>
  <c r="X294" i="24"/>
  <c r="AH294" i="24"/>
  <c r="BB286" i="24"/>
  <c r="BL286" i="24"/>
  <c r="AR286" i="24"/>
  <c r="AH286" i="24"/>
  <c r="X286" i="24"/>
  <c r="BB278" i="24"/>
  <c r="BL278" i="24"/>
  <c r="AR278" i="24"/>
  <c r="AH278" i="24"/>
  <c r="X278" i="24"/>
  <c r="BB273" i="24"/>
  <c r="BL273" i="24"/>
  <c r="AR273" i="24"/>
  <c r="AH273" i="24"/>
  <c r="X273" i="24"/>
  <c r="BB265" i="24"/>
  <c r="BL265" i="24"/>
  <c r="AR265" i="24"/>
  <c r="AH265" i="24"/>
  <c r="X265" i="24"/>
  <c r="BB257" i="24"/>
  <c r="BL257" i="24"/>
  <c r="AR257" i="24"/>
  <c r="AH257" i="24"/>
  <c r="X257" i="24"/>
  <c r="BB249" i="24"/>
  <c r="BL249" i="24"/>
  <c r="AR249" i="24"/>
  <c r="X249" i="24"/>
  <c r="AH249" i="24"/>
  <c r="BL572" i="24"/>
  <c r="X572" i="24"/>
  <c r="AH572" i="24"/>
  <c r="BB572" i="24"/>
  <c r="AR572" i="24"/>
  <c r="BL564" i="24"/>
  <c r="X564" i="24"/>
  <c r="AH564" i="24"/>
  <c r="AR564" i="24"/>
  <c r="BB564" i="24"/>
  <c r="BL556" i="24"/>
  <c r="X556" i="24"/>
  <c r="AH556" i="24"/>
  <c r="BB556" i="24"/>
  <c r="AR556" i="24"/>
  <c r="BL548" i="24"/>
  <c r="X548" i="24"/>
  <c r="AH548" i="24"/>
  <c r="AR548" i="24"/>
  <c r="BB548" i="24"/>
  <c r="BL540" i="24"/>
  <c r="X540" i="24"/>
  <c r="AH540" i="24"/>
  <c r="BB540" i="24"/>
  <c r="AR540" i="24"/>
  <c r="BL532" i="24"/>
  <c r="X532" i="24"/>
  <c r="AH532" i="24"/>
  <c r="AR532" i="24"/>
  <c r="BB532" i="24"/>
  <c r="BL524" i="24"/>
  <c r="X524" i="24"/>
  <c r="AH524" i="24"/>
  <c r="AR524" i="24"/>
  <c r="BB524" i="24"/>
  <c r="BL516" i="24"/>
  <c r="BB516" i="24"/>
  <c r="X516" i="24"/>
  <c r="AH516" i="24"/>
  <c r="AR516" i="24"/>
  <c r="AH503" i="24"/>
  <c r="AR503" i="24"/>
  <c r="BL503" i="24"/>
  <c r="BB503" i="24"/>
  <c r="X503" i="24"/>
  <c r="AH495" i="24"/>
  <c r="AR495" i="24"/>
  <c r="BL495" i="24"/>
  <c r="BB495" i="24"/>
  <c r="X495" i="24"/>
  <c r="AH487" i="24"/>
  <c r="BB487" i="24"/>
  <c r="AR487" i="24"/>
  <c r="BL487" i="24"/>
  <c r="X487" i="24"/>
  <c r="AS346" i="24"/>
  <c r="BC346" i="24"/>
  <c r="BM346" i="24"/>
  <c r="AI346" i="24"/>
  <c r="Y346" i="24"/>
  <c r="AS338" i="24"/>
  <c r="BC338" i="24"/>
  <c r="BM338" i="24"/>
  <c r="AI338" i="24"/>
  <c r="Y338" i="24"/>
  <c r="AS330" i="24"/>
  <c r="BC330" i="24"/>
  <c r="BM330" i="24"/>
  <c r="AI330" i="24"/>
  <c r="Y330" i="24"/>
  <c r="AS322" i="24"/>
  <c r="BC322" i="24"/>
  <c r="BM322" i="24"/>
  <c r="AI322" i="24"/>
  <c r="Y322" i="24"/>
  <c r="AS314" i="24"/>
  <c r="BC314" i="24"/>
  <c r="AI314" i="24"/>
  <c r="BM314" i="24"/>
  <c r="Y314" i="24"/>
  <c r="AS306" i="24"/>
  <c r="BC306" i="24"/>
  <c r="BM306" i="24"/>
  <c r="AI306" i="24"/>
  <c r="Y306" i="24"/>
  <c r="BC298" i="24"/>
  <c r="AI298" i="24"/>
  <c r="BM298" i="24"/>
  <c r="AS298" i="24"/>
  <c r="Y298" i="24"/>
  <c r="BC290" i="24"/>
  <c r="BM290" i="24"/>
  <c r="AI290" i="24"/>
  <c r="AS290" i="24"/>
  <c r="Y290" i="24"/>
  <c r="BC282" i="24"/>
  <c r="BM282" i="24"/>
  <c r="AI282" i="24"/>
  <c r="AS282" i="24"/>
  <c r="Y282" i="24"/>
  <c r="BC269" i="24"/>
  <c r="BM269" i="24"/>
  <c r="AS269" i="24"/>
  <c r="AI269" i="24"/>
  <c r="Y269" i="24"/>
  <c r="BC261" i="24"/>
  <c r="BM261" i="24"/>
  <c r="AS261" i="24"/>
  <c r="AI261" i="24"/>
  <c r="Y261" i="24"/>
  <c r="BC253" i="24"/>
  <c r="BM253" i="24"/>
  <c r="AS253" i="24"/>
  <c r="AI253" i="24"/>
  <c r="Y253" i="24"/>
  <c r="BM576" i="24"/>
  <c r="BC576" i="24"/>
  <c r="AI576" i="24"/>
  <c r="AS576" i="24"/>
  <c r="Y576" i="24"/>
  <c r="BM568" i="24"/>
  <c r="AI568" i="24"/>
  <c r="AS568" i="24"/>
  <c r="BC568" i="24"/>
  <c r="Y568" i="24"/>
  <c r="BM560" i="24"/>
  <c r="BC560" i="24"/>
  <c r="AI560" i="24"/>
  <c r="AS560" i="24"/>
  <c r="Y560" i="24"/>
  <c r="BM552" i="24"/>
  <c r="AI552" i="24"/>
  <c r="AS552" i="24"/>
  <c r="BC552" i="24"/>
  <c r="Y552" i="24"/>
  <c r="BM544" i="24"/>
  <c r="BC544" i="24"/>
  <c r="AI544" i="24"/>
  <c r="AS544" i="24"/>
  <c r="Y544" i="24"/>
  <c r="AI536" i="24"/>
  <c r="BM536" i="24"/>
  <c r="AS536" i="24"/>
  <c r="BC536" i="24"/>
  <c r="Y536" i="24"/>
  <c r="AI528" i="24"/>
  <c r="BC528" i="24"/>
  <c r="AS528" i="24"/>
  <c r="BM528" i="24"/>
  <c r="Y528" i="24"/>
  <c r="AI520" i="24"/>
  <c r="AS520" i="24"/>
  <c r="BC520" i="24"/>
  <c r="BM520" i="24"/>
  <c r="Y520" i="24"/>
  <c r="BM512" i="24"/>
  <c r="BC512" i="24"/>
  <c r="AI512" i="24"/>
  <c r="AS512" i="24"/>
  <c r="Y512" i="24"/>
  <c r="BC507" i="24"/>
  <c r="BM507" i="24"/>
  <c r="AS507" i="24"/>
  <c r="AI507" i="24"/>
  <c r="Y507" i="24"/>
  <c r="BC499" i="24"/>
  <c r="BM499" i="24"/>
  <c r="AS499" i="24"/>
  <c r="AI499" i="24"/>
  <c r="Y499" i="24"/>
  <c r="BC491" i="24"/>
  <c r="BM491" i="24"/>
  <c r="AS491" i="24"/>
  <c r="Y491" i="24"/>
  <c r="AI491" i="24"/>
  <c r="BC483" i="24"/>
  <c r="BM483" i="24"/>
  <c r="AS483" i="24"/>
  <c r="AI483" i="24"/>
  <c r="Y483" i="24"/>
  <c r="BM247" i="24"/>
  <c r="BC247" i="24"/>
  <c r="Y247" i="24"/>
  <c r="AI247" i="24"/>
  <c r="AS247" i="24"/>
  <c r="BK567" i="24"/>
  <c r="W567" i="24"/>
  <c r="AG567" i="24"/>
  <c r="BA567" i="24"/>
  <c r="AQ567" i="24"/>
  <c r="AG498" i="24"/>
  <c r="BK498" i="24"/>
  <c r="BA498" i="24"/>
  <c r="AQ498" i="24"/>
  <c r="W498" i="24"/>
  <c r="BK343" i="24"/>
  <c r="AQ343" i="24"/>
  <c r="BA343" i="24"/>
  <c r="W343" i="24"/>
  <c r="AG343" i="24"/>
  <c r="BK335" i="24"/>
  <c r="AQ335" i="24"/>
  <c r="BA335" i="24"/>
  <c r="W335" i="24"/>
  <c r="AG335" i="24"/>
  <c r="BK327" i="24"/>
  <c r="AQ327" i="24"/>
  <c r="BA327" i="24"/>
  <c r="W327" i="24"/>
  <c r="AG327" i="24"/>
  <c r="BK319" i="24"/>
  <c r="AQ319" i="24"/>
  <c r="W319" i="24"/>
  <c r="BA319" i="24"/>
  <c r="AG319" i="24"/>
  <c r="BK311" i="24"/>
  <c r="AQ311" i="24"/>
  <c r="BA311" i="24"/>
  <c r="W311" i="24"/>
  <c r="AG311" i="24"/>
  <c r="BK303" i="24"/>
  <c r="AQ303" i="24"/>
  <c r="BA303" i="24"/>
  <c r="W303" i="24"/>
  <c r="AG303" i="24"/>
  <c r="BK295" i="24"/>
  <c r="AQ295" i="24"/>
  <c r="BA295" i="24"/>
  <c r="W295" i="24"/>
  <c r="AG295" i="24"/>
  <c r="BK287" i="24"/>
  <c r="AQ287" i="24"/>
  <c r="W287" i="24"/>
  <c r="BA287" i="24"/>
  <c r="AG287" i="24"/>
  <c r="BK279" i="24"/>
  <c r="AQ279" i="24"/>
  <c r="BA279" i="24"/>
  <c r="W279" i="24"/>
  <c r="AG279" i="24"/>
  <c r="BA274" i="24"/>
  <c r="BK274" i="24"/>
  <c r="W274" i="24"/>
  <c r="AG274" i="24"/>
  <c r="AQ274" i="24"/>
  <c r="BA266" i="24"/>
  <c r="BK266" i="24"/>
  <c r="W266" i="24"/>
  <c r="AG266" i="24"/>
  <c r="AQ266" i="24"/>
  <c r="BA258" i="24"/>
  <c r="BK258" i="24"/>
  <c r="W258" i="24"/>
  <c r="AG258" i="24"/>
  <c r="AQ258" i="24"/>
  <c r="BA250" i="24"/>
  <c r="BK250" i="24"/>
  <c r="W250" i="24"/>
  <c r="AG250" i="24"/>
  <c r="AQ250" i="24"/>
  <c r="BA573" i="24"/>
  <c r="BK573" i="24"/>
  <c r="AQ573" i="24"/>
  <c r="W573" i="24"/>
  <c r="AG573" i="24"/>
  <c r="BA565" i="24"/>
  <c r="BK565" i="24"/>
  <c r="AQ565" i="24"/>
  <c r="W565" i="24"/>
  <c r="AG565" i="24"/>
  <c r="BA557" i="24"/>
  <c r="BK557" i="24"/>
  <c r="AQ557" i="24"/>
  <c r="W557" i="24"/>
  <c r="AG557" i="24"/>
  <c r="BA549" i="24"/>
  <c r="BK549" i="24"/>
  <c r="AQ549" i="24"/>
  <c r="W549" i="24"/>
  <c r="AG549" i="24"/>
  <c r="BA541" i="24"/>
  <c r="BK541" i="24"/>
  <c r="AQ541" i="24"/>
  <c r="W541" i="24"/>
  <c r="AG541" i="24"/>
  <c r="BA533" i="24"/>
  <c r="BK533" i="24"/>
  <c r="AQ533" i="24"/>
  <c r="W533" i="24"/>
  <c r="AG533" i="24"/>
  <c r="BA525" i="24"/>
  <c r="BK525" i="24"/>
  <c r="AQ525" i="24"/>
  <c r="W525" i="24"/>
  <c r="AG525" i="24"/>
  <c r="BA517" i="24"/>
  <c r="BK517" i="24"/>
  <c r="AQ517" i="24"/>
  <c r="W517" i="24"/>
  <c r="AG517" i="24"/>
  <c r="BA509" i="24"/>
  <c r="BK509" i="24"/>
  <c r="AQ509" i="24"/>
  <c r="W509" i="24"/>
  <c r="AG509" i="24"/>
  <c r="BK504" i="24"/>
  <c r="BA504" i="24"/>
  <c r="W504" i="24"/>
  <c r="AG504" i="24"/>
  <c r="AQ504" i="24"/>
  <c r="BK496" i="24"/>
  <c r="W496" i="24"/>
  <c r="BA496" i="24"/>
  <c r="AG496" i="24"/>
  <c r="AQ496" i="24"/>
  <c r="BK488" i="24"/>
  <c r="BA488" i="24"/>
  <c r="W488" i="24"/>
  <c r="AG488" i="24"/>
  <c r="AQ488" i="24"/>
  <c r="BK480" i="24"/>
  <c r="BA480" i="24"/>
  <c r="W480" i="24"/>
  <c r="AG480" i="24"/>
  <c r="AQ480" i="24"/>
  <c r="AR339" i="24"/>
  <c r="BB339" i="24"/>
  <c r="BL339" i="24"/>
  <c r="AH339" i="24"/>
  <c r="X339" i="24"/>
  <c r="AR331" i="24"/>
  <c r="BB331" i="24"/>
  <c r="BL331" i="24"/>
  <c r="AH331" i="24"/>
  <c r="X331" i="24"/>
  <c r="AR323" i="24"/>
  <c r="BB323" i="24"/>
  <c r="BL323" i="24"/>
  <c r="AH323" i="24"/>
  <c r="X323" i="24"/>
  <c r="AR315" i="24"/>
  <c r="BB315" i="24"/>
  <c r="BL315" i="24"/>
  <c r="X315" i="24"/>
  <c r="AH315" i="24"/>
  <c r="AR307" i="24"/>
  <c r="BB307" i="24"/>
  <c r="BL307" i="24"/>
  <c r="X307" i="24"/>
  <c r="AH307" i="24"/>
  <c r="BB299" i="24"/>
  <c r="BL299" i="24"/>
  <c r="AR299" i="24"/>
  <c r="AH299" i="24"/>
  <c r="X299" i="24"/>
  <c r="BB291" i="24"/>
  <c r="BL291" i="24"/>
  <c r="AR291" i="24"/>
  <c r="AH291" i="24"/>
  <c r="X291" i="24"/>
  <c r="BB283" i="24"/>
  <c r="BL283" i="24"/>
  <c r="AR283" i="24"/>
  <c r="AH283" i="24"/>
  <c r="X283" i="24"/>
  <c r="BB270" i="24"/>
  <c r="BL270" i="24"/>
  <c r="AR270" i="24"/>
  <c r="AH270" i="24"/>
  <c r="X270" i="24"/>
  <c r="BB262" i="24"/>
  <c r="BL262" i="24"/>
  <c r="AR262" i="24"/>
  <c r="X262" i="24"/>
  <c r="AH262" i="24"/>
  <c r="BB254" i="24"/>
  <c r="BL254" i="24"/>
  <c r="AR254" i="24"/>
  <c r="X254" i="24"/>
  <c r="AH254" i="24"/>
  <c r="BB577" i="24"/>
  <c r="BL577" i="24"/>
  <c r="X577" i="24"/>
  <c r="AR577" i="24"/>
  <c r="AH577" i="24"/>
  <c r="BB569" i="24"/>
  <c r="BL569" i="24"/>
  <c r="X569" i="24"/>
  <c r="AR569" i="24"/>
  <c r="AH569" i="24"/>
  <c r="BB561" i="24"/>
  <c r="BL561" i="24"/>
  <c r="X561" i="24"/>
  <c r="AR561" i="24"/>
  <c r="AH561" i="24"/>
  <c r="BB553" i="24"/>
  <c r="BL553" i="24"/>
  <c r="X553" i="24"/>
  <c r="AR553" i="24"/>
  <c r="AH553" i="24"/>
  <c r="BB545" i="24"/>
  <c r="BL545" i="24"/>
  <c r="X545" i="24"/>
  <c r="AR545" i="24"/>
  <c r="AH545" i="24"/>
  <c r="BB537" i="24"/>
  <c r="BL537" i="24"/>
  <c r="X537" i="24"/>
  <c r="AR537" i="24"/>
  <c r="AH537" i="24"/>
  <c r="BB529" i="24"/>
  <c r="BL529" i="24"/>
  <c r="X529" i="24"/>
  <c r="AR529" i="24"/>
  <c r="AH529" i="24"/>
  <c r="BL521" i="24"/>
  <c r="X521" i="24"/>
  <c r="AR521" i="24"/>
  <c r="BB521" i="24"/>
  <c r="AH521" i="24"/>
  <c r="BL513" i="24"/>
  <c r="X513" i="24"/>
  <c r="AR513" i="24"/>
  <c r="BB513" i="24"/>
  <c r="AH513" i="24"/>
  <c r="BL508" i="24"/>
  <c r="X508" i="24"/>
  <c r="AH508" i="24"/>
  <c r="BB508" i="24"/>
  <c r="AR508" i="24"/>
  <c r="BL500" i="24"/>
  <c r="X500" i="24"/>
  <c r="AH500" i="24"/>
  <c r="AR500" i="24"/>
  <c r="BB500" i="24"/>
  <c r="BL492" i="24"/>
  <c r="X492" i="24"/>
  <c r="AH492" i="24"/>
  <c r="AR492" i="24"/>
  <c r="BB492" i="24"/>
  <c r="BL484" i="24"/>
  <c r="BB484" i="24"/>
  <c r="X484" i="24"/>
  <c r="AH484" i="24"/>
  <c r="AR484" i="24"/>
  <c r="AS343" i="24"/>
  <c r="BM343" i="24"/>
  <c r="BC343" i="24"/>
  <c r="Y343" i="24"/>
  <c r="AI343" i="24"/>
  <c r="AS335" i="24"/>
  <c r="BM335" i="24"/>
  <c r="Y335" i="24"/>
  <c r="BC335" i="24"/>
  <c r="AI335" i="24"/>
  <c r="AS327" i="24"/>
  <c r="BM327" i="24"/>
  <c r="BC327" i="24"/>
  <c r="Y327" i="24"/>
  <c r="AI327" i="24"/>
  <c r="AS319" i="24"/>
  <c r="BM319" i="24"/>
  <c r="Y319" i="24"/>
  <c r="AI319" i="24"/>
  <c r="BC319" i="24"/>
  <c r="AS311" i="24"/>
  <c r="BM311" i="24"/>
  <c r="BC311" i="24"/>
  <c r="Y311" i="24"/>
  <c r="AI311" i="24"/>
  <c r="BM303" i="24"/>
  <c r="BC303" i="24"/>
  <c r="Y303" i="24"/>
  <c r="AI303" i="24"/>
  <c r="AS303" i="24"/>
  <c r="BM295" i="24"/>
  <c r="BC295" i="24"/>
  <c r="Y295" i="24"/>
  <c r="AI295" i="24"/>
  <c r="AS295" i="24"/>
  <c r="BM287" i="24"/>
  <c r="Y287" i="24"/>
  <c r="AI287" i="24"/>
  <c r="BC287" i="24"/>
  <c r="AS287" i="24"/>
  <c r="BM279" i="24"/>
  <c r="BC279" i="24"/>
  <c r="Y279" i="24"/>
  <c r="AI279" i="24"/>
  <c r="AS279" i="24"/>
  <c r="BC274" i="24"/>
  <c r="AI274" i="24"/>
  <c r="AS274" i="24"/>
  <c r="BM274" i="24"/>
  <c r="Y274" i="24"/>
  <c r="BC266" i="24"/>
  <c r="BM266" i="24"/>
  <c r="AI266" i="24"/>
  <c r="AS266" i="24"/>
  <c r="Y266" i="24"/>
  <c r="BC258" i="24"/>
  <c r="BM258" i="24"/>
  <c r="AI258" i="24"/>
  <c r="AS258" i="24"/>
  <c r="Y258" i="24"/>
  <c r="BC250" i="24"/>
  <c r="AI250" i="24"/>
  <c r="AS250" i="24"/>
  <c r="BM250" i="24"/>
  <c r="Y250" i="24"/>
  <c r="BM573" i="24"/>
  <c r="BC573" i="24"/>
  <c r="Y573" i="24"/>
  <c r="AI573" i="24"/>
  <c r="AS573" i="24"/>
  <c r="BC565" i="24"/>
  <c r="Y565" i="24"/>
  <c r="AI565" i="24"/>
  <c r="BM565" i="24"/>
  <c r="AS565" i="24"/>
  <c r="BC557" i="24"/>
  <c r="BM557" i="24"/>
  <c r="Y557" i="24"/>
  <c r="AI557" i="24"/>
  <c r="AS557" i="24"/>
  <c r="BM549" i="24"/>
  <c r="BC549" i="24"/>
  <c r="Y549" i="24"/>
  <c r="AI549" i="24"/>
  <c r="AS549" i="24"/>
  <c r="BM541" i="24"/>
  <c r="BC541" i="24"/>
  <c r="Y541" i="24"/>
  <c r="AI541" i="24"/>
  <c r="AS541" i="24"/>
  <c r="BM533" i="24"/>
  <c r="BC533" i="24"/>
  <c r="Y533" i="24"/>
  <c r="AI533" i="24"/>
  <c r="AS533" i="24"/>
  <c r="BM525" i="24"/>
  <c r="BC525" i="24"/>
  <c r="Y525" i="24"/>
  <c r="AI525" i="24"/>
  <c r="AS525" i="24"/>
  <c r="BM517" i="24"/>
  <c r="Y517" i="24"/>
  <c r="BC517" i="24"/>
  <c r="AI517" i="24"/>
  <c r="AS517" i="24"/>
  <c r="BM509" i="24"/>
  <c r="Y509" i="24"/>
  <c r="AI509" i="24"/>
  <c r="AS509" i="24"/>
  <c r="BC509" i="24"/>
  <c r="BM504" i="24"/>
  <c r="BC504" i="24"/>
  <c r="AI504" i="24"/>
  <c r="AS504" i="24"/>
  <c r="Y504" i="24"/>
  <c r="BM496" i="24"/>
  <c r="BC496" i="24"/>
  <c r="AI496" i="24"/>
  <c r="AS496" i="24"/>
  <c r="Y496" i="24"/>
  <c r="BM488" i="24"/>
  <c r="AI488" i="24"/>
  <c r="AS488" i="24"/>
  <c r="BC488" i="24"/>
  <c r="Y488" i="24"/>
  <c r="BC480" i="24"/>
  <c r="BM480" i="24"/>
  <c r="AI480" i="24"/>
  <c r="AS480" i="24"/>
  <c r="Y480" i="24"/>
  <c r="BB247" i="24"/>
  <c r="BL247" i="24"/>
  <c r="X247" i="24"/>
  <c r="AH247" i="24"/>
  <c r="AR247" i="24"/>
  <c r="BA321" i="24"/>
  <c r="BK321" i="24"/>
  <c r="AQ321" i="24"/>
  <c r="AG321" i="24"/>
  <c r="W321" i="24"/>
  <c r="BA297" i="24"/>
  <c r="BK297" i="24"/>
  <c r="AQ297" i="24"/>
  <c r="W297" i="24"/>
  <c r="AG297" i="24"/>
  <c r="BA268" i="24"/>
  <c r="BK268" i="24"/>
  <c r="AQ268" i="24"/>
  <c r="W268" i="24"/>
  <c r="AG268" i="24"/>
  <c r="BK527" i="24"/>
  <c r="W527" i="24"/>
  <c r="BA527" i="24"/>
  <c r="AG527" i="24"/>
  <c r="AQ527" i="24"/>
  <c r="BA340" i="24"/>
  <c r="BK340" i="24"/>
  <c r="AG340" i="24"/>
  <c r="AQ340" i="24"/>
  <c r="W340" i="24"/>
  <c r="BA332" i="24"/>
  <c r="BK332" i="24"/>
  <c r="AG332" i="24"/>
  <c r="AQ332" i="24"/>
  <c r="W332" i="24"/>
  <c r="BA324" i="24"/>
  <c r="BK324" i="24"/>
  <c r="AQ324" i="24"/>
  <c r="W324" i="24"/>
  <c r="AG324" i="24"/>
  <c r="BA316" i="24"/>
  <c r="BK316" i="24"/>
  <c r="AQ316" i="24"/>
  <c r="AG316" i="24"/>
  <c r="W316" i="24"/>
  <c r="BA308" i="24"/>
  <c r="BK308" i="24"/>
  <c r="AQ308" i="24"/>
  <c r="AG308" i="24"/>
  <c r="W308" i="24"/>
  <c r="BA300" i="24"/>
  <c r="BK300" i="24"/>
  <c r="AQ300" i="24"/>
  <c r="AG300" i="24"/>
  <c r="W300" i="24"/>
  <c r="BA292" i="24"/>
  <c r="BK292" i="24"/>
  <c r="AQ292" i="24"/>
  <c r="W292" i="24"/>
  <c r="AG292" i="24"/>
  <c r="BA284" i="24"/>
  <c r="BK284" i="24"/>
  <c r="AQ284" i="24"/>
  <c r="W284" i="24"/>
  <c r="AG284" i="24"/>
  <c r="BK271" i="24"/>
  <c r="AQ271" i="24"/>
  <c r="BA271" i="24"/>
  <c r="W271" i="24"/>
  <c r="AG271" i="24"/>
  <c r="BK263" i="24"/>
  <c r="AQ263" i="24"/>
  <c r="BA263" i="24"/>
  <c r="W263" i="24"/>
  <c r="AG263" i="24"/>
  <c r="BK255" i="24"/>
  <c r="AQ255" i="24"/>
  <c r="W255" i="24"/>
  <c r="BA255" i="24"/>
  <c r="AG255" i="24"/>
  <c r="BA578" i="24"/>
  <c r="AG578" i="24"/>
  <c r="AQ578" i="24"/>
  <c r="BK578" i="24"/>
  <c r="W578" i="24"/>
  <c r="BA570" i="24"/>
  <c r="AG570" i="24"/>
  <c r="AQ570" i="24"/>
  <c r="BK570" i="24"/>
  <c r="W570" i="24"/>
  <c r="BA562" i="24"/>
  <c r="AG562" i="24"/>
  <c r="BK562" i="24"/>
  <c r="AQ562" i="24"/>
  <c r="W562" i="24"/>
  <c r="BA554" i="24"/>
  <c r="AG554" i="24"/>
  <c r="AQ554" i="24"/>
  <c r="BK554" i="24"/>
  <c r="W554" i="24"/>
  <c r="BA546" i="24"/>
  <c r="AG546" i="24"/>
  <c r="AQ546" i="24"/>
  <c r="BK546" i="24"/>
  <c r="W546" i="24"/>
  <c r="BA538" i="24"/>
  <c r="AG538" i="24"/>
  <c r="AQ538" i="24"/>
  <c r="BK538" i="24"/>
  <c r="W538" i="24"/>
  <c r="AG530" i="24"/>
  <c r="AQ530" i="24"/>
  <c r="BA530" i="24"/>
  <c r="BK530" i="24"/>
  <c r="W530" i="24"/>
  <c r="AG522" i="24"/>
  <c r="AQ522" i="24"/>
  <c r="BA522" i="24"/>
  <c r="BK522" i="24"/>
  <c r="W522" i="24"/>
  <c r="AG514" i="24"/>
  <c r="AQ514" i="24"/>
  <c r="BA514" i="24"/>
  <c r="BK514" i="24"/>
  <c r="W514" i="24"/>
  <c r="BA501" i="24"/>
  <c r="BK501" i="24"/>
  <c r="AQ501" i="24"/>
  <c r="W501" i="24"/>
  <c r="AG501" i="24"/>
  <c r="BA493" i="24"/>
  <c r="BK493" i="24"/>
  <c r="AQ493" i="24"/>
  <c r="AG493" i="24"/>
  <c r="W493" i="24"/>
  <c r="BA485" i="24"/>
  <c r="BK485" i="24"/>
  <c r="AQ485" i="24"/>
  <c r="W485" i="24"/>
  <c r="AG485" i="24"/>
  <c r="AR344" i="24"/>
  <c r="BB344" i="24"/>
  <c r="BL344" i="24"/>
  <c r="AH344" i="24"/>
  <c r="X344" i="24"/>
  <c r="AR336" i="24"/>
  <c r="BB336" i="24"/>
  <c r="BL336" i="24"/>
  <c r="AH336" i="24"/>
  <c r="X336" i="24"/>
  <c r="AR328" i="24"/>
  <c r="BB328" i="24"/>
  <c r="BL328" i="24"/>
  <c r="AH328" i="24"/>
  <c r="X328" i="24"/>
  <c r="AR320" i="24"/>
  <c r="BB320" i="24"/>
  <c r="BL320" i="24"/>
  <c r="AH320" i="24"/>
  <c r="X320" i="24"/>
  <c r="AR312" i="24"/>
  <c r="BB312" i="24"/>
  <c r="BL312" i="24"/>
  <c r="AH312" i="24"/>
  <c r="X312" i="24"/>
  <c r="BB304" i="24"/>
  <c r="BL304" i="24"/>
  <c r="AR304" i="24"/>
  <c r="AH304" i="24"/>
  <c r="X304" i="24"/>
  <c r="BB296" i="24"/>
  <c r="BL296" i="24"/>
  <c r="AR296" i="24"/>
  <c r="AH296" i="24"/>
  <c r="X296" i="24"/>
  <c r="BB288" i="24"/>
  <c r="BL288" i="24"/>
  <c r="AR288" i="24"/>
  <c r="X288" i="24"/>
  <c r="AH288" i="24"/>
  <c r="BB280" i="24"/>
  <c r="BL280" i="24"/>
  <c r="AR280" i="24"/>
  <c r="X280" i="24"/>
  <c r="AH280" i="24"/>
  <c r="BB275" i="24"/>
  <c r="BL275" i="24"/>
  <c r="AR275" i="24"/>
  <c r="X275" i="24"/>
  <c r="AH275" i="24"/>
  <c r="BB267" i="24"/>
  <c r="BL267" i="24"/>
  <c r="AR267" i="24"/>
  <c r="X267" i="24"/>
  <c r="AH267" i="24"/>
  <c r="BB259" i="24"/>
  <c r="BL259" i="24"/>
  <c r="AR259" i="24"/>
  <c r="X259" i="24"/>
  <c r="AH259" i="24"/>
  <c r="BB251" i="24"/>
  <c r="BL251" i="24"/>
  <c r="AR251" i="24"/>
  <c r="X251" i="24"/>
  <c r="AH251" i="24"/>
  <c r="BB574" i="24"/>
  <c r="BL574" i="24"/>
  <c r="AR574" i="24"/>
  <c r="AH574" i="24"/>
  <c r="X574" i="24"/>
  <c r="BB566" i="24"/>
  <c r="BL566" i="24"/>
  <c r="AR566" i="24"/>
  <c r="X566" i="24"/>
  <c r="AH566" i="24"/>
  <c r="BB558" i="24"/>
  <c r="BL558" i="24"/>
  <c r="AR558" i="24"/>
  <c r="AH558" i="24"/>
  <c r="X558" i="24"/>
  <c r="BB550" i="24"/>
  <c r="BL550" i="24"/>
  <c r="AR550" i="24"/>
  <c r="AH550" i="24"/>
  <c r="X550" i="24"/>
  <c r="BB542" i="24"/>
  <c r="BL542" i="24"/>
  <c r="AR542" i="24"/>
  <c r="AH542" i="24"/>
  <c r="X542" i="24"/>
  <c r="BB534" i="24"/>
  <c r="BL534" i="24"/>
  <c r="AR534" i="24"/>
  <c r="X534" i="24"/>
  <c r="AH534" i="24"/>
  <c r="BB526" i="24"/>
  <c r="BL526" i="24"/>
  <c r="AR526" i="24"/>
  <c r="AH526" i="24"/>
  <c r="X526" i="24"/>
  <c r="BB518" i="24"/>
  <c r="BL518" i="24"/>
  <c r="AR518" i="24"/>
  <c r="AH518" i="24"/>
  <c r="X518" i="24"/>
  <c r="BB510" i="24"/>
  <c r="BL510" i="24"/>
  <c r="AR510" i="24"/>
  <c r="AH510" i="24"/>
  <c r="X510" i="24"/>
  <c r="BL505" i="24"/>
  <c r="BB505" i="24"/>
  <c r="X505" i="24"/>
  <c r="AR505" i="24"/>
  <c r="AH505" i="24"/>
  <c r="BL497" i="24"/>
  <c r="X497" i="24"/>
  <c r="BB497" i="24"/>
  <c r="AR497" i="24"/>
  <c r="AH497" i="24"/>
  <c r="BL489" i="24"/>
  <c r="X489" i="24"/>
  <c r="AR489" i="24"/>
  <c r="BB489" i="24"/>
  <c r="AH489" i="24"/>
  <c r="BL481" i="24"/>
  <c r="X481" i="24"/>
  <c r="BB481" i="24"/>
  <c r="AH481" i="24"/>
  <c r="AR481" i="24"/>
  <c r="BC340" i="24"/>
  <c r="BM340" i="24"/>
  <c r="AS340" i="24"/>
  <c r="Y340" i="24"/>
  <c r="AI340" i="24"/>
  <c r="BC332" i="24"/>
  <c r="BM332" i="24"/>
  <c r="AS332" i="24"/>
  <c r="Y332" i="24"/>
  <c r="AI332" i="24"/>
  <c r="BC324" i="24"/>
  <c r="BM324" i="24"/>
  <c r="AS324" i="24"/>
  <c r="Y324" i="24"/>
  <c r="AI324" i="24"/>
  <c r="BC316" i="24"/>
  <c r="BM316" i="24"/>
  <c r="AS316" i="24"/>
  <c r="Y316" i="24"/>
  <c r="AI316" i="24"/>
  <c r="BC308" i="24"/>
  <c r="BM308" i="24"/>
  <c r="AS308" i="24"/>
  <c r="Y308" i="24"/>
  <c r="AI308" i="24"/>
  <c r="BC300" i="24"/>
  <c r="BM300" i="24"/>
  <c r="Y300" i="24"/>
  <c r="AI300" i="24"/>
  <c r="AS300" i="24"/>
  <c r="BC292" i="24"/>
  <c r="BM292" i="24"/>
  <c r="Y292" i="24"/>
  <c r="AI292" i="24"/>
  <c r="AS292" i="24"/>
  <c r="BC284" i="24"/>
  <c r="BM284" i="24"/>
  <c r="Y284" i="24"/>
  <c r="AI284" i="24"/>
  <c r="AS284" i="24"/>
  <c r="BM271" i="24"/>
  <c r="BC271" i="24"/>
  <c r="Y271" i="24"/>
  <c r="AI271" i="24"/>
  <c r="AS271" i="24"/>
  <c r="BM263" i="24"/>
  <c r="BC263" i="24"/>
  <c r="Y263" i="24"/>
  <c r="AI263" i="24"/>
  <c r="AS263" i="24"/>
  <c r="BM255" i="24"/>
  <c r="Y255" i="24"/>
  <c r="AI255" i="24"/>
  <c r="BC255" i="24"/>
  <c r="AS255" i="24"/>
  <c r="BM578" i="24"/>
  <c r="BC578" i="24"/>
  <c r="Y578" i="24"/>
  <c r="AI578" i="24"/>
  <c r="AS578" i="24"/>
  <c r="BM570" i="24"/>
  <c r="BC570" i="24"/>
  <c r="Y570" i="24"/>
  <c r="AI570" i="24"/>
  <c r="AS570" i="24"/>
  <c r="BM562" i="24"/>
  <c r="BC562" i="24"/>
  <c r="Y562" i="24"/>
  <c r="AI562" i="24"/>
  <c r="AS562" i="24"/>
  <c r="BM554" i="24"/>
  <c r="BC554" i="24"/>
  <c r="Y554" i="24"/>
  <c r="AI554" i="24"/>
  <c r="AS554" i="24"/>
  <c r="BM546" i="24"/>
  <c r="BC546" i="24"/>
  <c r="Y546" i="24"/>
  <c r="AI546" i="24"/>
  <c r="AS546" i="24"/>
  <c r="BM538" i="24"/>
  <c r="BC538" i="24"/>
  <c r="Y538" i="24"/>
  <c r="AI538" i="24"/>
  <c r="AS538" i="24"/>
  <c r="BM530" i="24"/>
  <c r="BC530" i="24"/>
  <c r="Y530" i="24"/>
  <c r="AI530" i="24"/>
  <c r="AS530" i="24"/>
  <c r="BM522" i="24"/>
  <c r="BC522" i="24"/>
  <c r="Y522" i="24"/>
  <c r="AI522" i="24"/>
  <c r="AS522" i="24"/>
  <c r="BM514" i="24"/>
  <c r="BC514" i="24"/>
  <c r="Y514" i="24"/>
  <c r="AI514" i="24"/>
  <c r="AS514" i="24"/>
  <c r="BC501" i="24"/>
  <c r="Y501" i="24"/>
  <c r="BM501" i="24"/>
  <c r="AI501" i="24"/>
  <c r="AS501" i="24"/>
  <c r="BC493" i="24"/>
  <c r="Y493" i="24"/>
  <c r="AI493" i="24"/>
  <c r="BM493" i="24"/>
  <c r="AS493" i="24"/>
  <c r="Y485" i="24"/>
  <c r="BC485" i="24"/>
  <c r="AI485" i="24"/>
  <c r="AS485" i="24"/>
  <c r="BM485" i="24"/>
  <c r="BK247" i="24"/>
  <c r="AQ247" i="24"/>
  <c r="BA247" i="24"/>
  <c r="W247" i="24"/>
  <c r="AG247" i="24"/>
  <c r="AF479" i="24"/>
  <c r="AZ247" i="24"/>
  <c r="AE247" i="24"/>
  <c r="AD247" i="24"/>
  <c r="T247" i="24"/>
  <c r="BH247" i="24"/>
  <c r="C38" i="18"/>
  <c r="C39" i="18" s="1"/>
  <c r="C40" i="18" s="1"/>
  <c r="AZ479" i="24"/>
  <c r="AY247" i="24"/>
  <c r="AX247" i="24"/>
  <c r="C226" i="14"/>
  <c r="C242" i="14" s="1"/>
  <c r="C123" i="14"/>
  <c r="C139" i="14" s="1"/>
  <c r="C224" i="14"/>
  <c r="C216" i="14"/>
  <c r="C232" i="14" s="1"/>
  <c r="C129" i="14"/>
  <c r="C145" i="14" s="1"/>
  <c r="C134" i="14"/>
  <c r="C150" i="14" s="1"/>
  <c r="C126" i="14"/>
  <c r="C142" i="14" s="1"/>
  <c r="C220" i="14"/>
  <c r="C236" i="14" s="1"/>
  <c r="AP247" i="24"/>
  <c r="AO479" i="24"/>
  <c r="AE479" i="24"/>
  <c r="E208" i="1"/>
  <c r="E209" i="1"/>
  <c r="E207" i="1"/>
  <c r="F208" i="1"/>
  <c r="H211" i="1"/>
  <c r="H207" i="1"/>
  <c r="H209" i="1"/>
  <c r="E211" i="1"/>
  <c r="H210" i="1"/>
  <c r="F211" i="1"/>
  <c r="AZ340" i="24"/>
  <c r="AF340" i="24"/>
  <c r="AZ328" i="24"/>
  <c r="AF328" i="24"/>
  <c r="AF319" i="24"/>
  <c r="AZ319" i="24"/>
  <c r="AF323" i="24"/>
  <c r="AZ323" i="24"/>
  <c r="V323" i="24"/>
  <c r="AP250" i="24"/>
  <c r="BJ250" i="24"/>
  <c r="V557" i="24"/>
  <c r="AF557" i="24"/>
  <c r="AZ557" i="24"/>
  <c r="AZ533" i="24"/>
  <c r="V533" i="24"/>
  <c r="AF533" i="24"/>
  <c r="AP533" i="24"/>
  <c r="BJ533" i="24"/>
  <c r="H134" i="1"/>
  <c r="F207" i="1"/>
  <c r="H212" i="1"/>
  <c r="AP273" i="24"/>
  <c r="AZ273" i="24"/>
  <c r="BJ273" i="24"/>
  <c r="AZ261" i="24"/>
  <c r="V261" i="24"/>
  <c r="AP253" i="24"/>
  <c r="BJ253" i="24"/>
  <c r="V568" i="24"/>
  <c r="AZ568" i="24"/>
  <c r="AF568" i="24"/>
  <c r="V560" i="24"/>
  <c r="AZ560" i="24"/>
  <c r="AF560" i="24"/>
  <c r="V552" i="24"/>
  <c r="AZ552" i="24"/>
  <c r="AF552" i="24"/>
  <c r="V544" i="24"/>
  <c r="AZ544" i="24"/>
  <c r="AF544" i="24"/>
  <c r="AZ536" i="24"/>
  <c r="V536" i="24"/>
  <c r="AZ528" i="24"/>
  <c r="V528" i="24"/>
  <c r="V520" i="24"/>
  <c r="AF520" i="24"/>
  <c r="AP520" i="24"/>
  <c r="BJ520" i="24"/>
  <c r="BJ266" i="24"/>
  <c r="V266" i="24"/>
  <c r="AF266" i="24"/>
  <c r="AP266" i="24"/>
  <c r="AZ266" i="24"/>
  <c r="V553" i="24"/>
  <c r="AF553" i="24"/>
  <c r="AZ553" i="24"/>
  <c r="V541" i="24"/>
  <c r="AF541" i="24"/>
  <c r="AZ541" i="24"/>
  <c r="E210" i="1"/>
  <c r="H208" i="1"/>
  <c r="V265" i="24"/>
  <c r="AF265" i="24"/>
  <c r="AP265" i="24"/>
  <c r="BJ265" i="24"/>
  <c r="AZ265" i="24"/>
  <c r="V257" i="24"/>
  <c r="AZ257" i="24"/>
  <c r="V564" i="24"/>
  <c r="AZ564" i="24"/>
  <c r="AF564" i="24"/>
  <c r="V556" i="24"/>
  <c r="AZ556" i="24"/>
  <c r="AF556" i="24"/>
  <c r="V548" i="24"/>
  <c r="AZ548" i="24"/>
  <c r="AF548" i="24"/>
  <c r="V540" i="24"/>
  <c r="AF540" i="24"/>
  <c r="AZ540" i="24"/>
  <c r="V524" i="24"/>
  <c r="BJ524" i="24"/>
  <c r="AF524" i="24"/>
  <c r="AP524" i="24"/>
  <c r="V516" i="24"/>
  <c r="AF516" i="24"/>
  <c r="AP516" i="24"/>
  <c r="BJ516" i="24"/>
  <c r="V504" i="24"/>
  <c r="AF504" i="24"/>
  <c r="AZ504" i="24"/>
  <c r="V500" i="24"/>
  <c r="AF500" i="24"/>
  <c r="AZ500" i="24"/>
  <c r="V496" i="24"/>
  <c r="AZ496" i="24"/>
  <c r="AF496" i="24"/>
  <c r="V492" i="24"/>
  <c r="AZ492" i="24"/>
  <c r="AF492" i="24"/>
  <c r="V488" i="24"/>
  <c r="AF488" i="24"/>
  <c r="AZ488" i="24"/>
  <c r="V484" i="24"/>
  <c r="AP484" i="24"/>
  <c r="AZ484" i="24"/>
  <c r="BJ484" i="24"/>
  <c r="AF484" i="24"/>
  <c r="AZ480" i="24"/>
  <c r="BJ480" i="24"/>
  <c r="V480" i="24"/>
  <c r="AF480" i="24"/>
  <c r="AP480" i="24"/>
  <c r="V303" i="24"/>
  <c r="AF303" i="24"/>
  <c r="AZ303" i="24"/>
  <c r="BJ303" i="24"/>
  <c r="V262" i="24"/>
  <c r="AF262" i="24"/>
  <c r="AP262" i="24"/>
  <c r="BJ262" i="24"/>
  <c r="AZ262" i="24"/>
  <c r="V565" i="24"/>
  <c r="AF565" i="24"/>
  <c r="AZ565" i="24"/>
  <c r="V537" i="24"/>
  <c r="AZ537" i="24"/>
  <c r="AF537" i="24"/>
  <c r="AF332" i="24"/>
  <c r="AZ332" i="24"/>
  <c r="AP324" i="24"/>
  <c r="AF324" i="24"/>
  <c r="AZ324" i="24"/>
  <c r="V324" i="24"/>
  <c r="V316" i="24"/>
  <c r="AZ316" i="24"/>
  <c r="V308" i="24"/>
  <c r="AF308" i="24"/>
  <c r="BJ300" i="24"/>
  <c r="AZ300" i="24"/>
  <c r="BJ292" i="24"/>
  <c r="AZ292" i="24"/>
  <c r="AF292" i="24"/>
  <c r="V315" i="24"/>
  <c r="AF315" i="24"/>
  <c r="AZ577" i="24"/>
  <c r="AF577" i="24"/>
  <c r="V549" i="24"/>
  <c r="AF549" i="24"/>
  <c r="AZ549" i="24"/>
  <c r="BJ529" i="24"/>
  <c r="AP529" i="24"/>
  <c r="AF529" i="24"/>
  <c r="AF344" i="24"/>
  <c r="AZ344" i="24"/>
  <c r="AF320" i="24"/>
  <c r="AZ320" i="24"/>
  <c r="BJ320" i="24"/>
  <c r="V320" i="24"/>
  <c r="AP320" i="24"/>
  <c r="V304" i="24"/>
  <c r="BJ304" i="24"/>
  <c r="AF296" i="24"/>
  <c r="V296" i="24"/>
  <c r="AP296" i="24"/>
  <c r="BJ296" i="24"/>
  <c r="V288" i="24"/>
  <c r="AP288" i="24"/>
  <c r="BJ288" i="24"/>
  <c r="AF288" i="24"/>
  <c r="AZ288" i="24"/>
  <c r="AZ280" i="24"/>
  <c r="BJ280" i="24"/>
  <c r="AF280" i="24"/>
  <c r="V280" i="24"/>
  <c r="AP280" i="24"/>
  <c r="F209" i="1"/>
  <c r="BJ272" i="24"/>
  <c r="AF272" i="24"/>
  <c r="AZ264" i="24"/>
  <c r="V264" i="24"/>
  <c r="AZ260" i="24"/>
  <c r="AF260" i="24"/>
  <c r="AP260" i="24"/>
  <c r="V248" i="24"/>
  <c r="AF248" i="24"/>
  <c r="AF575" i="24"/>
  <c r="AZ575" i="24"/>
  <c r="V571" i="24"/>
  <c r="AZ571" i="24"/>
  <c r="AF571" i="24"/>
  <c r="V567" i="24"/>
  <c r="AZ567" i="24"/>
  <c r="AF567" i="24"/>
  <c r="V563" i="24"/>
  <c r="AZ563" i="24"/>
  <c r="AF563" i="24"/>
  <c r="V559" i="24"/>
  <c r="AZ559" i="24"/>
  <c r="AF559" i="24"/>
  <c r="V555" i="24"/>
  <c r="AZ555" i="24"/>
  <c r="AF555" i="24"/>
  <c r="V551" i="24"/>
  <c r="AZ551" i="24"/>
  <c r="AF551" i="24"/>
  <c r="V547" i="24"/>
  <c r="AZ547" i="24"/>
  <c r="AF547" i="24"/>
  <c r="V543" i="24"/>
  <c r="AZ543" i="24"/>
  <c r="AF543" i="24"/>
  <c r="V539" i="24"/>
  <c r="AZ539" i="24"/>
  <c r="AF539" i="24"/>
  <c r="AP535" i="24"/>
  <c r="BJ535" i="24"/>
  <c r="AF531" i="24"/>
  <c r="AZ531" i="24"/>
  <c r="BJ531" i="24"/>
  <c r="V531" i="24"/>
  <c r="AP531" i="24"/>
  <c r="AP527" i="24"/>
  <c r="BJ527" i="24"/>
  <c r="AF523" i="24"/>
  <c r="BJ523" i="24"/>
  <c r="AZ523" i="24"/>
  <c r="V523" i="24"/>
  <c r="AF519" i="24"/>
  <c r="AZ519" i="24"/>
  <c r="V519" i="24"/>
  <c r="BJ519" i="24"/>
  <c r="AF515" i="24"/>
  <c r="AZ515" i="24"/>
  <c r="V515" i="24"/>
  <c r="BJ515" i="24"/>
  <c r="AZ511" i="24"/>
  <c r="AF511" i="24"/>
  <c r="BJ254" i="24"/>
  <c r="V254" i="24"/>
  <c r="AF254" i="24"/>
  <c r="V545" i="24"/>
  <c r="AF545" i="24"/>
  <c r="AZ545" i="24"/>
  <c r="E212" i="1"/>
  <c r="V503" i="24"/>
  <c r="AF503" i="24"/>
  <c r="AZ503" i="24"/>
  <c r="V499" i="24"/>
  <c r="AF499" i="24"/>
  <c r="AZ499" i="24"/>
  <c r="V495" i="24"/>
  <c r="AF495" i="24"/>
  <c r="AZ495" i="24"/>
  <c r="V491" i="24"/>
  <c r="AF491" i="24"/>
  <c r="AZ491" i="24"/>
  <c r="V487" i="24"/>
  <c r="AZ487" i="24"/>
  <c r="AF487" i="24"/>
  <c r="V483" i="24"/>
  <c r="AP483" i="24"/>
  <c r="BJ483" i="24"/>
  <c r="AZ483" i="24"/>
  <c r="AF483" i="24"/>
  <c r="AZ279" i="24"/>
  <c r="V279" i="24"/>
  <c r="AF279" i="24"/>
  <c r="E138" i="1"/>
  <c r="BJ271" i="24"/>
  <c r="AP271" i="24"/>
  <c r="AF271" i="24"/>
  <c r="AF267" i="24"/>
  <c r="V267" i="24"/>
  <c r="AP267" i="24"/>
  <c r="AZ267" i="24"/>
  <c r="BJ267" i="24"/>
  <c r="BJ263" i="24"/>
  <c r="V263" i="24"/>
  <c r="AF263" i="24"/>
  <c r="AZ263" i="24"/>
  <c r="AP263" i="24"/>
  <c r="V255" i="24"/>
  <c r="AF255" i="24"/>
  <c r="AP255" i="24"/>
  <c r="V251" i="24"/>
  <c r="AP251" i="24"/>
  <c r="V570" i="24"/>
  <c r="AF570" i="24"/>
  <c r="AZ570" i="24"/>
  <c r="V566" i="24"/>
  <c r="AF566" i="24"/>
  <c r="AZ566" i="24"/>
  <c r="V562" i="24"/>
  <c r="AF562" i="24"/>
  <c r="AZ562" i="24"/>
  <c r="V558" i="24"/>
  <c r="AF558" i="24"/>
  <c r="AZ558" i="24"/>
  <c r="V554" i="24"/>
  <c r="AF554" i="24"/>
  <c r="AZ554" i="24"/>
  <c r="V550" i="24"/>
  <c r="AF550" i="24"/>
  <c r="AZ550" i="24"/>
  <c r="V546" i="24"/>
  <c r="AF546" i="24"/>
  <c r="AZ546" i="24"/>
  <c r="V542" i="24"/>
  <c r="AF542" i="24"/>
  <c r="AZ542" i="24"/>
  <c r="V538" i="24"/>
  <c r="AF538" i="24"/>
  <c r="AZ538" i="24"/>
  <c r="AZ534" i="24"/>
  <c r="V534" i="24"/>
  <c r="AF534" i="24"/>
  <c r="AP534" i="24"/>
  <c r="BJ534" i="24"/>
  <c r="V530" i="24"/>
  <c r="BJ530" i="24"/>
  <c r="AZ530" i="24"/>
  <c r="AP530" i="24"/>
  <c r="AZ526" i="24"/>
  <c r="BJ526" i="24"/>
  <c r="V526" i="24"/>
  <c r="AF526" i="24"/>
  <c r="AP526" i="24"/>
  <c r="V522" i="24"/>
  <c r="AF522" i="24"/>
  <c r="AP522" i="24"/>
  <c r="AZ522" i="24"/>
  <c r="BJ522" i="24"/>
  <c r="AZ518" i="24"/>
  <c r="BJ518" i="24"/>
  <c r="V518" i="24"/>
  <c r="AF518" i="24"/>
  <c r="AP518" i="24"/>
  <c r="AZ514" i="24"/>
  <c r="BJ514" i="24"/>
  <c r="V514" i="24"/>
  <c r="AF514" i="24"/>
  <c r="AP514" i="24"/>
  <c r="AF506" i="24"/>
  <c r="AZ506" i="24"/>
  <c r="V502" i="24"/>
  <c r="AZ502" i="24"/>
  <c r="AF502" i="24"/>
  <c r="V498" i="24"/>
  <c r="AF498" i="24"/>
  <c r="AZ498" i="24"/>
  <c r="V494" i="24"/>
  <c r="AF494" i="24"/>
  <c r="AZ494" i="24"/>
  <c r="V490" i="24"/>
  <c r="AZ490" i="24"/>
  <c r="AF490" i="24"/>
  <c r="V486" i="24"/>
  <c r="BJ486" i="24"/>
  <c r="AF486" i="24"/>
  <c r="AZ486" i="24"/>
  <c r="BJ482" i="24"/>
  <c r="AF482" i="24"/>
  <c r="AP482" i="24"/>
  <c r="AZ482" i="24"/>
  <c r="V482" i="24"/>
  <c r="C127" i="14"/>
  <c r="AF318" i="24"/>
  <c r="V318" i="24"/>
  <c r="AP318" i="24"/>
  <c r="BJ318" i="24"/>
  <c r="V310" i="24"/>
  <c r="AZ310" i="24"/>
  <c r="AF310" i="24"/>
  <c r="V306" i="24"/>
  <c r="AF306" i="24"/>
  <c r="AZ306" i="24"/>
  <c r="V302" i="24"/>
  <c r="AP302" i="24"/>
  <c r="AZ302" i="24"/>
  <c r="BJ302" i="24"/>
  <c r="AF302" i="24"/>
  <c r="V294" i="24"/>
  <c r="AF294" i="24"/>
  <c r="AP294" i="24"/>
  <c r="AZ294" i="24"/>
  <c r="BJ294" i="24"/>
  <c r="AP286" i="24"/>
  <c r="BJ286" i="24"/>
  <c r="V286" i="24"/>
  <c r="AF286" i="24"/>
  <c r="AZ286" i="24"/>
  <c r="BJ278" i="24"/>
  <c r="V278" i="24"/>
  <c r="AF278" i="24"/>
  <c r="C222" i="14"/>
  <c r="AZ295" i="24"/>
  <c r="AF295" i="24"/>
  <c r="V295" i="24"/>
  <c r="V561" i="24"/>
  <c r="AF561" i="24"/>
  <c r="AZ561" i="24"/>
  <c r="F210" i="1"/>
  <c r="V501" i="24"/>
  <c r="AZ501" i="24"/>
  <c r="AF501" i="24"/>
  <c r="V493" i="24"/>
  <c r="AF493" i="24"/>
  <c r="AZ493" i="24"/>
  <c r="BJ485" i="24"/>
  <c r="V485" i="24"/>
  <c r="AF485" i="24"/>
  <c r="AP485" i="24"/>
  <c r="AZ485" i="24"/>
  <c r="V311" i="24"/>
  <c r="AF311" i="24"/>
  <c r="AZ311" i="24"/>
  <c r="AP270" i="24"/>
  <c r="BJ270" i="24"/>
  <c r="V270" i="24"/>
  <c r="AF270" i="24"/>
  <c r="AZ270" i="24"/>
  <c r="V569" i="24"/>
  <c r="AF569" i="24"/>
  <c r="AZ569" i="24"/>
  <c r="V505" i="24"/>
  <c r="AF505" i="24"/>
  <c r="AZ505" i="24"/>
  <c r="V497" i="24"/>
  <c r="AF497" i="24"/>
  <c r="AZ497" i="24"/>
  <c r="V489" i="24"/>
  <c r="AZ489" i="24"/>
  <c r="AF489" i="24"/>
  <c r="V481" i="24"/>
  <c r="AF481" i="24"/>
  <c r="AP481" i="24"/>
  <c r="AZ481" i="24"/>
  <c r="BJ481" i="24"/>
  <c r="F212" i="1"/>
  <c r="AZ321" i="24"/>
  <c r="V321" i="24"/>
  <c r="V317" i="24"/>
  <c r="AZ317" i="24"/>
  <c r="BJ317" i="24"/>
  <c r="V309" i="24"/>
  <c r="AF309" i="24"/>
  <c r="V305" i="24"/>
  <c r="AF305" i="24"/>
  <c r="AZ305" i="24"/>
  <c r="BJ305" i="24"/>
  <c r="AP301" i="24"/>
  <c r="V301" i="24"/>
  <c r="BJ301" i="24"/>
  <c r="V297" i="24"/>
  <c r="AZ297" i="24"/>
  <c r="AP293" i="24"/>
  <c r="AZ293" i="24"/>
  <c r="BJ293" i="24"/>
  <c r="V289" i="24"/>
  <c r="BJ289" i="24"/>
  <c r="AP285" i="24"/>
  <c r="AZ285" i="24"/>
  <c r="V281" i="24"/>
  <c r="AZ281" i="24"/>
  <c r="BJ281" i="24"/>
  <c r="AP277" i="24"/>
  <c r="BJ277" i="24"/>
  <c r="AZ277" i="24"/>
  <c r="BJ247" i="24"/>
  <c r="AN479" i="24"/>
  <c r="AX479" i="24"/>
  <c r="AD479" i="24"/>
  <c r="AM479" i="24"/>
  <c r="S479" i="24"/>
  <c r="BG479" i="24"/>
  <c r="U479" i="24"/>
  <c r="AY479" i="24"/>
  <c r="AW479" i="24"/>
  <c r="AP479" i="24"/>
  <c r="V479" i="24"/>
  <c r="F138" i="1"/>
  <c r="C133" i="14"/>
  <c r="C218" i="14"/>
  <c r="C234" i="14" s="1"/>
  <c r="C132" i="14"/>
  <c r="C125" i="14"/>
  <c r="C131" i="14"/>
  <c r="C130" i="14"/>
  <c r="C146" i="14" s="1"/>
  <c r="V313" i="24"/>
  <c r="AZ313" i="24"/>
  <c r="AF313" i="24"/>
  <c r="AZ336" i="24"/>
  <c r="AF336" i="24"/>
  <c r="V256" i="24"/>
  <c r="BJ256" i="24"/>
  <c r="AF256" i="24"/>
  <c r="AP256" i="24"/>
  <c r="V249" i="24"/>
  <c r="BJ249" i="24"/>
  <c r="AZ249" i="24"/>
  <c r="AF249" i="24"/>
  <c r="BJ322" i="24"/>
  <c r="AP322" i="24"/>
  <c r="V322" i="24"/>
  <c r="AZ322" i="24"/>
  <c r="AF322" i="24"/>
  <c r="V312" i="24"/>
  <c r="AZ312" i="24"/>
  <c r="AF312" i="24"/>
  <c r="BJ258" i="24"/>
  <c r="V258" i="24"/>
  <c r="AF258" i="24"/>
  <c r="AP258" i="24"/>
  <c r="V269" i="24"/>
  <c r="AZ269" i="24"/>
  <c r="BJ269" i="24"/>
  <c r="AF269" i="24"/>
  <c r="AZ252" i="24"/>
  <c r="BJ252" i="24"/>
  <c r="V252" i="24"/>
  <c r="AF252" i="24"/>
  <c r="AP249" i="24"/>
  <c r="BJ284" i="24"/>
  <c r="AP284" i="24"/>
  <c r="AZ284" i="24"/>
  <c r="AF284" i="24"/>
  <c r="AZ287" i="24"/>
  <c r="V287" i="24"/>
  <c r="AF287" i="24"/>
  <c r="AZ315" i="24"/>
  <c r="AF314" i="24"/>
  <c r="AZ309" i="24"/>
  <c r="AF307" i="24"/>
  <c r="AF304" i="24"/>
  <c r="AZ301" i="24"/>
  <c r="BJ297" i="24"/>
  <c r="AZ296" i="24"/>
  <c r="AP292" i="24"/>
  <c r="V277" i="24"/>
  <c r="AF274" i="24"/>
  <c r="AF273" i="24"/>
  <c r="V271" i="24"/>
  <c r="AZ271" i="24"/>
  <c r="BJ268" i="24"/>
  <c r="BJ264" i="24"/>
  <c r="AF261" i="24"/>
  <c r="BJ260" i="24"/>
  <c r="AZ254" i="24"/>
  <c r="BJ248" i="24"/>
  <c r="AP321" i="24"/>
  <c r="V319" i="24"/>
  <c r="AZ308" i="24"/>
  <c r="AP300" i="24"/>
  <c r="AP278" i="24"/>
  <c r="AZ278" i="24"/>
  <c r="BJ274" i="24"/>
  <c r="V260" i="24"/>
  <c r="AN247" i="24"/>
  <c r="BJ321" i="24"/>
  <c r="AP319" i="24"/>
  <c r="AZ314" i="24"/>
  <c r="AZ307" i="24"/>
  <c r="AZ304" i="24"/>
  <c r="BJ276" i="24"/>
  <c r="AP276" i="24"/>
  <c r="AZ276" i="24"/>
  <c r="V273" i="24"/>
  <c r="AZ268" i="24"/>
  <c r="AP254" i="24"/>
  <c r="AZ253" i="24"/>
  <c r="AF253" i="24"/>
  <c r="AZ250" i="24"/>
  <c r="AF250" i="24"/>
  <c r="AZ248" i="24"/>
  <c r="BJ319" i="24"/>
  <c r="V259" i="24"/>
  <c r="AZ259" i="24"/>
  <c r="AZ255" i="24"/>
  <c r="BJ255" i="24"/>
  <c r="AF321" i="24"/>
  <c r="AF317" i="24"/>
  <c r="AF316" i="24"/>
  <c r="AF300" i="24"/>
  <c r="BJ285" i="24"/>
  <c r="AP268" i="24"/>
  <c r="AP264" i="24"/>
  <c r="AF257" i="24"/>
  <c r="BJ257" i="24"/>
  <c r="AP257" i="24"/>
  <c r="AZ251" i="24"/>
  <c r="AF251" i="24"/>
  <c r="BJ251" i="24"/>
  <c r="AP248" i="24"/>
  <c r="AO247" i="24"/>
  <c r="BI247" i="24"/>
  <c r="AP274" i="24"/>
  <c r="V274" i="24"/>
  <c r="AF268" i="24"/>
  <c r="AF264" i="24"/>
  <c r="AP261" i="24"/>
  <c r="BJ261" i="24"/>
  <c r="BJ259" i="24"/>
  <c r="AF259" i="24"/>
  <c r="V253" i="24"/>
  <c r="V250" i="24"/>
  <c r="AC247" i="24"/>
  <c r="AM247" i="24"/>
  <c r="V572" i="24"/>
  <c r="AP572" i="24"/>
  <c r="BJ572" i="24"/>
  <c r="BJ532" i="24"/>
  <c r="AP532" i="24"/>
  <c r="V532" i="24"/>
  <c r="AZ532" i="24"/>
  <c r="AF532" i="24"/>
  <c r="V575" i="24"/>
  <c r="AP575" i="24"/>
  <c r="BJ575" i="24"/>
  <c r="AF572" i="24"/>
  <c r="AP513" i="24"/>
  <c r="V513" i="24"/>
  <c r="AZ513" i="24"/>
  <c r="AF513" i="24"/>
  <c r="V578" i="24"/>
  <c r="AP578" i="24"/>
  <c r="BJ578" i="24"/>
  <c r="AZ572" i="24"/>
  <c r="AF578" i="24"/>
  <c r="V573" i="24"/>
  <c r="AP573" i="24"/>
  <c r="BJ573" i="24"/>
  <c r="AP521" i="24"/>
  <c r="V521" i="24"/>
  <c r="AZ521" i="24"/>
  <c r="AF521" i="24"/>
  <c r="AZ578" i="24"/>
  <c r="V576" i="24"/>
  <c r="AP576" i="24"/>
  <c r="BJ576" i="24"/>
  <c r="AF573" i="24"/>
  <c r="AP525" i="24"/>
  <c r="V525" i="24"/>
  <c r="AZ525" i="24"/>
  <c r="AF525" i="24"/>
  <c r="AF576" i="24"/>
  <c r="AZ573" i="24"/>
  <c r="AP517" i="24"/>
  <c r="V517" i="24"/>
  <c r="AZ517" i="24"/>
  <c r="AF517" i="24"/>
  <c r="BJ513" i="24"/>
  <c r="V574" i="24"/>
  <c r="AP574" i="24"/>
  <c r="BJ574" i="24"/>
  <c r="V577" i="24"/>
  <c r="AP577" i="24"/>
  <c r="BJ577" i="24"/>
  <c r="AF574" i="24"/>
  <c r="AP536" i="24"/>
  <c r="AZ529" i="24"/>
  <c r="AP528" i="24"/>
  <c r="BJ536" i="24"/>
  <c r="AF535" i="24"/>
  <c r="BJ528" i="24"/>
  <c r="AF527" i="24"/>
  <c r="AP523" i="24"/>
  <c r="AP519" i="24"/>
  <c r="AP515" i="24"/>
  <c r="BJ571" i="24"/>
  <c r="AP571" i="24"/>
  <c r="BJ570" i="24"/>
  <c r="AP570" i="24"/>
  <c r="BJ569" i="24"/>
  <c r="AP569" i="24"/>
  <c r="BJ568" i="24"/>
  <c r="AP568" i="24"/>
  <c r="BJ567" i="24"/>
  <c r="AP567" i="24"/>
  <c r="BJ566" i="24"/>
  <c r="AP566" i="24"/>
  <c r="BJ565" i="24"/>
  <c r="AP565" i="24"/>
  <c r="BJ564" i="24"/>
  <c r="AP564" i="24"/>
  <c r="BJ563" i="24"/>
  <c r="AP563" i="24"/>
  <c r="BJ562" i="24"/>
  <c r="AP562" i="24"/>
  <c r="BJ561" i="24"/>
  <c r="AP561" i="24"/>
  <c r="BJ560" i="24"/>
  <c r="AP560" i="24"/>
  <c r="BJ559" i="24"/>
  <c r="AP559" i="24"/>
  <c r="BJ558" i="24"/>
  <c r="AP558" i="24"/>
  <c r="BJ557" i="24"/>
  <c r="AP557" i="24"/>
  <c r="BJ556" i="24"/>
  <c r="AP556" i="24"/>
  <c r="BJ555" i="24"/>
  <c r="AP555" i="24"/>
  <c r="BJ554" i="24"/>
  <c r="AP554" i="24"/>
  <c r="BJ553" i="24"/>
  <c r="AP553" i="24"/>
  <c r="BJ552" i="24"/>
  <c r="AP552" i="24"/>
  <c r="BJ551" i="24"/>
  <c r="AP551" i="24"/>
  <c r="BJ550" i="24"/>
  <c r="AP550" i="24"/>
  <c r="BJ549" i="24"/>
  <c r="AP549" i="24"/>
  <c r="BJ548" i="24"/>
  <c r="AP548" i="24"/>
  <c r="BJ547" i="24"/>
  <c r="AP547" i="24"/>
  <c r="BJ546" i="24"/>
  <c r="AP546" i="24"/>
  <c r="BJ545" i="24"/>
  <c r="AP545" i="24"/>
  <c r="BJ544" i="24"/>
  <c r="AP544" i="24"/>
  <c r="BJ543" i="24"/>
  <c r="AP543" i="24"/>
  <c r="BJ542" i="24"/>
  <c r="AP542" i="24"/>
  <c r="BJ541" i="24"/>
  <c r="AP541" i="24"/>
  <c r="BJ540" i="24"/>
  <c r="AP540" i="24"/>
  <c r="BJ539" i="24"/>
  <c r="AP539" i="24"/>
  <c r="BJ538" i="24"/>
  <c r="AP538" i="24"/>
  <c r="BJ537" i="24"/>
  <c r="AP537" i="24"/>
  <c r="AZ535" i="24"/>
  <c r="AF530" i="24"/>
  <c r="V529" i="24"/>
  <c r="AZ527" i="24"/>
  <c r="AF536" i="24"/>
  <c r="V535" i="24"/>
  <c r="AF528" i="24"/>
  <c r="V527" i="24"/>
  <c r="AZ524" i="24"/>
  <c r="AZ520" i="24"/>
  <c r="AZ516" i="24"/>
  <c r="AF510" i="24"/>
  <c r="V509" i="24"/>
  <c r="AP509" i="24"/>
  <c r="BJ509" i="24"/>
  <c r="V506" i="24"/>
  <c r="AP506" i="24"/>
  <c r="BJ506" i="24"/>
  <c r="V507" i="24"/>
  <c r="AP507" i="24"/>
  <c r="BJ507" i="24"/>
  <c r="V512" i="24"/>
  <c r="AP512" i="24"/>
  <c r="BJ512" i="24"/>
  <c r="AF509" i="24"/>
  <c r="V508" i="24"/>
  <c r="AP508" i="24"/>
  <c r="BJ508" i="24"/>
  <c r="AF512" i="24"/>
  <c r="V511" i="24"/>
  <c r="AP511" i="24"/>
  <c r="BJ511" i="24"/>
  <c r="AZ509" i="24"/>
  <c r="AF508" i="24"/>
  <c r="AF507" i="24"/>
  <c r="V510" i="24"/>
  <c r="AP510" i="24"/>
  <c r="BJ510" i="24"/>
  <c r="BH479" i="24"/>
  <c r="T479" i="24"/>
  <c r="BJ505" i="24"/>
  <c r="AP505" i="24"/>
  <c r="BJ504" i="24"/>
  <c r="AP504" i="24"/>
  <c r="BJ503" i="24"/>
  <c r="AP503" i="24"/>
  <c r="BJ502" i="24"/>
  <c r="AP502" i="24"/>
  <c r="BJ501" i="24"/>
  <c r="AP501" i="24"/>
  <c r="BJ500" i="24"/>
  <c r="AP500" i="24"/>
  <c r="BJ499" i="24"/>
  <c r="AP499" i="24"/>
  <c r="BJ498" i="24"/>
  <c r="AP498" i="24"/>
  <c r="BJ497" i="24"/>
  <c r="AP497" i="24"/>
  <c r="BJ496" i="24"/>
  <c r="AP496" i="24"/>
  <c r="BJ495" i="24"/>
  <c r="AP495" i="24"/>
  <c r="BJ494" i="24"/>
  <c r="AP494" i="24"/>
  <c r="BJ493" i="24"/>
  <c r="AP493" i="24"/>
  <c r="BJ492" i="24"/>
  <c r="AP492" i="24"/>
  <c r="BJ491" i="24"/>
  <c r="AP491" i="24"/>
  <c r="BJ490" i="24"/>
  <c r="AP490" i="24"/>
  <c r="BJ489" i="24"/>
  <c r="AP489" i="24"/>
  <c r="BJ488" i="24"/>
  <c r="AP488" i="24"/>
  <c r="BJ487" i="24"/>
  <c r="AP487" i="24"/>
  <c r="AP486" i="24"/>
  <c r="V331" i="24"/>
  <c r="AP331" i="24"/>
  <c r="BJ331" i="24"/>
  <c r="AZ331" i="24"/>
  <c r="AF331" i="24"/>
  <c r="V339" i="24"/>
  <c r="AP339" i="24"/>
  <c r="BJ339" i="24"/>
  <c r="AZ339" i="24"/>
  <c r="AF339" i="24"/>
  <c r="V327" i="24"/>
  <c r="AP327" i="24"/>
  <c r="BJ327" i="24"/>
  <c r="AZ327" i="24"/>
  <c r="AF327" i="24"/>
  <c r="V335" i="24"/>
  <c r="AP335" i="24"/>
  <c r="BJ335" i="24"/>
  <c r="AZ335" i="24"/>
  <c r="AF335" i="24"/>
  <c r="V343" i="24"/>
  <c r="AP343" i="24"/>
  <c r="BJ343" i="24"/>
  <c r="AZ343" i="24"/>
  <c r="AF343" i="24"/>
  <c r="V346" i="24"/>
  <c r="AP346" i="24"/>
  <c r="BJ346" i="24"/>
  <c r="V342" i="24"/>
  <c r="AP342" i="24"/>
  <c r="BJ342" i="24"/>
  <c r="V338" i="24"/>
  <c r="AP338" i="24"/>
  <c r="BJ338" i="24"/>
  <c r="V334" i="24"/>
  <c r="AP334" i="24"/>
  <c r="BJ334" i="24"/>
  <c r="V330" i="24"/>
  <c r="AP330" i="24"/>
  <c r="BJ330" i="24"/>
  <c r="V326" i="24"/>
  <c r="AP326" i="24"/>
  <c r="BJ326" i="24"/>
  <c r="AF346" i="24"/>
  <c r="V345" i="24"/>
  <c r="AP345" i="24"/>
  <c r="BJ345" i="24"/>
  <c r="AF342" i="24"/>
  <c r="V341" i="24"/>
  <c r="AP341" i="24"/>
  <c r="BJ341" i="24"/>
  <c r="AF338" i="24"/>
  <c r="V337" i="24"/>
  <c r="AP337" i="24"/>
  <c r="BJ337" i="24"/>
  <c r="AF334" i="24"/>
  <c r="V333" i="24"/>
  <c r="AP333" i="24"/>
  <c r="BJ333" i="24"/>
  <c r="AF330" i="24"/>
  <c r="V329" i="24"/>
  <c r="AP329" i="24"/>
  <c r="BJ329" i="24"/>
  <c r="AF326" i="24"/>
  <c r="V325" i="24"/>
  <c r="AP325" i="24"/>
  <c r="BJ325" i="24"/>
  <c r="AZ346" i="24"/>
  <c r="AF345" i="24"/>
  <c r="V344" i="24"/>
  <c r="AP344" i="24"/>
  <c r="BJ344" i="24"/>
  <c r="AZ342" i="24"/>
  <c r="AF341" i="24"/>
  <c r="V340" i="24"/>
  <c r="AP340" i="24"/>
  <c r="BJ340" i="24"/>
  <c r="AZ338" i="24"/>
  <c r="AF337" i="24"/>
  <c r="V336" i="24"/>
  <c r="AP336" i="24"/>
  <c r="BJ336" i="24"/>
  <c r="AZ334" i="24"/>
  <c r="AF333" i="24"/>
  <c r="V332" i="24"/>
  <c r="AP332" i="24"/>
  <c r="BJ332" i="24"/>
  <c r="AZ330" i="24"/>
  <c r="AF329" i="24"/>
  <c r="V328" i="24"/>
  <c r="AP328" i="24"/>
  <c r="BJ328" i="24"/>
  <c r="AZ326" i="24"/>
  <c r="AF325" i="24"/>
  <c r="AP323" i="24"/>
  <c r="BJ323" i="24"/>
  <c r="BJ324" i="24"/>
  <c r="AF301" i="24"/>
  <c r="V300" i="24"/>
  <c r="AZ298" i="24"/>
  <c r="AP297" i="24"/>
  <c r="AF293" i="24"/>
  <c r="V292" i="24"/>
  <c r="AZ290" i="24"/>
  <c r="AP289" i="24"/>
  <c r="AF285" i="24"/>
  <c r="V284" i="24"/>
  <c r="AZ282" i="24"/>
  <c r="AP281" i="24"/>
  <c r="AF277" i="24"/>
  <c r="V276" i="24"/>
  <c r="AF299" i="24"/>
  <c r="V298" i="24"/>
  <c r="AP295" i="24"/>
  <c r="AF291" i="24"/>
  <c r="V290" i="24"/>
  <c r="AP287" i="24"/>
  <c r="AF283" i="24"/>
  <c r="V282" i="24"/>
  <c r="AP279" i="24"/>
  <c r="AF275" i="24"/>
  <c r="AZ299" i="24"/>
  <c r="AP298" i="24"/>
  <c r="BJ295" i="24"/>
  <c r="V293" i="24"/>
  <c r="AZ291" i="24"/>
  <c r="AP290" i="24"/>
  <c r="BJ287" i="24"/>
  <c r="V285" i="24"/>
  <c r="AZ283" i="24"/>
  <c r="AP282" i="24"/>
  <c r="BJ279" i="24"/>
  <c r="AZ275" i="24"/>
  <c r="BJ298" i="24"/>
  <c r="AF297" i="24"/>
  <c r="BJ290" i="24"/>
  <c r="AF289" i="24"/>
  <c r="BJ282" i="24"/>
  <c r="AF281" i="24"/>
  <c r="AP272" i="24"/>
  <c r="V272" i="24"/>
  <c r="AZ272" i="24"/>
  <c r="V299" i="24"/>
  <c r="V291" i="24"/>
  <c r="V283" i="24"/>
  <c r="V275" i="24"/>
  <c r="AP299" i="24"/>
  <c r="AP291" i="24"/>
  <c r="AP283" i="24"/>
  <c r="AP275" i="24"/>
  <c r="AP317" i="24"/>
  <c r="BJ316" i="24"/>
  <c r="AP316" i="24"/>
  <c r="BJ315" i="24"/>
  <c r="AP315" i="24"/>
  <c r="BJ314" i="24"/>
  <c r="AP314" i="24"/>
  <c r="BJ313" i="24"/>
  <c r="AP313" i="24"/>
  <c r="BJ312" i="24"/>
  <c r="AP312" i="24"/>
  <c r="BJ311" i="24"/>
  <c r="AP311" i="24"/>
  <c r="BJ310" i="24"/>
  <c r="AP310" i="24"/>
  <c r="BJ309" i="24"/>
  <c r="AP309" i="24"/>
  <c r="BJ308" i="24"/>
  <c r="AP308" i="24"/>
  <c r="BJ307" i="24"/>
  <c r="AP307" i="24"/>
  <c r="BJ306" i="24"/>
  <c r="AP306" i="24"/>
  <c r="AP305" i="24"/>
  <c r="AP304" i="24"/>
  <c r="AP303" i="24"/>
  <c r="AW247" i="24"/>
  <c r="BG247" i="24"/>
  <c r="AF247" i="24"/>
  <c r="C128" i="14"/>
  <c r="C124" i="14"/>
  <c r="C223" i="14"/>
  <c r="C225" i="14"/>
  <c r="C221" i="14"/>
  <c r="C217" i="14"/>
  <c r="C219" i="14"/>
  <c r="C215" i="14"/>
  <c r="E139" i="1"/>
  <c r="H137" i="1"/>
  <c r="E135" i="1"/>
  <c r="E137" i="1"/>
  <c r="E134" i="1"/>
  <c r="H138" i="1"/>
  <c r="E136" i="1"/>
  <c r="F136" i="1"/>
  <c r="F134" i="1"/>
  <c r="H135" i="1"/>
  <c r="H136" i="1"/>
  <c r="F135" i="1"/>
  <c r="H139" i="1"/>
  <c r="F139" i="1"/>
  <c r="F137" i="1"/>
  <c r="H30" i="18" l="1"/>
  <c r="C240" i="14"/>
  <c r="C238" i="14"/>
  <c r="C254" i="14" s="1"/>
  <c r="C143" i="14"/>
  <c r="C248" i="14"/>
  <c r="C264" i="14" s="1"/>
  <c r="C141" i="14"/>
  <c r="C148" i="14"/>
  <c r="Q114" i="15"/>
  <c r="S114" i="15" s="1"/>
  <c r="Q60" i="15"/>
  <c r="S60" i="15" s="1"/>
  <c r="Q62" i="15"/>
  <c r="S62" i="15" s="1"/>
  <c r="Q59" i="15"/>
  <c r="S59" i="15" s="1"/>
  <c r="Q116" i="15"/>
  <c r="S116" i="15" s="1"/>
  <c r="Q118" i="15"/>
  <c r="S118" i="15" s="1"/>
  <c r="Q117" i="15"/>
  <c r="S117" i="15" s="1"/>
  <c r="H51" i="18"/>
  <c r="Q63" i="15"/>
  <c r="S63" i="15" s="1"/>
  <c r="Q61" i="15"/>
  <c r="S61" i="15" s="1"/>
  <c r="C252" i="14"/>
  <c r="Q64" i="15"/>
  <c r="S64" i="15" s="1"/>
  <c r="Q115" i="15"/>
  <c r="S115" i="15" s="1"/>
  <c r="Q113" i="15"/>
  <c r="S113" i="15" s="1"/>
  <c r="C155" i="14"/>
  <c r="C171" i="14" s="1"/>
  <c r="C147" i="14"/>
  <c r="C149" i="14"/>
  <c r="C258" i="14"/>
  <c r="C237" i="14"/>
  <c r="C231" i="14"/>
  <c r="C140" i="14"/>
  <c r="C239" i="14"/>
  <c r="C250" i="14"/>
  <c r="C158" i="14"/>
  <c r="C162" i="14"/>
  <c r="C235" i="14"/>
  <c r="C233" i="14"/>
  <c r="C241" i="14"/>
  <c r="C144" i="14"/>
  <c r="C166" i="14"/>
  <c r="C161" i="14"/>
  <c r="D39" i="18" l="1"/>
  <c r="D40" i="18" s="1"/>
  <c r="D60" i="18"/>
  <c r="D61" i="18" s="1"/>
  <c r="C60" i="18"/>
  <c r="C61" i="18" s="1"/>
  <c r="F60" i="18"/>
  <c r="F61" i="18" s="1"/>
  <c r="G60" i="18"/>
  <c r="G61" i="18" s="1"/>
  <c r="E60" i="18"/>
  <c r="E61" i="18" s="1"/>
  <c r="G39" i="18"/>
  <c r="G40" i="18" s="1"/>
  <c r="F39" i="18"/>
  <c r="F40" i="18" s="1"/>
  <c r="E39" i="18"/>
  <c r="E40" i="18" s="1"/>
  <c r="C159" i="14"/>
  <c r="C256" i="14"/>
  <c r="C157" i="14"/>
  <c r="C164" i="14"/>
  <c r="C268" i="14"/>
  <c r="C163" i="14"/>
  <c r="C165" i="14"/>
  <c r="C156" i="14"/>
  <c r="C249" i="14"/>
  <c r="C255" i="14"/>
  <c r="C247" i="14"/>
  <c r="C257" i="14"/>
  <c r="C274" i="14"/>
  <c r="C178" i="14"/>
  <c r="C266" i="14"/>
  <c r="C182" i="14"/>
  <c r="C174" i="14"/>
  <c r="C160" i="14"/>
  <c r="C270" i="14"/>
  <c r="C251" i="14"/>
  <c r="C253" i="14"/>
  <c r="C177" i="14"/>
  <c r="C272" i="14" l="1"/>
  <c r="C175" i="14"/>
  <c r="C173" i="14"/>
  <c r="C180" i="14"/>
  <c r="C179" i="14"/>
  <c r="C181" i="14"/>
  <c r="C176" i="14"/>
  <c r="C263" i="14"/>
  <c r="C273" i="14"/>
  <c r="C271" i="14"/>
  <c r="C267" i="14"/>
  <c r="C269" i="14"/>
  <c r="C265" i="14"/>
  <c r="C172" i="14"/>
  <c r="N74" i="18" l="1"/>
  <c r="B5" i="18"/>
  <c r="C3" i="18"/>
  <c r="C5" i="18"/>
  <c r="C4" i="18"/>
  <c r="B4" i="18"/>
  <c r="C16" i="14"/>
  <c r="C17" i="14"/>
  <c r="C18" i="14"/>
  <c r="C19" i="14"/>
  <c r="C20" i="14"/>
  <c r="C21" i="14"/>
  <c r="C22" i="14"/>
  <c r="C23" i="14"/>
  <c r="C24" i="14"/>
  <c r="C25" i="14"/>
  <c r="C26" i="14"/>
  <c r="C15" i="14"/>
  <c r="J121" i="24"/>
  <c r="G155" i="26"/>
  <c r="J220" i="24" s="1"/>
  <c r="F155" i="26"/>
  <c r="I220" i="24" s="1"/>
  <c r="F114" i="24"/>
  <c r="D7" i="24"/>
  <c r="C7" i="24"/>
  <c r="B7" i="24"/>
  <c r="G235" i="24"/>
  <c r="I235" i="24"/>
  <c r="H235" i="24"/>
  <c r="H701" i="24" l="1"/>
  <c r="H702" i="24"/>
  <c r="I701" i="24"/>
  <c r="I700" i="24"/>
  <c r="H700" i="24"/>
  <c r="I699" i="24"/>
  <c r="H699" i="24"/>
  <c r="I469" i="24"/>
  <c r="I468" i="24"/>
  <c r="H703" i="24"/>
  <c r="I703" i="24"/>
  <c r="I702" i="24"/>
  <c r="I470" i="24"/>
  <c r="I467" i="24"/>
  <c r="H469" i="24"/>
  <c r="I471" i="24"/>
  <c r="H470" i="24"/>
  <c r="H468" i="24"/>
  <c r="H467" i="24"/>
  <c r="H471" i="24"/>
  <c r="D467" i="24"/>
  <c r="C467" i="24"/>
  <c r="E467" i="24"/>
  <c r="D700" i="24"/>
  <c r="C702" i="24"/>
  <c r="E702" i="24"/>
  <c r="D701" i="24"/>
  <c r="C703" i="24"/>
  <c r="E703" i="24"/>
  <c r="D702" i="24"/>
  <c r="E699" i="24"/>
  <c r="D699" i="24"/>
  <c r="E700" i="24"/>
  <c r="D703" i="24"/>
  <c r="C699" i="24"/>
  <c r="C700" i="24"/>
  <c r="E701" i="24"/>
  <c r="C701" i="24"/>
  <c r="E468" i="24"/>
  <c r="D469" i="24"/>
  <c r="D470" i="24"/>
  <c r="E469" i="24"/>
  <c r="E470" i="24"/>
  <c r="C470" i="24"/>
  <c r="E471" i="24"/>
  <c r="C468" i="24"/>
  <c r="C469" i="24"/>
  <c r="D471" i="24"/>
  <c r="C471" i="24"/>
  <c r="D468" i="24"/>
  <c r="BJ114" i="24"/>
  <c r="AZ114" i="24"/>
  <c r="AP114" i="24"/>
  <c r="AF114" i="24"/>
  <c r="V114" i="24"/>
  <c r="F29" i="26"/>
  <c r="G29" i="26"/>
  <c r="K5" i="24"/>
  <c r="L5" i="24"/>
  <c r="M5" i="24"/>
  <c r="O5" i="24"/>
  <c r="P5" i="24"/>
  <c r="J6" i="24"/>
  <c r="K6" i="24"/>
  <c r="L6" i="24"/>
  <c r="M6" i="24"/>
  <c r="N6" i="24"/>
  <c r="O6" i="24"/>
  <c r="P6" i="24"/>
  <c r="K7" i="24"/>
  <c r="L7" i="24"/>
  <c r="M7" i="24"/>
  <c r="N7" i="24"/>
  <c r="O7" i="24"/>
  <c r="P7" i="24"/>
  <c r="J8" i="24"/>
  <c r="K8" i="24"/>
  <c r="L8" i="24"/>
  <c r="M8" i="24"/>
  <c r="N8" i="24"/>
  <c r="O8" i="24"/>
  <c r="P8" i="24"/>
  <c r="J9" i="24"/>
  <c r="K9" i="24"/>
  <c r="L9" i="24"/>
  <c r="M9" i="24"/>
  <c r="N9" i="24"/>
  <c r="O9" i="24"/>
  <c r="P9" i="24"/>
  <c r="C235" i="24"/>
  <c r="D235" i="24"/>
  <c r="E235" i="24"/>
  <c r="F235" i="24"/>
  <c r="I240" i="24" l="1"/>
  <c r="I239" i="24"/>
  <c r="I238" i="24"/>
  <c r="I237" i="24"/>
  <c r="I236" i="24"/>
  <c r="H237" i="24"/>
  <c r="H236" i="24"/>
  <c r="H240" i="24"/>
  <c r="H239" i="24"/>
  <c r="H238" i="24"/>
  <c r="E236" i="24"/>
  <c r="D236" i="24"/>
  <c r="C236" i="24"/>
  <c r="D237" i="24"/>
  <c r="D238" i="24"/>
  <c r="D239" i="24"/>
  <c r="D240" i="24"/>
  <c r="E238" i="24"/>
  <c r="E239" i="24"/>
  <c r="E240" i="24"/>
  <c r="E237" i="24"/>
  <c r="C237" i="24"/>
  <c r="C238" i="24"/>
  <c r="C239" i="24"/>
  <c r="C240" i="24"/>
  <c r="C4" i="24"/>
  <c r="C5" i="24"/>
  <c r="I226" i="24"/>
  <c r="H226" i="24"/>
  <c r="G226" i="24"/>
  <c r="F226" i="24"/>
  <c r="I225" i="24"/>
  <c r="H225" i="24"/>
  <c r="G225" i="24"/>
  <c r="O121" i="24"/>
  <c r="P121" i="24"/>
  <c r="M121" i="24"/>
  <c r="N121" i="24"/>
  <c r="K121" i="24"/>
  <c r="L121" i="24"/>
  <c r="G73" i="9"/>
  <c r="P152" i="24" s="1"/>
  <c r="G155" i="9"/>
  <c r="P220" i="24" s="1"/>
  <c r="G154" i="9"/>
  <c r="P219" i="24" s="1"/>
  <c r="G153" i="9"/>
  <c r="P218" i="24" s="1"/>
  <c r="G152" i="9"/>
  <c r="P217" i="24" s="1"/>
  <c r="G151" i="9"/>
  <c r="P216" i="24" s="1"/>
  <c r="G150" i="9"/>
  <c r="P215" i="24" s="1"/>
  <c r="G149" i="9"/>
  <c r="P214" i="24" s="1"/>
  <c r="G148" i="9"/>
  <c r="P213" i="24" s="1"/>
  <c r="G147" i="9"/>
  <c r="P212" i="24" s="1"/>
  <c r="G146" i="9"/>
  <c r="P211" i="24" s="1"/>
  <c r="G145" i="9"/>
  <c r="P210" i="24" s="1"/>
  <c r="G144" i="9"/>
  <c r="P209" i="24" s="1"/>
  <c r="G143" i="9"/>
  <c r="P208" i="24" s="1"/>
  <c r="G142" i="9"/>
  <c r="P207" i="24" s="1"/>
  <c r="G141" i="9"/>
  <c r="P206" i="24" s="1"/>
  <c r="G140" i="9"/>
  <c r="P205" i="24" s="1"/>
  <c r="G139" i="9"/>
  <c r="P204" i="24" s="1"/>
  <c r="G138" i="9"/>
  <c r="P203" i="24" s="1"/>
  <c r="G137" i="9"/>
  <c r="P202" i="24" s="1"/>
  <c r="G136" i="9"/>
  <c r="P201" i="24" s="1"/>
  <c r="G135" i="9"/>
  <c r="P200" i="24" s="1"/>
  <c r="G134" i="9"/>
  <c r="P199" i="24" s="1"/>
  <c r="G133" i="9"/>
  <c r="P198" i="24" s="1"/>
  <c r="G132" i="9"/>
  <c r="P197" i="24" s="1"/>
  <c r="G131" i="9"/>
  <c r="P196" i="24" s="1"/>
  <c r="G130" i="9"/>
  <c r="P195" i="24" s="1"/>
  <c r="G129" i="9"/>
  <c r="P194" i="24" s="1"/>
  <c r="G128" i="9"/>
  <c r="P193" i="24" s="1"/>
  <c r="G127" i="9"/>
  <c r="P192" i="24" s="1"/>
  <c r="G126" i="9"/>
  <c r="P191" i="24" s="1"/>
  <c r="G111" i="9"/>
  <c r="P190" i="24" s="1"/>
  <c r="G110" i="9"/>
  <c r="P189" i="24" s="1"/>
  <c r="G109" i="9"/>
  <c r="P188" i="24" s="1"/>
  <c r="G108" i="9"/>
  <c r="P187" i="24" s="1"/>
  <c r="G107" i="9"/>
  <c r="P186" i="24" s="1"/>
  <c r="G106" i="9"/>
  <c r="P185" i="24" s="1"/>
  <c r="G105" i="9"/>
  <c r="P184" i="24" s="1"/>
  <c r="G104" i="9"/>
  <c r="P183" i="24" s="1"/>
  <c r="G103" i="9"/>
  <c r="P182" i="24" s="1"/>
  <c r="G102" i="9"/>
  <c r="P181" i="24" s="1"/>
  <c r="G101" i="9"/>
  <c r="P180" i="24" s="1"/>
  <c r="G100" i="9"/>
  <c r="P179" i="24" s="1"/>
  <c r="G99" i="9"/>
  <c r="P178" i="24" s="1"/>
  <c r="G98" i="9"/>
  <c r="P177" i="24" s="1"/>
  <c r="G97" i="9"/>
  <c r="P176" i="24" s="1"/>
  <c r="G96" i="9"/>
  <c r="P175" i="24" s="1"/>
  <c r="G95" i="9"/>
  <c r="P174" i="24" s="1"/>
  <c r="G94" i="9"/>
  <c r="P173" i="24" s="1"/>
  <c r="G93" i="9"/>
  <c r="P172" i="24" s="1"/>
  <c r="G92" i="9"/>
  <c r="P171" i="24" s="1"/>
  <c r="G91" i="9"/>
  <c r="P170" i="24" s="1"/>
  <c r="G90" i="9"/>
  <c r="P169" i="24" s="1"/>
  <c r="G89" i="9"/>
  <c r="P168" i="24" s="1"/>
  <c r="G88" i="9"/>
  <c r="P167" i="24" s="1"/>
  <c r="G87" i="9"/>
  <c r="P166" i="24" s="1"/>
  <c r="G86" i="9"/>
  <c r="P165" i="24" s="1"/>
  <c r="G85" i="9"/>
  <c r="P164" i="24" s="1"/>
  <c r="G84" i="9"/>
  <c r="P163" i="24" s="1"/>
  <c r="G83" i="9"/>
  <c r="P162" i="24" s="1"/>
  <c r="G82" i="9"/>
  <c r="P161" i="24" s="1"/>
  <c r="G81" i="9"/>
  <c r="P160" i="24" s="1"/>
  <c r="G80" i="9"/>
  <c r="P159" i="24" s="1"/>
  <c r="G79" i="9"/>
  <c r="P158" i="24" s="1"/>
  <c r="G78" i="9"/>
  <c r="P157" i="24" s="1"/>
  <c r="G77" i="9"/>
  <c r="P156" i="24" s="1"/>
  <c r="G76" i="9"/>
  <c r="P155" i="24" s="1"/>
  <c r="G75" i="9"/>
  <c r="P154" i="24" s="1"/>
  <c r="G74" i="9"/>
  <c r="P153" i="24" s="1"/>
  <c r="G57" i="9"/>
  <c r="P150" i="24" s="1"/>
  <c r="G72" i="9"/>
  <c r="P151" i="24" s="1"/>
  <c r="G56" i="9"/>
  <c r="P149" i="24" s="1"/>
  <c r="G55" i="9"/>
  <c r="P148" i="24" s="1"/>
  <c r="G54" i="9"/>
  <c r="P147" i="24" s="1"/>
  <c r="G53" i="9"/>
  <c r="P146" i="24" s="1"/>
  <c r="G52" i="9"/>
  <c r="P145" i="24" s="1"/>
  <c r="G51" i="9"/>
  <c r="P144" i="24" s="1"/>
  <c r="G50" i="9"/>
  <c r="P143" i="24" s="1"/>
  <c r="G49" i="9"/>
  <c r="P142" i="24" s="1"/>
  <c r="G48" i="9"/>
  <c r="P141" i="24" s="1"/>
  <c r="G47" i="9"/>
  <c r="P140" i="24" s="1"/>
  <c r="G46" i="9"/>
  <c r="P139" i="24" s="1"/>
  <c r="G45" i="9"/>
  <c r="P138" i="24" s="1"/>
  <c r="G44" i="9"/>
  <c r="P137" i="24" s="1"/>
  <c r="G43" i="9"/>
  <c r="P136" i="24" s="1"/>
  <c r="G42" i="9"/>
  <c r="P135" i="24" s="1"/>
  <c r="G41" i="9"/>
  <c r="P134" i="24" s="1"/>
  <c r="G40" i="9"/>
  <c r="P133" i="24" s="1"/>
  <c r="G39" i="9"/>
  <c r="P132" i="24" s="1"/>
  <c r="G38" i="9"/>
  <c r="P131" i="24" s="1"/>
  <c r="G37" i="9"/>
  <c r="P130" i="24" s="1"/>
  <c r="G36" i="9"/>
  <c r="P129" i="24" s="1"/>
  <c r="G35" i="9"/>
  <c r="P128" i="24" s="1"/>
  <c r="G34" i="9"/>
  <c r="P127" i="24" s="1"/>
  <c r="G33" i="9"/>
  <c r="P126" i="24" s="1"/>
  <c r="G32" i="9"/>
  <c r="P125" i="24" s="1"/>
  <c r="G31" i="9"/>
  <c r="P124" i="24" s="1"/>
  <c r="G30" i="9"/>
  <c r="P123" i="24" s="1"/>
  <c r="G29" i="9"/>
  <c r="P122" i="24" s="1"/>
  <c r="G155" i="7"/>
  <c r="N220" i="24" s="1"/>
  <c r="G154" i="7"/>
  <c r="N219" i="24" s="1"/>
  <c r="G153" i="7"/>
  <c r="N218" i="24" s="1"/>
  <c r="G152" i="7"/>
  <c r="N217" i="24" s="1"/>
  <c r="G151" i="7"/>
  <c r="N216" i="24" s="1"/>
  <c r="G150" i="7"/>
  <c r="N215" i="24" s="1"/>
  <c r="G149" i="7"/>
  <c r="N214" i="24" s="1"/>
  <c r="G148" i="7"/>
  <c r="N213" i="24" s="1"/>
  <c r="G147" i="7"/>
  <c r="N212" i="24" s="1"/>
  <c r="G146" i="7"/>
  <c r="N211" i="24" s="1"/>
  <c r="G145" i="7"/>
  <c r="N210" i="24" s="1"/>
  <c r="G144" i="7"/>
  <c r="N209" i="24" s="1"/>
  <c r="G143" i="7"/>
  <c r="N208" i="24" s="1"/>
  <c r="G142" i="7"/>
  <c r="N207" i="24" s="1"/>
  <c r="G141" i="7"/>
  <c r="N206" i="24" s="1"/>
  <c r="G140" i="7"/>
  <c r="N205" i="24" s="1"/>
  <c r="G139" i="7"/>
  <c r="N204" i="24" s="1"/>
  <c r="G138" i="7"/>
  <c r="N203" i="24" s="1"/>
  <c r="G137" i="7"/>
  <c r="N202" i="24" s="1"/>
  <c r="G136" i="7"/>
  <c r="N201" i="24" s="1"/>
  <c r="G135" i="7"/>
  <c r="N200" i="24" s="1"/>
  <c r="G134" i="7"/>
  <c r="N199" i="24" s="1"/>
  <c r="G133" i="7"/>
  <c r="N198" i="24" s="1"/>
  <c r="G132" i="7"/>
  <c r="N197" i="24" s="1"/>
  <c r="G131" i="7"/>
  <c r="N196" i="24" s="1"/>
  <c r="G130" i="7"/>
  <c r="N195" i="24" s="1"/>
  <c r="G129" i="7"/>
  <c r="N194" i="24" s="1"/>
  <c r="G128" i="7"/>
  <c r="N193" i="24" s="1"/>
  <c r="G127" i="7"/>
  <c r="N192" i="24" s="1"/>
  <c r="G126" i="7"/>
  <c r="N191" i="24" s="1"/>
  <c r="G72" i="7"/>
  <c r="N151" i="24" s="1"/>
  <c r="G111" i="7"/>
  <c r="N190" i="24" s="1"/>
  <c r="G110" i="7"/>
  <c r="N189" i="24" s="1"/>
  <c r="G109" i="7"/>
  <c r="N188" i="24" s="1"/>
  <c r="G108" i="7"/>
  <c r="N187" i="24" s="1"/>
  <c r="G107" i="7"/>
  <c r="N186" i="24" s="1"/>
  <c r="G106" i="7"/>
  <c r="N185" i="24" s="1"/>
  <c r="G105" i="7"/>
  <c r="N184" i="24" s="1"/>
  <c r="G104" i="7"/>
  <c r="N183" i="24" s="1"/>
  <c r="G103" i="7"/>
  <c r="N182" i="24" s="1"/>
  <c r="G102" i="7"/>
  <c r="N181" i="24" s="1"/>
  <c r="G101" i="7"/>
  <c r="N180" i="24" s="1"/>
  <c r="G100" i="7"/>
  <c r="N179" i="24" s="1"/>
  <c r="G99" i="7"/>
  <c r="N178" i="24" s="1"/>
  <c r="G98" i="7"/>
  <c r="N177" i="24" s="1"/>
  <c r="G97" i="7"/>
  <c r="N176" i="24" s="1"/>
  <c r="G96" i="7"/>
  <c r="N175" i="24" s="1"/>
  <c r="G95" i="7"/>
  <c r="N174" i="24" s="1"/>
  <c r="G94" i="7"/>
  <c r="N173" i="24" s="1"/>
  <c r="G93" i="7"/>
  <c r="N172" i="24" s="1"/>
  <c r="G92" i="7"/>
  <c r="N171" i="24" s="1"/>
  <c r="G91" i="7"/>
  <c r="N170" i="24" s="1"/>
  <c r="G90" i="7"/>
  <c r="N169" i="24" s="1"/>
  <c r="G89" i="7"/>
  <c r="N168" i="24" s="1"/>
  <c r="G88" i="7"/>
  <c r="N167" i="24" s="1"/>
  <c r="G87" i="7"/>
  <c r="N166" i="24" s="1"/>
  <c r="G86" i="7"/>
  <c r="N165" i="24" s="1"/>
  <c r="G85" i="7"/>
  <c r="N164" i="24" s="1"/>
  <c r="G84" i="7"/>
  <c r="N163" i="24" s="1"/>
  <c r="G83" i="7"/>
  <c r="N162" i="24" s="1"/>
  <c r="G82" i="7"/>
  <c r="N161" i="24" s="1"/>
  <c r="G81" i="7"/>
  <c r="N160" i="24" s="1"/>
  <c r="G80" i="7"/>
  <c r="N159" i="24" s="1"/>
  <c r="G79" i="7"/>
  <c r="N158" i="24" s="1"/>
  <c r="G78" i="7"/>
  <c r="N157" i="24" s="1"/>
  <c r="G77" i="7"/>
  <c r="N156" i="24" s="1"/>
  <c r="G76" i="7"/>
  <c r="N155" i="24" s="1"/>
  <c r="G75" i="7"/>
  <c r="N154" i="24" s="1"/>
  <c r="G74" i="7"/>
  <c r="N153" i="24" s="1"/>
  <c r="G73" i="7"/>
  <c r="N152" i="24" s="1"/>
  <c r="G29" i="7"/>
  <c r="N122" i="24" s="1"/>
  <c r="G57" i="7"/>
  <c r="N150" i="24" s="1"/>
  <c r="G56" i="7"/>
  <c r="N149" i="24" s="1"/>
  <c r="G55" i="7"/>
  <c r="N148" i="24" s="1"/>
  <c r="G54" i="7"/>
  <c r="N147" i="24" s="1"/>
  <c r="G53" i="7"/>
  <c r="N146" i="24" s="1"/>
  <c r="G52" i="7"/>
  <c r="N145" i="24" s="1"/>
  <c r="G51" i="7"/>
  <c r="N144" i="24" s="1"/>
  <c r="G50" i="7"/>
  <c r="N143" i="24" s="1"/>
  <c r="G49" i="7"/>
  <c r="N142" i="24" s="1"/>
  <c r="G48" i="7"/>
  <c r="N141" i="24" s="1"/>
  <c r="G47" i="7"/>
  <c r="N140" i="24" s="1"/>
  <c r="G46" i="7"/>
  <c r="N139" i="24" s="1"/>
  <c r="G45" i="7"/>
  <c r="N138" i="24" s="1"/>
  <c r="G44" i="7"/>
  <c r="N137" i="24" s="1"/>
  <c r="G43" i="7"/>
  <c r="N136" i="24" s="1"/>
  <c r="G42" i="7"/>
  <c r="N135" i="24" s="1"/>
  <c r="G41" i="7"/>
  <c r="N134" i="24" s="1"/>
  <c r="G40" i="7"/>
  <c r="N133" i="24" s="1"/>
  <c r="G39" i="7"/>
  <c r="N132" i="24" s="1"/>
  <c r="G38" i="7"/>
  <c r="N131" i="24" s="1"/>
  <c r="G37" i="7"/>
  <c r="N130" i="24" s="1"/>
  <c r="G36" i="7"/>
  <c r="N129" i="24" s="1"/>
  <c r="G35" i="7"/>
  <c r="N128" i="24" s="1"/>
  <c r="G34" i="7"/>
  <c r="N127" i="24" s="1"/>
  <c r="G33" i="7"/>
  <c r="N126" i="24" s="1"/>
  <c r="G32" i="7"/>
  <c r="N125" i="24" s="1"/>
  <c r="G31" i="7"/>
  <c r="N124" i="24" s="1"/>
  <c r="G30" i="7"/>
  <c r="N123" i="24" s="1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154" i="26"/>
  <c r="G153" i="26"/>
  <c r="G152" i="26"/>
  <c r="G151" i="26"/>
  <c r="G150" i="26"/>
  <c r="G149" i="26"/>
  <c r="G148" i="26"/>
  <c r="G147" i="26"/>
  <c r="G146" i="26"/>
  <c r="G145" i="26"/>
  <c r="G144" i="26"/>
  <c r="G143" i="26"/>
  <c r="G142" i="26"/>
  <c r="G141" i="26"/>
  <c r="G140" i="26"/>
  <c r="G139" i="26"/>
  <c r="G138" i="26"/>
  <c r="G137" i="26"/>
  <c r="G136" i="26"/>
  <c r="G135" i="26"/>
  <c r="G134" i="26"/>
  <c r="G133" i="26"/>
  <c r="G132" i="26"/>
  <c r="G131" i="26"/>
  <c r="G130" i="26"/>
  <c r="G129" i="26"/>
  <c r="G128" i="26"/>
  <c r="G127" i="26"/>
  <c r="G126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F29" i="6"/>
  <c r="G121" i="24"/>
  <c r="H121" i="24"/>
  <c r="F121" i="24"/>
  <c r="E121" i="24"/>
  <c r="D121" i="24"/>
  <c r="B4" i="24"/>
  <c r="D3" i="24"/>
  <c r="C3" i="24"/>
  <c r="B3" i="24"/>
  <c r="D4" i="24"/>
  <c r="D5" i="24"/>
  <c r="C6" i="24"/>
  <c r="F467" i="24" s="1"/>
  <c r="D6" i="24"/>
  <c r="C8" i="24"/>
  <c r="G240" i="24" s="1"/>
  <c r="D8" i="24"/>
  <c r="B5" i="24"/>
  <c r="B6" i="24"/>
  <c r="B8" i="24"/>
  <c r="E15" i="24"/>
  <c r="D15" i="24"/>
  <c r="S121" i="24" l="1"/>
  <c r="C228" i="24"/>
  <c r="BA682" i="24"/>
  <c r="BB679" i="24"/>
  <c r="BC676" i="24"/>
  <c r="BA674" i="24"/>
  <c r="BB671" i="24"/>
  <c r="BC668" i="24"/>
  <c r="BA666" i="24"/>
  <c r="BB663" i="24"/>
  <c r="BC660" i="24"/>
  <c r="BA658" i="24"/>
  <c r="BB655" i="24"/>
  <c r="BC652" i="24"/>
  <c r="BA650" i="24"/>
  <c r="BB647" i="24"/>
  <c r="BC644" i="24"/>
  <c r="BA642" i="24"/>
  <c r="BB639" i="24"/>
  <c r="BC636" i="24"/>
  <c r="BA634" i="24"/>
  <c r="BB631" i="24"/>
  <c r="BC628" i="24"/>
  <c r="BA626" i="24"/>
  <c r="BB623" i="24"/>
  <c r="BC620" i="24"/>
  <c r="BA618" i="24"/>
  <c r="BB615" i="24"/>
  <c r="BC681" i="24"/>
  <c r="BA679" i="24"/>
  <c r="BB676" i="24"/>
  <c r="BC673" i="24"/>
  <c r="BA671" i="24"/>
  <c r="BB668" i="24"/>
  <c r="BC665" i="24"/>
  <c r="BA663" i="24"/>
  <c r="BB660" i="24"/>
  <c r="BC657" i="24"/>
  <c r="BA655" i="24"/>
  <c r="BB652" i="24"/>
  <c r="BC649" i="24"/>
  <c r="BA647" i="24"/>
  <c r="BB644" i="24"/>
  <c r="BC641" i="24"/>
  <c r="BA639" i="24"/>
  <c r="BB636" i="24"/>
  <c r="BC633" i="24"/>
  <c r="BA631" i="24"/>
  <c r="BB628" i="24"/>
  <c r="BC625" i="24"/>
  <c r="BA623" i="24"/>
  <c r="BB620" i="24"/>
  <c r="BC617" i="24"/>
  <c r="BA615" i="24"/>
  <c r="BB612" i="24"/>
  <c r="BC609" i="24"/>
  <c r="BA607" i="24"/>
  <c r="BB604" i="24"/>
  <c r="BC601" i="24"/>
  <c r="BA599" i="24"/>
  <c r="BB596" i="24"/>
  <c r="BC593" i="24"/>
  <c r="BA591" i="24"/>
  <c r="BB588" i="24"/>
  <c r="BC585" i="24"/>
  <c r="AW684" i="24"/>
  <c r="AX681" i="24"/>
  <c r="AY678" i="24"/>
  <c r="AW676" i="24"/>
  <c r="AX673" i="24"/>
  <c r="AY670" i="24"/>
  <c r="AW668" i="24"/>
  <c r="AX665" i="24"/>
  <c r="AY662" i="24"/>
  <c r="AW660" i="24"/>
  <c r="AX657" i="24"/>
  <c r="AY654" i="24"/>
  <c r="AW652" i="24"/>
  <c r="AX649" i="24"/>
  <c r="AY646" i="24"/>
  <c r="AW644" i="24"/>
  <c r="BB681" i="24"/>
  <c r="BC678" i="24"/>
  <c r="BA676" i="24"/>
  <c r="BB673" i="24"/>
  <c r="BC670" i="24"/>
  <c r="BA668" i="24"/>
  <c r="BB665" i="24"/>
  <c r="BC662" i="24"/>
  <c r="BA660" i="24"/>
  <c r="BB657" i="24"/>
  <c r="BC654" i="24"/>
  <c r="BA652" i="24"/>
  <c r="BB649" i="24"/>
  <c r="BC646" i="24"/>
  <c r="BA644" i="24"/>
  <c r="BB641" i="24"/>
  <c r="BC638" i="24"/>
  <c r="BA636" i="24"/>
  <c r="BB633" i="24"/>
  <c r="BC630" i="24"/>
  <c r="BA628" i="24"/>
  <c r="BB625" i="24"/>
  <c r="BC622" i="24"/>
  <c r="BA620" i="24"/>
  <c r="BB617" i="24"/>
  <c r="BC614" i="24"/>
  <c r="BA612" i="24"/>
  <c r="BB609" i="24"/>
  <c r="BC606" i="24"/>
  <c r="BA604" i="24"/>
  <c r="BC683" i="24"/>
  <c r="BA681" i="24"/>
  <c r="BB678" i="24"/>
  <c r="BC675" i="24"/>
  <c r="BA673" i="24"/>
  <c r="BB670" i="24"/>
  <c r="BC667" i="24"/>
  <c r="BA665" i="24"/>
  <c r="BB662" i="24"/>
  <c r="BC659" i="24"/>
  <c r="BA657" i="24"/>
  <c r="BB654" i="24"/>
  <c r="BC651" i="24"/>
  <c r="BA649" i="24"/>
  <c r="BB646" i="24"/>
  <c r="BC643" i="24"/>
  <c r="BA641" i="24"/>
  <c r="BB638" i="24"/>
  <c r="BC635" i="24"/>
  <c r="BA633" i="24"/>
  <c r="BB630" i="24"/>
  <c r="BC627" i="24"/>
  <c r="BA625" i="24"/>
  <c r="BB622" i="24"/>
  <c r="BC619" i="24"/>
  <c r="BA617" i="24"/>
  <c r="BB614" i="24"/>
  <c r="BC611" i="24"/>
  <c r="BA609" i="24"/>
  <c r="BB606" i="24"/>
  <c r="BC603" i="24"/>
  <c r="BA601" i="24"/>
  <c r="BB598" i="24"/>
  <c r="BC595" i="24"/>
  <c r="BA593" i="24"/>
  <c r="BB590" i="24"/>
  <c r="BC587" i="24"/>
  <c r="BA585" i="24"/>
  <c r="AX683" i="24"/>
  <c r="AY680" i="24"/>
  <c r="AW678" i="24"/>
  <c r="AX675" i="24"/>
  <c r="AY672" i="24"/>
  <c r="AW670" i="24"/>
  <c r="AX667" i="24"/>
  <c r="AY664" i="24"/>
  <c r="AW662" i="24"/>
  <c r="AX659" i="24"/>
  <c r="AY656" i="24"/>
  <c r="AW654" i="24"/>
  <c r="AX651" i="24"/>
  <c r="AY648" i="24"/>
  <c r="AW646" i="24"/>
  <c r="AX643" i="24"/>
  <c r="BB683" i="24"/>
  <c r="BC680" i="24"/>
  <c r="BA678" i="24"/>
  <c r="BB675" i="24"/>
  <c r="BC672" i="24"/>
  <c r="BA670" i="24"/>
  <c r="BB667" i="24"/>
  <c r="BC664" i="24"/>
  <c r="BA662" i="24"/>
  <c r="BB659" i="24"/>
  <c r="BC656" i="24"/>
  <c r="BA654" i="24"/>
  <c r="BB651" i="24"/>
  <c r="BC648" i="24"/>
  <c r="BA646" i="24"/>
  <c r="BB643" i="24"/>
  <c r="BC640" i="24"/>
  <c r="BA638" i="24"/>
  <c r="BB635" i="24"/>
  <c r="BC632" i="24"/>
  <c r="BA630" i="24"/>
  <c r="BB627" i="24"/>
  <c r="BC624" i="24"/>
  <c r="BA622" i="24"/>
  <c r="BB619" i="24"/>
  <c r="BC616" i="24"/>
  <c r="BA614" i="24"/>
  <c r="BB611" i="24"/>
  <c r="BC608" i="24"/>
  <c r="BA606" i="24"/>
  <c r="BB603" i="24"/>
  <c r="BC600" i="24"/>
  <c r="BA598" i="24"/>
  <c r="BB595" i="24"/>
  <c r="BC592" i="24"/>
  <c r="BA590" i="24"/>
  <c r="BB587" i="24"/>
  <c r="BC584" i="24"/>
  <c r="AW683" i="24"/>
  <c r="AX680" i="24"/>
  <c r="AY677" i="24"/>
  <c r="AW675" i="24"/>
  <c r="AX672" i="24"/>
  <c r="AY669" i="24"/>
  <c r="AW667" i="24"/>
  <c r="AX664" i="24"/>
  <c r="AY661" i="24"/>
  <c r="AW659" i="24"/>
  <c r="AX656" i="24"/>
  <c r="AY653" i="24"/>
  <c r="AW651" i="24"/>
  <c r="AX648" i="24"/>
  <c r="AY645" i="24"/>
  <c r="AW643" i="24"/>
  <c r="BA683" i="24"/>
  <c r="BB680" i="24"/>
  <c r="BC677" i="24"/>
  <c r="BA675" i="24"/>
  <c r="BB672" i="24"/>
  <c r="BC669" i="24"/>
  <c r="BA667" i="24"/>
  <c r="BB664" i="24"/>
  <c r="BC682" i="24"/>
  <c r="BA680" i="24"/>
  <c r="BB677" i="24"/>
  <c r="BC674" i="24"/>
  <c r="BA672" i="24"/>
  <c r="BB669" i="24"/>
  <c r="BC666" i="24"/>
  <c r="BA664" i="24"/>
  <c r="BB661" i="24"/>
  <c r="BC658" i="24"/>
  <c r="BA656" i="24"/>
  <c r="BB653" i="24"/>
  <c r="BC650" i="24"/>
  <c r="BA648" i="24"/>
  <c r="BB645" i="24"/>
  <c r="BC642" i="24"/>
  <c r="BA640" i="24"/>
  <c r="BB637" i="24"/>
  <c r="BC634" i="24"/>
  <c r="BA632" i="24"/>
  <c r="BB629" i="24"/>
  <c r="BC626" i="24"/>
  <c r="BA624" i="24"/>
  <c r="BB621" i="24"/>
  <c r="BC618" i="24"/>
  <c r="BA616" i="24"/>
  <c r="BB613" i="24"/>
  <c r="BC610" i="24"/>
  <c r="BA608" i="24"/>
  <c r="BB605" i="24"/>
  <c r="BC602" i="24"/>
  <c r="BA600" i="24"/>
  <c r="BB597" i="24"/>
  <c r="BC594" i="24"/>
  <c r="BA592" i="24"/>
  <c r="BB589" i="24"/>
  <c r="BC586" i="24"/>
  <c r="BA584" i="24"/>
  <c r="AX682" i="24"/>
  <c r="AY679" i="24"/>
  <c r="AW677" i="24"/>
  <c r="AX674" i="24"/>
  <c r="AY671" i="24"/>
  <c r="AW669" i="24"/>
  <c r="AX666" i="24"/>
  <c r="AY663" i="24"/>
  <c r="AW661" i="24"/>
  <c r="AX658" i="24"/>
  <c r="AY655" i="24"/>
  <c r="AW653" i="24"/>
  <c r="AX650" i="24"/>
  <c r="AY647" i="24"/>
  <c r="AW645" i="24"/>
  <c r="AX642" i="24"/>
  <c r="AY639" i="24"/>
  <c r="AW637" i="24"/>
  <c r="AX634" i="24"/>
  <c r="AY631" i="24"/>
  <c r="AW629" i="24"/>
  <c r="AX626" i="24"/>
  <c r="AY623" i="24"/>
  <c r="AW621" i="24"/>
  <c r="AX618" i="24"/>
  <c r="AY615" i="24"/>
  <c r="AW613" i="24"/>
  <c r="AX610" i="24"/>
  <c r="AY607" i="24"/>
  <c r="AW605" i="24"/>
  <c r="AX602" i="24"/>
  <c r="AY599" i="24"/>
  <c r="AW597" i="24"/>
  <c r="AX594" i="24"/>
  <c r="AY591" i="24"/>
  <c r="AW589" i="24"/>
  <c r="AX586" i="24"/>
  <c r="AZ676" i="24"/>
  <c r="AZ668" i="24"/>
  <c r="AZ660" i="24"/>
  <c r="AZ652" i="24"/>
  <c r="AZ644" i="24"/>
  <c r="AZ636" i="24"/>
  <c r="AZ628" i="24"/>
  <c r="BB682" i="24"/>
  <c r="BC679" i="24"/>
  <c r="BA677" i="24"/>
  <c r="BB674" i="24"/>
  <c r="BC671" i="24"/>
  <c r="BA669" i="24"/>
  <c r="BB666" i="24"/>
  <c r="BC663" i="24"/>
  <c r="BC661" i="24"/>
  <c r="BA651" i="24"/>
  <c r="BB640" i="24"/>
  <c r="BC629" i="24"/>
  <c r="BA619" i="24"/>
  <c r="BB610" i="24"/>
  <c r="BA603" i="24"/>
  <c r="BC597" i="24"/>
  <c r="BB592" i="24"/>
  <c r="BA587" i="24"/>
  <c r="AY682" i="24"/>
  <c r="AX677" i="24"/>
  <c r="AW672" i="24"/>
  <c r="AY666" i="24"/>
  <c r="AX661" i="24"/>
  <c r="AW656" i="24"/>
  <c r="AY650" i="24"/>
  <c r="AX645" i="24"/>
  <c r="AW641" i="24"/>
  <c r="AW638" i="24"/>
  <c r="AW635" i="24"/>
  <c r="AW632" i="24"/>
  <c r="AY628" i="24"/>
  <c r="AY625" i="24"/>
  <c r="AY622" i="24"/>
  <c r="AY619" i="24"/>
  <c r="AY616" i="24"/>
  <c r="AY613" i="24"/>
  <c r="AY610" i="24"/>
  <c r="AX607" i="24"/>
  <c r="AX604" i="24"/>
  <c r="AX601" i="24"/>
  <c r="AX598" i="24"/>
  <c r="AX595" i="24"/>
  <c r="AX592" i="24"/>
  <c r="AX589" i="24"/>
  <c r="AW586" i="24"/>
  <c r="AZ682" i="24"/>
  <c r="AZ673" i="24"/>
  <c r="AZ664" i="24"/>
  <c r="AZ655" i="24"/>
  <c r="AZ646" i="24"/>
  <c r="AZ637" i="24"/>
  <c r="AZ627" i="24"/>
  <c r="AZ619" i="24"/>
  <c r="AZ611" i="24"/>
  <c r="AZ603" i="24"/>
  <c r="AZ595" i="24"/>
  <c r="AZ587" i="24"/>
  <c r="BL680" i="24"/>
  <c r="BL672" i="24"/>
  <c r="BL664" i="24"/>
  <c r="BL656" i="24"/>
  <c r="BL648" i="24"/>
  <c r="BL640" i="24"/>
  <c r="BL632" i="24"/>
  <c r="BL624" i="24"/>
  <c r="BL616" i="24"/>
  <c r="BL608" i="24"/>
  <c r="BL600" i="24"/>
  <c r="BL592" i="24"/>
  <c r="BL584" i="24"/>
  <c r="BA661" i="24"/>
  <c r="BB650" i="24"/>
  <c r="BC639" i="24"/>
  <c r="BA629" i="24"/>
  <c r="BB618" i="24"/>
  <c r="BA610" i="24"/>
  <c r="BB602" i="24"/>
  <c r="BA597" i="24"/>
  <c r="BC591" i="24"/>
  <c r="BB586" i="24"/>
  <c r="AW682" i="24"/>
  <c r="AY676" i="24"/>
  <c r="AX671" i="24"/>
  <c r="AW666" i="24"/>
  <c r="AY660" i="24"/>
  <c r="AX655" i="24"/>
  <c r="AW650" i="24"/>
  <c r="AY644" i="24"/>
  <c r="AY640" i="24"/>
  <c r="AY637" i="24"/>
  <c r="AY634" i="24"/>
  <c r="AX631" i="24"/>
  <c r="AX628" i="24"/>
  <c r="AX625" i="24"/>
  <c r="AX622" i="24"/>
  <c r="AX619" i="24"/>
  <c r="AX616" i="24"/>
  <c r="AX613" i="24"/>
  <c r="AW610" i="24"/>
  <c r="AW607" i="24"/>
  <c r="AW604" i="24"/>
  <c r="AW601" i="24"/>
  <c r="AW598" i="24"/>
  <c r="AW595" i="24"/>
  <c r="AW592" i="24"/>
  <c r="AY588" i="24"/>
  <c r="AY585" i="24"/>
  <c r="AZ681" i="24"/>
  <c r="AZ672" i="24"/>
  <c r="AZ663" i="24"/>
  <c r="AZ654" i="24"/>
  <c r="AZ645" i="24"/>
  <c r="AZ635" i="24"/>
  <c r="AZ626" i="24"/>
  <c r="AZ618" i="24"/>
  <c r="AZ610" i="24"/>
  <c r="AZ602" i="24"/>
  <c r="AZ594" i="24"/>
  <c r="AZ586" i="24"/>
  <c r="BL679" i="24"/>
  <c r="BL671" i="24"/>
  <c r="BL663" i="24"/>
  <c r="BL655" i="24"/>
  <c r="BL647" i="24"/>
  <c r="BL639" i="24"/>
  <c r="BL631" i="24"/>
  <c r="BL623" i="24"/>
  <c r="BL615" i="24"/>
  <c r="BL607" i="24"/>
  <c r="BL599" i="24"/>
  <c r="BL591" i="24"/>
  <c r="BA659" i="24"/>
  <c r="BB648" i="24"/>
  <c r="BC637" i="24"/>
  <c r="BA627" i="24"/>
  <c r="BB616" i="24"/>
  <c r="BB608" i="24"/>
  <c r="BA602" i="24"/>
  <c r="BC596" i="24"/>
  <c r="BB591" i="24"/>
  <c r="BA586" i="24"/>
  <c r="AY681" i="24"/>
  <c r="AX676" i="24"/>
  <c r="AW671" i="24"/>
  <c r="AY665" i="24"/>
  <c r="AX660" i="24"/>
  <c r="AW655" i="24"/>
  <c r="AY649" i="24"/>
  <c r="AX644" i="24"/>
  <c r="AX640" i="24"/>
  <c r="AX637" i="24"/>
  <c r="AW634" i="24"/>
  <c r="AW631" i="24"/>
  <c r="AW628" i="24"/>
  <c r="AW625" i="24"/>
  <c r="AW622" i="24"/>
  <c r="AW619" i="24"/>
  <c r="AW616" i="24"/>
  <c r="AY612" i="24"/>
  <c r="AY609" i="24"/>
  <c r="AY606" i="24"/>
  <c r="AY603" i="24"/>
  <c r="AY600" i="24"/>
  <c r="AY597" i="24"/>
  <c r="AY594" i="24"/>
  <c r="AX591" i="24"/>
  <c r="AX588" i="24"/>
  <c r="AX585" i="24"/>
  <c r="AZ680" i="24"/>
  <c r="AZ671" i="24"/>
  <c r="AZ662" i="24"/>
  <c r="AZ653" i="24"/>
  <c r="AZ643" i="24"/>
  <c r="AZ634" i="24"/>
  <c r="AZ625" i="24"/>
  <c r="AZ617" i="24"/>
  <c r="AZ609" i="24"/>
  <c r="AZ601" i="24"/>
  <c r="AZ593" i="24"/>
  <c r="AZ585" i="24"/>
  <c r="BL678" i="24"/>
  <c r="BL670" i="24"/>
  <c r="BL662" i="24"/>
  <c r="BL654" i="24"/>
  <c r="BL646" i="24"/>
  <c r="BL638" i="24"/>
  <c r="BL630" i="24"/>
  <c r="BL622" i="24"/>
  <c r="BL614" i="24"/>
  <c r="BL606" i="24"/>
  <c r="BL598" i="24"/>
  <c r="BL590" i="24"/>
  <c r="BB658" i="24"/>
  <c r="BC647" i="24"/>
  <c r="BA637" i="24"/>
  <c r="BB626" i="24"/>
  <c r="BC615" i="24"/>
  <c r="BC607" i="24"/>
  <c r="BB601" i="24"/>
  <c r="BA596" i="24"/>
  <c r="BC590" i="24"/>
  <c r="BB585" i="24"/>
  <c r="AW681" i="24"/>
  <c r="AY675" i="24"/>
  <c r="AX670" i="24"/>
  <c r="AW665" i="24"/>
  <c r="AY659" i="24"/>
  <c r="AX654" i="24"/>
  <c r="AW649" i="24"/>
  <c r="AY643" i="24"/>
  <c r="AW640" i="24"/>
  <c r="AY636" i="24"/>
  <c r="AY633" i="24"/>
  <c r="AY630" i="24"/>
  <c r="AY627" i="24"/>
  <c r="AY624" i="24"/>
  <c r="AY621" i="24"/>
  <c r="AY618" i="24"/>
  <c r="AX615" i="24"/>
  <c r="AX612" i="24"/>
  <c r="AX609" i="24"/>
  <c r="AX606" i="24"/>
  <c r="AX603" i="24"/>
  <c r="AX600" i="24"/>
  <c r="AX597" i="24"/>
  <c r="AW594" i="24"/>
  <c r="AW591" i="24"/>
  <c r="AW588" i="24"/>
  <c r="AW585" i="24"/>
  <c r="AZ679" i="24"/>
  <c r="AZ670" i="24"/>
  <c r="AZ661" i="24"/>
  <c r="AZ651" i="24"/>
  <c r="AZ642" i="24"/>
  <c r="AZ633" i="24"/>
  <c r="AZ624" i="24"/>
  <c r="AZ616" i="24"/>
  <c r="AZ608" i="24"/>
  <c r="AZ600" i="24"/>
  <c r="AZ592" i="24"/>
  <c r="AZ584" i="24"/>
  <c r="BL677" i="24"/>
  <c r="BL669" i="24"/>
  <c r="BL661" i="24"/>
  <c r="BL653" i="24"/>
  <c r="BL645" i="24"/>
  <c r="BL637" i="24"/>
  <c r="BL629" i="24"/>
  <c r="BL621" i="24"/>
  <c r="BL613" i="24"/>
  <c r="BL605" i="24"/>
  <c r="BL597" i="24"/>
  <c r="BL589" i="24"/>
  <c r="BB656" i="24"/>
  <c r="BC645" i="24"/>
  <c r="BA635" i="24"/>
  <c r="BB624" i="24"/>
  <c r="BC613" i="24"/>
  <c r="BB607" i="24"/>
  <c r="BB600" i="24"/>
  <c r="BA595" i="24"/>
  <c r="BC589" i="24"/>
  <c r="BB584" i="24"/>
  <c r="AW680" i="24"/>
  <c r="AY674" i="24"/>
  <c r="AX669" i="24"/>
  <c r="AW664" i="24"/>
  <c r="AY658" i="24"/>
  <c r="AX653" i="24"/>
  <c r="AW648" i="24"/>
  <c r="AY642" i="24"/>
  <c r="AX639" i="24"/>
  <c r="AX636" i="24"/>
  <c r="AX633" i="24"/>
  <c r="AX630" i="24"/>
  <c r="AX627" i="24"/>
  <c r="AX624" i="24"/>
  <c r="AX621" i="24"/>
  <c r="AW618" i="24"/>
  <c r="AW615" i="24"/>
  <c r="AW612" i="24"/>
  <c r="AW609" i="24"/>
  <c r="AW606" i="24"/>
  <c r="AW603" i="24"/>
  <c r="AW600" i="24"/>
  <c r="AY596" i="24"/>
  <c r="AY593" i="24"/>
  <c r="AY590" i="24"/>
  <c r="AY587" i="24"/>
  <c r="AY584" i="24"/>
  <c r="AZ678" i="24"/>
  <c r="AZ669" i="24"/>
  <c r="AZ659" i="24"/>
  <c r="AZ650" i="24"/>
  <c r="AZ641" i="24"/>
  <c r="AZ632" i="24"/>
  <c r="AZ623" i="24"/>
  <c r="AZ615" i="24"/>
  <c r="AZ607" i="24"/>
  <c r="AZ599" i="24"/>
  <c r="AZ591" i="24"/>
  <c r="BL676" i="24"/>
  <c r="BL668" i="24"/>
  <c r="BL660" i="24"/>
  <c r="BL652" i="24"/>
  <c r="BL644" i="24"/>
  <c r="BL636" i="24"/>
  <c r="BL628" i="24"/>
  <c r="BL620" i="24"/>
  <c r="BL612" i="24"/>
  <c r="BL604" i="24"/>
  <c r="BL596" i="24"/>
  <c r="BL588" i="24"/>
  <c r="BC655" i="24"/>
  <c r="BA645" i="24"/>
  <c r="BB634" i="24"/>
  <c r="BC623" i="24"/>
  <c r="BA613" i="24"/>
  <c r="BC605" i="24"/>
  <c r="BC599" i="24"/>
  <c r="BB594" i="24"/>
  <c r="BA589" i="24"/>
  <c r="AY684" i="24"/>
  <c r="AX679" i="24"/>
  <c r="AW674" i="24"/>
  <c r="AY668" i="24"/>
  <c r="AX663" i="24"/>
  <c r="AW658" i="24"/>
  <c r="AY652" i="24"/>
  <c r="AX647" i="24"/>
  <c r="AW642" i="24"/>
  <c r="AW639" i="24"/>
  <c r="AW636" i="24"/>
  <c r="AW633" i="24"/>
  <c r="AW630" i="24"/>
  <c r="AW627" i="24"/>
  <c r="AW624" i="24"/>
  <c r="AY620" i="24"/>
  <c r="AY617" i="24"/>
  <c r="AY614" i="24"/>
  <c r="AY611" i="24"/>
  <c r="AY608" i="24"/>
  <c r="AY605" i="24"/>
  <c r="AY602" i="24"/>
  <c r="AX599" i="24"/>
  <c r="AX596" i="24"/>
  <c r="AX593" i="24"/>
  <c r="AX590" i="24"/>
  <c r="AX587" i="24"/>
  <c r="AX584" i="24"/>
  <c r="AZ677" i="24"/>
  <c r="AZ667" i="24"/>
  <c r="AZ658" i="24"/>
  <c r="AZ649" i="24"/>
  <c r="AZ640" i="24"/>
  <c r="AZ631" i="24"/>
  <c r="AZ622" i="24"/>
  <c r="AZ614" i="24"/>
  <c r="AZ606" i="24"/>
  <c r="AZ598" i="24"/>
  <c r="AZ590" i="24"/>
  <c r="BL683" i="24"/>
  <c r="BL675" i="24"/>
  <c r="BL667" i="24"/>
  <c r="BL659" i="24"/>
  <c r="BL651" i="24"/>
  <c r="BL643" i="24"/>
  <c r="BL635" i="24"/>
  <c r="BL627" i="24"/>
  <c r="BL619" i="24"/>
  <c r="BL611" i="24"/>
  <c r="BL603" i="24"/>
  <c r="BL595" i="24"/>
  <c r="BL587" i="24"/>
  <c r="BC653" i="24"/>
  <c r="BA643" i="24"/>
  <c r="BB632" i="24"/>
  <c r="BC621" i="24"/>
  <c r="BC612" i="24"/>
  <c r="BA605" i="24"/>
  <c r="BB599" i="24"/>
  <c r="BA594" i="24"/>
  <c r="BC588" i="24"/>
  <c r="AX684" i="24"/>
  <c r="AW679" i="24"/>
  <c r="AY673" i="24"/>
  <c r="AX668" i="24"/>
  <c r="AW663" i="24"/>
  <c r="AY657" i="24"/>
  <c r="AX652" i="24"/>
  <c r="AW647" i="24"/>
  <c r="AY641" i="24"/>
  <c r="AY638" i="24"/>
  <c r="AY635" i="24"/>
  <c r="AY632" i="24"/>
  <c r="AY629" i="24"/>
  <c r="AY626" i="24"/>
  <c r="AX623" i="24"/>
  <c r="AX620" i="24"/>
  <c r="AX617" i="24"/>
  <c r="AX614" i="24"/>
  <c r="AX611" i="24"/>
  <c r="AX608" i="24"/>
  <c r="AX605" i="24"/>
  <c r="AW602" i="24"/>
  <c r="AW599" i="24"/>
  <c r="AW596" i="24"/>
  <c r="AW593" i="24"/>
  <c r="AW590" i="24"/>
  <c r="AW587" i="24"/>
  <c r="AW584" i="24"/>
  <c r="AZ675" i="24"/>
  <c r="AZ666" i="24"/>
  <c r="AZ657" i="24"/>
  <c r="AZ648" i="24"/>
  <c r="AZ639" i="24"/>
  <c r="AZ630" i="24"/>
  <c r="AZ621" i="24"/>
  <c r="AZ613" i="24"/>
  <c r="AZ605" i="24"/>
  <c r="AZ597" i="24"/>
  <c r="AZ589" i="24"/>
  <c r="BL682" i="24"/>
  <c r="BL674" i="24"/>
  <c r="BL666" i="24"/>
  <c r="BL658" i="24"/>
  <c r="BL650" i="24"/>
  <c r="BL642" i="24"/>
  <c r="BL634" i="24"/>
  <c r="BL626" i="24"/>
  <c r="BL618" i="24"/>
  <c r="BL610" i="24"/>
  <c r="BL602" i="24"/>
  <c r="BL594" i="24"/>
  <c r="BL586" i="24"/>
  <c r="BA653" i="24"/>
  <c r="BB642" i="24"/>
  <c r="BC631" i="24"/>
  <c r="BA621" i="24"/>
  <c r="BA611" i="24"/>
  <c r="BC604" i="24"/>
  <c r="BC598" i="24"/>
  <c r="BB593" i="24"/>
  <c r="BA588" i="24"/>
  <c r="AY683" i="24"/>
  <c r="AX678" i="24"/>
  <c r="AW673" i="24"/>
  <c r="AY667" i="24"/>
  <c r="AX662" i="24"/>
  <c r="AW657" i="24"/>
  <c r="AY651" i="24"/>
  <c r="AX646" i="24"/>
  <c r="AX641" i="24"/>
  <c r="AX638" i="24"/>
  <c r="AX635" i="24"/>
  <c r="AX632" i="24"/>
  <c r="AX629" i="24"/>
  <c r="AW626" i="24"/>
  <c r="AW623" i="24"/>
  <c r="AW620" i="24"/>
  <c r="AW617" i="24"/>
  <c r="AW614" i="24"/>
  <c r="AW611" i="24"/>
  <c r="AW608" i="24"/>
  <c r="AY604" i="24"/>
  <c r="AY601" i="24"/>
  <c r="AY598" i="24"/>
  <c r="AY595" i="24"/>
  <c r="AY592" i="24"/>
  <c r="AY589" i="24"/>
  <c r="AY586" i="24"/>
  <c r="AZ683" i="24"/>
  <c r="AZ674" i="24"/>
  <c r="AZ665" i="24"/>
  <c r="AZ656" i="24"/>
  <c r="AZ647" i="24"/>
  <c r="AZ638" i="24"/>
  <c r="AZ629" i="24"/>
  <c r="AZ620" i="24"/>
  <c r="AZ612" i="24"/>
  <c r="AZ604" i="24"/>
  <c r="AZ596" i="24"/>
  <c r="AZ588" i="24"/>
  <c r="BL681" i="24"/>
  <c r="BL673" i="24"/>
  <c r="BL665" i="24"/>
  <c r="BL657" i="24"/>
  <c r="BL649" i="24"/>
  <c r="BL641" i="24"/>
  <c r="BL633" i="24"/>
  <c r="BL625" i="24"/>
  <c r="BL617" i="24"/>
  <c r="BL609" i="24"/>
  <c r="BL601" i="24"/>
  <c r="BL593" i="24"/>
  <c r="BL585" i="24"/>
  <c r="G231" i="24"/>
  <c r="Y121" i="24"/>
  <c r="F231" i="24"/>
  <c r="I232" i="24"/>
  <c r="F229" i="24"/>
  <c r="E228" i="24"/>
  <c r="H232" i="24"/>
  <c r="BL121" i="24"/>
  <c r="BB121" i="24"/>
  <c r="AR683" i="24"/>
  <c r="AR619" i="24"/>
  <c r="AH656" i="24"/>
  <c r="AH592" i="24"/>
  <c r="AR634" i="24"/>
  <c r="AH671" i="24"/>
  <c r="AH607" i="24"/>
  <c r="X644" i="24"/>
  <c r="AR665" i="24"/>
  <c r="AR601" i="24"/>
  <c r="AH638" i="24"/>
  <c r="AR680" i="24"/>
  <c r="AR655" i="24"/>
  <c r="AR654" i="24"/>
  <c r="AR590" i="24"/>
  <c r="AH627" i="24"/>
  <c r="X664" i="24"/>
  <c r="AH629" i="24"/>
  <c r="X632" i="24"/>
  <c r="AH644" i="24"/>
  <c r="X640" i="24"/>
  <c r="AR644" i="24"/>
  <c r="AH610" i="24"/>
  <c r="X621" i="24"/>
  <c r="AR669" i="24"/>
  <c r="AH625" i="24"/>
  <c r="X629" i="24"/>
  <c r="AR616" i="24"/>
  <c r="AH589" i="24"/>
  <c r="X610" i="24"/>
  <c r="AR661" i="24"/>
  <c r="AH620" i="24"/>
  <c r="X626" i="24"/>
  <c r="AR596" i="24"/>
  <c r="X665" i="24"/>
  <c r="AH617" i="24"/>
  <c r="X616" i="24"/>
  <c r="X653" i="24"/>
  <c r="AR613" i="24"/>
  <c r="X642" i="24"/>
  <c r="BL409" i="24"/>
  <c r="BB446" i="24"/>
  <c r="BB382" i="24"/>
  <c r="AR419" i="24"/>
  <c r="AR355" i="24"/>
  <c r="AH392" i="24"/>
  <c r="X429" i="24"/>
  <c r="BL392" i="24"/>
  <c r="BB429" i="24"/>
  <c r="BB365" i="24"/>
  <c r="AR402" i="24"/>
  <c r="AH439" i="24"/>
  <c r="AH375" i="24"/>
  <c r="BL407" i="24"/>
  <c r="BB444" i="24"/>
  <c r="BB380" i="24"/>
  <c r="AR417" i="24"/>
  <c r="AR353" i="24"/>
  <c r="AH390" i="24"/>
  <c r="BL422" i="24"/>
  <c r="AR675" i="24"/>
  <c r="AR611" i="24"/>
  <c r="AH648" i="24"/>
  <c r="AH584" i="24"/>
  <c r="AR626" i="24"/>
  <c r="AH663" i="24"/>
  <c r="AH599" i="24"/>
  <c r="X636" i="24"/>
  <c r="AR657" i="24"/>
  <c r="AR593" i="24"/>
  <c r="AH630" i="24"/>
  <c r="AR672" i="24"/>
  <c r="AR647" i="24"/>
  <c r="AR646" i="24"/>
  <c r="AH683" i="24"/>
  <c r="AH619" i="24"/>
  <c r="X656" i="24"/>
  <c r="AR652" i="24"/>
  <c r="AH613" i="24"/>
  <c r="X623" i="24"/>
  <c r="AR677" i="24"/>
  <c r="AH628" i="24"/>
  <c r="X631" i="24"/>
  <c r="AR621" i="24"/>
  <c r="AH594" i="24"/>
  <c r="X612" i="24"/>
  <c r="AR640" i="24"/>
  <c r="AH609" i="24"/>
  <c r="X619" i="24"/>
  <c r="AR600" i="24"/>
  <c r="X678" i="24"/>
  <c r="X602" i="24"/>
  <c r="AR636" i="24"/>
  <c r="AH604" i="24"/>
  <c r="X617" i="24"/>
  <c r="AH633" i="24"/>
  <c r="X625" i="24"/>
  <c r="X663" i="24"/>
  <c r="X584" i="24"/>
  <c r="X615" i="24"/>
  <c r="X675" i="24"/>
  <c r="BL401" i="24"/>
  <c r="BB438" i="24"/>
  <c r="BB374" i="24"/>
  <c r="AR411" i="24"/>
  <c r="AH448" i="24"/>
  <c r="AH384" i="24"/>
  <c r="BL448" i="24"/>
  <c r="BL384" i="24"/>
  <c r="BB421" i="24"/>
  <c r="BB357" i="24"/>
  <c r="AR394" i="24"/>
  <c r="AH431" i="24"/>
  <c r="AH367" i="24"/>
  <c r="BL399" i="24"/>
  <c r="BB436" i="24"/>
  <c r="BB372" i="24"/>
  <c r="AR409" i="24"/>
  <c r="AH446" i="24"/>
  <c r="AH382" i="24"/>
  <c r="BL414" i="24"/>
  <c r="BB451" i="24"/>
  <c r="AR667" i="24"/>
  <c r="AR603" i="24"/>
  <c r="AH640" i="24"/>
  <c r="AR682" i="24"/>
  <c r="AR618" i="24"/>
  <c r="AH655" i="24"/>
  <c r="AH591" i="24"/>
  <c r="X628" i="24"/>
  <c r="AR649" i="24"/>
  <c r="AR585" i="24"/>
  <c r="AH622" i="24"/>
  <c r="AR664" i="24"/>
  <c r="AR639" i="24"/>
  <c r="AR638" i="24"/>
  <c r="AH675" i="24"/>
  <c r="AH611" i="24"/>
  <c r="X648" i="24"/>
  <c r="AR628" i="24"/>
  <c r="AH597" i="24"/>
  <c r="X614" i="24"/>
  <c r="AR645" i="24"/>
  <c r="AH612" i="24"/>
  <c r="X622" i="24"/>
  <c r="AR605" i="24"/>
  <c r="X681" i="24"/>
  <c r="X604" i="24"/>
  <c r="AR620" i="24"/>
  <c r="AH593" i="24"/>
  <c r="X611" i="24"/>
  <c r="AR584" i="24"/>
  <c r="X667" i="24"/>
  <c r="X594" i="24"/>
  <c r="AR615" i="24"/>
  <c r="AH588" i="24"/>
  <c r="X609" i="24"/>
  <c r="X674" i="24"/>
  <c r="X592" i="24"/>
  <c r="X624" i="24"/>
  <c r="AR612" i="24"/>
  <c r="AH649" i="24"/>
  <c r="BL393" i="24"/>
  <c r="BB430" i="24"/>
  <c r="BB366" i="24"/>
  <c r="AR403" i="24"/>
  <c r="AH440" i="24"/>
  <c r="AH376" i="24"/>
  <c r="BL440" i="24"/>
  <c r="BL376" i="24"/>
  <c r="BB413" i="24"/>
  <c r="AR450" i="24"/>
  <c r="AR386" i="24"/>
  <c r="AH423" i="24"/>
  <c r="AH359" i="24"/>
  <c r="BL391" i="24"/>
  <c r="BB428" i="24"/>
  <c r="BB364" i="24"/>
  <c r="AR401" i="24"/>
  <c r="AH438" i="24"/>
  <c r="AH374" i="24"/>
  <c r="BL406" i="24"/>
  <c r="AR659" i="24"/>
  <c r="AR595" i="24"/>
  <c r="AH632" i="24"/>
  <c r="AR674" i="24"/>
  <c r="AR610" i="24"/>
  <c r="AH647" i="24"/>
  <c r="X620" i="24"/>
  <c r="AR641" i="24"/>
  <c r="AH678" i="24"/>
  <c r="AH614" i="24"/>
  <c r="AR656" i="24"/>
  <c r="AR631" i="24"/>
  <c r="AR630" i="24"/>
  <c r="AH667" i="24"/>
  <c r="AH603" i="24"/>
  <c r="AR608" i="24"/>
  <c r="X683" i="24"/>
  <c r="X606" i="24"/>
  <c r="AR624" i="24"/>
  <c r="AH596" i="24"/>
  <c r="X613" i="24"/>
  <c r="AR589" i="24"/>
  <c r="X670" i="24"/>
  <c r="X596" i="24"/>
  <c r="AR604" i="24"/>
  <c r="X679" i="24"/>
  <c r="X603" i="24"/>
  <c r="AH669" i="24"/>
  <c r="X657" i="24"/>
  <c r="X586" i="24"/>
  <c r="AR599" i="24"/>
  <c r="X677" i="24"/>
  <c r="X601" i="24"/>
  <c r="X633" i="24"/>
  <c r="X591" i="24"/>
  <c r="AH586" i="24"/>
  <c r="X643" i="24"/>
  <c r="AH634" i="24"/>
  <c r="BL449" i="24"/>
  <c r="BL385" i="24"/>
  <c r="BB422" i="24"/>
  <c r="BB358" i="24"/>
  <c r="AR395" i="24"/>
  <c r="AH432" i="24"/>
  <c r="AH368" i="24"/>
  <c r="BL432" i="24"/>
  <c r="BL368" i="24"/>
  <c r="BB405" i="24"/>
  <c r="AR442" i="24"/>
  <c r="AR378" i="24"/>
  <c r="AH415" i="24"/>
  <c r="BL447" i="24"/>
  <c r="BL383" i="24"/>
  <c r="BB420" i="24"/>
  <c r="BB356" i="24"/>
  <c r="AR393" i="24"/>
  <c r="AH430" i="24"/>
  <c r="AH366" i="24"/>
  <c r="BL398" i="24"/>
  <c r="BB435" i="24"/>
  <c r="AR651" i="24"/>
  <c r="AR587" i="24"/>
  <c r="AH624" i="24"/>
  <c r="AR666" i="24"/>
  <c r="AR602" i="24"/>
  <c r="AH639" i="24"/>
  <c r="X676" i="24"/>
  <c r="AR633" i="24"/>
  <c r="AH670" i="24"/>
  <c r="AH606" i="24"/>
  <c r="AR648" i="24"/>
  <c r="AR623" i="24"/>
  <c r="AR622" i="24"/>
  <c r="AH659" i="24"/>
  <c r="AH595" i="24"/>
  <c r="AR592" i="24"/>
  <c r="X673" i="24"/>
  <c r="X598" i="24"/>
  <c r="AR607" i="24"/>
  <c r="X682" i="24"/>
  <c r="X605" i="24"/>
  <c r="AH674" i="24"/>
  <c r="X659" i="24"/>
  <c r="X588" i="24"/>
  <c r="AR588" i="24"/>
  <c r="X669" i="24"/>
  <c r="X595" i="24"/>
  <c r="AH653" i="24"/>
  <c r="X646" i="24"/>
  <c r="X666" i="24"/>
  <c r="X593" i="24"/>
  <c r="X599" i="24"/>
  <c r="AR632" i="24"/>
  <c r="X600" i="24"/>
  <c r="AH650" i="24"/>
  <c r="Y352" i="24"/>
  <c r="W584" i="24"/>
  <c r="AR643" i="24"/>
  <c r="AH680" i="24"/>
  <c r="AH616" i="24"/>
  <c r="AR658" i="24"/>
  <c r="AR594" i="24"/>
  <c r="AH631" i="24"/>
  <c r="X668" i="24"/>
  <c r="AR625" i="24"/>
  <c r="AH662" i="24"/>
  <c r="AH598" i="24"/>
  <c r="AR679" i="24"/>
  <c r="AR678" i="24"/>
  <c r="AR614" i="24"/>
  <c r="AH651" i="24"/>
  <c r="AH587" i="24"/>
  <c r="AH677" i="24"/>
  <c r="X662" i="24"/>
  <c r="X590" i="24"/>
  <c r="AR591" i="24"/>
  <c r="X671" i="24"/>
  <c r="X597" i="24"/>
  <c r="AH658" i="24"/>
  <c r="X649" i="24"/>
  <c r="AH673" i="24"/>
  <c r="X658" i="24"/>
  <c r="X587" i="24"/>
  <c r="AH637" i="24"/>
  <c r="X637" i="24"/>
  <c r="AH668" i="24"/>
  <c r="X655" i="24"/>
  <c r="X585" i="24"/>
  <c r="AR660" i="24"/>
  <c r="AH666" i="24"/>
  <c r="AR629" i="24"/>
  <c r="AH585" i="24"/>
  <c r="X608" i="24"/>
  <c r="BL433" i="24"/>
  <c r="BL369" i="24"/>
  <c r="BB406" i="24"/>
  <c r="AR443" i="24"/>
  <c r="AR379" i="24"/>
  <c r="AH416" i="24"/>
  <c r="AH352" i="24"/>
  <c r="BL416" i="24"/>
  <c r="BL352" i="24"/>
  <c r="BB389" i="24"/>
  <c r="AR426" i="24"/>
  <c r="AR362" i="24"/>
  <c r="AH399" i="24"/>
  <c r="BL431" i="24"/>
  <c r="BL367" i="24"/>
  <c r="BB404" i="24"/>
  <c r="AR441" i="24"/>
  <c r="AR377" i="24"/>
  <c r="AH414" i="24"/>
  <c r="BL446" i="24"/>
  <c r="BL382" i="24"/>
  <c r="AR635" i="24"/>
  <c r="AH672" i="24"/>
  <c r="AH608" i="24"/>
  <c r="AR650" i="24"/>
  <c r="AR586" i="24"/>
  <c r="AH623" i="24"/>
  <c r="X660" i="24"/>
  <c r="AR681" i="24"/>
  <c r="AR617" i="24"/>
  <c r="AH654" i="24"/>
  <c r="AH590" i="24"/>
  <c r="AR671" i="24"/>
  <c r="AR670" i="24"/>
  <c r="AR606" i="24"/>
  <c r="AH643" i="24"/>
  <c r="X680" i="24"/>
  <c r="AH661" i="24"/>
  <c r="X651" i="24"/>
  <c r="AH676" i="24"/>
  <c r="X661" i="24"/>
  <c r="X589" i="24"/>
  <c r="AH642" i="24"/>
  <c r="X639" i="24"/>
  <c r="AH657" i="24"/>
  <c r="X647" i="24"/>
  <c r="AR668" i="24"/>
  <c r="AH621" i="24"/>
  <c r="X627" i="24"/>
  <c r="AH652" i="24"/>
  <c r="X645" i="24"/>
  <c r="AH682" i="24"/>
  <c r="AR653" i="24"/>
  <c r="AH602" i="24"/>
  <c r="AH665" i="24"/>
  <c r="X634" i="24"/>
  <c r="X607" i="24"/>
  <c r="BL425" i="24"/>
  <c r="BL361" i="24"/>
  <c r="BB398" i="24"/>
  <c r="AR435" i="24"/>
  <c r="AR371" i="24"/>
  <c r="AH408" i="24"/>
  <c r="X445" i="24"/>
  <c r="BL408" i="24"/>
  <c r="BB445" i="24"/>
  <c r="BB381" i="24"/>
  <c r="AR418" i="24"/>
  <c r="AR354" i="24"/>
  <c r="AH391" i="24"/>
  <c r="BL423" i="24"/>
  <c r="BL359" i="24"/>
  <c r="BB396" i="24"/>
  <c r="AR433" i="24"/>
  <c r="AR369" i="24"/>
  <c r="AH406" i="24"/>
  <c r="BL438" i="24"/>
  <c r="BL374" i="24"/>
  <c r="BB411" i="24"/>
  <c r="AR627" i="24"/>
  <c r="X641" i="24"/>
  <c r="BL417" i="24"/>
  <c r="AR363" i="24"/>
  <c r="BB437" i="24"/>
  <c r="AH383" i="24"/>
  <c r="AR425" i="24"/>
  <c r="BL366" i="24"/>
  <c r="BB379" i="24"/>
  <c r="BL445" i="24"/>
  <c r="BL381" i="24"/>
  <c r="BB418" i="24"/>
  <c r="BB354" i="24"/>
  <c r="AR391" i="24"/>
  <c r="AH428" i="24"/>
  <c r="BL388" i="24"/>
  <c r="BB425" i="24"/>
  <c r="BB361" i="24"/>
  <c r="AR398" i="24"/>
  <c r="AH435" i="24"/>
  <c r="AH385" i="24"/>
  <c r="X404" i="24"/>
  <c r="BL403" i="24"/>
  <c r="AR373" i="24"/>
  <c r="X446" i="24"/>
  <c r="X379" i="24"/>
  <c r="BB407" i="24"/>
  <c r="AH411" i="24"/>
  <c r="X418" i="24"/>
  <c r="X354" i="24"/>
  <c r="AR412" i="24"/>
  <c r="AH363" i="24"/>
  <c r="X393" i="24"/>
  <c r="BL362" i="24"/>
  <c r="AH445" i="24"/>
  <c r="X433" i="24"/>
  <c r="X368" i="24"/>
  <c r="X440" i="24"/>
  <c r="BB416" i="24"/>
  <c r="X439" i="24"/>
  <c r="X441" i="24"/>
  <c r="AH402" i="24"/>
  <c r="AH419" i="24"/>
  <c r="AH389" i="24"/>
  <c r="X449" i="24"/>
  <c r="AH387" i="24"/>
  <c r="X423" i="24"/>
  <c r="X421" i="24"/>
  <c r="T584" i="24"/>
  <c r="AH664" i="24"/>
  <c r="AR663" i="24"/>
  <c r="AH636" i="24"/>
  <c r="AR597" i="24"/>
  <c r="BL377" i="24"/>
  <c r="AH424" i="24"/>
  <c r="BB397" i="24"/>
  <c r="BL439" i="24"/>
  <c r="AR385" i="24"/>
  <c r="BL358" i="24"/>
  <c r="BB371" i="24"/>
  <c r="BL437" i="24"/>
  <c r="BL373" i="24"/>
  <c r="BB410" i="24"/>
  <c r="AR447" i="24"/>
  <c r="AR383" i="24"/>
  <c r="AH420" i="24"/>
  <c r="BL444" i="24"/>
  <c r="BL380" i="24"/>
  <c r="BB417" i="24"/>
  <c r="BB353" i="24"/>
  <c r="AR390" i="24"/>
  <c r="AH427" i="24"/>
  <c r="AR420" i="24"/>
  <c r="AH369" i="24"/>
  <c r="X396" i="24"/>
  <c r="BL371" i="24"/>
  <c r="AR352" i="24"/>
  <c r="X436" i="24"/>
  <c r="X371" i="24"/>
  <c r="BB375" i="24"/>
  <c r="AH395" i="24"/>
  <c r="X410" i="24"/>
  <c r="BL427" i="24"/>
  <c r="AR389" i="24"/>
  <c r="X385" i="24"/>
  <c r="BB431" i="24"/>
  <c r="AH425" i="24"/>
  <c r="X424" i="24"/>
  <c r="X360" i="24"/>
  <c r="X415" i="24"/>
  <c r="BL451" i="24"/>
  <c r="X414" i="24"/>
  <c r="X398" i="24"/>
  <c r="AH357" i="24"/>
  <c r="X381" i="24"/>
  <c r="AH356" i="24"/>
  <c r="X382" i="24"/>
  <c r="X450" i="24"/>
  <c r="X405" i="24"/>
  <c r="X375" i="24"/>
  <c r="U352" i="24"/>
  <c r="AH600" i="24"/>
  <c r="AR662" i="24"/>
  <c r="AH641" i="24"/>
  <c r="X635" i="24"/>
  <c r="BL353" i="24"/>
  <c r="AH400" i="24"/>
  <c r="BB373" i="24"/>
  <c r="BL415" i="24"/>
  <c r="AR361" i="24"/>
  <c r="BB443" i="24"/>
  <c r="BB363" i="24"/>
  <c r="BL429" i="24"/>
  <c r="BL365" i="24"/>
  <c r="BB402" i="24"/>
  <c r="AR439" i="24"/>
  <c r="AR375" i="24"/>
  <c r="AH412" i="24"/>
  <c r="BL436" i="24"/>
  <c r="BL372" i="24"/>
  <c r="BB409" i="24"/>
  <c r="AR446" i="24"/>
  <c r="AR382" i="24"/>
  <c r="BL442" i="24"/>
  <c r="AR397" i="24"/>
  <c r="AH355" i="24"/>
  <c r="X388" i="24"/>
  <c r="BB440" i="24"/>
  <c r="AH433" i="24"/>
  <c r="X427" i="24"/>
  <c r="X363" i="24"/>
  <c r="AR444" i="24"/>
  <c r="AH379" i="24"/>
  <c r="X402" i="24"/>
  <c r="BL395" i="24"/>
  <c r="AR368" i="24"/>
  <c r="X443" i="24"/>
  <c r="X377" i="24"/>
  <c r="BB399" i="24"/>
  <c r="AH409" i="24"/>
  <c r="X416" i="24"/>
  <c r="BL386" i="24"/>
  <c r="X397" i="24"/>
  <c r="BL379" i="24"/>
  <c r="X391" i="24"/>
  <c r="X357" i="24"/>
  <c r="X432" i="24"/>
  <c r="BL387" i="24"/>
  <c r="X431" i="24"/>
  <c r="X399" i="24"/>
  <c r="X430" i="24"/>
  <c r="X359" i="24"/>
  <c r="BM584" i="24"/>
  <c r="S584" i="24"/>
  <c r="AR642" i="24"/>
  <c r="AR598" i="24"/>
  <c r="AH660" i="24"/>
  <c r="X638" i="24"/>
  <c r="BB414" i="24"/>
  <c r="AH360" i="24"/>
  <c r="AR434" i="24"/>
  <c r="BL375" i="24"/>
  <c r="AH422" i="24"/>
  <c r="BB427" i="24"/>
  <c r="BB355" i="24"/>
  <c r="BL421" i="24"/>
  <c r="BL357" i="24"/>
  <c r="BB394" i="24"/>
  <c r="AR431" i="24"/>
  <c r="AR367" i="24"/>
  <c r="AH404" i="24"/>
  <c r="BL428" i="24"/>
  <c r="BL364" i="24"/>
  <c r="BB401" i="24"/>
  <c r="AR438" i="24"/>
  <c r="AR374" i="24"/>
  <c r="BL410" i="24"/>
  <c r="AR376" i="24"/>
  <c r="X447" i="24"/>
  <c r="X380" i="24"/>
  <c r="BB408" i="24"/>
  <c r="AH413" i="24"/>
  <c r="X419" i="24"/>
  <c r="X355" i="24"/>
  <c r="AR413" i="24"/>
  <c r="AH364" i="24"/>
  <c r="X394" i="24"/>
  <c r="BL363" i="24"/>
  <c r="AH449" i="24"/>
  <c r="X434" i="24"/>
  <c r="X369" i="24"/>
  <c r="BB367" i="24"/>
  <c r="AH393" i="24"/>
  <c r="X408" i="24"/>
  <c r="BB392" i="24"/>
  <c r="X374" i="24"/>
  <c r="BB391" i="24"/>
  <c r="X373" i="24"/>
  <c r="BL450" i="24"/>
  <c r="X413" i="24"/>
  <c r="BL443" i="24"/>
  <c r="X407" i="24"/>
  <c r="BL419" i="24"/>
  <c r="X406" i="24"/>
  <c r="AR380" i="24"/>
  <c r="S352" i="24"/>
  <c r="AH679" i="24"/>
  <c r="AH635" i="24"/>
  <c r="X650" i="24"/>
  <c r="AR637" i="24"/>
  <c r="AH618" i="24"/>
  <c r="BB390" i="24"/>
  <c r="X437" i="24"/>
  <c r="AR410" i="24"/>
  <c r="AH398" i="24"/>
  <c r="BB419" i="24"/>
  <c r="AR448" i="24"/>
  <c r="BL413" i="24"/>
  <c r="BB450" i="24"/>
  <c r="BB386" i="24"/>
  <c r="AR423" i="24"/>
  <c r="AR359" i="24"/>
  <c r="AH396" i="24"/>
  <c r="BL420" i="24"/>
  <c r="BL356" i="24"/>
  <c r="BB393" i="24"/>
  <c r="AR430" i="24"/>
  <c r="AR366" i="24"/>
  <c r="BL378" i="24"/>
  <c r="AR356" i="24"/>
  <c r="X438" i="24"/>
  <c r="X372" i="24"/>
  <c r="BB376" i="24"/>
  <c r="AH397" i="24"/>
  <c r="X411" i="24"/>
  <c r="BL434" i="24"/>
  <c r="AR392" i="24"/>
  <c r="AH353" i="24"/>
  <c r="X386" i="24"/>
  <c r="BB432" i="24"/>
  <c r="AH426" i="24"/>
  <c r="X425" i="24"/>
  <c r="X361" i="24"/>
  <c r="AR436" i="24"/>
  <c r="AH377" i="24"/>
  <c r="X400" i="24"/>
  <c r="AR421" i="24"/>
  <c r="X352" i="24"/>
  <c r="AR405" i="24"/>
  <c r="AR429" i="24"/>
  <c r="BL355" i="24"/>
  <c r="X390" i="24"/>
  <c r="BL354" i="24"/>
  <c r="X389" i="24"/>
  <c r="BB448" i="24"/>
  <c r="X383" i="24"/>
  <c r="X422" i="24"/>
  <c r="W352" i="24"/>
  <c r="AH615" i="24"/>
  <c r="AR673" i="24"/>
  <c r="X672" i="24"/>
  <c r="AR676" i="24"/>
  <c r="AH605" i="24"/>
  <c r="AH681" i="24"/>
  <c r="AR451" i="24"/>
  <c r="BL424" i="24"/>
  <c r="AR370" i="24"/>
  <c r="BB412" i="24"/>
  <c r="AH358" i="24"/>
  <c r="BB403" i="24"/>
  <c r="AR440" i="24"/>
  <c r="BL405" i="24"/>
  <c r="BB442" i="24"/>
  <c r="BB378" i="24"/>
  <c r="AR415" i="24"/>
  <c r="AH388" i="24"/>
  <c r="BL412" i="24"/>
  <c r="BB449" i="24"/>
  <c r="BB385" i="24"/>
  <c r="AR422" i="24"/>
  <c r="AR358" i="24"/>
  <c r="BB447" i="24"/>
  <c r="AH434" i="24"/>
  <c r="X428" i="24"/>
  <c r="X364" i="24"/>
  <c r="AR445" i="24"/>
  <c r="AH381" i="24"/>
  <c r="X403" i="24"/>
  <c r="BL402" i="24"/>
  <c r="AR372" i="24"/>
  <c r="X444" i="24"/>
  <c r="X378" i="24"/>
  <c r="BB400" i="24"/>
  <c r="AH410" i="24"/>
  <c r="X417" i="24"/>
  <c r="X353" i="24"/>
  <c r="AR408" i="24"/>
  <c r="AH362" i="24"/>
  <c r="X392" i="24"/>
  <c r="AR360" i="24"/>
  <c r="AH421" i="24"/>
  <c r="AR357" i="24"/>
  <c r="X448" i="24"/>
  <c r="BB384" i="24"/>
  <c r="X367" i="24"/>
  <c r="BB360" i="24"/>
  <c r="X366" i="24"/>
  <c r="BB359" i="24"/>
  <c r="X365" i="24"/>
  <c r="X358" i="24"/>
  <c r="U584" i="24"/>
  <c r="X652" i="24"/>
  <c r="AR609" i="24"/>
  <c r="AH626" i="24"/>
  <c r="X618" i="24"/>
  <c r="X654" i="24"/>
  <c r="AR427" i="24"/>
  <c r="BL400" i="24"/>
  <c r="AH447" i="24"/>
  <c r="BB388" i="24"/>
  <c r="BL430" i="24"/>
  <c r="BB395" i="24"/>
  <c r="AR432" i="24"/>
  <c r="BL397" i="24"/>
  <c r="BB434" i="24"/>
  <c r="BB370" i="24"/>
  <c r="AR407" i="24"/>
  <c r="AH444" i="24"/>
  <c r="AH380" i="24"/>
  <c r="BL404" i="24"/>
  <c r="BB441" i="24"/>
  <c r="BB377" i="24"/>
  <c r="AR414" i="24"/>
  <c r="AH451" i="24"/>
  <c r="BB415" i="24"/>
  <c r="AH417" i="24"/>
  <c r="X420" i="24"/>
  <c r="X356" i="24"/>
  <c r="AR416" i="24"/>
  <c r="AH365" i="24"/>
  <c r="X395" i="24"/>
  <c r="BL370" i="24"/>
  <c r="AH450" i="24"/>
  <c r="X435" i="24"/>
  <c r="X370" i="24"/>
  <c r="BB368" i="24"/>
  <c r="AH394" i="24"/>
  <c r="X409" i="24"/>
  <c r="BL426" i="24"/>
  <c r="AR388" i="24"/>
  <c r="X451" i="24"/>
  <c r="X384" i="24"/>
  <c r="AH405" i="24"/>
  <c r="BL411" i="24"/>
  <c r="AH403" i="24"/>
  <c r="AR364" i="24"/>
  <c r="AR404" i="24"/>
  <c r="AR381" i="24"/>
  <c r="AR400" i="24"/>
  <c r="BL418" i="24"/>
  <c r="AR384" i="24"/>
  <c r="BB424" i="24"/>
  <c r="AR428" i="24"/>
  <c r="Y584" i="24"/>
  <c r="T352" i="24"/>
  <c r="AH646" i="24"/>
  <c r="AH645" i="24"/>
  <c r="X630" i="24"/>
  <c r="AH601" i="24"/>
  <c r="BL441" i="24"/>
  <c r="AR387" i="24"/>
  <c r="BL360" i="24"/>
  <c r="AH407" i="24"/>
  <c r="AR449" i="24"/>
  <c r="BL390" i="24"/>
  <c r="BB387" i="24"/>
  <c r="AR424" i="24"/>
  <c r="BL389" i="24"/>
  <c r="BB426" i="24"/>
  <c r="BB362" i="24"/>
  <c r="AR399" i="24"/>
  <c r="AH436" i="24"/>
  <c r="AH372" i="24"/>
  <c r="BL396" i="24"/>
  <c r="BB433" i="24"/>
  <c r="BB369" i="24"/>
  <c r="AR406" i="24"/>
  <c r="AH443" i="24"/>
  <c r="BB383" i="24"/>
  <c r="AH401" i="24"/>
  <c r="X412" i="24"/>
  <c r="BL435" i="24"/>
  <c r="AR396" i="24"/>
  <c r="AH354" i="24"/>
  <c r="X387" i="24"/>
  <c r="BB439" i="24"/>
  <c r="AH429" i="24"/>
  <c r="X426" i="24"/>
  <c r="X362" i="24"/>
  <c r="AR437" i="24"/>
  <c r="AH378" i="24"/>
  <c r="X401" i="24"/>
  <c r="BL394" i="24"/>
  <c r="AR365" i="24"/>
  <c r="X442" i="24"/>
  <c r="X376" i="24"/>
  <c r="AH370" i="24"/>
  <c r="AH373" i="24"/>
  <c r="AH361" i="24"/>
  <c r="AH371" i="24"/>
  <c r="AH442" i="24"/>
  <c r="BB423" i="24"/>
  <c r="AH441" i="24"/>
  <c r="BB352" i="24"/>
  <c r="AH437" i="24"/>
  <c r="AH386" i="24"/>
  <c r="AH418" i="24"/>
  <c r="V584" i="24"/>
  <c r="V352" i="24"/>
  <c r="AH121" i="24"/>
  <c r="X121" i="24"/>
  <c r="AR121" i="24"/>
  <c r="BG216" i="24"/>
  <c r="AW150" i="24"/>
  <c r="AM196" i="24"/>
  <c r="AC162" i="24"/>
  <c r="AC163" i="24"/>
  <c r="AC214" i="24"/>
  <c r="AW182" i="24"/>
  <c r="BG148" i="24"/>
  <c r="BG194" i="24"/>
  <c r="BG200" i="24"/>
  <c r="AC146" i="24"/>
  <c r="BG220" i="24"/>
  <c r="AC198" i="24"/>
  <c r="I459" i="24"/>
  <c r="BI656" i="24"/>
  <c r="BI592" i="24"/>
  <c r="AO627" i="24"/>
  <c r="AE662" i="24"/>
  <c r="AE598" i="24"/>
  <c r="U633" i="24"/>
  <c r="BI594" i="24"/>
  <c r="AE600" i="24"/>
  <c r="BI631" i="24"/>
  <c r="AO666" i="24"/>
  <c r="AO602" i="24"/>
  <c r="AE637" i="24"/>
  <c r="U672" i="24"/>
  <c r="U608" i="24"/>
  <c r="BI630" i="24"/>
  <c r="AO665" i="24"/>
  <c r="AO601" i="24"/>
  <c r="AE636" i="24"/>
  <c r="U671" i="24"/>
  <c r="U607" i="24"/>
  <c r="BI658" i="24"/>
  <c r="AO589" i="24"/>
  <c r="U587" i="24"/>
  <c r="BI669" i="24"/>
  <c r="BI605" i="24"/>
  <c r="AO640" i="24"/>
  <c r="AE675" i="24"/>
  <c r="AE611" i="24"/>
  <c r="U646" i="24"/>
  <c r="BI652" i="24"/>
  <c r="BI588" i="24"/>
  <c r="AO623" i="24"/>
  <c r="AE658" i="24"/>
  <c r="AE594" i="24"/>
  <c r="U629" i="24"/>
  <c r="AE664" i="24"/>
  <c r="BI635" i="24"/>
  <c r="AO670" i="24"/>
  <c r="AO606" i="24"/>
  <c r="AE641" i="24"/>
  <c r="U676" i="24"/>
  <c r="U612" i="24"/>
  <c r="U682" i="24"/>
  <c r="AE639" i="24"/>
  <c r="AO596" i="24"/>
  <c r="AO652" i="24"/>
  <c r="AE679" i="24"/>
  <c r="U626" i="24"/>
  <c r="U394" i="24"/>
  <c r="AE429" i="24"/>
  <c r="AE365" i="24"/>
  <c r="AO400" i="24"/>
  <c r="AY435" i="24"/>
  <c r="AY371" i="24"/>
  <c r="BI406" i="24"/>
  <c r="U439" i="24"/>
  <c r="U367" i="24"/>
  <c r="AE394" i="24"/>
  <c r="U433" i="24"/>
  <c r="U369" i="24"/>
  <c r="AE404" i="24"/>
  <c r="AO439" i="24"/>
  <c r="AO375" i="24"/>
  <c r="AY410" i="24"/>
  <c r="BI445" i="24"/>
  <c r="BI381" i="24"/>
  <c r="U416" i="24"/>
  <c r="AE451" i="24"/>
  <c r="AE387" i="24"/>
  <c r="BI648" i="24"/>
  <c r="AO683" i="24"/>
  <c r="AO619" i="24"/>
  <c r="AE654" i="24"/>
  <c r="AE590" i="24"/>
  <c r="U625" i="24"/>
  <c r="AO669" i="24"/>
  <c r="U667" i="24"/>
  <c r="BI623" i="24"/>
  <c r="AO658" i="24"/>
  <c r="AO594" i="24"/>
  <c r="AE629" i="24"/>
  <c r="U664" i="24"/>
  <c r="U600" i="24"/>
  <c r="BI622" i="24"/>
  <c r="AO657" i="24"/>
  <c r="AO593" i="24"/>
  <c r="AE628" i="24"/>
  <c r="U663" i="24"/>
  <c r="U599" i="24"/>
  <c r="BI642" i="24"/>
  <c r="AE672" i="24"/>
  <c r="BI661" i="24"/>
  <c r="BI597" i="24"/>
  <c r="AO632" i="24"/>
  <c r="AE667" i="24"/>
  <c r="AE603" i="24"/>
  <c r="U638" i="24"/>
  <c r="AO661" i="24"/>
  <c r="BI644" i="24"/>
  <c r="AO679" i="24"/>
  <c r="AO615" i="24"/>
  <c r="AE650" i="24"/>
  <c r="AE586" i="24"/>
  <c r="U621" i="24"/>
  <c r="U683" i="24"/>
  <c r="BI627" i="24"/>
  <c r="AO662" i="24"/>
  <c r="AO598" i="24"/>
  <c r="AE633" i="24"/>
  <c r="U668" i="24"/>
  <c r="U604" i="24"/>
  <c r="U618" i="24"/>
  <c r="U674" i="24"/>
  <c r="AE631" i="24"/>
  <c r="AO588" i="24"/>
  <c r="AE615" i="24"/>
  <c r="U450" i="24"/>
  <c r="U386" i="24"/>
  <c r="AE421" i="24"/>
  <c r="AE357" i="24"/>
  <c r="AO392" i="24"/>
  <c r="AY427" i="24"/>
  <c r="AY363" i="24"/>
  <c r="BI398" i="24"/>
  <c r="U431" i="24"/>
  <c r="AE450" i="24"/>
  <c r="AE386" i="24"/>
  <c r="U425" i="24"/>
  <c r="U361" i="24"/>
  <c r="AE396" i="24"/>
  <c r="AO431" i="24"/>
  <c r="AO367" i="24"/>
  <c r="AY402" i="24"/>
  <c r="BI437" i="24"/>
  <c r="BI373" i="24"/>
  <c r="U408" i="24"/>
  <c r="AE443" i="24"/>
  <c r="AE379" i="24"/>
  <c r="BI640" i="24"/>
  <c r="AO675" i="24"/>
  <c r="AO611" i="24"/>
  <c r="AE646" i="24"/>
  <c r="U681" i="24"/>
  <c r="U617" i="24"/>
  <c r="AO637" i="24"/>
  <c r="U643" i="24"/>
  <c r="BI679" i="24"/>
  <c r="BI615" i="24"/>
  <c r="AO650" i="24"/>
  <c r="AO586" i="24"/>
  <c r="AE621" i="24"/>
  <c r="U656" i="24"/>
  <c r="U592" i="24"/>
  <c r="BI678" i="24"/>
  <c r="BI614" i="24"/>
  <c r="AO649" i="24"/>
  <c r="AO585" i="24"/>
  <c r="AE620" i="24"/>
  <c r="U655" i="24"/>
  <c r="U591" i="24"/>
  <c r="BI626" i="24"/>
  <c r="AE640" i="24"/>
  <c r="BI653" i="24"/>
  <c r="BI589" i="24"/>
  <c r="AO624" i="24"/>
  <c r="AE659" i="24"/>
  <c r="AE595" i="24"/>
  <c r="U630" i="24"/>
  <c r="AE656" i="24"/>
  <c r="BI636" i="24"/>
  <c r="AO671" i="24"/>
  <c r="AO607" i="24"/>
  <c r="AE642" i="24"/>
  <c r="U677" i="24"/>
  <c r="U613" i="24"/>
  <c r="U619" i="24"/>
  <c r="BI683" i="24"/>
  <c r="BI619" i="24"/>
  <c r="AO654" i="24"/>
  <c r="AO590" i="24"/>
  <c r="AE625" i="24"/>
  <c r="U660" i="24"/>
  <c r="U596" i="24"/>
  <c r="AE607" i="24"/>
  <c r="U610" i="24"/>
  <c r="U666" i="24"/>
  <c r="AE623" i="24"/>
  <c r="U650" i="24"/>
  <c r="U442" i="24"/>
  <c r="U378" i="24"/>
  <c r="AE413" i="24"/>
  <c r="AO448" i="24"/>
  <c r="AO384" i="24"/>
  <c r="AY419" i="24"/>
  <c r="AY355" i="24"/>
  <c r="BI390" i="24"/>
  <c r="U423" i="24"/>
  <c r="AE442" i="24"/>
  <c r="AE378" i="24"/>
  <c r="U417" i="24"/>
  <c r="U353" i="24"/>
  <c r="AE388" i="24"/>
  <c r="AO423" i="24"/>
  <c r="AO359" i="24"/>
  <c r="AY394" i="24"/>
  <c r="BI429" i="24"/>
  <c r="BI365" i="24"/>
  <c r="U400" i="24"/>
  <c r="AE435" i="24"/>
  <c r="AE371" i="24"/>
  <c r="BI632" i="24"/>
  <c r="AO667" i="24"/>
  <c r="AO603" i="24"/>
  <c r="AE638" i="24"/>
  <c r="U673" i="24"/>
  <c r="U609" i="24"/>
  <c r="BI682" i="24"/>
  <c r="AO621" i="24"/>
  <c r="U595" i="24"/>
  <c r="BI671" i="24"/>
  <c r="BI607" i="24"/>
  <c r="AO642" i="24"/>
  <c r="AE677" i="24"/>
  <c r="AE613" i="24"/>
  <c r="U648" i="24"/>
  <c r="BI673" i="24"/>
  <c r="BI670" i="24"/>
  <c r="BI606" i="24"/>
  <c r="AO641" i="24"/>
  <c r="AE676" i="24"/>
  <c r="AE612" i="24"/>
  <c r="U647" i="24"/>
  <c r="BI610" i="24"/>
  <c r="AE616" i="24"/>
  <c r="BI645" i="24"/>
  <c r="AO680" i="24"/>
  <c r="AO616" i="24"/>
  <c r="AE651" i="24"/>
  <c r="AE587" i="24"/>
  <c r="U622" i="24"/>
  <c r="U675" i="24"/>
  <c r="BI628" i="24"/>
  <c r="AO663" i="24"/>
  <c r="AO599" i="24"/>
  <c r="AE634" i="24"/>
  <c r="U669" i="24"/>
  <c r="U605" i="24"/>
  <c r="BI675" i="24"/>
  <c r="BI611" i="24"/>
  <c r="AO646" i="24"/>
  <c r="AE681" i="24"/>
  <c r="AE617" i="24"/>
  <c r="U652" i="24"/>
  <c r="U588" i="24"/>
  <c r="BI641" i="24"/>
  <c r="AE599" i="24"/>
  <c r="AE671" i="24"/>
  <c r="U602" i="24"/>
  <c r="U658" i="24"/>
  <c r="U586" i="24"/>
  <c r="U434" i="24"/>
  <c r="U370" i="24"/>
  <c r="AE405" i="24"/>
  <c r="AO440" i="24"/>
  <c r="AO376" i="24"/>
  <c r="AY411" i="24"/>
  <c r="BI446" i="24"/>
  <c r="BI382" i="24"/>
  <c r="U415" i="24"/>
  <c r="AE434" i="24"/>
  <c r="AE370" i="24"/>
  <c r="U409" i="24"/>
  <c r="AE444" i="24"/>
  <c r="AE380" i="24"/>
  <c r="AO415" i="24"/>
  <c r="AY450" i="24"/>
  <c r="AY386" i="24"/>
  <c r="BI421" i="24"/>
  <c r="BI357" i="24"/>
  <c r="U392" i="24"/>
  <c r="AE427" i="24"/>
  <c r="AE363" i="24"/>
  <c r="BI624" i="24"/>
  <c r="AO659" i="24"/>
  <c r="AO595" i="24"/>
  <c r="AE630" i="24"/>
  <c r="U665" i="24"/>
  <c r="U601" i="24"/>
  <c r="BI666" i="24"/>
  <c r="AO605" i="24"/>
  <c r="BI663" i="24"/>
  <c r="BI599" i="24"/>
  <c r="AO634" i="24"/>
  <c r="AE669" i="24"/>
  <c r="AE605" i="24"/>
  <c r="U640" i="24"/>
  <c r="BI602" i="24"/>
  <c r="BI633" i="24"/>
  <c r="BI662" i="24"/>
  <c r="BI598" i="24"/>
  <c r="AO633" i="24"/>
  <c r="AE668" i="24"/>
  <c r="AE604" i="24"/>
  <c r="U639" i="24"/>
  <c r="BI586" i="24"/>
  <c r="AE592" i="24"/>
  <c r="BI637" i="24"/>
  <c r="AO672" i="24"/>
  <c r="AO608" i="24"/>
  <c r="AE643" i="24"/>
  <c r="U678" i="24"/>
  <c r="U614" i="24"/>
  <c r="U603" i="24"/>
  <c r="AO584" i="24"/>
  <c r="BI620" i="24"/>
  <c r="AO655" i="24"/>
  <c r="AO591" i="24"/>
  <c r="AE626" i="24"/>
  <c r="U661" i="24"/>
  <c r="U597" i="24"/>
  <c r="BI667" i="24"/>
  <c r="BI603" i="24"/>
  <c r="AO638" i="24"/>
  <c r="AE673" i="24"/>
  <c r="AE609" i="24"/>
  <c r="U644" i="24"/>
  <c r="BI665" i="24"/>
  <c r="AE655" i="24"/>
  <c r="AO628" i="24"/>
  <c r="U642" i="24"/>
  <c r="U594" i="24"/>
  <c r="BI601" i="24"/>
  <c r="U426" i="24"/>
  <c r="U362" i="24"/>
  <c r="AE397" i="24"/>
  <c r="AO432" i="24"/>
  <c r="AO368" i="24"/>
  <c r="AY403" i="24"/>
  <c r="BI438" i="24"/>
  <c r="BI374" i="24"/>
  <c r="U407" i="24"/>
  <c r="AE426" i="24"/>
  <c r="AE362" i="24"/>
  <c r="U401" i="24"/>
  <c r="AE436" i="24"/>
  <c r="AE372" i="24"/>
  <c r="AO407" i="24"/>
  <c r="AY442" i="24"/>
  <c r="AY378" i="24"/>
  <c r="BI413" i="24"/>
  <c r="U448" i="24"/>
  <c r="U384" i="24"/>
  <c r="AE419" i="24"/>
  <c r="AE355" i="24"/>
  <c r="BI680" i="24"/>
  <c r="BI616" i="24"/>
  <c r="AO651" i="24"/>
  <c r="AO587" i="24"/>
  <c r="AE622" i="24"/>
  <c r="U657" i="24"/>
  <c r="U593" i="24"/>
  <c r="BI650" i="24"/>
  <c r="AE680" i="24"/>
  <c r="BI655" i="24"/>
  <c r="BI591" i="24"/>
  <c r="AO626" i="24"/>
  <c r="AE661" i="24"/>
  <c r="AE597" i="24"/>
  <c r="U632" i="24"/>
  <c r="AO597" i="24"/>
  <c r="BI654" i="24"/>
  <c r="BI590" i="24"/>
  <c r="AO625" i="24"/>
  <c r="AE660" i="24"/>
  <c r="AE596" i="24"/>
  <c r="U631" i="24"/>
  <c r="AO653" i="24"/>
  <c r="U659" i="24"/>
  <c r="BI629" i="24"/>
  <c r="AO664" i="24"/>
  <c r="AO600" i="24"/>
  <c r="AE635" i="24"/>
  <c r="U670" i="24"/>
  <c r="U606" i="24"/>
  <c r="BI676" i="24"/>
  <c r="BI612" i="24"/>
  <c r="AO647" i="24"/>
  <c r="AE682" i="24"/>
  <c r="AE618" i="24"/>
  <c r="U653" i="24"/>
  <c r="U589" i="24"/>
  <c r="BI649" i="24"/>
  <c r="BI659" i="24"/>
  <c r="BI595" i="24"/>
  <c r="AO630" i="24"/>
  <c r="AE665" i="24"/>
  <c r="AE601" i="24"/>
  <c r="U636" i="24"/>
  <c r="AO645" i="24"/>
  <c r="AO676" i="24"/>
  <c r="BI657" i="24"/>
  <c r="AE591" i="24"/>
  <c r="BI593" i="24"/>
  <c r="U634" i="24"/>
  <c r="AE663" i="24"/>
  <c r="U418" i="24"/>
  <c r="U354" i="24"/>
  <c r="AE389" i="24"/>
  <c r="AO424" i="24"/>
  <c r="AO360" i="24"/>
  <c r="AY395" i="24"/>
  <c r="BI430" i="24"/>
  <c r="BI366" i="24"/>
  <c r="U399" i="24"/>
  <c r="AE418" i="24"/>
  <c r="AE354" i="24"/>
  <c r="U393" i="24"/>
  <c r="AE428" i="24"/>
  <c r="AE364" i="24"/>
  <c r="AO399" i="24"/>
  <c r="AY434" i="24"/>
  <c r="AY370" i="24"/>
  <c r="BI405" i="24"/>
  <c r="U440" i="24"/>
  <c r="U376" i="24"/>
  <c r="AE411" i="24"/>
  <c r="AO446" i="24"/>
  <c r="BI672" i="24"/>
  <c r="BI608" i="24"/>
  <c r="AO643" i="24"/>
  <c r="AE678" i="24"/>
  <c r="AE614" i="24"/>
  <c r="U649" i="24"/>
  <c r="U585" i="24"/>
  <c r="BI634" i="24"/>
  <c r="AE648" i="24"/>
  <c r="BI647" i="24"/>
  <c r="AO682" i="24"/>
  <c r="AO618" i="24"/>
  <c r="AE653" i="24"/>
  <c r="AE589" i="24"/>
  <c r="U624" i="24"/>
  <c r="AE608" i="24"/>
  <c r="BI646" i="24"/>
  <c r="AO681" i="24"/>
  <c r="AO617" i="24"/>
  <c r="AE652" i="24"/>
  <c r="AE588" i="24"/>
  <c r="U623" i="24"/>
  <c r="AO629" i="24"/>
  <c r="U635" i="24"/>
  <c r="BI621" i="24"/>
  <c r="AO656" i="24"/>
  <c r="AO592" i="24"/>
  <c r="AE627" i="24"/>
  <c r="U662" i="24"/>
  <c r="U598" i="24"/>
  <c r="BI668" i="24"/>
  <c r="BI604" i="24"/>
  <c r="AO639" i="24"/>
  <c r="AE674" i="24"/>
  <c r="AE610" i="24"/>
  <c r="U645" i="24"/>
  <c r="BI651" i="24"/>
  <c r="BI587" i="24"/>
  <c r="AO622" i="24"/>
  <c r="AE657" i="24"/>
  <c r="AE593" i="24"/>
  <c r="U628" i="24"/>
  <c r="AE632" i="24"/>
  <c r="AO612" i="24"/>
  <c r="AO668" i="24"/>
  <c r="BI625" i="24"/>
  <c r="AO620" i="24"/>
  <c r="BI609" i="24"/>
  <c r="BI585" i="24"/>
  <c r="U410" i="24"/>
  <c r="AE445" i="24"/>
  <c r="AE381" i="24"/>
  <c r="AO416" i="24"/>
  <c r="AY451" i="24"/>
  <c r="AY387" i="24"/>
  <c r="BI422" i="24"/>
  <c r="BI358" i="24"/>
  <c r="U391" i="24"/>
  <c r="AE410" i="24"/>
  <c r="U449" i="24"/>
  <c r="U385" i="24"/>
  <c r="AE420" i="24"/>
  <c r="AE356" i="24"/>
  <c r="AO391" i="24"/>
  <c r="AY426" i="24"/>
  <c r="AY362" i="24"/>
  <c r="BI397" i="24"/>
  <c r="U432" i="24"/>
  <c r="U368" i="24"/>
  <c r="AE403" i="24"/>
  <c r="AO438" i="24"/>
  <c r="BI664" i="24"/>
  <c r="AE624" i="24"/>
  <c r="U616" i="24"/>
  <c r="U679" i="24"/>
  <c r="AO648" i="24"/>
  <c r="BI596" i="24"/>
  <c r="BI643" i="24"/>
  <c r="AO604" i="24"/>
  <c r="AO408" i="24"/>
  <c r="U377" i="24"/>
  <c r="U360" i="24"/>
  <c r="AO382" i="24"/>
  <c r="AY417" i="24"/>
  <c r="AY353" i="24"/>
  <c r="BI388" i="24"/>
  <c r="U422" i="24"/>
  <c r="U358" i="24"/>
  <c r="AE393" i="24"/>
  <c r="AO428" i="24"/>
  <c r="AO364" i="24"/>
  <c r="AY399" i="24"/>
  <c r="BI434" i="24"/>
  <c r="BI370" i="24"/>
  <c r="U404" i="24"/>
  <c r="AE439" i="24"/>
  <c r="AE367" i="24"/>
  <c r="U397" i="24"/>
  <c r="AE432" i="24"/>
  <c r="AE368" i="24"/>
  <c r="AO403" i="24"/>
  <c r="AY438" i="24"/>
  <c r="AY374" i="24"/>
  <c r="BI409" i="24"/>
  <c r="U443" i="24"/>
  <c r="AO353" i="24"/>
  <c r="BI379" i="24"/>
  <c r="U375" i="24"/>
  <c r="AY428" i="24"/>
  <c r="BI355" i="24"/>
  <c r="AE422" i="24"/>
  <c r="AY404" i="24"/>
  <c r="AY392" i="24"/>
  <c r="U363" i="24"/>
  <c r="AY421" i="24"/>
  <c r="AO401" i="24"/>
  <c r="AO449" i="24"/>
  <c r="AY376" i="24"/>
  <c r="BI427" i="24"/>
  <c r="AO425" i="24"/>
  <c r="BI451" i="24"/>
  <c r="AO441" i="24"/>
  <c r="BH660" i="24"/>
  <c r="BH628" i="24"/>
  <c r="BH596" i="24"/>
  <c r="AN663" i="24"/>
  <c r="AN631" i="24"/>
  <c r="AN599" i="24"/>
  <c r="AD666" i="24"/>
  <c r="BH670" i="24"/>
  <c r="BH638" i="24"/>
  <c r="BH606" i="24"/>
  <c r="AN673" i="24"/>
  <c r="AN641" i="24"/>
  <c r="AN609" i="24"/>
  <c r="AD676" i="24"/>
  <c r="AD644" i="24"/>
  <c r="BH657" i="24"/>
  <c r="AN628" i="24"/>
  <c r="AD631" i="24"/>
  <c r="AD599" i="24"/>
  <c r="T666" i="24"/>
  <c r="T634" i="24"/>
  <c r="T602" i="24"/>
  <c r="BH603" i="24"/>
  <c r="AD673" i="24"/>
  <c r="BH597" i="24"/>
  <c r="AD667" i="24"/>
  <c r="BI600" i="24"/>
  <c r="U627" i="24"/>
  <c r="U615" i="24"/>
  <c r="AE683" i="24"/>
  <c r="AO631" i="24"/>
  <c r="AO678" i="24"/>
  <c r="AO660" i="24"/>
  <c r="AY443" i="24"/>
  <c r="AE412" i="24"/>
  <c r="AE395" i="24"/>
  <c r="AO374" i="24"/>
  <c r="AY409" i="24"/>
  <c r="BI444" i="24"/>
  <c r="BI380" i="24"/>
  <c r="U414" i="24"/>
  <c r="AE449" i="24"/>
  <c r="AE385" i="24"/>
  <c r="AO420" i="24"/>
  <c r="AO356" i="24"/>
  <c r="AY391" i="24"/>
  <c r="BI426" i="24"/>
  <c r="BI362" i="24"/>
  <c r="U396" i="24"/>
  <c r="AE423" i="24"/>
  <c r="AE359" i="24"/>
  <c r="U389" i="24"/>
  <c r="AE424" i="24"/>
  <c r="AE360" i="24"/>
  <c r="AO395" i="24"/>
  <c r="AY430" i="24"/>
  <c r="AY366" i="24"/>
  <c r="BI401" i="24"/>
  <c r="U379" i="24"/>
  <c r="AY429" i="24"/>
  <c r="BI359" i="24"/>
  <c r="AE430" i="24"/>
  <c r="AY405" i="24"/>
  <c r="AE446" i="24"/>
  <c r="AE358" i="24"/>
  <c r="AY381" i="24"/>
  <c r="BI363" i="24"/>
  <c r="AE414" i="24"/>
  <c r="AY400" i="24"/>
  <c r="AY413" i="24"/>
  <c r="AO426" i="24"/>
  <c r="AY356" i="24"/>
  <c r="U387" i="24"/>
  <c r="AO402" i="24"/>
  <c r="BI431" i="24"/>
  <c r="AY412" i="24"/>
  <c r="BH656" i="24"/>
  <c r="BH624" i="24"/>
  <c r="BH592" i="24"/>
  <c r="AN659" i="24"/>
  <c r="AN627" i="24"/>
  <c r="AN595" i="24"/>
  <c r="AD662" i="24"/>
  <c r="BH666" i="24"/>
  <c r="BH634" i="24"/>
  <c r="BH602" i="24"/>
  <c r="AN669" i="24"/>
  <c r="AN637" i="24"/>
  <c r="AN605" i="24"/>
  <c r="AD672" i="24"/>
  <c r="BH641" i="24"/>
  <c r="AN612" i="24"/>
  <c r="AD627" i="24"/>
  <c r="AD595" i="24"/>
  <c r="T662" i="24"/>
  <c r="T630" i="24"/>
  <c r="T598" i="24"/>
  <c r="BH587" i="24"/>
  <c r="AD657" i="24"/>
  <c r="AN680" i="24"/>
  <c r="AD651" i="24"/>
  <c r="AO635" i="24"/>
  <c r="BI674" i="24"/>
  <c r="AE619" i="24"/>
  <c r="AE666" i="24"/>
  <c r="AO614" i="24"/>
  <c r="BI617" i="24"/>
  <c r="AY379" i="24"/>
  <c r="AO447" i="24"/>
  <c r="AO430" i="24"/>
  <c r="AO366" i="24"/>
  <c r="AY401" i="24"/>
  <c r="BI436" i="24"/>
  <c r="BI372" i="24"/>
  <c r="U406" i="24"/>
  <c r="AE441" i="24"/>
  <c r="AE377" i="24"/>
  <c r="AO412" i="24"/>
  <c r="AY447" i="24"/>
  <c r="AY383" i="24"/>
  <c r="BI418" i="24"/>
  <c r="BI354" i="24"/>
  <c r="U388" i="24"/>
  <c r="AE415" i="24"/>
  <c r="U445" i="24"/>
  <c r="U381" i="24"/>
  <c r="AE416" i="24"/>
  <c r="AO451" i="24"/>
  <c r="AO387" i="24"/>
  <c r="AY422" i="24"/>
  <c r="AY358" i="24"/>
  <c r="BI393" i="24"/>
  <c r="AE431" i="24"/>
  <c r="AY408" i="24"/>
  <c r="AO421" i="24"/>
  <c r="AE366" i="24"/>
  <c r="AY384" i="24"/>
  <c r="AY436" i="24"/>
  <c r="AO433" i="24"/>
  <c r="AY360" i="24"/>
  <c r="U451" i="24"/>
  <c r="AO450" i="24"/>
  <c r="AY380" i="24"/>
  <c r="BI384" i="24"/>
  <c r="AO405" i="24"/>
  <c r="BI432" i="24"/>
  <c r="AO354" i="24"/>
  <c r="AO381" i="24"/>
  <c r="BI408" i="24"/>
  <c r="BI383" i="24"/>
  <c r="BH652" i="24"/>
  <c r="BH620" i="24"/>
  <c r="BH588" i="24"/>
  <c r="AN655" i="24"/>
  <c r="AN623" i="24"/>
  <c r="AN591" i="24"/>
  <c r="AD658" i="24"/>
  <c r="BH662" i="24"/>
  <c r="BH630" i="24"/>
  <c r="BH598" i="24"/>
  <c r="AN665" i="24"/>
  <c r="AN633" i="24"/>
  <c r="AN601" i="24"/>
  <c r="AD668" i="24"/>
  <c r="BH625" i="24"/>
  <c r="AN596" i="24"/>
  <c r="AD623" i="24"/>
  <c r="AD591" i="24"/>
  <c r="T658" i="24"/>
  <c r="T626" i="24"/>
  <c r="T594" i="24"/>
  <c r="AN670" i="24"/>
  <c r="AD647" i="24"/>
  <c r="AN664" i="24"/>
  <c r="AE670" i="24"/>
  <c r="BI639" i="24"/>
  <c r="AO613" i="24"/>
  <c r="U654" i="24"/>
  <c r="AE602" i="24"/>
  <c r="AE649" i="24"/>
  <c r="AO644" i="24"/>
  <c r="BI414" i="24"/>
  <c r="AO383" i="24"/>
  <c r="AO422" i="24"/>
  <c r="AO358" i="24"/>
  <c r="AY393" i="24"/>
  <c r="BI428" i="24"/>
  <c r="BI364" i="24"/>
  <c r="U398" i="24"/>
  <c r="AE433" i="24"/>
  <c r="AE369" i="24"/>
  <c r="AO404" i="24"/>
  <c r="AY439" i="24"/>
  <c r="AY375" i="24"/>
  <c r="BI410" i="24"/>
  <c r="U444" i="24"/>
  <c r="U380" i="24"/>
  <c r="AE407" i="24"/>
  <c r="U437" i="24"/>
  <c r="U373" i="24"/>
  <c r="AE408" i="24"/>
  <c r="AO443" i="24"/>
  <c r="AO379" i="24"/>
  <c r="AY414" i="24"/>
  <c r="BI449" i="24"/>
  <c r="BI385" i="24"/>
  <c r="AE374" i="24"/>
  <c r="AY388" i="24"/>
  <c r="AY372" i="24"/>
  <c r="AO434" i="24"/>
  <c r="AY364" i="24"/>
  <c r="BI407" i="24"/>
  <c r="AO410" i="24"/>
  <c r="BI439" i="24"/>
  <c r="AO418" i="24"/>
  <c r="AO429" i="24"/>
  <c r="AY357" i="24"/>
  <c r="AE438" i="24"/>
  <c r="AO385" i="24"/>
  <c r="BI411" i="24"/>
  <c r="BI403" i="24"/>
  <c r="AO361" i="24"/>
  <c r="BI387" i="24"/>
  <c r="BH680" i="24"/>
  <c r="BH648" i="24"/>
  <c r="BH616" i="24"/>
  <c r="AN683" i="24"/>
  <c r="AN651" i="24"/>
  <c r="AN619" i="24"/>
  <c r="AN587" i="24"/>
  <c r="AD654" i="24"/>
  <c r="BH658" i="24"/>
  <c r="BH626" i="24"/>
  <c r="BH594" i="24"/>
  <c r="AN661" i="24"/>
  <c r="AN629" i="24"/>
  <c r="AN597" i="24"/>
  <c r="AD664" i="24"/>
  <c r="BH609" i="24"/>
  <c r="AD679" i="24"/>
  <c r="AD619" i="24"/>
  <c r="AD587" i="24"/>
  <c r="T654" i="24"/>
  <c r="T622" i="24"/>
  <c r="T590" i="24"/>
  <c r="BH683" i="24"/>
  <c r="AN654" i="24"/>
  <c r="BH677" i="24"/>
  <c r="AN648" i="24"/>
  <c r="AD638" i="24"/>
  <c r="AE606" i="24"/>
  <c r="AO674" i="24"/>
  <c r="BI638" i="24"/>
  <c r="U611" i="24"/>
  <c r="U590" i="24"/>
  <c r="U637" i="24"/>
  <c r="AE585" i="24"/>
  <c r="AO636" i="24"/>
  <c r="U447" i="24"/>
  <c r="AY418" i="24"/>
  <c r="AO414" i="24"/>
  <c r="AY449" i="24"/>
  <c r="AY385" i="24"/>
  <c r="BI420" i="24"/>
  <c r="BI356" i="24"/>
  <c r="U390" i="24"/>
  <c r="AE425" i="24"/>
  <c r="AE361" i="24"/>
  <c r="AO396" i="24"/>
  <c r="AY431" i="24"/>
  <c r="AY367" i="24"/>
  <c r="BI402" i="24"/>
  <c r="U436" i="24"/>
  <c r="U372" i="24"/>
  <c r="AE399" i="24"/>
  <c r="U429" i="24"/>
  <c r="U365" i="24"/>
  <c r="AE400" i="24"/>
  <c r="AO435" i="24"/>
  <c r="AO371" i="24"/>
  <c r="AY406" i="24"/>
  <c r="BI441" i="24"/>
  <c r="BI377" i="24"/>
  <c r="AO437" i="24"/>
  <c r="AY365" i="24"/>
  <c r="AE382" i="24"/>
  <c r="AO413" i="24"/>
  <c r="BI440" i="24"/>
  <c r="AO397" i="24"/>
  <c r="AO389" i="24"/>
  <c r="BI416" i="24"/>
  <c r="AY432" i="24"/>
  <c r="AO409" i="24"/>
  <c r="BI435" i="24"/>
  <c r="AY368" i="24"/>
  <c r="AO362" i="24"/>
  <c r="BI391" i="24"/>
  <c r="U403" i="24"/>
  <c r="AY437" i="24"/>
  <c r="BI367" i="24"/>
  <c r="BH676" i="24"/>
  <c r="BH644" i="24"/>
  <c r="BH612" i="24"/>
  <c r="AN679" i="24"/>
  <c r="AN647" i="24"/>
  <c r="AN615" i="24"/>
  <c r="AD682" i="24"/>
  <c r="BH654" i="24"/>
  <c r="BH622" i="24"/>
  <c r="BH590" i="24"/>
  <c r="AN657" i="24"/>
  <c r="AN625" i="24"/>
  <c r="AN593" i="24"/>
  <c r="AD660" i="24"/>
  <c r="BH593" i="24"/>
  <c r="AD663" i="24"/>
  <c r="AD615" i="24"/>
  <c r="T682" i="24"/>
  <c r="T650" i="24"/>
  <c r="T618" i="24"/>
  <c r="T586" i="24"/>
  <c r="BH667" i="24"/>
  <c r="AN638" i="24"/>
  <c r="BH661" i="24"/>
  <c r="AN632" i="24"/>
  <c r="U641" i="24"/>
  <c r="AO610" i="24"/>
  <c r="AO673" i="24"/>
  <c r="BI681" i="24"/>
  <c r="AO677" i="24"/>
  <c r="U620" i="24"/>
  <c r="U402" i="24"/>
  <c r="U383" i="24"/>
  <c r="AY354" i="24"/>
  <c r="AO406" i="24"/>
  <c r="AY441" i="24"/>
  <c r="AY377" i="24"/>
  <c r="BI412" i="24"/>
  <c r="U446" i="24"/>
  <c r="U382" i="24"/>
  <c r="AE417" i="24"/>
  <c r="AE353" i="24"/>
  <c r="AO388" i="24"/>
  <c r="AY423" i="24"/>
  <c r="AY359" i="24"/>
  <c r="BI394" i="24"/>
  <c r="U428" i="24"/>
  <c r="U364" i="24"/>
  <c r="AE391" i="24"/>
  <c r="U421" i="24"/>
  <c r="U357" i="24"/>
  <c r="AE392" i="24"/>
  <c r="AO427" i="24"/>
  <c r="AO363" i="24"/>
  <c r="AY398" i="24"/>
  <c r="BI433" i="24"/>
  <c r="BI369" i="24"/>
  <c r="AO417" i="24"/>
  <c r="BI443" i="24"/>
  <c r="AO377" i="24"/>
  <c r="AO393" i="24"/>
  <c r="BI419" i="24"/>
  <c r="BI424" i="24"/>
  <c r="AO369" i="24"/>
  <c r="BI395" i="24"/>
  <c r="BI447" i="24"/>
  <c r="AO386" i="24"/>
  <c r="BI415" i="24"/>
  <c r="U411" i="24"/>
  <c r="AY440" i="24"/>
  <c r="BI368" i="24"/>
  <c r="U355" i="24"/>
  <c r="AY416" i="24"/>
  <c r="U395" i="24"/>
  <c r="BH672" i="24"/>
  <c r="BH640" i="24"/>
  <c r="BH608" i="24"/>
  <c r="AN675" i="24"/>
  <c r="AN643" i="24"/>
  <c r="AN611" i="24"/>
  <c r="AD678" i="24"/>
  <c r="BH682" i="24"/>
  <c r="BH650" i="24"/>
  <c r="BH618" i="24"/>
  <c r="AE645" i="24"/>
  <c r="AO609" i="24"/>
  <c r="BI677" i="24"/>
  <c r="U651" i="24"/>
  <c r="AE437" i="24"/>
  <c r="AE402" i="24"/>
  <c r="BI389" i="24"/>
  <c r="AO398" i="24"/>
  <c r="AY433" i="24"/>
  <c r="AY369" i="24"/>
  <c r="BI404" i="24"/>
  <c r="U438" i="24"/>
  <c r="U374" i="24"/>
  <c r="AE409" i="24"/>
  <c r="AO444" i="24"/>
  <c r="AO380" i="24"/>
  <c r="AY415" i="24"/>
  <c r="BI450" i="24"/>
  <c r="BI386" i="24"/>
  <c r="U420" i="24"/>
  <c r="U356" i="24"/>
  <c r="AE383" i="24"/>
  <c r="U413" i="24"/>
  <c r="AE448" i="24"/>
  <c r="AE384" i="24"/>
  <c r="AO419" i="24"/>
  <c r="AO355" i="24"/>
  <c r="AY390" i="24"/>
  <c r="BI425" i="24"/>
  <c r="BI361" i="24"/>
  <c r="AO394" i="24"/>
  <c r="BI423" i="24"/>
  <c r="AY389" i="24"/>
  <c r="AO370" i="24"/>
  <c r="BI399" i="24"/>
  <c r="U427" i="24"/>
  <c r="AY445" i="24"/>
  <c r="BI375" i="24"/>
  <c r="BI360" i="24"/>
  <c r="AO365" i="24"/>
  <c r="BI392" i="24"/>
  <c r="U359" i="24"/>
  <c r="AY420" i="24"/>
  <c r="AE390" i="24"/>
  <c r="AE398" i="24"/>
  <c r="AY396" i="24"/>
  <c r="AO378" i="24"/>
  <c r="BH668" i="24"/>
  <c r="BH636" i="24"/>
  <c r="BH604" i="24"/>
  <c r="AN671" i="24"/>
  <c r="AN639" i="24"/>
  <c r="AN607" i="24"/>
  <c r="AD674" i="24"/>
  <c r="BH678" i="24"/>
  <c r="BH646" i="24"/>
  <c r="BH614" i="24"/>
  <c r="AN681" i="24"/>
  <c r="AN649" i="24"/>
  <c r="AN617" i="24"/>
  <c r="AN585" i="24"/>
  <c r="AD652" i="24"/>
  <c r="AN660" i="24"/>
  <c r="AD639" i="24"/>
  <c r="AD607" i="24"/>
  <c r="T674" i="24"/>
  <c r="T642" i="24"/>
  <c r="T610" i="24"/>
  <c r="BH635" i="24"/>
  <c r="AN606" i="24"/>
  <c r="BH629" i="24"/>
  <c r="AN600" i="24"/>
  <c r="AD626" i="24"/>
  <c r="BI618" i="24"/>
  <c r="U441" i="24"/>
  <c r="AE401" i="24"/>
  <c r="AE375" i="24"/>
  <c r="BI353" i="24"/>
  <c r="AO442" i="24"/>
  <c r="AY373" i="24"/>
  <c r="AN635" i="24"/>
  <c r="BH610" i="24"/>
  <c r="AD680" i="24"/>
  <c r="AD635" i="24"/>
  <c r="T606" i="24"/>
  <c r="AD622" i="24"/>
  <c r="AD590" i="24"/>
  <c r="T657" i="24"/>
  <c r="T625" i="24"/>
  <c r="T593" i="24"/>
  <c r="BH671" i="24"/>
  <c r="AN642" i="24"/>
  <c r="BH601" i="24"/>
  <c r="AD671" i="24"/>
  <c r="AD621" i="24"/>
  <c r="AD589" i="24"/>
  <c r="T656" i="24"/>
  <c r="T624" i="24"/>
  <c r="T592" i="24"/>
  <c r="AN656" i="24"/>
  <c r="AD608" i="24"/>
  <c r="T643" i="24"/>
  <c r="BH675" i="24"/>
  <c r="AN646" i="24"/>
  <c r="AN592" i="24"/>
  <c r="AD588" i="24"/>
  <c r="BH679" i="24"/>
  <c r="T627" i="24"/>
  <c r="BH647" i="24"/>
  <c r="AN666" i="24"/>
  <c r="T430" i="24"/>
  <c r="T398" i="24"/>
  <c r="T366" i="24"/>
  <c r="AD433" i="24"/>
  <c r="AD401" i="24"/>
  <c r="AD369" i="24"/>
  <c r="AN436" i="24"/>
  <c r="AN404" i="24"/>
  <c r="AN372" i="24"/>
  <c r="AX439" i="24"/>
  <c r="T449" i="24"/>
  <c r="T417" i="24"/>
  <c r="T385" i="24"/>
  <c r="T353" i="24"/>
  <c r="AD420" i="24"/>
  <c r="AD388" i="24"/>
  <c r="AD356" i="24"/>
  <c r="AN423" i="24"/>
  <c r="AN391" i="24"/>
  <c r="AN359" i="24"/>
  <c r="AX426" i="24"/>
  <c r="T428" i="24"/>
  <c r="T364" i="24"/>
  <c r="AD399" i="24"/>
  <c r="AN434" i="24"/>
  <c r="AN370" i="24"/>
  <c r="AX406" i="24"/>
  <c r="AX374" i="24"/>
  <c r="BH441" i="24"/>
  <c r="BH409" i="24"/>
  <c r="BH377" i="24"/>
  <c r="BH363" i="24"/>
  <c r="T392" i="24"/>
  <c r="T427" i="24"/>
  <c r="T363" i="24"/>
  <c r="AD398" i="24"/>
  <c r="AN433" i="24"/>
  <c r="AN369" i="24"/>
  <c r="U680" i="24"/>
  <c r="U424" i="24"/>
  <c r="AO436" i="24"/>
  <c r="U405" i="24"/>
  <c r="AO373" i="24"/>
  <c r="U419" i="24"/>
  <c r="BI448" i="24"/>
  <c r="AN603" i="24"/>
  <c r="BH586" i="24"/>
  <c r="AD656" i="24"/>
  <c r="AD611" i="24"/>
  <c r="BH645" i="24"/>
  <c r="AD618" i="24"/>
  <c r="AD586" i="24"/>
  <c r="T653" i="24"/>
  <c r="T621" i="24"/>
  <c r="T589" i="24"/>
  <c r="BH655" i="24"/>
  <c r="AN626" i="24"/>
  <c r="BH585" i="24"/>
  <c r="AD655" i="24"/>
  <c r="AD617" i="24"/>
  <c r="AD585" i="24"/>
  <c r="T652" i="24"/>
  <c r="T620" i="24"/>
  <c r="T588" i="24"/>
  <c r="AN624" i="24"/>
  <c r="AD600" i="24"/>
  <c r="BH659" i="24"/>
  <c r="AN630" i="24"/>
  <c r="AD659" i="24"/>
  <c r="T679" i="24"/>
  <c r="AN650" i="24"/>
  <c r="T595" i="24"/>
  <c r="AN618" i="24"/>
  <c r="BH599" i="24"/>
  <c r="AD661" i="24"/>
  <c r="T426" i="24"/>
  <c r="T394" i="24"/>
  <c r="T362" i="24"/>
  <c r="AD429" i="24"/>
  <c r="AD397" i="24"/>
  <c r="AD365" i="24"/>
  <c r="AN432" i="24"/>
  <c r="AN400" i="24"/>
  <c r="AE644" i="24"/>
  <c r="AO390" i="24"/>
  <c r="AO372" i="24"/>
  <c r="AE440" i="24"/>
  <c r="BI400" i="24"/>
  <c r="AY444" i="24"/>
  <c r="AD670" i="24"/>
  <c r="AN677" i="24"/>
  <c r="AD648" i="24"/>
  <c r="AD603" i="24"/>
  <c r="BH613" i="24"/>
  <c r="AD614" i="24"/>
  <c r="T681" i="24"/>
  <c r="T649" i="24"/>
  <c r="T617" i="24"/>
  <c r="T585" i="24"/>
  <c r="BH639" i="24"/>
  <c r="AN610" i="24"/>
  <c r="AN668" i="24"/>
  <c r="AD650" i="24"/>
  <c r="AD613" i="24"/>
  <c r="T680" i="24"/>
  <c r="T648" i="24"/>
  <c r="T616" i="24"/>
  <c r="AD675" i="24"/>
  <c r="AD592" i="24"/>
  <c r="BH643" i="24"/>
  <c r="AN614" i="24"/>
  <c r="BH669" i="24"/>
  <c r="AD636" i="24"/>
  <c r="T671" i="24"/>
  <c r="AD653" i="24"/>
  <c r="T607" i="24"/>
  <c r="AD677" i="24"/>
  <c r="T635" i="24"/>
  <c r="T422" i="24"/>
  <c r="T390" i="24"/>
  <c r="T358" i="24"/>
  <c r="AD425" i="24"/>
  <c r="AD393" i="24"/>
  <c r="AD361" i="24"/>
  <c r="AN428" i="24"/>
  <c r="AN396" i="24"/>
  <c r="AN364" i="24"/>
  <c r="AX431" i="24"/>
  <c r="T441" i="24"/>
  <c r="T409" i="24"/>
  <c r="T377" i="24"/>
  <c r="AD444" i="24"/>
  <c r="AD412" i="24"/>
  <c r="AD380" i="24"/>
  <c r="AN447" i="24"/>
  <c r="AN415" i="24"/>
  <c r="AN383" i="24"/>
  <c r="AX450" i="24"/>
  <c r="AX418" i="24"/>
  <c r="T412" i="24"/>
  <c r="AD447" i="24"/>
  <c r="AD383" i="24"/>
  <c r="AN418" i="24"/>
  <c r="AN354" i="24"/>
  <c r="AX398" i="24"/>
  <c r="AX366" i="24"/>
  <c r="BH433" i="24"/>
  <c r="BH401" i="24"/>
  <c r="BH369" i="24"/>
  <c r="T403" i="24"/>
  <c r="AD427" i="24"/>
  <c r="T411" i="24"/>
  <c r="AD446" i="24"/>
  <c r="AD382" i="24"/>
  <c r="AN417" i="24"/>
  <c r="AN353" i="24"/>
  <c r="AX397" i="24"/>
  <c r="AX365" i="24"/>
  <c r="BH432" i="24"/>
  <c r="BH400" i="24"/>
  <c r="BH368" i="24"/>
  <c r="AD438" i="24"/>
  <c r="T404" i="24"/>
  <c r="BI613" i="24"/>
  <c r="AY425" i="24"/>
  <c r="AY407" i="24"/>
  <c r="AE376" i="24"/>
  <c r="U435" i="24"/>
  <c r="BI371" i="24"/>
  <c r="AN653" i="24"/>
  <c r="T678" i="24"/>
  <c r="BH651" i="24"/>
  <c r="AN616" i="24"/>
  <c r="AD610" i="24"/>
  <c r="T677" i="24"/>
  <c r="T645" i="24"/>
  <c r="T613" i="24"/>
  <c r="BH623" i="24"/>
  <c r="AN594" i="24"/>
  <c r="BH681" i="24"/>
  <c r="AN652" i="24"/>
  <c r="AD641" i="24"/>
  <c r="AD609" i="24"/>
  <c r="T676" i="24"/>
  <c r="T644" i="24"/>
  <c r="T612" i="24"/>
  <c r="AD649" i="24"/>
  <c r="T683" i="24"/>
  <c r="BH627" i="24"/>
  <c r="AN598" i="24"/>
  <c r="BH637" i="24"/>
  <c r="AD628" i="24"/>
  <c r="T663" i="24"/>
  <c r="AD646" i="24"/>
  <c r="BH631" i="24"/>
  <c r="T611" i="24"/>
  <c r="T603" i="24"/>
  <c r="T450" i="24"/>
  <c r="T418" i="24"/>
  <c r="T386" i="24"/>
  <c r="T354" i="24"/>
  <c r="AD421" i="24"/>
  <c r="AD389" i="24"/>
  <c r="AD357" i="24"/>
  <c r="AN424" i="24"/>
  <c r="AN392" i="24"/>
  <c r="BI660" i="24"/>
  <c r="AY361" i="24"/>
  <c r="BI442" i="24"/>
  <c r="AO411" i="24"/>
  <c r="AY448" i="24"/>
  <c r="AE406" i="24"/>
  <c r="BH664" i="24"/>
  <c r="AN645" i="24"/>
  <c r="BH673" i="24"/>
  <c r="T670" i="24"/>
  <c r="BH619" i="24"/>
  <c r="AD683" i="24"/>
  <c r="AD606" i="24"/>
  <c r="T673" i="24"/>
  <c r="T641" i="24"/>
  <c r="T609" i="24"/>
  <c r="BH607" i="24"/>
  <c r="BH665" i="24"/>
  <c r="AN636" i="24"/>
  <c r="AD637" i="24"/>
  <c r="AD605" i="24"/>
  <c r="T672" i="24"/>
  <c r="T640" i="24"/>
  <c r="T608" i="24"/>
  <c r="AD640" i="24"/>
  <c r="T675" i="24"/>
  <c r="BH611" i="24"/>
  <c r="AD681" i="24"/>
  <c r="BH621" i="24"/>
  <c r="AD620" i="24"/>
  <c r="T655" i="24"/>
  <c r="T615" i="24"/>
  <c r="AN602" i="24"/>
  <c r="BH615" i="24"/>
  <c r="AN682" i="24"/>
  <c r="T446" i="24"/>
  <c r="T414" i="24"/>
  <c r="T382" i="24"/>
  <c r="AD449" i="24"/>
  <c r="AD417" i="24"/>
  <c r="AD385" i="24"/>
  <c r="AD353" i="24"/>
  <c r="AN420" i="24"/>
  <c r="AN388" i="24"/>
  <c r="AN356" i="24"/>
  <c r="AX423" i="24"/>
  <c r="T433" i="24"/>
  <c r="T401" i="24"/>
  <c r="T369" i="24"/>
  <c r="AD436" i="24"/>
  <c r="AD404" i="24"/>
  <c r="AD372" i="24"/>
  <c r="AN439" i="24"/>
  <c r="AN407" i="24"/>
  <c r="AN375" i="24"/>
  <c r="AX442" i="24"/>
  <c r="AX410" i="24"/>
  <c r="T396" i="24"/>
  <c r="AD431" i="24"/>
  <c r="AD367" i="24"/>
  <c r="AN402" i="24"/>
  <c r="AX437" i="24"/>
  <c r="AX390" i="24"/>
  <c r="AX358" i="24"/>
  <c r="BH425" i="24"/>
  <c r="BH393" i="24"/>
  <c r="BH361" i="24"/>
  <c r="AD443" i="24"/>
  <c r="AD358" i="24"/>
  <c r="T395" i="24"/>
  <c r="AD430" i="24"/>
  <c r="AD366" i="24"/>
  <c r="AN401" i="24"/>
  <c r="AX436" i="24"/>
  <c r="BI396" i="24"/>
  <c r="BI378" i="24"/>
  <c r="AY446" i="24"/>
  <c r="BI376" i="24"/>
  <c r="AY397" i="24"/>
  <c r="BH632" i="24"/>
  <c r="AN621" i="24"/>
  <c r="AN676" i="24"/>
  <c r="T646" i="24"/>
  <c r="AN622" i="24"/>
  <c r="AD642" i="24"/>
  <c r="AD602" i="24"/>
  <c r="T669" i="24"/>
  <c r="T637" i="24"/>
  <c r="T605" i="24"/>
  <c r="BH591" i="24"/>
  <c r="BH649" i="24"/>
  <c r="AN620" i="24"/>
  <c r="AD633" i="24"/>
  <c r="AD601" i="24"/>
  <c r="T668" i="24"/>
  <c r="T636" i="24"/>
  <c r="T604" i="24"/>
  <c r="BH653" i="24"/>
  <c r="AD632" i="24"/>
  <c r="T667" i="24"/>
  <c r="BH595" i="24"/>
  <c r="AD665" i="24"/>
  <c r="BH589" i="24"/>
  <c r="AD612" i="24"/>
  <c r="T647" i="24"/>
  <c r="T619" i="24"/>
  <c r="AN586" i="24"/>
  <c r="AD669" i="24"/>
  <c r="AE647" i="24"/>
  <c r="U430" i="24"/>
  <c r="U412" i="24"/>
  <c r="AY382" i="24"/>
  <c r="U371" i="24"/>
  <c r="AO357" i="24"/>
  <c r="BH600" i="24"/>
  <c r="BH674" i="24"/>
  <c r="AN613" i="24"/>
  <c r="AN644" i="24"/>
  <c r="T638" i="24"/>
  <c r="AN590" i="24"/>
  <c r="AD634" i="24"/>
  <c r="AD598" i="24"/>
  <c r="T665" i="24"/>
  <c r="T633" i="24"/>
  <c r="T601" i="24"/>
  <c r="AN674" i="24"/>
  <c r="BH633" i="24"/>
  <c r="AN604" i="24"/>
  <c r="AD629" i="24"/>
  <c r="AD597" i="24"/>
  <c r="T664" i="24"/>
  <c r="T632" i="24"/>
  <c r="T600" i="24"/>
  <c r="BH605" i="24"/>
  <c r="AD624" i="24"/>
  <c r="T659" i="24"/>
  <c r="AN678" i="24"/>
  <c r="AD645" i="24"/>
  <c r="AN640" i="24"/>
  <c r="AD604" i="24"/>
  <c r="T639" i="24"/>
  <c r="BH663" i="24"/>
  <c r="T587" i="24"/>
  <c r="T631" i="24"/>
  <c r="T623" i="24"/>
  <c r="T438" i="24"/>
  <c r="T406" i="24"/>
  <c r="T374" i="24"/>
  <c r="AD441" i="24"/>
  <c r="AD409" i="24"/>
  <c r="AD377" i="24"/>
  <c r="AN444" i="24"/>
  <c r="AN412" i="24"/>
  <c r="AN380" i="24"/>
  <c r="AX447" i="24"/>
  <c r="AX415" i="24"/>
  <c r="T425" i="24"/>
  <c r="T393" i="24"/>
  <c r="T361" i="24"/>
  <c r="AD428" i="24"/>
  <c r="AD396" i="24"/>
  <c r="AD364" i="24"/>
  <c r="AN431" i="24"/>
  <c r="AN399" i="24"/>
  <c r="AN367" i="24"/>
  <c r="AX434" i="24"/>
  <c r="T444" i="24"/>
  <c r="T380" i="24"/>
  <c r="AD415" i="24"/>
  <c r="AN450" i="24"/>
  <c r="AN386" i="24"/>
  <c r="AX421" i="24"/>
  <c r="AX382" i="24"/>
  <c r="BH449" i="24"/>
  <c r="BH417" i="24"/>
  <c r="BH385" i="24"/>
  <c r="BH353" i="24"/>
  <c r="AD379" i="24"/>
  <c r="T443" i="24"/>
  <c r="T379" i="24"/>
  <c r="AD414" i="24"/>
  <c r="AN449" i="24"/>
  <c r="AN385" i="24"/>
  <c r="AX420" i="24"/>
  <c r="AX381" i="24"/>
  <c r="BH448" i="24"/>
  <c r="BH416" i="24"/>
  <c r="BH384" i="24"/>
  <c r="AX400" i="24"/>
  <c r="T436" i="24"/>
  <c r="AE373" i="24"/>
  <c r="AD643" i="24"/>
  <c r="T628" i="24"/>
  <c r="AN608" i="24"/>
  <c r="T410" i="24"/>
  <c r="AD381" i="24"/>
  <c r="AN368" i="24"/>
  <c r="T445" i="24"/>
  <c r="T381" i="24"/>
  <c r="AD416" i="24"/>
  <c r="AN451" i="24"/>
  <c r="AN387" i="24"/>
  <c r="AX422" i="24"/>
  <c r="T359" i="24"/>
  <c r="AN429" i="24"/>
  <c r="AX402" i="24"/>
  <c r="BH437" i="24"/>
  <c r="BH373" i="24"/>
  <c r="T360" i="24"/>
  <c r="AD451" i="24"/>
  <c r="AN422" i="24"/>
  <c r="AX405" i="24"/>
  <c r="AX361" i="24"/>
  <c r="BH420" i="24"/>
  <c r="BH376" i="24"/>
  <c r="AD406" i="24"/>
  <c r="T383" i="24"/>
  <c r="AD418" i="24"/>
  <c r="AD354" i="24"/>
  <c r="AN389" i="24"/>
  <c r="AX424" i="24"/>
  <c r="U366" i="24"/>
  <c r="T614" i="24"/>
  <c r="AN658" i="24"/>
  <c r="T596" i="24"/>
  <c r="AD596" i="24"/>
  <c r="T402" i="24"/>
  <c r="AD373" i="24"/>
  <c r="AN360" i="24"/>
  <c r="T437" i="24"/>
  <c r="T373" i="24"/>
  <c r="AD408" i="24"/>
  <c r="AN443" i="24"/>
  <c r="AN379" i="24"/>
  <c r="AX414" i="24"/>
  <c r="AD442" i="24"/>
  <c r="AN413" i="24"/>
  <c r="AX394" i="24"/>
  <c r="BH429" i="24"/>
  <c r="BH365" i="24"/>
  <c r="AD395" i="24"/>
  <c r="AD435" i="24"/>
  <c r="AN406" i="24"/>
  <c r="AX401" i="24"/>
  <c r="AX357" i="24"/>
  <c r="BH412" i="24"/>
  <c r="BH372" i="24"/>
  <c r="AD374" i="24"/>
  <c r="T372" i="24"/>
  <c r="AD407" i="24"/>
  <c r="AN442" i="24"/>
  <c r="AN378" i="24"/>
  <c r="AX413" i="24"/>
  <c r="AE447" i="24"/>
  <c r="AN672" i="24"/>
  <c r="T378" i="24"/>
  <c r="AN448" i="24"/>
  <c r="AX451" i="24"/>
  <c r="T429" i="24"/>
  <c r="T365" i="24"/>
  <c r="AD400" i="24"/>
  <c r="AN435" i="24"/>
  <c r="AN371" i="24"/>
  <c r="BH407" i="24"/>
  <c r="AD426" i="24"/>
  <c r="AN397" i="24"/>
  <c r="BI417" i="24"/>
  <c r="AD630" i="24"/>
  <c r="BH617" i="24"/>
  <c r="AD616" i="24"/>
  <c r="AN634" i="24"/>
  <c r="T370" i="24"/>
  <c r="AN440" i="24"/>
  <c r="AX443" i="24"/>
  <c r="T421" i="24"/>
  <c r="T357" i="24"/>
  <c r="AD392" i="24"/>
  <c r="AN427" i="24"/>
  <c r="AN363" i="24"/>
  <c r="T439" i="24"/>
  <c r="AD410" i="24"/>
  <c r="AN381" i="24"/>
  <c r="AX378" i="24"/>
  <c r="BH413" i="24"/>
  <c r="BH451" i="24"/>
  <c r="T432" i="24"/>
  <c r="AD403" i="24"/>
  <c r="AN374" i="24"/>
  <c r="AX389" i="24"/>
  <c r="BH444" i="24"/>
  <c r="BH404" i="24"/>
  <c r="BH360" i="24"/>
  <c r="T431" i="24"/>
  <c r="T356" i="24"/>
  <c r="AD391" i="24"/>
  <c r="AN426" i="24"/>
  <c r="AN362" i="24"/>
  <c r="AX404" i="24"/>
  <c r="AX368" i="24"/>
  <c r="BH427" i="24"/>
  <c r="BH391" i="24"/>
  <c r="BH355" i="24"/>
  <c r="AD363" i="24"/>
  <c r="AX444" i="24"/>
  <c r="AX417" i="24"/>
  <c r="BH438" i="24"/>
  <c r="BH398" i="24"/>
  <c r="BH442" i="24"/>
  <c r="AX367" i="24"/>
  <c r="BH358" i="24"/>
  <c r="BG675" i="24"/>
  <c r="BG611" i="24"/>
  <c r="AM646" i="24"/>
  <c r="AC681" i="24"/>
  <c r="AC617" i="24"/>
  <c r="S652" i="24"/>
  <c r="S588" i="24"/>
  <c r="BG656" i="24"/>
  <c r="BG592" i="24"/>
  <c r="AM627" i="24"/>
  <c r="AC662" i="24"/>
  <c r="AC598" i="24"/>
  <c r="S633" i="24"/>
  <c r="BG645" i="24"/>
  <c r="AM680" i="24"/>
  <c r="AM616" i="24"/>
  <c r="AC651" i="24"/>
  <c r="AC587" i="24"/>
  <c r="S622" i="24"/>
  <c r="BG626" i="24"/>
  <c r="AM661" i="24"/>
  <c r="AM597" i="24"/>
  <c r="AC632" i="24"/>
  <c r="S667" i="24"/>
  <c r="S603" i="24"/>
  <c r="BG671" i="24"/>
  <c r="BG607" i="24"/>
  <c r="AM642" i="24"/>
  <c r="AC677" i="24"/>
  <c r="AC613" i="24"/>
  <c r="S648" i="24"/>
  <c r="BG660" i="24"/>
  <c r="AY424" i="24"/>
  <c r="AD594" i="24"/>
  <c r="AN588" i="24"/>
  <c r="T651" i="24"/>
  <c r="AD445" i="24"/>
  <c r="AN416" i="24"/>
  <c r="AX435" i="24"/>
  <c r="T413" i="24"/>
  <c r="AD448" i="24"/>
  <c r="AD384" i="24"/>
  <c r="AN419" i="24"/>
  <c r="AN355" i="24"/>
  <c r="T423" i="24"/>
  <c r="AD394" i="24"/>
  <c r="AN365" i="24"/>
  <c r="AX370" i="24"/>
  <c r="BH405" i="24"/>
  <c r="T435" i="24"/>
  <c r="T416" i="24"/>
  <c r="AD387" i="24"/>
  <c r="AN358" i="24"/>
  <c r="AX385" i="24"/>
  <c r="BH440" i="24"/>
  <c r="BH396" i="24"/>
  <c r="BH356" i="24"/>
  <c r="T420" i="24"/>
  <c r="AD450" i="24"/>
  <c r="AD386" i="24"/>
  <c r="AN421" i="24"/>
  <c r="AN357" i="24"/>
  <c r="AX396" i="24"/>
  <c r="AO445" i="24"/>
  <c r="AN667" i="24"/>
  <c r="T661" i="24"/>
  <c r="AD625" i="24"/>
  <c r="AN584" i="24"/>
  <c r="T599" i="24"/>
  <c r="AD437" i="24"/>
  <c r="AN408" i="24"/>
  <c r="AX427" i="24"/>
  <c r="T405" i="24"/>
  <c r="AD440" i="24"/>
  <c r="AD376" i="24"/>
  <c r="AN411" i="24"/>
  <c r="AX446" i="24"/>
  <c r="T407" i="24"/>
  <c r="AD378" i="24"/>
  <c r="AX448" i="24"/>
  <c r="AX362" i="24"/>
  <c r="BH397" i="24"/>
  <c r="T376" i="24"/>
  <c r="T400" i="24"/>
  <c r="AD371" i="24"/>
  <c r="BH642" i="24"/>
  <c r="T629" i="24"/>
  <c r="AD593" i="24"/>
  <c r="AN662" i="24"/>
  <c r="T591" i="24"/>
  <c r="T442" i="24"/>
  <c r="AD413" i="24"/>
  <c r="AN384" i="24"/>
  <c r="AX419" i="24"/>
  <c r="T397" i="24"/>
  <c r="AD432" i="24"/>
  <c r="AD368" i="24"/>
  <c r="AN403" i="24"/>
  <c r="AX438" i="24"/>
  <c r="T391" i="24"/>
  <c r="AD362" i="24"/>
  <c r="AX432" i="24"/>
  <c r="AX354" i="24"/>
  <c r="BH389" i="24"/>
  <c r="AD411" i="24"/>
  <c r="T384" i="24"/>
  <c r="AD355" i="24"/>
  <c r="AX425" i="24"/>
  <c r="AX373" i="24"/>
  <c r="BH428" i="24"/>
  <c r="BH388" i="24"/>
  <c r="T419" i="24"/>
  <c r="T399" i="24"/>
  <c r="AD434" i="24"/>
  <c r="AD370" i="24"/>
  <c r="AN405" i="24"/>
  <c r="AX440" i="24"/>
  <c r="AX388" i="24"/>
  <c r="BH447" i="24"/>
  <c r="BH415" i="24"/>
  <c r="BH379" i="24"/>
  <c r="T408" i="24"/>
  <c r="BH446" i="24"/>
  <c r="BH418" i="24"/>
  <c r="BH426" i="24"/>
  <c r="AN430" i="24"/>
  <c r="AN393" i="24"/>
  <c r="AN441" i="24"/>
  <c r="BH370" i="24"/>
  <c r="BG651" i="24"/>
  <c r="BG587" i="24"/>
  <c r="AM622" i="24"/>
  <c r="AC657" i="24"/>
  <c r="AC593" i="24"/>
  <c r="S628" i="24"/>
  <c r="BG632" i="24"/>
  <c r="AM667" i="24"/>
  <c r="AM603" i="24"/>
  <c r="AC638" i="24"/>
  <c r="S673" i="24"/>
  <c r="S609" i="24"/>
  <c r="BG621" i="24"/>
  <c r="AM656" i="24"/>
  <c r="AM592" i="24"/>
  <c r="AC627" i="24"/>
  <c r="S662" i="24"/>
  <c r="S598" i="24"/>
  <c r="BG666" i="24"/>
  <c r="BG602" i="24"/>
  <c r="AM637" i="24"/>
  <c r="AC672" i="24"/>
  <c r="AC608" i="24"/>
  <c r="S643" i="24"/>
  <c r="BG647" i="24"/>
  <c r="AM682" i="24"/>
  <c r="AM618" i="24"/>
  <c r="AC653" i="24"/>
  <c r="AC589" i="24"/>
  <c r="S624" i="24"/>
  <c r="BG636" i="24"/>
  <c r="T597" i="24"/>
  <c r="AD360" i="24"/>
  <c r="BH421" i="24"/>
  <c r="AN390" i="24"/>
  <c r="BH424" i="24"/>
  <c r="T415" i="24"/>
  <c r="AN437" i="24"/>
  <c r="AX384" i="24"/>
  <c r="BH435" i="24"/>
  <c r="BH387" i="24"/>
  <c r="T387" i="24"/>
  <c r="AN409" i="24"/>
  <c r="AX391" i="24"/>
  <c r="BH386" i="24"/>
  <c r="AX407" i="24"/>
  <c r="BH434" i="24"/>
  <c r="BG603" i="24"/>
  <c r="AM614" i="24"/>
  <c r="AC633" i="24"/>
  <c r="S644" i="24"/>
  <c r="BG672" i="24"/>
  <c r="AM683" i="24"/>
  <c r="AM595" i="24"/>
  <c r="AC614" i="24"/>
  <c r="S625" i="24"/>
  <c r="BG661" i="24"/>
  <c r="AM672" i="24"/>
  <c r="AC683" i="24"/>
  <c r="AC603" i="24"/>
  <c r="S614" i="24"/>
  <c r="BG642" i="24"/>
  <c r="AM653" i="24"/>
  <c r="AC664" i="24"/>
  <c r="S683" i="24"/>
  <c r="S595" i="24"/>
  <c r="BG623" i="24"/>
  <c r="AM634" i="24"/>
  <c r="AC645" i="24"/>
  <c r="S664" i="24"/>
  <c r="BG612" i="24"/>
  <c r="AM647" i="24"/>
  <c r="AC682" i="24"/>
  <c r="AC618" i="24"/>
  <c r="S653" i="24"/>
  <c r="S589" i="24"/>
  <c r="BG657" i="24"/>
  <c r="BG593" i="24"/>
  <c r="AM628" i="24"/>
  <c r="AC663" i="24"/>
  <c r="AC599" i="24"/>
  <c r="S634" i="24"/>
  <c r="BG638" i="24"/>
  <c r="AM673" i="24"/>
  <c r="AM609" i="24"/>
  <c r="AC644" i="24"/>
  <c r="S679" i="24"/>
  <c r="S615" i="24"/>
  <c r="S422" i="24"/>
  <c r="S358" i="24"/>
  <c r="AC393" i="24"/>
  <c r="AM428" i="24"/>
  <c r="AM364" i="24"/>
  <c r="AW399" i="24"/>
  <c r="BG434" i="24"/>
  <c r="BG370" i="24"/>
  <c r="AM447" i="24"/>
  <c r="S419" i="24"/>
  <c r="S355" i="24"/>
  <c r="AC390" i="24"/>
  <c r="AM425" i="24"/>
  <c r="AM361" i="24"/>
  <c r="AW396" i="24"/>
  <c r="BG431" i="24"/>
  <c r="BG367" i="24"/>
  <c r="AW378" i="24"/>
  <c r="T660" i="24"/>
  <c r="AN395" i="24"/>
  <c r="BH381" i="24"/>
  <c r="AX441" i="24"/>
  <c r="BH408" i="24"/>
  <c r="T388" i="24"/>
  <c r="AN410" i="24"/>
  <c r="AX380" i="24"/>
  <c r="BH431" i="24"/>
  <c r="BH383" i="24"/>
  <c r="T355" i="24"/>
  <c r="AN366" i="24"/>
  <c r="AX359" i="24"/>
  <c r="AX395" i="24"/>
  <c r="AX375" i="24"/>
  <c r="BH402" i="24"/>
  <c r="BG683" i="24"/>
  <c r="BG595" i="24"/>
  <c r="AM606" i="24"/>
  <c r="AC625" i="24"/>
  <c r="S636" i="24"/>
  <c r="BG664" i="24"/>
  <c r="AM675" i="24"/>
  <c r="AM587" i="24"/>
  <c r="AC606" i="24"/>
  <c r="S617" i="24"/>
  <c r="BG653" i="24"/>
  <c r="AM664" i="24"/>
  <c r="AC675" i="24"/>
  <c r="AC595" i="24"/>
  <c r="S606" i="24"/>
  <c r="BG634" i="24"/>
  <c r="AM645" i="24"/>
  <c r="AC656" i="24"/>
  <c r="S675" i="24"/>
  <c r="S587" i="24"/>
  <c r="BG615" i="24"/>
  <c r="AM626" i="24"/>
  <c r="AC637" i="24"/>
  <c r="S656" i="24"/>
  <c r="BG604" i="24"/>
  <c r="AM639" i="24"/>
  <c r="AC674" i="24"/>
  <c r="AC610" i="24"/>
  <c r="S645" i="24"/>
  <c r="BG649" i="24"/>
  <c r="BG585" i="24"/>
  <c r="AM620" i="24"/>
  <c r="AC655" i="24"/>
  <c r="AC591" i="24"/>
  <c r="S626" i="24"/>
  <c r="BG630" i="24"/>
  <c r="AM665" i="24"/>
  <c r="AM601" i="24"/>
  <c r="AC636" i="24"/>
  <c r="S671" i="24"/>
  <c r="S607" i="24"/>
  <c r="S414" i="24"/>
  <c r="AC449" i="24"/>
  <c r="AC385" i="24"/>
  <c r="AM420" i="24"/>
  <c r="T434" i="24"/>
  <c r="AX430" i="24"/>
  <c r="BH357" i="24"/>
  <c r="AX409" i="24"/>
  <c r="BH392" i="24"/>
  <c r="T367" i="24"/>
  <c r="AN394" i="24"/>
  <c r="AX376" i="24"/>
  <c r="BH423" i="24"/>
  <c r="BH375" i="24"/>
  <c r="AD422" i="24"/>
  <c r="AX383" i="24"/>
  <c r="BH394" i="24"/>
  <c r="AX363" i="24"/>
  <c r="BH410" i="24"/>
  <c r="AX387" i="24"/>
  <c r="BG667" i="24"/>
  <c r="AM678" i="24"/>
  <c r="AM598" i="24"/>
  <c r="AC609" i="24"/>
  <c r="S620" i="24"/>
  <c r="BG648" i="24"/>
  <c r="AM659" i="24"/>
  <c r="AC678" i="24"/>
  <c r="AC590" i="24"/>
  <c r="S601" i="24"/>
  <c r="BG637" i="24"/>
  <c r="AM648" i="24"/>
  <c r="AC667" i="24"/>
  <c r="S678" i="24"/>
  <c r="S590" i="24"/>
  <c r="BG618" i="24"/>
  <c r="AM629" i="24"/>
  <c r="AC648" i="24"/>
  <c r="S659" i="24"/>
  <c r="BG599" i="24"/>
  <c r="AM610" i="24"/>
  <c r="AC629" i="24"/>
  <c r="S640" i="24"/>
  <c r="BG676" i="24"/>
  <c r="BG596" i="24"/>
  <c r="AM631" i="24"/>
  <c r="AC666" i="24"/>
  <c r="AC602" i="24"/>
  <c r="S637" i="24"/>
  <c r="BG641" i="24"/>
  <c r="AM676" i="24"/>
  <c r="AM612" i="24"/>
  <c r="AC647" i="24"/>
  <c r="S682" i="24"/>
  <c r="S618" i="24"/>
  <c r="BG622" i="24"/>
  <c r="AM657" i="24"/>
  <c r="AM593" i="24"/>
  <c r="AC628" i="24"/>
  <c r="S663" i="24"/>
  <c r="S599" i="24"/>
  <c r="S406" i="24"/>
  <c r="AC441" i="24"/>
  <c r="AC377" i="24"/>
  <c r="AM412" i="24"/>
  <c r="AW447" i="24"/>
  <c r="AW383" i="24"/>
  <c r="BG418" i="24"/>
  <c r="BG354" i="24"/>
  <c r="AW450" i="24"/>
  <c r="S403" i="24"/>
  <c r="AC438" i="24"/>
  <c r="AC374" i="24"/>
  <c r="AM409" i="24"/>
  <c r="AW444" i="24"/>
  <c r="AW380" i="24"/>
  <c r="BG415" i="24"/>
  <c r="S449" i="24"/>
  <c r="BG429" i="24"/>
  <c r="S408" i="24"/>
  <c r="AC443" i="24"/>
  <c r="AC379" i="24"/>
  <c r="AM414" i="24"/>
  <c r="AW449" i="24"/>
  <c r="AW385" i="24"/>
  <c r="BG420" i="24"/>
  <c r="BG356" i="24"/>
  <c r="AW426" i="24"/>
  <c r="S421" i="24"/>
  <c r="S357" i="24"/>
  <c r="AC392" i="24"/>
  <c r="AM427" i="24"/>
  <c r="AM363" i="24"/>
  <c r="AW398" i="24"/>
  <c r="BG433" i="24"/>
  <c r="BG369" i="24"/>
  <c r="AM423" i="24"/>
  <c r="S418" i="24"/>
  <c r="S354" i="24"/>
  <c r="AC389" i="24"/>
  <c r="AM424" i="24"/>
  <c r="AM360" i="24"/>
  <c r="AW395" i="24"/>
  <c r="BG430" i="24"/>
  <c r="BG366" i="24"/>
  <c r="S399" i="24"/>
  <c r="AC434" i="24"/>
  <c r="AC370" i="24"/>
  <c r="AM405" i="24"/>
  <c r="AW440" i="24"/>
  <c r="AW376" i="24"/>
  <c r="BG411" i="24"/>
  <c r="S441" i="24"/>
  <c r="BG365" i="24"/>
  <c r="S388" i="24"/>
  <c r="AC423" i="24"/>
  <c r="AC359" i="24"/>
  <c r="AM394" i="24"/>
  <c r="AW429" i="24"/>
  <c r="AW365" i="24"/>
  <c r="BG400" i="24"/>
  <c r="AD405" i="24"/>
  <c r="T375" i="24"/>
  <c r="AX356" i="24"/>
  <c r="AX393" i="24"/>
  <c r="BH380" i="24"/>
  <c r="AD439" i="24"/>
  <c r="AN373" i="24"/>
  <c r="AX372" i="24"/>
  <c r="BH419" i="24"/>
  <c r="BH371" i="24"/>
  <c r="AD390" i="24"/>
  <c r="BH450" i="24"/>
  <c r="BH362" i="24"/>
  <c r="BH430" i="24"/>
  <c r="BH378" i="24"/>
  <c r="AX355" i="24"/>
  <c r="BG659" i="24"/>
  <c r="AM670" i="24"/>
  <c r="AM590" i="24"/>
  <c r="AC601" i="24"/>
  <c r="S612" i="24"/>
  <c r="BG640" i="24"/>
  <c r="AM651" i="24"/>
  <c r="AC670" i="24"/>
  <c r="S681" i="24"/>
  <c r="S593" i="24"/>
  <c r="BG629" i="24"/>
  <c r="AM640" i="24"/>
  <c r="AC659" i="24"/>
  <c r="S670" i="24"/>
  <c r="BG610" i="24"/>
  <c r="AM621" i="24"/>
  <c r="AC640" i="24"/>
  <c r="S651" i="24"/>
  <c r="BG679" i="24"/>
  <c r="BG591" i="24"/>
  <c r="AM602" i="24"/>
  <c r="AC621" i="24"/>
  <c r="S632" i="24"/>
  <c r="BG668" i="24"/>
  <c r="BG588" i="24"/>
  <c r="AM623" i="24"/>
  <c r="AC658" i="24"/>
  <c r="AC594" i="24"/>
  <c r="S629" i="24"/>
  <c r="BG633" i="24"/>
  <c r="AM668" i="24"/>
  <c r="AM604" i="24"/>
  <c r="AC639" i="24"/>
  <c r="S674" i="24"/>
  <c r="S610" i="24"/>
  <c r="BG678" i="24"/>
  <c r="BG614" i="24"/>
  <c r="AM649" i="24"/>
  <c r="AM585" i="24"/>
  <c r="AC620" i="24"/>
  <c r="S655" i="24"/>
  <c r="S591" i="24"/>
  <c r="S398" i="24"/>
  <c r="AC433" i="24"/>
  <c r="AC369" i="24"/>
  <c r="AM404" i="24"/>
  <c r="AN376" i="24"/>
  <c r="AN445" i="24"/>
  <c r="T448" i="24"/>
  <c r="AX377" i="24"/>
  <c r="BH364" i="24"/>
  <c r="AD423" i="24"/>
  <c r="AX445" i="24"/>
  <c r="AX364" i="24"/>
  <c r="BH411" i="24"/>
  <c r="BH367" i="24"/>
  <c r="AN446" i="24"/>
  <c r="BH354" i="24"/>
  <c r="AX403" i="24"/>
  <c r="BH366" i="24"/>
  <c r="AN377" i="24"/>
  <c r="BH422" i="24"/>
  <c r="BG643" i="24"/>
  <c r="AM662" i="24"/>
  <c r="AC673" i="24"/>
  <c r="AC585" i="24"/>
  <c r="S604" i="24"/>
  <c r="BG624" i="24"/>
  <c r="AM643" i="24"/>
  <c r="AC654" i="24"/>
  <c r="S665" i="24"/>
  <c r="S585" i="24"/>
  <c r="BG613" i="24"/>
  <c r="AM632" i="24"/>
  <c r="AC643" i="24"/>
  <c r="S654" i="24"/>
  <c r="BG682" i="24"/>
  <c r="BG594" i="24"/>
  <c r="AM613" i="24"/>
  <c r="AC624" i="24"/>
  <c r="S635" i="24"/>
  <c r="BG663" i="24"/>
  <c r="AM674" i="24"/>
  <c r="AM594" i="24"/>
  <c r="AC605" i="24"/>
  <c r="S616" i="24"/>
  <c r="BG652" i="24"/>
  <c r="AM679" i="24"/>
  <c r="AM615" i="24"/>
  <c r="AC650" i="24"/>
  <c r="AC586" i="24"/>
  <c r="S621" i="24"/>
  <c r="BG625" i="24"/>
  <c r="AM660" i="24"/>
  <c r="AM596" i="24"/>
  <c r="AC631" i="24"/>
  <c r="S666" i="24"/>
  <c r="S602" i="24"/>
  <c r="BG670" i="24"/>
  <c r="BG606" i="24"/>
  <c r="AM641" i="24"/>
  <c r="AC676" i="24"/>
  <c r="AC612" i="24"/>
  <c r="S647" i="24"/>
  <c r="S390" i="24"/>
  <c r="AC425" i="24"/>
  <c r="AC361" i="24"/>
  <c r="AM396" i="24"/>
  <c r="AW431" i="24"/>
  <c r="AW367" i="24"/>
  <c r="BG402" i="24"/>
  <c r="S361" i="24"/>
  <c r="S451" i="24"/>
  <c r="S387" i="24"/>
  <c r="AC422" i="24"/>
  <c r="AC358" i="24"/>
  <c r="AM393" i="24"/>
  <c r="AW428" i="24"/>
  <c r="AW364" i="24"/>
  <c r="BG399" i="24"/>
  <c r="AC412" i="24"/>
  <c r="AX411" i="24"/>
  <c r="AX416" i="24"/>
  <c r="T368" i="24"/>
  <c r="AX369" i="24"/>
  <c r="T451" i="24"/>
  <c r="AD402" i="24"/>
  <c r="AX429" i="24"/>
  <c r="AX360" i="24"/>
  <c r="BH403" i="24"/>
  <c r="BH359" i="24"/>
  <c r="AX379" i="24"/>
  <c r="AN425" i="24"/>
  <c r="AX371" i="24"/>
  <c r="AN414" i="24"/>
  <c r="AX433" i="24"/>
  <c r="BH390" i="24"/>
  <c r="BG635" i="24"/>
  <c r="AM654" i="24"/>
  <c r="AC665" i="24"/>
  <c r="S676" i="24"/>
  <c r="S596" i="24"/>
  <c r="BG616" i="24"/>
  <c r="AM635" i="24"/>
  <c r="AC646" i="24"/>
  <c r="S657" i="24"/>
  <c r="BG605" i="24"/>
  <c r="AM624" i="24"/>
  <c r="AC635" i="24"/>
  <c r="S646" i="24"/>
  <c r="BG674" i="24"/>
  <c r="BG586" i="24"/>
  <c r="AM605" i="24"/>
  <c r="AC616" i="24"/>
  <c r="S627" i="24"/>
  <c r="BG655" i="24"/>
  <c r="AM666" i="24"/>
  <c r="AM586" i="24"/>
  <c r="AC597" i="24"/>
  <c r="S608" i="24"/>
  <c r="BG644" i="24"/>
  <c r="AM671" i="24"/>
  <c r="AM607" i="24"/>
  <c r="AC642" i="24"/>
  <c r="S677" i="24"/>
  <c r="S613" i="24"/>
  <c r="BG681" i="24"/>
  <c r="BG617" i="24"/>
  <c r="AM652" i="24"/>
  <c r="AM588" i="24"/>
  <c r="AC623" i="24"/>
  <c r="S658" i="24"/>
  <c r="S594" i="24"/>
  <c r="BG662" i="24"/>
  <c r="BG598" i="24"/>
  <c r="AM633" i="24"/>
  <c r="AC668" i="24"/>
  <c r="AC604" i="24"/>
  <c r="S639" i="24"/>
  <c r="T389" i="24"/>
  <c r="AX386" i="24"/>
  <c r="AD419" i="24"/>
  <c r="AX353" i="24"/>
  <c r="T371" i="24"/>
  <c r="AD375" i="24"/>
  <c r="AX408" i="24"/>
  <c r="BH443" i="24"/>
  <c r="BH399" i="24"/>
  <c r="T440" i="24"/>
  <c r="BH414" i="24"/>
  <c r="AN382" i="24"/>
  <c r="BH406" i="24"/>
  <c r="AX449" i="24"/>
  <c r="AX412" i="24"/>
  <c r="AN398" i="24"/>
  <c r="BG627" i="24"/>
  <c r="AM638" i="24"/>
  <c r="AC649" i="24"/>
  <c r="S668" i="24"/>
  <c r="BG608" i="24"/>
  <c r="AM619" i="24"/>
  <c r="AC630" i="24"/>
  <c r="S649" i="24"/>
  <c r="BG677" i="24"/>
  <c r="BG597" i="24"/>
  <c r="AM608" i="24"/>
  <c r="AC619" i="24"/>
  <c r="S638" i="24"/>
  <c r="BG658" i="24"/>
  <c r="AM677" i="24"/>
  <c r="AM589" i="24"/>
  <c r="AC600" i="24"/>
  <c r="S619" i="24"/>
  <c r="BG639" i="24"/>
  <c r="AM658" i="24"/>
  <c r="AC669" i="24"/>
  <c r="S680" i="24"/>
  <c r="S600" i="24"/>
  <c r="BG628" i="24"/>
  <c r="AM663" i="24"/>
  <c r="AM599" i="24"/>
  <c r="AC634" i="24"/>
  <c r="S669" i="24"/>
  <c r="S605" i="24"/>
  <c r="BG673" i="24"/>
  <c r="BG609" i="24"/>
  <c r="AM644" i="24"/>
  <c r="AC679" i="24"/>
  <c r="AC615" i="24"/>
  <c r="S650" i="24"/>
  <c r="S586" i="24"/>
  <c r="BG654" i="24"/>
  <c r="BG590" i="24"/>
  <c r="AM625" i="24"/>
  <c r="AC660" i="24"/>
  <c r="AC596" i="24"/>
  <c r="S631" i="24"/>
  <c r="S438" i="24"/>
  <c r="S374" i="24"/>
  <c r="AC409" i="24"/>
  <c r="AM444" i="24"/>
  <c r="AM380" i="24"/>
  <c r="AW415" i="24"/>
  <c r="BG450" i="24"/>
  <c r="BG386" i="24"/>
  <c r="AC388" i="24"/>
  <c r="S435" i="24"/>
  <c r="S371" i="24"/>
  <c r="AC406" i="24"/>
  <c r="AM441" i="24"/>
  <c r="AM377" i="24"/>
  <c r="AW412" i="24"/>
  <c r="BG447" i="24"/>
  <c r="BG383" i="24"/>
  <c r="AM383" i="24"/>
  <c r="S440" i="24"/>
  <c r="S376" i="24"/>
  <c r="AC411" i="24"/>
  <c r="AM446" i="24"/>
  <c r="AM382" i="24"/>
  <c r="AW417" i="24"/>
  <c r="AW353" i="24"/>
  <c r="BG388" i="24"/>
  <c r="AC356" i="24"/>
  <c r="BG389" i="24"/>
  <c r="S389" i="24"/>
  <c r="AC424" i="24"/>
  <c r="AC360" i="24"/>
  <c r="AM395" i="24"/>
  <c r="AW430" i="24"/>
  <c r="AW366" i="24"/>
  <c r="BG401" i="24"/>
  <c r="AC444" i="24"/>
  <c r="S450" i="24"/>
  <c r="S386" i="24"/>
  <c r="AC421" i="24"/>
  <c r="AC357" i="24"/>
  <c r="AM392" i="24"/>
  <c r="AW427" i="24"/>
  <c r="AW363" i="24"/>
  <c r="BG398" i="24"/>
  <c r="S431" i="24"/>
  <c r="S367" i="24"/>
  <c r="AC402" i="24"/>
  <c r="AM437" i="24"/>
  <c r="AM373" i="24"/>
  <c r="AW408" i="24"/>
  <c r="BG443" i="24"/>
  <c r="BG379" i="24"/>
  <c r="AM359" i="24"/>
  <c r="S420" i="24"/>
  <c r="S356" i="24"/>
  <c r="AC391" i="24"/>
  <c r="AM426" i="24"/>
  <c r="AM362" i="24"/>
  <c r="AW397" i="24"/>
  <c r="BG432" i="24"/>
  <c r="BH445" i="24"/>
  <c r="T424" i="24"/>
  <c r="BG619" i="24"/>
  <c r="AC622" i="24"/>
  <c r="AM650" i="24"/>
  <c r="AC626" i="24"/>
  <c r="AC607" i="24"/>
  <c r="AC588" i="24"/>
  <c r="AC353" i="24"/>
  <c r="AW391" i="24"/>
  <c r="BG362" i="24"/>
  <c r="S411" i="24"/>
  <c r="AC382" i="24"/>
  <c r="AM353" i="24"/>
  <c r="BG423" i="24"/>
  <c r="BG445" i="24"/>
  <c r="S392" i="24"/>
  <c r="AC403" i="24"/>
  <c r="AM422" i="24"/>
  <c r="AW433" i="24"/>
  <c r="BG444" i="24"/>
  <c r="BG364" i="24"/>
  <c r="AW394" i="24"/>
  <c r="S381" i="24"/>
  <c r="AC400" i="24"/>
  <c r="AM411" i="24"/>
  <c r="AW422" i="24"/>
  <c r="BG441" i="24"/>
  <c r="BG353" i="24"/>
  <c r="S442" i="24"/>
  <c r="S362" i="24"/>
  <c r="AC373" i="24"/>
  <c r="AM384" i="24"/>
  <c r="AW403" i="24"/>
  <c r="BG414" i="24"/>
  <c r="S423" i="24"/>
  <c r="AC442" i="24"/>
  <c r="AC354" i="24"/>
  <c r="AM365" i="24"/>
  <c r="AW384" i="24"/>
  <c r="BG395" i="24"/>
  <c r="AW386" i="24"/>
  <c r="S396" i="24"/>
  <c r="AC407" i="24"/>
  <c r="AM418" i="24"/>
  <c r="AW437" i="24"/>
  <c r="BG448" i="24"/>
  <c r="BG368" i="24"/>
  <c r="AM415" i="24"/>
  <c r="AM419" i="24"/>
  <c r="AN438" i="24"/>
  <c r="BH382" i="24"/>
  <c r="AM630" i="24"/>
  <c r="S641" i="24"/>
  <c r="BG650" i="24"/>
  <c r="AC661" i="24"/>
  <c r="S661" i="24"/>
  <c r="S642" i="24"/>
  <c r="S623" i="24"/>
  <c r="AM436" i="24"/>
  <c r="AW375" i="24"/>
  <c r="S425" i="24"/>
  <c r="S395" i="24"/>
  <c r="AC366" i="24"/>
  <c r="AW436" i="24"/>
  <c r="BG407" i="24"/>
  <c r="BG413" i="24"/>
  <c r="S384" i="24"/>
  <c r="AC395" i="24"/>
  <c r="AM406" i="24"/>
  <c r="AW425" i="24"/>
  <c r="BG436" i="24"/>
  <c r="S433" i="24"/>
  <c r="BG421" i="24"/>
  <c r="S373" i="24"/>
  <c r="AC384" i="24"/>
  <c r="AM403" i="24"/>
  <c r="AW414" i="24"/>
  <c r="BG425" i="24"/>
  <c r="S417" i="24"/>
  <c r="S434" i="24"/>
  <c r="AC445" i="24"/>
  <c r="AC365" i="24"/>
  <c r="AM376" i="24"/>
  <c r="AW387" i="24"/>
  <c r="BG406" i="24"/>
  <c r="S415" i="24"/>
  <c r="AC426" i="24"/>
  <c r="AM445" i="24"/>
  <c r="AM357" i="24"/>
  <c r="AW368" i="24"/>
  <c r="BG387" i="24"/>
  <c r="AW370" i="24"/>
  <c r="S380" i="24"/>
  <c r="AC399" i="24"/>
  <c r="AM410" i="24"/>
  <c r="AW421" i="24"/>
  <c r="BG440" i="24"/>
  <c r="BG360" i="24"/>
  <c r="AW418" i="24"/>
  <c r="BG361" i="24"/>
  <c r="BH436" i="24"/>
  <c r="AN361" i="24"/>
  <c r="AC641" i="24"/>
  <c r="AM669" i="24"/>
  <c r="S672" i="24"/>
  <c r="S597" i="24"/>
  <c r="S446" i="24"/>
  <c r="AM388" i="24"/>
  <c r="AW359" i="24"/>
  <c r="AC436" i="24"/>
  <c r="S379" i="24"/>
  <c r="AM449" i="24"/>
  <c r="AW420" i="24"/>
  <c r="BG391" i="24"/>
  <c r="BG381" i="24"/>
  <c r="S368" i="24"/>
  <c r="AC387" i="24"/>
  <c r="AM398" i="24"/>
  <c r="AW409" i="24"/>
  <c r="BG428" i="24"/>
  <c r="S393" i="24"/>
  <c r="S445" i="24"/>
  <c r="S365" i="24"/>
  <c r="AC376" i="24"/>
  <c r="AM387" i="24"/>
  <c r="AW406" i="24"/>
  <c r="BG417" i="24"/>
  <c r="AC428" i="24"/>
  <c r="S426" i="24"/>
  <c r="AC437" i="24"/>
  <c r="AM448" i="24"/>
  <c r="AM368" i="24"/>
  <c r="AW379" i="24"/>
  <c r="BG390" i="24"/>
  <c r="S407" i="24"/>
  <c r="AC418" i="24"/>
  <c r="AM429" i="24"/>
  <c r="AW448" i="24"/>
  <c r="AW360" i="24"/>
  <c r="BG371" i="24"/>
  <c r="AW362" i="24"/>
  <c r="S372" i="24"/>
  <c r="AC383" i="24"/>
  <c r="AM402" i="24"/>
  <c r="AW413" i="24"/>
  <c r="BG424" i="24"/>
  <c r="S401" i="24"/>
  <c r="BG437" i="24"/>
  <c r="BG449" i="24"/>
  <c r="T447" i="24"/>
  <c r="BH374" i="24"/>
  <c r="S660" i="24"/>
  <c r="BG669" i="24"/>
  <c r="AC680" i="24"/>
  <c r="S592" i="24"/>
  <c r="S430" i="24"/>
  <c r="AM372" i="24"/>
  <c r="BG442" i="24"/>
  <c r="AC364" i="24"/>
  <c r="S363" i="24"/>
  <c r="AM433" i="24"/>
  <c r="AW404" i="24"/>
  <c r="BG375" i="24"/>
  <c r="S448" i="24"/>
  <c r="S360" i="24"/>
  <c r="AC371" i="24"/>
  <c r="AM390" i="24"/>
  <c r="AW401" i="24"/>
  <c r="BG412" i="24"/>
  <c r="S369" i="24"/>
  <c r="S437" i="24"/>
  <c r="AC448" i="24"/>
  <c r="AC368" i="24"/>
  <c r="AM379" i="24"/>
  <c r="AW390" i="24"/>
  <c r="BG409" i="24"/>
  <c r="AC396" i="24"/>
  <c r="S410" i="24"/>
  <c r="AC429" i="24"/>
  <c r="AM440" i="24"/>
  <c r="AW451" i="24"/>
  <c r="AW371" i="24"/>
  <c r="BG382" i="24"/>
  <c r="S391" i="24"/>
  <c r="AC410" i="24"/>
  <c r="AM421" i="24"/>
  <c r="AW432" i="24"/>
  <c r="BG451" i="24"/>
  <c r="BG363" i="24"/>
  <c r="S444" i="24"/>
  <c r="S364" i="24"/>
  <c r="AC375" i="24"/>
  <c r="AM386" i="24"/>
  <c r="AW405" i="24"/>
  <c r="BG416" i="24"/>
  <c r="S385" i="24"/>
  <c r="BG405" i="24"/>
  <c r="AW354" i="24"/>
  <c r="AD359" i="24"/>
  <c r="AX428" i="24"/>
  <c r="BG589" i="24"/>
  <c r="AC592" i="24"/>
  <c r="BG665" i="24"/>
  <c r="BG646" i="24"/>
  <c r="S382" i="24"/>
  <c r="AM356" i="24"/>
  <c r="BG426" i="24"/>
  <c r="AM399" i="24"/>
  <c r="AC446" i="24"/>
  <c r="AM417" i="24"/>
  <c r="AW388" i="24"/>
  <c r="BG359" i="24"/>
  <c r="S432" i="24"/>
  <c r="AC451" i="24"/>
  <c r="AC363" i="24"/>
  <c r="AM374" i="24"/>
  <c r="AW393" i="24"/>
  <c r="BG404" i="24"/>
  <c r="AM431" i="24"/>
  <c r="S429" i="24"/>
  <c r="AC440" i="24"/>
  <c r="AM451" i="24"/>
  <c r="AM371" i="24"/>
  <c r="AW382" i="24"/>
  <c r="BG393" i="24"/>
  <c r="AC380" i="24"/>
  <c r="S402" i="24"/>
  <c r="AC413" i="24"/>
  <c r="AM432" i="24"/>
  <c r="AW443" i="24"/>
  <c r="AW355" i="24"/>
  <c r="BG374" i="24"/>
  <c r="S383" i="24"/>
  <c r="AC394" i="24"/>
  <c r="AM413" i="24"/>
  <c r="AW424" i="24"/>
  <c r="BG435" i="24"/>
  <c r="BG355" i="24"/>
  <c r="S436" i="24"/>
  <c r="AC447" i="24"/>
  <c r="AC367" i="24"/>
  <c r="AM378" i="24"/>
  <c r="AW389" i="24"/>
  <c r="BG408" i="24"/>
  <c r="S353" i="24"/>
  <c r="BG373" i="24"/>
  <c r="AW438" i="24"/>
  <c r="AX392" i="24"/>
  <c r="AX399" i="24"/>
  <c r="BG680" i="24"/>
  <c r="AM600" i="24"/>
  <c r="S611" i="24"/>
  <c r="BG620" i="24"/>
  <c r="BG601" i="24"/>
  <c r="AM681" i="24"/>
  <c r="S366" i="24"/>
  <c r="AW439" i="24"/>
  <c r="BG410" i="24"/>
  <c r="BG397" i="24"/>
  <c r="AC430" i="24"/>
  <c r="AM401" i="24"/>
  <c r="AW372" i="24"/>
  <c r="S377" i="24"/>
  <c r="S424" i="24"/>
  <c r="AC435" i="24"/>
  <c r="AC355" i="24"/>
  <c r="AM366" i="24"/>
  <c r="AW377" i="24"/>
  <c r="BG396" i="24"/>
  <c r="AM391" i="24"/>
  <c r="S413" i="24"/>
  <c r="AC432" i="24"/>
  <c r="AM443" i="24"/>
  <c r="AM355" i="24"/>
  <c r="AW374" i="24"/>
  <c r="BG385" i="24"/>
  <c r="AM367" i="24"/>
  <c r="S394" i="24"/>
  <c r="AC405" i="24"/>
  <c r="AM416" i="24"/>
  <c r="AW435" i="24"/>
  <c r="BG446" i="24"/>
  <c r="BG358" i="24"/>
  <c r="S375" i="24"/>
  <c r="AC386" i="24"/>
  <c r="AM397" i="24"/>
  <c r="AW416" i="24"/>
  <c r="BG427" i="24"/>
  <c r="S409" i="24"/>
  <c r="S428" i="24"/>
  <c r="AC439" i="24"/>
  <c r="AM450" i="24"/>
  <c r="AM370" i="24"/>
  <c r="AW381" i="24"/>
  <c r="BG392" i="24"/>
  <c r="AC420" i="24"/>
  <c r="BG357" i="24"/>
  <c r="BH439" i="24"/>
  <c r="BG600" i="24"/>
  <c r="AC611" i="24"/>
  <c r="AM655" i="24"/>
  <c r="AM636" i="24"/>
  <c r="AM617" i="24"/>
  <c r="AC417" i="24"/>
  <c r="AW423" i="24"/>
  <c r="BG394" i="24"/>
  <c r="S443" i="24"/>
  <c r="AC414" i="24"/>
  <c r="AM385" i="24"/>
  <c r="AW356" i="24"/>
  <c r="AM407" i="24"/>
  <c r="S416" i="24"/>
  <c r="AC427" i="24"/>
  <c r="AM438" i="24"/>
  <c r="AM358" i="24"/>
  <c r="AW369" i="24"/>
  <c r="BG380" i="24"/>
  <c r="AW442" i="24"/>
  <c r="S405" i="24"/>
  <c r="AC416" i="24"/>
  <c r="AM435" i="24"/>
  <c r="AW446" i="24"/>
  <c r="AW358" i="24"/>
  <c r="BG377" i="24"/>
  <c r="AW434" i="24"/>
  <c r="S378" i="24"/>
  <c r="AC397" i="24"/>
  <c r="AM408" i="24"/>
  <c r="AW419" i="24"/>
  <c r="BG438" i="24"/>
  <c r="S447" i="24"/>
  <c r="S359" i="24"/>
  <c r="AC378" i="24"/>
  <c r="AM389" i="24"/>
  <c r="AW400" i="24"/>
  <c r="BG419" i="24"/>
  <c r="AC404" i="24"/>
  <c r="S412" i="24"/>
  <c r="AC431" i="24"/>
  <c r="AM442" i="24"/>
  <c r="AM354" i="24"/>
  <c r="AW373" i="24"/>
  <c r="BG384" i="24"/>
  <c r="AC372" i="24"/>
  <c r="AN589" i="24"/>
  <c r="AD424" i="24"/>
  <c r="BH395" i="24"/>
  <c r="AM611" i="24"/>
  <c r="S630" i="24"/>
  <c r="BG631" i="24"/>
  <c r="AM591" i="24"/>
  <c r="AC671" i="24"/>
  <c r="AC652" i="24"/>
  <c r="AC401" i="24"/>
  <c r="AW407" i="24"/>
  <c r="BG378" i="24"/>
  <c r="S427" i="24"/>
  <c r="AC398" i="24"/>
  <c r="AM369" i="24"/>
  <c r="BG439" i="24"/>
  <c r="AW402" i="24"/>
  <c r="S400" i="24"/>
  <c r="AC419" i="24"/>
  <c r="AM430" i="24"/>
  <c r="AW441" i="24"/>
  <c r="AW361" i="24"/>
  <c r="BG372" i="24"/>
  <c r="AW410" i="24"/>
  <c r="S397" i="24"/>
  <c r="AC408" i="24"/>
  <c r="S370" i="24"/>
  <c r="AC381" i="24"/>
  <c r="AM400" i="24"/>
  <c r="AW411" i="24"/>
  <c r="BG422" i="24"/>
  <c r="S439" i="24"/>
  <c r="AC450" i="24"/>
  <c r="AC362" i="24"/>
  <c r="AM381" i="24"/>
  <c r="AW392" i="24"/>
  <c r="BG403" i="24"/>
  <c r="AM375" i="24"/>
  <c r="S404" i="24"/>
  <c r="AC415" i="24"/>
  <c r="AM434" i="24"/>
  <c r="AW445" i="24"/>
  <c r="AW357" i="24"/>
  <c r="BG376" i="24"/>
  <c r="AM439" i="24"/>
  <c r="AM220" i="24"/>
  <c r="BG209" i="24"/>
  <c r="BH214" i="24"/>
  <c r="AC187" i="24"/>
  <c r="S164" i="24"/>
  <c r="AX170" i="24"/>
  <c r="AX155" i="24"/>
  <c r="AX172" i="24"/>
  <c r="BH210" i="24"/>
  <c r="AD155" i="24"/>
  <c r="T174" i="24"/>
  <c r="T158" i="24"/>
  <c r="BH135" i="24"/>
  <c r="AX219" i="24"/>
  <c r="BH137" i="24"/>
  <c r="T183" i="24"/>
  <c r="T176" i="24"/>
  <c r="T169" i="24"/>
  <c r="T170" i="24"/>
  <c r="BH199" i="24"/>
  <c r="BH184" i="24"/>
  <c r="BH201" i="24"/>
  <c r="AD148" i="24"/>
  <c r="AD141" i="24"/>
  <c r="AD134" i="24"/>
  <c r="AD135" i="24"/>
  <c r="T147" i="24"/>
  <c r="T132" i="24"/>
  <c r="T149" i="24"/>
  <c r="AD123" i="24"/>
  <c r="AD212" i="24"/>
  <c r="AD205" i="24"/>
  <c r="AD198" i="24"/>
  <c r="AD199" i="24"/>
  <c r="T211" i="24"/>
  <c r="T196" i="24"/>
  <c r="T213" i="24"/>
  <c r="AD219" i="24"/>
  <c r="AN177" i="24"/>
  <c r="AN170" i="24"/>
  <c r="AN163" i="24"/>
  <c r="AN164" i="24"/>
  <c r="AD176" i="24"/>
  <c r="AD161" i="24"/>
  <c r="AD178" i="24"/>
  <c r="AN184" i="24"/>
  <c r="AX142" i="24"/>
  <c r="AX135" i="24"/>
  <c r="AX128" i="24"/>
  <c r="AX129" i="24"/>
  <c r="AN141" i="24"/>
  <c r="AN126" i="24"/>
  <c r="AN143" i="24"/>
  <c r="AX189" i="24"/>
  <c r="AX206" i="24"/>
  <c r="AX199" i="24"/>
  <c r="AX192" i="24"/>
  <c r="AX193" i="24"/>
  <c r="AN205" i="24"/>
  <c r="AN190" i="24"/>
  <c r="AN207" i="24"/>
  <c r="BH154" i="24"/>
  <c r="BH171" i="24"/>
  <c r="BH164" i="24"/>
  <c r="BH157" i="24"/>
  <c r="BH158" i="24"/>
  <c r="T15" i="24"/>
  <c r="BH108" i="24"/>
  <c r="BH100" i="24"/>
  <c r="BH92" i="24"/>
  <c r="BH84" i="24"/>
  <c r="BH76" i="24"/>
  <c r="BH68" i="24"/>
  <c r="BH60" i="24"/>
  <c r="BH52" i="24"/>
  <c r="BH44" i="24"/>
  <c r="BH36" i="24"/>
  <c r="BH28" i="24"/>
  <c r="BH20" i="24"/>
  <c r="AX111" i="24"/>
  <c r="AX103" i="24"/>
  <c r="AX95" i="24"/>
  <c r="AX87" i="24"/>
  <c r="AX79" i="24"/>
  <c r="AX71" i="24"/>
  <c r="AX63" i="24"/>
  <c r="AX55" i="24"/>
  <c r="AX47" i="24"/>
  <c r="AX39" i="24"/>
  <c r="AX31" i="24"/>
  <c r="AX23" i="24"/>
  <c r="AN114" i="24"/>
  <c r="AN106" i="24"/>
  <c r="AN98" i="24"/>
  <c r="AN90" i="24"/>
  <c r="AN82" i="24"/>
  <c r="AN74" i="24"/>
  <c r="AN66" i="24"/>
  <c r="AN58" i="24"/>
  <c r="AN50" i="24"/>
  <c r="AN42" i="24"/>
  <c r="AN34" i="24"/>
  <c r="AN26" i="24"/>
  <c r="AN18" i="24"/>
  <c r="AD109" i="24"/>
  <c r="AD101" i="24"/>
  <c r="AD93" i="24"/>
  <c r="AD85" i="24"/>
  <c r="AD77" i="24"/>
  <c r="AD69" i="24"/>
  <c r="AD61" i="24"/>
  <c r="AD53" i="24"/>
  <c r="AD45" i="24"/>
  <c r="AD37" i="24"/>
  <c r="AD29" i="24"/>
  <c r="AD21" i="24"/>
  <c r="T112" i="24"/>
  <c r="T104" i="24"/>
  <c r="T96" i="24"/>
  <c r="T88" i="24"/>
  <c r="T80" i="24"/>
  <c r="T72" i="24"/>
  <c r="T64" i="24"/>
  <c r="T56" i="24"/>
  <c r="T48" i="24"/>
  <c r="T40" i="24"/>
  <c r="T32" i="24"/>
  <c r="T24" i="24"/>
  <c r="T43" i="24"/>
  <c r="BH107" i="24"/>
  <c r="BH99" i="24"/>
  <c r="BH91" i="24"/>
  <c r="BH83" i="24"/>
  <c r="BH75" i="24"/>
  <c r="BH67" i="24"/>
  <c r="BH59" i="24"/>
  <c r="BH51" i="24"/>
  <c r="BH43" i="24"/>
  <c r="BH35" i="24"/>
  <c r="BH27" i="24"/>
  <c r="BH19" i="24"/>
  <c r="AX110" i="24"/>
  <c r="AX102" i="24"/>
  <c r="AX94" i="24"/>
  <c r="AX86" i="24"/>
  <c r="AX78" i="24"/>
  <c r="AX70" i="24"/>
  <c r="AX62" i="24"/>
  <c r="AX54" i="24"/>
  <c r="AX46" i="24"/>
  <c r="AX38" i="24"/>
  <c r="AX30" i="24"/>
  <c r="AX22" i="24"/>
  <c r="AN113" i="24"/>
  <c r="AN105" i="24"/>
  <c r="AN97" i="24"/>
  <c r="AN89" i="24"/>
  <c r="AN81" i="24"/>
  <c r="AN73" i="24"/>
  <c r="AN65" i="24"/>
  <c r="AN57" i="24"/>
  <c r="AN49" i="24"/>
  <c r="AN41" i="24"/>
  <c r="AN33" i="24"/>
  <c r="AN25" i="24"/>
  <c r="AN17" i="24"/>
  <c r="AD108" i="24"/>
  <c r="AD100" i="24"/>
  <c r="AD92" i="24"/>
  <c r="AD84" i="24"/>
  <c r="AD76" i="24"/>
  <c r="AD68" i="24"/>
  <c r="AD60" i="24"/>
  <c r="AD52" i="24"/>
  <c r="AD44" i="24"/>
  <c r="AD36" i="24"/>
  <c r="AD28" i="24"/>
  <c r="AD20" i="24"/>
  <c r="T111" i="24"/>
  <c r="T103" i="24"/>
  <c r="T95" i="24"/>
  <c r="T87" i="24"/>
  <c r="T79" i="24"/>
  <c r="T71" i="24"/>
  <c r="T63" i="24"/>
  <c r="T55" i="24"/>
  <c r="T47" i="24"/>
  <c r="T39" i="24"/>
  <c r="T31" i="24"/>
  <c r="T23" i="24"/>
  <c r="AD40" i="24"/>
  <c r="T91" i="24"/>
  <c r="T35" i="24"/>
  <c r="BH110" i="24"/>
  <c r="BH78" i="24"/>
  <c r="BH62" i="24"/>
  <c r="BH30" i="24"/>
  <c r="AX113" i="24"/>
  <c r="AX81" i="24"/>
  <c r="AX49" i="24"/>
  <c r="AX25" i="24"/>
  <c r="AN100" i="24"/>
  <c r="AN76" i="24"/>
  <c r="AN52" i="24"/>
  <c r="AN28" i="24"/>
  <c r="AD103" i="24"/>
  <c r="AD79" i="24"/>
  <c r="AD55" i="24"/>
  <c r="AD23" i="24"/>
  <c r="T90" i="24"/>
  <c r="T58" i="24"/>
  <c r="T26" i="24"/>
  <c r="BH114" i="24"/>
  <c r="BH106" i="24"/>
  <c r="BH98" i="24"/>
  <c r="BH90" i="24"/>
  <c r="BH82" i="24"/>
  <c r="BH74" i="24"/>
  <c r="BH66" i="24"/>
  <c r="BH58" i="24"/>
  <c r="BH50" i="24"/>
  <c r="BH42" i="24"/>
  <c r="BH34" i="24"/>
  <c r="BH26" i="24"/>
  <c r="BH18" i="24"/>
  <c r="AX109" i="24"/>
  <c r="AX101" i="24"/>
  <c r="AX93" i="24"/>
  <c r="AX85" i="24"/>
  <c r="AX77" i="24"/>
  <c r="AX69" i="24"/>
  <c r="AX61" i="24"/>
  <c r="AX53" i="24"/>
  <c r="AX45" i="24"/>
  <c r="AX37" i="24"/>
  <c r="AX29" i="24"/>
  <c r="AX21" i="24"/>
  <c r="AN112" i="24"/>
  <c r="AN104" i="24"/>
  <c r="AN96" i="24"/>
  <c r="AN88" i="24"/>
  <c r="AN80" i="24"/>
  <c r="AN72" i="24"/>
  <c r="AN64" i="24"/>
  <c r="AN56" i="24"/>
  <c r="AN48" i="24"/>
  <c r="AN40" i="24"/>
  <c r="AN32" i="24"/>
  <c r="AN24" i="24"/>
  <c r="AN16" i="24"/>
  <c r="AD107" i="24"/>
  <c r="AD99" i="24"/>
  <c r="AD91" i="24"/>
  <c r="AD83" i="24"/>
  <c r="AD75" i="24"/>
  <c r="AD67" i="24"/>
  <c r="AD59" i="24"/>
  <c r="AD51" i="24"/>
  <c r="AD43" i="24"/>
  <c r="AD35" i="24"/>
  <c r="AD27" i="24"/>
  <c r="AD19" i="24"/>
  <c r="T110" i="24"/>
  <c r="T102" i="24"/>
  <c r="T94" i="24"/>
  <c r="T86" i="24"/>
  <c r="T78" i="24"/>
  <c r="T70" i="24"/>
  <c r="T62" i="24"/>
  <c r="T54" i="24"/>
  <c r="T46" i="24"/>
  <c r="T38" i="24"/>
  <c r="T30" i="24"/>
  <c r="T22" i="24"/>
  <c r="AD32" i="24"/>
  <c r="T75" i="24"/>
  <c r="AX73" i="24"/>
  <c r="BH113" i="24"/>
  <c r="BH105" i="24"/>
  <c r="BH97" i="24"/>
  <c r="BH89" i="24"/>
  <c r="BH81" i="24"/>
  <c r="BH73" i="24"/>
  <c r="BH65" i="24"/>
  <c r="BH57" i="24"/>
  <c r="BH49" i="24"/>
  <c r="BH41" i="24"/>
  <c r="BH33" i="24"/>
  <c r="BH25" i="24"/>
  <c r="BH17" i="24"/>
  <c r="AX108" i="24"/>
  <c r="AX100" i="24"/>
  <c r="AX92" i="24"/>
  <c r="AX84" i="24"/>
  <c r="AX76" i="24"/>
  <c r="AX68" i="24"/>
  <c r="AX60" i="24"/>
  <c r="AX52" i="24"/>
  <c r="AX44" i="24"/>
  <c r="AX36" i="24"/>
  <c r="AX28" i="24"/>
  <c r="AX20" i="24"/>
  <c r="AN111" i="24"/>
  <c r="AN103" i="24"/>
  <c r="AN95" i="24"/>
  <c r="AN87" i="24"/>
  <c r="AN79" i="24"/>
  <c r="AN71" i="24"/>
  <c r="AN63" i="24"/>
  <c r="AN55" i="24"/>
  <c r="AN47" i="24"/>
  <c r="AN39" i="24"/>
  <c r="AN31" i="24"/>
  <c r="AN23" i="24"/>
  <c r="AD114" i="24"/>
  <c r="AD106" i="24"/>
  <c r="AD98" i="24"/>
  <c r="AD90" i="24"/>
  <c r="AD82" i="24"/>
  <c r="AD74" i="24"/>
  <c r="AD66" i="24"/>
  <c r="AD58" i="24"/>
  <c r="AD50" i="24"/>
  <c r="AD42" i="24"/>
  <c r="AD34" i="24"/>
  <c r="AD26" i="24"/>
  <c r="AD18" i="24"/>
  <c r="T109" i="24"/>
  <c r="T101" i="24"/>
  <c r="T93" i="24"/>
  <c r="T85" i="24"/>
  <c r="T77" i="24"/>
  <c r="T69" i="24"/>
  <c r="T61" i="24"/>
  <c r="T53" i="24"/>
  <c r="T45" i="24"/>
  <c r="T37" i="24"/>
  <c r="T29" i="24"/>
  <c r="T21" i="24"/>
  <c r="AD48" i="24"/>
  <c r="T107" i="24"/>
  <c r="T67" i="24"/>
  <c r="T27" i="24"/>
  <c r="BH94" i="24"/>
  <c r="BH54" i="24"/>
  <c r="AX105" i="24"/>
  <c r="AX57" i="24"/>
  <c r="AX17" i="24"/>
  <c r="AN68" i="24"/>
  <c r="AN20" i="24"/>
  <c r="AD71" i="24"/>
  <c r="AD31" i="24"/>
  <c r="T98" i="24"/>
  <c r="T66" i="24"/>
  <c r="T34" i="24"/>
  <c r="BH112" i="24"/>
  <c r="BH104" i="24"/>
  <c r="BH96" i="24"/>
  <c r="BH88" i="24"/>
  <c r="BH80" i="24"/>
  <c r="BH72" i="24"/>
  <c r="BH64" i="24"/>
  <c r="BH56" i="24"/>
  <c r="BH48" i="24"/>
  <c r="BH40" i="24"/>
  <c r="BH32" i="24"/>
  <c r="BH24" i="24"/>
  <c r="BH16" i="24"/>
  <c r="AX107" i="24"/>
  <c r="AX99" i="24"/>
  <c r="AX91" i="24"/>
  <c r="AX83" i="24"/>
  <c r="AX75" i="24"/>
  <c r="AX67" i="24"/>
  <c r="AX59" i="24"/>
  <c r="AX51" i="24"/>
  <c r="AX43" i="24"/>
  <c r="AX35" i="24"/>
  <c r="AX27" i="24"/>
  <c r="AX19" i="24"/>
  <c r="AN110" i="24"/>
  <c r="AN102" i="24"/>
  <c r="AN94" i="24"/>
  <c r="AN86" i="24"/>
  <c r="AN78" i="24"/>
  <c r="AN70" i="24"/>
  <c r="AN62" i="24"/>
  <c r="AN54" i="24"/>
  <c r="AN46" i="24"/>
  <c r="AN38" i="24"/>
  <c r="AN30" i="24"/>
  <c r="AN22" i="24"/>
  <c r="AD113" i="24"/>
  <c r="AD105" i="24"/>
  <c r="AD97" i="24"/>
  <c r="AD89" i="24"/>
  <c r="AD81" i="24"/>
  <c r="AD73" i="24"/>
  <c r="AD65" i="24"/>
  <c r="AD57" i="24"/>
  <c r="AD49" i="24"/>
  <c r="AD41" i="24"/>
  <c r="AD33" i="24"/>
  <c r="AD25" i="24"/>
  <c r="AD17" i="24"/>
  <c r="T108" i="24"/>
  <c r="T100" i="24"/>
  <c r="T92" i="24"/>
  <c r="T84" i="24"/>
  <c r="T76" i="24"/>
  <c r="T68" i="24"/>
  <c r="T60" i="24"/>
  <c r="T52" i="24"/>
  <c r="T44" i="24"/>
  <c r="T36" i="24"/>
  <c r="T28" i="24"/>
  <c r="T20" i="24"/>
  <c r="AD56" i="24"/>
  <c r="T59" i="24"/>
  <c r="BH102" i="24"/>
  <c r="BH70" i="24"/>
  <c r="BH46" i="24"/>
  <c r="BH22" i="24"/>
  <c r="AX97" i="24"/>
  <c r="AX65" i="24"/>
  <c r="AX33" i="24"/>
  <c r="AN108" i="24"/>
  <c r="AN84" i="24"/>
  <c r="AN60" i="24"/>
  <c r="AN36" i="24"/>
  <c r="AD111" i="24"/>
  <c r="AD87" i="24"/>
  <c r="AD63" i="24"/>
  <c r="AD39" i="24"/>
  <c r="T106" i="24"/>
  <c r="T74" i="24"/>
  <c r="T42" i="24"/>
  <c r="T18" i="24"/>
  <c r="BH111" i="24"/>
  <c r="BH103" i="24"/>
  <c r="BH95" i="24"/>
  <c r="BH87" i="24"/>
  <c r="BH79" i="24"/>
  <c r="BH71" i="24"/>
  <c r="BH63" i="24"/>
  <c r="BH55" i="24"/>
  <c r="BH47" i="24"/>
  <c r="BH39" i="24"/>
  <c r="BH31" i="24"/>
  <c r="BH23" i="24"/>
  <c r="AX114" i="24"/>
  <c r="AX106" i="24"/>
  <c r="AX98" i="24"/>
  <c r="AX90" i="24"/>
  <c r="AX82" i="24"/>
  <c r="AX74" i="24"/>
  <c r="AX66" i="24"/>
  <c r="AX58" i="24"/>
  <c r="AX50" i="24"/>
  <c r="AX42" i="24"/>
  <c r="AX34" i="24"/>
  <c r="AX26" i="24"/>
  <c r="AX18" i="24"/>
  <c r="AN109" i="24"/>
  <c r="AN101" i="24"/>
  <c r="AN93" i="24"/>
  <c r="AN85" i="24"/>
  <c r="AN77" i="24"/>
  <c r="AN69" i="24"/>
  <c r="AN61" i="24"/>
  <c r="AN53" i="24"/>
  <c r="AN45" i="24"/>
  <c r="AN37" i="24"/>
  <c r="AN29" i="24"/>
  <c r="AN21" i="24"/>
  <c r="AD112" i="24"/>
  <c r="AD104" i="24"/>
  <c r="AD96" i="24"/>
  <c r="AD88" i="24"/>
  <c r="AD80" i="24"/>
  <c r="AD72" i="24"/>
  <c r="AD64" i="24"/>
  <c r="BH109" i="24"/>
  <c r="BH101" i="24"/>
  <c r="BH93" i="24"/>
  <c r="BH85" i="24"/>
  <c r="BH77" i="24"/>
  <c r="BH69" i="24"/>
  <c r="BH61" i="24"/>
  <c r="BH53" i="24"/>
  <c r="BH45" i="24"/>
  <c r="BH37" i="24"/>
  <c r="BH29" i="24"/>
  <c r="BH21" i="24"/>
  <c r="AX112" i="24"/>
  <c r="AX104" i="24"/>
  <c r="AX96" i="24"/>
  <c r="AX88" i="24"/>
  <c r="AX80" i="24"/>
  <c r="AX72" i="24"/>
  <c r="AX64" i="24"/>
  <c r="AX56" i="24"/>
  <c r="AX48" i="24"/>
  <c r="AX40" i="24"/>
  <c r="AX32" i="24"/>
  <c r="AX24" i="24"/>
  <c r="AX16" i="24"/>
  <c r="AN107" i="24"/>
  <c r="AN99" i="24"/>
  <c r="AN91" i="24"/>
  <c r="AN83" i="24"/>
  <c r="AN75" i="24"/>
  <c r="AN67" i="24"/>
  <c r="AN59" i="24"/>
  <c r="AN51" i="24"/>
  <c r="AN43" i="24"/>
  <c r="AN35" i="24"/>
  <c r="AN27" i="24"/>
  <c r="AN19" i="24"/>
  <c r="AD110" i="24"/>
  <c r="AD102" i="24"/>
  <c r="AD94" i="24"/>
  <c r="AD86" i="24"/>
  <c r="AD78" i="24"/>
  <c r="AD70" i="24"/>
  <c r="AD62" i="24"/>
  <c r="AD54" i="24"/>
  <c r="AD46" i="24"/>
  <c r="AD38" i="24"/>
  <c r="AD30" i="24"/>
  <c r="AD22" i="24"/>
  <c r="T113" i="24"/>
  <c r="T105" i="24"/>
  <c r="T97" i="24"/>
  <c r="T89" i="24"/>
  <c r="T81" i="24"/>
  <c r="T73" i="24"/>
  <c r="T65" i="24"/>
  <c r="T57" i="24"/>
  <c r="T49" i="24"/>
  <c r="T41" i="24"/>
  <c r="T33" i="24"/>
  <c r="T25" i="24"/>
  <c r="T17" i="24"/>
  <c r="T16" i="24"/>
  <c r="AD24" i="24"/>
  <c r="AD16" i="24"/>
  <c r="T99" i="24"/>
  <c r="T83" i="24"/>
  <c r="T51" i="24"/>
  <c r="T19" i="24"/>
  <c r="BH86" i="24"/>
  <c r="BH38" i="24"/>
  <c r="AX89" i="24"/>
  <c r="AX41" i="24"/>
  <c r="AN92" i="24"/>
  <c r="AN44" i="24"/>
  <c r="AD95" i="24"/>
  <c r="AD47" i="24"/>
  <c r="T114" i="24"/>
  <c r="T82" i="24"/>
  <c r="T50" i="24"/>
  <c r="T126" i="24"/>
  <c r="T155" i="24"/>
  <c r="T219" i="24"/>
  <c r="AD184" i="24"/>
  <c r="AN149" i="24"/>
  <c r="AN213" i="24"/>
  <c r="AX178" i="24"/>
  <c r="BH143" i="24"/>
  <c r="BH207" i="24"/>
  <c r="T140" i="24"/>
  <c r="T204" i="24"/>
  <c r="AD169" i="24"/>
  <c r="AN134" i="24"/>
  <c r="AN198" i="24"/>
  <c r="AX163" i="24"/>
  <c r="BH128" i="24"/>
  <c r="BH192" i="24"/>
  <c r="T157" i="24"/>
  <c r="AD122" i="24"/>
  <c r="AD186" i="24"/>
  <c r="AN151" i="24"/>
  <c r="AN215" i="24"/>
  <c r="AX180" i="24"/>
  <c r="BH145" i="24"/>
  <c r="BH209" i="24"/>
  <c r="AD131" i="24"/>
  <c r="AN128" i="24"/>
  <c r="AN192" i="24"/>
  <c r="AX197" i="24"/>
  <c r="BH162" i="24"/>
  <c r="T127" i="24"/>
  <c r="T191" i="24"/>
  <c r="AD156" i="24"/>
  <c r="AD220" i="24"/>
  <c r="AN185" i="24"/>
  <c r="AX150" i="24"/>
  <c r="AX214" i="24"/>
  <c r="BH179" i="24"/>
  <c r="AN216" i="24"/>
  <c r="T184" i="24"/>
  <c r="AD149" i="24"/>
  <c r="AD213" i="24"/>
  <c r="AN178" i="24"/>
  <c r="AX143" i="24"/>
  <c r="AX207" i="24"/>
  <c r="BH172" i="24"/>
  <c r="AD163" i="24"/>
  <c r="T177" i="24"/>
  <c r="AD142" i="24"/>
  <c r="AD206" i="24"/>
  <c r="AN171" i="24"/>
  <c r="AX136" i="24"/>
  <c r="AX200" i="24"/>
  <c r="BH165" i="24"/>
  <c r="AX181" i="24"/>
  <c r="T178" i="24"/>
  <c r="AD143" i="24"/>
  <c r="AD207" i="24"/>
  <c r="AN172" i="24"/>
  <c r="AX137" i="24"/>
  <c r="AX201" i="24"/>
  <c r="BH166" i="24"/>
  <c r="T190" i="24"/>
  <c r="T163" i="24"/>
  <c r="AD128" i="24"/>
  <c r="AD192" i="24"/>
  <c r="AN157" i="24"/>
  <c r="AX122" i="24"/>
  <c r="AX186" i="24"/>
  <c r="BH151" i="24"/>
  <c r="BH215" i="24"/>
  <c r="T148" i="24"/>
  <c r="T212" i="24"/>
  <c r="AD177" i="24"/>
  <c r="AN142" i="24"/>
  <c r="AN206" i="24"/>
  <c r="AX171" i="24"/>
  <c r="BH136" i="24"/>
  <c r="BH200" i="24"/>
  <c r="T165" i="24"/>
  <c r="AD130" i="24"/>
  <c r="AD194" i="24"/>
  <c r="AN159" i="24"/>
  <c r="AX124" i="24"/>
  <c r="AX188" i="24"/>
  <c r="BH153" i="24"/>
  <c r="BH217" i="24"/>
  <c r="AD139" i="24"/>
  <c r="AN136" i="24"/>
  <c r="AN200" i="24"/>
  <c r="AX205" i="24"/>
  <c r="BH170" i="24"/>
  <c r="T135" i="24"/>
  <c r="T199" i="24"/>
  <c r="AD164" i="24"/>
  <c r="AN129" i="24"/>
  <c r="AN193" i="24"/>
  <c r="AX158" i="24"/>
  <c r="BH123" i="24"/>
  <c r="BH187" i="24"/>
  <c r="T128" i="24"/>
  <c r="T192" i="24"/>
  <c r="AD157" i="24"/>
  <c r="AN122" i="24"/>
  <c r="AN186" i="24"/>
  <c r="AX151" i="24"/>
  <c r="AX215" i="24"/>
  <c r="BH180" i="24"/>
  <c r="AX125" i="24"/>
  <c r="T185" i="24"/>
  <c r="AD150" i="24"/>
  <c r="AD214" i="24"/>
  <c r="AN179" i="24"/>
  <c r="AX144" i="24"/>
  <c r="AX208" i="24"/>
  <c r="BH173" i="24"/>
  <c r="T122" i="24"/>
  <c r="T186" i="24"/>
  <c r="AD151" i="24"/>
  <c r="AD215" i="24"/>
  <c r="AN180" i="24"/>
  <c r="AX145" i="24"/>
  <c r="AX209" i="24"/>
  <c r="BH174" i="24"/>
  <c r="AD179" i="24"/>
  <c r="T171" i="24"/>
  <c r="AD136" i="24"/>
  <c r="AD200" i="24"/>
  <c r="AN165" i="24"/>
  <c r="AX130" i="24"/>
  <c r="AX194" i="24"/>
  <c r="BH159" i="24"/>
  <c r="T142" i="24"/>
  <c r="T156" i="24"/>
  <c r="T220" i="24"/>
  <c r="AD185" i="24"/>
  <c r="AN150" i="24"/>
  <c r="AN214" i="24"/>
  <c r="AX179" i="24"/>
  <c r="BH144" i="24"/>
  <c r="BH208" i="24"/>
  <c r="T173" i="24"/>
  <c r="AD138" i="24"/>
  <c r="AD202" i="24"/>
  <c r="AN167" i="24"/>
  <c r="AX132" i="24"/>
  <c r="AX196" i="24"/>
  <c r="BH161" i="24"/>
  <c r="T134" i="24"/>
  <c r="AD147" i="24"/>
  <c r="AN144" i="24"/>
  <c r="AN208" i="24"/>
  <c r="AX213" i="24"/>
  <c r="BH178" i="24"/>
  <c r="T143" i="24"/>
  <c r="T207" i="24"/>
  <c r="AD172" i="24"/>
  <c r="AN137" i="24"/>
  <c r="AN201" i="24"/>
  <c r="AX166" i="24"/>
  <c r="BH131" i="24"/>
  <c r="BH195" i="24"/>
  <c r="T136" i="24"/>
  <c r="T200" i="24"/>
  <c r="AD165" i="24"/>
  <c r="AN130" i="24"/>
  <c r="AN194" i="24"/>
  <c r="AX159" i="24"/>
  <c r="BH124" i="24"/>
  <c r="BH188" i="24"/>
  <c r="T129" i="24"/>
  <c r="T193" i="24"/>
  <c r="AD158" i="24"/>
  <c r="AN123" i="24"/>
  <c r="AN187" i="24"/>
  <c r="AX152" i="24"/>
  <c r="AX216" i="24"/>
  <c r="BH181" i="24"/>
  <c r="T130" i="24"/>
  <c r="T194" i="24"/>
  <c r="AD159" i="24"/>
  <c r="AN124" i="24"/>
  <c r="AN188" i="24"/>
  <c r="AX153" i="24"/>
  <c r="AX217" i="24"/>
  <c r="BH182" i="24"/>
  <c r="AX141" i="24"/>
  <c r="T179" i="24"/>
  <c r="AD144" i="24"/>
  <c r="AD208" i="24"/>
  <c r="AN173" i="24"/>
  <c r="AX138" i="24"/>
  <c r="AX202" i="24"/>
  <c r="BH167" i="24"/>
  <c r="T198" i="24"/>
  <c r="T164" i="24"/>
  <c r="AD129" i="24"/>
  <c r="AD193" i="24"/>
  <c r="AN158" i="24"/>
  <c r="AX123" i="24"/>
  <c r="AX187" i="24"/>
  <c r="BH152" i="24"/>
  <c r="BH216" i="24"/>
  <c r="T181" i="24"/>
  <c r="AD146" i="24"/>
  <c r="AD210" i="24"/>
  <c r="AN175" i="24"/>
  <c r="AX140" i="24"/>
  <c r="AX204" i="24"/>
  <c r="BH169" i="24"/>
  <c r="T150" i="24"/>
  <c r="AD171" i="24"/>
  <c r="AN152" i="24"/>
  <c r="AX133" i="24"/>
  <c r="BH122" i="24"/>
  <c r="BH186" i="24"/>
  <c r="T151" i="24"/>
  <c r="T215" i="24"/>
  <c r="AD180" i="24"/>
  <c r="AN145" i="24"/>
  <c r="AN209" i="24"/>
  <c r="AX174" i="24"/>
  <c r="BH139" i="24"/>
  <c r="BH203" i="24"/>
  <c r="T144" i="24"/>
  <c r="T208" i="24"/>
  <c r="AD173" i="24"/>
  <c r="AN138" i="24"/>
  <c r="AN202" i="24"/>
  <c r="AX167" i="24"/>
  <c r="BH132" i="24"/>
  <c r="BH196" i="24"/>
  <c r="T137" i="24"/>
  <c r="T201" i="24"/>
  <c r="AD166" i="24"/>
  <c r="AN131" i="24"/>
  <c r="AN195" i="24"/>
  <c r="AX160" i="24"/>
  <c r="BH125" i="24"/>
  <c r="BH189" i="24"/>
  <c r="T138" i="24"/>
  <c r="T202" i="24"/>
  <c r="AD167" i="24"/>
  <c r="AN132" i="24"/>
  <c r="AN196" i="24"/>
  <c r="AX161" i="24"/>
  <c r="BH126" i="24"/>
  <c r="BH190" i="24"/>
  <c r="T123" i="24"/>
  <c r="T187" i="24"/>
  <c r="AD152" i="24"/>
  <c r="AD216" i="24"/>
  <c r="AN181" i="24"/>
  <c r="AX146" i="24"/>
  <c r="AX210" i="24"/>
  <c r="BH175" i="24"/>
  <c r="AD187" i="24"/>
  <c r="T172" i="24"/>
  <c r="AD137" i="24"/>
  <c r="AD201" i="24"/>
  <c r="AN166" i="24"/>
  <c r="AX131" i="24"/>
  <c r="AX195" i="24"/>
  <c r="BH160" i="24"/>
  <c r="T125" i="24"/>
  <c r="T189" i="24"/>
  <c r="AD154" i="24"/>
  <c r="AD218" i="24"/>
  <c r="AN183" i="24"/>
  <c r="AX148" i="24"/>
  <c r="AX212" i="24"/>
  <c r="BH177" i="24"/>
  <c r="T182" i="24"/>
  <c r="AD195" i="24"/>
  <c r="AN160" i="24"/>
  <c r="AX157" i="24"/>
  <c r="BH130" i="24"/>
  <c r="BH194" i="24"/>
  <c r="T159" i="24"/>
  <c r="AD124" i="24"/>
  <c r="AD188" i="24"/>
  <c r="AN153" i="24"/>
  <c r="AN217" i="24"/>
  <c r="AX182" i="24"/>
  <c r="BH147" i="24"/>
  <c r="BH211" i="24"/>
  <c r="T152" i="24"/>
  <c r="T216" i="24"/>
  <c r="AD181" i="24"/>
  <c r="AN146" i="24"/>
  <c r="AN210" i="24"/>
  <c r="AX175" i="24"/>
  <c r="BH140" i="24"/>
  <c r="BH204" i="24"/>
  <c r="T145" i="24"/>
  <c r="T209" i="24"/>
  <c r="AD174" i="24"/>
  <c r="AN139" i="24"/>
  <c r="AN203" i="24"/>
  <c r="AX168" i="24"/>
  <c r="BH133" i="24"/>
  <c r="BH197" i="24"/>
  <c r="T146" i="24"/>
  <c r="T210" i="24"/>
  <c r="AD175" i="24"/>
  <c r="AN140" i="24"/>
  <c r="AN204" i="24"/>
  <c r="AX169" i="24"/>
  <c r="BH134" i="24"/>
  <c r="BH198" i="24"/>
  <c r="T131" i="24"/>
  <c r="T195" i="24"/>
  <c r="AD160" i="24"/>
  <c r="AN125" i="24"/>
  <c r="AN189" i="24"/>
  <c r="AX154" i="24"/>
  <c r="AX218" i="24"/>
  <c r="BH183" i="24"/>
  <c r="AX149" i="24"/>
  <c r="T180" i="24"/>
  <c r="AD145" i="24"/>
  <c r="AD209" i="24"/>
  <c r="AN174" i="24"/>
  <c r="AX139" i="24"/>
  <c r="AX203" i="24"/>
  <c r="BH168" i="24"/>
  <c r="T133" i="24"/>
  <c r="T197" i="24"/>
  <c r="AD162" i="24"/>
  <c r="AN127" i="24"/>
  <c r="AN191" i="24"/>
  <c r="AX156" i="24"/>
  <c r="AX220" i="24"/>
  <c r="BH185" i="24"/>
  <c r="T206" i="24"/>
  <c r="AD203" i="24"/>
  <c r="AN168" i="24"/>
  <c r="AX165" i="24"/>
  <c r="BH138" i="24"/>
  <c r="BH202" i="24"/>
  <c r="T167" i="24"/>
  <c r="AD132" i="24"/>
  <c r="AD196" i="24"/>
  <c r="AN161" i="24"/>
  <c r="AX126" i="24"/>
  <c r="AX190" i="24"/>
  <c r="BH155" i="24"/>
  <c r="BH219" i="24"/>
  <c r="T160" i="24"/>
  <c r="AD125" i="24"/>
  <c r="AD189" i="24"/>
  <c r="AN154" i="24"/>
  <c r="AN218" i="24"/>
  <c r="AX183" i="24"/>
  <c r="BH148" i="24"/>
  <c r="BH212" i="24"/>
  <c r="T153" i="24"/>
  <c r="T217" i="24"/>
  <c r="AD182" i="24"/>
  <c r="AN147" i="24"/>
  <c r="AN211" i="24"/>
  <c r="AX176" i="24"/>
  <c r="BH141" i="24"/>
  <c r="BH205" i="24"/>
  <c r="T154" i="24"/>
  <c r="T218" i="24"/>
  <c r="AD183" i="24"/>
  <c r="AN148" i="24"/>
  <c r="AN212" i="24"/>
  <c r="AX177" i="24"/>
  <c r="BH142" i="24"/>
  <c r="BH206" i="24"/>
  <c r="T139" i="24"/>
  <c r="T203" i="24"/>
  <c r="AD168" i="24"/>
  <c r="AN133" i="24"/>
  <c r="AN197" i="24"/>
  <c r="AX162" i="24"/>
  <c r="BH127" i="24"/>
  <c r="BH191" i="24"/>
  <c r="T124" i="24"/>
  <c r="T188" i="24"/>
  <c r="AD153" i="24"/>
  <c r="AD217" i="24"/>
  <c r="AN182" i="24"/>
  <c r="AX147" i="24"/>
  <c r="AX211" i="24"/>
  <c r="BH176" i="24"/>
  <c r="T141" i="24"/>
  <c r="T205" i="24"/>
  <c r="AD170" i="24"/>
  <c r="AN135" i="24"/>
  <c r="AN199" i="24"/>
  <c r="AX164" i="24"/>
  <c r="BH129" i="24"/>
  <c r="BH193" i="24"/>
  <c r="T214" i="24"/>
  <c r="AD211" i="24"/>
  <c r="AN176" i="24"/>
  <c r="AX173" i="24"/>
  <c r="BH146" i="24"/>
  <c r="BH218" i="24"/>
  <c r="T175" i="24"/>
  <c r="AD140" i="24"/>
  <c r="AD204" i="24"/>
  <c r="AN169" i="24"/>
  <c r="AX134" i="24"/>
  <c r="AX198" i="24"/>
  <c r="BH163" i="24"/>
  <c r="T166" i="24"/>
  <c r="T168" i="24"/>
  <c r="AD133" i="24"/>
  <c r="AD197" i="24"/>
  <c r="AN162" i="24"/>
  <c r="AX127" i="24"/>
  <c r="AX191" i="24"/>
  <c r="BH156" i="24"/>
  <c r="BH220" i="24"/>
  <c r="T161" i="24"/>
  <c r="AD126" i="24"/>
  <c r="AD190" i="24"/>
  <c r="AN155" i="24"/>
  <c r="AN219" i="24"/>
  <c r="AX184" i="24"/>
  <c r="BH149" i="24"/>
  <c r="BH213" i="24"/>
  <c r="T162" i="24"/>
  <c r="AD127" i="24"/>
  <c r="AD191" i="24"/>
  <c r="AN156" i="24"/>
  <c r="AN220" i="24"/>
  <c r="AX185" i="24"/>
  <c r="BH150" i="24"/>
  <c r="AC182" i="24"/>
  <c r="BG213" i="24"/>
  <c r="AC217" i="24"/>
  <c r="AC206" i="24"/>
  <c r="AM134" i="24"/>
  <c r="S122" i="24"/>
  <c r="S186" i="24"/>
  <c r="AC201" i="24"/>
  <c r="AC135" i="24"/>
  <c r="BG147" i="24"/>
  <c r="AM126" i="24"/>
  <c r="BG166" i="24"/>
  <c r="BG155" i="24"/>
  <c r="AC159" i="24"/>
  <c r="AM185" i="24"/>
  <c r="AM212" i="24"/>
  <c r="AC124" i="24"/>
  <c r="AW129" i="24"/>
  <c r="BG129" i="24"/>
  <c r="BG201" i="24"/>
  <c r="BG171" i="24"/>
  <c r="AC130" i="24"/>
  <c r="BG161" i="24"/>
  <c r="AC165" i="24"/>
  <c r="AC154" i="24"/>
  <c r="AC181" i="24"/>
  <c r="BG159" i="24"/>
  <c r="AM217" i="24"/>
  <c r="S123" i="24"/>
  <c r="AC149" i="24"/>
  <c r="BG180" i="24"/>
  <c r="AC176" i="24"/>
  <c r="AC173" i="24"/>
  <c r="AC192" i="24"/>
  <c r="BG162" i="24"/>
  <c r="S137" i="24"/>
  <c r="S126" i="24"/>
  <c r="AC160" i="24"/>
  <c r="BG191" i="24"/>
  <c r="AC179" i="24"/>
  <c r="AC184" i="24"/>
  <c r="AC195" i="24"/>
  <c r="BG181" i="24"/>
  <c r="S156" i="24"/>
  <c r="S145" i="24"/>
  <c r="U15" i="24"/>
  <c r="BI114" i="24"/>
  <c r="BI110" i="24"/>
  <c r="BI106" i="24"/>
  <c r="BI102" i="24"/>
  <c r="BI98" i="24"/>
  <c r="BI94" i="24"/>
  <c r="BI90" i="24"/>
  <c r="BI86" i="24"/>
  <c r="BI82" i="24"/>
  <c r="BI78" i="24"/>
  <c r="BI74" i="24"/>
  <c r="BI70" i="24"/>
  <c r="BI66" i="24"/>
  <c r="BI62" i="24"/>
  <c r="BI58" i="24"/>
  <c r="BI54" i="24"/>
  <c r="BI50" i="24"/>
  <c r="BI46" i="24"/>
  <c r="BI42" i="24"/>
  <c r="BI38" i="24"/>
  <c r="BI34" i="24"/>
  <c r="BI30" i="24"/>
  <c r="BI26" i="24"/>
  <c r="BI22" i="24"/>
  <c r="BI18" i="24"/>
  <c r="AY113" i="24"/>
  <c r="AY109" i="24"/>
  <c r="AY105" i="24"/>
  <c r="AY101" i="24"/>
  <c r="AY97" i="24"/>
  <c r="AY93" i="24"/>
  <c r="AY89" i="24"/>
  <c r="AY85" i="24"/>
  <c r="AY81" i="24"/>
  <c r="AY77" i="24"/>
  <c r="AY73" i="24"/>
  <c r="BI113" i="24"/>
  <c r="BI109" i="24"/>
  <c r="BI105" i="24"/>
  <c r="BI101" i="24"/>
  <c r="BI97" i="24"/>
  <c r="BI93" i="24"/>
  <c r="BI89" i="24"/>
  <c r="BI85" i="24"/>
  <c r="BI81" i="24"/>
  <c r="BI77" i="24"/>
  <c r="BI73" i="24"/>
  <c r="BI69" i="24"/>
  <c r="BI65" i="24"/>
  <c r="BI61" i="24"/>
  <c r="BI57" i="24"/>
  <c r="BI53" i="24"/>
  <c r="BI49" i="24"/>
  <c r="BI41" i="24"/>
  <c r="BI37" i="24"/>
  <c r="BI33" i="24"/>
  <c r="BI29" i="24"/>
  <c r="BI25" i="24"/>
  <c r="BI21" i="24"/>
  <c r="BI17" i="24"/>
  <c r="AY112" i="24"/>
  <c r="AY108" i="24"/>
  <c r="AY104" i="24"/>
  <c r="AY100" i="24"/>
  <c r="AY96" i="24"/>
  <c r="BI112" i="24"/>
  <c r="BI108" i="24"/>
  <c r="BI104" i="24"/>
  <c r="BI100" i="24"/>
  <c r="BI96" i="24"/>
  <c r="BI92" i="24"/>
  <c r="BI88" i="24"/>
  <c r="BI84" i="24"/>
  <c r="BI80" i="24"/>
  <c r="BI76" i="24"/>
  <c r="BI72" i="24"/>
  <c r="BI68" i="24"/>
  <c r="BI64" i="24"/>
  <c r="BI60" i="24"/>
  <c r="BI56" i="24"/>
  <c r="BI52" i="24"/>
  <c r="BI48" i="24"/>
  <c r="BI44" i="24"/>
  <c r="BI40" i="24"/>
  <c r="BI36" i="24"/>
  <c r="BI32" i="24"/>
  <c r="BI28" i="24"/>
  <c r="BI24" i="24"/>
  <c r="BI20" i="24"/>
  <c r="BI16" i="24"/>
  <c r="AY111" i="24"/>
  <c r="AY107" i="24"/>
  <c r="AY103" i="24"/>
  <c r="AY99" i="24"/>
  <c r="AY95" i="24"/>
  <c r="AY91" i="24"/>
  <c r="AY87" i="24"/>
  <c r="AY83" i="24"/>
  <c r="AY79" i="24"/>
  <c r="AY75" i="24"/>
  <c r="AY71" i="24"/>
  <c r="AY67" i="24"/>
  <c r="AY63" i="24"/>
  <c r="BI107" i="24"/>
  <c r="BI75" i="24"/>
  <c r="BI31" i="24"/>
  <c r="AY98" i="24"/>
  <c r="AY92" i="24"/>
  <c r="AY76" i="24"/>
  <c r="AY66" i="24"/>
  <c r="AO112" i="24"/>
  <c r="AO92" i="24"/>
  <c r="AO84" i="24"/>
  <c r="AO76" i="24"/>
  <c r="AO64" i="24"/>
  <c r="AO56" i="24"/>
  <c r="AO52" i="24"/>
  <c r="AO44" i="24"/>
  <c r="AO36" i="24"/>
  <c r="AO28" i="24"/>
  <c r="AO20" i="24"/>
  <c r="AE111" i="24"/>
  <c r="AE107" i="24"/>
  <c r="AE99" i="24"/>
  <c r="AE95" i="24"/>
  <c r="AE87" i="24"/>
  <c r="AE83" i="24"/>
  <c r="AE79" i="24"/>
  <c r="AE71" i="24"/>
  <c r="AE67" i="24"/>
  <c r="AE55" i="24"/>
  <c r="AE47" i="24"/>
  <c r="AE39" i="24"/>
  <c r="AE27" i="24"/>
  <c r="AE19" i="24"/>
  <c r="U110" i="24"/>
  <c r="U98" i="24"/>
  <c r="U90" i="24"/>
  <c r="U86" i="24"/>
  <c r="U70" i="24"/>
  <c r="U58" i="24"/>
  <c r="U38" i="24"/>
  <c r="BI87" i="24"/>
  <c r="BI55" i="24"/>
  <c r="BI43" i="24"/>
  <c r="AY110" i="24"/>
  <c r="AY86" i="24"/>
  <c r="AY70" i="24"/>
  <c r="AY61" i="24"/>
  <c r="AY57" i="24"/>
  <c r="AY53" i="24"/>
  <c r="AY49" i="24"/>
  <c r="AY45" i="24"/>
  <c r="AY41" i="24"/>
  <c r="AY37" i="24"/>
  <c r="AY33" i="24"/>
  <c r="AY29" i="24"/>
  <c r="AY25" i="24"/>
  <c r="AY21" i="24"/>
  <c r="AY17" i="24"/>
  <c r="AO108" i="24"/>
  <c r="AO104" i="24"/>
  <c r="AO100" i="24"/>
  <c r="AO96" i="24"/>
  <c r="AO88" i="24"/>
  <c r="AO80" i="24"/>
  <c r="AO72" i="24"/>
  <c r="AO68" i="24"/>
  <c r="AO60" i="24"/>
  <c r="AO48" i="24"/>
  <c r="AO40" i="24"/>
  <c r="AO32" i="24"/>
  <c r="AO24" i="24"/>
  <c r="AO16" i="24"/>
  <c r="AE103" i="24"/>
  <c r="AE91" i="24"/>
  <c r="AE75" i="24"/>
  <c r="AE51" i="24"/>
  <c r="AE43" i="24"/>
  <c r="AE23" i="24"/>
  <c r="U114" i="24"/>
  <c r="U94" i="24"/>
  <c r="U74" i="24"/>
  <c r="U54" i="24"/>
  <c r="U26" i="24"/>
  <c r="BI99" i="24"/>
  <c r="BI67" i="24"/>
  <c r="BI23" i="24"/>
  <c r="AY80" i="24"/>
  <c r="AY65" i="24"/>
  <c r="AO55" i="24"/>
  <c r="AO27" i="24"/>
  <c r="AO19" i="24"/>
  <c r="AE110" i="24"/>
  <c r="AE102" i="24"/>
  <c r="AE94" i="24"/>
  <c r="AE86" i="24"/>
  <c r="AE78" i="24"/>
  <c r="AE66" i="24"/>
  <c r="AE58" i="24"/>
  <c r="AE50" i="24"/>
  <c r="AE46" i="24"/>
  <c r="AE38" i="24"/>
  <c r="AE30" i="24"/>
  <c r="AE22" i="24"/>
  <c r="U113" i="24"/>
  <c r="U101" i="24"/>
  <c r="U93" i="24"/>
  <c r="U85" i="24"/>
  <c r="U77" i="24"/>
  <c r="U69" i="24"/>
  <c r="U61" i="24"/>
  <c r="U53" i="24"/>
  <c r="U45" i="24"/>
  <c r="U37" i="24"/>
  <c r="U29" i="24"/>
  <c r="U21" i="24"/>
  <c r="U17" i="24"/>
  <c r="AO58" i="24"/>
  <c r="AE97" i="24"/>
  <c r="AE73" i="24"/>
  <c r="AE37" i="24"/>
  <c r="U104" i="24"/>
  <c r="U76" i="24"/>
  <c r="U56" i="24"/>
  <c r="U40" i="24"/>
  <c r="U32" i="24"/>
  <c r="U20" i="24"/>
  <c r="BI111" i="24"/>
  <c r="BI79" i="24"/>
  <c r="BI47" i="24"/>
  <c r="BI35" i="24"/>
  <c r="AY102" i="24"/>
  <c r="AY90" i="24"/>
  <c r="AY74" i="24"/>
  <c r="AY69" i="24"/>
  <c r="AY60" i="24"/>
  <c r="AY56" i="24"/>
  <c r="AY52" i="24"/>
  <c r="AY48" i="24"/>
  <c r="AY44" i="24"/>
  <c r="AY40" i="24"/>
  <c r="AY36" i="24"/>
  <c r="AY32" i="24"/>
  <c r="AY28" i="24"/>
  <c r="AY24" i="24"/>
  <c r="AY20" i="24"/>
  <c r="AY16" i="24"/>
  <c r="AO111" i="24"/>
  <c r="AO107" i="24"/>
  <c r="AO103" i="24"/>
  <c r="AO99" i="24"/>
  <c r="AO95" i="24"/>
  <c r="AO91" i="24"/>
  <c r="AO87" i="24"/>
  <c r="AO83" i="24"/>
  <c r="AO79" i="24"/>
  <c r="AO75" i="24"/>
  <c r="AO71" i="24"/>
  <c r="AO67" i="24"/>
  <c r="AO63" i="24"/>
  <c r="AO59" i="24"/>
  <c r="AO51" i="24"/>
  <c r="AO47" i="24"/>
  <c r="AO43" i="24"/>
  <c r="AO39" i="24"/>
  <c r="AO35" i="24"/>
  <c r="AO31" i="24"/>
  <c r="AO23" i="24"/>
  <c r="AE114" i="24"/>
  <c r="AE106" i="24"/>
  <c r="AE98" i="24"/>
  <c r="AE90" i="24"/>
  <c r="AE82" i="24"/>
  <c r="AE74" i="24"/>
  <c r="AE70" i="24"/>
  <c r="AE62" i="24"/>
  <c r="AE54" i="24"/>
  <c r="AE42" i="24"/>
  <c r="AE34" i="24"/>
  <c r="AE26" i="24"/>
  <c r="AE18" i="24"/>
  <c r="U109" i="24"/>
  <c r="U105" i="24"/>
  <c r="U97" i="24"/>
  <c r="U89" i="24"/>
  <c r="U81" i="24"/>
  <c r="U73" i="24"/>
  <c r="U65" i="24"/>
  <c r="U57" i="24"/>
  <c r="U49" i="24"/>
  <c r="U41" i="24"/>
  <c r="U33" i="24"/>
  <c r="U25" i="24"/>
  <c r="AO54" i="24"/>
  <c r="AE93" i="24"/>
  <c r="AE61" i="24"/>
  <c r="AE25" i="24"/>
  <c r="U96" i="24"/>
  <c r="U64" i="24"/>
  <c r="U44" i="24"/>
  <c r="U28" i="24"/>
  <c r="BI91" i="24"/>
  <c r="BI59" i="24"/>
  <c r="AY114" i="24"/>
  <c r="AY84" i="24"/>
  <c r="AY64" i="24"/>
  <c r="AO110" i="24"/>
  <c r="AO94" i="24"/>
  <c r="AO86" i="24"/>
  <c r="AO74" i="24"/>
  <c r="AO62" i="24"/>
  <c r="AO46" i="24"/>
  <c r="AO34" i="24"/>
  <c r="AO26" i="24"/>
  <c r="AO18" i="24"/>
  <c r="AE109" i="24"/>
  <c r="AE101" i="24"/>
  <c r="AE85" i="24"/>
  <c r="AE77" i="24"/>
  <c r="AE69" i="24"/>
  <c r="AE57" i="24"/>
  <c r="AE49" i="24"/>
  <c r="AE45" i="24"/>
  <c r="AE33" i="24"/>
  <c r="AE29" i="24"/>
  <c r="AE17" i="24"/>
  <c r="U112" i="24"/>
  <c r="U100" i="24"/>
  <c r="U92" i="24"/>
  <c r="U84" i="24"/>
  <c r="U80" i="24"/>
  <c r="U68" i="24"/>
  <c r="U60" i="24"/>
  <c r="U48" i="24"/>
  <c r="U36" i="24"/>
  <c r="U16" i="24"/>
  <c r="BI103" i="24"/>
  <c r="BI71" i="24"/>
  <c r="BI27" i="24"/>
  <c r="AY94" i="24"/>
  <c r="AY78" i="24"/>
  <c r="AY68" i="24"/>
  <c r="AY59" i="24"/>
  <c r="AY55" i="24"/>
  <c r="AY51" i="24"/>
  <c r="AY47" i="24"/>
  <c r="AY43" i="24"/>
  <c r="AY39" i="24"/>
  <c r="AY35" i="24"/>
  <c r="AY31" i="24"/>
  <c r="AY27" i="24"/>
  <c r="AY23" i="24"/>
  <c r="AY19" i="24"/>
  <c r="AO114" i="24"/>
  <c r="AO106" i="24"/>
  <c r="AO102" i="24"/>
  <c r="AO98" i="24"/>
  <c r="AO90" i="24"/>
  <c r="AO82" i="24"/>
  <c r="AO78" i="24"/>
  <c r="AO70" i="24"/>
  <c r="AO66" i="24"/>
  <c r="AO50" i="24"/>
  <c r="AO42" i="24"/>
  <c r="AO38" i="24"/>
  <c r="AO30" i="24"/>
  <c r="AO22" i="24"/>
  <c r="AE113" i="24"/>
  <c r="AE105" i="24"/>
  <c r="AE89" i="24"/>
  <c r="AE81" i="24"/>
  <c r="AE65" i="24"/>
  <c r="AE53" i="24"/>
  <c r="AE41" i="24"/>
  <c r="AE21" i="24"/>
  <c r="U108" i="24"/>
  <c r="U88" i="24"/>
  <c r="U72" i="24"/>
  <c r="U52" i="24"/>
  <c r="U24" i="24"/>
  <c r="BI83" i="24"/>
  <c r="BI51" i="24"/>
  <c r="BI45" i="24"/>
  <c r="BI39" i="24"/>
  <c r="AY106" i="24"/>
  <c r="AY88" i="24"/>
  <c r="AY72" i="24"/>
  <c r="AO53" i="24"/>
  <c r="AE108" i="24"/>
  <c r="AE96" i="24"/>
  <c r="AE88" i="24"/>
  <c r="AE80" i="24"/>
  <c r="AE72" i="24"/>
  <c r="AE64" i="24"/>
  <c r="AE56" i="24"/>
  <c r="AE48" i="24"/>
  <c r="AE40" i="24"/>
  <c r="AE32" i="24"/>
  <c r="AE24" i="24"/>
  <c r="AE16" i="24"/>
  <c r="U107" i="24"/>
  <c r="U103" i="24"/>
  <c r="U95" i="24"/>
  <c r="U87" i="24"/>
  <c r="U79" i="24"/>
  <c r="U71" i="24"/>
  <c r="U63" i="24"/>
  <c r="U55" i="24"/>
  <c r="U47" i="24"/>
  <c r="U39" i="24"/>
  <c r="U31" i="24"/>
  <c r="U23" i="24"/>
  <c r="AE59" i="24"/>
  <c r="AE35" i="24"/>
  <c r="U106" i="24"/>
  <c r="U82" i="24"/>
  <c r="U66" i="24"/>
  <c r="U50" i="24"/>
  <c r="U42" i="24"/>
  <c r="U30" i="24"/>
  <c r="U18" i="24"/>
  <c r="BI95" i="24"/>
  <c r="BI63" i="24"/>
  <c r="BI19" i="24"/>
  <c r="AY82" i="24"/>
  <c r="AY62" i="24"/>
  <c r="AY58" i="24"/>
  <c r="AY54" i="24"/>
  <c r="AY50" i="24"/>
  <c r="AY46" i="24"/>
  <c r="AY42" i="24"/>
  <c r="AY38" i="24"/>
  <c r="AY34" i="24"/>
  <c r="AY30" i="24"/>
  <c r="AY26" i="24"/>
  <c r="AY22" i="24"/>
  <c r="AY18" i="24"/>
  <c r="AO113" i="24"/>
  <c r="AO109" i="24"/>
  <c r="AO105" i="24"/>
  <c r="AO101" i="24"/>
  <c r="AO97" i="24"/>
  <c r="AO93" i="24"/>
  <c r="AO89" i="24"/>
  <c r="AO85" i="24"/>
  <c r="AO81" i="24"/>
  <c r="AO77" i="24"/>
  <c r="AO73" i="24"/>
  <c r="AO69" i="24"/>
  <c r="AO65" i="24"/>
  <c r="AO61" i="24"/>
  <c r="AO57" i="24"/>
  <c r="AO49" i="24"/>
  <c r="AO45" i="24"/>
  <c r="AO41" i="24"/>
  <c r="AO37" i="24"/>
  <c r="AO33" i="24"/>
  <c r="AO29" i="24"/>
  <c r="AO25" i="24"/>
  <c r="AO21" i="24"/>
  <c r="AO17" i="24"/>
  <c r="AE112" i="24"/>
  <c r="AE104" i="24"/>
  <c r="AE100" i="24"/>
  <c r="AE92" i="24"/>
  <c r="AE84" i="24"/>
  <c r="AE76" i="24"/>
  <c r="AE68" i="24"/>
  <c r="AE60" i="24"/>
  <c r="AE52" i="24"/>
  <c r="AE44" i="24"/>
  <c r="AE36" i="24"/>
  <c r="AE28" i="24"/>
  <c r="AE20" i="24"/>
  <c r="U111" i="24"/>
  <c r="U99" i="24"/>
  <c r="U91" i="24"/>
  <c r="U83" i="24"/>
  <c r="U75" i="24"/>
  <c r="U67" i="24"/>
  <c r="U59" i="24"/>
  <c r="U51" i="24"/>
  <c r="U43" i="24"/>
  <c r="U35" i="24"/>
  <c r="U27" i="24"/>
  <c r="U19" i="24"/>
  <c r="AE63" i="24"/>
  <c r="AE31" i="24"/>
  <c r="U102" i="24"/>
  <c r="U78" i="24"/>
  <c r="U62" i="24"/>
  <c r="U46" i="24"/>
  <c r="U34" i="24"/>
  <c r="U22" i="24"/>
  <c r="BI218" i="24"/>
  <c r="BI214" i="24"/>
  <c r="BI210" i="24"/>
  <c r="BI206" i="24"/>
  <c r="BI202" i="24"/>
  <c r="BI198" i="24"/>
  <c r="BI194" i="24"/>
  <c r="BI190" i="24"/>
  <c r="BI186" i="24"/>
  <c r="BI182" i="24"/>
  <c r="BI178" i="24"/>
  <c r="BI174" i="24"/>
  <c r="BI170" i="24"/>
  <c r="BI166" i="24"/>
  <c r="BI162" i="24"/>
  <c r="BI158" i="24"/>
  <c r="BI154" i="24"/>
  <c r="BI150" i="24"/>
  <c r="BI146" i="24"/>
  <c r="BI142" i="24"/>
  <c r="BI138" i="24"/>
  <c r="BI134" i="24"/>
  <c r="BI130" i="24"/>
  <c r="BI126" i="24"/>
  <c r="BI122" i="24"/>
  <c r="AY217" i="24"/>
  <c r="AY213" i="24"/>
  <c r="AY209" i="24"/>
  <c r="AY205" i="24"/>
  <c r="AY201" i="24"/>
  <c r="AY197" i="24"/>
  <c r="AY193" i="24"/>
  <c r="AY189" i="24"/>
  <c r="AY185" i="24"/>
  <c r="AY181" i="24"/>
  <c r="AY177" i="24"/>
  <c r="AY173" i="24"/>
  <c r="AY169" i="24"/>
  <c r="AY165" i="24"/>
  <c r="AY161" i="24"/>
  <c r="AY157" i="24"/>
  <c r="AY153" i="24"/>
  <c r="AY149" i="24"/>
  <c r="AY145" i="24"/>
  <c r="AY141" i="24"/>
  <c r="AY137" i="24"/>
  <c r="AY133" i="24"/>
  <c r="AY129" i="24"/>
  <c r="AY125" i="24"/>
  <c r="AO220" i="24"/>
  <c r="AO216" i="24"/>
  <c r="AO212" i="24"/>
  <c r="AO208" i="24"/>
  <c r="AO204" i="24"/>
  <c r="AO200" i="24"/>
  <c r="AO196" i="24"/>
  <c r="AO192" i="24"/>
  <c r="AO188" i="24"/>
  <c r="AO184" i="24"/>
  <c r="AO180" i="24"/>
  <c r="AO176" i="24"/>
  <c r="AO172" i="24"/>
  <c r="AO168" i="24"/>
  <c r="AO164" i="24"/>
  <c r="AO160" i="24"/>
  <c r="AO156" i="24"/>
  <c r="BI217" i="24"/>
  <c r="BI213" i="24"/>
  <c r="BI209" i="24"/>
  <c r="BI205" i="24"/>
  <c r="BI201" i="24"/>
  <c r="BI197" i="24"/>
  <c r="BI193" i="24"/>
  <c r="BI189" i="24"/>
  <c r="BI185" i="24"/>
  <c r="BI181" i="24"/>
  <c r="BI177" i="24"/>
  <c r="BI173" i="24"/>
  <c r="BI169" i="24"/>
  <c r="BI165" i="24"/>
  <c r="BI161" i="24"/>
  <c r="BI157" i="24"/>
  <c r="BI153" i="24"/>
  <c r="BI149" i="24"/>
  <c r="BI145" i="24"/>
  <c r="BI141" i="24"/>
  <c r="BI137" i="24"/>
  <c r="BI133" i="24"/>
  <c r="BI129" i="24"/>
  <c r="BI125" i="24"/>
  <c r="AY220" i="24"/>
  <c r="AY216" i="24"/>
  <c r="AY212" i="24"/>
  <c r="AY208" i="24"/>
  <c r="AY204" i="24"/>
  <c r="AY200" i="24"/>
  <c r="AY196" i="24"/>
  <c r="AY192" i="24"/>
  <c r="AY188" i="24"/>
  <c r="AY184" i="24"/>
  <c r="AY180" i="24"/>
  <c r="AY176" i="24"/>
  <c r="AY172" i="24"/>
  <c r="AY168" i="24"/>
  <c r="AY164" i="24"/>
  <c r="AY160" i="24"/>
  <c r="AY156" i="24"/>
  <c r="AY152" i="24"/>
  <c r="AY148" i="24"/>
  <c r="AY144" i="24"/>
  <c r="AY140" i="24"/>
  <c r="AY136" i="24"/>
  <c r="AY132" i="24"/>
  <c r="AY128" i="24"/>
  <c r="AY124" i="24"/>
  <c r="AO219" i="24"/>
  <c r="AO215" i="24"/>
  <c r="AO211" i="24"/>
  <c r="AO207" i="24"/>
  <c r="AO203" i="24"/>
  <c r="AO199" i="24"/>
  <c r="AO195" i="24"/>
  <c r="AO191" i="24"/>
  <c r="AO187" i="24"/>
  <c r="AO183" i="24"/>
  <c r="AO179" i="24"/>
  <c r="AO175" i="24"/>
  <c r="AO171" i="24"/>
  <c r="AO167" i="24"/>
  <c r="AO163" i="24"/>
  <c r="AO159" i="24"/>
  <c r="AO155" i="24"/>
  <c r="AO151" i="24"/>
  <c r="AO147" i="24"/>
  <c r="AO143" i="24"/>
  <c r="AO139" i="24"/>
  <c r="AO135" i="24"/>
  <c r="AO131" i="24"/>
  <c r="AO127" i="24"/>
  <c r="AO123" i="24"/>
  <c r="AE218" i="24"/>
  <c r="AE214" i="24"/>
  <c r="AE210" i="24"/>
  <c r="AE206" i="24"/>
  <c r="AE202" i="24"/>
  <c r="AE198" i="24"/>
  <c r="AE194" i="24"/>
  <c r="AE190" i="24"/>
  <c r="AE186" i="24"/>
  <c r="AE182" i="24"/>
  <c r="AE178" i="24"/>
  <c r="BI220" i="24"/>
  <c r="BI216" i="24"/>
  <c r="BI212" i="24"/>
  <c r="BI208" i="24"/>
  <c r="BI204" i="24"/>
  <c r="BI200" i="24"/>
  <c r="BI196" i="24"/>
  <c r="BI192" i="24"/>
  <c r="BI188" i="24"/>
  <c r="BI184" i="24"/>
  <c r="BI180" i="24"/>
  <c r="BI176" i="24"/>
  <c r="BI172" i="24"/>
  <c r="BI168" i="24"/>
  <c r="BI164" i="24"/>
  <c r="BI160" i="24"/>
  <c r="BI156" i="24"/>
  <c r="BI152" i="24"/>
  <c r="BI148" i="24"/>
  <c r="BI144" i="24"/>
  <c r="BI140" i="24"/>
  <c r="BI136" i="24"/>
  <c r="BI132" i="24"/>
  <c r="BI128" i="24"/>
  <c r="BI124" i="24"/>
  <c r="AY219" i="24"/>
  <c r="AY215" i="24"/>
  <c r="AY211" i="24"/>
  <c r="AY207" i="24"/>
  <c r="AY203" i="24"/>
  <c r="AY199" i="24"/>
  <c r="AY195" i="24"/>
  <c r="AY191" i="24"/>
  <c r="AY187" i="24"/>
  <c r="AY183" i="24"/>
  <c r="AY179" i="24"/>
  <c r="AY175" i="24"/>
  <c r="AY171" i="24"/>
  <c r="AY167" i="24"/>
  <c r="AY163" i="24"/>
  <c r="AY159" i="24"/>
  <c r="AY155" i="24"/>
  <c r="AY151" i="24"/>
  <c r="AY147" i="24"/>
  <c r="AY143" i="24"/>
  <c r="AY139" i="24"/>
  <c r="BI219" i="24"/>
  <c r="BI215" i="24"/>
  <c r="BI211" i="24"/>
  <c r="BI207" i="24"/>
  <c r="BI203" i="24"/>
  <c r="BI199" i="24"/>
  <c r="BI195" i="24"/>
  <c r="BI191" i="24"/>
  <c r="BI187" i="24"/>
  <c r="BI183" i="24"/>
  <c r="BI179" i="24"/>
  <c r="BI175" i="24"/>
  <c r="BI171" i="24"/>
  <c r="BI167" i="24"/>
  <c r="BI163" i="24"/>
  <c r="BI159" i="24"/>
  <c r="BI155" i="24"/>
  <c r="BI151" i="24"/>
  <c r="BI147" i="24"/>
  <c r="BI143" i="24"/>
  <c r="BI139" i="24"/>
  <c r="BI135" i="24"/>
  <c r="BI131" i="24"/>
  <c r="BI127" i="24"/>
  <c r="BI123" i="24"/>
  <c r="AY218" i="24"/>
  <c r="AY214" i="24"/>
  <c r="AY210" i="24"/>
  <c r="AY206" i="24"/>
  <c r="AY202" i="24"/>
  <c r="AY198" i="24"/>
  <c r="AY194" i="24"/>
  <c r="AY190" i="24"/>
  <c r="AY186" i="24"/>
  <c r="AY182" i="24"/>
  <c r="AY178" i="24"/>
  <c r="AY174" i="24"/>
  <c r="AY170" i="24"/>
  <c r="AY166" i="24"/>
  <c r="AY162" i="24"/>
  <c r="AY158" i="24"/>
  <c r="AY154" i="24"/>
  <c r="AY150" i="24"/>
  <c r="AY146" i="24"/>
  <c r="AY142" i="24"/>
  <c r="AY138" i="24"/>
  <c r="AY134" i="24"/>
  <c r="AY130" i="24"/>
  <c r="AY126" i="24"/>
  <c r="AY122" i="24"/>
  <c r="AO217" i="24"/>
  <c r="AO213" i="24"/>
  <c r="AO209" i="24"/>
  <c r="AO205" i="24"/>
  <c r="AO201" i="24"/>
  <c r="AO197" i="24"/>
  <c r="AO193" i="24"/>
  <c r="AO189" i="24"/>
  <c r="AO185" i="24"/>
  <c r="AO181" i="24"/>
  <c r="AO177" i="24"/>
  <c r="AO173" i="24"/>
  <c r="AO169" i="24"/>
  <c r="AO165" i="24"/>
  <c r="AO161" i="24"/>
  <c r="AO157" i="24"/>
  <c r="AO153" i="24"/>
  <c r="AO149" i="24"/>
  <c r="AO145" i="24"/>
  <c r="AO141" i="24"/>
  <c r="AO137" i="24"/>
  <c r="AO133" i="24"/>
  <c r="AO129" i="24"/>
  <c r="AO125" i="24"/>
  <c r="AE220" i="24"/>
  <c r="AE216" i="24"/>
  <c r="AE212" i="24"/>
  <c r="AE208" i="24"/>
  <c r="AE204" i="24"/>
  <c r="AE200" i="24"/>
  <c r="AE196" i="24"/>
  <c r="AE192" i="24"/>
  <c r="AE188" i="24"/>
  <c r="AE184" i="24"/>
  <c r="AE180" i="24"/>
  <c r="AO218" i="24"/>
  <c r="AO186" i="24"/>
  <c r="AO154" i="24"/>
  <c r="AO138" i="24"/>
  <c r="AO122" i="24"/>
  <c r="AE205" i="24"/>
  <c r="AE189" i="24"/>
  <c r="AE174" i="24"/>
  <c r="AE170" i="24"/>
  <c r="AE166" i="24"/>
  <c r="AE162" i="24"/>
  <c r="AE158" i="24"/>
  <c r="AE154" i="24"/>
  <c r="AE150" i="24"/>
  <c r="AE146" i="24"/>
  <c r="AE142" i="24"/>
  <c r="AE138" i="24"/>
  <c r="AE134" i="24"/>
  <c r="AE130" i="24"/>
  <c r="AE126" i="24"/>
  <c r="AE122" i="24"/>
  <c r="U217" i="24"/>
  <c r="U213" i="24"/>
  <c r="U209" i="24"/>
  <c r="U205" i="24"/>
  <c r="U201" i="24"/>
  <c r="U197" i="24"/>
  <c r="U193" i="24"/>
  <c r="U189" i="24"/>
  <c r="U185" i="24"/>
  <c r="U181" i="24"/>
  <c r="U177" i="24"/>
  <c r="U173" i="24"/>
  <c r="U169" i="24"/>
  <c r="U165" i="24"/>
  <c r="U161" i="24"/>
  <c r="U157" i="24"/>
  <c r="U153" i="24"/>
  <c r="U149" i="24"/>
  <c r="U145" i="24"/>
  <c r="U141" i="24"/>
  <c r="U137" i="24"/>
  <c r="U133" i="24"/>
  <c r="U129" i="24"/>
  <c r="U125" i="24"/>
  <c r="AY131" i="24"/>
  <c r="AO198" i="24"/>
  <c r="AO166" i="24"/>
  <c r="AO148" i="24"/>
  <c r="AO132" i="24"/>
  <c r="AE215" i="24"/>
  <c r="AE199" i="24"/>
  <c r="AE183" i="24"/>
  <c r="AO210" i="24"/>
  <c r="AO178" i="24"/>
  <c r="AO142" i="24"/>
  <c r="AO126" i="24"/>
  <c r="AE209" i="24"/>
  <c r="AE193" i="24"/>
  <c r="AE177" i="24"/>
  <c r="AE173" i="24"/>
  <c r="AE169" i="24"/>
  <c r="AE165" i="24"/>
  <c r="AE161" i="24"/>
  <c r="AE157" i="24"/>
  <c r="AE153" i="24"/>
  <c r="AE149" i="24"/>
  <c r="AE145" i="24"/>
  <c r="AE141" i="24"/>
  <c r="AE137" i="24"/>
  <c r="AE133" i="24"/>
  <c r="AE129" i="24"/>
  <c r="AE125" i="24"/>
  <c r="U220" i="24"/>
  <c r="U216" i="24"/>
  <c r="U212" i="24"/>
  <c r="U208" i="24"/>
  <c r="U204" i="24"/>
  <c r="U200" i="24"/>
  <c r="U196" i="24"/>
  <c r="U192" i="24"/>
  <c r="U188" i="24"/>
  <c r="U184" i="24"/>
  <c r="U180" i="24"/>
  <c r="U176" i="24"/>
  <c r="U172" i="24"/>
  <c r="U168" i="24"/>
  <c r="U164" i="24"/>
  <c r="U160" i="24"/>
  <c r="U156" i="24"/>
  <c r="U152" i="24"/>
  <c r="U148" i="24"/>
  <c r="U144" i="24"/>
  <c r="U140" i="24"/>
  <c r="U136" i="24"/>
  <c r="U132" i="24"/>
  <c r="U128" i="24"/>
  <c r="U124" i="24"/>
  <c r="AY135" i="24"/>
  <c r="AO202" i="24"/>
  <c r="AO170" i="24"/>
  <c r="AO146" i="24"/>
  <c r="AO130" i="24"/>
  <c r="AE213" i="24"/>
  <c r="AE197" i="24"/>
  <c r="AE181" i="24"/>
  <c r="AE176" i="24"/>
  <c r="AE172" i="24"/>
  <c r="AE168" i="24"/>
  <c r="AE164" i="24"/>
  <c r="AE160" i="24"/>
  <c r="AE156" i="24"/>
  <c r="AE152" i="24"/>
  <c r="AE148" i="24"/>
  <c r="AE144" i="24"/>
  <c r="AE140" i="24"/>
  <c r="AE136" i="24"/>
  <c r="AE132" i="24"/>
  <c r="AE128" i="24"/>
  <c r="AE124" i="24"/>
  <c r="U219" i="24"/>
  <c r="U215" i="24"/>
  <c r="U211" i="24"/>
  <c r="U207" i="24"/>
  <c r="U203" i="24"/>
  <c r="U199" i="24"/>
  <c r="U195" i="24"/>
  <c r="U191" i="24"/>
  <c r="U187" i="24"/>
  <c r="U183" i="24"/>
  <c r="U179" i="24"/>
  <c r="U175" i="24"/>
  <c r="U171" i="24"/>
  <c r="U167" i="24"/>
  <c r="U163" i="24"/>
  <c r="U159" i="24"/>
  <c r="U155" i="24"/>
  <c r="U151" i="24"/>
  <c r="U147" i="24"/>
  <c r="U143" i="24"/>
  <c r="U139" i="24"/>
  <c r="U135" i="24"/>
  <c r="U131" i="24"/>
  <c r="U127" i="24"/>
  <c r="U123" i="24"/>
  <c r="AO214" i="24"/>
  <c r="AO182" i="24"/>
  <c r="AO140" i="24"/>
  <c r="AO124" i="24"/>
  <c r="AE207" i="24"/>
  <c r="AE191" i="24"/>
  <c r="AY127" i="24"/>
  <c r="AO194" i="24"/>
  <c r="AO162" i="24"/>
  <c r="AO150" i="24"/>
  <c r="AO134" i="24"/>
  <c r="AE217" i="24"/>
  <c r="AE201" i="24"/>
  <c r="AE185" i="24"/>
  <c r="AE175" i="24"/>
  <c r="AE171" i="24"/>
  <c r="AE167" i="24"/>
  <c r="AE163" i="24"/>
  <c r="AE159" i="24"/>
  <c r="AE155" i="24"/>
  <c r="AE151" i="24"/>
  <c r="AE147" i="24"/>
  <c r="AE143" i="24"/>
  <c r="AE139" i="24"/>
  <c r="AE135" i="24"/>
  <c r="AE131" i="24"/>
  <c r="AE127" i="24"/>
  <c r="AE123" i="24"/>
  <c r="U218" i="24"/>
  <c r="U214" i="24"/>
  <c r="U210" i="24"/>
  <c r="U206" i="24"/>
  <c r="U202" i="24"/>
  <c r="U198" i="24"/>
  <c r="U194" i="24"/>
  <c r="U190" i="24"/>
  <c r="U186" i="24"/>
  <c r="U182" i="24"/>
  <c r="U178" i="24"/>
  <c r="U174" i="24"/>
  <c r="U170" i="24"/>
  <c r="U166" i="24"/>
  <c r="U162" i="24"/>
  <c r="U158" i="24"/>
  <c r="U154" i="24"/>
  <c r="U150" i="24"/>
  <c r="U146" i="24"/>
  <c r="AY123" i="24"/>
  <c r="AE211" i="24"/>
  <c r="AO206" i="24"/>
  <c r="AE203" i="24"/>
  <c r="U126" i="24"/>
  <c r="AO190" i="24"/>
  <c r="AE195" i="24"/>
  <c r="U138" i="24"/>
  <c r="AO174" i="24"/>
  <c r="AO152" i="24"/>
  <c r="AE187" i="24"/>
  <c r="AO158" i="24"/>
  <c r="AO144" i="24"/>
  <c r="AE179" i="24"/>
  <c r="U130" i="24"/>
  <c r="AO136" i="24"/>
  <c r="U142" i="24"/>
  <c r="AO128" i="24"/>
  <c r="U122" i="24"/>
  <c r="AE219" i="24"/>
  <c r="U134" i="24"/>
  <c r="S170" i="24"/>
  <c r="AW161" i="24"/>
  <c r="AC194" i="24"/>
  <c r="AC213" i="24"/>
  <c r="AM125" i="24"/>
  <c r="AM128" i="24"/>
  <c r="AM147" i="24"/>
  <c r="AM166" i="24"/>
  <c r="S210" i="24"/>
  <c r="BG195" i="24"/>
  <c r="S128" i="24"/>
  <c r="S139" i="24"/>
  <c r="S142" i="24"/>
  <c r="S161" i="24"/>
  <c r="S180" i="24"/>
  <c r="S151" i="24"/>
  <c r="AW177" i="24"/>
  <c r="AC210" i="24"/>
  <c r="AM130" i="24"/>
  <c r="AM141" i="24"/>
  <c r="AM144" i="24"/>
  <c r="AM163" i="24"/>
  <c r="AM182" i="24"/>
  <c r="AC175" i="24"/>
  <c r="AC180" i="24"/>
  <c r="AW185" i="24"/>
  <c r="AC218" i="24"/>
  <c r="AM138" i="24"/>
  <c r="AM149" i="24"/>
  <c r="AM152" i="24"/>
  <c r="AM171" i="24"/>
  <c r="AM190" i="24"/>
  <c r="AW193" i="24"/>
  <c r="AM127" i="24"/>
  <c r="AM146" i="24"/>
  <c r="AM157" i="24"/>
  <c r="AM160" i="24"/>
  <c r="AM179" i="24"/>
  <c r="AM198" i="24"/>
  <c r="AW126" i="24"/>
  <c r="BG193" i="24"/>
  <c r="BG212" i="24"/>
  <c r="AC196" i="24"/>
  <c r="S129" i="24"/>
  <c r="S148" i="24"/>
  <c r="AC212" i="24"/>
  <c r="AC151" i="24"/>
  <c r="S149" i="24"/>
  <c r="S168" i="24"/>
  <c r="S179" i="24"/>
  <c r="S182" i="24"/>
  <c r="S201" i="24"/>
  <c r="S220" i="24"/>
  <c r="AM137" i="24"/>
  <c r="AC215" i="24"/>
  <c r="AM124" i="24"/>
  <c r="S157" i="24"/>
  <c r="S176" i="24"/>
  <c r="S187" i="24"/>
  <c r="S190" i="24"/>
  <c r="S209" i="24"/>
  <c r="AC129" i="24"/>
  <c r="S175" i="24"/>
  <c r="BG126" i="24"/>
  <c r="AM159" i="24"/>
  <c r="AM178" i="24"/>
  <c r="AM189" i="24"/>
  <c r="AM192" i="24"/>
  <c r="AM211" i="24"/>
  <c r="AW131" i="24"/>
  <c r="AM140" i="24"/>
  <c r="S173" i="24"/>
  <c r="S192" i="24"/>
  <c r="S203" i="24"/>
  <c r="S206" i="24"/>
  <c r="AC126" i="24"/>
  <c r="AC145" i="24"/>
  <c r="S215" i="24"/>
  <c r="BG142" i="24"/>
  <c r="AM175" i="24"/>
  <c r="AM194" i="24"/>
  <c r="AM205" i="24"/>
  <c r="AM208" i="24"/>
  <c r="AW128" i="24"/>
  <c r="AW147" i="24"/>
  <c r="S191" i="24"/>
  <c r="AW142" i="24"/>
  <c r="BG150" i="24"/>
  <c r="AM183" i="24"/>
  <c r="AM202" i="24"/>
  <c r="AM213" i="24"/>
  <c r="AM216" i="24"/>
  <c r="AW136" i="24"/>
  <c r="AW155" i="24"/>
  <c r="BG158" i="24"/>
  <c r="AM191" i="24"/>
  <c r="AM210" i="24"/>
  <c r="AW122" i="24"/>
  <c r="AW125" i="24"/>
  <c r="AW144" i="24"/>
  <c r="AW163" i="24"/>
  <c r="S141" i="24"/>
  <c r="S160" i="24"/>
  <c r="S171" i="24"/>
  <c r="S174" i="24"/>
  <c r="S193" i="24"/>
  <c r="S212" i="24"/>
  <c r="S167" i="24"/>
  <c r="AM180" i="24"/>
  <c r="S213" i="24"/>
  <c r="AC133" i="24"/>
  <c r="AC144" i="24"/>
  <c r="AC147" i="24"/>
  <c r="AC166" i="24"/>
  <c r="AC185" i="24"/>
  <c r="BG211" i="24"/>
  <c r="S183" i="24"/>
  <c r="AM188" i="24"/>
  <c r="AC122" i="24"/>
  <c r="AC141" i="24"/>
  <c r="AC152" i="24"/>
  <c r="AC155" i="24"/>
  <c r="AC174" i="24"/>
  <c r="AC193" i="24"/>
  <c r="BG123" i="24"/>
  <c r="AW124" i="24"/>
  <c r="AW143" i="24"/>
  <c r="AW154" i="24"/>
  <c r="AW157" i="24"/>
  <c r="AW176" i="24"/>
  <c r="AW195" i="24"/>
  <c r="AM204" i="24"/>
  <c r="AC138" i="24"/>
  <c r="AC157" i="24"/>
  <c r="AC168" i="24"/>
  <c r="AC171" i="24"/>
  <c r="AC190" i="24"/>
  <c r="AC209" i="24"/>
  <c r="S146" i="24"/>
  <c r="BG206" i="24"/>
  <c r="AW140" i="24"/>
  <c r="AW159" i="24"/>
  <c r="AW170" i="24"/>
  <c r="AW173" i="24"/>
  <c r="AW192" i="24"/>
  <c r="AW211" i="24"/>
  <c r="AC172" i="24"/>
  <c r="BG187" i="24"/>
  <c r="BG214" i="24"/>
  <c r="AW148" i="24"/>
  <c r="AW167" i="24"/>
  <c r="AW178" i="24"/>
  <c r="AW181" i="24"/>
  <c r="AW200" i="24"/>
  <c r="AW219" i="24"/>
  <c r="AC164" i="24"/>
  <c r="AW156" i="24"/>
  <c r="AW175" i="24"/>
  <c r="AW186" i="24"/>
  <c r="AW189" i="24"/>
  <c r="AW208" i="24"/>
  <c r="BG128" i="24"/>
  <c r="S205" i="24"/>
  <c r="AC125" i="24"/>
  <c r="AC136" i="24"/>
  <c r="AC139" i="24"/>
  <c r="AC158" i="24"/>
  <c r="AC177" i="24"/>
  <c r="S178" i="24"/>
  <c r="AW145" i="24"/>
  <c r="AC178" i="24"/>
  <c r="AC197" i="24"/>
  <c r="AC208" i="24"/>
  <c r="AC211" i="24"/>
  <c r="AM131" i="24"/>
  <c r="AM150" i="24"/>
  <c r="AC207" i="24"/>
  <c r="S135" i="24"/>
  <c r="AW153" i="24"/>
  <c r="AC186" i="24"/>
  <c r="AC205" i="24"/>
  <c r="AC216" i="24"/>
  <c r="AC219" i="24"/>
  <c r="AM139" i="24"/>
  <c r="AM158" i="24"/>
  <c r="BG190" i="24"/>
  <c r="S138" i="24"/>
  <c r="AM129" i="24"/>
  <c r="AW188" i="24"/>
  <c r="AW207" i="24"/>
  <c r="AW218" i="24"/>
  <c r="BG122" i="24"/>
  <c r="BG141" i="24"/>
  <c r="BG160" i="24"/>
  <c r="AW169" i="24"/>
  <c r="AC202" i="24"/>
  <c r="AM122" i="24"/>
  <c r="AM133" i="24"/>
  <c r="AM136" i="24"/>
  <c r="AM155" i="24"/>
  <c r="AM174" i="24"/>
  <c r="S159" i="24"/>
  <c r="AM177" i="24"/>
  <c r="AW204" i="24"/>
  <c r="BG124" i="24"/>
  <c r="BG135" i="24"/>
  <c r="BG138" i="24"/>
  <c r="BG157" i="24"/>
  <c r="BG176" i="24"/>
  <c r="BG163" i="24"/>
  <c r="S162" i="24"/>
  <c r="AM193" i="24"/>
  <c r="AW212" i="24"/>
  <c r="BG132" i="24"/>
  <c r="BG143" i="24"/>
  <c r="BG146" i="24"/>
  <c r="BG165" i="24"/>
  <c r="BG184" i="24"/>
  <c r="AM201" i="24"/>
  <c r="AW220" i="24"/>
  <c r="BG140" i="24"/>
  <c r="BG151" i="24"/>
  <c r="BG154" i="24"/>
  <c r="BG173" i="24"/>
  <c r="BG192" i="24"/>
  <c r="AC170" i="24"/>
  <c r="AC189" i="24"/>
  <c r="AC200" i="24"/>
  <c r="AC203" i="24"/>
  <c r="AM123" i="24"/>
  <c r="AM142" i="24"/>
  <c r="AM172" i="24"/>
  <c r="AW209" i="24"/>
  <c r="AM143" i="24"/>
  <c r="AM162" i="24"/>
  <c r="AM173" i="24"/>
  <c r="AM176" i="24"/>
  <c r="AM195" i="24"/>
  <c r="AM214" i="24"/>
  <c r="AW201" i="24"/>
  <c r="AM161" i="24"/>
  <c r="AW217" i="24"/>
  <c r="AM151" i="24"/>
  <c r="AM170" i="24"/>
  <c r="AM181" i="24"/>
  <c r="AM184" i="24"/>
  <c r="AM203" i="24"/>
  <c r="AW123" i="24"/>
  <c r="S202" i="24"/>
  <c r="AW174" i="24"/>
  <c r="BG153" i="24"/>
  <c r="BG172" i="24"/>
  <c r="BG183" i="24"/>
  <c r="BG186" i="24"/>
  <c r="BG205" i="24"/>
  <c r="AC148" i="24"/>
  <c r="BG134" i="24"/>
  <c r="AM167" i="24"/>
  <c r="AM186" i="24"/>
  <c r="AM197" i="24"/>
  <c r="AM200" i="24"/>
  <c r="AM219" i="24"/>
  <c r="AW139" i="24"/>
  <c r="AM209" i="24"/>
  <c r="AW198" i="24"/>
  <c r="BG169" i="24"/>
  <c r="BG188" i="24"/>
  <c r="BG199" i="24"/>
  <c r="BG202" i="24"/>
  <c r="S124" i="24"/>
  <c r="BG203" i="24"/>
  <c r="S154" i="24"/>
  <c r="AC127" i="24"/>
  <c r="AW214" i="24"/>
  <c r="BG177" i="24"/>
  <c r="BG196" i="24"/>
  <c r="BG207" i="24"/>
  <c r="BG210" i="24"/>
  <c r="S132" i="24"/>
  <c r="S199" i="24"/>
  <c r="BG131" i="24"/>
  <c r="BG185" i="24"/>
  <c r="BG204" i="24"/>
  <c r="BG215" i="24"/>
  <c r="BG218" i="24"/>
  <c r="S140" i="24"/>
  <c r="AW166" i="24"/>
  <c r="AM135" i="24"/>
  <c r="AM154" i="24"/>
  <c r="AM165" i="24"/>
  <c r="AM168" i="24"/>
  <c r="AM187" i="24"/>
  <c r="AM206" i="24"/>
  <c r="AC188" i="24"/>
  <c r="BG174" i="24"/>
  <c r="AM207" i="24"/>
  <c r="AW127" i="24"/>
  <c r="AW138" i="24"/>
  <c r="AW141" i="24"/>
  <c r="AW160" i="24"/>
  <c r="AW179" i="24"/>
  <c r="BG139" i="24"/>
  <c r="AW206" i="24"/>
  <c r="BG182" i="24"/>
  <c r="AM215" i="24"/>
  <c r="AW135" i="24"/>
  <c r="AW146" i="24"/>
  <c r="AW149" i="24"/>
  <c r="AW168" i="24"/>
  <c r="AW187" i="24"/>
  <c r="AC167" i="24"/>
  <c r="BG179" i="24"/>
  <c r="BG217" i="24"/>
  <c r="S131" i="24"/>
  <c r="S134" i="24"/>
  <c r="S153" i="24"/>
  <c r="S172" i="24"/>
  <c r="S143" i="24"/>
  <c r="BG198" i="24"/>
  <c r="AW132" i="24"/>
  <c r="AW151" i="24"/>
  <c r="AW162" i="24"/>
  <c r="AW165" i="24"/>
  <c r="AW184" i="24"/>
  <c r="AW203" i="24"/>
  <c r="S218" i="24"/>
  <c r="BG219" i="24"/>
  <c r="S136" i="24"/>
  <c r="S147" i="24"/>
  <c r="S150" i="24"/>
  <c r="S169" i="24"/>
  <c r="S188" i="24"/>
  <c r="AM169" i="24"/>
  <c r="AM148" i="24"/>
  <c r="AC191" i="24"/>
  <c r="S125" i="24"/>
  <c r="S144" i="24"/>
  <c r="S155" i="24"/>
  <c r="S158" i="24"/>
  <c r="S177" i="24"/>
  <c r="S196" i="24"/>
  <c r="AC199" i="24"/>
  <c r="S133" i="24"/>
  <c r="S152" i="24"/>
  <c r="S163" i="24"/>
  <c r="S166" i="24"/>
  <c r="S185" i="24"/>
  <c r="S204" i="24"/>
  <c r="AC143" i="24"/>
  <c r="AM199" i="24"/>
  <c r="AM218" i="24"/>
  <c r="AW130" i="24"/>
  <c r="AW133" i="24"/>
  <c r="AW152" i="24"/>
  <c r="AW171" i="24"/>
  <c r="S207" i="24"/>
  <c r="AC204" i="24"/>
  <c r="AW172" i="24"/>
  <c r="AW191" i="24"/>
  <c r="AW202" i="24"/>
  <c r="AW205" i="24"/>
  <c r="BG125" i="24"/>
  <c r="BG144" i="24"/>
  <c r="AC132" i="24"/>
  <c r="S130" i="24"/>
  <c r="AC220" i="24"/>
  <c r="AW180" i="24"/>
  <c r="AW199" i="24"/>
  <c r="AW210" i="24"/>
  <c r="AW213" i="24"/>
  <c r="BG133" i="24"/>
  <c r="BG152" i="24"/>
  <c r="AM132" i="24"/>
  <c r="S165" i="24"/>
  <c r="S184" i="24"/>
  <c r="S195" i="24"/>
  <c r="S198" i="24"/>
  <c r="S217" i="24"/>
  <c r="AC137" i="24"/>
  <c r="S127" i="24"/>
  <c r="AM153" i="24"/>
  <c r="AW196" i="24"/>
  <c r="AW215" i="24"/>
  <c r="BG127" i="24"/>
  <c r="BG130" i="24"/>
  <c r="BG149" i="24"/>
  <c r="BG168" i="24"/>
  <c r="AC183" i="24"/>
  <c r="S181" i="24"/>
  <c r="S200" i="24"/>
  <c r="S211" i="24"/>
  <c r="S214" i="24"/>
  <c r="AC134" i="24"/>
  <c r="AC153" i="24"/>
  <c r="AC140" i="24"/>
  <c r="AC156" i="24"/>
  <c r="AM156" i="24"/>
  <c r="S189" i="24"/>
  <c r="S208" i="24"/>
  <c r="S219" i="24"/>
  <c r="AC123" i="24"/>
  <c r="AC142" i="24"/>
  <c r="AC161" i="24"/>
  <c r="AM164" i="24"/>
  <c r="S197" i="24"/>
  <c r="S216" i="24"/>
  <c r="AC128" i="24"/>
  <c r="AC131" i="24"/>
  <c r="AC150" i="24"/>
  <c r="AC169" i="24"/>
  <c r="AW137" i="24"/>
  <c r="AW164" i="24"/>
  <c r="AW183" i="24"/>
  <c r="AW194" i="24"/>
  <c r="AW197" i="24"/>
  <c r="AW216" i="24"/>
  <c r="BG136" i="24"/>
  <c r="AM145" i="24"/>
  <c r="AW134" i="24"/>
  <c r="BG137" i="24"/>
  <c r="BG156" i="24"/>
  <c r="BG167" i="24"/>
  <c r="BG170" i="24"/>
  <c r="BG189" i="24"/>
  <c r="BG208" i="24"/>
  <c r="AW190" i="24"/>
  <c r="S194" i="24"/>
  <c r="AW158" i="24"/>
  <c r="BG145" i="24"/>
  <c r="BG164" i="24"/>
  <c r="BG175" i="24"/>
  <c r="BG178" i="24"/>
  <c r="BG197" i="24"/>
  <c r="BI352" i="24"/>
  <c r="BK440" i="24"/>
  <c r="BK424" i="24"/>
  <c r="BK408" i="24"/>
  <c r="BK392" i="24"/>
  <c r="BK376" i="24"/>
  <c r="BK360" i="24"/>
  <c r="BK445" i="24"/>
  <c r="BK429" i="24"/>
  <c r="BK413" i="24"/>
  <c r="BK397" i="24"/>
  <c r="BK381" i="24"/>
  <c r="BK365" i="24"/>
  <c r="BJ446" i="24"/>
  <c r="BJ430" i="24"/>
  <c r="BJ414" i="24"/>
  <c r="BJ398" i="24"/>
  <c r="BJ382" i="24"/>
  <c r="BJ366" i="24"/>
  <c r="BJ445" i="24"/>
  <c r="BJ395" i="24"/>
  <c r="BJ387" i="24"/>
  <c r="BJ413" i="24"/>
  <c r="BJ367" i="24"/>
  <c r="BJ411" i="24"/>
  <c r="BJ357" i="24"/>
  <c r="BH352" i="24"/>
  <c r="BK438" i="24"/>
  <c r="BK422" i="24"/>
  <c r="BK406" i="24"/>
  <c r="BK390" i="24"/>
  <c r="BK374" i="24"/>
  <c r="BK358" i="24"/>
  <c r="BK443" i="24"/>
  <c r="BK427" i="24"/>
  <c r="BK411" i="24"/>
  <c r="BK395" i="24"/>
  <c r="BK379" i="24"/>
  <c r="BK363" i="24"/>
  <c r="BJ444" i="24"/>
  <c r="BJ428" i="24"/>
  <c r="BJ412" i="24"/>
  <c r="BJ396" i="24"/>
  <c r="BJ380" i="24"/>
  <c r="BJ364" i="24"/>
  <c r="BJ443" i="24"/>
  <c r="BJ385" i="24"/>
  <c r="BJ375" i="24"/>
  <c r="BJ407" i="24"/>
  <c r="BJ359" i="24"/>
  <c r="BJ403" i="24"/>
  <c r="BJ353" i="24"/>
  <c r="BK366" i="24"/>
  <c r="BK436" i="24"/>
  <c r="BK420" i="24"/>
  <c r="BK404" i="24"/>
  <c r="BK388" i="24"/>
  <c r="BK372" i="24"/>
  <c r="BK356" i="24"/>
  <c r="BK441" i="24"/>
  <c r="BK425" i="24"/>
  <c r="BK409" i="24"/>
  <c r="BK393" i="24"/>
  <c r="BK377" i="24"/>
  <c r="BK361" i="24"/>
  <c r="BJ442" i="24"/>
  <c r="BJ426" i="24"/>
  <c r="BJ410" i="24"/>
  <c r="BJ394" i="24"/>
  <c r="BJ378" i="24"/>
  <c r="BJ362" i="24"/>
  <c r="BJ441" i="24"/>
  <c r="BJ373" i="24"/>
  <c r="BJ363" i="24"/>
  <c r="BJ401" i="24"/>
  <c r="BJ355" i="24"/>
  <c r="BJ397" i="24"/>
  <c r="BK398" i="24"/>
  <c r="BK450" i="24"/>
  <c r="BK434" i="24"/>
  <c r="BK418" i="24"/>
  <c r="BK402" i="24"/>
  <c r="BK386" i="24"/>
  <c r="BK370" i="24"/>
  <c r="BK354" i="24"/>
  <c r="BK439" i="24"/>
  <c r="BK423" i="24"/>
  <c r="BK407" i="24"/>
  <c r="BK391" i="24"/>
  <c r="BK375" i="24"/>
  <c r="BK359" i="24"/>
  <c r="BJ440" i="24"/>
  <c r="BJ424" i="24"/>
  <c r="BJ408" i="24"/>
  <c r="BJ392" i="24"/>
  <c r="BJ376" i="24"/>
  <c r="BJ360" i="24"/>
  <c r="BJ435" i="24"/>
  <c r="BJ361" i="24"/>
  <c r="BJ449" i="24"/>
  <c r="BJ393" i="24"/>
  <c r="BJ451" i="24"/>
  <c r="BJ391" i="24"/>
  <c r="BK430" i="24"/>
  <c r="BK448" i="24"/>
  <c r="BK432" i="24"/>
  <c r="BK416" i="24"/>
  <c r="BK400" i="24"/>
  <c r="BK384" i="24"/>
  <c r="BK368" i="24"/>
  <c r="BK352" i="24"/>
  <c r="BK437" i="24"/>
  <c r="BK421" i="24"/>
  <c r="BK405" i="24"/>
  <c r="BK389" i="24"/>
  <c r="BK373" i="24"/>
  <c r="BK357" i="24"/>
  <c r="BJ438" i="24"/>
  <c r="BJ422" i="24"/>
  <c r="BJ406" i="24"/>
  <c r="BJ390" i="24"/>
  <c r="BJ374" i="24"/>
  <c r="BJ358" i="24"/>
  <c r="BJ429" i="24"/>
  <c r="BJ447" i="24"/>
  <c r="BJ439" i="24"/>
  <c r="BJ389" i="24"/>
  <c r="BJ437" i="24"/>
  <c r="BJ383" i="24"/>
  <c r="BK419" i="24"/>
  <c r="BK446" i="24"/>
  <c r="BK414" i="24"/>
  <c r="BK382" i="24"/>
  <c r="BK451" i="24"/>
  <c r="BK435" i="24"/>
  <c r="BK403" i="24"/>
  <c r="BK387" i="24"/>
  <c r="BK371" i="24"/>
  <c r="BK355" i="24"/>
  <c r="BJ436" i="24"/>
  <c r="BJ420" i="24"/>
  <c r="BJ404" i="24"/>
  <c r="BJ388" i="24"/>
  <c r="BJ372" i="24"/>
  <c r="BJ356" i="24"/>
  <c r="BJ421" i="24"/>
  <c r="BJ425" i="24"/>
  <c r="BJ433" i="24"/>
  <c r="BJ381" i="24"/>
  <c r="BJ431" i="24"/>
  <c r="BJ379" i="24"/>
  <c r="BK444" i="24"/>
  <c r="BK428" i="24"/>
  <c r="BK412" i="24"/>
  <c r="BK396" i="24"/>
  <c r="BK380" i="24"/>
  <c r="BK364" i="24"/>
  <c r="BK449" i="24"/>
  <c r="BK433" i="24"/>
  <c r="BK417" i="24"/>
  <c r="BK401" i="24"/>
  <c r="BK385" i="24"/>
  <c r="BK369" i="24"/>
  <c r="BK353" i="24"/>
  <c r="BJ450" i="24"/>
  <c r="BJ434" i="24"/>
  <c r="BJ418" i="24"/>
  <c r="BJ402" i="24"/>
  <c r="BJ386" i="24"/>
  <c r="BJ370" i="24"/>
  <c r="BJ354" i="24"/>
  <c r="BJ415" i="24"/>
  <c r="BJ409" i="24"/>
  <c r="BJ427" i="24"/>
  <c r="BJ377" i="24"/>
  <c r="BJ423" i="24"/>
  <c r="BJ371" i="24"/>
  <c r="BK442" i="24"/>
  <c r="BK426" i="24"/>
  <c r="BK410" i="24"/>
  <c r="BK394" i="24"/>
  <c r="BK378" i="24"/>
  <c r="BK362" i="24"/>
  <c r="BK447" i="24"/>
  <c r="BK431" i="24"/>
  <c r="BK415" i="24"/>
  <c r="BK399" i="24"/>
  <c r="BK383" i="24"/>
  <c r="BK367" i="24"/>
  <c r="BG352" i="24"/>
  <c r="BJ448" i="24"/>
  <c r="BJ432" i="24"/>
  <c r="BJ416" i="24"/>
  <c r="BJ400" i="24"/>
  <c r="BJ384" i="24"/>
  <c r="BJ368" i="24"/>
  <c r="BJ352" i="24"/>
  <c r="BJ405" i="24"/>
  <c r="BJ399" i="24"/>
  <c r="BJ419" i="24"/>
  <c r="BJ369" i="24"/>
  <c r="BJ417" i="24"/>
  <c r="BJ365" i="24"/>
  <c r="H230" i="24"/>
  <c r="G232" i="24"/>
  <c r="BM121" i="24"/>
  <c r="I228" i="24"/>
  <c r="G237" i="24"/>
  <c r="G228" i="24"/>
  <c r="G468" i="24"/>
  <c r="G467" i="24"/>
  <c r="G471" i="24"/>
  <c r="G470" i="24"/>
  <c r="G701" i="24"/>
  <c r="G703" i="24"/>
  <c r="G700" i="24"/>
  <c r="G702" i="24"/>
  <c r="G469" i="24"/>
  <c r="G699" i="24"/>
  <c r="H228" i="24"/>
  <c r="I229" i="24"/>
  <c r="G229" i="24"/>
  <c r="H229" i="24"/>
  <c r="I230" i="24"/>
  <c r="AS121" i="24"/>
  <c r="BA121" i="24"/>
  <c r="AG121" i="24"/>
  <c r="W121" i="24"/>
  <c r="AQ121" i="24"/>
  <c r="BK121" i="24"/>
  <c r="G230" i="24"/>
  <c r="H231" i="24"/>
  <c r="I231" i="24"/>
  <c r="BC121" i="24"/>
  <c r="G236" i="24"/>
  <c r="AI121" i="24"/>
  <c r="G238" i="24"/>
  <c r="BA443" i="24"/>
  <c r="BA379" i="24"/>
  <c r="AQ416" i="24"/>
  <c r="BA448" i="24"/>
  <c r="BA384" i="24"/>
  <c r="AQ421" i="24"/>
  <c r="AQ357" i="24"/>
  <c r="AG394" i="24"/>
  <c r="BA437" i="24"/>
  <c r="BA450" i="24"/>
  <c r="BA407" i="24"/>
  <c r="AQ444" i="24"/>
  <c r="AQ380" i="24"/>
  <c r="AG417" i="24"/>
  <c r="BA396" i="24"/>
  <c r="AQ433" i="24"/>
  <c r="AQ369" i="24"/>
  <c r="AG406" i="24"/>
  <c r="BA449" i="24"/>
  <c r="BA385" i="24"/>
  <c r="AQ422" i="24"/>
  <c r="AQ358" i="24"/>
  <c r="AG395" i="24"/>
  <c r="BA438" i="24"/>
  <c r="BA374" i="24"/>
  <c r="AQ411" i="24"/>
  <c r="W451" i="24"/>
  <c r="W387" i="24"/>
  <c r="AQ402" i="24"/>
  <c r="AG371" i="24"/>
  <c r="W408" i="24"/>
  <c r="BA386" i="24"/>
  <c r="AG413" i="24"/>
  <c r="W437" i="24"/>
  <c r="W373" i="24"/>
  <c r="AG439" i="24"/>
  <c r="W442" i="24"/>
  <c r="W378" i="24"/>
  <c r="AQ375" i="24"/>
  <c r="AG362" i="24"/>
  <c r="W399" i="24"/>
  <c r="AQ418" i="24"/>
  <c r="AG384" i="24"/>
  <c r="W420" i="24"/>
  <c r="W356" i="24"/>
  <c r="AG405" i="24"/>
  <c r="W425" i="24"/>
  <c r="W361" i="24"/>
  <c r="AQ362" i="24"/>
  <c r="AG353" i="24"/>
  <c r="W390" i="24"/>
  <c r="G691" i="24"/>
  <c r="BM679" i="24"/>
  <c r="BM615" i="24"/>
  <c r="BM668" i="24"/>
  <c r="BM604" i="24"/>
  <c r="BM649" i="24"/>
  <c r="BM585" i="24"/>
  <c r="BM638" i="24"/>
  <c r="BM669" i="24"/>
  <c r="BM605" i="24"/>
  <c r="BM616" i="24"/>
  <c r="AS680" i="24"/>
  <c r="AS612" i="24"/>
  <c r="AI649" i="24"/>
  <c r="AS662" i="24"/>
  <c r="AS598" i="24"/>
  <c r="AS611" i="24"/>
  <c r="AS656" i="24"/>
  <c r="AS592" i="24"/>
  <c r="BM659" i="24"/>
  <c r="AS642" i="24"/>
  <c r="AI679" i="24"/>
  <c r="AI609" i="24"/>
  <c r="Y646" i="24"/>
  <c r="AS649" i="24"/>
  <c r="AI627" i="24"/>
  <c r="BM650" i="24"/>
  <c r="AI651" i="24"/>
  <c r="BA435" i="24"/>
  <c r="BA371" i="24"/>
  <c r="AQ408" i="24"/>
  <c r="BA440" i="24"/>
  <c r="BA376" i="24"/>
  <c r="AQ413" i="24"/>
  <c r="AG450" i="24"/>
  <c r="AG386" i="24"/>
  <c r="BA429" i="24"/>
  <c r="BA442" i="24"/>
  <c r="BA399" i="24"/>
  <c r="AQ436" i="24"/>
  <c r="AQ372" i="24"/>
  <c r="AG409" i="24"/>
  <c r="BA388" i="24"/>
  <c r="AQ425" i="24"/>
  <c r="AQ361" i="24"/>
  <c r="AG398" i="24"/>
  <c r="BA441" i="24"/>
  <c r="BA377" i="24"/>
  <c r="AQ414" i="24"/>
  <c r="AG451" i="24"/>
  <c r="AG387" i="24"/>
  <c r="BA430" i="24"/>
  <c r="BA366" i="24"/>
  <c r="AQ403" i="24"/>
  <c r="AG436" i="24"/>
  <c r="W443" i="24"/>
  <c r="W379" i="24"/>
  <c r="AQ383" i="24"/>
  <c r="AG363" i="24"/>
  <c r="W400" i="24"/>
  <c r="BA354" i="24"/>
  <c r="AG397" i="24"/>
  <c r="W429" i="24"/>
  <c r="W365" i="24"/>
  <c r="AG423" i="24"/>
  <c r="W434" i="24"/>
  <c r="W370" i="24"/>
  <c r="AQ359" i="24"/>
  <c r="AG354" i="24"/>
  <c r="W391" i="24"/>
  <c r="AQ386" i="24"/>
  <c r="AG375" i="24"/>
  <c r="W412" i="24"/>
  <c r="BA370" i="24"/>
  <c r="AG389" i="24"/>
  <c r="W417" i="24"/>
  <c r="W353" i="24"/>
  <c r="AG447" i="24"/>
  <c r="W446" i="24"/>
  <c r="W382" i="24"/>
  <c r="G692" i="24"/>
  <c r="I463" i="24"/>
  <c r="BM671" i="24"/>
  <c r="BM607" i="24"/>
  <c r="BM660" i="24"/>
  <c r="BM596" i="24"/>
  <c r="BM641" i="24"/>
  <c r="AS683" i="24"/>
  <c r="BM630" i="24"/>
  <c r="BM661" i="24"/>
  <c r="BM597" i="24"/>
  <c r="BM602" i="24"/>
  <c r="AS668" i="24"/>
  <c r="AS604" i="24"/>
  <c r="AI641" i="24"/>
  <c r="AS654" i="24"/>
  <c r="AS590" i="24"/>
  <c r="AS667" i="24"/>
  <c r="AS603" i="24"/>
  <c r="AS648" i="24"/>
  <c r="AS584" i="24"/>
  <c r="BM624" i="24"/>
  <c r="AS634" i="24"/>
  <c r="BM664" i="24"/>
  <c r="AI674" i="24"/>
  <c r="AI601" i="24"/>
  <c r="Y638" i="24"/>
  <c r="AS613" i="24"/>
  <c r="AI619" i="24"/>
  <c r="AS661" i="24"/>
  <c r="AI644" i="24"/>
  <c r="Y682" i="24"/>
  <c r="Y618" i="24"/>
  <c r="AI672" i="24"/>
  <c r="AI602" i="24"/>
  <c r="AS676" i="24"/>
  <c r="AI643" i="24"/>
  <c r="Y676" i="24"/>
  <c r="Y683" i="24"/>
  <c r="AS607" i="24"/>
  <c r="Y649" i="24"/>
  <c r="AS605" i="24"/>
  <c r="Y645" i="24"/>
  <c r="AS621" i="24"/>
  <c r="Y648" i="24"/>
  <c r="AI614" i="24"/>
  <c r="Y605" i="24"/>
  <c r="AI592" i="24"/>
  <c r="Y594" i="24"/>
  <c r="Y659" i="24"/>
  <c r="AS593" i="24"/>
  <c r="Y607" i="24"/>
  <c r="Y592" i="24"/>
  <c r="BA427" i="24"/>
  <c r="BA363" i="24"/>
  <c r="AQ400" i="24"/>
  <c r="BA432" i="24"/>
  <c r="BA368" i="24"/>
  <c r="AQ405" i="24"/>
  <c r="AG442" i="24"/>
  <c r="AG378" i="24"/>
  <c r="BA421" i="24"/>
  <c r="BA434" i="24"/>
  <c r="BA391" i="24"/>
  <c r="AQ428" i="24"/>
  <c r="AQ364" i="24"/>
  <c r="AG401" i="24"/>
  <c r="BA444" i="24"/>
  <c r="BA380" i="24"/>
  <c r="AQ417" i="24"/>
  <c r="AQ353" i="24"/>
  <c r="AG390" i="24"/>
  <c r="BA433" i="24"/>
  <c r="BA369" i="24"/>
  <c r="AQ406" i="24"/>
  <c r="AG443" i="24"/>
  <c r="AG379" i="24"/>
  <c r="BA422" i="24"/>
  <c r="BA358" i="24"/>
  <c r="AQ395" i="24"/>
  <c r="AG420" i="24"/>
  <c r="W435" i="24"/>
  <c r="W371" i="24"/>
  <c r="AQ371" i="24"/>
  <c r="AG355" i="24"/>
  <c r="W392" i="24"/>
  <c r="AQ423" i="24"/>
  <c r="AG381" i="24"/>
  <c r="W421" i="24"/>
  <c r="W357" i="24"/>
  <c r="AG407" i="24"/>
  <c r="W426" i="24"/>
  <c r="W362" i="24"/>
  <c r="AG444" i="24"/>
  <c r="W447" i="24"/>
  <c r="W383" i="24"/>
  <c r="AQ379" i="24"/>
  <c r="AG367" i="24"/>
  <c r="W404" i="24"/>
  <c r="AQ439" i="24"/>
  <c r="AG372" i="24"/>
  <c r="W409" i="24"/>
  <c r="BA389" i="24"/>
  <c r="AG431" i="24"/>
  <c r="W438" i="24"/>
  <c r="W374" i="24"/>
  <c r="I462" i="24"/>
  <c r="BM663" i="24"/>
  <c r="BM599" i="24"/>
  <c r="BM652" i="24"/>
  <c r="BM588" i="24"/>
  <c r="BM633" i="24"/>
  <c r="AS675" i="24"/>
  <c r="BM622" i="24"/>
  <c r="BM653" i="24"/>
  <c r="BM589" i="24"/>
  <c r="BM587" i="24"/>
  <c r="AS660" i="24"/>
  <c r="AS596" i="24"/>
  <c r="BM656" i="24"/>
  <c r="AS646" i="24"/>
  <c r="AI683" i="24"/>
  <c r="AS659" i="24"/>
  <c r="AS595" i="24"/>
  <c r="AS640" i="24"/>
  <c r="AI677" i="24"/>
  <c r="BM610" i="24"/>
  <c r="AS626" i="24"/>
  <c r="BM635" i="24"/>
  <c r="AI667" i="24"/>
  <c r="AI593" i="24"/>
  <c r="Y630" i="24"/>
  <c r="AS599" i="24"/>
  <c r="AI611" i="24"/>
  <c r="AS647" i="24"/>
  <c r="AI637" i="24"/>
  <c r="Y674" i="24"/>
  <c r="Y610" i="24"/>
  <c r="AI654" i="24"/>
  <c r="AI594" i="24"/>
  <c r="AS645" i="24"/>
  <c r="AI631" i="24"/>
  <c r="Y668" i="24"/>
  <c r="Y669" i="24"/>
  <c r="AS589" i="24"/>
  <c r="Y631" i="24"/>
  <c r="AI656" i="24"/>
  <c r="Y627" i="24"/>
  <c r="AI664" i="24"/>
  <c r="Y641" i="24"/>
  <c r="AI600" i="24"/>
  <c r="Y597" i="24"/>
  <c r="Y665" i="24"/>
  <c r="Y586" i="24"/>
  <c r="Y643" i="24"/>
  <c r="AI604" i="24"/>
  <c r="Y604" i="24"/>
  <c r="Y601" i="24"/>
  <c r="BA419" i="24"/>
  <c r="BA355" i="24"/>
  <c r="AQ392" i="24"/>
  <c r="BA424" i="24"/>
  <c r="BA360" i="24"/>
  <c r="AQ397" i="24"/>
  <c r="AG434" i="24"/>
  <c r="BA413" i="24"/>
  <c r="BA426" i="24"/>
  <c r="BA447" i="24"/>
  <c r="BA383" i="24"/>
  <c r="AQ420" i="24"/>
  <c r="AQ356" i="24"/>
  <c r="AG393" i="24"/>
  <c r="BA436" i="24"/>
  <c r="BA372" i="24"/>
  <c r="AQ409" i="24"/>
  <c r="AG446" i="24"/>
  <c r="AG382" i="24"/>
  <c r="BA425" i="24"/>
  <c r="BA361" i="24"/>
  <c r="AQ398" i="24"/>
  <c r="AG435" i="24"/>
  <c r="BA414" i="24"/>
  <c r="AQ451" i="24"/>
  <c r="AQ387" i="24"/>
  <c r="AG404" i="24"/>
  <c r="W427" i="24"/>
  <c r="W363" i="24"/>
  <c r="AQ355" i="24"/>
  <c r="W448" i="24"/>
  <c r="W384" i="24"/>
  <c r="AQ391" i="24"/>
  <c r="AG376" i="24"/>
  <c r="W413" i="24"/>
  <c r="BA373" i="24"/>
  <c r="AG391" i="24"/>
  <c r="W418" i="24"/>
  <c r="W354" i="24"/>
  <c r="AG428" i="24"/>
  <c r="W439" i="24"/>
  <c r="W375" i="24"/>
  <c r="AQ363" i="24"/>
  <c r="AG359" i="24"/>
  <c r="W396" i="24"/>
  <c r="AQ407" i="24"/>
  <c r="AG364" i="24"/>
  <c r="W401" i="24"/>
  <c r="BA357" i="24"/>
  <c r="AG415" i="24"/>
  <c r="W430" i="24"/>
  <c r="W366" i="24"/>
  <c r="BM655" i="24"/>
  <c r="BM591" i="24"/>
  <c r="BM644" i="24"/>
  <c r="AS678" i="24"/>
  <c r="BM625" i="24"/>
  <c r="BM678" i="24"/>
  <c r="BM614" i="24"/>
  <c r="BM645" i="24"/>
  <c r="AS679" i="24"/>
  <c r="BM672" i="24"/>
  <c r="AS652" i="24"/>
  <c r="AS588" i="24"/>
  <c r="BM642" i="24"/>
  <c r="AS638" i="24"/>
  <c r="BM683" i="24"/>
  <c r="AS651" i="24"/>
  <c r="BM675" i="24"/>
  <c r="AS632" i="24"/>
  <c r="AI669" i="24"/>
  <c r="BM595" i="24"/>
  <c r="AS618" i="24"/>
  <c r="AS672" i="24"/>
  <c r="AI660" i="24"/>
  <c r="AI585" i="24"/>
  <c r="Y622" i="24"/>
  <c r="AS587" i="24"/>
  <c r="AI603" i="24"/>
  <c r="AS633" i="24"/>
  <c r="AI629" i="24"/>
  <c r="Y666" i="24"/>
  <c r="BM618" i="24"/>
  <c r="AI647" i="24"/>
  <c r="AI586" i="24"/>
  <c r="AS631" i="24"/>
  <c r="AI623" i="24"/>
  <c r="Y660" i="24"/>
  <c r="Y653" i="24"/>
  <c r="AI648" i="24"/>
  <c r="Y624" i="24"/>
  <c r="AI646" i="24"/>
  <c r="Y620" i="24"/>
  <c r="AI655" i="24"/>
  <c r="Y623" i="24"/>
  <c r="Y661" i="24"/>
  <c r="Y589" i="24"/>
  <c r="Y647" i="24"/>
  <c r="BM632" i="24"/>
  <c r="Y636" i="24"/>
  <c r="AI590" i="24"/>
  <c r="Y596" i="24"/>
  <c r="Y600" i="24"/>
  <c r="BA411" i="24"/>
  <c r="AQ448" i="24"/>
  <c r="BA416" i="24"/>
  <c r="BA352" i="24"/>
  <c r="AQ389" i="24"/>
  <c r="AG426" i="24"/>
  <c r="BA405" i="24"/>
  <c r="BA418" i="24"/>
  <c r="BA439" i="24"/>
  <c r="BA375" i="24"/>
  <c r="AQ412" i="24"/>
  <c r="AG449" i="24"/>
  <c r="AG385" i="24"/>
  <c r="BA428" i="24"/>
  <c r="BA364" i="24"/>
  <c r="AQ401" i="24"/>
  <c r="AG438" i="24"/>
  <c r="BA417" i="24"/>
  <c r="BA353" i="24"/>
  <c r="AQ390" i="24"/>
  <c r="AG427" i="24"/>
  <c r="BA406" i="24"/>
  <c r="AQ443" i="24"/>
  <c r="BA378" i="24"/>
  <c r="AG388" i="24"/>
  <c r="W419" i="24"/>
  <c r="W355" i="24"/>
  <c r="AG440" i="24"/>
  <c r="W440" i="24"/>
  <c r="W376" i="24"/>
  <c r="AQ376" i="24"/>
  <c r="AG368" i="24"/>
  <c r="W405" i="24"/>
  <c r="AQ442" i="24"/>
  <c r="AG373" i="24"/>
  <c r="W410" i="24"/>
  <c r="BA394" i="24"/>
  <c r="AG412" i="24"/>
  <c r="W431" i="24"/>
  <c r="W367" i="24"/>
  <c r="AG448" i="24"/>
  <c r="W388" i="24"/>
  <c r="AQ368" i="24"/>
  <c r="AG356" i="24"/>
  <c r="W393" i="24"/>
  <c r="AQ426" i="24"/>
  <c r="AG399" i="24"/>
  <c r="W422" i="24"/>
  <c r="W358" i="24"/>
  <c r="BM647" i="24"/>
  <c r="AS681" i="24"/>
  <c r="BM636" i="24"/>
  <c r="BM681" i="24"/>
  <c r="BM617" i="24"/>
  <c r="BM670" i="24"/>
  <c r="BM606" i="24"/>
  <c r="BM637" i="24"/>
  <c r="AS671" i="24"/>
  <c r="BM658" i="24"/>
  <c r="AS644" i="24"/>
  <c r="AI681" i="24"/>
  <c r="BM627" i="24"/>
  <c r="AS630" i="24"/>
  <c r="BM648" i="24"/>
  <c r="AS643" i="24"/>
  <c r="BM640" i="24"/>
  <c r="AS624" i="24"/>
  <c r="AI661" i="24"/>
  <c r="AS682" i="24"/>
  <c r="AS610" i="24"/>
  <c r="AS665" i="24"/>
  <c r="AI642" i="24"/>
  <c r="Y678" i="24"/>
  <c r="Y614" i="24"/>
  <c r="AI666" i="24"/>
  <c r="AI595" i="24"/>
  <c r="AS597" i="24"/>
  <c r="AI621" i="24"/>
  <c r="Y658" i="24"/>
  <c r="AS677" i="24"/>
  <c r="AI640" i="24"/>
  <c r="Y679" i="24"/>
  <c r="AS617" i="24"/>
  <c r="AI615" i="24"/>
  <c r="AS609" i="24"/>
  <c r="Y635" i="24"/>
  <c r="AI638" i="24"/>
  <c r="Y617" i="24"/>
  <c r="AI630" i="24"/>
  <c r="Y613" i="24"/>
  <c r="AI636" i="24"/>
  <c r="Y616" i="24"/>
  <c r="Y651" i="24"/>
  <c r="AS655" i="24"/>
  <c r="Y640" i="24"/>
  <c r="AI682" i="24"/>
  <c r="Y629" i="24"/>
  <c r="Y677" i="24"/>
  <c r="Y588" i="24"/>
  <c r="H461" i="24"/>
  <c r="BA403" i="24"/>
  <c r="AQ440" i="24"/>
  <c r="BA408" i="24"/>
  <c r="AQ445" i="24"/>
  <c r="AQ381" i="24"/>
  <c r="AG418" i="24"/>
  <c r="BA410" i="24"/>
  <c r="BA431" i="24"/>
  <c r="BA367" i="24"/>
  <c r="AQ404" i="24"/>
  <c r="AG441" i="24"/>
  <c r="AG377" i="24"/>
  <c r="BA420" i="24"/>
  <c r="BA356" i="24"/>
  <c r="AQ393" i="24"/>
  <c r="AG430" i="24"/>
  <c r="BA409" i="24"/>
  <c r="AQ446" i="24"/>
  <c r="AQ382" i="24"/>
  <c r="AG419" i="24"/>
  <c r="BA398" i="24"/>
  <c r="AQ435" i="24"/>
  <c r="AQ447" i="24"/>
  <c r="AG374" i="24"/>
  <c r="W411" i="24"/>
  <c r="BA397" i="24"/>
  <c r="AG424" i="24"/>
  <c r="W432" i="24"/>
  <c r="W368" i="24"/>
  <c r="AQ360" i="24"/>
  <c r="AG360" i="24"/>
  <c r="W397" i="24"/>
  <c r="AQ410" i="24"/>
  <c r="AG365" i="24"/>
  <c r="W402" i="24"/>
  <c r="BA362" i="24"/>
  <c r="AG396" i="24"/>
  <c r="W423" i="24"/>
  <c r="W359" i="24"/>
  <c r="AG432" i="24"/>
  <c r="W444" i="24"/>
  <c r="W380" i="24"/>
  <c r="AQ352" i="24"/>
  <c r="W449" i="24"/>
  <c r="W385" i="24"/>
  <c r="AQ394" i="24"/>
  <c r="AG383" i="24"/>
  <c r="W414" i="24"/>
  <c r="G694" i="24"/>
  <c r="BM639" i="24"/>
  <c r="AS673" i="24"/>
  <c r="BM628" i="24"/>
  <c r="BM673" i="24"/>
  <c r="BM609" i="24"/>
  <c r="BM662" i="24"/>
  <c r="BM598" i="24"/>
  <c r="BM629" i="24"/>
  <c r="BM680" i="24"/>
  <c r="BM643" i="24"/>
  <c r="AS636" i="24"/>
  <c r="AI673" i="24"/>
  <c r="BM592" i="24"/>
  <c r="AS622" i="24"/>
  <c r="BM634" i="24"/>
  <c r="AS635" i="24"/>
  <c r="BM626" i="24"/>
  <c r="AS616" i="24"/>
  <c r="AI653" i="24"/>
  <c r="AS666" i="24"/>
  <c r="AS602" i="24"/>
  <c r="AS629" i="24"/>
  <c r="AI633" i="24"/>
  <c r="Y670" i="24"/>
  <c r="Y606" i="24"/>
  <c r="AI659" i="24"/>
  <c r="AI587" i="24"/>
  <c r="AS591" i="24"/>
  <c r="AI613" i="24"/>
  <c r="Y650" i="24"/>
  <c r="AS653" i="24"/>
  <c r="AI634" i="24"/>
  <c r="Y671" i="24"/>
  <c r="AI680" i="24"/>
  <c r="AI607" i="24"/>
  <c r="AI678" i="24"/>
  <c r="Y628" i="24"/>
  <c r="AI624" i="24"/>
  <c r="Y598" i="24"/>
  <c r="AI616" i="24"/>
  <c r="Y603" i="24"/>
  <c r="AI622" i="24"/>
  <c r="AS657" i="24"/>
  <c r="Y644" i="24"/>
  <c r="AI671" i="24"/>
  <c r="Y633" i="24"/>
  <c r="AI670" i="24"/>
  <c r="Y611" i="24"/>
  <c r="Y664" i="24"/>
  <c r="Y609" i="24"/>
  <c r="H463" i="24"/>
  <c r="BA395" i="24"/>
  <c r="AQ432" i="24"/>
  <c r="BA400" i="24"/>
  <c r="AQ437" i="24"/>
  <c r="AQ373" i="24"/>
  <c r="AG410" i="24"/>
  <c r="BA402" i="24"/>
  <c r="BA423" i="24"/>
  <c r="BA359" i="24"/>
  <c r="AQ396" i="24"/>
  <c r="AG433" i="24"/>
  <c r="BA412" i="24"/>
  <c r="AQ449" i="24"/>
  <c r="AQ385" i="24"/>
  <c r="AG422" i="24"/>
  <c r="BA401" i="24"/>
  <c r="AQ438" i="24"/>
  <c r="AQ374" i="24"/>
  <c r="AG411" i="24"/>
  <c r="BA390" i="24"/>
  <c r="AQ427" i="24"/>
  <c r="AQ415" i="24"/>
  <c r="AG366" i="24"/>
  <c r="W403" i="24"/>
  <c r="BA365" i="24"/>
  <c r="AG408" i="24"/>
  <c r="W424" i="24"/>
  <c r="W360" i="24"/>
  <c r="AG445" i="24"/>
  <c r="AG352" i="24"/>
  <c r="W389" i="24"/>
  <c r="AQ370" i="24"/>
  <c r="AG357" i="24"/>
  <c r="W394" i="24"/>
  <c r="AQ431" i="24"/>
  <c r="AG380" i="24"/>
  <c r="W415" i="24"/>
  <c r="BA381" i="24"/>
  <c r="AG416" i="24"/>
  <c r="W436" i="24"/>
  <c r="W372" i="24"/>
  <c r="AG437" i="24"/>
  <c r="W441" i="24"/>
  <c r="W377" i="24"/>
  <c r="AQ384" i="24"/>
  <c r="AG369" i="24"/>
  <c r="W406" i="24"/>
  <c r="G693" i="24"/>
  <c r="AQ429" i="24"/>
  <c r="AQ441" i="24"/>
  <c r="AG403" i="24"/>
  <c r="AQ434" i="24"/>
  <c r="W450" i="24"/>
  <c r="W364" i="24"/>
  <c r="BM623" i="24"/>
  <c r="BM593" i="24"/>
  <c r="BM651" i="24"/>
  <c r="AS670" i="24"/>
  <c r="AS664" i="24"/>
  <c r="AS586" i="24"/>
  <c r="AS663" i="24"/>
  <c r="AI597" i="24"/>
  <c r="AI626" i="24"/>
  <c r="AI650" i="24"/>
  <c r="BM682" i="24"/>
  <c r="Y681" i="24"/>
  <c r="Y656" i="24"/>
  <c r="AI620" i="24"/>
  <c r="Y599" i="24"/>
  <c r="Y593" i="24"/>
  <c r="BK645" i="24"/>
  <c r="AQ679" i="24"/>
  <c r="BK626" i="24"/>
  <c r="BK679" i="24"/>
  <c r="BK615" i="24"/>
  <c r="BK668" i="24"/>
  <c r="BK604" i="24"/>
  <c r="BK643" i="24"/>
  <c r="AQ677" i="24"/>
  <c r="BK616" i="24"/>
  <c r="AQ618" i="24"/>
  <c r="AG655" i="24"/>
  <c r="BK585" i="24"/>
  <c r="AQ620" i="24"/>
  <c r="BK641" i="24"/>
  <c r="AQ633" i="24"/>
  <c r="BK598" i="24"/>
  <c r="AQ630" i="24"/>
  <c r="AG667" i="24"/>
  <c r="AQ664" i="24"/>
  <c r="AQ600" i="24"/>
  <c r="AQ589" i="24"/>
  <c r="AG599" i="24"/>
  <c r="W636" i="24"/>
  <c r="AQ621" i="24"/>
  <c r="AG633" i="24"/>
  <c r="W670" i="24"/>
  <c r="AG673" i="24"/>
  <c r="AG603" i="24"/>
  <c r="W640" i="24"/>
  <c r="AQ611" i="24"/>
  <c r="AG624" i="24"/>
  <c r="W661" i="24"/>
  <c r="AG665" i="24"/>
  <c r="AG597" i="24"/>
  <c r="AG618" i="24"/>
  <c r="AQ645" i="24"/>
  <c r="W639" i="24"/>
  <c r="AQ643" i="24"/>
  <c r="W635" i="24"/>
  <c r="AG646" i="24"/>
  <c r="W613" i="24"/>
  <c r="W673" i="24"/>
  <c r="W587" i="24"/>
  <c r="W679" i="24"/>
  <c r="AQ672" i="24"/>
  <c r="W671" i="24"/>
  <c r="W589" i="24"/>
  <c r="AG612" i="24"/>
  <c r="W594" i="24"/>
  <c r="BC429" i="24"/>
  <c r="BC365" i="24"/>
  <c r="AS402" i="24"/>
  <c r="BC434" i="24"/>
  <c r="BC370" i="24"/>
  <c r="AS407" i="24"/>
  <c r="AI444" i="24"/>
  <c r="AI380" i="24"/>
  <c r="BC423" i="24"/>
  <c r="BC444" i="24"/>
  <c r="BC401" i="24"/>
  <c r="AS438" i="24"/>
  <c r="AS374" i="24"/>
  <c r="AI411" i="24"/>
  <c r="BC390" i="24"/>
  <c r="AS427" i="24"/>
  <c r="AS363" i="24"/>
  <c r="AI400" i="24"/>
  <c r="BC443" i="24"/>
  <c r="BC379" i="24"/>
  <c r="AS416" i="24"/>
  <c r="AS352" i="24"/>
  <c r="AI389" i="24"/>
  <c r="BC432" i="24"/>
  <c r="BC368" i="24"/>
  <c r="AS405" i="24"/>
  <c r="AS377" i="24"/>
  <c r="AI360" i="24"/>
  <c r="Y397" i="24"/>
  <c r="AS412" i="24"/>
  <c r="AI365" i="24"/>
  <c r="Y402" i="24"/>
  <c r="AQ365" i="24"/>
  <c r="BA415" i="24"/>
  <c r="AQ377" i="24"/>
  <c r="AG392" i="24"/>
  <c r="W386" i="24"/>
  <c r="AG421" i="24"/>
  <c r="BM654" i="24"/>
  <c r="BM608" i="24"/>
  <c r="AS614" i="24"/>
  <c r="AS608" i="24"/>
  <c r="AS615" i="24"/>
  <c r="AI652" i="24"/>
  <c r="AI589" i="24"/>
  <c r="AI618" i="24"/>
  <c r="AI599" i="24"/>
  <c r="BM603" i="24"/>
  <c r="Y667" i="24"/>
  <c r="AS637" i="24"/>
  <c r="AI606" i="24"/>
  <c r="Y591" i="24"/>
  <c r="H459" i="24"/>
  <c r="G461" i="24"/>
  <c r="BK637" i="24"/>
  <c r="BK682" i="24"/>
  <c r="BK618" i="24"/>
  <c r="BK671" i="24"/>
  <c r="BK607" i="24"/>
  <c r="BK660" i="24"/>
  <c r="BK596" i="24"/>
  <c r="BK635" i="24"/>
  <c r="BK673" i="24"/>
  <c r="BK601" i="24"/>
  <c r="AQ610" i="24"/>
  <c r="AG647" i="24"/>
  <c r="AQ680" i="24"/>
  <c r="AQ612" i="24"/>
  <c r="BK606" i="24"/>
  <c r="AQ625" i="24"/>
  <c r="BK584" i="24"/>
  <c r="AQ622" i="24"/>
  <c r="AG659" i="24"/>
  <c r="AQ656" i="24"/>
  <c r="AQ592" i="24"/>
  <c r="AG664" i="24"/>
  <c r="AG591" i="24"/>
  <c r="W628" i="24"/>
  <c r="AQ607" i="24"/>
  <c r="AG625" i="24"/>
  <c r="BK622" i="24"/>
  <c r="AG666" i="24"/>
  <c r="AG595" i="24"/>
  <c r="W632" i="24"/>
  <c r="AQ597" i="24"/>
  <c r="AG616" i="24"/>
  <c r="BK672" i="24"/>
  <c r="AG658" i="24"/>
  <c r="AG589" i="24"/>
  <c r="AG604" i="24"/>
  <c r="AQ627" i="24"/>
  <c r="W621" i="24"/>
  <c r="AG638" i="24"/>
  <c r="W617" i="24"/>
  <c r="AG630" i="24"/>
  <c r="BK654" i="24"/>
  <c r="W667" i="24"/>
  <c r="BK640" i="24"/>
  <c r="W655" i="24"/>
  <c r="AQ615" i="24"/>
  <c r="W665" i="24"/>
  <c r="BK625" i="24"/>
  <c r="AG598" i="24"/>
  <c r="W586" i="24"/>
  <c r="BC421" i="24"/>
  <c r="BC357" i="24"/>
  <c r="AS394" i="24"/>
  <c r="BC426" i="24"/>
  <c r="BC362" i="24"/>
  <c r="AS399" i="24"/>
  <c r="AI436" i="24"/>
  <c r="BC415" i="24"/>
  <c r="BC436" i="24"/>
  <c r="BC393" i="24"/>
  <c r="AS430" i="24"/>
  <c r="AS366" i="24"/>
  <c r="AI403" i="24"/>
  <c r="BC446" i="24"/>
  <c r="BC382" i="24"/>
  <c r="AS419" i="24"/>
  <c r="BA451" i="24"/>
  <c r="AG402" i="24"/>
  <c r="AG414" i="24"/>
  <c r="BA446" i="24"/>
  <c r="W416" i="24"/>
  <c r="AQ399" i="24"/>
  <c r="W433" i="24"/>
  <c r="BM676" i="24"/>
  <c r="BM646" i="24"/>
  <c r="BM594" i="24"/>
  <c r="AS606" i="24"/>
  <c r="AS600" i="24"/>
  <c r="AS601" i="24"/>
  <c r="AI635" i="24"/>
  <c r="Y642" i="24"/>
  <c r="AI610" i="24"/>
  <c r="AI591" i="24"/>
  <c r="AI588" i="24"/>
  <c r="Y652" i="24"/>
  <c r="AI663" i="24"/>
  <c r="Y615" i="24"/>
  <c r="AS669" i="24"/>
  <c r="H462" i="24"/>
  <c r="G460" i="24"/>
  <c r="BK629" i="24"/>
  <c r="BK674" i="24"/>
  <c r="BK610" i="24"/>
  <c r="BK663" i="24"/>
  <c r="BK599" i="24"/>
  <c r="BK652" i="24"/>
  <c r="BK588" i="24"/>
  <c r="BK627" i="24"/>
  <c r="BK638" i="24"/>
  <c r="AQ666" i="24"/>
  <c r="AQ602" i="24"/>
  <c r="AG639" i="24"/>
  <c r="AQ668" i="24"/>
  <c r="AQ604" i="24"/>
  <c r="BK592" i="24"/>
  <c r="AQ617" i="24"/>
  <c r="AQ678" i="24"/>
  <c r="AQ614" i="24"/>
  <c r="AG651" i="24"/>
  <c r="AQ648" i="24"/>
  <c r="AQ584" i="24"/>
  <c r="AG657" i="24"/>
  <c r="W620" i="24"/>
  <c r="AQ593" i="24"/>
  <c r="AG617" i="24"/>
  <c r="BK593" i="24"/>
  <c r="AG648" i="24"/>
  <c r="AG587" i="24"/>
  <c r="W624" i="24"/>
  <c r="AQ591" i="24"/>
  <c r="AG608" i="24"/>
  <c r="AQ667" i="24"/>
  <c r="AG640" i="24"/>
  <c r="W682" i="24"/>
  <c r="AG590" i="24"/>
  <c r="AG610" i="24"/>
  <c r="W614" i="24"/>
  <c r="AG602" i="24"/>
  <c r="W610" i="24"/>
  <c r="AG594" i="24"/>
  <c r="AQ682" i="24"/>
  <c r="W641" i="24"/>
  <c r="AQ675" i="24"/>
  <c r="W637" i="24"/>
  <c r="AQ595" i="24"/>
  <c r="W651" i="24"/>
  <c r="AQ631" i="24"/>
  <c r="W654" i="24"/>
  <c r="W611" i="24"/>
  <c r="BC413" i="24"/>
  <c r="AS450" i="24"/>
  <c r="AS386" i="24"/>
  <c r="BC418" i="24"/>
  <c r="BC354" i="24"/>
  <c r="AS391" i="24"/>
  <c r="AI428" i="24"/>
  <c r="BC407" i="24"/>
  <c r="BC428" i="24"/>
  <c r="BC449" i="24"/>
  <c r="BC385" i="24"/>
  <c r="AS422" i="24"/>
  <c r="AS358" i="24"/>
  <c r="AI395" i="24"/>
  <c r="BC438" i="24"/>
  <c r="BC374" i="24"/>
  <c r="AS411" i="24"/>
  <c r="AI448" i="24"/>
  <c r="AI384" i="24"/>
  <c r="BC427" i="24"/>
  <c r="BC363" i="24"/>
  <c r="AS400" i="24"/>
  <c r="AI437" i="24"/>
  <c r="BC416" i="24"/>
  <c r="BC352" i="24"/>
  <c r="AS389" i="24"/>
  <c r="AI446" i="24"/>
  <c r="Y445" i="24"/>
  <c r="Y381" i="24"/>
  <c r="AI450" i="24"/>
  <c r="Y450" i="24"/>
  <c r="Y386" i="24"/>
  <c r="AS401" i="24"/>
  <c r="AI362" i="24"/>
  <c r="Y399" i="24"/>
  <c r="AS420" i="24"/>
  <c r="AI385" i="24"/>
  <c r="Y420" i="24"/>
  <c r="Y356" i="24"/>
  <c r="AI406" i="24"/>
  <c r="BA387" i="24"/>
  <c r="AQ388" i="24"/>
  <c r="BA382" i="24"/>
  <c r="AG370" i="24"/>
  <c r="W369" i="24"/>
  <c r="I460" i="24"/>
  <c r="BM620" i="24"/>
  <c r="BM590" i="24"/>
  <c r="AS628" i="24"/>
  <c r="BM619" i="24"/>
  <c r="AI645" i="24"/>
  <c r="AI625" i="24"/>
  <c r="Y680" i="24"/>
  <c r="Y634" i="24"/>
  <c r="Y663" i="24"/>
  <c r="Y675" i="24"/>
  <c r="Y595" i="24"/>
  <c r="AI628" i="24"/>
  <c r="Y608" i="24"/>
  <c r="Y639" i="24"/>
  <c r="H460" i="24"/>
  <c r="G459" i="24"/>
  <c r="C691" i="24"/>
  <c r="BK621" i="24"/>
  <c r="BK666" i="24"/>
  <c r="BK602" i="24"/>
  <c r="BK655" i="24"/>
  <c r="BK591" i="24"/>
  <c r="BK644" i="24"/>
  <c r="BK683" i="24"/>
  <c r="BK619" i="24"/>
  <c r="BK624" i="24"/>
  <c r="AQ658" i="24"/>
  <c r="AQ594" i="24"/>
  <c r="BK678" i="24"/>
  <c r="AQ660" i="24"/>
  <c r="AQ596" i="24"/>
  <c r="AQ674" i="24"/>
  <c r="AQ609" i="24"/>
  <c r="AQ670" i="24"/>
  <c r="AQ606" i="24"/>
  <c r="AG643" i="24"/>
  <c r="AQ640" i="24"/>
  <c r="AG677" i="24"/>
  <c r="AG650" i="24"/>
  <c r="W676" i="24"/>
  <c r="W612" i="24"/>
  <c r="AG678" i="24"/>
  <c r="AG609" i="24"/>
  <c r="AQ669" i="24"/>
  <c r="AG641" i="24"/>
  <c r="W680" i="24"/>
  <c r="W616" i="24"/>
  <c r="AG676" i="24"/>
  <c r="AG600" i="24"/>
  <c r="AQ653" i="24"/>
  <c r="AG637" i="24"/>
  <c r="W674" i="24"/>
  <c r="W659" i="24"/>
  <c r="AG596" i="24"/>
  <c r="W607" i="24"/>
  <c r="AG588" i="24"/>
  <c r="W601" i="24"/>
  <c r="W681" i="24"/>
  <c r="AG654" i="24"/>
  <c r="W634" i="24"/>
  <c r="AQ599" i="24"/>
  <c r="W630" i="24"/>
  <c r="AG661" i="24"/>
  <c r="W633" i="24"/>
  <c r="AQ613" i="24"/>
  <c r="W647" i="24"/>
  <c r="W599" i="24"/>
  <c r="AQ424" i="24"/>
  <c r="BA445" i="24"/>
  <c r="AG425" i="24"/>
  <c r="AQ419" i="24"/>
  <c r="AG429" i="24"/>
  <c r="W407" i="24"/>
  <c r="AQ378" i="24"/>
  <c r="I461" i="24"/>
  <c r="BM612" i="24"/>
  <c r="BM677" i="24"/>
  <c r="AS620" i="24"/>
  <c r="BM674" i="24"/>
  <c r="AI617" i="24"/>
  <c r="Y672" i="24"/>
  <c r="Y626" i="24"/>
  <c r="Y655" i="24"/>
  <c r="AI639" i="24"/>
  <c r="Y657" i="24"/>
  <c r="Y587" i="24"/>
  <c r="Y637" i="24"/>
  <c r="Y602" i="24"/>
  <c r="Y632" i="24"/>
  <c r="G462" i="24"/>
  <c r="BK677" i="24"/>
  <c r="BK613" i="24"/>
  <c r="BK658" i="24"/>
  <c r="BK594" i="24"/>
  <c r="BK647" i="24"/>
  <c r="AQ681" i="24"/>
  <c r="BK636" i="24"/>
  <c r="BK675" i="24"/>
  <c r="BK611" i="24"/>
  <c r="BK609" i="24"/>
  <c r="AQ650" i="24"/>
  <c r="AQ586" i="24"/>
  <c r="BK664" i="24"/>
  <c r="AQ652" i="24"/>
  <c r="AQ588" i="24"/>
  <c r="AQ665" i="24"/>
  <c r="AQ601" i="24"/>
  <c r="AQ662" i="24"/>
  <c r="AQ598" i="24"/>
  <c r="BK681" i="24"/>
  <c r="AQ632" i="24"/>
  <c r="BK608" i="24"/>
  <c r="AG631" i="24"/>
  <c r="W668" i="24"/>
  <c r="BK657" i="24"/>
  <c r="AG674" i="24"/>
  <c r="AG601" i="24"/>
  <c r="AQ655" i="24"/>
  <c r="AG635" i="24"/>
  <c r="W672" i="24"/>
  <c r="W608" i="24"/>
  <c r="AG669" i="24"/>
  <c r="AG592" i="24"/>
  <c r="AQ639" i="24"/>
  <c r="AG629" i="24"/>
  <c r="W666" i="24"/>
  <c r="W650" i="24"/>
  <c r="W683" i="24"/>
  <c r="W604" i="24"/>
  <c r="W675" i="24"/>
  <c r="W593" i="24"/>
  <c r="W662" i="24"/>
  <c r="AG645" i="24"/>
  <c r="W627" i="24"/>
  <c r="W623" i="24"/>
  <c r="AG652" i="24"/>
  <c r="W626" i="24"/>
  <c r="AG680" i="24"/>
  <c r="W629" i="24"/>
  <c r="W598" i="24"/>
  <c r="BA393" i="24"/>
  <c r="AQ367" i="24"/>
  <c r="W445" i="24"/>
  <c r="AQ450" i="24"/>
  <c r="AG361" i="24"/>
  <c r="BM665" i="24"/>
  <c r="BM621" i="24"/>
  <c r="AI665" i="24"/>
  <c r="AS627" i="24"/>
  <c r="AS658" i="24"/>
  <c r="Y662" i="24"/>
  <c r="AI676" i="24"/>
  <c r="AS639" i="24"/>
  <c r="BM586" i="24"/>
  <c r="AI632" i="24"/>
  <c r="Y590" i="24"/>
  <c r="AS641" i="24"/>
  <c r="Y619" i="24"/>
  <c r="AI612" i="24"/>
  <c r="Y625" i="24"/>
  <c r="AQ430" i="24"/>
  <c r="AG358" i="24"/>
  <c r="W381" i="24"/>
  <c r="AG400" i="24"/>
  <c r="W398" i="24"/>
  <c r="BM657" i="24"/>
  <c r="BM613" i="24"/>
  <c r="AI657" i="24"/>
  <c r="AS619" i="24"/>
  <c r="AS650" i="24"/>
  <c r="Y654" i="24"/>
  <c r="AI658" i="24"/>
  <c r="AS625" i="24"/>
  <c r="AI675" i="24"/>
  <c r="AI596" i="24"/>
  <c r="BM667" i="24"/>
  <c r="AI608" i="24"/>
  <c r="Y612" i="24"/>
  <c r="AI598" i="24"/>
  <c r="Y585" i="24"/>
  <c r="BK661" i="24"/>
  <c r="BK597" i="24"/>
  <c r="BK642" i="24"/>
  <c r="BK631" i="24"/>
  <c r="BK620" i="24"/>
  <c r="BK659" i="24"/>
  <c r="BK595" i="24"/>
  <c r="BK665" i="24"/>
  <c r="AQ634" i="24"/>
  <c r="AG671" i="24"/>
  <c r="BK614" i="24"/>
  <c r="AQ636" i="24"/>
  <c r="BK670" i="24"/>
  <c r="AQ649" i="24"/>
  <c r="BK648" i="24"/>
  <c r="AQ646" i="24"/>
  <c r="AG683" i="24"/>
  <c r="BK632" i="24"/>
  <c r="AQ616" i="24"/>
  <c r="AQ637" i="24"/>
  <c r="AG615" i="24"/>
  <c r="W652" i="24"/>
  <c r="AQ671" i="24"/>
  <c r="AG649" i="24"/>
  <c r="AG585" i="24"/>
  <c r="AQ605" i="24"/>
  <c r="AG619" i="24"/>
  <c r="W656" i="24"/>
  <c r="AQ661" i="24"/>
  <c r="AG644" i="24"/>
  <c r="W677" i="24"/>
  <c r="AQ585" i="24"/>
  <c r="AG613" i="24"/>
  <c r="AQ629" i="24"/>
  <c r="W625" i="24"/>
  <c r="W653" i="24"/>
  <c r="W588" i="24"/>
  <c r="W649" i="24"/>
  <c r="AQ659" i="24"/>
  <c r="W638" i="24"/>
  <c r="AG622" i="24"/>
  <c r="W603" i="24"/>
  <c r="AG628" i="24"/>
  <c r="W592" i="24"/>
  <c r="AG620" i="24"/>
  <c r="W605" i="24"/>
  <c r="AG660" i="24"/>
  <c r="W615" i="24"/>
  <c r="W591" i="24"/>
  <c r="BC445" i="24"/>
  <c r="BC381" i="24"/>
  <c r="AS418" i="24"/>
  <c r="BA392" i="24"/>
  <c r="BA404" i="24"/>
  <c r="AQ366" i="24"/>
  <c r="W395" i="24"/>
  <c r="AQ354" i="24"/>
  <c r="W428" i="24"/>
  <c r="G695" i="24"/>
  <c r="BM631" i="24"/>
  <c r="BM601" i="24"/>
  <c r="BM666" i="24"/>
  <c r="AS674" i="24"/>
  <c r="BM611" i="24"/>
  <c r="AS594" i="24"/>
  <c r="BM600" i="24"/>
  <c r="AI605" i="24"/>
  <c r="AS585" i="24"/>
  <c r="AI668" i="24"/>
  <c r="Y621" i="24"/>
  <c r="AS623" i="24"/>
  <c r="Y673" i="24"/>
  <c r="AI662" i="24"/>
  <c r="AI584" i="24"/>
  <c r="BK653" i="24"/>
  <c r="BK589" i="24"/>
  <c r="BK634" i="24"/>
  <c r="AQ676" i="24"/>
  <c r="BK623" i="24"/>
  <c r="BK676" i="24"/>
  <c r="BK612" i="24"/>
  <c r="BK651" i="24"/>
  <c r="BK587" i="24"/>
  <c r="BK630" i="24"/>
  <c r="AQ626" i="24"/>
  <c r="AG663" i="24"/>
  <c r="BK600" i="24"/>
  <c r="AQ628" i="24"/>
  <c r="BK656" i="24"/>
  <c r="AQ641" i="24"/>
  <c r="BK633" i="24"/>
  <c r="AQ638" i="24"/>
  <c r="AG675" i="24"/>
  <c r="BK617" i="24"/>
  <c r="AQ608" i="24"/>
  <c r="AQ623" i="24"/>
  <c r="AG607" i="24"/>
  <c r="W644" i="24"/>
  <c r="AQ635" i="24"/>
  <c r="AG642" i="24"/>
  <c r="W678" i="24"/>
  <c r="AG682" i="24"/>
  <c r="AG611" i="24"/>
  <c r="W648" i="24"/>
  <c r="AQ647" i="24"/>
  <c r="AG632" i="24"/>
  <c r="W669" i="24"/>
  <c r="AG672" i="24"/>
  <c r="AG605" i="24"/>
  <c r="AG668" i="24"/>
  <c r="W618" i="24"/>
  <c r="W646" i="24"/>
  <c r="AQ663" i="24"/>
  <c r="W642" i="24"/>
  <c r="AQ587" i="24"/>
  <c r="W631" i="24"/>
  <c r="AG586" i="24"/>
  <c r="W595" i="24"/>
  <c r="AG614" i="24"/>
  <c r="AG606" i="24"/>
  <c r="W597" i="24"/>
  <c r="AG626" i="24"/>
  <c r="W602" i="24"/>
  <c r="W590" i="24"/>
  <c r="BC437" i="24"/>
  <c r="BC373" i="24"/>
  <c r="AS410" i="24"/>
  <c r="BC442" i="24"/>
  <c r="BC378" i="24"/>
  <c r="AS415" i="24"/>
  <c r="AI388" i="24"/>
  <c r="BC431" i="24"/>
  <c r="BC409" i="24"/>
  <c r="AS446" i="24"/>
  <c r="AS382" i="24"/>
  <c r="AI419" i="24"/>
  <c r="BC398" i="24"/>
  <c r="AS435" i="24"/>
  <c r="AS371" i="24"/>
  <c r="AI408" i="24"/>
  <c r="BC451" i="24"/>
  <c r="BC387" i="24"/>
  <c r="AS424" i="24"/>
  <c r="AS360" i="24"/>
  <c r="AI397" i="24"/>
  <c r="BC440" i="24"/>
  <c r="BC376" i="24"/>
  <c r="AS413" i="24"/>
  <c r="AS393" i="24"/>
  <c r="AI368" i="24"/>
  <c r="Y405" i="24"/>
  <c r="AS444" i="24"/>
  <c r="AI373" i="24"/>
  <c r="Y410" i="24"/>
  <c r="BC396" i="24"/>
  <c r="AI407" i="24"/>
  <c r="Y423" i="24"/>
  <c r="Y359" i="24"/>
  <c r="AI433" i="24"/>
  <c r="Y444" i="24"/>
  <c r="Y380" i="24"/>
  <c r="AS353" i="24"/>
  <c r="AQ673" i="24"/>
  <c r="AQ644" i="24"/>
  <c r="AQ651" i="24"/>
  <c r="W664" i="24"/>
  <c r="W663" i="24"/>
  <c r="W600" i="24"/>
  <c r="AS442" i="24"/>
  <c r="AS431" i="24"/>
  <c r="AI404" i="24"/>
  <c r="BC447" i="24"/>
  <c r="BC361" i="24"/>
  <c r="AI435" i="24"/>
  <c r="AS451" i="24"/>
  <c r="AI432" i="24"/>
  <c r="BC403" i="24"/>
  <c r="AS392" i="24"/>
  <c r="AI405" i="24"/>
  <c r="BC360" i="24"/>
  <c r="BC356" i="24"/>
  <c r="Y437" i="24"/>
  <c r="BC375" i="24"/>
  <c r="Y434" i="24"/>
  <c r="BC364" i="24"/>
  <c r="AI354" i="24"/>
  <c r="Y375" i="24"/>
  <c r="AI417" i="24"/>
  <c r="Y412" i="24"/>
  <c r="AS409" i="24"/>
  <c r="Y449" i="24"/>
  <c r="Y385" i="24"/>
  <c r="AS396" i="24"/>
  <c r="AI369" i="24"/>
  <c r="Y406" i="24"/>
  <c r="AS449" i="24"/>
  <c r="AI399" i="24"/>
  <c r="Y427" i="24"/>
  <c r="Y363" i="24"/>
  <c r="AI425" i="24"/>
  <c r="Y440" i="24"/>
  <c r="Y376" i="24"/>
  <c r="H695" i="24"/>
  <c r="BK628" i="24"/>
  <c r="AG681" i="24"/>
  <c r="AG623" i="24"/>
  <c r="BK590" i="24"/>
  <c r="W596" i="24"/>
  <c r="AG634" i="24"/>
  <c r="AS434" i="24"/>
  <c r="BC450" i="24"/>
  <c r="AS423" i="24"/>
  <c r="AI396" i="24"/>
  <c r="BC439" i="24"/>
  <c r="BC353" i="24"/>
  <c r="AI427" i="24"/>
  <c r="AS443" i="24"/>
  <c r="AI424" i="24"/>
  <c r="BC395" i="24"/>
  <c r="AS384" i="24"/>
  <c r="AI381" i="24"/>
  <c r="AS445" i="24"/>
  <c r="AS425" i="24"/>
  <c r="Y429" i="24"/>
  <c r="AS365" i="24"/>
  <c r="Y426" i="24"/>
  <c r="AS433" i="24"/>
  <c r="Y447" i="24"/>
  <c r="Y367" i="24"/>
  <c r="AI401" i="24"/>
  <c r="Y404" i="24"/>
  <c r="AS369" i="24"/>
  <c r="Y441" i="24"/>
  <c r="Y377" i="24"/>
  <c r="AS373" i="24"/>
  <c r="AI361" i="24"/>
  <c r="Y398" i="24"/>
  <c r="AS417" i="24"/>
  <c r="AI383" i="24"/>
  <c r="Y419" i="24"/>
  <c r="Y355" i="24"/>
  <c r="AI409" i="24"/>
  <c r="Y432" i="24"/>
  <c r="Y368" i="24"/>
  <c r="I695" i="24"/>
  <c r="H694" i="24"/>
  <c r="G463" i="24"/>
  <c r="BK667" i="24"/>
  <c r="AQ657" i="24"/>
  <c r="W660" i="24"/>
  <c r="AG662" i="24"/>
  <c r="W657" i="24"/>
  <c r="W619" i="24"/>
  <c r="AS426" i="24"/>
  <c r="BC410" i="24"/>
  <c r="AS383" i="24"/>
  <c r="BC399" i="24"/>
  <c r="BC420" i="24"/>
  <c r="BC441" i="24"/>
  <c r="AS414" i="24"/>
  <c r="AI387" i="24"/>
  <c r="BC430" i="24"/>
  <c r="AS403" i="24"/>
  <c r="AI416" i="24"/>
  <c r="BC371" i="24"/>
  <c r="AS376" i="24"/>
  <c r="BC448" i="24"/>
  <c r="AS437" i="24"/>
  <c r="AS361" i="24"/>
  <c r="Y421" i="24"/>
  <c r="AI434" i="24"/>
  <c r="Y418" i="24"/>
  <c r="AS370" i="24"/>
  <c r="Y439" i="24"/>
  <c r="BC383" i="24"/>
  <c r="AI375" i="24"/>
  <c r="Y396" i="24"/>
  <c r="AI438" i="24"/>
  <c r="Y433" i="24"/>
  <c r="Y369" i="24"/>
  <c r="AS357" i="24"/>
  <c r="AI353" i="24"/>
  <c r="Y390" i="24"/>
  <c r="AS385" i="24"/>
  <c r="AI374" i="24"/>
  <c r="Y411" i="24"/>
  <c r="BC367" i="24"/>
  <c r="AI393" i="24"/>
  <c r="Y424" i="24"/>
  <c r="Y360" i="24"/>
  <c r="I693" i="24"/>
  <c r="BK669" i="24"/>
  <c r="BK603" i="24"/>
  <c r="BK662" i="24"/>
  <c r="AQ683" i="24"/>
  <c r="AG584" i="24"/>
  <c r="W585" i="24"/>
  <c r="AG670" i="24"/>
  <c r="BC402" i="24"/>
  <c r="AS375" i="24"/>
  <c r="BC412" i="24"/>
  <c r="BC433" i="24"/>
  <c r="AS406" i="24"/>
  <c r="AI379" i="24"/>
  <c r="BC422" i="24"/>
  <c r="AS395" i="24"/>
  <c r="AI392" i="24"/>
  <c r="BC355" i="24"/>
  <c r="AS368" i="24"/>
  <c r="BC424" i="24"/>
  <c r="AS429" i="24"/>
  <c r="AI430" i="24"/>
  <c r="Y413" i="24"/>
  <c r="AI418" i="24"/>
  <c r="Y394" i="24"/>
  <c r="AS354" i="24"/>
  <c r="Y431" i="24"/>
  <c r="AI367" i="24"/>
  <c r="Y388" i="24"/>
  <c r="AI422" i="24"/>
  <c r="Y425" i="24"/>
  <c r="Y361" i="24"/>
  <c r="AI442" i="24"/>
  <c r="Y446" i="24"/>
  <c r="Y382" i="24"/>
  <c r="AS378" i="24"/>
  <c r="AI366" i="24"/>
  <c r="Y403" i="24"/>
  <c r="AS436" i="24"/>
  <c r="AI377" i="24"/>
  <c r="Y416" i="24"/>
  <c r="I692" i="24"/>
  <c r="BK605" i="24"/>
  <c r="BK680" i="24"/>
  <c r="AQ654" i="24"/>
  <c r="AG656" i="24"/>
  <c r="AQ603" i="24"/>
  <c r="W645" i="24"/>
  <c r="W622" i="24"/>
  <c r="BC394" i="24"/>
  <c r="AS367" i="24"/>
  <c r="BC404" i="24"/>
  <c r="BC425" i="24"/>
  <c r="AS398" i="24"/>
  <c r="BC414" i="24"/>
  <c r="AS387" i="24"/>
  <c r="AI376" i="24"/>
  <c r="AS448" i="24"/>
  <c r="AI445" i="24"/>
  <c r="BC408" i="24"/>
  <c r="AS421" i="24"/>
  <c r="AI414" i="24"/>
  <c r="Y389" i="24"/>
  <c r="AI402" i="24"/>
  <c r="Y378" i="24"/>
  <c r="AI439" i="24"/>
  <c r="Y415" i="24"/>
  <c r="AS388" i="24"/>
  <c r="AI359" i="24"/>
  <c r="Y372" i="24"/>
  <c r="AI390" i="24"/>
  <c r="Y417" i="24"/>
  <c r="Y353" i="24"/>
  <c r="AI426" i="24"/>
  <c r="Y438" i="24"/>
  <c r="Y374" i="24"/>
  <c r="AS362" i="24"/>
  <c r="AI358" i="24"/>
  <c r="Y395" i="24"/>
  <c r="AS404" i="24"/>
  <c r="AI371" i="24"/>
  <c r="Y408" i="24"/>
  <c r="I694" i="24"/>
  <c r="AI415" i="24"/>
  <c r="BK650" i="24"/>
  <c r="AQ642" i="24"/>
  <c r="AQ590" i="24"/>
  <c r="AG593" i="24"/>
  <c r="AG621" i="24"/>
  <c r="AG636" i="24"/>
  <c r="W606" i="24"/>
  <c r="BC405" i="24"/>
  <c r="BC386" i="24"/>
  <c r="AS359" i="24"/>
  <c r="BC417" i="24"/>
  <c r="AS390" i="24"/>
  <c r="BC406" i="24"/>
  <c r="AS379" i="24"/>
  <c r="BC435" i="24"/>
  <c r="AS440" i="24"/>
  <c r="AI429" i="24"/>
  <c r="BC400" i="24"/>
  <c r="AS397" i="24"/>
  <c r="AI398" i="24"/>
  <c r="Y373" i="24"/>
  <c r="AI386" i="24"/>
  <c r="Y370" i="24"/>
  <c r="AI423" i="24"/>
  <c r="Y407" i="24"/>
  <c r="AS380" i="24"/>
  <c r="Y364" i="24"/>
  <c r="AI372" i="24"/>
  <c r="Y409" i="24"/>
  <c r="BC391" i="24"/>
  <c r="AI410" i="24"/>
  <c r="Y430" i="24"/>
  <c r="Y366" i="24"/>
  <c r="AI447" i="24"/>
  <c r="Y451" i="24"/>
  <c r="Y387" i="24"/>
  <c r="AS372" i="24"/>
  <c r="AI363" i="24"/>
  <c r="Y400" i="24"/>
  <c r="I691" i="24"/>
  <c r="H691" i="24"/>
  <c r="BC380" i="24"/>
  <c r="BK586" i="24"/>
  <c r="AG679" i="24"/>
  <c r="BK646" i="24"/>
  <c r="AQ619" i="24"/>
  <c r="W658" i="24"/>
  <c r="W609" i="24"/>
  <c r="BC397" i="24"/>
  <c r="AS447" i="24"/>
  <c r="AI420" i="24"/>
  <c r="BC377" i="24"/>
  <c r="AI451" i="24"/>
  <c r="BC366" i="24"/>
  <c r="AS355" i="24"/>
  <c r="BC419" i="24"/>
  <c r="AS432" i="24"/>
  <c r="AI421" i="24"/>
  <c r="BC392" i="24"/>
  <c r="AS381" i="24"/>
  <c r="AI382" i="24"/>
  <c r="Y365" i="24"/>
  <c r="AI357" i="24"/>
  <c r="Y362" i="24"/>
  <c r="AI391" i="24"/>
  <c r="Y391" i="24"/>
  <c r="AS364" i="24"/>
  <c r="Y436" i="24"/>
  <c r="BC372" i="24"/>
  <c r="AI364" i="24"/>
  <c r="Y401" i="24"/>
  <c r="BC359" i="24"/>
  <c r="AI394" i="24"/>
  <c r="Y422" i="24"/>
  <c r="Y358" i="24"/>
  <c r="AI431" i="24"/>
  <c r="Y443" i="24"/>
  <c r="Y379" i="24"/>
  <c r="AS356" i="24"/>
  <c r="AI355" i="24"/>
  <c r="Y392" i="24"/>
  <c r="H693" i="24"/>
  <c r="Y414" i="24"/>
  <c r="H692" i="24"/>
  <c r="BK639" i="24"/>
  <c r="BK649" i="24"/>
  <c r="AQ624" i="24"/>
  <c r="AG627" i="24"/>
  <c r="W643" i="24"/>
  <c r="AG653" i="24"/>
  <c r="BC389" i="24"/>
  <c r="AS439" i="24"/>
  <c r="AI412" i="24"/>
  <c r="BC369" i="24"/>
  <c r="AI443" i="24"/>
  <c r="BC358" i="24"/>
  <c r="AI440" i="24"/>
  <c r="BC411" i="24"/>
  <c r="AS408" i="24"/>
  <c r="AI413" i="24"/>
  <c r="BC384" i="24"/>
  <c r="BC388" i="24"/>
  <c r="AI352" i="24"/>
  <c r="Y357" i="24"/>
  <c r="Y442" i="24"/>
  <c r="Y354" i="24"/>
  <c r="AI370" i="24"/>
  <c r="Y383" i="24"/>
  <c r="AI449" i="24"/>
  <c r="Y428" i="24"/>
  <c r="AS441" i="24"/>
  <c r="AI356" i="24"/>
  <c r="Y393" i="24"/>
  <c r="AS428" i="24"/>
  <c r="AI378" i="24"/>
  <c r="Y435" i="24"/>
  <c r="Y371" i="24"/>
  <c r="AI441" i="24"/>
  <c r="Y448" i="24"/>
  <c r="Y384" i="24"/>
  <c r="G239" i="24"/>
  <c r="F236" i="24"/>
  <c r="F461" i="24"/>
  <c r="BJ674" i="24"/>
  <c r="BJ658" i="24"/>
  <c r="BJ642" i="24"/>
  <c r="BJ626" i="24"/>
  <c r="BJ610" i="24"/>
  <c r="BJ681" i="24"/>
  <c r="BJ617" i="24"/>
  <c r="BJ675" i="24"/>
  <c r="BJ611" i="24"/>
  <c r="BJ645" i="24"/>
  <c r="BJ601" i="24"/>
  <c r="BJ639" i="24"/>
  <c r="AP679" i="24"/>
  <c r="AP663" i="24"/>
  <c r="AP647" i="24"/>
  <c r="AP631" i="24"/>
  <c r="AP615" i="24"/>
  <c r="AP599" i="24"/>
  <c r="F463" i="24"/>
  <c r="BJ672" i="24"/>
  <c r="BJ656" i="24"/>
  <c r="BJ640" i="24"/>
  <c r="BJ624" i="24"/>
  <c r="BJ608" i="24"/>
  <c r="BJ673" i="24"/>
  <c r="BJ607" i="24"/>
  <c r="BJ667" i="24"/>
  <c r="BJ590" i="24"/>
  <c r="BJ637" i="24"/>
  <c r="BJ584" i="24"/>
  <c r="BJ670" i="24"/>
  <c r="BJ654" i="24"/>
  <c r="BJ638" i="24"/>
  <c r="BJ622" i="24"/>
  <c r="BJ606" i="24"/>
  <c r="BJ665" i="24"/>
  <c r="BJ593" i="24"/>
  <c r="BJ659" i="24"/>
  <c r="BJ597" i="24"/>
  <c r="BJ629" i="24"/>
  <c r="BJ589" i="24"/>
  <c r="BJ623" i="24"/>
  <c r="AP675" i="24"/>
  <c r="AP659" i="24"/>
  <c r="AP643" i="24"/>
  <c r="AP627" i="24"/>
  <c r="AP611" i="24"/>
  <c r="AP595" i="24"/>
  <c r="AF679" i="24"/>
  <c r="AF663" i="24"/>
  <c r="BJ605" i="24"/>
  <c r="AP670" i="24"/>
  <c r="AP654" i="24"/>
  <c r="AP638" i="24"/>
  <c r="BJ668" i="24"/>
  <c r="BJ652" i="24"/>
  <c r="BJ636" i="24"/>
  <c r="BJ620" i="24"/>
  <c r="BJ604" i="24"/>
  <c r="BJ657" i="24"/>
  <c r="BJ586" i="24"/>
  <c r="BJ651" i="24"/>
  <c r="BJ585" i="24"/>
  <c r="BJ621" i="24"/>
  <c r="BJ679" i="24"/>
  <c r="BJ615" i="24"/>
  <c r="AP673" i="24"/>
  <c r="AP657" i="24"/>
  <c r="AP641" i="24"/>
  <c r="AP625" i="24"/>
  <c r="AP609" i="24"/>
  <c r="AP593" i="24"/>
  <c r="AF677" i="24"/>
  <c r="AF661" i="24"/>
  <c r="AP668" i="24"/>
  <c r="AP652" i="24"/>
  <c r="AP636" i="24"/>
  <c r="AP620" i="24"/>
  <c r="AP604" i="24"/>
  <c r="AP588" i="24"/>
  <c r="V669" i="24"/>
  <c r="V653" i="24"/>
  <c r="V637" i="24"/>
  <c r="V621" i="24"/>
  <c r="AF641" i="24"/>
  <c r="AF625" i="24"/>
  <c r="AF609" i="24"/>
  <c r="AF593" i="24"/>
  <c r="AF666" i="24"/>
  <c r="V676" i="24"/>
  <c r="V660" i="24"/>
  <c r="V644" i="24"/>
  <c r="V628" i="24"/>
  <c r="AF654" i="24"/>
  <c r="AF632" i="24"/>
  <c r="AF616" i="24"/>
  <c r="AF600" i="24"/>
  <c r="AF584" i="24"/>
  <c r="V600" i="24"/>
  <c r="AF648" i="24"/>
  <c r="V601" i="24"/>
  <c r="V585" i="24"/>
  <c r="BJ682" i="24"/>
  <c r="BJ666" i="24"/>
  <c r="BJ650" i="24"/>
  <c r="BJ634" i="24"/>
  <c r="BJ618" i="24"/>
  <c r="BJ602" i="24"/>
  <c r="BJ649" i="24"/>
  <c r="BJ609" i="24"/>
  <c r="BJ643" i="24"/>
  <c r="BJ677" i="24"/>
  <c r="BJ613" i="24"/>
  <c r="BJ671" i="24"/>
  <c r="BJ603" i="24"/>
  <c r="AP671" i="24"/>
  <c r="AP655" i="24"/>
  <c r="AP639" i="24"/>
  <c r="AP623" i="24"/>
  <c r="AP607" i="24"/>
  <c r="AP591" i="24"/>
  <c r="AF675" i="24"/>
  <c r="AF659" i="24"/>
  <c r="AP682" i="24"/>
  <c r="AP666" i="24"/>
  <c r="AP650" i="24"/>
  <c r="AP634" i="24"/>
  <c r="AP618" i="24"/>
  <c r="AP602" i="24"/>
  <c r="AP586" i="24"/>
  <c r="V683" i="24"/>
  <c r="V667" i="24"/>
  <c r="V651" i="24"/>
  <c r="V635" i="24"/>
  <c r="V619" i="24"/>
  <c r="AF639" i="24"/>
  <c r="AF623" i="24"/>
  <c r="AF607" i="24"/>
  <c r="AF591" i="24"/>
  <c r="AF650" i="24"/>
  <c r="V674" i="24"/>
  <c r="V658" i="24"/>
  <c r="V642" i="24"/>
  <c r="V626" i="24"/>
  <c r="AF646" i="24"/>
  <c r="AF630" i="24"/>
  <c r="AF614" i="24"/>
  <c r="AF598" i="24"/>
  <c r="V614" i="24"/>
  <c r="V598" i="24"/>
  <c r="AF680" i="24"/>
  <c r="BJ680" i="24"/>
  <c r="BJ664" i="24"/>
  <c r="BJ648" i="24"/>
  <c r="BJ632" i="24"/>
  <c r="BJ616" i="24"/>
  <c r="BJ600" i="24"/>
  <c r="BJ641" i="24"/>
  <c r="BJ595" i="24"/>
  <c r="BJ635" i="24"/>
  <c r="BJ669" i="24"/>
  <c r="BJ599" i="24"/>
  <c r="BJ678" i="24"/>
  <c r="BJ662" i="24"/>
  <c r="BJ646" i="24"/>
  <c r="BJ630" i="24"/>
  <c r="BJ614" i="24"/>
  <c r="BJ598" i="24"/>
  <c r="BJ633" i="24"/>
  <c r="BJ588" i="24"/>
  <c r="BJ627" i="24"/>
  <c r="BJ661" i="24"/>
  <c r="BJ592" i="24"/>
  <c r="BJ655" i="24"/>
  <c r="AP683" i="24"/>
  <c r="AP667" i="24"/>
  <c r="AP651" i="24"/>
  <c r="AP635" i="24"/>
  <c r="AP619" i="24"/>
  <c r="AP603" i="24"/>
  <c r="AP587" i="24"/>
  <c r="AF671" i="24"/>
  <c r="AF655" i="24"/>
  <c r="AP678" i="24"/>
  <c r="AP662" i="24"/>
  <c r="AP646" i="24"/>
  <c r="AP630" i="24"/>
  <c r="AP614" i="24"/>
  <c r="AP598" i="24"/>
  <c r="AF674" i="24"/>
  <c r="V679" i="24"/>
  <c r="V663" i="24"/>
  <c r="V647" i="24"/>
  <c r="V631" i="24"/>
  <c r="AF678" i="24"/>
  <c r="AF635" i="24"/>
  <c r="AF619" i="24"/>
  <c r="AF603" i="24"/>
  <c r="AF587" i="24"/>
  <c r="AF660" i="24"/>
  <c r="V670" i="24"/>
  <c r="V654" i="24"/>
  <c r="V638" i="24"/>
  <c r="V622" i="24"/>
  <c r="AF642" i="24"/>
  <c r="AF626" i="24"/>
  <c r="AF610" i="24"/>
  <c r="AF594" i="24"/>
  <c r="V610" i="24"/>
  <c r="V594" i="24"/>
  <c r="V611" i="24"/>
  <c r="V595" i="24"/>
  <c r="D459" i="24"/>
  <c r="BJ676" i="24"/>
  <c r="BJ619" i="24"/>
  <c r="AP681" i="24"/>
  <c r="AP637" i="24"/>
  <c r="AP597" i="24"/>
  <c r="AF665" i="24"/>
  <c r="AP672" i="24"/>
  <c r="AP640" i="24"/>
  <c r="AP610" i="24"/>
  <c r="AP584" i="24"/>
  <c r="V673" i="24"/>
  <c r="V645" i="24"/>
  <c r="V623" i="24"/>
  <c r="AF631" i="24"/>
  <c r="AF605" i="24"/>
  <c r="AF656" i="24"/>
  <c r="V668" i="24"/>
  <c r="V646" i="24"/>
  <c r="V618" i="24"/>
  <c r="AF628" i="24"/>
  <c r="AF604" i="24"/>
  <c r="BJ628" i="24"/>
  <c r="BJ594" i="24"/>
  <c r="AP665" i="24"/>
  <c r="AP621" i="24"/>
  <c r="AF683" i="24"/>
  <c r="AF651" i="24"/>
  <c r="AP658" i="24"/>
  <c r="AP626" i="24"/>
  <c r="AP600" i="24"/>
  <c r="AF668" i="24"/>
  <c r="V661" i="24"/>
  <c r="V639" i="24"/>
  <c r="AF647" i="24"/>
  <c r="AF621" i="24"/>
  <c r="AF597" i="24"/>
  <c r="V662" i="24"/>
  <c r="V634" i="24"/>
  <c r="AF644" i="24"/>
  <c r="AF620" i="24"/>
  <c r="AF592" i="24"/>
  <c r="BJ612" i="24"/>
  <c r="BJ663" i="24"/>
  <c r="AP661" i="24"/>
  <c r="AP617" i="24"/>
  <c r="AF681" i="24"/>
  <c r="AF649" i="24"/>
  <c r="AP656" i="24"/>
  <c r="AP624" i="24"/>
  <c r="AP596" i="24"/>
  <c r="AF652" i="24"/>
  <c r="V659" i="24"/>
  <c r="V633" i="24"/>
  <c r="AF645" i="24"/>
  <c r="AF617" i="24"/>
  <c r="AF595" i="24"/>
  <c r="V682" i="24"/>
  <c r="V656" i="24"/>
  <c r="V632" i="24"/>
  <c r="AF640" i="24"/>
  <c r="AF618" i="24"/>
  <c r="AF590" i="24"/>
  <c r="V596" i="24"/>
  <c r="V605" i="24"/>
  <c r="V615" i="24"/>
  <c r="BJ596" i="24"/>
  <c r="BJ647" i="24"/>
  <c r="AP653" i="24"/>
  <c r="AP613" i="24"/>
  <c r="AF673" i="24"/>
  <c r="AP680" i="24"/>
  <c r="AP648" i="24"/>
  <c r="AP622" i="24"/>
  <c r="AP594" i="24"/>
  <c r="V681" i="24"/>
  <c r="V657" i="24"/>
  <c r="V629" i="24"/>
  <c r="AF643" i="24"/>
  <c r="AF615" i="24"/>
  <c r="AF589" i="24"/>
  <c r="V680" i="24"/>
  <c r="V652" i="24"/>
  <c r="V630" i="24"/>
  <c r="AF638" i="24"/>
  <c r="AF612" i="24"/>
  <c r="AF588" i="24"/>
  <c r="V592" i="24"/>
  <c r="V603" i="24"/>
  <c r="AF664" i="24"/>
  <c r="BH584" i="24"/>
  <c r="BJ625" i="24"/>
  <c r="AP649" i="24"/>
  <c r="AF669" i="24"/>
  <c r="AP644" i="24"/>
  <c r="AP592" i="24"/>
  <c r="V655" i="24"/>
  <c r="AF637" i="24"/>
  <c r="AF585" i="24"/>
  <c r="V650" i="24"/>
  <c r="AF636" i="24"/>
  <c r="AF586" i="24"/>
  <c r="V586" i="24"/>
  <c r="V589" i="24"/>
  <c r="AD584" i="24"/>
  <c r="BJ587" i="24"/>
  <c r="AP629" i="24"/>
  <c r="AF653" i="24"/>
  <c r="AP628" i="24"/>
  <c r="V641" i="24"/>
  <c r="AF627" i="24"/>
  <c r="AF676" i="24"/>
  <c r="V636" i="24"/>
  <c r="AF622" i="24"/>
  <c r="V606" i="24"/>
  <c r="V607" i="24"/>
  <c r="E460" i="24"/>
  <c r="BG584" i="24"/>
  <c r="BJ631" i="24"/>
  <c r="AP605" i="24"/>
  <c r="AP676" i="24"/>
  <c r="AP616" i="24"/>
  <c r="V677" i="24"/>
  <c r="V627" i="24"/>
  <c r="AF613" i="24"/>
  <c r="V678" i="24"/>
  <c r="V624" i="24"/>
  <c r="AF608" i="24"/>
  <c r="V604" i="24"/>
  <c r="V599" i="24"/>
  <c r="BI584" i="24"/>
  <c r="BJ660" i="24"/>
  <c r="AP633" i="24"/>
  <c r="AP660" i="24"/>
  <c r="V675" i="24"/>
  <c r="AF633" i="24"/>
  <c r="V666" i="24"/>
  <c r="AF624" i="24"/>
  <c r="V588" i="24"/>
  <c r="BJ644" i="24"/>
  <c r="AP601" i="24"/>
  <c r="AP642" i="24"/>
  <c r="V671" i="24"/>
  <c r="AF629" i="24"/>
  <c r="V664" i="24"/>
  <c r="AF606" i="24"/>
  <c r="V613" i="24"/>
  <c r="AE584" i="24"/>
  <c r="AM584" i="24"/>
  <c r="BJ683" i="24"/>
  <c r="AP589" i="24"/>
  <c r="AP632" i="24"/>
  <c r="V665" i="24"/>
  <c r="AF611" i="24"/>
  <c r="V648" i="24"/>
  <c r="AF602" i="24"/>
  <c r="V609" i="24"/>
  <c r="BJ653" i="24"/>
  <c r="AP585" i="24"/>
  <c r="AP612" i="24"/>
  <c r="V649" i="24"/>
  <c r="AF601" i="24"/>
  <c r="V640" i="24"/>
  <c r="AF596" i="24"/>
  <c r="V597" i="24"/>
  <c r="C459" i="24"/>
  <c r="AF658" i="24"/>
  <c r="AF634" i="24"/>
  <c r="V590" i="24"/>
  <c r="BJ591" i="24"/>
  <c r="AF667" i="24"/>
  <c r="AP608" i="24"/>
  <c r="V643" i="24"/>
  <c r="AF599" i="24"/>
  <c r="V620" i="24"/>
  <c r="V612" i="24"/>
  <c r="V593" i="24"/>
  <c r="AC584" i="24"/>
  <c r="AF662" i="24"/>
  <c r="AP677" i="24"/>
  <c r="AF657" i="24"/>
  <c r="AP606" i="24"/>
  <c r="V625" i="24"/>
  <c r="AF672" i="24"/>
  <c r="V616" i="24"/>
  <c r="V608" i="24"/>
  <c r="V591" i="24"/>
  <c r="AP664" i="24"/>
  <c r="AP669" i="24"/>
  <c r="AP674" i="24"/>
  <c r="AP590" i="24"/>
  <c r="V617" i="24"/>
  <c r="AF682" i="24"/>
  <c r="AF670" i="24"/>
  <c r="V602" i="24"/>
  <c r="V587" i="24"/>
  <c r="AP645" i="24"/>
  <c r="V672" i="24"/>
  <c r="T121" i="24"/>
  <c r="AZ440" i="24"/>
  <c r="AZ424" i="24"/>
  <c r="AZ408" i="24"/>
  <c r="AZ392" i="24"/>
  <c r="AZ443" i="24"/>
  <c r="AZ427" i="24"/>
  <c r="AZ411" i="24"/>
  <c r="AZ395" i="24"/>
  <c r="AP438" i="24"/>
  <c r="AZ374" i="24"/>
  <c r="AZ358" i="24"/>
  <c r="AP447" i="24"/>
  <c r="AZ373" i="24"/>
  <c r="AF449" i="24"/>
  <c r="AF433" i="24"/>
  <c r="AF417" i="24"/>
  <c r="AF401" i="24"/>
  <c r="AZ383" i="24"/>
  <c r="AP421" i="24"/>
  <c r="AP405" i="24"/>
  <c r="AP389" i="24"/>
  <c r="AP373" i="24"/>
  <c r="AP357" i="24"/>
  <c r="AZ363" i="24"/>
  <c r="AF446" i="24"/>
  <c r="AF430" i="24"/>
  <c r="AF414" i="24"/>
  <c r="AF398" i="24"/>
  <c r="AP406" i="24"/>
  <c r="AZ438" i="24"/>
  <c r="AZ422" i="24"/>
  <c r="AZ406" i="24"/>
  <c r="AZ390" i="24"/>
  <c r="AZ441" i="24"/>
  <c r="AZ425" i="24"/>
  <c r="AZ409" i="24"/>
  <c r="AZ393" i="24"/>
  <c r="AP436" i="24"/>
  <c r="AZ436" i="24"/>
  <c r="AZ420" i="24"/>
  <c r="AZ404" i="24"/>
  <c r="AZ388" i="24"/>
  <c r="AZ439" i="24"/>
  <c r="AZ423" i="24"/>
  <c r="AZ407" i="24"/>
  <c r="AZ391" i="24"/>
  <c r="AP450" i="24"/>
  <c r="AZ450" i="24"/>
  <c r="AZ434" i="24"/>
  <c r="AZ418" i="24"/>
  <c r="AZ402" i="24"/>
  <c r="AZ386" i="24"/>
  <c r="AZ437" i="24"/>
  <c r="AZ421" i="24"/>
  <c r="AZ405" i="24"/>
  <c r="AZ389" i="24"/>
  <c r="AP448" i="24"/>
  <c r="AZ448" i="24"/>
  <c r="AZ432" i="24"/>
  <c r="AZ416" i="24"/>
  <c r="AZ400" i="24"/>
  <c r="AZ451" i="24"/>
  <c r="AZ435" i="24"/>
  <c r="AZ419" i="24"/>
  <c r="AZ403" i="24"/>
  <c r="AZ387" i="24"/>
  <c r="AZ446" i="24"/>
  <c r="AZ430" i="24"/>
  <c r="AZ414" i="24"/>
  <c r="AZ398" i="24"/>
  <c r="AZ449" i="24"/>
  <c r="AZ433" i="24"/>
  <c r="AZ417" i="24"/>
  <c r="AZ401" i="24"/>
  <c r="AZ385" i="24"/>
  <c r="AZ444" i="24"/>
  <c r="AZ428" i="24"/>
  <c r="AZ412" i="24"/>
  <c r="AZ396" i="24"/>
  <c r="AZ447" i="24"/>
  <c r="AZ431" i="24"/>
  <c r="AZ415" i="24"/>
  <c r="AZ399" i="24"/>
  <c r="AZ394" i="24"/>
  <c r="AZ397" i="24"/>
  <c r="AP444" i="24"/>
  <c r="AZ372" i="24"/>
  <c r="AZ354" i="24"/>
  <c r="AP435" i="24"/>
  <c r="AF451" i="24"/>
  <c r="AF431" i="24"/>
  <c r="AF413" i="24"/>
  <c r="AF395" i="24"/>
  <c r="AP429" i="24"/>
  <c r="AP411" i="24"/>
  <c r="AP393" i="24"/>
  <c r="AP375" i="24"/>
  <c r="AP355" i="24"/>
  <c r="AF440" i="24"/>
  <c r="AF422" i="24"/>
  <c r="AF404" i="24"/>
  <c r="AZ359" i="24"/>
  <c r="AP372" i="24"/>
  <c r="V440" i="24"/>
  <c r="V424" i="24"/>
  <c r="AP386" i="24"/>
  <c r="AF376" i="24"/>
  <c r="AF360" i="24"/>
  <c r="AP384" i="24"/>
  <c r="AP428" i="24"/>
  <c r="V445" i="24"/>
  <c r="V429" i="24"/>
  <c r="V413" i="24"/>
  <c r="V397" i="24"/>
  <c r="V381" i="24"/>
  <c r="V365" i="24"/>
  <c r="AP362" i="24"/>
  <c r="AF373" i="24"/>
  <c r="AF357" i="24"/>
  <c r="V388" i="24"/>
  <c r="V356" i="24"/>
  <c r="V376" i="24"/>
  <c r="AP360" i="24"/>
  <c r="V357" i="24"/>
  <c r="AM352" i="24"/>
  <c r="AP442" i="24"/>
  <c r="AZ370" i="24"/>
  <c r="AZ352" i="24"/>
  <c r="AP451" i="24"/>
  <c r="AF447" i="24"/>
  <c r="AF429" i="24"/>
  <c r="AF411" i="24"/>
  <c r="AF393" i="24"/>
  <c r="AP427" i="24"/>
  <c r="AP409" i="24"/>
  <c r="AP391" i="24"/>
  <c r="AP371" i="24"/>
  <c r="AP353" i="24"/>
  <c r="AZ377" i="24"/>
  <c r="AF438" i="24"/>
  <c r="AF420" i="24"/>
  <c r="AF402" i="24"/>
  <c r="AP422" i="24"/>
  <c r="AP356" i="24"/>
  <c r="V438" i="24"/>
  <c r="V422" i="24"/>
  <c r="AP370" i="24"/>
  <c r="AF374" i="24"/>
  <c r="AF358" i="24"/>
  <c r="AP368" i="24"/>
  <c r="AP412" i="24"/>
  <c r="V443" i="24"/>
  <c r="V427" i="24"/>
  <c r="V411" i="24"/>
  <c r="V395" i="24"/>
  <c r="V379" i="24"/>
  <c r="V363" i="24"/>
  <c r="AF387" i="24"/>
  <c r="AF371" i="24"/>
  <c r="AF355" i="24"/>
  <c r="AP408" i="24"/>
  <c r="V354" i="24"/>
  <c r="AP376" i="24"/>
  <c r="V412" i="24"/>
  <c r="V355" i="24"/>
  <c r="AC352" i="24"/>
  <c r="AP440" i="24"/>
  <c r="AZ368" i="24"/>
  <c r="AP449" i="24"/>
  <c r="AZ357" i="24"/>
  <c r="AF445" i="24"/>
  <c r="AF427" i="24"/>
  <c r="AF409" i="24"/>
  <c r="AF391" i="24"/>
  <c r="AP425" i="24"/>
  <c r="AP407" i="24"/>
  <c r="AP387" i="24"/>
  <c r="AP369" i="24"/>
  <c r="AZ361" i="24"/>
  <c r="AF436" i="24"/>
  <c r="AF418" i="24"/>
  <c r="AF400" i="24"/>
  <c r="AP390" i="24"/>
  <c r="V436" i="24"/>
  <c r="V420" i="24"/>
  <c r="AP354" i="24"/>
  <c r="AF372" i="24"/>
  <c r="AF356" i="24"/>
  <c r="AP352" i="24"/>
  <c r="AP396" i="24"/>
  <c r="V441" i="24"/>
  <c r="V425" i="24"/>
  <c r="V409" i="24"/>
  <c r="V393" i="24"/>
  <c r="V377" i="24"/>
  <c r="V361" i="24"/>
  <c r="AF385" i="24"/>
  <c r="AF369" i="24"/>
  <c r="AF353" i="24"/>
  <c r="V414" i="24"/>
  <c r="V402" i="24"/>
  <c r="V396" i="24"/>
  <c r="V353" i="24"/>
  <c r="AX352" i="24"/>
  <c r="AZ384" i="24"/>
  <c r="AZ366" i="24"/>
  <c r="AP445" i="24"/>
  <c r="AF443" i="24"/>
  <c r="AF425" i="24"/>
  <c r="AF407" i="24"/>
  <c r="AF389" i="24"/>
  <c r="AP423" i="24"/>
  <c r="AP403" i="24"/>
  <c r="AP385" i="24"/>
  <c r="AP367" i="24"/>
  <c r="AZ381" i="24"/>
  <c r="AF434" i="24"/>
  <c r="AF416" i="24"/>
  <c r="AF396" i="24"/>
  <c r="AP374" i="24"/>
  <c r="V450" i="24"/>
  <c r="V434" i="24"/>
  <c r="V418" i="24"/>
  <c r="AF386" i="24"/>
  <c r="AF370" i="24"/>
  <c r="AF354" i="24"/>
  <c r="AP430" i="24"/>
  <c r="AP380" i="24"/>
  <c r="V439" i="24"/>
  <c r="V423" i="24"/>
  <c r="V407" i="24"/>
  <c r="V391" i="24"/>
  <c r="V375" i="24"/>
  <c r="V359" i="24"/>
  <c r="AF383" i="24"/>
  <c r="AF367" i="24"/>
  <c r="AZ375" i="24"/>
  <c r="V398" i="24"/>
  <c r="V364" i="24"/>
  <c r="V386" i="24"/>
  <c r="V374" i="24"/>
  <c r="V370" i="24"/>
  <c r="AN352" i="24"/>
  <c r="AZ382" i="24"/>
  <c r="AZ364" i="24"/>
  <c r="AP443" i="24"/>
  <c r="AZ371" i="24"/>
  <c r="AF441" i="24"/>
  <c r="AF423" i="24"/>
  <c r="AF405" i="24"/>
  <c r="AP419" i="24"/>
  <c r="AP401" i="24"/>
  <c r="AP383" i="24"/>
  <c r="AP365" i="24"/>
  <c r="AZ365" i="24"/>
  <c r="AF450" i="24"/>
  <c r="AF432" i="24"/>
  <c r="AF412" i="24"/>
  <c r="AF394" i="24"/>
  <c r="AP358" i="24"/>
  <c r="V448" i="24"/>
  <c r="V432" i="24"/>
  <c r="V416" i="24"/>
  <c r="AF384" i="24"/>
  <c r="AF368" i="24"/>
  <c r="AF352" i="24"/>
  <c r="AP414" i="24"/>
  <c r="AP364" i="24"/>
  <c r="V437" i="24"/>
  <c r="V421" i="24"/>
  <c r="V405" i="24"/>
  <c r="V389" i="24"/>
  <c r="V373" i="24"/>
  <c r="AP426" i="24"/>
  <c r="AF381" i="24"/>
  <c r="AF365" i="24"/>
  <c r="V410" i="24"/>
  <c r="V382" i="24"/>
  <c r="AP392" i="24"/>
  <c r="V368" i="24"/>
  <c r="V406" i="24"/>
  <c r="AD352" i="24"/>
  <c r="AZ442" i="24"/>
  <c r="AZ445" i="24"/>
  <c r="AZ380" i="24"/>
  <c r="AZ362" i="24"/>
  <c r="AP441" i="24"/>
  <c r="AZ355" i="24"/>
  <c r="AF439" i="24"/>
  <c r="AF421" i="24"/>
  <c r="AF403" i="24"/>
  <c r="AZ367" i="24"/>
  <c r="AP417" i="24"/>
  <c r="AP399" i="24"/>
  <c r="AP381" i="24"/>
  <c r="AP363" i="24"/>
  <c r="AF448" i="24"/>
  <c r="AF428" i="24"/>
  <c r="AF410" i="24"/>
  <c r="AF392" i="24"/>
  <c r="AP420" i="24"/>
  <c r="V446" i="24"/>
  <c r="V430" i="24"/>
  <c r="AP434" i="24"/>
  <c r="AF382" i="24"/>
  <c r="AF366" i="24"/>
  <c r="AP432" i="24"/>
  <c r="AP398" i="24"/>
  <c r="V451" i="24"/>
  <c r="V435" i="24"/>
  <c r="V419" i="24"/>
  <c r="V403" i="24"/>
  <c r="V387" i="24"/>
  <c r="V371" i="24"/>
  <c r="AP410" i="24"/>
  <c r="AF379" i="24"/>
  <c r="AF363" i="24"/>
  <c r="V394" i="24"/>
  <c r="V372" i="24"/>
  <c r="V408" i="24"/>
  <c r="V360" i="24"/>
  <c r="V390" i="24"/>
  <c r="AY352" i="24"/>
  <c r="AZ410" i="24"/>
  <c r="AP446" i="24"/>
  <c r="AZ376" i="24"/>
  <c r="AZ353" i="24"/>
  <c r="AF415" i="24"/>
  <c r="AP431" i="24"/>
  <c r="AP395" i="24"/>
  <c r="AP359" i="24"/>
  <c r="AF442" i="24"/>
  <c r="AF406" i="24"/>
  <c r="AP388" i="24"/>
  <c r="V426" i="24"/>
  <c r="AF378" i="24"/>
  <c r="AP400" i="24"/>
  <c r="V447" i="24"/>
  <c r="V415" i="24"/>
  <c r="V383" i="24"/>
  <c r="AP378" i="24"/>
  <c r="AF375" i="24"/>
  <c r="V358" i="24"/>
  <c r="V384" i="24"/>
  <c r="AE352" i="24"/>
  <c r="AZ426" i="24"/>
  <c r="AZ429" i="24"/>
  <c r="AZ378" i="24"/>
  <c r="AZ360" i="24"/>
  <c r="AP439" i="24"/>
  <c r="AZ369" i="24"/>
  <c r="AF437" i="24"/>
  <c r="AF419" i="24"/>
  <c r="AF399" i="24"/>
  <c r="AP433" i="24"/>
  <c r="AP415" i="24"/>
  <c r="AP397" i="24"/>
  <c r="AP379" i="24"/>
  <c r="AP361" i="24"/>
  <c r="AZ379" i="24"/>
  <c r="AF444" i="24"/>
  <c r="AF426" i="24"/>
  <c r="AF408" i="24"/>
  <c r="AF390" i="24"/>
  <c r="AP404" i="24"/>
  <c r="V444" i="24"/>
  <c r="V428" i="24"/>
  <c r="AP418" i="24"/>
  <c r="AF380" i="24"/>
  <c r="AF364" i="24"/>
  <c r="AP416" i="24"/>
  <c r="AP382" i="24"/>
  <c r="V449" i="24"/>
  <c r="V433" i="24"/>
  <c r="V417" i="24"/>
  <c r="V401" i="24"/>
  <c r="V385" i="24"/>
  <c r="V369" i="24"/>
  <c r="AP394" i="24"/>
  <c r="AF377" i="24"/>
  <c r="AF361" i="24"/>
  <c r="AP424" i="24"/>
  <c r="V366" i="24"/>
  <c r="V392" i="24"/>
  <c r="V400" i="24"/>
  <c r="V380" i="24"/>
  <c r="AO352" i="24"/>
  <c r="AZ413" i="24"/>
  <c r="AZ356" i="24"/>
  <c r="AP437" i="24"/>
  <c r="AF435" i="24"/>
  <c r="AF397" i="24"/>
  <c r="AP413" i="24"/>
  <c r="AP377" i="24"/>
  <c r="AF424" i="24"/>
  <c r="AF388" i="24"/>
  <c r="V442" i="24"/>
  <c r="AP402" i="24"/>
  <c r="AF362" i="24"/>
  <c r="AP366" i="24"/>
  <c r="V431" i="24"/>
  <c r="V399" i="24"/>
  <c r="V367" i="24"/>
  <c r="AF359" i="24"/>
  <c r="V404" i="24"/>
  <c r="V378" i="24"/>
  <c r="V362" i="24"/>
  <c r="AW352" i="24"/>
  <c r="F703" i="24"/>
  <c r="F699" i="24"/>
  <c r="F700" i="24"/>
  <c r="F701" i="24"/>
  <c r="F702" i="24"/>
  <c r="F695" i="24"/>
  <c r="F694" i="24"/>
  <c r="F692" i="24"/>
  <c r="F691" i="24"/>
  <c r="F693" i="24"/>
  <c r="E692" i="24"/>
  <c r="D691" i="24"/>
  <c r="E693" i="24"/>
  <c r="D692" i="24"/>
  <c r="D693" i="24"/>
  <c r="C692" i="24"/>
  <c r="D694" i="24"/>
  <c r="C693" i="24"/>
  <c r="C694" i="24"/>
  <c r="E691" i="24"/>
  <c r="E694" i="24"/>
  <c r="E695" i="24"/>
  <c r="D695" i="24"/>
  <c r="C695" i="24"/>
  <c r="F239" i="24"/>
  <c r="F469" i="24"/>
  <c r="F470" i="24"/>
  <c r="F471" i="24"/>
  <c r="F468" i="24"/>
  <c r="C460" i="24"/>
  <c r="E461" i="24"/>
  <c r="D232" i="24"/>
  <c r="F237" i="24"/>
  <c r="C231" i="24"/>
  <c r="F240" i="24"/>
  <c r="F460" i="24"/>
  <c r="E462" i="24"/>
  <c r="E463" i="24"/>
  <c r="C461" i="24"/>
  <c r="F459" i="24"/>
  <c r="C462" i="24"/>
  <c r="F462" i="24"/>
  <c r="C463" i="24"/>
  <c r="D460" i="24"/>
  <c r="D461" i="24"/>
  <c r="E459" i="24"/>
  <c r="D462" i="24"/>
  <c r="D463" i="24"/>
  <c r="D231" i="24"/>
  <c r="E230" i="24"/>
  <c r="F238" i="24"/>
  <c r="C229" i="24"/>
  <c r="C232" i="24"/>
  <c r="E229" i="24"/>
  <c r="F230" i="24"/>
  <c r="D228" i="24"/>
  <c r="D229" i="24"/>
  <c r="C230" i="24"/>
  <c r="D230" i="24"/>
  <c r="F232" i="24"/>
  <c r="E232" i="24"/>
  <c r="F228" i="24"/>
  <c r="E231" i="24"/>
  <c r="AC121" i="24"/>
  <c r="V121" i="24"/>
  <c r="BI15" i="24"/>
  <c r="AY15" i="24"/>
  <c r="AO15" i="24"/>
  <c r="AE15" i="24"/>
  <c r="BH15" i="24"/>
  <c r="AD15" i="24"/>
  <c r="AN15" i="24"/>
  <c r="AX15" i="24"/>
  <c r="AF121" i="24"/>
  <c r="BI121" i="24"/>
  <c r="AY121" i="24"/>
  <c r="AO121" i="24"/>
  <c r="U121" i="24"/>
  <c r="BH121" i="24"/>
  <c r="AX121" i="24"/>
  <c r="AN121" i="24"/>
  <c r="AD121" i="24"/>
  <c r="BG121" i="24"/>
  <c r="AW121" i="24"/>
  <c r="AM121" i="24"/>
  <c r="AE121" i="24"/>
  <c r="AZ121" i="24"/>
  <c r="BJ121" i="24"/>
  <c r="AP121" i="24"/>
  <c r="AN7" i="24" l="1"/>
  <c r="L21" i="45" s="1"/>
  <c r="T21" i="45" s="1"/>
  <c r="AO5" i="24"/>
  <c r="M19" i="45" s="1"/>
  <c r="U19" i="45" s="1"/>
  <c r="AM5" i="24"/>
  <c r="K19" i="45" s="1"/>
  <c r="S19" i="45" s="1"/>
  <c r="AB19" i="45" s="1"/>
  <c r="AN5" i="24"/>
  <c r="L19" i="45" s="1"/>
  <c r="T19" i="45" s="1"/>
  <c r="AO6" i="24"/>
  <c r="M20" i="45" s="1"/>
  <c r="U20" i="45" s="1"/>
  <c r="AO7" i="24"/>
  <c r="M21" i="45" s="1"/>
  <c r="U21" i="45" s="1"/>
  <c r="AN6" i="24"/>
  <c r="L20" i="45" s="1"/>
  <c r="T20" i="45" s="1"/>
  <c r="AO8" i="24"/>
  <c r="M22" i="45" s="1"/>
  <c r="U22" i="45" s="1"/>
  <c r="AN8" i="24"/>
  <c r="L22" i="45" s="1"/>
  <c r="T22" i="45" s="1"/>
  <c r="AN9" i="24"/>
  <c r="L23" i="45" s="1"/>
  <c r="T23" i="45" s="1"/>
  <c r="AO9" i="24"/>
  <c r="M23" i="45" s="1"/>
  <c r="U23" i="45" s="1"/>
  <c r="AY6" i="24"/>
  <c r="M41" i="45" s="1"/>
  <c r="U41" i="45" s="1"/>
  <c r="BB7" i="24"/>
  <c r="P42" i="45" s="1"/>
  <c r="X42" i="45" s="1"/>
  <c r="BG8" i="24"/>
  <c r="K64" i="45" s="1"/>
  <c r="S64" i="45" s="1"/>
  <c r="BB8" i="24"/>
  <c r="P43" i="45" s="1"/>
  <c r="X43" i="45" s="1"/>
  <c r="BK5" i="24"/>
  <c r="O61" i="45" s="1"/>
  <c r="W61" i="45" s="1"/>
  <c r="BC5" i="24"/>
  <c r="Q40" i="45" s="1"/>
  <c r="Y40" i="45" s="1"/>
  <c r="BC6" i="24"/>
  <c r="Q41" i="45" s="1"/>
  <c r="Y41" i="45" s="1"/>
  <c r="BC8" i="24"/>
  <c r="Q43" i="45" s="1"/>
  <c r="Y43" i="45" s="1"/>
  <c r="BM6" i="24"/>
  <c r="Q62" i="45" s="1"/>
  <c r="Y62" i="45" s="1"/>
  <c r="BB6" i="24"/>
  <c r="P41" i="45" s="1"/>
  <c r="X41" i="45" s="1"/>
  <c r="BK6" i="24"/>
  <c r="O62" i="45" s="1"/>
  <c r="W62" i="45" s="1"/>
  <c r="BB5" i="24"/>
  <c r="P40" i="45" s="1"/>
  <c r="X40" i="45" s="1"/>
  <c r="AY7" i="24"/>
  <c r="M42" i="45" s="1"/>
  <c r="U42" i="45" s="1"/>
  <c r="AX5" i="24"/>
  <c r="L40" i="45" s="1"/>
  <c r="T40" i="45" s="1"/>
  <c r="AX8" i="24"/>
  <c r="L43" i="45" s="1"/>
  <c r="T43" i="45" s="1"/>
  <c r="AZ7" i="24"/>
  <c r="N42" i="45" s="1"/>
  <c r="V42" i="45" s="1"/>
  <c r="AW7" i="24"/>
  <c r="K42" i="45" s="1"/>
  <c r="S42" i="45" s="1"/>
  <c r="BG5" i="24"/>
  <c r="K61" i="45" s="1"/>
  <c r="S61" i="45" s="1"/>
  <c r="AW8" i="24"/>
  <c r="K43" i="45" s="1"/>
  <c r="S43" i="45" s="1"/>
  <c r="BH5" i="24"/>
  <c r="L61" i="45" s="1"/>
  <c r="T61" i="45" s="1"/>
  <c r="BI5" i="24"/>
  <c r="M61" i="45" s="1"/>
  <c r="U61" i="45" s="1"/>
  <c r="BL5" i="24"/>
  <c r="P61" i="45" s="1"/>
  <c r="X61" i="45" s="1"/>
  <c r="BA7" i="24"/>
  <c r="O42" i="45" s="1"/>
  <c r="W42" i="45" s="1"/>
  <c r="AW6" i="24"/>
  <c r="K41" i="45" s="1"/>
  <c r="S41" i="45" s="1"/>
  <c r="BI6" i="24"/>
  <c r="M62" i="45" s="1"/>
  <c r="U62" i="45" s="1"/>
  <c r="BH6" i="24"/>
  <c r="L62" i="45" s="1"/>
  <c r="T62" i="45" s="1"/>
  <c r="BG9" i="24"/>
  <c r="K65" i="45" s="1"/>
  <c r="S65" i="45" s="1"/>
  <c r="BL8" i="24"/>
  <c r="P64" i="45" s="1"/>
  <c r="X64" i="45" s="1"/>
  <c r="BL9" i="24"/>
  <c r="P65" i="45" s="1"/>
  <c r="X65" i="45" s="1"/>
  <c r="BA8" i="24"/>
  <c r="O43" i="45" s="1"/>
  <c r="W43" i="45" s="1"/>
  <c r="BM7" i="24"/>
  <c r="Q63" i="45" s="1"/>
  <c r="Y63" i="45" s="1"/>
  <c r="AW9" i="24"/>
  <c r="K44" i="45" s="1"/>
  <c r="S44" i="45" s="1"/>
  <c r="AX7" i="24"/>
  <c r="L42" i="45" s="1"/>
  <c r="T42" i="45" s="1"/>
  <c r="BB9" i="24"/>
  <c r="P44" i="45" s="1"/>
  <c r="X44" i="45" s="1"/>
  <c r="AX6" i="24"/>
  <c r="L41" i="45" s="1"/>
  <c r="T41" i="45" s="1"/>
  <c r="AZ6" i="24"/>
  <c r="N41" i="45" s="1"/>
  <c r="V41" i="45" s="1"/>
  <c r="BI7" i="24"/>
  <c r="M63" i="45" s="1"/>
  <c r="U63" i="45" s="1"/>
  <c r="BA5" i="24"/>
  <c r="O40" i="45" s="1"/>
  <c r="W40" i="45" s="1"/>
  <c r="BK7" i="24"/>
  <c r="O63" i="45" s="1"/>
  <c r="W63" i="45" s="1"/>
  <c r="BA6" i="24"/>
  <c r="O41" i="45" s="1"/>
  <c r="W41" i="45" s="1"/>
  <c r="BJ8" i="24"/>
  <c r="N64" i="45" s="1"/>
  <c r="V64" i="45" s="1"/>
  <c r="BJ9" i="24"/>
  <c r="N65" i="45" s="1"/>
  <c r="V65" i="45" s="1"/>
  <c r="BG6" i="24"/>
  <c r="K62" i="45" s="1"/>
  <c r="S62" i="45" s="1"/>
  <c r="BI9" i="24"/>
  <c r="M65" i="45" s="1"/>
  <c r="U65" i="45" s="1"/>
  <c r="BI8" i="24"/>
  <c r="M64" i="45" s="1"/>
  <c r="U64" i="45" s="1"/>
  <c r="BJ6" i="24"/>
  <c r="N62" i="45" s="1"/>
  <c r="V62" i="45" s="1"/>
  <c r="BC7" i="24"/>
  <c r="Q42" i="45" s="1"/>
  <c r="Y42" i="45" s="1"/>
  <c r="BK8" i="24"/>
  <c r="O64" i="45" s="1"/>
  <c r="W64" i="45" s="1"/>
  <c r="BK9" i="24"/>
  <c r="O65" i="45" s="1"/>
  <c r="W65" i="45" s="1"/>
  <c r="BM8" i="24"/>
  <c r="Q64" i="45" s="1"/>
  <c r="Y64" i="45" s="1"/>
  <c r="BM9" i="24"/>
  <c r="Q65" i="45" s="1"/>
  <c r="Y65" i="45" s="1"/>
  <c r="BA9" i="24"/>
  <c r="O44" i="45" s="1"/>
  <c r="W44" i="45" s="1"/>
  <c r="AX9" i="24"/>
  <c r="L44" i="45" s="1"/>
  <c r="T44" i="45" s="1"/>
  <c r="AY8" i="24"/>
  <c r="M43" i="45" s="1"/>
  <c r="U43" i="45" s="1"/>
  <c r="AY5" i="24"/>
  <c r="M40" i="45" s="1"/>
  <c r="U40" i="45" s="1"/>
  <c r="AZ5" i="24"/>
  <c r="N40" i="45" s="1"/>
  <c r="V40" i="45" s="1"/>
  <c r="BG7" i="24"/>
  <c r="K63" i="45" s="1"/>
  <c r="S63" i="45" s="1"/>
  <c r="BH7" i="24"/>
  <c r="L63" i="45" s="1"/>
  <c r="T63" i="45" s="1"/>
  <c r="BJ7" i="24"/>
  <c r="N63" i="45" s="1"/>
  <c r="V63" i="45" s="1"/>
  <c r="BL7" i="24"/>
  <c r="P63" i="45" s="1"/>
  <c r="X63" i="45" s="1"/>
  <c r="AZ8" i="24"/>
  <c r="N43" i="45" s="1"/>
  <c r="V43" i="45" s="1"/>
  <c r="BH8" i="24"/>
  <c r="L64" i="45" s="1"/>
  <c r="T64" i="45" s="1"/>
  <c r="BH9" i="24"/>
  <c r="L65" i="45" s="1"/>
  <c r="T65" i="45" s="1"/>
  <c r="BJ5" i="24"/>
  <c r="N61" i="45" s="1"/>
  <c r="V61" i="45" s="1"/>
  <c r="BM5" i="24"/>
  <c r="Q61" i="45" s="1"/>
  <c r="Y61" i="45" s="1"/>
  <c r="BL6" i="24"/>
  <c r="P62" i="45" s="1"/>
  <c r="X62" i="45" s="1"/>
  <c r="AZ9" i="24"/>
  <c r="N44" i="45" s="1"/>
  <c r="V44" i="45" s="1"/>
  <c r="BC9" i="24"/>
  <c r="Q44" i="45" s="1"/>
  <c r="Y44" i="45" s="1"/>
  <c r="AY9" i="24"/>
  <c r="M44" i="45" s="1"/>
  <c r="U44" i="45" s="1"/>
  <c r="AW5" i="24"/>
  <c r="K40" i="45" s="1"/>
  <c r="S40" i="45" s="1"/>
  <c r="O72" i="18"/>
  <c r="O74" i="18"/>
  <c r="F155" i="9" l="1"/>
  <c r="O220" i="24" s="1"/>
  <c r="I114" i="24"/>
  <c r="F154" i="9"/>
  <c r="O219" i="24" s="1"/>
  <c r="F153" i="9"/>
  <c r="O218" i="24" s="1"/>
  <c r="F152" i="9"/>
  <c r="O217" i="24" s="1"/>
  <c r="F151" i="9"/>
  <c r="O216" i="24" s="1"/>
  <c r="F150" i="9"/>
  <c r="O215" i="24" s="1"/>
  <c r="F149" i="9"/>
  <c r="O214" i="24" s="1"/>
  <c r="F148" i="9"/>
  <c r="O213" i="24" s="1"/>
  <c r="F147" i="9"/>
  <c r="O212" i="24" s="1"/>
  <c r="F146" i="9"/>
  <c r="O211" i="24" s="1"/>
  <c r="F145" i="9"/>
  <c r="O210" i="24" s="1"/>
  <c r="F144" i="9"/>
  <c r="O209" i="24" s="1"/>
  <c r="F143" i="9"/>
  <c r="O208" i="24" s="1"/>
  <c r="F142" i="9"/>
  <c r="O207" i="24" s="1"/>
  <c r="F141" i="9"/>
  <c r="O206" i="24" s="1"/>
  <c r="F140" i="9"/>
  <c r="O205" i="24" s="1"/>
  <c r="F139" i="9"/>
  <c r="O204" i="24" s="1"/>
  <c r="F138" i="9"/>
  <c r="O203" i="24" s="1"/>
  <c r="F137" i="9"/>
  <c r="O202" i="24" s="1"/>
  <c r="F136" i="9"/>
  <c r="O201" i="24" s="1"/>
  <c r="F135" i="9"/>
  <c r="O200" i="24" s="1"/>
  <c r="F134" i="9"/>
  <c r="O199" i="24" s="1"/>
  <c r="F133" i="9"/>
  <c r="O198" i="24" s="1"/>
  <c r="F132" i="9"/>
  <c r="O197" i="24" s="1"/>
  <c r="F131" i="9"/>
  <c r="O196" i="24" s="1"/>
  <c r="F130" i="9"/>
  <c r="O195" i="24" s="1"/>
  <c r="F129" i="9"/>
  <c r="O194" i="24" s="1"/>
  <c r="F128" i="9"/>
  <c r="O193" i="24" s="1"/>
  <c r="F127" i="9"/>
  <c r="O192" i="24" s="1"/>
  <c r="F126" i="9"/>
  <c r="O191" i="24" s="1"/>
  <c r="F111" i="9"/>
  <c r="O190" i="24" s="1"/>
  <c r="F110" i="9"/>
  <c r="O189" i="24" s="1"/>
  <c r="F109" i="9"/>
  <c r="O188" i="24" s="1"/>
  <c r="F108" i="9"/>
  <c r="O187" i="24" s="1"/>
  <c r="F107" i="9"/>
  <c r="O186" i="24" s="1"/>
  <c r="F106" i="9"/>
  <c r="O185" i="24" s="1"/>
  <c r="F105" i="9"/>
  <c r="O184" i="24" s="1"/>
  <c r="F104" i="9"/>
  <c r="O183" i="24" s="1"/>
  <c r="F103" i="9"/>
  <c r="O182" i="24" s="1"/>
  <c r="F102" i="9"/>
  <c r="O181" i="24" s="1"/>
  <c r="F101" i="9"/>
  <c r="O180" i="24" s="1"/>
  <c r="F100" i="9"/>
  <c r="O179" i="24" s="1"/>
  <c r="F99" i="9"/>
  <c r="O178" i="24" s="1"/>
  <c r="F98" i="9"/>
  <c r="O177" i="24" s="1"/>
  <c r="F97" i="9"/>
  <c r="O176" i="24" s="1"/>
  <c r="F96" i="9"/>
  <c r="O175" i="24" s="1"/>
  <c r="F95" i="9"/>
  <c r="O174" i="24" s="1"/>
  <c r="F94" i="9"/>
  <c r="O173" i="24" s="1"/>
  <c r="F93" i="9"/>
  <c r="O172" i="24" s="1"/>
  <c r="F92" i="9"/>
  <c r="O171" i="24" s="1"/>
  <c r="F91" i="9"/>
  <c r="O170" i="24" s="1"/>
  <c r="F90" i="9"/>
  <c r="O169" i="24" s="1"/>
  <c r="F89" i="9"/>
  <c r="O168" i="24" s="1"/>
  <c r="F88" i="9"/>
  <c r="O167" i="24" s="1"/>
  <c r="F87" i="9"/>
  <c r="O166" i="24" s="1"/>
  <c r="F86" i="9"/>
  <c r="O165" i="24" s="1"/>
  <c r="F85" i="9"/>
  <c r="O164" i="24" s="1"/>
  <c r="F84" i="9"/>
  <c r="O163" i="24" s="1"/>
  <c r="F83" i="9"/>
  <c r="O162" i="24" s="1"/>
  <c r="F82" i="9"/>
  <c r="O161" i="24" s="1"/>
  <c r="F81" i="9"/>
  <c r="O160" i="24" s="1"/>
  <c r="F80" i="9"/>
  <c r="O159" i="24" s="1"/>
  <c r="F79" i="9"/>
  <c r="O158" i="24" s="1"/>
  <c r="F78" i="9"/>
  <c r="O157" i="24" s="1"/>
  <c r="F77" i="9"/>
  <c r="O156" i="24" s="1"/>
  <c r="F76" i="9"/>
  <c r="O155" i="24" s="1"/>
  <c r="F75" i="9"/>
  <c r="O154" i="24" s="1"/>
  <c r="F74" i="9"/>
  <c r="O153" i="24" s="1"/>
  <c r="F73" i="9"/>
  <c r="O152" i="24" s="1"/>
  <c r="F72" i="9"/>
  <c r="O151" i="24" s="1"/>
  <c r="F57" i="9"/>
  <c r="O150" i="24" s="1"/>
  <c r="F56" i="9"/>
  <c r="O149" i="24" s="1"/>
  <c r="F55" i="9"/>
  <c r="O148" i="24" s="1"/>
  <c r="F54" i="9"/>
  <c r="O147" i="24" s="1"/>
  <c r="F53" i="9"/>
  <c r="O146" i="24" s="1"/>
  <c r="F52" i="9"/>
  <c r="O145" i="24" s="1"/>
  <c r="F51" i="9"/>
  <c r="O144" i="24" s="1"/>
  <c r="F50" i="9"/>
  <c r="O143" i="24" s="1"/>
  <c r="F49" i="9"/>
  <c r="O142" i="24" s="1"/>
  <c r="F48" i="9"/>
  <c r="O141" i="24" s="1"/>
  <c r="F47" i="9"/>
  <c r="O140" i="24" s="1"/>
  <c r="F46" i="9"/>
  <c r="O139" i="24" s="1"/>
  <c r="F45" i="9"/>
  <c r="O138" i="24" s="1"/>
  <c r="F44" i="9"/>
  <c r="O137" i="24" s="1"/>
  <c r="F43" i="9"/>
  <c r="O136" i="24" s="1"/>
  <c r="F42" i="9"/>
  <c r="O135" i="24" s="1"/>
  <c r="F41" i="9"/>
  <c r="O134" i="24" s="1"/>
  <c r="F40" i="9"/>
  <c r="O133" i="24" s="1"/>
  <c r="F39" i="9"/>
  <c r="O132" i="24" s="1"/>
  <c r="F38" i="9"/>
  <c r="O131" i="24" s="1"/>
  <c r="F37" i="9"/>
  <c r="O130" i="24" s="1"/>
  <c r="F36" i="9"/>
  <c r="O129" i="24" s="1"/>
  <c r="F35" i="9"/>
  <c r="O128" i="24" s="1"/>
  <c r="F34" i="9"/>
  <c r="O127" i="24" s="1"/>
  <c r="F33" i="9"/>
  <c r="O126" i="24" s="1"/>
  <c r="F32" i="9"/>
  <c r="O125" i="24" s="1"/>
  <c r="F31" i="9"/>
  <c r="O124" i="24" s="1"/>
  <c r="F30" i="9"/>
  <c r="O123" i="24" s="1"/>
  <c r="F29" i="9"/>
  <c r="O122" i="24" s="1"/>
  <c r="F155" i="7"/>
  <c r="M220" i="24" s="1"/>
  <c r="H114" i="24"/>
  <c r="F154" i="7"/>
  <c r="M219" i="24" s="1"/>
  <c r="F153" i="7"/>
  <c r="M218" i="24" s="1"/>
  <c r="F152" i="7"/>
  <c r="M217" i="24" s="1"/>
  <c r="F151" i="7"/>
  <c r="M216" i="24" s="1"/>
  <c r="F150" i="7"/>
  <c r="M215" i="24" s="1"/>
  <c r="F149" i="7"/>
  <c r="M214" i="24" s="1"/>
  <c r="F148" i="7"/>
  <c r="M213" i="24" s="1"/>
  <c r="F147" i="7"/>
  <c r="M212" i="24" s="1"/>
  <c r="F146" i="7"/>
  <c r="M211" i="24" s="1"/>
  <c r="F145" i="7"/>
  <c r="M210" i="24" s="1"/>
  <c r="F144" i="7"/>
  <c r="M209" i="24" s="1"/>
  <c r="F143" i="7"/>
  <c r="M208" i="24" s="1"/>
  <c r="F142" i="7"/>
  <c r="M207" i="24" s="1"/>
  <c r="F141" i="7"/>
  <c r="M206" i="24" s="1"/>
  <c r="F140" i="7"/>
  <c r="M205" i="24" s="1"/>
  <c r="F139" i="7"/>
  <c r="M204" i="24" s="1"/>
  <c r="F138" i="7"/>
  <c r="M203" i="24" s="1"/>
  <c r="F137" i="7"/>
  <c r="M202" i="24" s="1"/>
  <c r="F136" i="7"/>
  <c r="M201" i="24" s="1"/>
  <c r="F135" i="7"/>
  <c r="M200" i="24" s="1"/>
  <c r="F134" i="7"/>
  <c r="M199" i="24" s="1"/>
  <c r="F133" i="7"/>
  <c r="M198" i="24" s="1"/>
  <c r="F132" i="7"/>
  <c r="M197" i="24" s="1"/>
  <c r="F131" i="7"/>
  <c r="M196" i="24" s="1"/>
  <c r="F130" i="7"/>
  <c r="M195" i="24" s="1"/>
  <c r="F129" i="7"/>
  <c r="M194" i="24" s="1"/>
  <c r="F128" i="7"/>
  <c r="M193" i="24" s="1"/>
  <c r="F127" i="7"/>
  <c r="M192" i="24" s="1"/>
  <c r="F126" i="7"/>
  <c r="M191" i="24" s="1"/>
  <c r="F111" i="7"/>
  <c r="M190" i="24" s="1"/>
  <c r="F110" i="7"/>
  <c r="M189" i="24" s="1"/>
  <c r="F109" i="7"/>
  <c r="M188" i="24" s="1"/>
  <c r="F108" i="7"/>
  <c r="M187" i="24" s="1"/>
  <c r="F107" i="7"/>
  <c r="M186" i="24" s="1"/>
  <c r="F106" i="7"/>
  <c r="M185" i="24" s="1"/>
  <c r="F105" i="7"/>
  <c r="M184" i="24" s="1"/>
  <c r="F104" i="7"/>
  <c r="M183" i="24" s="1"/>
  <c r="F103" i="7"/>
  <c r="M182" i="24" s="1"/>
  <c r="F102" i="7"/>
  <c r="M181" i="24" s="1"/>
  <c r="F101" i="7"/>
  <c r="M180" i="24" s="1"/>
  <c r="F100" i="7"/>
  <c r="M179" i="24" s="1"/>
  <c r="F99" i="7"/>
  <c r="M178" i="24" s="1"/>
  <c r="F98" i="7"/>
  <c r="M177" i="24" s="1"/>
  <c r="F97" i="7"/>
  <c r="M176" i="24" s="1"/>
  <c r="F96" i="7"/>
  <c r="M175" i="24" s="1"/>
  <c r="F95" i="7"/>
  <c r="M174" i="24" s="1"/>
  <c r="F94" i="7"/>
  <c r="M173" i="24" s="1"/>
  <c r="F93" i="7"/>
  <c r="M172" i="24" s="1"/>
  <c r="F92" i="7"/>
  <c r="M171" i="24" s="1"/>
  <c r="F91" i="7"/>
  <c r="M170" i="24" s="1"/>
  <c r="F90" i="7"/>
  <c r="M169" i="24" s="1"/>
  <c r="F89" i="7"/>
  <c r="M168" i="24" s="1"/>
  <c r="F88" i="7"/>
  <c r="M167" i="24" s="1"/>
  <c r="F87" i="7"/>
  <c r="M166" i="24" s="1"/>
  <c r="F86" i="7"/>
  <c r="M165" i="24" s="1"/>
  <c r="F85" i="7"/>
  <c r="M164" i="24" s="1"/>
  <c r="F84" i="7"/>
  <c r="M163" i="24" s="1"/>
  <c r="F83" i="7"/>
  <c r="M162" i="24" s="1"/>
  <c r="F82" i="7"/>
  <c r="M161" i="24" s="1"/>
  <c r="F81" i="7"/>
  <c r="M160" i="24" s="1"/>
  <c r="F80" i="7"/>
  <c r="M159" i="24" s="1"/>
  <c r="F79" i="7"/>
  <c r="M158" i="24" s="1"/>
  <c r="F78" i="7"/>
  <c r="M157" i="24" s="1"/>
  <c r="F77" i="7"/>
  <c r="M156" i="24" s="1"/>
  <c r="F76" i="7"/>
  <c r="M155" i="24" s="1"/>
  <c r="F75" i="7"/>
  <c r="M154" i="24" s="1"/>
  <c r="F74" i="7"/>
  <c r="M153" i="24" s="1"/>
  <c r="F73" i="7"/>
  <c r="M152" i="24" s="1"/>
  <c r="F72" i="7"/>
  <c r="M151" i="24" s="1"/>
  <c r="F57" i="7"/>
  <c r="M150" i="24" s="1"/>
  <c r="F56" i="7"/>
  <c r="M149" i="24" s="1"/>
  <c r="F55" i="7"/>
  <c r="M148" i="24" s="1"/>
  <c r="F54" i="7"/>
  <c r="M147" i="24" s="1"/>
  <c r="F53" i="7"/>
  <c r="M146" i="24" s="1"/>
  <c r="F52" i="7"/>
  <c r="M145" i="24" s="1"/>
  <c r="F51" i="7"/>
  <c r="M144" i="24" s="1"/>
  <c r="F50" i="7"/>
  <c r="M143" i="24" s="1"/>
  <c r="F49" i="7"/>
  <c r="M142" i="24" s="1"/>
  <c r="F48" i="7"/>
  <c r="M141" i="24" s="1"/>
  <c r="F47" i="7"/>
  <c r="M140" i="24" s="1"/>
  <c r="F46" i="7"/>
  <c r="M139" i="24" s="1"/>
  <c r="F45" i="7"/>
  <c r="M138" i="24" s="1"/>
  <c r="F44" i="7"/>
  <c r="M137" i="24" s="1"/>
  <c r="F43" i="7"/>
  <c r="M136" i="24" s="1"/>
  <c r="F42" i="7"/>
  <c r="M135" i="24" s="1"/>
  <c r="F41" i="7"/>
  <c r="M134" i="24" s="1"/>
  <c r="F40" i="7"/>
  <c r="M133" i="24" s="1"/>
  <c r="F39" i="7"/>
  <c r="M132" i="24" s="1"/>
  <c r="F38" i="7"/>
  <c r="M131" i="24" s="1"/>
  <c r="F37" i="7"/>
  <c r="M130" i="24" s="1"/>
  <c r="F36" i="7"/>
  <c r="M129" i="24" s="1"/>
  <c r="F35" i="7"/>
  <c r="M128" i="24" s="1"/>
  <c r="F34" i="7"/>
  <c r="M127" i="24" s="1"/>
  <c r="F33" i="7"/>
  <c r="M126" i="24" s="1"/>
  <c r="F32" i="7"/>
  <c r="M125" i="24" s="1"/>
  <c r="F31" i="7"/>
  <c r="M124" i="24" s="1"/>
  <c r="F30" i="7"/>
  <c r="M123" i="24" s="1"/>
  <c r="F29" i="7"/>
  <c r="M122" i="24" s="1"/>
  <c r="L220" i="24"/>
  <c r="F155" i="6"/>
  <c r="K220" i="24" s="1"/>
  <c r="G114" i="24"/>
  <c r="L219" i="24"/>
  <c r="F154" i="6"/>
  <c r="K219" i="24" s="1"/>
  <c r="L218" i="24"/>
  <c r="F153" i="6"/>
  <c r="K218" i="24" s="1"/>
  <c r="L217" i="24"/>
  <c r="F152" i="6"/>
  <c r="K217" i="24" s="1"/>
  <c r="L216" i="24"/>
  <c r="F151" i="6"/>
  <c r="K216" i="24" s="1"/>
  <c r="L215" i="24"/>
  <c r="F150" i="6"/>
  <c r="K215" i="24" s="1"/>
  <c r="L214" i="24"/>
  <c r="F149" i="6"/>
  <c r="K214" i="24" s="1"/>
  <c r="L213" i="24"/>
  <c r="F148" i="6"/>
  <c r="K213" i="24" s="1"/>
  <c r="L212" i="24"/>
  <c r="F147" i="6"/>
  <c r="K212" i="24" s="1"/>
  <c r="L211" i="24"/>
  <c r="F146" i="6"/>
  <c r="K211" i="24" s="1"/>
  <c r="L210" i="24"/>
  <c r="F145" i="6"/>
  <c r="K210" i="24" s="1"/>
  <c r="L209" i="24"/>
  <c r="F144" i="6"/>
  <c r="K209" i="24" s="1"/>
  <c r="L208" i="24"/>
  <c r="F143" i="6"/>
  <c r="K208" i="24" s="1"/>
  <c r="L207" i="24"/>
  <c r="F142" i="6"/>
  <c r="K207" i="24" s="1"/>
  <c r="L206" i="24"/>
  <c r="F141" i="6"/>
  <c r="K206" i="24" s="1"/>
  <c r="L205" i="24"/>
  <c r="F140" i="6"/>
  <c r="K205" i="24" s="1"/>
  <c r="L204" i="24"/>
  <c r="F139" i="6"/>
  <c r="K204" i="24" s="1"/>
  <c r="L203" i="24"/>
  <c r="F138" i="6"/>
  <c r="K203" i="24" s="1"/>
  <c r="L202" i="24"/>
  <c r="F137" i="6"/>
  <c r="K202" i="24" s="1"/>
  <c r="L201" i="24"/>
  <c r="F136" i="6"/>
  <c r="K201" i="24" s="1"/>
  <c r="L200" i="24"/>
  <c r="F135" i="6"/>
  <c r="K200" i="24" s="1"/>
  <c r="L199" i="24"/>
  <c r="F134" i="6"/>
  <c r="K199" i="24" s="1"/>
  <c r="L198" i="24"/>
  <c r="F133" i="6"/>
  <c r="K198" i="24" s="1"/>
  <c r="L197" i="24"/>
  <c r="F132" i="6"/>
  <c r="K197" i="24" s="1"/>
  <c r="L196" i="24"/>
  <c r="F131" i="6"/>
  <c r="K196" i="24" s="1"/>
  <c r="L195" i="24"/>
  <c r="F130" i="6"/>
  <c r="K195" i="24" s="1"/>
  <c r="L194" i="24"/>
  <c r="F129" i="6"/>
  <c r="K194" i="24" s="1"/>
  <c r="L193" i="24"/>
  <c r="F128" i="6"/>
  <c r="K193" i="24" s="1"/>
  <c r="L192" i="24"/>
  <c r="F127" i="6"/>
  <c r="K192" i="24" s="1"/>
  <c r="L191" i="24"/>
  <c r="F126" i="6"/>
  <c r="K191" i="24" s="1"/>
  <c r="L190" i="24"/>
  <c r="F111" i="6"/>
  <c r="K190" i="24" s="1"/>
  <c r="L189" i="24"/>
  <c r="F110" i="6"/>
  <c r="K189" i="24" s="1"/>
  <c r="L188" i="24"/>
  <c r="F109" i="6"/>
  <c r="K188" i="24" s="1"/>
  <c r="L187" i="24"/>
  <c r="F108" i="6"/>
  <c r="K187" i="24" s="1"/>
  <c r="L186" i="24"/>
  <c r="F107" i="6"/>
  <c r="K186" i="24" s="1"/>
  <c r="L185" i="24"/>
  <c r="F106" i="6"/>
  <c r="K185" i="24" s="1"/>
  <c r="L184" i="24"/>
  <c r="F105" i="6"/>
  <c r="K184" i="24" s="1"/>
  <c r="L183" i="24"/>
  <c r="F104" i="6"/>
  <c r="K183" i="24" s="1"/>
  <c r="L182" i="24"/>
  <c r="F103" i="6"/>
  <c r="K182" i="24" s="1"/>
  <c r="L181" i="24"/>
  <c r="F102" i="6"/>
  <c r="K181" i="24" s="1"/>
  <c r="L180" i="24"/>
  <c r="F101" i="6"/>
  <c r="K180" i="24" s="1"/>
  <c r="L179" i="24"/>
  <c r="F100" i="6"/>
  <c r="K179" i="24" s="1"/>
  <c r="L178" i="24"/>
  <c r="F99" i="6"/>
  <c r="K178" i="24" s="1"/>
  <c r="L177" i="24"/>
  <c r="F98" i="6"/>
  <c r="K177" i="24" s="1"/>
  <c r="L176" i="24"/>
  <c r="F97" i="6"/>
  <c r="K176" i="24" s="1"/>
  <c r="L175" i="24"/>
  <c r="F96" i="6"/>
  <c r="K175" i="24" s="1"/>
  <c r="L174" i="24"/>
  <c r="F95" i="6"/>
  <c r="K174" i="24" s="1"/>
  <c r="L173" i="24"/>
  <c r="F94" i="6"/>
  <c r="K173" i="24" s="1"/>
  <c r="L172" i="24"/>
  <c r="F93" i="6"/>
  <c r="K172" i="24" s="1"/>
  <c r="L171" i="24"/>
  <c r="F92" i="6"/>
  <c r="K171" i="24" s="1"/>
  <c r="L170" i="24"/>
  <c r="F91" i="6"/>
  <c r="K170" i="24" s="1"/>
  <c r="L169" i="24"/>
  <c r="F90" i="6"/>
  <c r="K169" i="24" s="1"/>
  <c r="L168" i="24"/>
  <c r="F89" i="6"/>
  <c r="K168" i="24" s="1"/>
  <c r="L167" i="24"/>
  <c r="F88" i="6"/>
  <c r="K167" i="24" s="1"/>
  <c r="L166" i="24"/>
  <c r="F87" i="6"/>
  <c r="K166" i="24" s="1"/>
  <c r="L165" i="24"/>
  <c r="F86" i="6"/>
  <c r="K165" i="24" s="1"/>
  <c r="L164" i="24"/>
  <c r="F85" i="6"/>
  <c r="K164" i="24" s="1"/>
  <c r="L163" i="24"/>
  <c r="F84" i="6"/>
  <c r="K163" i="24" s="1"/>
  <c r="L162" i="24"/>
  <c r="F83" i="6"/>
  <c r="K162" i="24" s="1"/>
  <c r="L161" i="24"/>
  <c r="F82" i="6"/>
  <c r="K161" i="24" s="1"/>
  <c r="L160" i="24"/>
  <c r="F81" i="6"/>
  <c r="K160" i="24" s="1"/>
  <c r="L159" i="24"/>
  <c r="F80" i="6"/>
  <c r="K159" i="24" s="1"/>
  <c r="L158" i="24"/>
  <c r="F79" i="6"/>
  <c r="K158" i="24" s="1"/>
  <c r="L157" i="24"/>
  <c r="F78" i="6"/>
  <c r="K157" i="24" s="1"/>
  <c r="L156" i="24"/>
  <c r="F77" i="6"/>
  <c r="K156" i="24" s="1"/>
  <c r="L155" i="24"/>
  <c r="F76" i="6"/>
  <c r="K155" i="24" s="1"/>
  <c r="L154" i="24"/>
  <c r="F75" i="6"/>
  <c r="K154" i="24" s="1"/>
  <c r="L153" i="24"/>
  <c r="F74" i="6"/>
  <c r="K153" i="24" s="1"/>
  <c r="L152" i="24"/>
  <c r="F73" i="6"/>
  <c r="K152" i="24" s="1"/>
  <c r="L151" i="24"/>
  <c r="F72" i="6"/>
  <c r="K151" i="24" s="1"/>
  <c r="L150" i="24"/>
  <c r="F57" i="6"/>
  <c r="K150" i="24" s="1"/>
  <c r="L149" i="24"/>
  <c r="F56" i="6"/>
  <c r="K149" i="24" s="1"/>
  <c r="L148" i="24"/>
  <c r="F55" i="6"/>
  <c r="K148" i="24" s="1"/>
  <c r="L147" i="24"/>
  <c r="F54" i="6"/>
  <c r="K147" i="24" s="1"/>
  <c r="L146" i="24"/>
  <c r="F53" i="6"/>
  <c r="K146" i="24" s="1"/>
  <c r="L145" i="24"/>
  <c r="F52" i="6"/>
  <c r="K145" i="24" s="1"/>
  <c r="L144" i="24"/>
  <c r="F51" i="6"/>
  <c r="K144" i="24" s="1"/>
  <c r="L143" i="24"/>
  <c r="F50" i="6"/>
  <c r="K143" i="24" s="1"/>
  <c r="L142" i="24"/>
  <c r="F49" i="6"/>
  <c r="K142" i="24" s="1"/>
  <c r="L141" i="24"/>
  <c r="F48" i="6"/>
  <c r="K141" i="24" s="1"/>
  <c r="L140" i="24"/>
  <c r="F47" i="6"/>
  <c r="K140" i="24" s="1"/>
  <c r="L139" i="24"/>
  <c r="F46" i="6"/>
  <c r="K139" i="24" s="1"/>
  <c r="L138" i="24"/>
  <c r="F45" i="6"/>
  <c r="K138" i="24" s="1"/>
  <c r="L137" i="24"/>
  <c r="F44" i="6"/>
  <c r="K137" i="24" s="1"/>
  <c r="L136" i="24"/>
  <c r="F43" i="6"/>
  <c r="K136" i="24" s="1"/>
  <c r="L135" i="24"/>
  <c r="F42" i="6"/>
  <c r="K135" i="24" s="1"/>
  <c r="L134" i="24"/>
  <c r="F41" i="6"/>
  <c r="K134" i="24" s="1"/>
  <c r="L133" i="24"/>
  <c r="F40" i="6"/>
  <c r="K133" i="24" s="1"/>
  <c r="L132" i="24"/>
  <c r="F39" i="6"/>
  <c r="K132" i="24" s="1"/>
  <c r="L131" i="24"/>
  <c r="F38" i="6"/>
  <c r="K131" i="24" s="1"/>
  <c r="L130" i="24"/>
  <c r="F37" i="6"/>
  <c r="K130" i="24" s="1"/>
  <c r="L129" i="24"/>
  <c r="F36" i="6"/>
  <c r="K129" i="24" s="1"/>
  <c r="L128" i="24"/>
  <c r="F35" i="6"/>
  <c r="K128" i="24" s="1"/>
  <c r="L127" i="24"/>
  <c r="F34" i="6"/>
  <c r="K127" i="24" s="1"/>
  <c r="L126" i="24"/>
  <c r="F33" i="6"/>
  <c r="K126" i="24" s="1"/>
  <c r="L125" i="24"/>
  <c r="F32" i="6"/>
  <c r="K125" i="24" s="1"/>
  <c r="L124" i="24"/>
  <c r="F31" i="6"/>
  <c r="K124" i="24" s="1"/>
  <c r="L123" i="24"/>
  <c r="F30" i="6"/>
  <c r="K123" i="24" s="1"/>
  <c r="L122" i="24"/>
  <c r="K122" i="24"/>
  <c r="J219" i="24"/>
  <c r="F154" i="26"/>
  <c r="I219" i="24" s="1"/>
  <c r="J218" i="24"/>
  <c r="F153" i="26"/>
  <c r="I218" i="24" s="1"/>
  <c r="J217" i="24"/>
  <c r="F152" i="26"/>
  <c r="I217" i="24" s="1"/>
  <c r="J216" i="24"/>
  <c r="F151" i="26"/>
  <c r="I216" i="24" s="1"/>
  <c r="J215" i="24"/>
  <c r="F150" i="26"/>
  <c r="I215" i="24" s="1"/>
  <c r="J214" i="24"/>
  <c r="F149" i="26"/>
  <c r="I214" i="24" s="1"/>
  <c r="J213" i="24"/>
  <c r="F148" i="26"/>
  <c r="I213" i="24" s="1"/>
  <c r="J212" i="24"/>
  <c r="F147" i="26"/>
  <c r="I212" i="24" s="1"/>
  <c r="J211" i="24"/>
  <c r="F146" i="26"/>
  <c r="I211" i="24" s="1"/>
  <c r="J210" i="24"/>
  <c r="F145" i="26"/>
  <c r="I210" i="24" s="1"/>
  <c r="J209" i="24"/>
  <c r="F144" i="26"/>
  <c r="I209" i="24" s="1"/>
  <c r="J208" i="24"/>
  <c r="F143" i="26"/>
  <c r="I208" i="24" s="1"/>
  <c r="J207" i="24"/>
  <c r="F142" i="26"/>
  <c r="I207" i="24" s="1"/>
  <c r="J206" i="24"/>
  <c r="F141" i="26"/>
  <c r="I206" i="24" s="1"/>
  <c r="J205" i="24"/>
  <c r="F140" i="26"/>
  <c r="I205" i="24" s="1"/>
  <c r="J204" i="24"/>
  <c r="F139" i="26"/>
  <c r="I204" i="24" s="1"/>
  <c r="J203" i="24"/>
  <c r="F138" i="26"/>
  <c r="I203" i="24" s="1"/>
  <c r="J202" i="24"/>
  <c r="F137" i="26"/>
  <c r="I202" i="24" s="1"/>
  <c r="J201" i="24"/>
  <c r="F136" i="26"/>
  <c r="I201" i="24" s="1"/>
  <c r="J200" i="24"/>
  <c r="F135" i="26"/>
  <c r="I200" i="24" s="1"/>
  <c r="J199" i="24"/>
  <c r="F134" i="26"/>
  <c r="I199" i="24" s="1"/>
  <c r="J198" i="24"/>
  <c r="F133" i="26"/>
  <c r="I198" i="24" s="1"/>
  <c r="J197" i="24"/>
  <c r="F132" i="26"/>
  <c r="I197" i="24" s="1"/>
  <c r="J196" i="24"/>
  <c r="F131" i="26"/>
  <c r="I196" i="24" s="1"/>
  <c r="J195" i="24"/>
  <c r="F130" i="26"/>
  <c r="I195" i="24" s="1"/>
  <c r="J194" i="24"/>
  <c r="F129" i="26"/>
  <c r="I194" i="24" s="1"/>
  <c r="J193" i="24"/>
  <c r="F128" i="26"/>
  <c r="I193" i="24" s="1"/>
  <c r="J192" i="24"/>
  <c r="F127" i="26"/>
  <c r="I192" i="24" s="1"/>
  <c r="J191" i="24"/>
  <c r="F126" i="26"/>
  <c r="I191" i="24" s="1"/>
  <c r="J190" i="24"/>
  <c r="F111" i="26"/>
  <c r="I190" i="24" s="1"/>
  <c r="J189" i="24"/>
  <c r="F110" i="26"/>
  <c r="I189" i="24" s="1"/>
  <c r="J188" i="24"/>
  <c r="F109" i="26"/>
  <c r="I188" i="24" s="1"/>
  <c r="J187" i="24"/>
  <c r="F108" i="26"/>
  <c r="I187" i="24" s="1"/>
  <c r="J186" i="24"/>
  <c r="F107" i="26"/>
  <c r="I186" i="24" s="1"/>
  <c r="J185" i="24"/>
  <c r="F106" i="26"/>
  <c r="I185" i="24" s="1"/>
  <c r="J184" i="24"/>
  <c r="F105" i="26"/>
  <c r="I184" i="24" s="1"/>
  <c r="J183" i="24"/>
  <c r="F104" i="26"/>
  <c r="I183" i="24" s="1"/>
  <c r="J182" i="24"/>
  <c r="F103" i="26"/>
  <c r="I182" i="24" s="1"/>
  <c r="J181" i="24"/>
  <c r="F102" i="26"/>
  <c r="I181" i="24" s="1"/>
  <c r="J180" i="24"/>
  <c r="F101" i="26"/>
  <c r="I180" i="24" s="1"/>
  <c r="J179" i="24"/>
  <c r="F100" i="26"/>
  <c r="I179" i="24" s="1"/>
  <c r="J178" i="24"/>
  <c r="F99" i="26"/>
  <c r="I178" i="24" s="1"/>
  <c r="J177" i="24"/>
  <c r="F98" i="26"/>
  <c r="I177" i="24" s="1"/>
  <c r="J176" i="24"/>
  <c r="F97" i="26"/>
  <c r="I176" i="24" s="1"/>
  <c r="J175" i="24"/>
  <c r="F96" i="26"/>
  <c r="I175" i="24" s="1"/>
  <c r="J174" i="24"/>
  <c r="F95" i="26"/>
  <c r="I174" i="24" s="1"/>
  <c r="J173" i="24"/>
  <c r="F94" i="26"/>
  <c r="I173" i="24" s="1"/>
  <c r="J172" i="24"/>
  <c r="F93" i="26"/>
  <c r="I172" i="24" s="1"/>
  <c r="J171" i="24"/>
  <c r="F92" i="26"/>
  <c r="I171" i="24" s="1"/>
  <c r="J170" i="24"/>
  <c r="F91" i="26"/>
  <c r="I170" i="24" s="1"/>
  <c r="J169" i="24"/>
  <c r="F90" i="26"/>
  <c r="I169" i="24" s="1"/>
  <c r="J168" i="24"/>
  <c r="F89" i="26"/>
  <c r="I168" i="24" s="1"/>
  <c r="J167" i="24"/>
  <c r="F88" i="26"/>
  <c r="I167" i="24" s="1"/>
  <c r="J166" i="24"/>
  <c r="F87" i="26"/>
  <c r="I166" i="24" s="1"/>
  <c r="J165" i="24"/>
  <c r="F86" i="26"/>
  <c r="I165" i="24" s="1"/>
  <c r="J164" i="24"/>
  <c r="F85" i="26"/>
  <c r="I164" i="24" s="1"/>
  <c r="J163" i="24"/>
  <c r="F84" i="26"/>
  <c r="I163" i="24" s="1"/>
  <c r="J162" i="24"/>
  <c r="F83" i="26"/>
  <c r="I162" i="24" s="1"/>
  <c r="J161" i="24"/>
  <c r="F82" i="26"/>
  <c r="I161" i="24" s="1"/>
  <c r="J160" i="24"/>
  <c r="F81" i="26"/>
  <c r="I160" i="24" s="1"/>
  <c r="J159" i="24"/>
  <c r="F80" i="26"/>
  <c r="I159" i="24" s="1"/>
  <c r="J158" i="24"/>
  <c r="F79" i="26"/>
  <c r="I158" i="24" s="1"/>
  <c r="J157" i="24"/>
  <c r="F78" i="26"/>
  <c r="I157" i="24" s="1"/>
  <c r="J156" i="24"/>
  <c r="F77" i="26"/>
  <c r="I156" i="24" s="1"/>
  <c r="J155" i="24"/>
  <c r="F76" i="26"/>
  <c r="I155" i="24" s="1"/>
  <c r="J154" i="24"/>
  <c r="F75" i="26"/>
  <c r="I154" i="24" s="1"/>
  <c r="J153" i="24"/>
  <c r="F74" i="26"/>
  <c r="I153" i="24" s="1"/>
  <c r="J152" i="24"/>
  <c r="F73" i="26"/>
  <c r="I152" i="24" s="1"/>
  <c r="J151" i="24"/>
  <c r="F72" i="26"/>
  <c r="I151" i="24" s="1"/>
  <c r="J150" i="24"/>
  <c r="I150" i="24"/>
  <c r="J149" i="24"/>
  <c r="I149" i="24"/>
  <c r="J148" i="24"/>
  <c r="I148" i="24"/>
  <c r="J147" i="24"/>
  <c r="I147" i="24"/>
  <c r="J146" i="24"/>
  <c r="I146" i="24"/>
  <c r="J145" i="24"/>
  <c r="I145" i="24"/>
  <c r="J144" i="24"/>
  <c r="I144" i="24"/>
  <c r="J143" i="24"/>
  <c r="I143" i="24"/>
  <c r="J142" i="24"/>
  <c r="I142" i="24"/>
  <c r="J141" i="24"/>
  <c r="I141" i="24"/>
  <c r="J140" i="24"/>
  <c r="I140" i="24"/>
  <c r="J139" i="24"/>
  <c r="I139" i="24"/>
  <c r="J138" i="24"/>
  <c r="I138" i="24"/>
  <c r="J137" i="24"/>
  <c r="I137" i="24"/>
  <c r="J136" i="24"/>
  <c r="I136" i="24"/>
  <c r="J135" i="24"/>
  <c r="I135" i="24"/>
  <c r="J134" i="24"/>
  <c r="I134" i="24"/>
  <c r="J133" i="24"/>
  <c r="I133" i="24"/>
  <c r="J132" i="24"/>
  <c r="I132" i="24"/>
  <c r="J131" i="24"/>
  <c r="I131" i="24"/>
  <c r="J130" i="24"/>
  <c r="I130" i="24"/>
  <c r="J129" i="24"/>
  <c r="I129" i="24"/>
  <c r="J128" i="24"/>
  <c r="I128" i="24"/>
  <c r="J127" i="24"/>
  <c r="I127" i="24"/>
  <c r="J126" i="24"/>
  <c r="I126" i="24"/>
  <c r="J125" i="24"/>
  <c r="I125" i="24"/>
  <c r="J124" i="24"/>
  <c r="I124" i="24"/>
  <c r="J123" i="24"/>
  <c r="I123" i="24"/>
  <c r="J122" i="24"/>
  <c r="I122" i="24"/>
  <c r="BB158" i="24" l="1"/>
  <c r="AH158" i="24"/>
  <c r="X158" i="24"/>
  <c r="AR158" i="24"/>
  <c r="BL158" i="24"/>
  <c r="X206" i="24"/>
  <c r="AR206" i="24"/>
  <c r="BB206" i="24"/>
  <c r="AH206" i="24"/>
  <c r="BL206" i="24"/>
  <c r="AH124" i="24"/>
  <c r="BB124" i="24"/>
  <c r="X124" i="24"/>
  <c r="AR124" i="24"/>
  <c r="BL124" i="24"/>
  <c r="X132" i="24"/>
  <c r="BB132" i="24"/>
  <c r="AR132" i="24"/>
  <c r="BL132" i="24"/>
  <c r="AH132" i="24"/>
  <c r="AH140" i="24"/>
  <c r="BB140" i="24"/>
  <c r="X140" i="24"/>
  <c r="AR140" i="24"/>
  <c r="BL140" i="24"/>
  <c r="BB148" i="24"/>
  <c r="X148" i="24"/>
  <c r="AR148" i="24"/>
  <c r="BL148" i="24"/>
  <c r="AH148" i="24"/>
  <c r="BB156" i="24"/>
  <c r="AR156" i="24"/>
  <c r="AH156" i="24"/>
  <c r="X156" i="24"/>
  <c r="BL156" i="24"/>
  <c r="AR164" i="24"/>
  <c r="X164" i="24"/>
  <c r="AH164" i="24"/>
  <c r="BB164" i="24"/>
  <c r="BL164" i="24"/>
  <c r="X172" i="24"/>
  <c r="BL172" i="24"/>
  <c r="AH172" i="24"/>
  <c r="BB172" i="24"/>
  <c r="AR172" i="24"/>
  <c r="BL180" i="24"/>
  <c r="AH180" i="24"/>
  <c r="BB180" i="24"/>
  <c r="AR180" i="24"/>
  <c r="X180" i="24"/>
  <c r="X188" i="24"/>
  <c r="BB188" i="24"/>
  <c r="BL188" i="24"/>
  <c r="AR188" i="24"/>
  <c r="AH188" i="24"/>
  <c r="AH196" i="24"/>
  <c r="BB196" i="24"/>
  <c r="AR196" i="24"/>
  <c r="BL196" i="24"/>
  <c r="X196" i="24"/>
  <c r="AH204" i="24"/>
  <c r="BB204" i="24"/>
  <c r="BL204" i="24"/>
  <c r="AR204" i="24"/>
  <c r="X204" i="24"/>
  <c r="BB212" i="24"/>
  <c r="AR212" i="24"/>
  <c r="BL212" i="24"/>
  <c r="X212" i="24"/>
  <c r="AH212" i="24"/>
  <c r="BL134" i="24"/>
  <c r="BB134" i="24"/>
  <c r="AR134" i="24"/>
  <c r="AH134" i="24"/>
  <c r="X134" i="24"/>
  <c r="X182" i="24"/>
  <c r="BB182" i="24"/>
  <c r="AH182" i="24"/>
  <c r="BL182" i="24"/>
  <c r="AR182" i="24"/>
  <c r="X125" i="24"/>
  <c r="BB125" i="24"/>
  <c r="AH125" i="24"/>
  <c r="AR125" i="24"/>
  <c r="BL125" i="24"/>
  <c r="X133" i="24"/>
  <c r="AH133" i="24"/>
  <c r="BB133" i="24"/>
  <c r="AR133" i="24"/>
  <c r="BL133" i="24"/>
  <c r="BL141" i="24"/>
  <c r="BB141" i="24"/>
  <c r="AR141" i="24"/>
  <c r="X141" i="24"/>
  <c r="AH141" i="24"/>
  <c r="BB149" i="24"/>
  <c r="AR149" i="24"/>
  <c r="AH149" i="24"/>
  <c r="X149" i="24"/>
  <c r="BL149" i="24"/>
  <c r="BB157" i="24"/>
  <c r="AR157" i="24"/>
  <c r="BL157" i="24"/>
  <c r="AH157" i="24"/>
  <c r="X157" i="24"/>
  <c r="AH165" i="24"/>
  <c r="X165" i="24"/>
  <c r="BL165" i="24"/>
  <c r="AR165" i="24"/>
  <c r="BB165" i="24"/>
  <c r="AR173" i="24"/>
  <c r="X173" i="24"/>
  <c r="BB173" i="24"/>
  <c r="BL173" i="24"/>
  <c r="AH173" i="24"/>
  <c r="BL181" i="24"/>
  <c r="AR181" i="24"/>
  <c r="BB181" i="24"/>
  <c r="AH181" i="24"/>
  <c r="X181" i="24"/>
  <c r="AR189" i="24"/>
  <c r="X189" i="24"/>
  <c r="BL189" i="24"/>
  <c r="BB189" i="24"/>
  <c r="AH189" i="24"/>
  <c r="AR197" i="24"/>
  <c r="X197" i="24"/>
  <c r="BB197" i="24"/>
  <c r="AH197" i="24"/>
  <c r="BL197" i="24"/>
  <c r="BB205" i="24"/>
  <c r="AR205" i="24"/>
  <c r="AH205" i="24"/>
  <c r="X205" i="24"/>
  <c r="BL205" i="24"/>
  <c r="BB213" i="24"/>
  <c r="X213" i="24"/>
  <c r="AR213" i="24"/>
  <c r="BL213" i="24"/>
  <c r="AH213" i="24"/>
  <c r="BB220" i="24"/>
  <c r="AR220" i="24"/>
  <c r="X220" i="24"/>
  <c r="BL220" i="24"/>
  <c r="AH220" i="24"/>
  <c r="BB142" i="24"/>
  <c r="X142" i="24"/>
  <c r="BL142" i="24"/>
  <c r="AR142" i="24"/>
  <c r="AH142" i="24"/>
  <c r="BL190" i="24"/>
  <c r="BB190" i="24"/>
  <c r="AH190" i="24"/>
  <c r="X190" i="24"/>
  <c r="AR190" i="24"/>
  <c r="AR135" i="24"/>
  <c r="X135" i="24"/>
  <c r="BL135" i="24"/>
  <c r="AH135" i="24"/>
  <c r="BB135" i="24"/>
  <c r="AR151" i="24"/>
  <c r="X151" i="24"/>
  <c r="BL151" i="24"/>
  <c r="BB151" i="24"/>
  <c r="AH151" i="24"/>
  <c r="AH167" i="24"/>
  <c r="X167" i="24"/>
  <c r="BL167" i="24"/>
  <c r="BB167" i="24"/>
  <c r="AR167" i="24"/>
  <c r="BL175" i="24"/>
  <c r="BB175" i="24"/>
  <c r="AH175" i="24"/>
  <c r="AR175" i="24"/>
  <c r="X175" i="24"/>
  <c r="BL183" i="24"/>
  <c r="BB183" i="24"/>
  <c r="AR183" i="24"/>
  <c r="AH183" i="24"/>
  <c r="X183" i="24"/>
  <c r="BB191" i="24"/>
  <c r="AH191" i="24"/>
  <c r="AR191" i="24"/>
  <c r="X191" i="24"/>
  <c r="BL191" i="24"/>
  <c r="X199" i="24"/>
  <c r="AR199" i="24"/>
  <c r="AH199" i="24"/>
  <c r="BL199" i="24"/>
  <c r="BB199" i="24"/>
  <c r="AH207" i="24"/>
  <c r="X207" i="24"/>
  <c r="AR207" i="24"/>
  <c r="BL207" i="24"/>
  <c r="BB207" i="24"/>
  <c r="X215" i="24"/>
  <c r="AH215" i="24"/>
  <c r="BL215" i="24"/>
  <c r="BB215" i="24"/>
  <c r="AR215" i="24"/>
  <c r="BL126" i="24"/>
  <c r="X126" i="24"/>
  <c r="BB126" i="24"/>
  <c r="AH126" i="24"/>
  <c r="AR126" i="24"/>
  <c r="BL174" i="24"/>
  <c r="X174" i="24"/>
  <c r="BB174" i="24"/>
  <c r="AH174" i="24"/>
  <c r="AR174" i="24"/>
  <c r="BB127" i="24"/>
  <c r="AR127" i="24"/>
  <c r="AH127" i="24"/>
  <c r="X127" i="24"/>
  <c r="BL127" i="24"/>
  <c r="AR143" i="24"/>
  <c r="AH143" i="24"/>
  <c r="X143" i="24"/>
  <c r="BL143" i="24"/>
  <c r="BB143" i="24"/>
  <c r="AR159" i="24"/>
  <c r="X159" i="24"/>
  <c r="AH159" i="24"/>
  <c r="BL159" i="24"/>
  <c r="BB159" i="24"/>
  <c r="X128" i="24"/>
  <c r="AH128" i="24"/>
  <c r="BB128" i="24"/>
  <c r="BL128" i="24"/>
  <c r="AR128" i="24"/>
  <c r="AH136" i="24"/>
  <c r="BL136" i="24"/>
  <c r="AR136" i="24"/>
  <c r="BB136" i="24"/>
  <c r="X136" i="24"/>
  <c r="AR144" i="24"/>
  <c r="BL144" i="24"/>
  <c r="AH144" i="24"/>
  <c r="BB144" i="24"/>
  <c r="X144" i="24"/>
  <c r="AH152" i="24"/>
  <c r="AR152" i="24"/>
  <c r="BL152" i="24"/>
  <c r="BB152" i="24"/>
  <c r="X152" i="24"/>
  <c r="AR160" i="24"/>
  <c r="BL160" i="24"/>
  <c r="BB160" i="24"/>
  <c r="X160" i="24"/>
  <c r="AH160" i="24"/>
  <c r="AH168" i="24"/>
  <c r="BL168" i="24"/>
  <c r="BB168" i="24"/>
  <c r="X168" i="24"/>
  <c r="AR168" i="24"/>
  <c r="AH176" i="24"/>
  <c r="BL176" i="24"/>
  <c r="BB176" i="24"/>
  <c r="X176" i="24"/>
  <c r="AR176" i="24"/>
  <c r="BL184" i="24"/>
  <c r="BB184" i="24"/>
  <c r="X184" i="24"/>
  <c r="AH184" i="24"/>
  <c r="AR184" i="24"/>
  <c r="BB192" i="24"/>
  <c r="X192" i="24"/>
  <c r="AR192" i="24"/>
  <c r="AH192" i="24"/>
  <c r="BL192" i="24"/>
  <c r="AR200" i="24"/>
  <c r="BL200" i="24"/>
  <c r="AH200" i="24"/>
  <c r="BB200" i="24"/>
  <c r="X200" i="24"/>
  <c r="BL208" i="24"/>
  <c r="BB208" i="24"/>
  <c r="X208" i="24"/>
  <c r="AR208" i="24"/>
  <c r="AH208" i="24"/>
  <c r="X216" i="24"/>
  <c r="AR216" i="24"/>
  <c r="BL216" i="24"/>
  <c r="AH216" i="24"/>
  <c r="BB216" i="24"/>
  <c r="AR129" i="24"/>
  <c r="X129" i="24"/>
  <c r="AH129" i="24"/>
  <c r="BB129" i="24"/>
  <c r="BL129" i="24"/>
  <c r="AH137" i="24"/>
  <c r="X137" i="24"/>
  <c r="BB137" i="24"/>
  <c r="BL137" i="24"/>
  <c r="AR137" i="24"/>
  <c r="BB145" i="24"/>
  <c r="BL145" i="24"/>
  <c r="AR145" i="24"/>
  <c r="AH145" i="24"/>
  <c r="X145" i="24"/>
  <c r="BL153" i="24"/>
  <c r="AR153" i="24"/>
  <c r="AH153" i="24"/>
  <c r="X153" i="24"/>
  <c r="BB153" i="24"/>
  <c r="BB161" i="24"/>
  <c r="BL161" i="24"/>
  <c r="AR161" i="24"/>
  <c r="X161" i="24"/>
  <c r="AH161" i="24"/>
  <c r="BB169" i="24"/>
  <c r="BL169" i="24"/>
  <c r="AR169" i="24"/>
  <c r="AH169" i="24"/>
  <c r="X169" i="24"/>
  <c r="BB177" i="24"/>
  <c r="BL177" i="24"/>
  <c r="AR177" i="24"/>
  <c r="AH177" i="24"/>
  <c r="X177" i="24"/>
  <c r="BL185" i="24"/>
  <c r="BB185" i="24"/>
  <c r="AR185" i="24"/>
  <c r="AH185" i="24"/>
  <c r="X185" i="24"/>
  <c r="AR193" i="24"/>
  <c r="BB193" i="24"/>
  <c r="AH193" i="24"/>
  <c r="X193" i="24"/>
  <c r="BL193" i="24"/>
  <c r="AH201" i="24"/>
  <c r="BB201" i="24"/>
  <c r="X201" i="24"/>
  <c r="BL201" i="24"/>
  <c r="AR201" i="24"/>
  <c r="X209" i="24"/>
  <c r="BB209" i="24"/>
  <c r="BL209" i="24"/>
  <c r="AR209" i="24"/>
  <c r="AH209" i="24"/>
  <c r="BB217" i="24"/>
  <c r="BL217" i="24"/>
  <c r="AR217" i="24"/>
  <c r="X217" i="24"/>
  <c r="AH217" i="24"/>
  <c r="BB150" i="24"/>
  <c r="AR150" i="24"/>
  <c r="BL150" i="24"/>
  <c r="AH150" i="24"/>
  <c r="X150" i="24"/>
  <c r="BB214" i="24"/>
  <c r="AH214" i="24"/>
  <c r="X214" i="24"/>
  <c r="AR214" i="24"/>
  <c r="BL214" i="24"/>
  <c r="AR122" i="24"/>
  <c r="AH122" i="24"/>
  <c r="X122" i="24"/>
  <c r="BL122" i="24"/>
  <c r="BB122" i="24"/>
  <c r="AR130" i="24"/>
  <c r="X130" i="24"/>
  <c r="BL130" i="24"/>
  <c r="AH130" i="24"/>
  <c r="BB130" i="24"/>
  <c r="X138" i="24"/>
  <c r="BL138" i="24"/>
  <c r="AH138" i="24"/>
  <c r="BB138" i="24"/>
  <c r="AR138" i="24"/>
  <c r="BL146" i="24"/>
  <c r="AH146" i="24"/>
  <c r="BB146" i="24"/>
  <c r="AR146" i="24"/>
  <c r="X146" i="24"/>
  <c r="BL154" i="24"/>
  <c r="BB154" i="24"/>
  <c r="AH154" i="24"/>
  <c r="AR154" i="24"/>
  <c r="X154" i="24"/>
  <c r="BB162" i="24"/>
  <c r="AR162" i="24"/>
  <c r="X162" i="24"/>
  <c r="AH162" i="24"/>
  <c r="BL162" i="24"/>
  <c r="BB170" i="24"/>
  <c r="AR170" i="24"/>
  <c r="AH170" i="24"/>
  <c r="X170" i="24"/>
  <c r="BL170" i="24"/>
  <c r="AR178" i="24"/>
  <c r="X178" i="24"/>
  <c r="BB178" i="24"/>
  <c r="BL178" i="24"/>
  <c r="AH178" i="24"/>
  <c r="AR186" i="24"/>
  <c r="AH186" i="24"/>
  <c r="X186" i="24"/>
  <c r="BL186" i="24"/>
  <c r="BB186" i="24"/>
  <c r="AR194" i="24"/>
  <c r="X194" i="24"/>
  <c r="AH194" i="24"/>
  <c r="BL194" i="24"/>
  <c r="BB194" i="24"/>
  <c r="BB202" i="24"/>
  <c r="X202" i="24"/>
  <c r="BL202" i="24"/>
  <c r="AH202" i="24"/>
  <c r="AR202" i="24"/>
  <c r="BL210" i="24"/>
  <c r="BB210" i="24"/>
  <c r="AH210" i="24"/>
  <c r="AR210" i="24"/>
  <c r="X210" i="24"/>
  <c r="BL218" i="24"/>
  <c r="X218" i="24"/>
  <c r="AH218" i="24"/>
  <c r="AR218" i="24"/>
  <c r="BB218" i="24"/>
  <c r="AH166" i="24"/>
  <c r="X166" i="24"/>
  <c r="AR166" i="24"/>
  <c r="BL166" i="24"/>
  <c r="BB166" i="24"/>
  <c r="BB198" i="24"/>
  <c r="X198" i="24"/>
  <c r="AH198" i="24"/>
  <c r="AR198" i="24"/>
  <c r="BL198" i="24"/>
  <c r="X123" i="24"/>
  <c r="BB123" i="24"/>
  <c r="AR123" i="24"/>
  <c r="AH123" i="24"/>
  <c r="BL123" i="24"/>
  <c r="X131" i="24"/>
  <c r="BB131" i="24"/>
  <c r="AR131" i="24"/>
  <c r="BL131" i="24"/>
  <c r="AH131" i="24"/>
  <c r="AH139" i="24"/>
  <c r="AR139" i="24"/>
  <c r="BL139" i="24"/>
  <c r="BB139" i="24"/>
  <c r="X139" i="24"/>
  <c r="BL147" i="24"/>
  <c r="BB147" i="24"/>
  <c r="AH147" i="24"/>
  <c r="AR147" i="24"/>
  <c r="X147" i="24"/>
  <c r="BL155" i="24"/>
  <c r="AH155" i="24"/>
  <c r="BB155" i="24"/>
  <c r="X155" i="24"/>
  <c r="AR155" i="24"/>
  <c r="AH163" i="24"/>
  <c r="BB163" i="24"/>
  <c r="X163" i="24"/>
  <c r="AR163" i="24"/>
  <c r="BL163" i="24"/>
  <c r="AR171" i="24"/>
  <c r="X171" i="24"/>
  <c r="BB171" i="24"/>
  <c r="BL171" i="24"/>
  <c r="AH171" i="24"/>
  <c r="BB179" i="24"/>
  <c r="X179" i="24"/>
  <c r="AR179" i="24"/>
  <c r="AH179" i="24"/>
  <c r="BL179" i="24"/>
  <c r="X187" i="24"/>
  <c r="BL187" i="24"/>
  <c r="AR187" i="24"/>
  <c r="AH187" i="24"/>
  <c r="BB187" i="24"/>
  <c r="X195" i="24"/>
  <c r="BL195" i="24"/>
  <c r="AR195" i="24"/>
  <c r="AH195" i="24"/>
  <c r="BB195" i="24"/>
  <c r="AR203" i="24"/>
  <c r="BL203" i="24"/>
  <c r="AH203" i="24"/>
  <c r="BB203" i="24"/>
  <c r="X203" i="24"/>
  <c r="BB211" i="24"/>
  <c r="BL211" i="24"/>
  <c r="AH211" i="24"/>
  <c r="AR211" i="24"/>
  <c r="X211" i="24"/>
  <c r="BL219" i="24"/>
  <c r="AR219" i="24"/>
  <c r="BB219" i="24"/>
  <c r="AH219" i="24"/>
  <c r="X219" i="24"/>
  <c r="AG124" i="24"/>
  <c r="W124" i="24"/>
  <c r="BK124" i="24"/>
  <c r="BA124" i="24"/>
  <c r="AQ124" i="24"/>
  <c r="AG128" i="24"/>
  <c r="BK128" i="24"/>
  <c r="W128" i="24"/>
  <c r="AQ128" i="24"/>
  <c r="BA128" i="24"/>
  <c r="AG132" i="24"/>
  <c r="W132" i="24"/>
  <c r="AQ132" i="24"/>
  <c r="BK132" i="24"/>
  <c r="BA132" i="24"/>
  <c r="AG136" i="24"/>
  <c r="BA136" i="24"/>
  <c r="AQ136" i="24"/>
  <c r="W136" i="24"/>
  <c r="BK136" i="24"/>
  <c r="AG140" i="24"/>
  <c r="BK140" i="24"/>
  <c r="AQ140" i="24"/>
  <c r="W140" i="24"/>
  <c r="BA140" i="24"/>
  <c r="AG144" i="24"/>
  <c r="AQ144" i="24"/>
  <c r="W144" i="24"/>
  <c r="BK144" i="24"/>
  <c r="BA144" i="24"/>
  <c r="AQ148" i="24"/>
  <c r="AG148" i="24"/>
  <c r="BK148" i="24"/>
  <c r="W148" i="24"/>
  <c r="BA148" i="24"/>
  <c r="BA152" i="24"/>
  <c r="AG152" i="24"/>
  <c r="W152" i="24"/>
  <c r="BK152" i="24"/>
  <c r="AQ152" i="24"/>
  <c r="AG156" i="24"/>
  <c r="AQ156" i="24"/>
  <c r="BK156" i="24"/>
  <c r="W156" i="24"/>
  <c r="BA156" i="24"/>
  <c r="AG160" i="24"/>
  <c r="BK160" i="24"/>
  <c r="W160" i="24"/>
  <c r="AQ160" i="24"/>
  <c r="BA160" i="24"/>
  <c r="AG164" i="24"/>
  <c r="BK164" i="24"/>
  <c r="AQ164" i="24"/>
  <c r="BA164" i="24"/>
  <c r="W164" i="24"/>
  <c r="AG168" i="24"/>
  <c r="BA168" i="24"/>
  <c r="BK168" i="24"/>
  <c r="AQ168" i="24"/>
  <c r="W168" i="24"/>
  <c r="BA172" i="24"/>
  <c r="BK172" i="24"/>
  <c r="AG172" i="24"/>
  <c r="W172" i="24"/>
  <c r="AQ172" i="24"/>
  <c r="AG176" i="24"/>
  <c r="BK176" i="24"/>
  <c r="AQ176" i="24"/>
  <c r="BA176" i="24"/>
  <c r="W176" i="24"/>
  <c r="W180" i="24"/>
  <c r="BA180" i="24"/>
  <c r="AG180" i="24"/>
  <c r="BK180" i="24"/>
  <c r="AQ180" i="24"/>
  <c r="AG184" i="24"/>
  <c r="BK184" i="24"/>
  <c r="AQ184" i="24"/>
  <c r="BA184" i="24"/>
  <c r="W184" i="24"/>
  <c r="AG188" i="24"/>
  <c r="BA188" i="24"/>
  <c r="W188" i="24"/>
  <c r="AQ188" i="24"/>
  <c r="BK188" i="24"/>
  <c r="AQ192" i="24"/>
  <c r="AG192" i="24"/>
  <c r="BA192" i="24"/>
  <c r="W192" i="24"/>
  <c r="BK192" i="24"/>
  <c r="BA196" i="24"/>
  <c r="W196" i="24"/>
  <c r="BK196" i="24"/>
  <c r="AQ196" i="24"/>
  <c r="AG196" i="24"/>
  <c r="W200" i="24"/>
  <c r="AQ200" i="24"/>
  <c r="AG200" i="24"/>
  <c r="BA200" i="24"/>
  <c r="BK200" i="24"/>
  <c r="BA204" i="24"/>
  <c r="AQ204" i="24"/>
  <c r="W204" i="24"/>
  <c r="AG204" i="24"/>
  <c r="BK204" i="24"/>
  <c r="W208" i="24"/>
  <c r="BA208" i="24"/>
  <c r="AG208" i="24"/>
  <c r="BK208" i="24"/>
  <c r="AQ208" i="24"/>
  <c r="AQ212" i="24"/>
  <c r="BA212" i="24"/>
  <c r="W212" i="24"/>
  <c r="BK212" i="24"/>
  <c r="AG212" i="24"/>
  <c r="AG216" i="24"/>
  <c r="AQ216" i="24"/>
  <c r="W216" i="24"/>
  <c r="BK216" i="24"/>
  <c r="BA216" i="24"/>
  <c r="Y123" i="24"/>
  <c r="AI123" i="24"/>
  <c r="AS123" i="24"/>
  <c r="BM123" i="24"/>
  <c r="BC123" i="24"/>
  <c r="Y131" i="24"/>
  <c r="AI131" i="24"/>
  <c r="AS131" i="24"/>
  <c r="BC131" i="24"/>
  <c r="BM131" i="24"/>
  <c r="AS139" i="24"/>
  <c r="BM139" i="24"/>
  <c r="BC139" i="24"/>
  <c r="AI139" i="24"/>
  <c r="Y139" i="24"/>
  <c r="AS147" i="24"/>
  <c r="BC147" i="24"/>
  <c r="BM147" i="24"/>
  <c r="AI147" i="24"/>
  <c r="Y147" i="24"/>
  <c r="AS155" i="24"/>
  <c r="BC155" i="24"/>
  <c r="AI155" i="24"/>
  <c r="Y155" i="24"/>
  <c r="BM155" i="24"/>
  <c r="BC163" i="24"/>
  <c r="AS163" i="24"/>
  <c r="Y163" i="24"/>
  <c r="BM163" i="24"/>
  <c r="AI163" i="24"/>
  <c r="BM171" i="24"/>
  <c r="Y171" i="24"/>
  <c r="AS171" i="24"/>
  <c r="AI171" i="24"/>
  <c r="BC171" i="24"/>
  <c r="AI179" i="24"/>
  <c r="BM179" i="24"/>
  <c r="Y179" i="24"/>
  <c r="BC179" i="24"/>
  <c r="AS179" i="24"/>
  <c r="Y187" i="24"/>
  <c r="AI187" i="24"/>
  <c r="BM187" i="24"/>
  <c r="BC187" i="24"/>
  <c r="AS187" i="24"/>
  <c r="AI195" i="24"/>
  <c r="Y195" i="24"/>
  <c r="BM195" i="24"/>
  <c r="BC195" i="24"/>
  <c r="AS195" i="24"/>
  <c r="AI203" i="24"/>
  <c r="BM203" i="24"/>
  <c r="BC203" i="24"/>
  <c r="AS203" i="24"/>
  <c r="Y203" i="24"/>
  <c r="BM211" i="24"/>
  <c r="BC211" i="24"/>
  <c r="AS211" i="24"/>
  <c r="AI211" i="24"/>
  <c r="Y211" i="24"/>
  <c r="BC219" i="24"/>
  <c r="AI219" i="24"/>
  <c r="BM219" i="24"/>
  <c r="AS219" i="24"/>
  <c r="Y219" i="24"/>
  <c r="AQ220" i="24"/>
  <c r="AG220" i="24"/>
  <c r="BA220" i="24"/>
  <c r="W220" i="24"/>
  <c r="BK220" i="24"/>
  <c r="AI124" i="24"/>
  <c r="BC124" i="24"/>
  <c r="AS124" i="24"/>
  <c r="Y124" i="24"/>
  <c r="BM124" i="24"/>
  <c r="AI132" i="24"/>
  <c r="BM132" i="24"/>
  <c r="AS132" i="24"/>
  <c r="Y132" i="24"/>
  <c r="BC132" i="24"/>
  <c r="BM140" i="24"/>
  <c r="BC140" i="24"/>
  <c r="AS140" i="24"/>
  <c r="Y140" i="24"/>
  <c r="AI140" i="24"/>
  <c r="BM148" i="24"/>
  <c r="AS148" i="24"/>
  <c r="Y148" i="24"/>
  <c r="BC148" i="24"/>
  <c r="AI148" i="24"/>
  <c r="BM156" i="24"/>
  <c r="AS156" i="24"/>
  <c r="Y156" i="24"/>
  <c r="BC156" i="24"/>
  <c r="AI156" i="24"/>
  <c r="BM164" i="24"/>
  <c r="AS164" i="24"/>
  <c r="Y164" i="24"/>
  <c r="AI164" i="24"/>
  <c r="BC164" i="24"/>
  <c r="BM172" i="24"/>
  <c r="AS172" i="24"/>
  <c r="Y172" i="24"/>
  <c r="BC172" i="24"/>
  <c r="AI172" i="24"/>
  <c r="AS180" i="24"/>
  <c r="Y180" i="24"/>
  <c r="AI180" i="24"/>
  <c r="BC180" i="24"/>
  <c r="BM180" i="24"/>
  <c r="BC188" i="24"/>
  <c r="AI188" i="24"/>
  <c r="BM188" i="24"/>
  <c r="AS188" i="24"/>
  <c r="Y188" i="24"/>
  <c r="BC196" i="24"/>
  <c r="BM196" i="24"/>
  <c r="AI196" i="24"/>
  <c r="AS196" i="24"/>
  <c r="Y196" i="24"/>
  <c r="AI204" i="24"/>
  <c r="BC204" i="24"/>
  <c r="BM204" i="24"/>
  <c r="AS204" i="24"/>
  <c r="Y204" i="24"/>
  <c r="BM212" i="24"/>
  <c r="AS212" i="24"/>
  <c r="Y212" i="24"/>
  <c r="BC212" i="24"/>
  <c r="AI212" i="24"/>
  <c r="W125" i="24"/>
  <c r="BK125" i="24"/>
  <c r="AQ125" i="24"/>
  <c r="AG125" i="24"/>
  <c r="BA125" i="24"/>
  <c r="BK129" i="24"/>
  <c r="BA129" i="24"/>
  <c r="AG129" i="24"/>
  <c r="W129" i="24"/>
  <c r="AQ129" i="24"/>
  <c r="W133" i="24"/>
  <c r="BK133" i="24"/>
  <c r="AQ133" i="24"/>
  <c r="BA133" i="24"/>
  <c r="AG133" i="24"/>
  <c r="AQ137" i="24"/>
  <c r="BK137" i="24"/>
  <c r="AG137" i="24"/>
  <c r="W137" i="24"/>
  <c r="BA137" i="24"/>
  <c r="W141" i="24"/>
  <c r="AG141" i="24"/>
  <c r="BA141" i="24"/>
  <c r="AQ141" i="24"/>
  <c r="BK141" i="24"/>
  <c r="BK145" i="24"/>
  <c r="AG145" i="24"/>
  <c r="AQ145" i="24"/>
  <c r="W145" i="24"/>
  <c r="BA145" i="24"/>
  <c r="W149" i="24"/>
  <c r="AG149" i="24"/>
  <c r="BA149" i="24"/>
  <c r="BK149" i="24"/>
  <c r="AQ149" i="24"/>
  <c r="AQ153" i="24"/>
  <c r="BK153" i="24"/>
  <c r="AG153" i="24"/>
  <c r="BA153" i="24"/>
  <c r="W153" i="24"/>
  <c r="W157" i="24"/>
  <c r="AG157" i="24"/>
  <c r="BA157" i="24"/>
  <c r="AQ157" i="24"/>
  <c r="BK157" i="24"/>
  <c r="AQ161" i="24"/>
  <c r="BK161" i="24"/>
  <c r="BA161" i="24"/>
  <c r="AG161" i="24"/>
  <c r="W161" i="24"/>
  <c r="W165" i="24"/>
  <c r="AQ165" i="24"/>
  <c r="BA165" i="24"/>
  <c r="AG165" i="24"/>
  <c r="BK165" i="24"/>
  <c r="W169" i="24"/>
  <c r="AQ169" i="24"/>
  <c r="BK169" i="24"/>
  <c r="BA169" i="24"/>
  <c r="AG169" i="24"/>
  <c r="W173" i="24"/>
  <c r="AG173" i="24"/>
  <c r="BA173" i="24"/>
  <c r="BK173" i="24"/>
  <c r="AQ173" i="24"/>
  <c r="AQ177" i="24"/>
  <c r="W177" i="24"/>
  <c r="BA177" i="24"/>
  <c r="BK177" i="24"/>
  <c r="AG177" i="24"/>
  <c r="W181" i="24"/>
  <c r="AQ181" i="24"/>
  <c r="BK181" i="24"/>
  <c r="BA181" i="24"/>
  <c r="AG181" i="24"/>
  <c r="BK185" i="24"/>
  <c r="BA185" i="24"/>
  <c r="W185" i="24"/>
  <c r="AQ185" i="24"/>
  <c r="AG185" i="24"/>
  <c r="W189" i="24"/>
  <c r="AQ189" i="24"/>
  <c r="BK189" i="24"/>
  <c r="BA189" i="24"/>
  <c r="AG189" i="24"/>
  <c r="BK193" i="24"/>
  <c r="AQ193" i="24"/>
  <c r="AG193" i="24"/>
  <c r="W193" i="24"/>
  <c r="BA193" i="24"/>
  <c r="W197" i="24"/>
  <c r="BK197" i="24"/>
  <c r="AQ197" i="24"/>
  <c r="BA197" i="24"/>
  <c r="AG197" i="24"/>
  <c r="AG201" i="24"/>
  <c r="BA201" i="24"/>
  <c r="AQ201" i="24"/>
  <c r="W201" i="24"/>
  <c r="BK201" i="24"/>
  <c r="W205" i="24"/>
  <c r="BA205" i="24"/>
  <c r="AG205" i="24"/>
  <c r="BK205" i="24"/>
  <c r="AQ205" i="24"/>
  <c r="BK209" i="24"/>
  <c r="AQ209" i="24"/>
  <c r="AG209" i="24"/>
  <c r="W209" i="24"/>
  <c r="BA209" i="24"/>
  <c r="W213" i="24"/>
  <c r="BA213" i="24"/>
  <c r="AG213" i="24"/>
  <c r="AQ213" i="24"/>
  <c r="BK213" i="24"/>
  <c r="BA217" i="24"/>
  <c r="AQ217" i="24"/>
  <c r="BK217" i="24"/>
  <c r="AG217" i="24"/>
  <c r="W217" i="24"/>
  <c r="BC125" i="24"/>
  <c r="BM125" i="24"/>
  <c r="Y125" i="24"/>
  <c r="AI125" i="24"/>
  <c r="AS125" i="24"/>
  <c r="BM133" i="24"/>
  <c r="Y133" i="24"/>
  <c r="AI133" i="24"/>
  <c r="AS133" i="24"/>
  <c r="BC133" i="24"/>
  <c r="Y141" i="24"/>
  <c r="AI141" i="24"/>
  <c r="BM141" i="24"/>
  <c r="AS141" i="24"/>
  <c r="BC141" i="24"/>
  <c r="Y149" i="24"/>
  <c r="AI149" i="24"/>
  <c r="BM149" i="24"/>
  <c r="AS149" i="24"/>
  <c r="BC149" i="24"/>
  <c r="AI157" i="24"/>
  <c r="AS157" i="24"/>
  <c r="BC157" i="24"/>
  <c r="BM157" i="24"/>
  <c r="Y157" i="24"/>
  <c r="AI165" i="24"/>
  <c r="BM165" i="24"/>
  <c r="BC165" i="24"/>
  <c r="Y165" i="24"/>
  <c r="AS165" i="24"/>
  <c r="AI173" i="24"/>
  <c r="BC173" i="24"/>
  <c r="AS173" i="24"/>
  <c r="BM173" i="24"/>
  <c r="Y173" i="24"/>
  <c r="BC181" i="24"/>
  <c r="AS181" i="24"/>
  <c r="Y181" i="24"/>
  <c r="AI181" i="24"/>
  <c r="BM181" i="24"/>
  <c r="AS189" i="24"/>
  <c r="Y189" i="24"/>
  <c r="BC189" i="24"/>
  <c r="BM189" i="24"/>
  <c r="AI189" i="24"/>
  <c r="AS197" i="24"/>
  <c r="Y197" i="24"/>
  <c r="BC197" i="24"/>
  <c r="BM197" i="24"/>
  <c r="AI197" i="24"/>
  <c r="AS205" i="24"/>
  <c r="Y205" i="24"/>
  <c r="AI205" i="24"/>
  <c r="BC205" i="24"/>
  <c r="BM205" i="24"/>
  <c r="Y213" i="24"/>
  <c r="BC213" i="24"/>
  <c r="AI213" i="24"/>
  <c r="AS213" i="24"/>
  <c r="BM213" i="24"/>
  <c r="AI220" i="24"/>
  <c r="BM220" i="24"/>
  <c r="AS220" i="24"/>
  <c r="Y220" i="24"/>
  <c r="BC220" i="24"/>
  <c r="AS126" i="24"/>
  <c r="BM126" i="24"/>
  <c r="BC126" i="24"/>
  <c r="AI126" i="24"/>
  <c r="Y126" i="24"/>
  <c r="BM134" i="24"/>
  <c r="AI134" i="24"/>
  <c r="BC134" i="24"/>
  <c r="Y134" i="24"/>
  <c r="AS134" i="24"/>
  <c r="AI142" i="24"/>
  <c r="BC142" i="24"/>
  <c r="Y142" i="24"/>
  <c r="AS142" i="24"/>
  <c r="BM142" i="24"/>
  <c r="BM150" i="24"/>
  <c r="AI150" i="24"/>
  <c r="BC150" i="24"/>
  <c r="Y150" i="24"/>
  <c r="AS150" i="24"/>
  <c r="BM158" i="24"/>
  <c r="BC158" i="24"/>
  <c r="AI158" i="24"/>
  <c r="Y158" i="24"/>
  <c r="AS158" i="24"/>
  <c r="BC166" i="24"/>
  <c r="BM166" i="24"/>
  <c r="Y166" i="24"/>
  <c r="AS166" i="24"/>
  <c r="AI166" i="24"/>
  <c r="BM174" i="24"/>
  <c r="BC174" i="24"/>
  <c r="Y174" i="24"/>
  <c r="AS174" i="24"/>
  <c r="AI174" i="24"/>
  <c r="Y182" i="24"/>
  <c r="BC182" i="24"/>
  <c r="AS182" i="24"/>
  <c r="AI182" i="24"/>
  <c r="BM182" i="24"/>
  <c r="BC190" i="24"/>
  <c r="AS190" i="24"/>
  <c r="AI190" i="24"/>
  <c r="BM190" i="24"/>
  <c r="Y190" i="24"/>
  <c r="BM198" i="24"/>
  <c r="BC198" i="24"/>
  <c r="AS198" i="24"/>
  <c r="AI198" i="24"/>
  <c r="Y198" i="24"/>
  <c r="BM206" i="24"/>
  <c r="BC206" i="24"/>
  <c r="AI206" i="24"/>
  <c r="Y206" i="24"/>
  <c r="AS206" i="24"/>
  <c r="BM214" i="24"/>
  <c r="BC214" i="24"/>
  <c r="Y214" i="24"/>
  <c r="AS214" i="24"/>
  <c r="AI214" i="24"/>
  <c r="W122" i="24"/>
  <c r="BK122" i="24"/>
  <c r="AQ122" i="24"/>
  <c r="BA122" i="24"/>
  <c r="AG122" i="24"/>
  <c r="W126" i="24"/>
  <c r="BA126" i="24"/>
  <c r="BK126" i="24"/>
  <c r="AG126" i="24"/>
  <c r="AQ126" i="24"/>
  <c r="BK130" i="24"/>
  <c r="W130" i="24"/>
  <c r="AQ130" i="24"/>
  <c r="BA130" i="24"/>
  <c r="AG130" i="24"/>
  <c r="BA134" i="24"/>
  <c r="AQ134" i="24"/>
  <c r="AG134" i="24"/>
  <c r="BK134" i="24"/>
  <c r="W134" i="24"/>
  <c r="AG138" i="24"/>
  <c r="BK138" i="24"/>
  <c r="AQ138" i="24"/>
  <c r="W138" i="24"/>
  <c r="BA138" i="24"/>
  <c r="BA142" i="24"/>
  <c r="W142" i="24"/>
  <c r="AQ142" i="24"/>
  <c r="BK142" i="24"/>
  <c r="AG142" i="24"/>
  <c r="AQ146" i="24"/>
  <c r="BK146" i="24"/>
  <c r="AG146" i="24"/>
  <c r="W146" i="24"/>
  <c r="BA146" i="24"/>
  <c r="BA150" i="24"/>
  <c r="BK150" i="24"/>
  <c r="W150" i="24"/>
  <c r="AQ150" i="24"/>
  <c r="AG150" i="24"/>
  <c r="AG154" i="24"/>
  <c r="AQ154" i="24"/>
  <c r="W154" i="24"/>
  <c r="BA154" i="24"/>
  <c r="BK154" i="24"/>
  <c r="W158" i="24"/>
  <c r="BA158" i="24"/>
  <c r="AQ158" i="24"/>
  <c r="AG158" i="24"/>
  <c r="BK158" i="24"/>
  <c r="BA162" i="24"/>
  <c r="AG162" i="24"/>
  <c r="BK162" i="24"/>
  <c r="W162" i="24"/>
  <c r="AQ162" i="24"/>
  <c r="BA166" i="24"/>
  <c r="W166" i="24"/>
  <c r="AQ166" i="24"/>
  <c r="BK166" i="24"/>
  <c r="AG166" i="24"/>
  <c r="AG170" i="24"/>
  <c r="BK170" i="24"/>
  <c r="BA170" i="24"/>
  <c r="AQ170" i="24"/>
  <c r="W170" i="24"/>
  <c r="W174" i="24"/>
  <c r="AQ174" i="24"/>
  <c r="BA174" i="24"/>
  <c r="AG174" i="24"/>
  <c r="BK174" i="24"/>
  <c r="BA178" i="24"/>
  <c r="AG178" i="24"/>
  <c r="BK178" i="24"/>
  <c r="AQ178" i="24"/>
  <c r="W178" i="24"/>
  <c r="BA182" i="24"/>
  <c r="BK182" i="24"/>
  <c r="W182" i="24"/>
  <c r="AG182" i="24"/>
  <c r="AQ182" i="24"/>
  <c r="BA186" i="24"/>
  <c r="W186" i="24"/>
  <c r="BK186" i="24"/>
  <c r="AQ186" i="24"/>
  <c r="AG186" i="24"/>
  <c r="AG190" i="24"/>
  <c r="W190" i="24"/>
  <c r="AQ190" i="24"/>
  <c r="BK190" i="24"/>
  <c r="BA190" i="24"/>
  <c r="BK194" i="24"/>
  <c r="W194" i="24"/>
  <c r="AQ194" i="24"/>
  <c r="AG194" i="24"/>
  <c r="BA194" i="24"/>
  <c r="W198" i="24"/>
  <c r="BK198" i="24"/>
  <c r="BA198" i="24"/>
  <c r="AQ198" i="24"/>
  <c r="AG198" i="24"/>
  <c r="BK202" i="24"/>
  <c r="AQ202" i="24"/>
  <c r="W202" i="24"/>
  <c r="BA202" i="24"/>
  <c r="AG202" i="24"/>
  <c r="BK206" i="24"/>
  <c r="AQ206" i="24"/>
  <c r="AG206" i="24"/>
  <c r="W206" i="24"/>
  <c r="BA206" i="24"/>
  <c r="AQ210" i="24"/>
  <c r="BK210" i="24"/>
  <c r="BA210" i="24"/>
  <c r="W210" i="24"/>
  <c r="AG210" i="24"/>
  <c r="AG214" i="24"/>
  <c r="BA214" i="24"/>
  <c r="W214" i="24"/>
  <c r="AQ214" i="24"/>
  <c r="BK214" i="24"/>
  <c r="AQ218" i="24"/>
  <c r="BA218" i="24"/>
  <c r="W218" i="24"/>
  <c r="AG218" i="24"/>
  <c r="BK218" i="24"/>
  <c r="AS127" i="24"/>
  <c r="BC127" i="24"/>
  <c r="AI127" i="24"/>
  <c r="Y127" i="24"/>
  <c r="BM127" i="24"/>
  <c r="BC135" i="24"/>
  <c r="AI135" i="24"/>
  <c r="Y135" i="24"/>
  <c r="BM135" i="24"/>
  <c r="AS135" i="24"/>
  <c r="BC143" i="24"/>
  <c r="AI143" i="24"/>
  <c r="BM143" i="24"/>
  <c r="Y143" i="24"/>
  <c r="AS143" i="24"/>
  <c r="BM151" i="24"/>
  <c r="AI151" i="24"/>
  <c r="AS151" i="24"/>
  <c r="BC151" i="24"/>
  <c r="Y151" i="24"/>
  <c r="BM159" i="24"/>
  <c r="AI159" i="24"/>
  <c r="Y159" i="24"/>
  <c r="BC159" i="24"/>
  <c r="AS159" i="24"/>
  <c r="AS167" i="24"/>
  <c r="Y167" i="24"/>
  <c r="AI167" i="24"/>
  <c r="BC167" i="24"/>
  <c r="BM167" i="24"/>
  <c r="Y175" i="24"/>
  <c r="AI175" i="24"/>
  <c r="BC175" i="24"/>
  <c r="AS175" i="24"/>
  <c r="BM175" i="24"/>
  <c r="Y183" i="24"/>
  <c r="AI183" i="24"/>
  <c r="BC183" i="24"/>
  <c r="AS183" i="24"/>
  <c r="BM183" i="24"/>
  <c r="BC191" i="24"/>
  <c r="AI191" i="24"/>
  <c r="BM191" i="24"/>
  <c r="AS191" i="24"/>
  <c r="Y191" i="24"/>
  <c r="AI199" i="24"/>
  <c r="Y199" i="24"/>
  <c r="AS199" i="24"/>
  <c r="BM199" i="24"/>
  <c r="BC199" i="24"/>
  <c r="Y207" i="24"/>
  <c r="BM207" i="24"/>
  <c r="AS207" i="24"/>
  <c r="BC207" i="24"/>
  <c r="AI207" i="24"/>
  <c r="BM215" i="24"/>
  <c r="AS215" i="24"/>
  <c r="BC215" i="24"/>
  <c r="AI215" i="24"/>
  <c r="Y215" i="24"/>
  <c r="Y128" i="24"/>
  <c r="AS128" i="24"/>
  <c r="BM128" i="24"/>
  <c r="AI128" i="24"/>
  <c r="BC128" i="24"/>
  <c r="AS136" i="24"/>
  <c r="BM136" i="24"/>
  <c r="AI136" i="24"/>
  <c r="BC136" i="24"/>
  <c r="Y136" i="24"/>
  <c r="AI144" i="24"/>
  <c r="BC144" i="24"/>
  <c r="BM144" i="24"/>
  <c r="Y144" i="24"/>
  <c r="AS144" i="24"/>
  <c r="BM152" i="24"/>
  <c r="Y152" i="24"/>
  <c r="BC152" i="24"/>
  <c r="AS152" i="24"/>
  <c r="AI152" i="24"/>
  <c r="AI160" i="24"/>
  <c r="BC160" i="24"/>
  <c r="AS160" i="24"/>
  <c r="Y160" i="24"/>
  <c r="BM160" i="24"/>
  <c r="AI168" i="24"/>
  <c r="AS168" i="24"/>
  <c r="Y168" i="24"/>
  <c r="BC168" i="24"/>
  <c r="BM168" i="24"/>
  <c r="AI176" i="24"/>
  <c r="AS176" i="24"/>
  <c r="Y176" i="24"/>
  <c r="BC176" i="24"/>
  <c r="BM176" i="24"/>
  <c r="AS184" i="24"/>
  <c r="BC184" i="24"/>
  <c r="AI184" i="24"/>
  <c r="BM184" i="24"/>
  <c r="Y184" i="24"/>
  <c r="BM192" i="24"/>
  <c r="BC192" i="24"/>
  <c r="AS192" i="24"/>
  <c r="Y192" i="24"/>
  <c r="AI192" i="24"/>
  <c r="AS200" i="24"/>
  <c r="AI200" i="24"/>
  <c r="BC200" i="24"/>
  <c r="Y200" i="24"/>
  <c r="BM200" i="24"/>
  <c r="BM208" i="24"/>
  <c r="BC208" i="24"/>
  <c r="Y208" i="24"/>
  <c r="AS208" i="24"/>
  <c r="AI208" i="24"/>
  <c r="BM216" i="24"/>
  <c r="Y216" i="24"/>
  <c r="AI216" i="24"/>
  <c r="AS216" i="24"/>
  <c r="BC216" i="24"/>
  <c r="AQ123" i="24"/>
  <c r="AG123" i="24"/>
  <c r="BK123" i="24"/>
  <c r="BA123" i="24"/>
  <c r="W123" i="24"/>
  <c r="BA127" i="24"/>
  <c r="W127" i="24"/>
  <c r="BK127" i="24"/>
  <c r="AG127" i="24"/>
  <c r="AQ127" i="24"/>
  <c r="W131" i="24"/>
  <c r="AQ131" i="24"/>
  <c r="AG131" i="24"/>
  <c r="BA131" i="24"/>
  <c r="BK131" i="24"/>
  <c r="AQ135" i="24"/>
  <c r="BK135" i="24"/>
  <c r="W135" i="24"/>
  <c r="BA135" i="24"/>
  <c r="AG135" i="24"/>
  <c r="AQ139" i="24"/>
  <c r="W139" i="24"/>
  <c r="BK139" i="24"/>
  <c r="BA139" i="24"/>
  <c r="AG139" i="24"/>
  <c r="AG143" i="24"/>
  <c r="BK143" i="24"/>
  <c r="AQ143" i="24"/>
  <c r="W143" i="24"/>
  <c r="BA143" i="24"/>
  <c r="W147" i="24"/>
  <c r="AQ147" i="24"/>
  <c r="BA147" i="24"/>
  <c r="BK147" i="24"/>
  <c r="AG147" i="24"/>
  <c r="AQ151" i="24"/>
  <c r="BK151" i="24"/>
  <c r="AG151" i="24"/>
  <c r="BA151" i="24"/>
  <c r="W151" i="24"/>
  <c r="BK155" i="24"/>
  <c r="AQ155" i="24"/>
  <c r="BA155" i="24"/>
  <c r="W155" i="24"/>
  <c r="AG155" i="24"/>
  <c r="AQ159" i="24"/>
  <c r="BK159" i="24"/>
  <c r="AG159" i="24"/>
  <c r="BA159" i="24"/>
  <c r="W159" i="24"/>
  <c r="BA163" i="24"/>
  <c r="AQ163" i="24"/>
  <c r="BK163" i="24"/>
  <c r="W163" i="24"/>
  <c r="AG163" i="24"/>
  <c r="W167" i="24"/>
  <c r="AQ167" i="24"/>
  <c r="AG167" i="24"/>
  <c r="BA167" i="24"/>
  <c r="BK167" i="24"/>
  <c r="AQ171" i="24"/>
  <c r="BK171" i="24"/>
  <c r="AG171" i="24"/>
  <c r="BA171" i="24"/>
  <c r="W171" i="24"/>
  <c r="W175" i="24"/>
  <c r="AQ175" i="24"/>
  <c r="AG175" i="24"/>
  <c r="BA175" i="24"/>
  <c r="BK175" i="24"/>
  <c r="BA179" i="24"/>
  <c r="AG179" i="24"/>
  <c r="AQ179" i="24"/>
  <c r="BK179" i="24"/>
  <c r="W179" i="24"/>
  <c r="AG183" i="24"/>
  <c r="BA183" i="24"/>
  <c r="W183" i="24"/>
  <c r="AQ183" i="24"/>
  <c r="BK183" i="24"/>
  <c r="AQ187" i="24"/>
  <c r="W187" i="24"/>
  <c r="AG187" i="24"/>
  <c r="BK187" i="24"/>
  <c r="BA187" i="24"/>
  <c r="W191" i="24"/>
  <c r="AQ191" i="24"/>
  <c r="BK191" i="24"/>
  <c r="AG191" i="24"/>
  <c r="BA191" i="24"/>
  <c r="W195" i="24"/>
  <c r="BA195" i="24"/>
  <c r="AG195" i="24"/>
  <c r="BK195" i="24"/>
  <c r="AQ195" i="24"/>
  <c r="W199" i="24"/>
  <c r="AQ199" i="24"/>
  <c r="BK199" i="24"/>
  <c r="BA199" i="24"/>
  <c r="AG199" i="24"/>
  <c r="BK203" i="24"/>
  <c r="AQ203" i="24"/>
  <c r="AG203" i="24"/>
  <c r="W203" i="24"/>
  <c r="BA203" i="24"/>
  <c r="AQ207" i="24"/>
  <c r="W207" i="24"/>
  <c r="BA207" i="24"/>
  <c r="AG207" i="24"/>
  <c r="BK207" i="24"/>
  <c r="BA211" i="24"/>
  <c r="W211" i="24"/>
  <c r="BK211" i="24"/>
  <c r="AQ211" i="24"/>
  <c r="AG211" i="24"/>
  <c r="BK215" i="24"/>
  <c r="BA215" i="24"/>
  <c r="AG215" i="24"/>
  <c r="AQ215" i="24"/>
  <c r="W215" i="24"/>
  <c r="AQ219" i="24"/>
  <c r="BK219" i="24"/>
  <c r="W219" i="24"/>
  <c r="BA219" i="24"/>
  <c r="AG219" i="24"/>
  <c r="AI129" i="24"/>
  <c r="BC129" i="24"/>
  <c r="Y129" i="24"/>
  <c r="AS129" i="24"/>
  <c r="BM129" i="24"/>
  <c r="BM137" i="24"/>
  <c r="AI137" i="24"/>
  <c r="BC137" i="24"/>
  <c r="Y137" i="24"/>
  <c r="AS137" i="24"/>
  <c r="AI145" i="24"/>
  <c r="BC145" i="24"/>
  <c r="BM145" i="24"/>
  <c r="Y145" i="24"/>
  <c r="AS145" i="24"/>
  <c r="AI153" i="24"/>
  <c r="BC153" i="24"/>
  <c r="Y153" i="24"/>
  <c r="BM153" i="24"/>
  <c r="AS153" i="24"/>
  <c r="Y161" i="24"/>
  <c r="BM161" i="24"/>
  <c r="AS161" i="24"/>
  <c r="AI161" i="24"/>
  <c r="BC161" i="24"/>
  <c r="AS169" i="24"/>
  <c r="BM169" i="24"/>
  <c r="AI169" i="24"/>
  <c r="BC169" i="24"/>
  <c r="Y169" i="24"/>
  <c r="AS177" i="24"/>
  <c r="BM177" i="24"/>
  <c r="AI177" i="24"/>
  <c r="BC177" i="24"/>
  <c r="Y177" i="24"/>
  <c r="AS185" i="24"/>
  <c r="AI185" i="24"/>
  <c r="BM185" i="24"/>
  <c r="BC185" i="24"/>
  <c r="Y185" i="24"/>
  <c r="BC193" i="24"/>
  <c r="AS193" i="24"/>
  <c r="AI193" i="24"/>
  <c r="Y193" i="24"/>
  <c r="BM193" i="24"/>
  <c r="AS201" i="24"/>
  <c r="BC201" i="24"/>
  <c r="AI201" i="24"/>
  <c r="Y201" i="24"/>
  <c r="BM201" i="24"/>
  <c r="BC209" i="24"/>
  <c r="AI209" i="24"/>
  <c r="AS209" i="24"/>
  <c r="Y209" i="24"/>
  <c r="BM209" i="24"/>
  <c r="AI217" i="24"/>
  <c r="Y217" i="24"/>
  <c r="AS217" i="24"/>
  <c r="BM217" i="24"/>
  <c r="BC217" i="24"/>
  <c r="BC122" i="24"/>
  <c r="BM122" i="24"/>
  <c r="Y122" i="24"/>
  <c r="AS122" i="24"/>
  <c r="AI122" i="24"/>
  <c r="BC130" i="24"/>
  <c r="BM130" i="24"/>
  <c r="AS130" i="24"/>
  <c r="AI130" i="24"/>
  <c r="Y130" i="24"/>
  <c r="BC138" i="24"/>
  <c r="BM138" i="24"/>
  <c r="AS138" i="24"/>
  <c r="Y138" i="24"/>
  <c r="AI138" i="24"/>
  <c r="BM146" i="24"/>
  <c r="AS146" i="24"/>
  <c r="AI146" i="24"/>
  <c r="Y146" i="24"/>
  <c r="BC146" i="24"/>
  <c r="BM154" i="24"/>
  <c r="BC154" i="24"/>
  <c r="AS154" i="24"/>
  <c r="Y154" i="24"/>
  <c r="AI154" i="24"/>
  <c r="AS162" i="24"/>
  <c r="Y162" i="24"/>
  <c r="BM162" i="24"/>
  <c r="AI162" i="24"/>
  <c r="BC162" i="24"/>
  <c r="Y170" i="24"/>
  <c r="AS170" i="24"/>
  <c r="BC170" i="24"/>
  <c r="AI170" i="24"/>
  <c r="BM170" i="24"/>
  <c r="Y178" i="24"/>
  <c r="AI178" i="24"/>
  <c r="BM178" i="24"/>
  <c r="BC178" i="24"/>
  <c r="AS178" i="24"/>
  <c r="Y186" i="24"/>
  <c r="BM186" i="24"/>
  <c r="AS186" i="24"/>
  <c r="BC186" i="24"/>
  <c r="AI186" i="24"/>
  <c r="AI194" i="24"/>
  <c r="BC194" i="24"/>
  <c r="BM194" i="24"/>
  <c r="AS194" i="24"/>
  <c r="Y194" i="24"/>
  <c r="BM202" i="24"/>
  <c r="BC202" i="24"/>
  <c r="AI202" i="24"/>
  <c r="AS202" i="24"/>
  <c r="Y202" i="24"/>
  <c r="AI210" i="24"/>
  <c r="BM210" i="24"/>
  <c r="AS210" i="24"/>
  <c r="BC210" i="24"/>
  <c r="Y210" i="24"/>
  <c r="BM218" i="24"/>
  <c r="AS218" i="24"/>
  <c r="Y218" i="24"/>
  <c r="BC218" i="24"/>
  <c r="AI218" i="24"/>
  <c r="AS114" i="24"/>
  <c r="BC114" i="24"/>
  <c r="BM114" i="24"/>
  <c r="AI114" i="24"/>
  <c r="Y114" i="24"/>
  <c r="AR114" i="24"/>
  <c r="BB114" i="24"/>
  <c r="BL114" i="24"/>
  <c r="X114" i="24"/>
  <c r="AH114" i="24"/>
  <c r="AQ114" i="24"/>
  <c r="BA114" i="24"/>
  <c r="BK114" i="24"/>
  <c r="AG114" i="24"/>
  <c r="W114" i="24"/>
  <c r="AF132" i="24"/>
  <c r="AP132" i="24"/>
  <c r="AZ132" i="24"/>
  <c r="BJ132" i="24"/>
  <c r="V132" i="24"/>
  <c r="AZ140" i="24"/>
  <c r="BJ140" i="24"/>
  <c r="V140" i="24"/>
  <c r="AF140" i="24"/>
  <c r="AP140" i="24"/>
  <c r="AP148" i="24"/>
  <c r="BJ148" i="24"/>
  <c r="V148" i="24"/>
  <c r="AF148" i="24"/>
  <c r="AZ148" i="24"/>
  <c r="V156" i="24"/>
  <c r="BJ156" i="24"/>
  <c r="AP156" i="24"/>
  <c r="AZ156" i="24"/>
  <c r="AF156" i="24"/>
  <c r="AP164" i="24"/>
  <c r="BJ164" i="24"/>
  <c r="AZ164" i="24"/>
  <c r="AF164" i="24"/>
  <c r="V164" i="24"/>
  <c r="V172" i="24"/>
  <c r="AZ172" i="24"/>
  <c r="AF172" i="24"/>
  <c r="AP172" i="24"/>
  <c r="BJ172" i="24"/>
  <c r="V180" i="24"/>
  <c r="BJ180" i="24"/>
  <c r="AP180" i="24"/>
  <c r="AZ180" i="24"/>
  <c r="AF180" i="24"/>
  <c r="BJ188" i="24"/>
  <c r="AP188" i="24"/>
  <c r="AF188" i="24"/>
  <c r="AZ188" i="24"/>
  <c r="V188" i="24"/>
  <c r="V196" i="24"/>
  <c r="AZ196" i="24"/>
  <c r="AP196" i="24"/>
  <c r="BJ196" i="24"/>
  <c r="AF196" i="24"/>
  <c r="V204" i="24"/>
  <c r="AP204" i="24"/>
  <c r="BJ204" i="24"/>
  <c r="AF204" i="24"/>
  <c r="AZ204" i="24"/>
  <c r="V212" i="24"/>
  <c r="AZ212" i="24"/>
  <c r="AP212" i="24"/>
  <c r="AF212" i="24"/>
  <c r="BJ212" i="24"/>
  <c r="BJ220" i="24"/>
  <c r="AZ220" i="24"/>
  <c r="V220" i="24"/>
  <c r="AP220" i="24"/>
  <c r="AF220" i="24"/>
  <c r="AF127" i="24"/>
  <c r="V127" i="24"/>
  <c r="AP127" i="24"/>
  <c r="BJ127" i="24"/>
  <c r="AZ127" i="24"/>
  <c r="AF135" i="24"/>
  <c r="V135" i="24"/>
  <c r="BJ135" i="24"/>
  <c r="AP135" i="24"/>
  <c r="AZ135" i="24"/>
  <c r="V143" i="24"/>
  <c r="AF143" i="24"/>
  <c r="BJ143" i="24"/>
  <c r="AZ143" i="24"/>
  <c r="AP143" i="24"/>
  <c r="AF151" i="24"/>
  <c r="V151" i="24"/>
  <c r="BJ151" i="24"/>
  <c r="AP151" i="24"/>
  <c r="AZ151" i="24"/>
  <c r="V159" i="24"/>
  <c r="AP159" i="24"/>
  <c r="BJ159" i="24"/>
  <c r="AF159" i="24"/>
  <c r="AZ159" i="24"/>
  <c r="AF167" i="24"/>
  <c r="V167" i="24"/>
  <c r="AZ167" i="24"/>
  <c r="AP167" i="24"/>
  <c r="BJ167" i="24"/>
  <c r="AF175" i="24"/>
  <c r="V175" i="24"/>
  <c r="BJ175" i="24"/>
  <c r="AP175" i="24"/>
  <c r="AZ175" i="24"/>
  <c r="AF183" i="24"/>
  <c r="V183" i="24"/>
  <c r="AZ183" i="24"/>
  <c r="BJ183" i="24"/>
  <c r="AP183" i="24"/>
  <c r="AF191" i="24"/>
  <c r="V191" i="24"/>
  <c r="AZ191" i="24"/>
  <c r="AP191" i="24"/>
  <c r="BJ191" i="24"/>
  <c r="AF199" i="24"/>
  <c r="BJ199" i="24"/>
  <c r="V199" i="24"/>
  <c r="AP199" i="24"/>
  <c r="AZ199" i="24"/>
  <c r="AF207" i="24"/>
  <c r="BJ207" i="24"/>
  <c r="V207" i="24"/>
  <c r="AZ207" i="24"/>
  <c r="AP207" i="24"/>
  <c r="AF215" i="24"/>
  <c r="V215" i="24"/>
  <c r="AZ215" i="24"/>
  <c r="BJ215" i="24"/>
  <c r="AP215" i="24"/>
  <c r="AF153" i="24"/>
  <c r="AP153" i="24"/>
  <c r="AZ153" i="24"/>
  <c r="BJ153" i="24"/>
  <c r="V153" i="24"/>
  <c r="AF177" i="24"/>
  <c r="AZ177" i="24"/>
  <c r="BJ177" i="24"/>
  <c r="AP177" i="24"/>
  <c r="V177" i="24"/>
  <c r="AF193" i="24"/>
  <c r="AZ193" i="24"/>
  <c r="BJ193" i="24"/>
  <c r="AP193" i="24"/>
  <c r="V193" i="24"/>
  <c r="AP122" i="24"/>
  <c r="AF122" i="24"/>
  <c r="BJ122" i="24"/>
  <c r="V122" i="24"/>
  <c r="AZ122" i="24"/>
  <c r="V162" i="24"/>
  <c r="AP162" i="24"/>
  <c r="AZ162" i="24"/>
  <c r="AF162" i="24"/>
  <c r="BJ162" i="24"/>
  <c r="V170" i="24"/>
  <c r="AF170" i="24"/>
  <c r="AZ170" i="24"/>
  <c r="AP170" i="24"/>
  <c r="BJ170" i="24"/>
  <c r="AZ178" i="24"/>
  <c r="BJ178" i="24"/>
  <c r="AP178" i="24"/>
  <c r="AF178" i="24"/>
  <c r="V178" i="24"/>
  <c r="AF186" i="24"/>
  <c r="BJ186" i="24"/>
  <c r="AZ186" i="24"/>
  <c r="AP186" i="24"/>
  <c r="V186" i="24"/>
  <c r="BJ194" i="24"/>
  <c r="AP194" i="24"/>
  <c r="AZ194" i="24"/>
  <c r="AF194" i="24"/>
  <c r="V194" i="24"/>
  <c r="AF202" i="24"/>
  <c r="AZ202" i="24"/>
  <c r="AP202" i="24"/>
  <c r="BJ202" i="24"/>
  <c r="V202" i="24"/>
  <c r="BJ210" i="24"/>
  <c r="AP210" i="24"/>
  <c r="AF210" i="24"/>
  <c r="AZ210" i="24"/>
  <c r="V210" i="24"/>
  <c r="AF218" i="24"/>
  <c r="V218" i="24"/>
  <c r="AZ218" i="24"/>
  <c r="BJ218" i="24"/>
  <c r="AP218" i="24"/>
  <c r="AF129" i="24"/>
  <c r="V129" i="24"/>
  <c r="BJ129" i="24"/>
  <c r="AP129" i="24"/>
  <c r="AZ129" i="24"/>
  <c r="AF201" i="24"/>
  <c r="BJ201" i="24"/>
  <c r="AZ201" i="24"/>
  <c r="AP201" i="24"/>
  <c r="V201" i="24"/>
  <c r="AF217" i="24"/>
  <c r="AZ217" i="24"/>
  <c r="BJ217" i="24"/>
  <c r="AP217" i="24"/>
  <c r="V217" i="24"/>
  <c r="AP124" i="24"/>
  <c r="AF124" i="24"/>
  <c r="BJ124" i="24"/>
  <c r="V124" i="24"/>
  <c r="AZ124" i="24"/>
  <c r="AP130" i="24"/>
  <c r="AF130" i="24"/>
  <c r="AZ130" i="24"/>
  <c r="BJ130" i="24"/>
  <c r="V130" i="24"/>
  <c r="AF138" i="24"/>
  <c r="AP138" i="24"/>
  <c r="V138" i="24"/>
  <c r="AZ138" i="24"/>
  <c r="BJ138" i="24"/>
  <c r="AP146" i="24"/>
  <c r="AZ146" i="24"/>
  <c r="AF146" i="24"/>
  <c r="V146" i="24"/>
  <c r="BJ146" i="24"/>
  <c r="V154" i="24"/>
  <c r="AF154" i="24"/>
  <c r="BJ154" i="24"/>
  <c r="AP154" i="24"/>
  <c r="AZ154" i="24"/>
  <c r="V125" i="24"/>
  <c r="AF125" i="24"/>
  <c r="AZ125" i="24"/>
  <c r="AP125" i="24"/>
  <c r="BJ125" i="24"/>
  <c r="AF133" i="24"/>
  <c r="V133" i="24"/>
  <c r="AP133" i="24"/>
  <c r="BJ133" i="24"/>
  <c r="AZ133" i="24"/>
  <c r="V141" i="24"/>
  <c r="AF141" i="24"/>
  <c r="AZ141" i="24"/>
  <c r="AP141" i="24"/>
  <c r="BJ141" i="24"/>
  <c r="AF149" i="24"/>
  <c r="BJ149" i="24"/>
  <c r="AP149" i="24"/>
  <c r="V149" i="24"/>
  <c r="AZ149" i="24"/>
  <c r="AF157" i="24"/>
  <c r="BJ157" i="24"/>
  <c r="AP157" i="24"/>
  <c r="AZ157" i="24"/>
  <c r="V157" i="24"/>
  <c r="AF165" i="24"/>
  <c r="AZ165" i="24"/>
  <c r="V165" i="24"/>
  <c r="AP165" i="24"/>
  <c r="BJ165" i="24"/>
  <c r="AF173" i="24"/>
  <c r="V173" i="24"/>
  <c r="BJ173" i="24"/>
  <c r="AP173" i="24"/>
  <c r="AZ173" i="24"/>
  <c r="BJ181" i="24"/>
  <c r="AP181" i="24"/>
  <c r="AZ181" i="24"/>
  <c r="V181" i="24"/>
  <c r="AF181" i="24"/>
  <c r="AF189" i="24"/>
  <c r="V189" i="24"/>
  <c r="AZ189" i="24"/>
  <c r="AP189" i="24"/>
  <c r="BJ189" i="24"/>
  <c r="AF197" i="24"/>
  <c r="AP197" i="24"/>
  <c r="V197" i="24"/>
  <c r="BJ197" i="24"/>
  <c r="AZ197" i="24"/>
  <c r="AF205" i="24"/>
  <c r="AP205" i="24"/>
  <c r="AZ205" i="24"/>
  <c r="BJ205" i="24"/>
  <c r="V205" i="24"/>
  <c r="BJ213" i="24"/>
  <c r="AF213" i="24"/>
  <c r="V213" i="24"/>
  <c r="AZ213" i="24"/>
  <c r="AP213" i="24"/>
  <c r="AF169" i="24"/>
  <c r="AZ169" i="24"/>
  <c r="BJ169" i="24"/>
  <c r="V169" i="24"/>
  <c r="AP169" i="24"/>
  <c r="AF185" i="24"/>
  <c r="AZ185" i="24"/>
  <c r="BJ185" i="24"/>
  <c r="AP185" i="24"/>
  <c r="V185" i="24"/>
  <c r="V168" i="24"/>
  <c r="AP168" i="24"/>
  <c r="AZ168" i="24"/>
  <c r="BJ168" i="24"/>
  <c r="AF168" i="24"/>
  <c r="V176" i="24"/>
  <c r="BJ176" i="24"/>
  <c r="AP176" i="24"/>
  <c r="AZ176" i="24"/>
  <c r="AF176" i="24"/>
  <c r="V192" i="24"/>
  <c r="AP192" i="24"/>
  <c r="AF192" i="24"/>
  <c r="BJ192" i="24"/>
  <c r="AZ192" i="24"/>
  <c r="V200" i="24"/>
  <c r="AP200" i="24"/>
  <c r="AZ200" i="24"/>
  <c r="BJ200" i="24"/>
  <c r="AF200" i="24"/>
  <c r="BJ208" i="24"/>
  <c r="AZ208" i="24"/>
  <c r="AP208" i="24"/>
  <c r="V208" i="24"/>
  <c r="AF208" i="24"/>
  <c r="V216" i="24"/>
  <c r="AP216" i="24"/>
  <c r="AZ216" i="24"/>
  <c r="BJ216" i="24"/>
  <c r="AF216" i="24"/>
  <c r="V145" i="24"/>
  <c r="AF145" i="24"/>
  <c r="AZ145" i="24"/>
  <c r="BJ145" i="24"/>
  <c r="AP145" i="24"/>
  <c r="AF161" i="24"/>
  <c r="AZ161" i="24"/>
  <c r="BJ161" i="24"/>
  <c r="AP161" i="24"/>
  <c r="V161" i="24"/>
  <c r="AF209" i="24"/>
  <c r="AZ209" i="24"/>
  <c r="V209" i="24"/>
  <c r="AP209" i="24"/>
  <c r="BJ209" i="24"/>
  <c r="AF136" i="24"/>
  <c r="AZ136" i="24"/>
  <c r="V136" i="24"/>
  <c r="BJ136" i="24"/>
  <c r="AP136" i="24"/>
  <c r="BJ144" i="24"/>
  <c r="AP144" i="24"/>
  <c r="AZ144" i="24"/>
  <c r="V144" i="24"/>
  <c r="AF144" i="24"/>
  <c r="AP152" i="24"/>
  <c r="V152" i="24"/>
  <c r="AZ152" i="24"/>
  <c r="BJ152" i="24"/>
  <c r="AF152" i="24"/>
  <c r="AZ160" i="24"/>
  <c r="AP160" i="24"/>
  <c r="BJ160" i="24"/>
  <c r="AF160" i="24"/>
  <c r="V160" i="24"/>
  <c r="V184" i="24"/>
  <c r="AP184" i="24"/>
  <c r="BJ184" i="24"/>
  <c r="AF184" i="24"/>
  <c r="AZ184" i="24"/>
  <c r="V123" i="24"/>
  <c r="AF123" i="24"/>
  <c r="BJ123" i="24"/>
  <c r="AZ123" i="24"/>
  <c r="AP123" i="24"/>
  <c r="AF131" i="24"/>
  <c r="V131" i="24"/>
  <c r="AZ131" i="24"/>
  <c r="AP131" i="24"/>
  <c r="BJ131" i="24"/>
  <c r="AF139" i="24"/>
  <c r="V139" i="24"/>
  <c r="AZ139" i="24"/>
  <c r="BJ139" i="24"/>
  <c r="AP139" i="24"/>
  <c r="AF147" i="24"/>
  <c r="V147" i="24"/>
  <c r="AZ147" i="24"/>
  <c r="BJ147" i="24"/>
  <c r="AP147" i="24"/>
  <c r="AF155" i="24"/>
  <c r="AP155" i="24"/>
  <c r="AZ155" i="24"/>
  <c r="V155" i="24"/>
  <c r="BJ155" i="24"/>
  <c r="AP163" i="24"/>
  <c r="AF163" i="24"/>
  <c r="AZ163" i="24"/>
  <c r="BJ163" i="24"/>
  <c r="V163" i="24"/>
  <c r="AF171" i="24"/>
  <c r="AZ171" i="24"/>
  <c r="AP171" i="24"/>
  <c r="BJ171" i="24"/>
  <c r="V171" i="24"/>
  <c r="AP179" i="24"/>
  <c r="BJ179" i="24"/>
  <c r="V179" i="24"/>
  <c r="AZ179" i="24"/>
  <c r="AF179" i="24"/>
  <c r="AZ187" i="24"/>
  <c r="BJ187" i="24"/>
  <c r="AP187" i="24"/>
  <c r="AF187" i="24"/>
  <c r="V187" i="24"/>
  <c r="AP195" i="24"/>
  <c r="AZ195" i="24"/>
  <c r="AF195" i="24"/>
  <c r="BJ195" i="24"/>
  <c r="V195" i="24"/>
  <c r="AF203" i="24"/>
  <c r="AZ203" i="24"/>
  <c r="AP203" i="24"/>
  <c r="BJ203" i="24"/>
  <c r="V203" i="24"/>
  <c r="BJ211" i="24"/>
  <c r="AP211" i="24"/>
  <c r="V211" i="24"/>
  <c r="AF211" i="24"/>
  <c r="AZ211" i="24"/>
  <c r="AF219" i="24"/>
  <c r="AZ219" i="24"/>
  <c r="AP219" i="24"/>
  <c r="BJ219" i="24"/>
  <c r="V219" i="24"/>
  <c r="AF137" i="24"/>
  <c r="V137" i="24"/>
  <c r="BJ137" i="24"/>
  <c r="AZ137" i="24"/>
  <c r="AP137" i="24"/>
  <c r="AF128" i="24"/>
  <c r="AZ128" i="24"/>
  <c r="V128" i="24"/>
  <c r="AP128" i="24"/>
  <c r="BJ128" i="24"/>
  <c r="AF126" i="24"/>
  <c r="AP126" i="24"/>
  <c r="AZ126" i="24"/>
  <c r="V126" i="24"/>
  <c r="BJ126" i="24"/>
  <c r="AF134" i="24"/>
  <c r="AP134" i="24"/>
  <c r="V134" i="24"/>
  <c r="AZ134" i="24"/>
  <c r="BJ134" i="24"/>
  <c r="AP142" i="24"/>
  <c r="AF142" i="24"/>
  <c r="V142" i="24"/>
  <c r="BJ142" i="24"/>
  <c r="AZ142" i="24"/>
  <c r="AP150" i="24"/>
  <c r="V150" i="24"/>
  <c r="BJ150" i="24"/>
  <c r="AF150" i="24"/>
  <c r="AZ150" i="24"/>
  <c r="V158" i="24"/>
  <c r="AP158" i="24"/>
  <c r="AZ158" i="24"/>
  <c r="BJ158" i="24"/>
  <c r="AF158" i="24"/>
  <c r="AZ166" i="24"/>
  <c r="BJ166" i="24"/>
  <c r="AF166" i="24"/>
  <c r="AP166" i="24"/>
  <c r="V166" i="24"/>
  <c r="BJ174" i="24"/>
  <c r="AZ174" i="24"/>
  <c r="V174" i="24"/>
  <c r="AP174" i="24"/>
  <c r="AF174" i="24"/>
  <c r="V182" i="24"/>
  <c r="BJ182" i="24"/>
  <c r="AZ182" i="24"/>
  <c r="AP182" i="24"/>
  <c r="AF182" i="24"/>
  <c r="V190" i="24"/>
  <c r="AZ190" i="24"/>
  <c r="BJ190" i="24"/>
  <c r="AF190" i="24"/>
  <c r="AP190" i="24"/>
  <c r="V198" i="24"/>
  <c r="BJ198" i="24"/>
  <c r="AZ198" i="24"/>
  <c r="AP198" i="24"/>
  <c r="AF198" i="24"/>
  <c r="V206" i="24"/>
  <c r="AZ206" i="24"/>
  <c r="BJ206" i="24"/>
  <c r="AP206" i="24"/>
  <c r="AF206" i="24"/>
  <c r="V214" i="24"/>
  <c r="BJ214" i="24"/>
  <c r="AP214" i="24"/>
  <c r="AF214" i="24"/>
  <c r="AZ214" i="24"/>
  <c r="F15" i="24" l="1"/>
  <c r="V15" i="24" s="1"/>
  <c r="AP5" i="24" s="1"/>
  <c r="N19" i="45" s="1"/>
  <c r="V19" i="45" s="1"/>
  <c r="BJ15" i="24" l="1"/>
  <c r="AP9" i="24" s="1"/>
  <c r="N23" i="45" s="1"/>
  <c r="V23" i="45" s="1"/>
  <c r="AZ15" i="24"/>
  <c r="AP8" i="24" s="1"/>
  <c r="N22" i="45" s="1"/>
  <c r="V22" i="45" s="1"/>
  <c r="AP15" i="24"/>
  <c r="AP7" i="24" s="1"/>
  <c r="N21" i="45" s="1"/>
  <c r="V21" i="45" s="1"/>
  <c r="AF15" i="24"/>
  <c r="AP6" i="24" s="1"/>
  <c r="N20" i="45" s="1"/>
  <c r="V20" i="45" s="1"/>
  <c r="B64" i="26"/>
  <c r="B118" i="26" s="1"/>
  <c r="F113" i="24"/>
  <c r="F112" i="24"/>
  <c r="F111" i="24"/>
  <c r="F110" i="24"/>
  <c r="F109" i="24"/>
  <c r="F108" i="24"/>
  <c r="F107" i="24"/>
  <c r="F106" i="24"/>
  <c r="F105" i="24"/>
  <c r="F104" i="24"/>
  <c r="F103" i="24"/>
  <c r="F102" i="24"/>
  <c r="F101" i="24"/>
  <c r="F100" i="24"/>
  <c r="F99" i="24"/>
  <c r="F98" i="24"/>
  <c r="F97" i="24"/>
  <c r="F96" i="24"/>
  <c r="F95" i="24"/>
  <c r="F94" i="24"/>
  <c r="F93" i="24"/>
  <c r="F92" i="24"/>
  <c r="F91" i="24"/>
  <c r="F90" i="24"/>
  <c r="F89" i="24"/>
  <c r="F88" i="24"/>
  <c r="F87" i="24"/>
  <c r="F86" i="24"/>
  <c r="F85" i="24"/>
  <c r="F84" i="24"/>
  <c r="F83" i="24"/>
  <c r="F82" i="24"/>
  <c r="F81" i="24"/>
  <c r="F80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BJ38" i="24" l="1"/>
  <c r="AZ38" i="24"/>
  <c r="V38" i="24"/>
  <c r="AF38" i="24"/>
  <c r="AP38" i="24"/>
  <c r="BJ62" i="24"/>
  <c r="AZ62" i="24"/>
  <c r="V62" i="24"/>
  <c r="AP62" i="24"/>
  <c r="AF62" i="24"/>
  <c r="BJ78" i="24"/>
  <c r="AZ78" i="24"/>
  <c r="V78" i="24"/>
  <c r="AP78" i="24"/>
  <c r="AF78" i="24"/>
  <c r="BJ94" i="24"/>
  <c r="AZ94" i="24"/>
  <c r="AP94" i="24"/>
  <c r="V94" i="24"/>
  <c r="AF94" i="24"/>
  <c r="BJ102" i="24"/>
  <c r="AZ102" i="24"/>
  <c r="AP102" i="24"/>
  <c r="V102" i="24"/>
  <c r="AF102" i="24"/>
  <c r="BJ31" i="24"/>
  <c r="AZ31" i="24"/>
  <c r="AP31" i="24"/>
  <c r="AF31" i="24"/>
  <c r="V31" i="24"/>
  <c r="BJ47" i="24"/>
  <c r="AZ47" i="24"/>
  <c r="AP47" i="24"/>
  <c r="AF47" i="24"/>
  <c r="V47" i="24"/>
  <c r="BJ55" i="24"/>
  <c r="AZ55" i="24"/>
  <c r="AP55" i="24"/>
  <c r="AF55" i="24"/>
  <c r="V55" i="24"/>
  <c r="BJ71" i="24"/>
  <c r="AZ71" i="24"/>
  <c r="AP71" i="24"/>
  <c r="AF71" i="24"/>
  <c r="V71" i="24"/>
  <c r="BJ87" i="24"/>
  <c r="AZ87" i="24"/>
  <c r="AP87" i="24"/>
  <c r="V87" i="24"/>
  <c r="AF87" i="24"/>
  <c r="BJ95" i="24"/>
  <c r="AP95" i="24"/>
  <c r="AZ95" i="24"/>
  <c r="AF95" i="24"/>
  <c r="V95" i="24"/>
  <c r="BJ103" i="24"/>
  <c r="AZ103" i="24"/>
  <c r="AP103" i="24"/>
  <c r="V103" i="24"/>
  <c r="AF103" i="24"/>
  <c r="BJ111" i="24"/>
  <c r="AP111" i="24"/>
  <c r="AZ111" i="24"/>
  <c r="V111" i="24"/>
  <c r="AF111" i="24"/>
  <c r="BJ16" i="24"/>
  <c r="AZ16" i="24"/>
  <c r="AP16" i="24"/>
  <c r="AF16" i="24"/>
  <c r="V16" i="24"/>
  <c r="BJ32" i="24"/>
  <c r="AZ32" i="24"/>
  <c r="AP32" i="24"/>
  <c r="AF32" i="24"/>
  <c r="V32" i="24"/>
  <c r="BJ48" i="24"/>
  <c r="AZ48" i="24"/>
  <c r="AP48" i="24"/>
  <c r="V48" i="24"/>
  <c r="AF48" i="24"/>
  <c r="BJ64" i="24"/>
  <c r="AZ64" i="24"/>
  <c r="AP64" i="24"/>
  <c r="AF64" i="24"/>
  <c r="V64" i="24"/>
  <c r="BJ72" i="24"/>
  <c r="AZ72" i="24"/>
  <c r="V72" i="24"/>
  <c r="AF72" i="24"/>
  <c r="AP72" i="24"/>
  <c r="BJ88" i="24"/>
  <c r="AP88" i="24"/>
  <c r="V88" i="24"/>
  <c r="AZ88" i="24"/>
  <c r="AF88" i="24"/>
  <c r="BJ96" i="24"/>
  <c r="AZ96" i="24"/>
  <c r="AP96" i="24"/>
  <c r="AF96" i="24"/>
  <c r="V96" i="24"/>
  <c r="BJ112" i="24"/>
  <c r="AZ112" i="24"/>
  <c r="AP112" i="24"/>
  <c r="AF112" i="24"/>
  <c r="V112" i="24"/>
  <c r="BJ17" i="24"/>
  <c r="AZ17" i="24"/>
  <c r="AP17" i="24"/>
  <c r="V17" i="24"/>
  <c r="AF17" i="24"/>
  <c r="BJ25" i="24"/>
  <c r="AZ25" i="24"/>
  <c r="AP25" i="24"/>
  <c r="AF25" i="24"/>
  <c r="V25" i="24"/>
  <c r="BJ33" i="24"/>
  <c r="AZ33" i="24"/>
  <c r="AP33" i="24"/>
  <c r="AF33" i="24"/>
  <c r="V33" i="24"/>
  <c r="BJ41" i="24"/>
  <c r="AZ41" i="24"/>
  <c r="AP41" i="24"/>
  <c r="AF41" i="24"/>
  <c r="V41" i="24"/>
  <c r="BJ49" i="24"/>
  <c r="AZ49" i="24"/>
  <c r="AP49" i="24"/>
  <c r="AF49" i="24"/>
  <c r="V49" i="24"/>
  <c r="BJ57" i="24"/>
  <c r="AZ57" i="24"/>
  <c r="AP57" i="24"/>
  <c r="AF57" i="24"/>
  <c r="V57" i="24"/>
  <c r="BJ65" i="24"/>
  <c r="AZ65" i="24"/>
  <c r="AP65" i="24"/>
  <c r="V65" i="24"/>
  <c r="AF65" i="24"/>
  <c r="BJ73" i="24"/>
  <c r="AZ73" i="24"/>
  <c r="AP73" i="24"/>
  <c r="AF73" i="24"/>
  <c r="V73" i="24"/>
  <c r="BJ81" i="24"/>
  <c r="AZ81" i="24"/>
  <c r="AP81" i="24"/>
  <c r="AF81" i="24"/>
  <c r="V81" i="24"/>
  <c r="BJ89" i="24"/>
  <c r="AZ89" i="24"/>
  <c r="AP89" i="24"/>
  <c r="AF89" i="24"/>
  <c r="V89" i="24"/>
  <c r="BJ97" i="24"/>
  <c r="AP97" i="24"/>
  <c r="AZ97" i="24"/>
  <c r="V97" i="24"/>
  <c r="AF97" i="24"/>
  <c r="BJ105" i="24"/>
  <c r="AP105" i="24"/>
  <c r="AZ105" i="24"/>
  <c r="AF105" i="24"/>
  <c r="V105" i="24"/>
  <c r="BJ113" i="24"/>
  <c r="AP113" i="24"/>
  <c r="AZ113" i="24"/>
  <c r="V113" i="24"/>
  <c r="AF113" i="24"/>
  <c r="BJ22" i="24"/>
  <c r="AZ22" i="24"/>
  <c r="V22" i="24"/>
  <c r="AP22" i="24"/>
  <c r="AF22" i="24"/>
  <c r="BJ54" i="24"/>
  <c r="AZ54" i="24"/>
  <c r="V54" i="24"/>
  <c r="AF54" i="24"/>
  <c r="AP54" i="24"/>
  <c r="BJ70" i="24"/>
  <c r="AZ70" i="24"/>
  <c r="V70" i="24"/>
  <c r="AF70" i="24"/>
  <c r="AP70" i="24"/>
  <c r="BJ86" i="24"/>
  <c r="AZ86" i="24"/>
  <c r="AP86" i="24"/>
  <c r="V86" i="24"/>
  <c r="AF86" i="24"/>
  <c r="BJ110" i="24"/>
  <c r="AZ110" i="24"/>
  <c r="AP110" i="24"/>
  <c r="AF110" i="24"/>
  <c r="V110" i="24"/>
  <c r="BJ23" i="24"/>
  <c r="AZ23" i="24"/>
  <c r="AP23" i="24"/>
  <c r="AF23" i="24"/>
  <c r="V23" i="24"/>
  <c r="BJ39" i="24"/>
  <c r="AZ39" i="24"/>
  <c r="AP39" i="24"/>
  <c r="AF39" i="24"/>
  <c r="V39" i="24"/>
  <c r="BJ63" i="24"/>
  <c r="AZ63" i="24"/>
  <c r="AP63" i="24"/>
  <c r="AF63" i="24"/>
  <c r="V63" i="24"/>
  <c r="BJ79" i="24"/>
  <c r="AZ79" i="24"/>
  <c r="AP79" i="24"/>
  <c r="AF79" i="24"/>
  <c r="V79" i="24"/>
  <c r="BJ24" i="24"/>
  <c r="AZ24" i="24"/>
  <c r="AF24" i="24"/>
  <c r="V24" i="24"/>
  <c r="AP24" i="24"/>
  <c r="BJ40" i="24"/>
  <c r="AZ40" i="24"/>
  <c r="V40" i="24"/>
  <c r="AF40" i="24"/>
  <c r="AP40" i="24"/>
  <c r="BJ56" i="24"/>
  <c r="AZ56" i="24"/>
  <c r="V56" i="24"/>
  <c r="AP56" i="24"/>
  <c r="AF56" i="24"/>
  <c r="BJ80" i="24"/>
  <c r="AZ80" i="24"/>
  <c r="AP80" i="24"/>
  <c r="AF80" i="24"/>
  <c r="V80" i="24"/>
  <c r="BJ104" i="24"/>
  <c r="AP104" i="24"/>
  <c r="V104" i="24"/>
  <c r="AZ104" i="24"/>
  <c r="AF104" i="24"/>
  <c r="BJ18" i="24"/>
  <c r="AZ18" i="24"/>
  <c r="AP18" i="24"/>
  <c r="V18" i="24"/>
  <c r="AF18" i="24"/>
  <c r="BJ26" i="24"/>
  <c r="AZ26" i="24"/>
  <c r="AP26" i="24"/>
  <c r="V26" i="24"/>
  <c r="AF26" i="24"/>
  <c r="BJ34" i="24"/>
  <c r="AZ34" i="24"/>
  <c r="AP34" i="24"/>
  <c r="AF34" i="24"/>
  <c r="V34" i="24"/>
  <c r="BJ42" i="24"/>
  <c r="AZ42" i="24"/>
  <c r="V42" i="24"/>
  <c r="AP42" i="24"/>
  <c r="AF42" i="24"/>
  <c r="BJ50" i="24"/>
  <c r="AZ50" i="24"/>
  <c r="V50" i="24"/>
  <c r="AP50" i="24"/>
  <c r="AF50" i="24"/>
  <c r="BJ58" i="24"/>
  <c r="AZ58" i="24"/>
  <c r="V58" i="24"/>
  <c r="AP58" i="24"/>
  <c r="AF58" i="24"/>
  <c r="BJ66" i="24"/>
  <c r="AZ66" i="24"/>
  <c r="V66" i="24"/>
  <c r="AP66" i="24"/>
  <c r="AF66" i="24"/>
  <c r="BJ74" i="24"/>
  <c r="AZ74" i="24"/>
  <c r="V74" i="24"/>
  <c r="AP74" i="24"/>
  <c r="AF74" i="24"/>
  <c r="BJ82" i="24"/>
  <c r="AZ82" i="24"/>
  <c r="AP82" i="24"/>
  <c r="V82" i="24"/>
  <c r="AF82" i="24"/>
  <c r="BJ90" i="24"/>
  <c r="AZ90" i="24"/>
  <c r="AP90" i="24"/>
  <c r="V90" i="24"/>
  <c r="AF90" i="24"/>
  <c r="BJ98" i="24"/>
  <c r="AZ98" i="24"/>
  <c r="AP98" i="24"/>
  <c r="V98" i="24"/>
  <c r="AF98" i="24"/>
  <c r="BJ106" i="24"/>
  <c r="AZ106" i="24"/>
  <c r="AP106" i="24"/>
  <c r="AF106" i="24"/>
  <c r="V106" i="24"/>
  <c r="BJ59" i="24"/>
  <c r="AZ59" i="24"/>
  <c r="AP59" i="24"/>
  <c r="AF59" i="24"/>
  <c r="V59" i="24"/>
  <c r="BJ46" i="24"/>
  <c r="AZ46" i="24"/>
  <c r="AF46" i="24"/>
  <c r="V46" i="24"/>
  <c r="AP46" i="24"/>
  <c r="BJ19" i="24"/>
  <c r="AZ19" i="24"/>
  <c r="AP19" i="24"/>
  <c r="AF19" i="24"/>
  <c r="V19" i="24"/>
  <c r="BJ27" i="24"/>
  <c r="AZ27" i="24"/>
  <c r="AP27" i="24"/>
  <c r="AF27" i="24"/>
  <c r="V27" i="24"/>
  <c r="BJ35" i="24"/>
  <c r="AZ35" i="24"/>
  <c r="AP35" i="24"/>
  <c r="V35" i="24"/>
  <c r="AF35" i="24"/>
  <c r="BJ43" i="24"/>
  <c r="AZ43" i="24"/>
  <c r="AP43" i="24"/>
  <c r="AF43" i="24"/>
  <c r="V43" i="24"/>
  <c r="BJ51" i="24"/>
  <c r="AZ51" i="24"/>
  <c r="AP51" i="24"/>
  <c r="AF51" i="24"/>
  <c r="V51" i="24"/>
  <c r="BJ67" i="24"/>
  <c r="AP67" i="24"/>
  <c r="AZ67" i="24"/>
  <c r="V67" i="24"/>
  <c r="AF67" i="24"/>
  <c r="BJ75" i="24"/>
  <c r="AZ75" i="24"/>
  <c r="AP75" i="24"/>
  <c r="AF75" i="24"/>
  <c r="V75" i="24"/>
  <c r="BJ83" i="24"/>
  <c r="AZ83" i="24"/>
  <c r="AF83" i="24"/>
  <c r="V83" i="24"/>
  <c r="AP83" i="24"/>
  <c r="BJ91" i="24"/>
  <c r="AZ91" i="24"/>
  <c r="AF91" i="24"/>
  <c r="AP91" i="24"/>
  <c r="V91" i="24"/>
  <c r="BJ99" i="24"/>
  <c r="AZ99" i="24"/>
  <c r="AP99" i="24"/>
  <c r="V99" i="24"/>
  <c r="AF99" i="24"/>
  <c r="BJ107" i="24"/>
  <c r="AP107" i="24"/>
  <c r="AZ107" i="24"/>
  <c r="AF107" i="24"/>
  <c r="V107" i="24"/>
  <c r="BJ20" i="24"/>
  <c r="AZ20" i="24"/>
  <c r="AF20" i="24"/>
  <c r="V20" i="24"/>
  <c r="AP20" i="24"/>
  <c r="AZ28" i="24"/>
  <c r="BJ28" i="24"/>
  <c r="V28" i="24"/>
  <c r="AF28" i="24"/>
  <c r="AP28" i="24"/>
  <c r="BJ36" i="24"/>
  <c r="AZ36" i="24"/>
  <c r="AF36" i="24"/>
  <c r="AP36" i="24"/>
  <c r="V36" i="24"/>
  <c r="BJ44" i="24"/>
  <c r="AZ44" i="24"/>
  <c r="V44" i="24"/>
  <c r="AP44" i="24"/>
  <c r="AF44" i="24"/>
  <c r="BJ52" i="24"/>
  <c r="AZ52" i="24"/>
  <c r="AF52" i="24"/>
  <c r="V52" i="24"/>
  <c r="AP52" i="24"/>
  <c r="BJ60" i="24"/>
  <c r="AZ60" i="24"/>
  <c r="V60" i="24"/>
  <c r="AF60" i="24"/>
  <c r="AP60" i="24"/>
  <c r="BJ68" i="24"/>
  <c r="AZ68" i="24"/>
  <c r="V68" i="24"/>
  <c r="AP68" i="24"/>
  <c r="AF68" i="24"/>
  <c r="BJ76" i="24"/>
  <c r="AZ76" i="24"/>
  <c r="V76" i="24"/>
  <c r="AP76" i="24"/>
  <c r="AF76" i="24"/>
  <c r="BJ84" i="24"/>
  <c r="AP84" i="24"/>
  <c r="AZ84" i="24"/>
  <c r="V84" i="24"/>
  <c r="AF84" i="24"/>
  <c r="BJ92" i="24"/>
  <c r="AZ92" i="24"/>
  <c r="AP92" i="24"/>
  <c r="V92" i="24"/>
  <c r="AF92" i="24"/>
  <c r="BJ100" i="24"/>
  <c r="AP100" i="24"/>
  <c r="AZ100" i="24"/>
  <c r="V100" i="24"/>
  <c r="AF100" i="24"/>
  <c r="BJ108" i="24"/>
  <c r="AZ108" i="24"/>
  <c r="AP108" i="24"/>
  <c r="V108" i="24"/>
  <c r="AF108" i="24"/>
  <c r="BJ21" i="24"/>
  <c r="AZ21" i="24"/>
  <c r="AP21" i="24"/>
  <c r="AF21" i="24"/>
  <c r="V21" i="24"/>
  <c r="BJ29" i="24"/>
  <c r="AZ29" i="24"/>
  <c r="AP29" i="24"/>
  <c r="AF29" i="24"/>
  <c r="V29" i="24"/>
  <c r="BJ37" i="24"/>
  <c r="AZ37" i="24"/>
  <c r="AP37" i="24"/>
  <c r="AF37" i="24"/>
  <c r="V37" i="24"/>
  <c r="BJ45" i="24"/>
  <c r="AZ45" i="24"/>
  <c r="AP45" i="24"/>
  <c r="V45" i="24"/>
  <c r="AF45" i="24"/>
  <c r="BJ53" i="24"/>
  <c r="AZ53" i="24"/>
  <c r="AP53" i="24"/>
  <c r="AF53" i="24"/>
  <c r="V53" i="24"/>
  <c r="BJ61" i="24"/>
  <c r="AZ61" i="24"/>
  <c r="AP61" i="24"/>
  <c r="AF61" i="24"/>
  <c r="V61" i="24"/>
  <c r="BJ69" i="24"/>
  <c r="AZ69" i="24"/>
  <c r="AP69" i="24"/>
  <c r="AF69" i="24"/>
  <c r="V69" i="24"/>
  <c r="BJ77" i="24"/>
  <c r="AZ77" i="24"/>
  <c r="AP77" i="24"/>
  <c r="AF77" i="24"/>
  <c r="V77" i="24"/>
  <c r="BJ85" i="24"/>
  <c r="AZ85" i="24"/>
  <c r="AP85" i="24"/>
  <c r="AF85" i="24"/>
  <c r="V85" i="24"/>
  <c r="BJ93" i="24"/>
  <c r="AZ93" i="24"/>
  <c r="AP93" i="24"/>
  <c r="AF93" i="24"/>
  <c r="V93" i="24"/>
  <c r="BJ101" i="24"/>
  <c r="AP101" i="24"/>
  <c r="AZ101" i="24"/>
  <c r="AF101" i="24"/>
  <c r="V101" i="24"/>
  <c r="BJ109" i="24"/>
  <c r="AZ109" i="24"/>
  <c r="AP109" i="24"/>
  <c r="V109" i="24"/>
  <c r="AF109" i="24"/>
  <c r="BJ30" i="24"/>
  <c r="AZ30" i="24"/>
  <c r="AF30" i="24"/>
  <c r="AP30" i="24"/>
  <c r="V30" i="24"/>
  <c r="I62" i="1" l="1"/>
  <c r="I63" i="1"/>
  <c r="I64" i="1"/>
  <c r="I65" i="1"/>
  <c r="I66" i="1"/>
  <c r="I61" i="1"/>
  <c r="J62" i="1"/>
  <c r="J63" i="1"/>
  <c r="J64" i="1"/>
  <c r="J65" i="1"/>
  <c r="J66" i="1"/>
  <c r="J61" i="1"/>
  <c r="G62" i="1" l="1"/>
  <c r="G63" i="1"/>
  <c r="G64" i="1"/>
  <c r="G65" i="1"/>
  <c r="G66" i="1"/>
  <c r="G61" i="1"/>
  <c r="I32" i="24" l="1"/>
  <c r="I40" i="24"/>
  <c r="I113" i="24"/>
  <c r="I112" i="24"/>
  <c r="I111" i="24"/>
  <c r="I110" i="24"/>
  <c r="I109" i="24"/>
  <c r="I108" i="24"/>
  <c r="I107" i="24"/>
  <c r="I106" i="24"/>
  <c r="I105" i="24"/>
  <c r="I104" i="24"/>
  <c r="I103" i="24"/>
  <c r="I102" i="24"/>
  <c r="I101" i="24"/>
  <c r="I100" i="24"/>
  <c r="I99" i="24"/>
  <c r="I98" i="24"/>
  <c r="I97" i="24"/>
  <c r="I96" i="24"/>
  <c r="I95" i="24"/>
  <c r="I94" i="24"/>
  <c r="I93" i="24"/>
  <c r="I92" i="24"/>
  <c r="I91" i="24"/>
  <c r="I90" i="24"/>
  <c r="I89" i="24"/>
  <c r="I88" i="24"/>
  <c r="I87" i="24"/>
  <c r="I86" i="24"/>
  <c r="I85" i="24"/>
  <c r="I84" i="24"/>
  <c r="I83" i="24"/>
  <c r="I82" i="24"/>
  <c r="I81" i="24"/>
  <c r="I80" i="24"/>
  <c r="I79" i="24"/>
  <c r="I78" i="24"/>
  <c r="I77" i="24"/>
  <c r="I76" i="24"/>
  <c r="I75" i="24"/>
  <c r="I74" i="24"/>
  <c r="I73" i="24"/>
  <c r="I72" i="24"/>
  <c r="I71" i="24"/>
  <c r="I70" i="24"/>
  <c r="I69" i="24"/>
  <c r="I68" i="24"/>
  <c r="I67" i="24"/>
  <c r="I66" i="24"/>
  <c r="I65" i="24"/>
  <c r="I64" i="24"/>
  <c r="I63" i="24"/>
  <c r="I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39" i="24"/>
  <c r="I38" i="24"/>
  <c r="I37" i="24"/>
  <c r="I36" i="24"/>
  <c r="I35" i="24"/>
  <c r="I34" i="24"/>
  <c r="I33" i="24"/>
  <c r="I31" i="24"/>
  <c r="I30" i="24"/>
  <c r="I29" i="24"/>
  <c r="I15" i="24"/>
  <c r="H113" i="24"/>
  <c r="H112" i="24"/>
  <c r="H111" i="24"/>
  <c r="H110" i="24"/>
  <c r="H109" i="24"/>
  <c r="H108" i="24"/>
  <c r="H107" i="24"/>
  <c r="H106" i="24"/>
  <c r="H105" i="24"/>
  <c r="H104" i="24"/>
  <c r="H103" i="24"/>
  <c r="H102" i="24"/>
  <c r="H101" i="24"/>
  <c r="H100" i="24"/>
  <c r="H99" i="24"/>
  <c r="H98" i="24"/>
  <c r="H97" i="24"/>
  <c r="H96" i="24"/>
  <c r="H95" i="24"/>
  <c r="H94" i="24"/>
  <c r="H93" i="24"/>
  <c r="H92" i="24"/>
  <c r="H91" i="24"/>
  <c r="H90" i="24"/>
  <c r="H89" i="24"/>
  <c r="H88" i="24"/>
  <c r="H87" i="24"/>
  <c r="H86" i="24"/>
  <c r="H85" i="24"/>
  <c r="H84" i="24"/>
  <c r="H83" i="24"/>
  <c r="H82" i="24"/>
  <c r="H81" i="24"/>
  <c r="H80" i="24"/>
  <c r="H79" i="24"/>
  <c r="H78" i="24"/>
  <c r="H77" i="24"/>
  <c r="H76" i="24"/>
  <c r="H75" i="24"/>
  <c r="H74" i="24"/>
  <c r="H73" i="24"/>
  <c r="H72" i="24"/>
  <c r="H71" i="24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BB16" i="24" s="1"/>
  <c r="H15" i="24"/>
  <c r="BB15" i="24" s="1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85" i="24"/>
  <c r="G81" i="24"/>
  <c r="G82" i="24"/>
  <c r="G83" i="24"/>
  <c r="G84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45" i="24"/>
  <c r="G42" i="24"/>
  <c r="G43" i="24"/>
  <c r="G44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BK15" i="24" s="1"/>
  <c r="BC15" i="24" l="1"/>
  <c r="BM15" i="24"/>
  <c r="BA38" i="24"/>
  <c r="BK38" i="24"/>
  <c r="AG38" i="24"/>
  <c r="AQ38" i="24"/>
  <c r="W38" i="24"/>
  <c r="BK105" i="24"/>
  <c r="AG105" i="24"/>
  <c r="BA105" i="24"/>
  <c r="AQ105" i="24"/>
  <c r="W105" i="24"/>
  <c r="BB19" i="24"/>
  <c r="BL19" i="24"/>
  <c r="AR19" i="24"/>
  <c r="X19" i="24"/>
  <c r="AH19" i="24"/>
  <c r="BB68" i="24"/>
  <c r="AH68" i="24"/>
  <c r="AR68" i="24"/>
  <c r="BL68" i="24"/>
  <c r="X68" i="24"/>
  <c r="BC48" i="24"/>
  <c r="BM48" i="24"/>
  <c r="AI48" i="24"/>
  <c r="Y48" i="24"/>
  <c r="AS48" i="24"/>
  <c r="BC96" i="24"/>
  <c r="BM96" i="24"/>
  <c r="AI96" i="24"/>
  <c r="AS96" i="24"/>
  <c r="Y96" i="24"/>
  <c r="BA15" i="24"/>
  <c r="AQ15" i="24"/>
  <c r="W15" i="24"/>
  <c r="AG15" i="24"/>
  <c r="BA51" i="24"/>
  <c r="BK51" i="24"/>
  <c r="AQ51" i="24"/>
  <c r="W51" i="24"/>
  <c r="AG51" i="24"/>
  <c r="BA88" i="24"/>
  <c r="BK88" i="24"/>
  <c r="AG88" i="24"/>
  <c r="AQ88" i="24"/>
  <c r="W88" i="24"/>
  <c r="BB53" i="24"/>
  <c r="BL53" i="24"/>
  <c r="AH53" i="24"/>
  <c r="AR53" i="24"/>
  <c r="X53" i="24"/>
  <c r="BC31" i="24"/>
  <c r="BM31" i="24"/>
  <c r="AS31" i="24"/>
  <c r="AI31" i="24"/>
  <c r="Y31" i="24"/>
  <c r="BC65" i="24"/>
  <c r="AI65" i="24"/>
  <c r="AS65" i="24"/>
  <c r="Y65" i="24"/>
  <c r="BM65" i="24"/>
  <c r="AS113" i="24"/>
  <c r="BC113" i="24"/>
  <c r="BM113" i="24"/>
  <c r="AI113" i="24"/>
  <c r="Y113" i="24"/>
  <c r="BA16" i="24"/>
  <c r="BK16" i="24"/>
  <c r="AQ16" i="24"/>
  <c r="W16" i="24"/>
  <c r="AG16" i="24"/>
  <c r="BA66" i="24"/>
  <c r="BK66" i="24"/>
  <c r="AQ66" i="24"/>
  <c r="W66" i="24"/>
  <c r="AG66" i="24"/>
  <c r="BA50" i="24"/>
  <c r="BK50" i="24"/>
  <c r="AQ50" i="24"/>
  <c r="AG50" i="24"/>
  <c r="W50" i="24"/>
  <c r="BA69" i="24"/>
  <c r="BK69" i="24"/>
  <c r="AQ69" i="24"/>
  <c r="AG69" i="24"/>
  <c r="W69" i="24"/>
  <c r="AQ103" i="24"/>
  <c r="BA103" i="24"/>
  <c r="BK103" i="24"/>
  <c r="AG103" i="24"/>
  <c r="W103" i="24"/>
  <c r="BB21" i="24"/>
  <c r="BL21" i="24"/>
  <c r="AH21" i="24"/>
  <c r="AR21" i="24"/>
  <c r="X21" i="24"/>
  <c r="BB37" i="24"/>
  <c r="BL37" i="24"/>
  <c r="AH37" i="24"/>
  <c r="AR37" i="24"/>
  <c r="X37" i="24"/>
  <c r="BL54" i="24"/>
  <c r="BB54" i="24"/>
  <c r="AH54" i="24"/>
  <c r="AR54" i="24"/>
  <c r="X54" i="24"/>
  <c r="BL70" i="24"/>
  <c r="AH70" i="24"/>
  <c r="AR70" i="24"/>
  <c r="BB70" i="24"/>
  <c r="X70" i="24"/>
  <c r="BL102" i="24"/>
  <c r="AR102" i="24"/>
  <c r="AH102" i="24"/>
  <c r="BB102" i="24"/>
  <c r="X102" i="24"/>
  <c r="BA18" i="24"/>
  <c r="BK18" i="24"/>
  <c r="AQ18" i="24"/>
  <c r="W18" i="24"/>
  <c r="AG18" i="24"/>
  <c r="BA26" i="24"/>
  <c r="BK26" i="24"/>
  <c r="AQ26" i="24"/>
  <c r="W26" i="24"/>
  <c r="AG26" i="24"/>
  <c r="BA34" i="24"/>
  <c r="BK34" i="24"/>
  <c r="AQ34" i="24"/>
  <c r="W34" i="24"/>
  <c r="AG34" i="24"/>
  <c r="BA44" i="24"/>
  <c r="AG44" i="24"/>
  <c r="AQ44" i="24"/>
  <c r="BK44" i="24"/>
  <c r="W44" i="24"/>
  <c r="BA64" i="24"/>
  <c r="BK64" i="24"/>
  <c r="AG64" i="24"/>
  <c r="AQ64" i="24"/>
  <c r="W64" i="24"/>
  <c r="BA56" i="24"/>
  <c r="BK56" i="24"/>
  <c r="AG56" i="24"/>
  <c r="AQ56" i="24"/>
  <c r="W56" i="24"/>
  <c r="BA48" i="24"/>
  <c r="BK48" i="24"/>
  <c r="AG48" i="24"/>
  <c r="AQ48" i="24"/>
  <c r="W48" i="24"/>
  <c r="BA75" i="24"/>
  <c r="BK75" i="24"/>
  <c r="AQ75" i="24"/>
  <c r="AG75" i="24"/>
  <c r="W75" i="24"/>
  <c r="BA83" i="24"/>
  <c r="BK83" i="24"/>
  <c r="AQ83" i="24"/>
  <c r="AG83" i="24"/>
  <c r="W83" i="24"/>
  <c r="AQ109" i="24"/>
  <c r="BA109" i="24"/>
  <c r="BK109" i="24"/>
  <c r="AG109" i="24"/>
  <c r="W109" i="24"/>
  <c r="AQ101" i="24"/>
  <c r="BA101" i="24"/>
  <c r="BK101" i="24"/>
  <c r="W101" i="24"/>
  <c r="AG101" i="24"/>
  <c r="BA93" i="24"/>
  <c r="BK93" i="24"/>
  <c r="AQ93" i="24"/>
  <c r="W93" i="24"/>
  <c r="AG93" i="24"/>
  <c r="BL15" i="24"/>
  <c r="AR15" i="24"/>
  <c r="AH15" i="24"/>
  <c r="X15" i="24"/>
  <c r="AR5" i="24" s="1"/>
  <c r="P19" i="45" s="1"/>
  <c r="X19" i="45" s="1"/>
  <c r="AG19" i="45" s="1"/>
  <c r="BB23" i="24"/>
  <c r="BL23" i="24"/>
  <c r="AR23" i="24"/>
  <c r="X23" i="24"/>
  <c r="AH23" i="24"/>
  <c r="BB31" i="24"/>
  <c r="BL31" i="24"/>
  <c r="AR31" i="24"/>
  <c r="X31" i="24"/>
  <c r="AH31" i="24"/>
  <c r="BB39" i="24"/>
  <c r="BL39" i="24"/>
  <c r="AR39" i="24"/>
  <c r="X39" i="24"/>
  <c r="AH39" i="24"/>
  <c r="BB48" i="24"/>
  <c r="BL48" i="24"/>
  <c r="AR48" i="24"/>
  <c r="AH48" i="24"/>
  <c r="X48" i="24"/>
  <c r="BB56" i="24"/>
  <c r="BL56" i="24"/>
  <c r="AR56" i="24"/>
  <c r="AH56" i="24"/>
  <c r="X56" i="24"/>
  <c r="BB64" i="24"/>
  <c r="BL64" i="24"/>
  <c r="AR64" i="24"/>
  <c r="X64" i="24"/>
  <c r="AH64" i="24"/>
  <c r="BB72" i="24"/>
  <c r="BL72" i="24"/>
  <c r="AR72" i="24"/>
  <c r="X72" i="24"/>
  <c r="AH72" i="24"/>
  <c r="BB80" i="24"/>
  <c r="BL80" i="24"/>
  <c r="AR80" i="24"/>
  <c r="AH80" i="24"/>
  <c r="X80" i="24"/>
  <c r="BB88" i="24"/>
  <c r="BL88" i="24"/>
  <c r="AR88" i="24"/>
  <c r="AH88" i="24"/>
  <c r="X88" i="24"/>
  <c r="AR96" i="24"/>
  <c r="BB96" i="24"/>
  <c r="BL96" i="24"/>
  <c r="AH96" i="24"/>
  <c r="X96" i="24"/>
  <c r="AR104" i="24"/>
  <c r="BB104" i="24"/>
  <c r="BL104" i="24"/>
  <c r="AH104" i="24"/>
  <c r="X104" i="24"/>
  <c r="AR112" i="24"/>
  <c r="BB112" i="24"/>
  <c r="BL112" i="24"/>
  <c r="AH112" i="24"/>
  <c r="X112" i="24"/>
  <c r="BM35" i="24"/>
  <c r="AI35" i="24"/>
  <c r="AS35" i="24"/>
  <c r="BC35" i="24"/>
  <c r="Y35" i="24"/>
  <c r="BC44" i="24"/>
  <c r="BM44" i="24"/>
  <c r="AS44" i="24"/>
  <c r="Y44" i="24"/>
  <c r="AI44" i="24"/>
  <c r="BC52" i="24"/>
  <c r="BM52" i="24"/>
  <c r="AS52" i="24"/>
  <c r="Y52" i="24"/>
  <c r="AI52" i="24"/>
  <c r="BC60" i="24"/>
  <c r="BM60" i="24"/>
  <c r="AS60" i="24"/>
  <c r="Y60" i="24"/>
  <c r="AI60" i="24"/>
  <c r="BC68" i="24"/>
  <c r="BM68" i="24"/>
  <c r="AS68" i="24"/>
  <c r="Y68" i="24"/>
  <c r="AI68" i="24"/>
  <c r="BC76" i="24"/>
  <c r="BM76" i="24"/>
  <c r="AS76" i="24"/>
  <c r="Y76" i="24"/>
  <c r="AI76" i="24"/>
  <c r="BC84" i="24"/>
  <c r="BM84" i="24"/>
  <c r="AS84" i="24"/>
  <c r="Y84" i="24"/>
  <c r="AI84" i="24"/>
  <c r="AS92" i="24"/>
  <c r="BC92" i="24"/>
  <c r="BM92" i="24"/>
  <c r="AI92" i="24"/>
  <c r="Y92" i="24"/>
  <c r="AS100" i="24"/>
  <c r="BC100" i="24"/>
  <c r="BM100" i="24"/>
  <c r="Y100" i="24"/>
  <c r="AI100" i="24"/>
  <c r="AS108" i="24"/>
  <c r="BC108" i="24"/>
  <c r="BM108" i="24"/>
  <c r="Y108" i="24"/>
  <c r="AI108" i="24"/>
  <c r="BA30" i="24"/>
  <c r="BK30" i="24"/>
  <c r="AQ30" i="24"/>
  <c r="W30" i="24"/>
  <c r="AG30" i="24"/>
  <c r="BK113" i="24"/>
  <c r="AQ113" i="24"/>
  <c r="AG113" i="24"/>
  <c r="BA113" i="24"/>
  <c r="W113" i="24"/>
  <c r="BB35" i="24"/>
  <c r="BL35" i="24"/>
  <c r="AH35" i="24"/>
  <c r="X35" i="24"/>
  <c r="AR35" i="24"/>
  <c r="BB60" i="24"/>
  <c r="BL60" i="24"/>
  <c r="AH60" i="24"/>
  <c r="AR60" i="24"/>
  <c r="X60" i="24"/>
  <c r="AR100" i="24"/>
  <c r="BB100" i="24"/>
  <c r="AH100" i="24"/>
  <c r="BL100" i="24"/>
  <c r="X100" i="24"/>
  <c r="BC72" i="24"/>
  <c r="BM72" i="24"/>
  <c r="AI72" i="24"/>
  <c r="AS72" i="24"/>
  <c r="Y72" i="24"/>
  <c r="BA67" i="24"/>
  <c r="BK67" i="24"/>
  <c r="AQ67" i="24"/>
  <c r="AG67" i="24"/>
  <c r="W67" i="24"/>
  <c r="AQ104" i="24"/>
  <c r="BA104" i="24"/>
  <c r="BK104" i="24"/>
  <c r="AG104" i="24"/>
  <c r="W104" i="24"/>
  <c r="BB69" i="24"/>
  <c r="BL69" i="24"/>
  <c r="AH69" i="24"/>
  <c r="AR69" i="24"/>
  <c r="X69" i="24"/>
  <c r="BC41" i="24"/>
  <c r="AI41" i="24"/>
  <c r="AS41" i="24"/>
  <c r="Y41" i="24"/>
  <c r="BM41" i="24"/>
  <c r="BC81" i="24"/>
  <c r="BM81" i="24"/>
  <c r="AI81" i="24"/>
  <c r="AS81" i="24"/>
  <c r="Y81" i="24"/>
  <c r="BA35" i="24"/>
  <c r="BK35" i="24"/>
  <c r="AQ35" i="24"/>
  <c r="AG35" i="24"/>
  <c r="W35" i="24"/>
  <c r="BA55" i="24"/>
  <c r="AG55" i="24"/>
  <c r="AQ55" i="24"/>
  <c r="W55" i="24"/>
  <c r="BK55" i="24"/>
  <c r="BA82" i="24"/>
  <c r="BK82" i="24"/>
  <c r="AQ82" i="24"/>
  <c r="W82" i="24"/>
  <c r="AG82" i="24"/>
  <c r="BB40" i="24"/>
  <c r="BL40" i="24"/>
  <c r="AR40" i="24"/>
  <c r="AH40" i="24"/>
  <c r="X40" i="24"/>
  <c r="BC85" i="24"/>
  <c r="BM85" i="24"/>
  <c r="AS85" i="24"/>
  <c r="Y85" i="24"/>
  <c r="AI85" i="24"/>
  <c r="BK60" i="24"/>
  <c r="AG60" i="24"/>
  <c r="AQ60" i="24"/>
  <c r="BA60" i="24"/>
  <c r="W60" i="24"/>
  <c r="BK89" i="24"/>
  <c r="AG89" i="24"/>
  <c r="AQ89" i="24"/>
  <c r="BA89" i="24"/>
  <c r="W89" i="24"/>
  <c r="BB76" i="24"/>
  <c r="AH76" i="24"/>
  <c r="AR76" i="24"/>
  <c r="BL76" i="24"/>
  <c r="X76" i="24"/>
  <c r="BC39" i="24"/>
  <c r="BM39" i="24"/>
  <c r="AS39" i="24"/>
  <c r="AI39" i="24"/>
  <c r="Y39" i="24"/>
  <c r="BC104" i="24"/>
  <c r="BM104" i="24"/>
  <c r="AI104" i="24"/>
  <c r="AS104" i="24"/>
  <c r="Y104" i="24"/>
  <c r="BA23" i="24"/>
  <c r="AQ23" i="24"/>
  <c r="BK23" i="24"/>
  <c r="W23" i="24"/>
  <c r="AG23" i="24"/>
  <c r="BA78" i="24"/>
  <c r="BK78" i="24"/>
  <c r="AG78" i="24"/>
  <c r="AQ78" i="24"/>
  <c r="W78" i="24"/>
  <c r="BB20" i="24"/>
  <c r="AR20" i="24"/>
  <c r="X20" i="24"/>
  <c r="BL20" i="24"/>
  <c r="AH20" i="24"/>
  <c r="BB61" i="24"/>
  <c r="BL61" i="24"/>
  <c r="AH61" i="24"/>
  <c r="AR61" i="24"/>
  <c r="X61" i="24"/>
  <c r="AR101" i="24"/>
  <c r="BB101" i="24"/>
  <c r="BL101" i="24"/>
  <c r="AH101" i="24"/>
  <c r="X101" i="24"/>
  <c r="BC73" i="24"/>
  <c r="AI73" i="24"/>
  <c r="AS73" i="24"/>
  <c r="Y73" i="24"/>
  <c r="BM73" i="24"/>
  <c r="BA19" i="24"/>
  <c r="BK19" i="24"/>
  <c r="AQ19" i="24"/>
  <c r="W19" i="24"/>
  <c r="AG19" i="24"/>
  <c r="BA43" i="24"/>
  <c r="BK43" i="24"/>
  <c r="AQ43" i="24"/>
  <c r="W43" i="24"/>
  <c r="AG43" i="24"/>
  <c r="BA47" i="24"/>
  <c r="AG47" i="24"/>
  <c r="AQ47" i="24"/>
  <c r="BK47" i="24"/>
  <c r="W47" i="24"/>
  <c r="AQ108" i="24"/>
  <c r="BA108" i="24"/>
  <c r="AG108" i="24"/>
  <c r="BK108" i="24"/>
  <c r="W108" i="24"/>
  <c r="AQ92" i="24"/>
  <c r="BK92" i="24"/>
  <c r="AG92" i="24"/>
  <c r="BA92" i="24"/>
  <c r="W92" i="24"/>
  <c r="BB24" i="24"/>
  <c r="BL24" i="24"/>
  <c r="AR24" i="24"/>
  <c r="X24" i="24"/>
  <c r="AH24" i="24"/>
  <c r="AH57" i="24"/>
  <c r="AR57" i="24"/>
  <c r="BL57" i="24"/>
  <c r="X57" i="24"/>
  <c r="BB57" i="24"/>
  <c r="AH73" i="24"/>
  <c r="BB73" i="24"/>
  <c r="AR73" i="24"/>
  <c r="X73" i="24"/>
  <c r="BL73" i="24"/>
  <c r="AH89" i="24"/>
  <c r="AR89" i="24"/>
  <c r="BL89" i="24"/>
  <c r="BB89" i="24"/>
  <c r="X89" i="24"/>
  <c r="AR105" i="24"/>
  <c r="AH105" i="24"/>
  <c r="BB105" i="24"/>
  <c r="BL105" i="24"/>
  <c r="X105" i="24"/>
  <c r="BC36" i="24"/>
  <c r="BM36" i="24"/>
  <c r="AS36" i="24"/>
  <c r="Y36" i="24"/>
  <c r="AI36" i="24"/>
  <c r="BC61" i="24"/>
  <c r="BM61" i="24"/>
  <c r="AS61" i="24"/>
  <c r="AI61" i="24"/>
  <c r="Y61" i="24"/>
  <c r="BC77" i="24"/>
  <c r="BM77" i="24"/>
  <c r="AS77" i="24"/>
  <c r="AI77" i="24"/>
  <c r="Y77" i="24"/>
  <c r="AS101" i="24"/>
  <c r="BC101" i="24"/>
  <c r="BM101" i="24"/>
  <c r="AI101" i="24"/>
  <c r="Y101" i="24"/>
  <c r="BK28" i="24"/>
  <c r="AG28" i="24"/>
  <c r="AQ28" i="24"/>
  <c r="W28" i="24"/>
  <c r="BA28" i="24"/>
  <c r="BA62" i="24"/>
  <c r="BK62" i="24"/>
  <c r="AG62" i="24"/>
  <c r="AQ62" i="24"/>
  <c r="W62" i="24"/>
  <c r="BK73" i="24"/>
  <c r="AG73" i="24"/>
  <c r="BA73" i="24"/>
  <c r="AQ73" i="24"/>
  <c r="W73" i="24"/>
  <c r="AQ107" i="24"/>
  <c r="BA107" i="24"/>
  <c r="BK107" i="24"/>
  <c r="W107" i="24"/>
  <c r="AG107" i="24"/>
  <c r="BA91" i="24"/>
  <c r="BK91" i="24"/>
  <c r="AQ91" i="24"/>
  <c r="AG91" i="24"/>
  <c r="W91" i="24"/>
  <c r="AH25" i="24"/>
  <c r="AR25" i="24"/>
  <c r="BL25" i="24"/>
  <c r="X25" i="24"/>
  <c r="BB25" i="24"/>
  <c r="BB33" i="24"/>
  <c r="AH33" i="24"/>
  <c r="AR33" i="24"/>
  <c r="BL33" i="24"/>
  <c r="X33" i="24"/>
  <c r="AH41" i="24"/>
  <c r="BB41" i="24"/>
  <c r="AR41" i="24"/>
  <c r="X41" i="24"/>
  <c r="BL41" i="24"/>
  <c r="BB50" i="24"/>
  <c r="BL50" i="24"/>
  <c r="AR50" i="24"/>
  <c r="AH50" i="24"/>
  <c r="X50" i="24"/>
  <c r="BB58" i="24"/>
  <c r="BL58" i="24"/>
  <c r="AR58" i="24"/>
  <c r="X58" i="24"/>
  <c r="AH58" i="24"/>
  <c r="BB66" i="24"/>
  <c r="BL66" i="24"/>
  <c r="AR66" i="24"/>
  <c r="AH66" i="24"/>
  <c r="X66" i="24"/>
  <c r="BB74" i="24"/>
  <c r="BL74" i="24"/>
  <c r="AR74" i="24"/>
  <c r="AH74" i="24"/>
  <c r="X74" i="24"/>
  <c r="BB82" i="24"/>
  <c r="BL82" i="24"/>
  <c r="AR82" i="24"/>
  <c r="AH82" i="24"/>
  <c r="X82" i="24"/>
  <c r="BB90" i="24"/>
  <c r="BL90" i="24"/>
  <c r="AR90" i="24"/>
  <c r="AH90" i="24"/>
  <c r="X90" i="24"/>
  <c r="AR98" i="24"/>
  <c r="BB98" i="24"/>
  <c r="BL98" i="24"/>
  <c r="AH98" i="24"/>
  <c r="X98" i="24"/>
  <c r="AR106" i="24"/>
  <c r="BB106" i="24"/>
  <c r="BL106" i="24"/>
  <c r="AH106" i="24"/>
  <c r="X106" i="24"/>
  <c r="AI15" i="24"/>
  <c r="Y15" i="24"/>
  <c r="AS15" i="24"/>
  <c r="BC37" i="24"/>
  <c r="BM37" i="24"/>
  <c r="AS37" i="24"/>
  <c r="AI37" i="24"/>
  <c r="Y37" i="24"/>
  <c r="AI46" i="24"/>
  <c r="AS46" i="24"/>
  <c r="BM46" i="24"/>
  <c r="Y46" i="24"/>
  <c r="BC46" i="24"/>
  <c r="BC54" i="24"/>
  <c r="AI54" i="24"/>
  <c r="AS54" i="24"/>
  <c r="BM54" i="24"/>
  <c r="Y54" i="24"/>
  <c r="AI62" i="24"/>
  <c r="BC62" i="24"/>
  <c r="AS62" i="24"/>
  <c r="Y62" i="24"/>
  <c r="BM62" i="24"/>
  <c r="BM70" i="24"/>
  <c r="AI70" i="24"/>
  <c r="AS70" i="24"/>
  <c r="Y70" i="24"/>
  <c r="BC70" i="24"/>
  <c r="AI78" i="24"/>
  <c r="AS78" i="24"/>
  <c r="BM78" i="24"/>
  <c r="Y78" i="24"/>
  <c r="BC78" i="24"/>
  <c r="BC86" i="24"/>
  <c r="AI86" i="24"/>
  <c r="AS86" i="24"/>
  <c r="BM86" i="24"/>
  <c r="Y86" i="24"/>
  <c r="AS94" i="24"/>
  <c r="AI94" i="24"/>
  <c r="BC94" i="24"/>
  <c r="Y94" i="24"/>
  <c r="BM94" i="24"/>
  <c r="AS102" i="24"/>
  <c r="BM102" i="24"/>
  <c r="AI102" i="24"/>
  <c r="Y102" i="24"/>
  <c r="BC102" i="24"/>
  <c r="AS110" i="24"/>
  <c r="AI110" i="24"/>
  <c r="BM110" i="24"/>
  <c r="Y110" i="24"/>
  <c r="BC110" i="24"/>
  <c r="BA79" i="24"/>
  <c r="AG79" i="24"/>
  <c r="AQ79" i="24"/>
  <c r="BK79" i="24"/>
  <c r="W79" i="24"/>
  <c r="BB43" i="24"/>
  <c r="BL43" i="24"/>
  <c r="AH43" i="24"/>
  <c r="X43" i="24"/>
  <c r="AR43" i="24"/>
  <c r="AR108" i="24"/>
  <c r="BB108" i="24"/>
  <c r="AH108" i="24"/>
  <c r="BL108" i="24"/>
  <c r="X108" i="24"/>
  <c r="BC112" i="24"/>
  <c r="BM112" i="24"/>
  <c r="AS112" i="24"/>
  <c r="AI112" i="24"/>
  <c r="Y112" i="24"/>
  <c r="BA59" i="24"/>
  <c r="BK59" i="24"/>
  <c r="AQ59" i="24"/>
  <c r="AG59" i="24"/>
  <c r="W59" i="24"/>
  <c r="AQ96" i="24"/>
  <c r="BA96" i="24"/>
  <c r="BK96" i="24"/>
  <c r="AG96" i="24"/>
  <c r="W96" i="24"/>
  <c r="BB44" i="24"/>
  <c r="AH44" i="24"/>
  <c r="AR44" i="24"/>
  <c r="X44" i="24"/>
  <c r="BL44" i="24"/>
  <c r="BB85" i="24"/>
  <c r="BL85" i="24"/>
  <c r="AH85" i="24"/>
  <c r="AR85" i="24"/>
  <c r="X85" i="24"/>
  <c r="BC49" i="24"/>
  <c r="BM49" i="24"/>
  <c r="AI49" i="24"/>
  <c r="AS49" i="24"/>
  <c r="Y49" i="24"/>
  <c r="BC89" i="24"/>
  <c r="AI89" i="24"/>
  <c r="AS89" i="24"/>
  <c r="BM89" i="24"/>
  <c r="Y89" i="24"/>
  <c r="BA27" i="24"/>
  <c r="BK27" i="24"/>
  <c r="AQ27" i="24"/>
  <c r="AG27" i="24"/>
  <c r="W27" i="24"/>
  <c r="BA63" i="24"/>
  <c r="AG63" i="24"/>
  <c r="AQ63" i="24"/>
  <c r="W63" i="24"/>
  <c r="BK63" i="24"/>
  <c r="BA74" i="24"/>
  <c r="BK74" i="24"/>
  <c r="AQ74" i="24"/>
  <c r="W74" i="24"/>
  <c r="AG74" i="24"/>
  <c r="AQ100" i="24"/>
  <c r="AG100" i="24"/>
  <c r="BK100" i="24"/>
  <c r="W100" i="24"/>
  <c r="BA100" i="24"/>
  <c r="BL16" i="24"/>
  <c r="AR16" i="24"/>
  <c r="X16" i="24"/>
  <c r="AH16" i="24"/>
  <c r="BB32" i="24"/>
  <c r="BL32" i="24"/>
  <c r="AR32" i="24"/>
  <c r="AH32" i="24"/>
  <c r="X32" i="24"/>
  <c r="BL49" i="24"/>
  <c r="AH49" i="24"/>
  <c r="AR49" i="24"/>
  <c r="X49" i="24"/>
  <c r="BB49" i="24"/>
  <c r="BB65" i="24"/>
  <c r="AH65" i="24"/>
  <c r="AR65" i="24"/>
  <c r="BL65" i="24"/>
  <c r="X65" i="24"/>
  <c r="BL81" i="24"/>
  <c r="AH81" i="24"/>
  <c r="AR81" i="24"/>
  <c r="X81" i="24"/>
  <c r="BB81" i="24"/>
  <c r="AR97" i="24"/>
  <c r="BB97" i="24"/>
  <c r="AH97" i="24"/>
  <c r="BL97" i="24"/>
  <c r="X97" i="24"/>
  <c r="AR113" i="24"/>
  <c r="BL113" i="24"/>
  <c r="AH113" i="24"/>
  <c r="X113" i="24"/>
  <c r="BB113" i="24"/>
  <c r="BC45" i="24"/>
  <c r="BM45" i="24"/>
  <c r="AS45" i="24"/>
  <c r="AI45" i="24"/>
  <c r="Y45" i="24"/>
  <c r="BC53" i="24"/>
  <c r="BM53" i="24"/>
  <c r="AS53" i="24"/>
  <c r="AI53" i="24"/>
  <c r="Y53" i="24"/>
  <c r="BC69" i="24"/>
  <c r="BM69" i="24"/>
  <c r="AS69" i="24"/>
  <c r="AI69" i="24"/>
  <c r="Y69" i="24"/>
  <c r="AS93" i="24"/>
  <c r="BC93" i="24"/>
  <c r="BM93" i="24"/>
  <c r="Y93" i="24"/>
  <c r="AI93" i="24"/>
  <c r="AS109" i="24"/>
  <c r="BC109" i="24"/>
  <c r="BM109" i="24"/>
  <c r="AI109" i="24"/>
  <c r="Y109" i="24"/>
  <c r="BA20" i="24"/>
  <c r="AQ20" i="24"/>
  <c r="BK20" i="24"/>
  <c r="W20" i="24"/>
  <c r="AG20" i="24"/>
  <c r="AG36" i="24"/>
  <c r="AQ36" i="24"/>
  <c r="BK36" i="24"/>
  <c r="BA36" i="24"/>
  <c r="W36" i="24"/>
  <c r="BA42" i="24"/>
  <c r="BK42" i="24"/>
  <c r="AQ42" i="24"/>
  <c r="W42" i="24"/>
  <c r="AG42" i="24"/>
  <c r="BA54" i="24"/>
  <c r="BK54" i="24"/>
  <c r="AG54" i="24"/>
  <c r="AQ54" i="24"/>
  <c r="W54" i="24"/>
  <c r="BA46" i="24"/>
  <c r="BK46" i="24"/>
  <c r="AG46" i="24"/>
  <c r="AQ46" i="24"/>
  <c r="W46" i="24"/>
  <c r="BK81" i="24"/>
  <c r="AG81" i="24"/>
  <c r="AQ81" i="24"/>
  <c r="BA81" i="24"/>
  <c r="W81" i="24"/>
  <c r="AQ99" i="24"/>
  <c r="BA99" i="24"/>
  <c r="BK99" i="24"/>
  <c r="AG99" i="24"/>
  <c r="W99" i="24"/>
  <c r="BL17" i="24"/>
  <c r="AR17" i="24"/>
  <c r="X17" i="24"/>
  <c r="AH17" i="24"/>
  <c r="BB17" i="24"/>
  <c r="BA21" i="24"/>
  <c r="BK21" i="24"/>
  <c r="AG21" i="24"/>
  <c r="AQ21" i="24"/>
  <c r="W21" i="24"/>
  <c r="BA29" i="24"/>
  <c r="BK29" i="24"/>
  <c r="AG29" i="24"/>
  <c r="W29" i="24"/>
  <c r="AQ29" i="24"/>
  <c r="BA37" i="24"/>
  <c r="BK37" i="24"/>
  <c r="AQ37" i="24"/>
  <c r="W37" i="24"/>
  <c r="AG37" i="24"/>
  <c r="BA45" i="24"/>
  <c r="BK45" i="24"/>
  <c r="AQ45" i="24"/>
  <c r="AG45" i="24"/>
  <c r="W45" i="24"/>
  <c r="BA61" i="24"/>
  <c r="BK61" i="24"/>
  <c r="AQ61" i="24"/>
  <c r="AG61" i="24"/>
  <c r="W61" i="24"/>
  <c r="BA53" i="24"/>
  <c r="BK53" i="24"/>
  <c r="AQ53" i="24"/>
  <c r="AG53" i="24"/>
  <c r="W53" i="24"/>
  <c r="BA80" i="24"/>
  <c r="BK80" i="24"/>
  <c r="AG80" i="24"/>
  <c r="AQ80" i="24"/>
  <c r="W80" i="24"/>
  <c r="BA72" i="24"/>
  <c r="BK72" i="24"/>
  <c r="AG72" i="24"/>
  <c r="AQ72" i="24"/>
  <c r="W72" i="24"/>
  <c r="BA85" i="24"/>
  <c r="BK85" i="24"/>
  <c r="AG85" i="24"/>
  <c r="AQ85" i="24"/>
  <c r="W85" i="24"/>
  <c r="AQ106" i="24"/>
  <c r="BA106" i="24"/>
  <c r="BK106" i="24"/>
  <c r="W106" i="24"/>
  <c r="AG106" i="24"/>
  <c r="AQ98" i="24"/>
  <c r="BA98" i="24"/>
  <c r="BK98" i="24"/>
  <c r="W98" i="24"/>
  <c r="AG98" i="24"/>
  <c r="BA90" i="24"/>
  <c r="BK90" i="24"/>
  <c r="AQ90" i="24"/>
  <c r="W90" i="24"/>
  <c r="AG90" i="24"/>
  <c r="BB18" i="24"/>
  <c r="BL18" i="24"/>
  <c r="AH18" i="24"/>
  <c r="AR18" i="24"/>
  <c r="X18" i="24"/>
  <c r="BB26" i="24"/>
  <c r="BL26" i="24"/>
  <c r="AR26" i="24"/>
  <c r="AH26" i="24"/>
  <c r="X26" i="24"/>
  <c r="BB34" i="24"/>
  <c r="BL34" i="24"/>
  <c r="AR34" i="24"/>
  <c r="AH34" i="24"/>
  <c r="X34" i="24"/>
  <c r="BB42" i="24"/>
  <c r="BL42" i="24"/>
  <c r="AH42" i="24"/>
  <c r="AR42" i="24"/>
  <c r="X42" i="24"/>
  <c r="BB51" i="24"/>
  <c r="BL51" i="24"/>
  <c r="AH51" i="24"/>
  <c r="AR51" i="24"/>
  <c r="X51" i="24"/>
  <c r="BB59" i="24"/>
  <c r="BL59" i="24"/>
  <c r="AH59" i="24"/>
  <c r="AR59" i="24"/>
  <c r="X59" i="24"/>
  <c r="BB67" i="24"/>
  <c r="BL67" i="24"/>
  <c r="AH67" i="24"/>
  <c r="AR67" i="24"/>
  <c r="X67" i="24"/>
  <c r="BB75" i="24"/>
  <c r="BL75" i="24"/>
  <c r="AH75" i="24"/>
  <c r="AR75" i="24"/>
  <c r="X75" i="24"/>
  <c r="BB83" i="24"/>
  <c r="BL83" i="24"/>
  <c r="AH83" i="24"/>
  <c r="AR83" i="24"/>
  <c r="X83" i="24"/>
  <c r="BB91" i="24"/>
  <c r="BL91" i="24"/>
  <c r="AH91" i="24"/>
  <c r="X91" i="24"/>
  <c r="AR91" i="24"/>
  <c r="BB99" i="24"/>
  <c r="BL99" i="24"/>
  <c r="AR99" i="24"/>
  <c r="AH99" i="24"/>
  <c r="X99" i="24"/>
  <c r="BB107" i="24"/>
  <c r="BL107" i="24"/>
  <c r="AH107" i="24"/>
  <c r="AR107" i="24"/>
  <c r="X107" i="24"/>
  <c r="BC29" i="24"/>
  <c r="BM29" i="24"/>
  <c r="AS29" i="24"/>
  <c r="Y29" i="24"/>
  <c r="AI29" i="24"/>
  <c r="BM38" i="24"/>
  <c r="AI38" i="24"/>
  <c r="AS38" i="24"/>
  <c r="BC38" i="24"/>
  <c r="Y38" i="24"/>
  <c r="BC47" i="24"/>
  <c r="BM47" i="24"/>
  <c r="AS47" i="24"/>
  <c r="AI47" i="24"/>
  <c r="Y47" i="24"/>
  <c r="BC55" i="24"/>
  <c r="BM55" i="24"/>
  <c r="AS55" i="24"/>
  <c r="AI55" i="24"/>
  <c r="Y55" i="24"/>
  <c r="BC63" i="24"/>
  <c r="BM63" i="24"/>
  <c r="AI63" i="24"/>
  <c r="AS63" i="24"/>
  <c r="Y63" i="24"/>
  <c r="BC71" i="24"/>
  <c r="BM71" i="24"/>
  <c r="AS71" i="24"/>
  <c r="AI71" i="24"/>
  <c r="Y71" i="24"/>
  <c r="BC79" i="24"/>
  <c r="BM79" i="24"/>
  <c r="AS79" i="24"/>
  <c r="AI79" i="24"/>
  <c r="Y79" i="24"/>
  <c r="BC87" i="24"/>
  <c r="BM87" i="24"/>
  <c r="AS87" i="24"/>
  <c r="AI87" i="24"/>
  <c r="Y87" i="24"/>
  <c r="BC95" i="24"/>
  <c r="BM95" i="24"/>
  <c r="AI95" i="24"/>
  <c r="AS95" i="24"/>
  <c r="Y95" i="24"/>
  <c r="AS103" i="24"/>
  <c r="BC103" i="24"/>
  <c r="BM103" i="24"/>
  <c r="AI103" i="24"/>
  <c r="Y103" i="24"/>
  <c r="AS111" i="24"/>
  <c r="BC111" i="24"/>
  <c r="BM111" i="24"/>
  <c r="AI111" i="24"/>
  <c r="Y111" i="24"/>
  <c r="AG68" i="24"/>
  <c r="AQ68" i="24"/>
  <c r="BK68" i="24"/>
  <c r="BA68" i="24"/>
  <c r="W68" i="24"/>
  <c r="BC80" i="24"/>
  <c r="BM80" i="24"/>
  <c r="AI80" i="24"/>
  <c r="AS80" i="24"/>
  <c r="Y80" i="24"/>
  <c r="BA22" i="24"/>
  <c r="BK22" i="24"/>
  <c r="W22" i="24"/>
  <c r="AQ22" i="24"/>
  <c r="AG22" i="24"/>
  <c r="AG52" i="24"/>
  <c r="BA52" i="24"/>
  <c r="AQ52" i="24"/>
  <c r="BK52" i="24"/>
  <c r="W52" i="24"/>
  <c r="BK97" i="24"/>
  <c r="BA97" i="24"/>
  <c r="AG97" i="24"/>
  <c r="W97" i="24"/>
  <c r="AQ97" i="24"/>
  <c r="BB52" i="24"/>
  <c r="AH52" i="24"/>
  <c r="AR52" i="24"/>
  <c r="BL52" i="24"/>
  <c r="X52" i="24"/>
  <c r="AR92" i="24"/>
  <c r="BB92" i="24"/>
  <c r="BL92" i="24"/>
  <c r="AH92" i="24"/>
  <c r="X92" i="24"/>
  <c r="AI30" i="24"/>
  <c r="BC30" i="24"/>
  <c r="AS30" i="24"/>
  <c r="Y30" i="24"/>
  <c r="BM30" i="24"/>
  <c r="BC64" i="24"/>
  <c r="BM64" i="24"/>
  <c r="AI64" i="24"/>
  <c r="Y64" i="24"/>
  <c r="AS64" i="24"/>
  <c r="BA39" i="24"/>
  <c r="BK39" i="24"/>
  <c r="AG39" i="24"/>
  <c r="AQ39" i="24"/>
  <c r="W39" i="24"/>
  <c r="AQ112" i="24"/>
  <c r="BA112" i="24"/>
  <c r="BK112" i="24"/>
  <c r="AG112" i="24"/>
  <c r="W112" i="24"/>
  <c r="BB36" i="24"/>
  <c r="AH36" i="24"/>
  <c r="AR36" i="24"/>
  <c r="BL36" i="24"/>
  <c r="X36" i="24"/>
  <c r="BB93" i="24"/>
  <c r="BL93" i="24"/>
  <c r="AR93" i="24"/>
  <c r="AH93" i="24"/>
  <c r="X93" i="24"/>
  <c r="AS97" i="24"/>
  <c r="BC97" i="24"/>
  <c r="AI97" i="24"/>
  <c r="Y97" i="24"/>
  <c r="BM97" i="24"/>
  <c r="BA32" i="24"/>
  <c r="BK32" i="24"/>
  <c r="AG32" i="24"/>
  <c r="AQ32" i="24"/>
  <c r="W32" i="24"/>
  <c r="BA87" i="24"/>
  <c r="AG87" i="24"/>
  <c r="AQ87" i="24"/>
  <c r="W87" i="24"/>
  <c r="BK87" i="24"/>
  <c r="BC33" i="24"/>
  <c r="AI33" i="24"/>
  <c r="AS33" i="24"/>
  <c r="Y33" i="24"/>
  <c r="BM33" i="24"/>
  <c r="BA71" i="24"/>
  <c r="BK71" i="24"/>
  <c r="AG71" i="24"/>
  <c r="AQ71" i="24"/>
  <c r="W71" i="24"/>
  <c r="BB27" i="24"/>
  <c r="BL27" i="24"/>
  <c r="AH27" i="24"/>
  <c r="X27" i="24"/>
  <c r="AR27" i="24"/>
  <c r="BB84" i="24"/>
  <c r="AH84" i="24"/>
  <c r="AR84" i="24"/>
  <c r="X84" i="24"/>
  <c r="BL84" i="24"/>
  <c r="BC56" i="24"/>
  <c r="BM56" i="24"/>
  <c r="AI56" i="24"/>
  <c r="AS56" i="24"/>
  <c r="Y56" i="24"/>
  <c r="BC88" i="24"/>
  <c r="BM88" i="24"/>
  <c r="AI88" i="24"/>
  <c r="AS88" i="24"/>
  <c r="Y88" i="24"/>
  <c r="BA31" i="24"/>
  <c r="AG31" i="24"/>
  <c r="AQ31" i="24"/>
  <c r="W31" i="24"/>
  <c r="BK31" i="24"/>
  <c r="BA70" i="24"/>
  <c r="BK70" i="24"/>
  <c r="AG70" i="24"/>
  <c r="W70" i="24"/>
  <c r="AQ70" i="24"/>
  <c r="BB28" i="24"/>
  <c r="BL28" i="24"/>
  <c r="AH28" i="24"/>
  <c r="AR28" i="24"/>
  <c r="X28" i="24"/>
  <c r="BB77" i="24"/>
  <c r="BL77" i="24"/>
  <c r="AH77" i="24"/>
  <c r="AR77" i="24"/>
  <c r="X77" i="24"/>
  <c r="AR109" i="24"/>
  <c r="BB109" i="24"/>
  <c r="BL109" i="24"/>
  <c r="AH109" i="24"/>
  <c r="X109" i="24"/>
  <c r="BC57" i="24"/>
  <c r="AI57" i="24"/>
  <c r="AS57" i="24"/>
  <c r="BM57" i="24"/>
  <c r="Y57" i="24"/>
  <c r="AS105" i="24"/>
  <c r="BC105" i="24"/>
  <c r="AI105" i="24"/>
  <c r="BM105" i="24"/>
  <c r="Y105" i="24"/>
  <c r="BA24" i="24"/>
  <c r="BK24" i="24"/>
  <c r="AG24" i="24"/>
  <c r="AQ24" i="24"/>
  <c r="W24" i="24"/>
  <c r="BA40" i="24"/>
  <c r="BK40" i="24"/>
  <c r="AG40" i="24"/>
  <c r="AQ40" i="24"/>
  <c r="W40" i="24"/>
  <c r="BA58" i="24"/>
  <c r="BK58" i="24"/>
  <c r="AQ58" i="24"/>
  <c r="W58" i="24"/>
  <c r="AG58" i="24"/>
  <c r="BA77" i="24"/>
  <c r="BK77" i="24"/>
  <c r="AQ77" i="24"/>
  <c r="AG77" i="24"/>
  <c r="W77" i="24"/>
  <c r="AQ111" i="24"/>
  <c r="BA111" i="24"/>
  <c r="AG111" i="24"/>
  <c r="BK111" i="24"/>
  <c r="W111" i="24"/>
  <c r="AQ95" i="24"/>
  <c r="BA95" i="24"/>
  <c r="AG95" i="24"/>
  <c r="W95" i="24"/>
  <c r="BK95" i="24"/>
  <c r="BB29" i="24"/>
  <c r="BL29" i="24"/>
  <c r="AH29" i="24"/>
  <c r="AR29" i="24"/>
  <c r="X29" i="24"/>
  <c r="BL46" i="24"/>
  <c r="AH46" i="24"/>
  <c r="AR46" i="24"/>
  <c r="X46" i="24"/>
  <c r="BB46" i="24"/>
  <c r="BL62" i="24"/>
  <c r="AH62" i="24"/>
  <c r="BB62" i="24"/>
  <c r="AR62" i="24"/>
  <c r="X62" i="24"/>
  <c r="BL78" i="24"/>
  <c r="AH78" i="24"/>
  <c r="AR78" i="24"/>
  <c r="X78" i="24"/>
  <c r="BB78" i="24"/>
  <c r="BL86" i="24"/>
  <c r="BB86" i="24"/>
  <c r="AH86" i="24"/>
  <c r="AR86" i="24"/>
  <c r="X86" i="24"/>
  <c r="BL94" i="24"/>
  <c r="AH94" i="24"/>
  <c r="BB94" i="24"/>
  <c r="X94" i="24"/>
  <c r="AR94" i="24"/>
  <c r="BL110" i="24"/>
  <c r="AR110" i="24"/>
  <c r="AH110" i="24"/>
  <c r="X110" i="24"/>
  <c r="BB110" i="24"/>
  <c r="BC42" i="24"/>
  <c r="BM42" i="24"/>
  <c r="AI42" i="24"/>
  <c r="AS42" i="24"/>
  <c r="Y42" i="24"/>
  <c r="BC50" i="24"/>
  <c r="BM50" i="24"/>
  <c r="AI50" i="24"/>
  <c r="AS50" i="24"/>
  <c r="Y50" i="24"/>
  <c r="BC58" i="24"/>
  <c r="BM58" i="24"/>
  <c r="AI58" i="24"/>
  <c r="AS58" i="24"/>
  <c r="Y58" i="24"/>
  <c r="BC66" i="24"/>
  <c r="BM66" i="24"/>
  <c r="AI66" i="24"/>
  <c r="AS66" i="24"/>
  <c r="Y66" i="24"/>
  <c r="BC74" i="24"/>
  <c r="BM74" i="24"/>
  <c r="AI74" i="24"/>
  <c r="AS74" i="24"/>
  <c r="Y74" i="24"/>
  <c r="BC82" i="24"/>
  <c r="BM82" i="24"/>
  <c r="AI82" i="24"/>
  <c r="AS82" i="24"/>
  <c r="Y82" i="24"/>
  <c r="BC90" i="24"/>
  <c r="BM90" i="24"/>
  <c r="AI90" i="24"/>
  <c r="AS90" i="24"/>
  <c r="Y90" i="24"/>
  <c r="AS98" i="24"/>
  <c r="BC98" i="24"/>
  <c r="BM98" i="24"/>
  <c r="AI98" i="24"/>
  <c r="Y98" i="24"/>
  <c r="AS106" i="24"/>
  <c r="BC106" i="24"/>
  <c r="BM106" i="24"/>
  <c r="AI106" i="24"/>
  <c r="Y106" i="24"/>
  <c r="BC40" i="24"/>
  <c r="BM40" i="24"/>
  <c r="AI40" i="24"/>
  <c r="AS40" i="24"/>
  <c r="Y40" i="24"/>
  <c r="BK17" i="24"/>
  <c r="AQ17" i="24"/>
  <c r="BA17" i="24"/>
  <c r="W17" i="24"/>
  <c r="AG17" i="24"/>
  <c r="BK25" i="24"/>
  <c r="AG25" i="24"/>
  <c r="AQ25" i="24"/>
  <c r="W25" i="24"/>
  <c r="BA25" i="24"/>
  <c r="BK33" i="24"/>
  <c r="BA33" i="24"/>
  <c r="AG33" i="24"/>
  <c r="AQ33" i="24"/>
  <c r="W33" i="24"/>
  <c r="BK41" i="24"/>
  <c r="AG41" i="24"/>
  <c r="BA41" i="24"/>
  <c r="AQ41" i="24"/>
  <c r="W41" i="24"/>
  <c r="BK65" i="24"/>
  <c r="BA65" i="24"/>
  <c r="AG65" i="24"/>
  <c r="AQ65" i="24"/>
  <c r="W65" i="24"/>
  <c r="BK57" i="24"/>
  <c r="AG57" i="24"/>
  <c r="AQ57" i="24"/>
  <c r="W57" i="24"/>
  <c r="BA57" i="24"/>
  <c r="BK49" i="24"/>
  <c r="AG49" i="24"/>
  <c r="AQ49" i="24"/>
  <c r="BA49" i="24"/>
  <c r="W49" i="24"/>
  <c r="BA76" i="24"/>
  <c r="AG76" i="24"/>
  <c r="AQ76" i="24"/>
  <c r="BK76" i="24"/>
  <c r="W76" i="24"/>
  <c r="AG84" i="24"/>
  <c r="BA84" i="24"/>
  <c r="AQ84" i="24"/>
  <c r="BK84" i="24"/>
  <c r="W84" i="24"/>
  <c r="BA110" i="24"/>
  <c r="BK110" i="24"/>
  <c r="AQ110" i="24"/>
  <c r="AG110" i="24"/>
  <c r="W110" i="24"/>
  <c r="BA102" i="24"/>
  <c r="BK102" i="24"/>
  <c r="AQ102" i="24"/>
  <c r="AG102" i="24"/>
  <c r="W102" i="24"/>
  <c r="BA94" i="24"/>
  <c r="BK94" i="24"/>
  <c r="AQ94" i="24"/>
  <c r="AG94" i="24"/>
  <c r="W94" i="24"/>
  <c r="BA86" i="24"/>
  <c r="BK86" i="24"/>
  <c r="AG86" i="24"/>
  <c r="W86" i="24"/>
  <c r="AQ86" i="24"/>
  <c r="BL22" i="24"/>
  <c r="BB22" i="24"/>
  <c r="AR22" i="24"/>
  <c r="X22" i="24"/>
  <c r="AH22" i="24"/>
  <c r="BL30" i="24"/>
  <c r="AH30" i="24"/>
  <c r="BB30" i="24"/>
  <c r="AR30" i="24"/>
  <c r="X30" i="24"/>
  <c r="BL38" i="24"/>
  <c r="AH38" i="24"/>
  <c r="AR38" i="24"/>
  <c r="BB38" i="24"/>
  <c r="X38" i="24"/>
  <c r="BB47" i="24"/>
  <c r="BL47" i="24"/>
  <c r="AR47" i="24"/>
  <c r="X47" i="24"/>
  <c r="AH47" i="24"/>
  <c r="BB55" i="24"/>
  <c r="BL55" i="24"/>
  <c r="AR55" i="24"/>
  <c r="X55" i="24"/>
  <c r="AH55" i="24"/>
  <c r="BB63" i="24"/>
  <c r="BL63" i="24"/>
  <c r="AR63" i="24"/>
  <c r="X63" i="24"/>
  <c r="AH63" i="24"/>
  <c r="BB71" i="24"/>
  <c r="BL71" i="24"/>
  <c r="AR71" i="24"/>
  <c r="AH71" i="24"/>
  <c r="X71" i="24"/>
  <c r="BB79" i="24"/>
  <c r="BL79" i="24"/>
  <c r="AR79" i="24"/>
  <c r="X79" i="24"/>
  <c r="AH79" i="24"/>
  <c r="BB87" i="24"/>
  <c r="BL87" i="24"/>
  <c r="AR87" i="24"/>
  <c r="X87" i="24"/>
  <c r="AH87" i="24"/>
  <c r="AR95" i="24"/>
  <c r="BB95" i="24"/>
  <c r="BL95" i="24"/>
  <c r="X95" i="24"/>
  <c r="AH95" i="24"/>
  <c r="AR103" i="24"/>
  <c r="BB103" i="24"/>
  <c r="BL103" i="24"/>
  <c r="X103" i="24"/>
  <c r="AH103" i="24"/>
  <c r="AR111" i="24"/>
  <c r="BB111" i="24"/>
  <c r="BL111" i="24"/>
  <c r="X111" i="24"/>
  <c r="AH111" i="24"/>
  <c r="BC34" i="24"/>
  <c r="BM34" i="24"/>
  <c r="AI34" i="24"/>
  <c r="AS34" i="24"/>
  <c r="Y34" i="24"/>
  <c r="BM43" i="24"/>
  <c r="BC43" i="24"/>
  <c r="AI43" i="24"/>
  <c r="AS43" i="24"/>
  <c r="Y43" i="24"/>
  <c r="BM51" i="24"/>
  <c r="AI51" i="24"/>
  <c r="BC51" i="24"/>
  <c r="AS51" i="24"/>
  <c r="Y51" i="24"/>
  <c r="BM59" i="24"/>
  <c r="AI59" i="24"/>
  <c r="AS59" i="24"/>
  <c r="BC59" i="24"/>
  <c r="Y59" i="24"/>
  <c r="BM67" i="24"/>
  <c r="AI67" i="24"/>
  <c r="AS67" i="24"/>
  <c r="BC67" i="24"/>
  <c r="Y67" i="24"/>
  <c r="BM75" i="24"/>
  <c r="BC75" i="24"/>
  <c r="AI75" i="24"/>
  <c r="AS75" i="24"/>
  <c r="Y75" i="24"/>
  <c r="BM83" i="24"/>
  <c r="AI83" i="24"/>
  <c r="BC83" i="24"/>
  <c r="AS83" i="24"/>
  <c r="Y83" i="24"/>
  <c r="BM91" i="24"/>
  <c r="AI91" i="24"/>
  <c r="AS91" i="24"/>
  <c r="BC91" i="24"/>
  <c r="Y91" i="24"/>
  <c r="BM99" i="24"/>
  <c r="AS99" i="24"/>
  <c r="AI99" i="24"/>
  <c r="BC99" i="24"/>
  <c r="Y99" i="24"/>
  <c r="BM107" i="24"/>
  <c r="BC107" i="24"/>
  <c r="AI107" i="24"/>
  <c r="AS107" i="24"/>
  <c r="Y107" i="24"/>
  <c r="BC32" i="24"/>
  <c r="BM32" i="24"/>
  <c r="AI32" i="24"/>
  <c r="AS32" i="24"/>
  <c r="Y32" i="24"/>
  <c r="AW15" i="24"/>
  <c r="AM8" i="24" s="1"/>
  <c r="K22" i="45" s="1"/>
  <c r="S22" i="45" s="1"/>
  <c r="BG15" i="24"/>
  <c r="AM9" i="24" s="1"/>
  <c r="K23" i="45" s="1"/>
  <c r="S23" i="45" s="1"/>
  <c r="AM15" i="24"/>
  <c r="AM7" i="24" s="1"/>
  <c r="K21" i="45" s="1"/>
  <c r="S21" i="45" s="1"/>
  <c r="AC15" i="24"/>
  <c r="AM6" i="24" s="1"/>
  <c r="K20" i="45" s="1"/>
  <c r="S20" i="45" s="1"/>
  <c r="I17" i="24"/>
  <c r="I18" i="24"/>
  <c r="I19" i="24"/>
  <c r="I20" i="24"/>
  <c r="I21" i="24"/>
  <c r="I22" i="24"/>
  <c r="I23" i="24"/>
  <c r="I24" i="24"/>
  <c r="I25" i="24"/>
  <c r="I26" i="24"/>
  <c r="I27" i="24"/>
  <c r="I28" i="24"/>
  <c r="I16" i="24"/>
  <c r="AS8" i="24" l="1"/>
  <c r="Q22" i="45" s="1"/>
  <c r="Y22" i="45" s="1"/>
  <c r="AR8" i="24"/>
  <c r="P22" i="45" s="1"/>
  <c r="X22" i="45" s="1"/>
  <c r="AQ7" i="24"/>
  <c r="O21" i="45" s="1"/>
  <c r="W21" i="45" s="1"/>
  <c r="AQ8" i="24"/>
  <c r="O22" i="45" s="1"/>
  <c r="W22" i="45" s="1"/>
  <c r="AS7" i="24"/>
  <c r="Q21" i="45" s="1"/>
  <c r="Y21" i="45" s="1"/>
  <c r="AS5" i="24"/>
  <c r="Q19" i="45" s="1"/>
  <c r="Y19" i="45" s="1"/>
  <c r="AR6" i="24"/>
  <c r="P20" i="45" s="1"/>
  <c r="X20" i="45" s="1"/>
  <c r="AQ6" i="24"/>
  <c r="O20" i="45" s="1"/>
  <c r="W20" i="45" s="1"/>
  <c r="AS6" i="24"/>
  <c r="Q20" i="45" s="1"/>
  <c r="Y20" i="45" s="1"/>
  <c r="AR7" i="24"/>
  <c r="P21" i="45" s="1"/>
  <c r="X21" i="45" s="1"/>
  <c r="AQ5" i="24"/>
  <c r="O19" i="45" s="1"/>
  <c r="W19" i="45" s="1"/>
  <c r="AS9" i="24"/>
  <c r="Q23" i="45" s="1"/>
  <c r="Y23" i="45" s="1"/>
  <c r="AR9" i="24"/>
  <c r="P23" i="45" s="1"/>
  <c r="X23" i="45" s="1"/>
  <c r="AQ9" i="24"/>
  <c r="O23" i="45" s="1"/>
  <c r="W23" i="45" s="1"/>
  <c r="BC28" i="24"/>
  <c r="BM28" i="24"/>
  <c r="AS28" i="24"/>
  <c r="Y28" i="24"/>
  <c r="AI28" i="24"/>
  <c r="BM19" i="24"/>
  <c r="BC19" i="24"/>
  <c r="AS19" i="24"/>
  <c r="Y19" i="24"/>
  <c r="AI19" i="24"/>
  <c r="BC20" i="24"/>
  <c r="BM20" i="24"/>
  <c r="AS20" i="24"/>
  <c r="Y20" i="24"/>
  <c r="AI20" i="24"/>
  <c r="BM27" i="24"/>
  <c r="AI27" i="24"/>
  <c r="AS27" i="24"/>
  <c r="BC27" i="24"/>
  <c r="Y27" i="24"/>
  <c r="BC26" i="24"/>
  <c r="BM26" i="24"/>
  <c r="AI26" i="24"/>
  <c r="AS26" i="24"/>
  <c r="Y26" i="24"/>
  <c r="BC18" i="24"/>
  <c r="BM18" i="24"/>
  <c r="AS18" i="24"/>
  <c r="Y18" i="24"/>
  <c r="AI18" i="24"/>
  <c r="BC16" i="24"/>
  <c r="BM16" i="24"/>
  <c r="AS16" i="24"/>
  <c r="Y16" i="24"/>
  <c r="AI16" i="24"/>
  <c r="BC25" i="24"/>
  <c r="AI25" i="24"/>
  <c r="AS25" i="24"/>
  <c r="BM25" i="24"/>
  <c r="Y25" i="24"/>
  <c r="BC21" i="24"/>
  <c r="BM21" i="24"/>
  <c r="AS21" i="24"/>
  <c r="Y21" i="24"/>
  <c r="AI21" i="24"/>
  <c r="BC17" i="24"/>
  <c r="BM17" i="24"/>
  <c r="AS17" i="24"/>
  <c r="Y17" i="24"/>
  <c r="AI17" i="24"/>
  <c r="BC24" i="24"/>
  <c r="BM24" i="24"/>
  <c r="AS24" i="24"/>
  <c r="Y24" i="24"/>
  <c r="AI24" i="24"/>
  <c r="BC23" i="24"/>
  <c r="BM23" i="24"/>
  <c r="AI23" i="24"/>
  <c r="AS23" i="24"/>
  <c r="Y23" i="24"/>
  <c r="BC22" i="24"/>
  <c r="AS22" i="24"/>
  <c r="BM22" i="24"/>
  <c r="Y22" i="24"/>
  <c r="AI22" i="24"/>
  <c r="C32" i="14"/>
  <c r="C36" i="14"/>
  <c r="C40" i="14"/>
  <c r="C33" i="14"/>
  <c r="C39" i="14"/>
  <c r="C38" i="14"/>
  <c r="C35" i="14"/>
  <c r="C31" i="14"/>
  <c r="C42" i="14"/>
  <c r="C34" i="14"/>
  <c r="C41" i="14"/>
  <c r="C37" i="14"/>
  <c r="C56" i="14" l="1"/>
  <c r="C72" i="14" s="1"/>
  <c r="C52" i="14"/>
  <c r="C48" i="14"/>
  <c r="C49" i="14"/>
  <c r="C53" i="14"/>
  <c r="C47" i="14"/>
  <c r="C50" i="14"/>
  <c r="C51" i="14"/>
  <c r="C58" i="14"/>
  <c r="C57" i="14"/>
  <c r="C54" i="14"/>
  <c r="C55" i="14"/>
  <c r="O31" i="8"/>
  <c r="M31" i="8"/>
  <c r="BH3" i="13" l="1"/>
  <c r="G9" i="18"/>
  <c r="F9" i="18"/>
  <c r="BG3" i="13"/>
  <c r="C88" i="14"/>
  <c r="C68" i="14"/>
  <c r="C84" i="14" s="1"/>
  <c r="C64" i="14"/>
  <c r="C65" i="14"/>
  <c r="E61" i="1"/>
  <c r="C73" i="14"/>
  <c r="C66" i="14"/>
  <c r="C74" i="14"/>
  <c r="C71" i="14"/>
  <c r="C67" i="14"/>
  <c r="C63" i="14"/>
  <c r="C70" i="14"/>
  <c r="C69" i="14"/>
  <c r="E64" i="1"/>
  <c r="E65" i="1"/>
  <c r="E63" i="1"/>
  <c r="V4" i="15"/>
  <c r="E66" i="1"/>
  <c r="E62" i="1"/>
  <c r="V8" i="15"/>
  <c r="X8" i="15" s="1"/>
  <c r="Z8" i="15" s="1"/>
  <c r="AA8" i="15" s="1"/>
  <c r="H61" i="1"/>
  <c r="H65" i="1"/>
  <c r="V5" i="15"/>
  <c r="X5" i="15" s="1"/>
  <c r="Z5" i="15" s="1"/>
  <c r="AA5" i="15" s="1"/>
  <c r="V9" i="15"/>
  <c r="X9" i="15" s="1"/>
  <c r="Z9" i="15" s="1"/>
  <c r="AA9" i="15" s="1"/>
  <c r="H64" i="1"/>
  <c r="V7" i="15"/>
  <c r="X7" i="15" s="1"/>
  <c r="Z7" i="15" s="1"/>
  <c r="AA7" i="15" s="1"/>
  <c r="H63" i="1"/>
  <c r="H62" i="1"/>
  <c r="V6" i="15"/>
  <c r="X6" i="15" s="1"/>
  <c r="Z6" i="15" s="1"/>
  <c r="AA6" i="15" s="1"/>
  <c r="H66" i="1"/>
  <c r="D12" i="8"/>
  <c r="C3" i="45" s="1"/>
  <c r="AD19" i="45" l="1"/>
  <c r="AC19" i="45"/>
  <c r="AF19" i="45"/>
  <c r="AE19" i="45"/>
  <c r="AH19" i="45"/>
  <c r="AE62" i="45"/>
  <c r="AE44" i="45"/>
  <c r="AB64" i="45"/>
  <c r="AG44" i="45"/>
  <c r="AH44" i="45"/>
  <c r="AB63" i="45"/>
  <c r="AB41" i="45"/>
  <c r="AF61" i="45"/>
  <c r="AC65" i="45"/>
  <c r="AC23" i="45"/>
  <c r="AC21" i="45"/>
  <c r="AF41" i="45"/>
  <c r="AH40" i="45"/>
  <c r="AC20" i="45"/>
  <c r="AC22" i="45"/>
  <c r="AD64" i="45"/>
  <c r="AE63" i="45"/>
  <c r="AD21" i="45"/>
  <c r="AC62" i="45"/>
  <c r="AG64" i="45"/>
  <c r="AC42" i="45"/>
  <c r="AE42" i="45"/>
  <c r="AF44" i="45"/>
  <c r="AD40" i="45"/>
  <c r="AE43" i="45"/>
  <c r="AD44" i="45"/>
  <c r="AC43" i="45"/>
  <c r="AG65" i="45"/>
  <c r="AD63" i="45"/>
  <c r="AD22" i="45"/>
  <c r="AH65" i="45"/>
  <c r="AC64" i="45"/>
  <c r="AB61" i="45"/>
  <c r="AF65" i="45"/>
  <c r="AB42" i="45"/>
  <c r="AH43" i="45"/>
  <c r="AG62" i="45"/>
  <c r="AH42" i="45"/>
  <c r="AF40" i="45"/>
  <c r="AH64" i="45"/>
  <c r="AE41" i="45"/>
  <c r="AD65" i="45"/>
  <c r="AB62" i="45"/>
  <c r="AD61" i="45"/>
  <c r="AG41" i="45"/>
  <c r="AD41" i="45"/>
  <c r="AD23" i="45"/>
  <c r="AH61" i="45"/>
  <c r="AF63" i="45"/>
  <c r="AF43" i="45"/>
  <c r="AD42" i="45"/>
  <c r="AF62" i="45"/>
  <c r="AE61" i="45"/>
  <c r="AC61" i="45"/>
  <c r="AC41" i="45"/>
  <c r="AG63" i="45"/>
  <c r="AG42" i="45"/>
  <c r="AD43" i="45"/>
  <c r="AE40" i="45"/>
  <c r="AE64" i="45"/>
  <c r="AH63" i="45"/>
  <c r="AG61" i="45"/>
  <c r="AB43" i="45"/>
  <c r="AH41" i="45"/>
  <c r="AG40" i="45"/>
  <c r="AB65" i="45"/>
  <c r="AC63" i="45"/>
  <c r="AD20" i="45"/>
  <c r="AC44" i="45"/>
  <c r="AF64" i="45"/>
  <c r="AB40" i="45"/>
  <c r="AD62" i="45"/>
  <c r="AF42" i="45"/>
  <c r="AC40" i="45"/>
  <c r="AG43" i="45"/>
  <c r="AH62" i="45"/>
  <c r="AE65" i="45"/>
  <c r="AB44" i="45"/>
  <c r="AE21" i="45"/>
  <c r="AE22" i="45"/>
  <c r="AE20" i="45"/>
  <c r="AE23" i="45"/>
  <c r="AB22" i="45"/>
  <c r="AB20" i="45"/>
  <c r="AB21" i="45"/>
  <c r="AB23" i="45"/>
  <c r="AG21" i="45"/>
  <c r="AH20" i="45"/>
  <c r="AG23" i="45"/>
  <c r="AF20" i="45"/>
  <c r="AH23" i="45"/>
  <c r="AG22" i="45"/>
  <c r="AG20" i="45"/>
  <c r="AF22" i="45"/>
  <c r="AF21" i="45"/>
  <c r="AH21" i="45"/>
  <c r="AF23" i="45"/>
  <c r="AH22" i="45"/>
  <c r="X4" i="15"/>
  <c r="Q8" i="15"/>
  <c r="S8" i="15" s="1"/>
  <c r="Q7" i="15"/>
  <c r="S7" i="15" s="1"/>
  <c r="Q5" i="15"/>
  <c r="S5" i="15" s="1"/>
  <c r="Q6" i="15"/>
  <c r="S6" i="15" s="1"/>
  <c r="Q9" i="15"/>
  <c r="S9" i="15" s="1"/>
  <c r="Q4" i="15"/>
  <c r="S4" i="15" s="1"/>
  <c r="C80" i="14"/>
  <c r="C81" i="14"/>
  <c r="C85" i="14"/>
  <c r="C87" i="14"/>
  <c r="C86" i="14"/>
  <c r="C90" i="14"/>
  <c r="C79" i="14"/>
  <c r="C82" i="14"/>
  <c r="C83" i="14"/>
  <c r="C89" i="14"/>
  <c r="AE45" i="45" l="1"/>
  <c r="AE46" i="45" s="1"/>
  <c r="AG45" i="45"/>
  <c r="AG46" i="45" s="1"/>
  <c r="J96" i="14" s="1"/>
  <c r="AG66" i="45"/>
  <c r="AG67" i="45" s="1"/>
  <c r="AH24" i="45"/>
  <c r="AH25" i="45" s="1"/>
  <c r="K5" i="14" s="1"/>
  <c r="AC66" i="45"/>
  <c r="AC67" i="45" s="1"/>
  <c r="AD45" i="45"/>
  <c r="AD46" i="45" s="1"/>
  <c r="AF66" i="45"/>
  <c r="AF67" i="45" s="1"/>
  <c r="AC24" i="45"/>
  <c r="AC25" i="45" s="1"/>
  <c r="F5" i="14" s="1"/>
  <c r="AB24" i="45"/>
  <c r="AB25" i="45" s="1"/>
  <c r="AD66" i="45"/>
  <c r="AD67" i="45" s="1"/>
  <c r="G188" i="14" s="1"/>
  <c r="AH45" i="45"/>
  <c r="AH46" i="45" s="1"/>
  <c r="AF45" i="45"/>
  <c r="AF46" i="45" s="1"/>
  <c r="AC45" i="45"/>
  <c r="AC46" i="45" s="1"/>
  <c r="F96" i="14" s="1"/>
  <c r="AG24" i="45"/>
  <c r="AG25" i="45" s="1"/>
  <c r="AE24" i="45"/>
  <c r="AE25" i="45" s="1"/>
  <c r="AB45" i="45"/>
  <c r="AB46" i="45" s="1"/>
  <c r="AH66" i="45"/>
  <c r="AH67" i="45" s="1"/>
  <c r="K188" i="14" s="1"/>
  <c r="AB66" i="45"/>
  <c r="AB67" i="45" s="1"/>
  <c r="AE66" i="45"/>
  <c r="AE67" i="45" s="1"/>
  <c r="AF24" i="45"/>
  <c r="AF25" i="45" s="1"/>
  <c r="AD24" i="45"/>
  <c r="AD25" i="45" s="1"/>
  <c r="Z4" i="15"/>
  <c r="AA4" i="15" s="1"/>
  <c r="E18" i="18"/>
  <c r="D18" i="18"/>
  <c r="F18" i="18"/>
  <c r="F19" i="18" s="1"/>
  <c r="G18" i="18"/>
  <c r="G19" i="18" s="1"/>
  <c r="K31" i="8" l="1"/>
  <c r="I31" i="8"/>
  <c r="G31" i="8"/>
  <c r="E31" i="8"/>
  <c r="D9" i="18" l="1"/>
  <c r="D19" i="18" s="1"/>
  <c r="BE3" i="13"/>
  <c r="E9" i="18"/>
  <c r="E19" i="18" s="1"/>
  <c r="BF3" i="13"/>
  <c r="C9" i="18"/>
  <c r="C19" i="18" s="1"/>
  <c r="BD3" i="13"/>
  <c r="B64" i="9"/>
  <c r="H9" i="18" l="1"/>
  <c r="B64" i="7"/>
  <c r="H45" i="24" l="1"/>
  <c r="BB45" i="24" l="1"/>
  <c r="BL45" i="24"/>
  <c r="AH45" i="24"/>
  <c r="AR45" i="24"/>
  <c r="X45" i="24"/>
  <c r="E96" i="14" l="1"/>
  <c r="E5" i="14"/>
  <c r="E188" i="14"/>
  <c r="K96" i="14" l="1"/>
  <c r="G5" i="14"/>
  <c r="H5" i="14"/>
  <c r="G6" i="14" l="1"/>
  <c r="E6" i="14"/>
  <c r="F6" i="14"/>
  <c r="G11" i="14" l="1"/>
  <c r="G13" i="14" s="1"/>
  <c r="F11" i="14"/>
  <c r="F13" i="14" s="1"/>
  <c r="E11" i="14"/>
  <c r="N11" i="14" s="1"/>
  <c r="N77" i="14" l="1"/>
  <c r="N45" i="14"/>
  <c r="N61" i="14"/>
  <c r="N13" i="14"/>
  <c r="E13" i="14"/>
  <c r="P11" i="14"/>
  <c r="P77" i="14" s="1"/>
  <c r="O11" i="14"/>
  <c r="O77" i="14" s="1"/>
  <c r="H96" i="14"/>
  <c r="G96" i="14"/>
  <c r="H347" i="24"/>
  <c r="X347" i="24" s="1"/>
  <c r="M452" i="24"/>
  <c r="O61" i="14" l="1"/>
  <c r="O45" i="14"/>
  <c r="P45" i="14"/>
  <c r="P61" i="14"/>
  <c r="O13" i="14"/>
  <c r="O29" i="14"/>
  <c r="N29" i="14"/>
  <c r="P13" i="14"/>
  <c r="P29" i="14"/>
  <c r="L452" i="24"/>
  <c r="G347" i="24"/>
  <c r="K452" i="24"/>
  <c r="AH347" i="24"/>
  <c r="BL347" i="24"/>
  <c r="AR347" i="24"/>
  <c r="BB347" i="24"/>
  <c r="H188" i="14" l="1"/>
  <c r="F188" i="14"/>
  <c r="G189" i="14" s="1"/>
  <c r="E97" i="14"/>
  <c r="G97" i="14"/>
  <c r="F97" i="14"/>
  <c r="W452" i="24"/>
  <c r="BA452" i="24"/>
  <c r="AG452" i="24"/>
  <c r="BK452" i="24"/>
  <c r="AQ452" i="24"/>
  <c r="AG347" i="24"/>
  <c r="AQ347" i="24"/>
  <c r="BA347" i="24"/>
  <c r="W347" i="24"/>
  <c r="BK347" i="24"/>
  <c r="O452" i="24"/>
  <c r="P452" i="24"/>
  <c r="I347" i="24"/>
  <c r="F102" i="14" l="1"/>
  <c r="F103" i="14" s="1"/>
  <c r="E102" i="14"/>
  <c r="E103" i="14" s="1"/>
  <c r="G102" i="14"/>
  <c r="G103" i="14" s="1"/>
  <c r="F189" i="14"/>
  <c r="E189" i="14"/>
  <c r="J452" i="24"/>
  <c r="I452" i="24"/>
  <c r="AI347" i="24"/>
  <c r="BM347" i="24"/>
  <c r="Y347" i="24"/>
  <c r="AS347" i="24"/>
  <c r="BC347" i="24"/>
  <c r="BC452" i="24"/>
  <c r="AI452" i="24"/>
  <c r="AS452" i="24"/>
  <c r="Y452" i="24"/>
  <c r="AF452" i="24" l="1"/>
  <c r="G194" i="14"/>
  <c r="G195" i="14" s="1"/>
  <c r="F194" i="14"/>
  <c r="F195" i="14" s="1"/>
  <c r="E194" i="14"/>
  <c r="E195" i="14" s="1"/>
  <c r="D82" i="13"/>
  <c r="F109" i="14"/>
  <c r="O102" i="14"/>
  <c r="E83" i="13"/>
  <c r="P102" i="14"/>
  <c r="E82" i="13"/>
  <c r="BJ452" i="24"/>
  <c r="AP452" i="24"/>
  <c r="V452" i="24"/>
  <c r="AZ452" i="24"/>
  <c r="O104" i="14" l="1"/>
  <c r="O153" i="14"/>
  <c r="O121" i="14"/>
  <c r="O169" i="14"/>
  <c r="O137" i="14"/>
  <c r="P104" i="14"/>
  <c r="P121" i="14"/>
  <c r="P153" i="14"/>
  <c r="P169" i="14"/>
  <c r="P137" i="14"/>
  <c r="F172" i="14"/>
  <c r="G157" i="14"/>
  <c r="G160" i="14"/>
  <c r="F132" i="14"/>
  <c r="F163" i="14"/>
  <c r="F161" i="14"/>
  <c r="G129" i="14"/>
  <c r="F176" i="14"/>
  <c r="G140" i="14"/>
  <c r="F141" i="14"/>
  <c r="F127" i="14"/>
  <c r="G155" i="14"/>
  <c r="F126" i="14"/>
  <c r="F133" i="14"/>
  <c r="G145" i="14"/>
  <c r="F123" i="14"/>
  <c r="F175" i="14"/>
  <c r="G109" i="14"/>
  <c r="G115" i="14"/>
  <c r="G126" i="14"/>
  <c r="G141" i="14"/>
  <c r="G112" i="14"/>
  <c r="G131" i="14"/>
  <c r="G159" i="14"/>
  <c r="F177" i="14"/>
  <c r="F114" i="14"/>
  <c r="F182" i="14"/>
  <c r="F118" i="14"/>
  <c r="G144" i="14"/>
  <c r="G177" i="14"/>
  <c r="G179" i="14"/>
  <c r="G124" i="14"/>
  <c r="G132" i="14"/>
  <c r="G174" i="14"/>
  <c r="G113" i="14"/>
  <c r="G158" i="14"/>
  <c r="G118" i="14"/>
  <c r="G163" i="14"/>
  <c r="G178" i="14"/>
  <c r="G149" i="14"/>
  <c r="G172" i="14"/>
  <c r="G182" i="14"/>
  <c r="G147" i="14"/>
  <c r="G139" i="14"/>
  <c r="G127" i="14"/>
  <c r="G133" i="14"/>
  <c r="G123" i="14"/>
  <c r="G156" i="14"/>
  <c r="F142" i="14"/>
  <c r="F111" i="14"/>
  <c r="F140" i="14"/>
  <c r="F173" i="14"/>
  <c r="G130" i="14"/>
  <c r="G148" i="14"/>
  <c r="G143" i="14"/>
  <c r="G175" i="14"/>
  <c r="G166" i="14"/>
  <c r="G171" i="14"/>
  <c r="G161" i="14"/>
  <c r="F107" i="14"/>
  <c r="F124" i="14"/>
  <c r="F179" i="14"/>
  <c r="F134" i="14"/>
  <c r="G125" i="14"/>
  <c r="G114" i="14"/>
  <c r="G162" i="14"/>
  <c r="G128" i="14"/>
  <c r="G165" i="14"/>
  <c r="G117" i="14"/>
  <c r="G107" i="14"/>
  <c r="F145" i="14"/>
  <c r="F155" i="14"/>
  <c r="F171" i="14"/>
  <c r="F146" i="14"/>
  <c r="G164" i="14"/>
  <c r="G110" i="14"/>
  <c r="G181" i="14"/>
  <c r="G173" i="14"/>
  <c r="G108" i="14"/>
  <c r="G180" i="14"/>
  <c r="F181" i="14"/>
  <c r="F166" i="14"/>
  <c r="F180" i="14"/>
  <c r="F113" i="14"/>
  <c r="G150" i="14"/>
  <c r="G111" i="14"/>
  <c r="F158" i="14"/>
  <c r="F112" i="14"/>
  <c r="F174" i="14"/>
  <c r="F147" i="14"/>
  <c r="F150" i="14"/>
  <c r="F115" i="14"/>
  <c r="F159" i="14"/>
  <c r="F131" i="14"/>
  <c r="F110" i="14"/>
  <c r="F156" i="14"/>
  <c r="F108" i="14"/>
  <c r="F164" i="14"/>
  <c r="F116" i="14"/>
  <c r="F129" i="14"/>
  <c r="F117" i="14"/>
  <c r="F178" i="14"/>
  <c r="F125" i="14"/>
  <c r="F130" i="14"/>
  <c r="F165" i="14"/>
  <c r="G116" i="14"/>
  <c r="F149" i="14"/>
  <c r="F144" i="14"/>
  <c r="F148" i="14"/>
  <c r="F139" i="14"/>
  <c r="F143" i="14"/>
  <c r="F157" i="14"/>
  <c r="G134" i="14"/>
  <c r="F128" i="14"/>
  <c r="F160" i="14"/>
  <c r="G176" i="14"/>
  <c r="G142" i="14"/>
  <c r="F162" i="14"/>
  <c r="D83" i="13"/>
  <c r="Q81" i="13"/>
  <c r="BD82" i="13"/>
  <c r="W81" i="13"/>
  <c r="BE82" i="13"/>
  <c r="G146" i="14"/>
  <c r="F119" i="14" l="1"/>
  <c r="N102" i="14"/>
  <c r="N169" i="14" s="1"/>
  <c r="C82" i="13"/>
  <c r="K81" i="13" s="1"/>
  <c r="F135" i="14"/>
  <c r="E143" i="14"/>
  <c r="G183" i="14"/>
  <c r="G135" i="14"/>
  <c r="G167" i="14"/>
  <c r="G119" i="14"/>
  <c r="F183" i="14"/>
  <c r="F167" i="14"/>
  <c r="F151" i="14"/>
  <c r="G151" i="14"/>
  <c r="N137" i="14" l="1"/>
  <c r="N104" i="14"/>
  <c r="N121" i="14"/>
  <c r="N153" i="14"/>
  <c r="BC82" i="13"/>
  <c r="E150" i="14"/>
  <c r="N150" i="14" s="1"/>
  <c r="E148" i="14"/>
  <c r="N148" i="14" s="1"/>
  <c r="E162" i="14"/>
  <c r="N162" i="14" s="1"/>
  <c r="E176" i="14"/>
  <c r="N176" i="14" s="1"/>
  <c r="E155" i="14"/>
  <c r="N155" i="14" s="1"/>
  <c r="E132" i="14"/>
  <c r="E142" i="14"/>
  <c r="N142" i="14" s="1"/>
  <c r="E129" i="14"/>
  <c r="N129" i="14" s="1"/>
  <c r="E141" i="14"/>
  <c r="N141" i="14" s="1"/>
  <c r="E108" i="14"/>
  <c r="E147" i="14"/>
  <c r="N147" i="14" s="1"/>
  <c r="E110" i="14"/>
  <c r="E113" i="14"/>
  <c r="N113" i="14" s="1"/>
  <c r="O113" i="14" s="1"/>
  <c r="E139" i="14"/>
  <c r="N139" i="14" s="1"/>
  <c r="C83" i="13"/>
  <c r="E181" i="14"/>
  <c r="E175" i="14"/>
  <c r="N175" i="14" s="1"/>
  <c r="E145" i="14"/>
  <c r="N145" i="14" s="1"/>
  <c r="E117" i="14"/>
  <c r="N117" i="14" s="1"/>
  <c r="O117" i="14" s="1"/>
  <c r="E114" i="14"/>
  <c r="N114" i="14" s="1"/>
  <c r="O114" i="14" s="1"/>
  <c r="E164" i="14"/>
  <c r="N164" i="14" s="1"/>
  <c r="E157" i="14"/>
  <c r="N157" i="14" s="1"/>
  <c r="E123" i="14"/>
  <c r="E118" i="14"/>
  <c r="E172" i="14"/>
  <c r="N172" i="14" s="1"/>
  <c r="E125" i="14"/>
  <c r="N125" i="14" s="1"/>
  <c r="E171" i="14"/>
  <c r="N171" i="14" s="1"/>
  <c r="E149" i="14"/>
  <c r="E160" i="14"/>
  <c r="N160" i="14" s="1"/>
  <c r="E180" i="14"/>
  <c r="N180" i="14" s="1"/>
  <c r="E140" i="14"/>
  <c r="E163" i="14"/>
  <c r="E107" i="14"/>
  <c r="N107" i="14" s="1"/>
  <c r="O107" i="14" s="1"/>
  <c r="E111" i="14"/>
  <c r="N111" i="14" s="1"/>
  <c r="O111" i="14" s="1"/>
  <c r="E116" i="14"/>
  <c r="N116" i="14" s="1"/>
  <c r="O116" i="14" s="1"/>
  <c r="E159" i="14"/>
  <c r="E161" i="14"/>
  <c r="E146" i="14"/>
  <c r="E165" i="14"/>
  <c r="E131" i="14"/>
  <c r="N131" i="14" s="1"/>
  <c r="E109" i="14"/>
  <c r="E124" i="14"/>
  <c r="E133" i="14"/>
  <c r="N133" i="14" s="1"/>
  <c r="E174" i="14"/>
  <c r="E182" i="14"/>
  <c r="E173" i="14"/>
  <c r="N143" i="14"/>
  <c r="E127" i="14"/>
  <c r="E179" i="14"/>
  <c r="E128" i="14"/>
  <c r="E178" i="14"/>
  <c r="E177" i="14"/>
  <c r="E166" i="14"/>
  <c r="E134" i="14"/>
  <c r="E144" i="14"/>
  <c r="E126" i="14"/>
  <c r="E130" i="14"/>
  <c r="E156" i="14"/>
  <c r="E112" i="14"/>
  <c r="E158" i="14"/>
  <c r="E115" i="14"/>
  <c r="C109" i="13" l="1"/>
  <c r="N109" i="13" s="1"/>
  <c r="C101" i="13"/>
  <c r="N101" i="13" s="1"/>
  <c r="C107" i="13"/>
  <c r="N107" i="13" s="1"/>
  <c r="C105" i="13"/>
  <c r="N105" i="13" s="1"/>
  <c r="C116" i="13"/>
  <c r="N116" i="13" s="1"/>
  <c r="O180" i="14"/>
  <c r="D150" i="13" s="1"/>
  <c r="C150" i="13"/>
  <c r="N150" i="13" s="1"/>
  <c r="O157" i="14"/>
  <c r="D129" i="13" s="1"/>
  <c r="C129" i="13"/>
  <c r="N129" i="13" s="1"/>
  <c r="C113" i="13"/>
  <c r="N113" i="13" s="1"/>
  <c r="C91" i="13"/>
  <c r="N91" i="13" s="1"/>
  <c r="C127" i="13"/>
  <c r="N127" i="13" s="1"/>
  <c r="C92" i="13"/>
  <c r="N92" i="13" s="1"/>
  <c r="C146" i="13"/>
  <c r="N146" i="13" s="1"/>
  <c r="C132" i="13"/>
  <c r="N132" i="13" s="1"/>
  <c r="O133" i="14"/>
  <c r="D109" i="13" s="1"/>
  <c r="O147" i="14"/>
  <c r="D121" i="13" s="1"/>
  <c r="R121" i="13" s="1"/>
  <c r="C121" i="13"/>
  <c r="N121" i="13" s="1"/>
  <c r="C134" i="13"/>
  <c r="N134" i="13" s="1"/>
  <c r="O125" i="14"/>
  <c r="D101" i="13" s="1"/>
  <c r="C119" i="13"/>
  <c r="N119" i="13" s="1"/>
  <c r="C122" i="13"/>
  <c r="N122" i="13" s="1"/>
  <c r="O143" i="14"/>
  <c r="D117" i="13" s="1"/>
  <c r="C117" i="13"/>
  <c r="N117" i="13" s="1"/>
  <c r="C95" i="13"/>
  <c r="N95" i="13" s="1"/>
  <c r="C85" i="13"/>
  <c r="N85" i="13" s="1"/>
  <c r="C142" i="13"/>
  <c r="N142" i="13" s="1"/>
  <c r="O175" i="14"/>
  <c r="D145" i="13" s="1"/>
  <c r="C145" i="13"/>
  <c r="N145" i="13" s="1"/>
  <c r="C115" i="13"/>
  <c r="N115" i="13" s="1"/>
  <c r="O150" i="14"/>
  <c r="D124" i="13" s="1"/>
  <c r="R124" i="13" s="1"/>
  <c r="C124" i="13"/>
  <c r="N124" i="13" s="1"/>
  <c r="C136" i="13"/>
  <c r="N136" i="13" s="1"/>
  <c r="C94" i="13"/>
  <c r="N94" i="13" s="1"/>
  <c r="C89" i="13"/>
  <c r="N89" i="13" s="1"/>
  <c r="O131" i="14"/>
  <c r="D107" i="13" s="1"/>
  <c r="I188" i="14"/>
  <c r="N149" i="14"/>
  <c r="N132" i="14"/>
  <c r="N118" i="14"/>
  <c r="O118" i="14" s="1"/>
  <c r="N123" i="14"/>
  <c r="C99" i="13" s="1"/>
  <c r="N99" i="13" s="1"/>
  <c r="C141" i="13"/>
  <c r="N141" i="13" s="1"/>
  <c r="N140" i="14"/>
  <c r="C114" i="13" s="1"/>
  <c r="N114" i="13" s="1"/>
  <c r="O171" i="14"/>
  <c r="D141" i="13" s="1"/>
  <c r="E119" i="14"/>
  <c r="N165" i="14"/>
  <c r="C137" i="13" s="1"/>
  <c r="N137" i="13" s="1"/>
  <c r="N161" i="14"/>
  <c r="C133" i="13" s="1"/>
  <c r="N133" i="13" s="1"/>
  <c r="E151" i="14"/>
  <c r="N159" i="14"/>
  <c r="C131" i="13" s="1"/>
  <c r="N131" i="13" s="1"/>
  <c r="N110" i="14"/>
  <c r="N109" i="14"/>
  <c r="N108" i="14"/>
  <c r="N174" i="14"/>
  <c r="C144" i="13" s="1"/>
  <c r="N144" i="13" s="1"/>
  <c r="N163" i="14"/>
  <c r="C135" i="13" s="1"/>
  <c r="N135" i="13" s="1"/>
  <c r="N181" i="14"/>
  <c r="C151" i="13" s="1"/>
  <c r="N151" i="13" s="1"/>
  <c r="E183" i="14"/>
  <c r="N146" i="14"/>
  <c r="C120" i="13" s="1"/>
  <c r="N120" i="13" s="1"/>
  <c r="N173" i="14"/>
  <c r="C143" i="13" s="1"/>
  <c r="N143" i="13" s="1"/>
  <c r="N182" i="14"/>
  <c r="C152" i="13" s="1"/>
  <c r="N152" i="13" s="1"/>
  <c r="N124" i="14"/>
  <c r="E167" i="14"/>
  <c r="E135" i="14"/>
  <c r="N130" i="14"/>
  <c r="N179" i="14"/>
  <c r="C149" i="13" s="1"/>
  <c r="N149" i="13" s="1"/>
  <c r="N156" i="14"/>
  <c r="C128" i="13" s="1"/>
  <c r="N128" i="13" s="1"/>
  <c r="N126" i="14"/>
  <c r="N144" i="14"/>
  <c r="C118" i="13" s="1"/>
  <c r="N118" i="13" s="1"/>
  <c r="N115" i="14"/>
  <c r="N134" i="14"/>
  <c r="N127" i="14"/>
  <c r="N166" i="14"/>
  <c r="C138" i="13" s="1"/>
  <c r="N138" i="13" s="1"/>
  <c r="N158" i="14"/>
  <c r="C130" i="13" s="1"/>
  <c r="N130" i="13" s="1"/>
  <c r="N177" i="14"/>
  <c r="C147" i="13" s="1"/>
  <c r="N147" i="13" s="1"/>
  <c r="N128" i="14"/>
  <c r="N112" i="14"/>
  <c r="N178" i="14"/>
  <c r="C148" i="13" s="1"/>
  <c r="N148" i="13" s="1"/>
  <c r="D89" i="13"/>
  <c r="O141" i="14"/>
  <c r="D115" i="13" s="1"/>
  <c r="O139" i="14"/>
  <c r="D113" i="13" s="1"/>
  <c r="O142" i="14"/>
  <c r="D116" i="13" s="1"/>
  <c r="D94" i="13"/>
  <c r="O162" i="14"/>
  <c r="D134" i="13" s="1"/>
  <c r="O155" i="14"/>
  <c r="D127" i="13" s="1"/>
  <c r="O164" i="14"/>
  <c r="D136" i="13" s="1"/>
  <c r="D85" i="13"/>
  <c r="O160" i="14"/>
  <c r="D132" i="13" s="1"/>
  <c r="O148" i="14"/>
  <c r="D122" i="13" s="1"/>
  <c r="O172" i="14"/>
  <c r="D142" i="13" s="1"/>
  <c r="O129" i="14"/>
  <c r="D105" i="13" s="1"/>
  <c r="O176" i="14"/>
  <c r="D91" i="13"/>
  <c r="O145" i="14"/>
  <c r="D119" i="13" s="1"/>
  <c r="D95" i="13"/>
  <c r="J188" i="14"/>
  <c r="P150" i="14" l="1"/>
  <c r="E124" i="13" s="1"/>
  <c r="W124" i="13" s="1"/>
  <c r="K189" i="14"/>
  <c r="C100" i="13"/>
  <c r="N100" i="13" s="1"/>
  <c r="C104" i="13"/>
  <c r="N104" i="13" s="1"/>
  <c r="C102" i="13"/>
  <c r="N102" i="13" s="1"/>
  <c r="C108" i="13"/>
  <c r="N108" i="13" s="1"/>
  <c r="C106" i="13"/>
  <c r="N106" i="13" s="1"/>
  <c r="C103" i="13"/>
  <c r="N103" i="13" s="1"/>
  <c r="C110" i="13"/>
  <c r="N110" i="13" s="1"/>
  <c r="C86" i="13"/>
  <c r="N86" i="13" s="1"/>
  <c r="O108" i="14"/>
  <c r="C87" i="13"/>
  <c r="N87" i="13" s="1"/>
  <c r="O109" i="14"/>
  <c r="D87" i="13" s="1"/>
  <c r="C93" i="13"/>
  <c r="N93" i="13" s="1"/>
  <c r="O115" i="14"/>
  <c r="D93" i="13" s="1"/>
  <c r="C90" i="13"/>
  <c r="N90" i="13" s="1"/>
  <c r="O112" i="14"/>
  <c r="D90" i="13" s="1"/>
  <c r="C88" i="13"/>
  <c r="N88" i="13" s="1"/>
  <c r="O110" i="14"/>
  <c r="P180" i="14"/>
  <c r="E150" i="13" s="1"/>
  <c r="Z150" i="13" s="1"/>
  <c r="P131" i="14"/>
  <c r="P175" i="14"/>
  <c r="E145" i="13" s="1"/>
  <c r="Z145" i="13" s="1"/>
  <c r="P133" i="14"/>
  <c r="K109" i="13"/>
  <c r="P143" i="14"/>
  <c r="E117" i="13" s="1"/>
  <c r="Y117" i="13" s="1"/>
  <c r="P157" i="14"/>
  <c r="E129" i="13" s="1"/>
  <c r="Y129" i="13" s="1"/>
  <c r="Q124" i="13"/>
  <c r="Q121" i="13"/>
  <c r="P147" i="14"/>
  <c r="E121" i="13" s="1"/>
  <c r="Z121" i="13" s="1"/>
  <c r="K117" i="13"/>
  <c r="T101" i="13"/>
  <c r="S101" i="13"/>
  <c r="T95" i="13"/>
  <c r="S95" i="13"/>
  <c r="T116" i="13"/>
  <c r="S116" i="13"/>
  <c r="T121" i="13"/>
  <c r="S121" i="13"/>
  <c r="P125" i="14"/>
  <c r="E101" i="13" s="1"/>
  <c r="T134" i="13"/>
  <c r="S134" i="13"/>
  <c r="T141" i="13"/>
  <c r="S141" i="13"/>
  <c r="T94" i="13"/>
  <c r="S94" i="13"/>
  <c r="T105" i="13"/>
  <c r="S105" i="13"/>
  <c r="S113" i="13"/>
  <c r="T113" i="13"/>
  <c r="T124" i="13"/>
  <c r="S124" i="13"/>
  <c r="T117" i="13"/>
  <c r="S117" i="13"/>
  <c r="T91" i="13"/>
  <c r="S91" i="13"/>
  <c r="P114" i="14"/>
  <c r="E92" i="13" s="1"/>
  <c r="D92" i="13"/>
  <c r="P176" i="14"/>
  <c r="E146" i="13" s="1"/>
  <c r="D146" i="13"/>
  <c r="T132" i="13"/>
  <c r="S132" i="13"/>
  <c r="S142" i="13"/>
  <c r="T142" i="13"/>
  <c r="S85" i="13"/>
  <c r="T85" i="13"/>
  <c r="S115" i="13"/>
  <c r="T115" i="13"/>
  <c r="D96" i="13"/>
  <c r="Q96" i="13" s="1"/>
  <c r="C96" i="13"/>
  <c r="N96" i="13" s="1"/>
  <c r="S109" i="13"/>
  <c r="T109" i="13"/>
  <c r="S129" i="13"/>
  <c r="T129" i="13"/>
  <c r="T89" i="13"/>
  <c r="S89" i="13"/>
  <c r="T122" i="13"/>
  <c r="S122" i="13"/>
  <c r="T136" i="13"/>
  <c r="S136" i="13"/>
  <c r="S119" i="13"/>
  <c r="T119" i="13"/>
  <c r="T127" i="13"/>
  <c r="S127" i="13"/>
  <c r="O149" i="14"/>
  <c r="D123" i="13" s="1"/>
  <c r="C123" i="13"/>
  <c r="N123" i="13" s="1"/>
  <c r="T107" i="13"/>
  <c r="S107" i="13"/>
  <c r="T145" i="13"/>
  <c r="S145" i="13"/>
  <c r="T150" i="13"/>
  <c r="S150" i="13"/>
  <c r="X124" i="13"/>
  <c r="Q145" i="13"/>
  <c r="R145" i="13"/>
  <c r="R142" i="13"/>
  <c r="Q142" i="13"/>
  <c r="R101" i="13"/>
  <c r="Q101" i="13"/>
  <c r="Q117" i="13"/>
  <c r="R117" i="13"/>
  <c r="R107" i="13"/>
  <c r="Q107" i="13"/>
  <c r="Q94" i="13"/>
  <c r="R94" i="13"/>
  <c r="R109" i="13"/>
  <c r="Q109" i="13"/>
  <c r="R150" i="13"/>
  <c r="Q150" i="13"/>
  <c r="Q129" i="13"/>
  <c r="R129" i="13"/>
  <c r="M85" i="13"/>
  <c r="M136" i="13"/>
  <c r="M134" i="13"/>
  <c r="L145" i="13"/>
  <c r="M145" i="13"/>
  <c r="L142" i="13"/>
  <c r="M142" i="13"/>
  <c r="L121" i="13"/>
  <c r="M121" i="13"/>
  <c r="M146" i="13"/>
  <c r="M115" i="13"/>
  <c r="K150" i="13"/>
  <c r="M150" i="13"/>
  <c r="K124" i="13"/>
  <c r="M124" i="13"/>
  <c r="M119" i="13"/>
  <c r="M127" i="13"/>
  <c r="L109" i="13"/>
  <c r="M109" i="13"/>
  <c r="M94" i="13"/>
  <c r="L129" i="13"/>
  <c r="M129" i="13"/>
  <c r="M132" i="13"/>
  <c r="L89" i="13"/>
  <c r="M89" i="13"/>
  <c r="L117" i="13"/>
  <c r="M117" i="13"/>
  <c r="M116" i="13"/>
  <c r="L137" i="13"/>
  <c r="M137" i="13"/>
  <c r="L114" i="13"/>
  <c r="M114" i="13"/>
  <c r="M95" i="13"/>
  <c r="M105" i="13"/>
  <c r="M91" i="13"/>
  <c r="M122" i="13"/>
  <c r="L92" i="13"/>
  <c r="M92" i="13"/>
  <c r="L144" i="13"/>
  <c r="M144" i="13"/>
  <c r="L107" i="13"/>
  <c r="M107" i="13"/>
  <c r="K141" i="13"/>
  <c r="M141" i="13"/>
  <c r="L113" i="13"/>
  <c r="M113" i="13"/>
  <c r="L101" i="13"/>
  <c r="M101" i="13"/>
  <c r="L124" i="13"/>
  <c r="L150" i="13"/>
  <c r="K114" i="13"/>
  <c r="K101" i="13"/>
  <c r="K129" i="13"/>
  <c r="L141" i="13"/>
  <c r="K107" i="13"/>
  <c r="K121" i="13"/>
  <c r="K145" i="13"/>
  <c r="N183" i="14"/>
  <c r="N170" i="14" s="1"/>
  <c r="N167" i="14"/>
  <c r="N154" i="14" s="1"/>
  <c r="N119" i="14"/>
  <c r="N105" i="14" s="1"/>
  <c r="N135" i="14"/>
  <c r="N122" i="14" s="1"/>
  <c r="P171" i="14"/>
  <c r="E141" i="13" s="1"/>
  <c r="N151" i="14"/>
  <c r="N138" i="14" s="1"/>
  <c r="O132" i="14"/>
  <c r="D108" i="13" s="1"/>
  <c r="O140" i="14"/>
  <c r="O123" i="14"/>
  <c r="D99" i="13" s="1"/>
  <c r="K137" i="13"/>
  <c r="O165" i="14"/>
  <c r="D137" i="13" s="1"/>
  <c r="D86" i="13"/>
  <c r="O174" i="14"/>
  <c r="D144" i="13" s="1"/>
  <c r="K144" i="13"/>
  <c r="O161" i="14"/>
  <c r="D133" i="13" s="1"/>
  <c r="O181" i="14"/>
  <c r="D151" i="13" s="1"/>
  <c r="O159" i="14"/>
  <c r="D131" i="13" s="1"/>
  <c r="D88" i="13"/>
  <c r="O163" i="14"/>
  <c r="D135" i="13" s="1"/>
  <c r="O146" i="14"/>
  <c r="D120" i="13" s="1"/>
  <c r="O182" i="14"/>
  <c r="D152" i="13" s="1"/>
  <c r="O173" i="14"/>
  <c r="D143" i="13" s="1"/>
  <c r="O124" i="14"/>
  <c r="D100" i="13" s="1"/>
  <c r="O126" i="14"/>
  <c r="D102" i="13" s="1"/>
  <c r="O134" i="14"/>
  <c r="D110" i="13" s="1"/>
  <c r="O177" i="14"/>
  <c r="D147" i="13" s="1"/>
  <c r="O156" i="14"/>
  <c r="D128" i="13" s="1"/>
  <c r="O128" i="14"/>
  <c r="D104" i="13" s="1"/>
  <c r="O179" i="14"/>
  <c r="D149" i="13" s="1"/>
  <c r="O178" i="14"/>
  <c r="D148" i="13" s="1"/>
  <c r="O158" i="14"/>
  <c r="D130" i="13" s="1"/>
  <c r="O127" i="14"/>
  <c r="D103" i="13" s="1"/>
  <c r="O166" i="14"/>
  <c r="D138" i="13" s="1"/>
  <c r="O144" i="14"/>
  <c r="D118" i="13" s="1"/>
  <c r="O130" i="14"/>
  <c r="D106" i="13" s="1"/>
  <c r="L119" i="13"/>
  <c r="K119" i="13"/>
  <c r="K105" i="13"/>
  <c r="L105" i="13"/>
  <c r="L134" i="13"/>
  <c r="K134" i="13"/>
  <c r="K122" i="13"/>
  <c r="L122" i="13"/>
  <c r="L132" i="13"/>
  <c r="K132" i="13"/>
  <c r="K136" i="13"/>
  <c r="L136" i="13"/>
  <c r="L115" i="13"/>
  <c r="K115" i="13"/>
  <c r="K116" i="13"/>
  <c r="L116" i="13"/>
  <c r="L127" i="13"/>
  <c r="K127" i="13"/>
  <c r="L85" i="13"/>
  <c r="K85" i="13"/>
  <c r="L94" i="13"/>
  <c r="K94" i="13"/>
  <c r="K95" i="13"/>
  <c r="L95" i="13"/>
  <c r="L91" i="13"/>
  <c r="K91" i="13"/>
  <c r="K146" i="13"/>
  <c r="L146" i="13"/>
  <c r="P107" i="14"/>
  <c r="E85" i="13" s="1"/>
  <c r="P172" i="14"/>
  <c r="E142" i="13" s="1"/>
  <c r="P155" i="14"/>
  <c r="E127" i="13" s="1"/>
  <c r="P116" i="14"/>
  <c r="E94" i="13" s="1"/>
  <c r="P113" i="14"/>
  <c r="E91" i="13" s="1"/>
  <c r="P145" i="14"/>
  <c r="E119" i="13" s="1"/>
  <c r="K89" i="13"/>
  <c r="K142" i="13"/>
  <c r="P117" i="14"/>
  <c r="E95" i="13" s="1"/>
  <c r="K92" i="13"/>
  <c r="P162" i="14"/>
  <c r="E134" i="13" s="1"/>
  <c r="P142" i="14"/>
  <c r="E116" i="13" s="1"/>
  <c r="K113" i="13"/>
  <c r="P141" i="14"/>
  <c r="E115" i="13" s="1"/>
  <c r="P139" i="14"/>
  <c r="E113" i="13" s="1"/>
  <c r="P148" i="14"/>
  <c r="E122" i="13" s="1"/>
  <c r="P164" i="14"/>
  <c r="E136" i="13" s="1"/>
  <c r="P129" i="14"/>
  <c r="E105" i="13" s="1"/>
  <c r="P160" i="14"/>
  <c r="E132" i="13" s="1"/>
  <c r="P111" i="14"/>
  <c r="E89" i="13" s="1"/>
  <c r="J189" i="14"/>
  <c r="H189" i="14"/>
  <c r="I189" i="14"/>
  <c r="E158" i="13"/>
  <c r="BE158" i="13" s="1"/>
  <c r="L108" i="13" l="1"/>
  <c r="M108" i="13"/>
  <c r="Y124" i="13"/>
  <c r="Z124" i="13"/>
  <c r="K108" i="13"/>
  <c r="E109" i="13"/>
  <c r="Y109" i="13" s="1"/>
  <c r="E107" i="13"/>
  <c r="Y150" i="13"/>
  <c r="Z117" i="13"/>
  <c r="Y145" i="13"/>
  <c r="Z129" i="13"/>
  <c r="K123" i="13"/>
  <c r="P149" i="14"/>
  <c r="E123" i="13" s="1"/>
  <c r="Y123" i="13" s="1"/>
  <c r="P118" i="14"/>
  <c r="E96" i="13" s="1"/>
  <c r="Z96" i="13" s="1"/>
  <c r="R96" i="13"/>
  <c r="Y121" i="13"/>
  <c r="Z136" i="13"/>
  <c r="Y136" i="13"/>
  <c r="Y95" i="13"/>
  <c r="Z95" i="13"/>
  <c r="Z94" i="13"/>
  <c r="Y94" i="13"/>
  <c r="S106" i="13"/>
  <c r="T106" i="13"/>
  <c r="T93" i="13"/>
  <c r="S93" i="13"/>
  <c r="T152" i="13"/>
  <c r="S152" i="13"/>
  <c r="P132" i="14"/>
  <c r="T92" i="13"/>
  <c r="S92" i="13"/>
  <c r="T87" i="13"/>
  <c r="S87" i="13"/>
  <c r="Z127" i="13"/>
  <c r="Y127" i="13"/>
  <c r="T118" i="13"/>
  <c r="S118" i="13"/>
  <c r="T104" i="13"/>
  <c r="S104" i="13"/>
  <c r="T120" i="13"/>
  <c r="S120" i="13"/>
  <c r="T144" i="13"/>
  <c r="S144" i="13"/>
  <c r="S123" i="13"/>
  <c r="T123" i="13"/>
  <c r="S96" i="13"/>
  <c r="T96" i="13"/>
  <c r="Z92" i="13"/>
  <c r="Y92" i="13"/>
  <c r="Y105" i="13"/>
  <c r="Z105" i="13"/>
  <c r="T149" i="13"/>
  <c r="S149" i="13"/>
  <c r="Z113" i="13"/>
  <c r="Y113" i="13"/>
  <c r="Z142" i="13"/>
  <c r="Y142" i="13"/>
  <c r="T138" i="13"/>
  <c r="S138" i="13"/>
  <c r="T128" i="13"/>
  <c r="S128" i="13"/>
  <c r="T135" i="13"/>
  <c r="S135" i="13"/>
  <c r="T86" i="13"/>
  <c r="S86" i="13"/>
  <c r="Y91" i="13"/>
  <c r="Z91" i="13"/>
  <c r="Z85" i="13"/>
  <c r="Y85" i="13"/>
  <c r="T90" i="13"/>
  <c r="S90" i="13"/>
  <c r="S147" i="13"/>
  <c r="T147" i="13"/>
  <c r="T88" i="13"/>
  <c r="S88" i="13"/>
  <c r="S137" i="13"/>
  <c r="T137" i="13"/>
  <c r="Z141" i="13"/>
  <c r="Y141" i="13"/>
  <c r="T103" i="13"/>
  <c r="S103" i="13"/>
  <c r="T110" i="13"/>
  <c r="S110" i="13"/>
  <c r="T131" i="13"/>
  <c r="S131" i="13"/>
  <c r="T146" i="13"/>
  <c r="S146" i="13"/>
  <c r="Z122" i="13"/>
  <c r="Y122" i="13"/>
  <c r="Y115" i="13"/>
  <c r="Z115" i="13"/>
  <c r="Z89" i="13"/>
  <c r="Y89" i="13"/>
  <c r="Y116" i="13"/>
  <c r="Z116" i="13"/>
  <c r="Y119" i="13"/>
  <c r="Z119" i="13"/>
  <c r="T130" i="13"/>
  <c r="S130" i="13"/>
  <c r="S102" i="13"/>
  <c r="T102" i="13"/>
  <c r="S151" i="13"/>
  <c r="T151" i="13"/>
  <c r="T99" i="13"/>
  <c r="S99" i="13"/>
  <c r="Y146" i="13"/>
  <c r="Z146" i="13"/>
  <c r="S143" i="13"/>
  <c r="T143" i="13"/>
  <c r="Z132" i="13"/>
  <c r="Y132" i="13"/>
  <c r="Z134" i="13"/>
  <c r="Y134" i="13"/>
  <c r="S148" i="13"/>
  <c r="T148" i="13"/>
  <c r="T100" i="13"/>
  <c r="S100" i="13"/>
  <c r="S133" i="13"/>
  <c r="T133" i="13"/>
  <c r="P140" i="14"/>
  <c r="E114" i="13" s="1"/>
  <c r="X114" i="13" s="1"/>
  <c r="D114" i="13"/>
  <c r="Y101" i="13"/>
  <c r="Z101" i="13"/>
  <c r="X150" i="13"/>
  <c r="W150" i="13"/>
  <c r="X146" i="13"/>
  <c r="W146" i="13"/>
  <c r="X121" i="13"/>
  <c r="W121" i="13"/>
  <c r="X119" i="13"/>
  <c r="W119" i="13"/>
  <c r="W101" i="13"/>
  <c r="X101" i="13"/>
  <c r="X141" i="13"/>
  <c r="W141" i="13"/>
  <c r="X89" i="13"/>
  <c r="W89" i="13"/>
  <c r="X145" i="13"/>
  <c r="W145" i="13"/>
  <c r="W129" i="13"/>
  <c r="X129" i="13"/>
  <c r="W92" i="13"/>
  <c r="X92" i="13"/>
  <c r="W117" i="13"/>
  <c r="X117" i="13"/>
  <c r="W142" i="13"/>
  <c r="X142" i="13"/>
  <c r="W91" i="13"/>
  <c r="X91" i="13"/>
  <c r="X109" i="13"/>
  <c r="W109" i="13"/>
  <c r="W94" i="13"/>
  <c r="X94" i="13"/>
  <c r="R92" i="13"/>
  <c r="Q92" i="13"/>
  <c r="Q123" i="13"/>
  <c r="R123" i="13"/>
  <c r="Q91" i="13"/>
  <c r="R91" i="13"/>
  <c r="R134" i="13"/>
  <c r="Q134" i="13"/>
  <c r="R103" i="13"/>
  <c r="Q103" i="13"/>
  <c r="R132" i="13"/>
  <c r="Q132" i="13"/>
  <c r="R104" i="13"/>
  <c r="Q104" i="13"/>
  <c r="Q85" i="13"/>
  <c r="R85" i="13"/>
  <c r="R136" i="13"/>
  <c r="Q136" i="13"/>
  <c r="R115" i="13"/>
  <c r="Q115" i="13"/>
  <c r="Q89" i="13"/>
  <c r="R89" i="13"/>
  <c r="Q137" i="13"/>
  <c r="R137" i="13"/>
  <c r="R127" i="13"/>
  <c r="Q127" i="13"/>
  <c r="Q116" i="13"/>
  <c r="R116" i="13"/>
  <c r="Q146" i="13"/>
  <c r="R146" i="13"/>
  <c r="Q119" i="13"/>
  <c r="R119" i="13"/>
  <c r="R141" i="13"/>
  <c r="Q141" i="13"/>
  <c r="R105" i="13"/>
  <c r="Q105" i="13"/>
  <c r="R122" i="13"/>
  <c r="Q122" i="13"/>
  <c r="Q113" i="13"/>
  <c r="R113" i="13"/>
  <c r="R95" i="13"/>
  <c r="Q95" i="13"/>
  <c r="M96" i="13"/>
  <c r="L130" i="13"/>
  <c r="M130" i="13"/>
  <c r="L104" i="13"/>
  <c r="M104" i="13"/>
  <c r="K118" i="13"/>
  <c r="M118" i="13"/>
  <c r="K148" i="13"/>
  <c r="M148" i="13"/>
  <c r="L128" i="13"/>
  <c r="M128" i="13"/>
  <c r="L100" i="13"/>
  <c r="M100" i="13"/>
  <c r="M135" i="13"/>
  <c r="L123" i="13"/>
  <c r="M123" i="13"/>
  <c r="M151" i="13"/>
  <c r="M133" i="13"/>
  <c r="M86" i="13"/>
  <c r="K138" i="13"/>
  <c r="M138" i="13"/>
  <c r="K90" i="13"/>
  <c r="M90" i="13"/>
  <c r="L149" i="13"/>
  <c r="M149" i="13"/>
  <c r="L147" i="13"/>
  <c r="M147" i="13"/>
  <c r="M87" i="13"/>
  <c r="L102" i="13"/>
  <c r="M102" i="13"/>
  <c r="L143" i="13"/>
  <c r="M143" i="13"/>
  <c r="M88" i="13"/>
  <c r="M120" i="13"/>
  <c r="K106" i="13"/>
  <c r="M106" i="13"/>
  <c r="L93" i="13"/>
  <c r="M93" i="13"/>
  <c r="K110" i="13"/>
  <c r="M110" i="13"/>
  <c r="M152" i="13"/>
  <c r="M131" i="13"/>
  <c r="K103" i="13"/>
  <c r="M103" i="13"/>
  <c r="M99" i="13"/>
  <c r="L96" i="13"/>
  <c r="K96" i="13"/>
  <c r="K99" i="13"/>
  <c r="L99" i="13"/>
  <c r="O119" i="14"/>
  <c r="O105" i="14" s="1"/>
  <c r="O167" i="14"/>
  <c r="O154" i="14" s="1"/>
  <c r="O183" i="14"/>
  <c r="O170" i="14" s="1"/>
  <c r="O135" i="14"/>
  <c r="O122" i="14" s="1"/>
  <c r="O151" i="14"/>
  <c r="O138" i="14" s="1"/>
  <c r="H194" i="14"/>
  <c r="H195" i="14" s="1"/>
  <c r="K194" i="14"/>
  <c r="K195" i="14" s="1"/>
  <c r="J194" i="14"/>
  <c r="J195" i="14" s="1"/>
  <c r="I194" i="14"/>
  <c r="I195" i="14" s="1"/>
  <c r="P123" i="14"/>
  <c r="E99" i="13" s="1"/>
  <c r="P165" i="14"/>
  <c r="E137" i="13" s="1"/>
  <c r="L87" i="13"/>
  <c r="K87" i="13"/>
  <c r="L88" i="13"/>
  <c r="K88" i="13"/>
  <c r="P109" i="14"/>
  <c r="E87" i="13" s="1"/>
  <c r="K131" i="13"/>
  <c r="L131" i="13"/>
  <c r="P159" i="14"/>
  <c r="E131" i="13" s="1"/>
  <c r="L151" i="13"/>
  <c r="K151" i="13"/>
  <c r="P174" i="14"/>
  <c r="E144" i="13" s="1"/>
  <c r="P181" i="14"/>
  <c r="E151" i="13" s="1"/>
  <c r="L86" i="13"/>
  <c r="K86" i="13"/>
  <c r="P110" i="14"/>
  <c r="E88" i="13" s="1"/>
  <c r="L135" i="13"/>
  <c r="K135" i="13"/>
  <c r="P161" i="14"/>
  <c r="E133" i="13" s="1"/>
  <c r="P108" i="14"/>
  <c r="E86" i="13" s="1"/>
  <c r="P163" i="14"/>
  <c r="E135" i="13" s="1"/>
  <c r="K133" i="13"/>
  <c r="L133" i="13"/>
  <c r="K152" i="13"/>
  <c r="L152" i="13"/>
  <c r="L120" i="13"/>
  <c r="K120" i="13"/>
  <c r="P146" i="14"/>
  <c r="E120" i="13" s="1"/>
  <c r="K100" i="13"/>
  <c r="P128" i="14"/>
  <c r="E104" i="13" s="1"/>
  <c r="P124" i="14"/>
  <c r="E100" i="13" s="1"/>
  <c r="P173" i="14"/>
  <c r="E143" i="13" s="1"/>
  <c r="K143" i="13"/>
  <c r="P182" i="14"/>
  <c r="E152" i="13" s="1"/>
  <c r="P156" i="14"/>
  <c r="E128" i="13" s="1"/>
  <c r="L90" i="13"/>
  <c r="K149" i="13"/>
  <c r="K147" i="13"/>
  <c r="P178" i="14"/>
  <c r="E148" i="13" s="1"/>
  <c r="L106" i="13"/>
  <c r="P112" i="14"/>
  <c r="E90" i="13" s="1"/>
  <c r="P179" i="14"/>
  <c r="E149" i="13" s="1"/>
  <c r="P177" i="14"/>
  <c r="E147" i="13" s="1"/>
  <c r="P130" i="14"/>
  <c r="E106" i="13" s="1"/>
  <c r="K93" i="13"/>
  <c r="L110" i="13"/>
  <c r="L118" i="13"/>
  <c r="L103" i="13"/>
  <c r="P115" i="14"/>
  <c r="E93" i="13" s="1"/>
  <c r="P134" i="14"/>
  <c r="E110" i="13" s="1"/>
  <c r="P144" i="14"/>
  <c r="E118" i="13" s="1"/>
  <c r="P158" i="14"/>
  <c r="E130" i="13" s="1"/>
  <c r="K102" i="13"/>
  <c r="P166" i="14"/>
  <c r="E138" i="13" s="1"/>
  <c r="K130" i="13"/>
  <c r="K104" i="13"/>
  <c r="P126" i="14"/>
  <c r="E102" i="13" s="1"/>
  <c r="L138" i="13"/>
  <c r="L148" i="13"/>
  <c r="K128" i="13"/>
  <c r="P127" i="14"/>
  <c r="E103" i="13" s="1"/>
  <c r="G240" i="14"/>
  <c r="P194" i="14"/>
  <c r="W157" i="13"/>
  <c r="W123" i="13" l="1"/>
  <c r="Z109" i="13"/>
  <c r="Z107" i="13"/>
  <c r="X107" i="13"/>
  <c r="W107" i="13"/>
  <c r="Y107" i="13"/>
  <c r="E108" i="13"/>
  <c r="Z108" i="13" s="1"/>
  <c r="P196" i="14"/>
  <c r="P229" i="14"/>
  <c r="P213" i="14"/>
  <c r="P245" i="14"/>
  <c r="P261" i="14"/>
  <c r="Y96" i="13"/>
  <c r="X123" i="13"/>
  <c r="Z123" i="13"/>
  <c r="W114" i="13"/>
  <c r="Z100" i="13"/>
  <c r="Y100" i="13"/>
  <c r="Z138" i="13"/>
  <c r="Y138" i="13"/>
  <c r="Z104" i="13"/>
  <c r="Y104" i="13"/>
  <c r="Y87" i="13"/>
  <c r="Z87" i="13"/>
  <c r="T108" i="13"/>
  <c r="S108" i="13"/>
  <c r="Z106" i="13"/>
  <c r="Y106" i="13"/>
  <c r="Z120" i="13"/>
  <c r="Y120" i="13"/>
  <c r="Z86" i="13"/>
  <c r="Y86" i="13"/>
  <c r="Z144" i="13"/>
  <c r="Y144" i="13"/>
  <c r="Z114" i="13"/>
  <c r="Y114" i="13"/>
  <c r="Z130" i="13"/>
  <c r="Y130" i="13"/>
  <c r="Z118" i="13"/>
  <c r="Y118" i="13"/>
  <c r="Y147" i="13"/>
  <c r="Z147" i="13"/>
  <c r="Z128" i="13"/>
  <c r="Y128" i="13"/>
  <c r="Y133" i="13"/>
  <c r="Z133" i="13"/>
  <c r="Z135" i="13"/>
  <c r="Y135" i="13"/>
  <c r="T114" i="13"/>
  <c r="S114" i="13"/>
  <c r="Z110" i="13"/>
  <c r="Y110" i="13"/>
  <c r="Z149" i="13"/>
  <c r="Y149" i="13"/>
  <c r="Y152" i="13"/>
  <c r="Z152" i="13"/>
  <c r="Z148" i="13"/>
  <c r="Y148" i="13"/>
  <c r="Z103" i="13"/>
  <c r="Y103" i="13"/>
  <c r="Z90" i="13"/>
  <c r="Y90" i="13"/>
  <c r="Z131" i="13"/>
  <c r="Y131" i="13"/>
  <c r="Y137" i="13"/>
  <c r="Z137" i="13"/>
  <c r="Y151" i="13"/>
  <c r="Z151" i="13"/>
  <c r="Z102" i="13"/>
  <c r="Y102" i="13"/>
  <c r="Z93" i="13"/>
  <c r="Y93" i="13"/>
  <c r="Y143" i="13"/>
  <c r="Z143" i="13"/>
  <c r="Z88" i="13"/>
  <c r="Y88" i="13"/>
  <c r="Z99" i="13"/>
  <c r="Y99" i="13"/>
  <c r="X122" i="13"/>
  <c r="W122" i="13"/>
  <c r="W105" i="13"/>
  <c r="X105" i="13"/>
  <c r="X136" i="13"/>
  <c r="W136" i="13"/>
  <c r="W134" i="13"/>
  <c r="X134" i="13"/>
  <c r="X116" i="13"/>
  <c r="W116" i="13"/>
  <c r="X132" i="13"/>
  <c r="W132" i="13"/>
  <c r="W85" i="13"/>
  <c r="X85" i="13"/>
  <c r="W115" i="13"/>
  <c r="X115" i="13"/>
  <c r="W95" i="13"/>
  <c r="X95" i="13"/>
  <c r="X148" i="13"/>
  <c r="W148" i="13"/>
  <c r="X88" i="13"/>
  <c r="W88" i="13"/>
  <c r="W113" i="13"/>
  <c r="X113" i="13"/>
  <c r="X127" i="13"/>
  <c r="W127" i="13"/>
  <c r="X96" i="13"/>
  <c r="W96" i="13"/>
  <c r="R118" i="13"/>
  <c r="Q118" i="13"/>
  <c r="Q90" i="13"/>
  <c r="R90" i="13"/>
  <c r="Q128" i="13"/>
  <c r="R128" i="13"/>
  <c r="R144" i="13"/>
  <c r="Q144" i="13"/>
  <c r="Q87" i="13"/>
  <c r="R87" i="13"/>
  <c r="Q114" i="13"/>
  <c r="R114" i="13"/>
  <c r="Q110" i="13"/>
  <c r="R110" i="13"/>
  <c r="R106" i="13"/>
  <c r="Q106" i="13"/>
  <c r="Q152" i="13"/>
  <c r="R152" i="13"/>
  <c r="R138" i="13"/>
  <c r="Q138" i="13"/>
  <c r="Q148" i="13"/>
  <c r="R148" i="13"/>
  <c r="R120" i="13"/>
  <c r="Q120" i="13"/>
  <c r="R135" i="13"/>
  <c r="Q135" i="13"/>
  <c r="Q88" i="13"/>
  <c r="R88" i="13"/>
  <c r="R100" i="13"/>
  <c r="Q100" i="13"/>
  <c r="R93" i="13"/>
  <c r="Q93" i="13"/>
  <c r="R147" i="13"/>
  <c r="Q147" i="13"/>
  <c r="R108" i="13"/>
  <c r="Q108" i="13"/>
  <c r="Q99" i="13"/>
  <c r="R99" i="13"/>
  <c r="R151" i="13"/>
  <c r="Q151" i="13"/>
  <c r="Q143" i="13"/>
  <c r="R143" i="13"/>
  <c r="Q86" i="13"/>
  <c r="R86" i="13"/>
  <c r="Q131" i="13"/>
  <c r="R131" i="13"/>
  <c r="R149" i="13"/>
  <c r="Q149" i="13"/>
  <c r="R102" i="13"/>
  <c r="Q102" i="13"/>
  <c r="Q130" i="13"/>
  <c r="R130" i="13"/>
  <c r="Q133" i="13"/>
  <c r="R133" i="13"/>
  <c r="H158" i="13"/>
  <c r="AO157" i="13" s="1"/>
  <c r="P167" i="14"/>
  <c r="P154" i="14" s="1"/>
  <c r="P151" i="14"/>
  <c r="P138" i="14" s="1"/>
  <c r="P119" i="14"/>
  <c r="P105" i="14" s="1"/>
  <c r="P183" i="14"/>
  <c r="P170" i="14" s="1"/>
  <c r="P135" i="14"/>
  <c r="P122" i="14" s="1"/>
  <c r="G236" i="14"/>
  <c r="G225" i="14"/>
  <c r="G242" i="14"/>
  <c r="G255" i="14"/>
  <c r="G239" i="14"/>
  <c r="G263" i="14"/>
  <c r="G232" i="14"/>
  <c r="G267" i="14"/>
  <c r="G215" i="14"/>
  <c r="G208" i="14"/>
  <c r="S194" i="14"/>
  <c r="J274" i="14"/>
  <c r="G231" i="14"/>
  <c r="G269" i="14"/>
  <c r="G203" i="14"/>
  <c r="G205" i="14"/>
  <c r="G206" i="14"/>
  <c r="G199" i="14"/>
  <c r="G270" i="14"/>
  <c r="G258" i="14"/>
  <c r="G204" i="14"/>
  <c r="G216" i="14"/>
  <c r="G253" i="14"/>
  <c r="G202" i="14"/>
  <c r="G210" i="14"/>
  <c r="G218" i="14"/>
  <c r="G268" i="14"/>
  <c r="G264" i="14"/>
  <c r="G248" i="14"/>
  <c r="G234" i="14"/>
  <c r="G226" i="14"/>
  <c r="G256" i="14"/>
  <c r="G224" i="14"/>
  <c r="G223" i="14"/>
  <c r="G235" i="14"/>
  <c r="G220" i="14"/>
  <c r="G222" i="14"/>
  <c r="G254" i="14"/>
  <c r="G247" i="14"/>
  <c r="G249" i="14"/>
  <c r="G273" i="14"/>
  <c r="G221" i="14"/>
  <c r="G237" i="14"/>
  <c r="G272" i="14"/>
  <c r="G265" i="14"/>
  <c r="G274" i="14"/>
  <c r="G238" i="14"/>
  <c r="G207" i="14"/>
  <c r="G241" i="14"/>
  <c r="G200" i="14"/>
  <c r="G233" i="14"/>
  <c r="G252" i="14"/>
  <c r="G201" i="14"/>
  <c r="G209" i="14"/>
  <c r="G266" i="14"/>
  <c r="G271" i="14"/>
  <c r="G251" i="14"/>
  <c r="G219" i="14"/>
  <c r="G217" i="14"/>
  <c r="E159" i="13"/>
  <c r="G250" i="14"/>
  <c r="G257" i="14"/>
  <c r="Y108" i="13" l="1"/>
  <c r="X108" i="13"/>
  <c r="W108" i="13"/>
  <c r="S245" i="14"/>
  <c r="S229" i="14"/>
  <c r="S261" i="14"/>
  <c r="S213" i="14"/>
  <c r="S196" i="14"/>
  <c r="BH158" i="13"/>
  <c r="X135" i="13"/>
  <c r="W135" i="13"/>
  <c r="W144" i="13"/>
  <c r="X144" i="13"/>
  <c r="X104" i="13"/>
  <c r="W104" i="13"/>
  <c r="X133" i="13"/>
  <c r="W133" i="13"/>
  <c r="W138" i="13"/>
  <c r="X138" i="13"/>
  <c r="X93" i="13"/>
  <c r="W93" i="13"/>
  <c r="W100" i="13"/>
  <c r="X100" i="13"/>
  <c r="W87" i="13"/>
  <c r="X87" i="13"/>
  <c r="X128" i="13"/>
  <c r="W128" i="13"/>
  <c r="X130" i="13"/>
  <c r="W130" i="13"/>
  <c r="W152" i="13"/>
  <c r="X152" i="13"/>
  <c r="W151" i="13"/>
  <c r="X151" i="13"/>
  <c r="X90" i="13"/>
  <c r="W90" i="13"/>
  <c r="W106" i="13"/>
  <c r="X106" i="13"/>
  <c r="W143" i="13"/>
  <c r="X143" i="13"/>
  <c r="W99" i="13"/>
  <c r="X99" i="13"/>
  <c r="W102" i="13"/>
  <c r="X102" i="13"/>
  <c r="X110" i="13"/>
  <c r="W110" i="13"/>
  <c r="W147" i="13"/>
  <c r="X147" i="13"/>
  <c r="X86" i="13"/>
  <c r="W86" i="13"/>
  <c r="W149" i="13"/>
  <c r="X149" i="13"/>
  <c r="X103" i="13"/>
  <c r="W103" i="13"/>
  <c r="W120" i="13"/>
  <c r="X120" i="13"/>
  <c r="W118" i="13"/>
  <c r="X118" i="13"/>
  <c r="W131" i="13"/>
  <c r="X131" i="13"/>
  <c r="X137" i="13"/>
  <c r="W137" i="13"/>
  <c r="J271" i="14"/>
  <c r="J265" i="14"/>
  <c r="J263" i="14"/>
  <c r="J248" i="14"/>
  <c r="J226" i="14"/>
  <c r="J203" i="14"/>
  <c r="J233" i="14"/>
  <c r="J266" i="14"/>
  <c r="J273" i="14"/>
  <c r="J232" i="14"/>
  <c r="J258" i="14"/>
  <c r="J255" i="14"/>
  <c r="J204" i="14"/>
  <c r="J199" i="14"/>
  <c r="J218" i="14"/>
  <c r="J239" i="14"/>
  <c r="J256" i="14"/>
  <c r="J219" i="14"/>
  <c r="J201" i="14"/>
  <c r="J220" i="14"/>
  <c r="J249" i="14"/>
  <c r="J234" i="14"/>
  <c r="J264" i="14"/>
  <c r="J237" i="14"/>
  <c r="J207" i="14"/>
  <c r="J215" i="14"/>
  <c r="J238" i="14"/>
  <c r="J268" i="14"/>
  <c r="J217" i="14"/>
  <c r="J236" i="14"/>
  <c r="J272" i="14"/>
  <c r="J208" i="14"/>
  <c r="J241" i="14"/>
  <c r="J252" i="14"/>
  <c r="J254" i="14"/>
  <c r="H159" i="13"/>
  <c r="J251" i="14"/>
  <c r="J224" i="14"/>
  <c r="J225" i="14"/>
  <c r="J200" i="14"/>
  <c r="J257" i="14"/>
  <c r="J210" i="14"/>
  <c r="J206" i="14"/>
  <c r="J235" i="14"/>
  <c r="J205" i="14"/>
  <c r="J250" i="14"/>
  <c r="J270" i="14"/>
  <c r="J267" i="14"/>
  <c r="J242" i="14"/>
  <c r="J240" i="14"/>
  <c r="J221" i="14"/>
  <c r="J216" i="14"/>
  <c r="J269" i="14"/>
  <c r="J202" i="14"/>
  <c r="J247" i="14"/>
  <c r="J209" i="14"/>
  <c r="J222" i="14"/>
  <c r="J253" i="14"/>
  <c r="J231" i="14"/>
  <c r="J223" i="14"/>
  <c r="G158" i="13"/>
  <c r="F159" i="13"/>
  <c r="G243" i="14"/>
  <c r="G211" i="14"/>
  <c r="G275" i="14"/>
  <c r="G227" i="14"/>
  <c r="G259" i="14"/>
  <c r="C158" i="13"/>
  <c r="E210" i="14"/>
  <c r="N210" i="14" s="1"/>
  <c r="N194" i="14"/>
  <c r="D158" i="13"/>
  <c r="F237" i="14"/>
  <c r="O194" i="14"/>
  <c r="N261" i="14" l="1"/>
  <c r="N229" i="14"/>
  <c r="N213" i="14"/>
  <c r="N245" i="14"/>
  <c r="N196" i="14"/>
  <c r="O196" i="14"/>
  <c r="O229" i="14"/>
  <c r="O213" i="14"/>
  <c r="O245" i="14"/>
  <c r="O261" i="14"/>
  <c r="J243" i="14"/>
  <c r="J259" i="14"/>
  <c r="J275" i="14"/>
  <c r="J211" i="14"/>
  <c r="M684" i="24" s="1"/>
  <c r="J227" i="14"/>
  <c r="I265" i="14"/>
  <c r="R194" i="14"/>
  <c r="F158" i="13"/>
  <c r="AC157" i="13" s="1"/>
  <c r="Q194" i="14"/>
  <c r="E209" i="14"/>
  <c r="N209" i="14" s="1"/>
  <c r="E252" i="14"/>
  <c r="N252" i="14" s="1"/>
  <c r="H271" i="14"/>
  <c r="H579" i="24"/>
  <c r="BB579" i="24" s="1"/>
  <c r="E258" i="14"/>
  <c r="N258" i="14" s="1"/>
  <c r="H251" i="14"/>
  <c r="H265" i="14"/>
  <c r="E207" i="14"/>
  <c r="N207" i="14" s="1"/>
  <c r="H252" i="14"/>
  <c r="H208" i="14"/>
  <c r="H201" i="14"/>
  <c r="H269" i="14"/>
  <c r="H222" i="14"/>
  <c r="H255" i="14"/>
  <c r="H206" i="14"/>
  <c r="H270" i="14"/>
  <c r="H204" i="14"/>
  <c r="H235" i="14"/>
  <c r="H205" i="14"/>
  <c r="H254" i="14"/>
  <c r="E263" i="14"/>
  <c r="N263" i="14" s="1"/>
  <c r="H200" i="14"/>
  <c r="H223" i="14"/>
  <c r="H256" i="14"/>
  <c r="H263" i="14"/>
  <c r="H215" i="14"/>
  <c r="H217" i="14"/>
  <c r="H237" i="14"/>
  <c r="H221" i="14"/>
  <c r="H272" i="14"/>
  <c r="H239" i="14"/>
  <c r="H240" i="14"/>
  <c r="H238" i="14"/>
  <c r="H236" i="14"/>
  <c r="H232" i="14"/>
  <c r="H264" i="14"/>
  <c r="H218" i="14"/>
  <c r="H273" i="14"/>
  <c r="H241" i="14"/>
  <c r="H266" i="14"/>
  <c r="H233" i="14"/>
  <c r="H249" i="14"/>
  <c r="H258" i="14"/>
  <c r="H203" i="14"/>
  <c r="H210" i="14"/>
  <c r="H250" i="14"/>
  <c r="H268" i="14"/>
  <c r="E217" i="14"/>
  <c r="E241" i="14"/>
  <c r="N241" i="14" s="1"/>
  <c r="E266" i="14"/>
  <c r="N266" i="14" s="1"/>
  <c r="E231" i="14"/>
  <c r="H209" i="14"/>
  <c r="E264" i="14"/>
  <c r="N264" i="14" s="1"/>
  <c r="E267" i="14"/>
  <c r="N267" i="14" s="1"/>
  <c r="E204" i="14"/>
  <c r="N204" i="14" s="1"/>
  <c r="H253" i="14"/>
  <c r="E205" i="14"/>
  <c r="N205" i="14" s="1"/>
  <c r="E269" i="14"/>
  <c r="H226" i="14"/>
  <c r="E199" i="14"/>
  <c r="N199" i="14" s="1"/>
  <c r="E237" i="14"/>
  <c r="N237" i="14" s="1"/>
  <c r="E226" i="14"/>
  <c r="N226" i="14" s="1"/>
  <c r="H257" i="14"/>
  <c r="H219" i="14"/>
  <c r="F241" i="14"/>
  <c r="F217" i="14"/>
  <c r="E220" i="14"/>
  <c r="E272" i="14"/>
  <c r="N272" i="14" s="1"/>
  <c r="E253" i="14"/>
  <c r="N253" i="14" s="1"/>
  <c r="E240" i="14"/>
  <c r="N240" i="14" s="1"/>
  <c r="E257" i="14"/>
  <c r="N257" i="14" s="1"/>
  <c r="H199" i="14"/>
  <c r="H234" i="14"/>
  <c r="N684" i="24"/>
  <c r="F234" i="14"/>
  <c r="F233" i="14"/>
  <c r="E216" i="14"/>
  <c r="N216" i="14" s="1"/>
  <c r="E271" i="14"/>
  <c r="E202" i="14"/>
  <c r="N202" i="14" s="1"/>
  <c r="E206" i="14"/>
  <c r="N206" i="14" s="1"/>
  <c r="E270" i="14"/>
  <c r="H202" i="14"/>
  <c r="F273" i="14"/>
  <c r="F218" i="14"/>
  <c r="E232" i="14"/>
  <c r="N232" i="14" s="1"/>
  <c r="E218" i="14"/>
  <c r="N218" i="14" s="1"/>
  <c r="E203" i="14"/>
  <c r="F223" i="14"/>
  <c r="F235" i="14"/>
  <c r="E254" i="14"/>
  <c r="N254" i="14" s="1"/>
  <c r="E233" i="14"/>
  <c r="N233" i="14" s="1"/>
  <c r="E249" i="14"/>
  <c r="N249" i="14" s="1"/>
  <c r="E208" i="14"/>
  <c r="N208" i="14" s="1"/>
  <c r="E242" i="14"/>
  <c r="E268" i="14"/>
  <c r="N268" i="14" s="1"/>
  <c r="H247" i="14"/>
  <c r="H274" i="14"/>
  <c r="H225" i="14"/>
  <c r="H267" i="14"/>
  <c r="H220" i="14"/>
  <c r="F248" i="14"/>
  <c r="F256" i="14"/>
  <c r="AI157" i="13"/>
  <c r="BG158" i="13"/>
  <c r="F203" i="14"/>
  <c r="F232" i="14"/>
  <c r="F274" i="14"/>
  <c r="E223" i="14"/>
  <c r="N223" i="14" s="1"/>
  <c r="E273" i="14"/>
  <c r="E235" i="14"/>
  <c r="N235" i="14" s="1"/>
  <c r="E234" i="14"/>
  <c r="E250" i="14"/>
  <c r="N250" i="14" s="1"/>
  <c r="H224" i="14"/>
  <c r="H216" i="14"/>
  <c r="H248" i="14"/>
  <c r="H231" i="14"/>
  <c r="H242" i="14"/>
  <c r="H207" i="14"/>
  <c r="F264" i="14"/>
  <c r="F257" i="14"/>
  <c r="F239" i="14"/>
  <c r="F222" i="14"/>
  <c r="F266" i="14"/>
  <c r="F255" i="14"/>
  <c r="F250" i="14"/>
  <c r="F219" i="14"/>
  <c r="F258" i="14"/>
  <c r="F263" i="14"/>
  <c r="F247" i="14"/>
  <c r="F253" i="14"/>
  <c r="F249" i="14"/>
  <c r="F225" i="14"/>
  <c r="F206" i="14"/>
  <c r="F220" i="14"/>
  <c r="F209" i="14"/>
  <c r="F207" i="14"/>
  <c r="F269" i="14"/>
  <c r="E215" i="14"/>
  <c r="N215" i="14" s="1"/>
  <c r="F210" i="14"/>
  <c r="F205" i="14"/>
  <c r="F267" i="14"/>
  <c r="F252" i="14"/>
  <c r="F199" i="14"/>
  <c r="F208" i="14"/>
  <c r="F240" i="14"/>
  <c r="F200" i="14"/>
  <c r="F215" i="14"/>
  <c r="E238" i="14"/>
  <c r="F251" i="14"/>
  <c r="F238" i="14"/>
  <c r="F216" i="14"/>
  <c r="F224" i="14"/>
  <c r="F231" i="14"/>
  <c r="E251" i="14"/>
  <c r="N251" i="14" s="1"/>
  <c r="E255" i="14"/>
  <c r="N255" i="14" s="1"/>
  <c r="E201" i="14"/>
  <c r="N201" i="14" s="1"/>
  <c r="E248" i="14"/>
  <c r="N248" i="14" s="1"/>
  <c r="E265" i="14"/>
  <c r="N265" i="14" s="1"/>
  <c r="E239" i="14"/>
  <c r="N239" i="14" s="1"/>
  <c r="F242" i="14"/>
  <c r="F226" i="14"/>
  <c r="F236" i="14"/>
  <c r="F271" i="14"/>
  <c r="F201" i="14"/>
  <c r="E221" i="14"/>
  <c r="N221" i="14" s="1"/>
  <c r="E236" i="14"/>
  <c r="N236" i="14" s="1"/>
  <c r="E222" i="14"/>
  <c r="N222" i="14" s="1"/>
  <c r="E219" i="14"/>
  <c r="N219" i="14" s="1"/>
  <c r="E225" i="14"/>
  <c r="N225" i="14" s="1"/>
  <c r="E247" i="14"/>
  <c r="N247" i="14" s="1"/>
  <c r="F254" i="14"/>
  <c r="F268" i="14"/>
  <c r="F272" i="14"/>
  <c r="F202" i="14"/>
  <c r="E256" i="14"/>
  <c r="N256" i="14" s="1"/>
  <c r="F270" i="14"/>
  <c r="D159" i="13"/>
  <c r="E200" i="14"/>
  <c r="N200" i="14" s="1"/>
  <c r="C159" i="13"/>
  <c r="C172" i="13" s="1"/>
  <c r="F221" i="14"/>
  <c r="F204" i="14"/>
  <c r="F265" i="14"/>
  <c r="Q157" i="13"/>
  <c r="BD158" i="13"/>
  <c r="E224" i="14"/>
  <c r="N224" i="14" s="1"/>
  <c r="E274" i="14"/>
  <c r="N274" i="14" s="1"/>
  <c r="K157" i="13"/>
  <c r="BC158" i="13"/>
  <c r="Q229" i="14" l="1"/>
  <c r="Q213" i="14"/>
  <c r="Q245" i="14"/>
  <c r="Q196" i="14"/>
  <c r="Q261" i="14"/>
  <c r="R213" i="14"/>
  <c r="R196" i="14"/>
  <c r="R245" i="14"/>
  <c r="R229" i="14"/>
  <c r="R261" i="14"/>
  <c r="BB684" i="24"/>
  <c r="BL684" i="24"/>
  <c r="N172" i="13"/>
  <c r="M172" i="13"/>
  <c r="N259" i="14"/>
  <c r="N246" i="14" s="1"/>
  <c r="AR579" i="24"/>
  <c r="AH579" i="24"/>
  <c r="AR684" i="24"/>
  <c r="X684" i="24"/>
  <c r="AH684" i="24"/>
  <c r="I263" i="14"/>
  <c r="X579" i="24"/>
  <c r="BL579" i="24"/>
  <c r="I215" i="14"/>
  <c r="I231" i="14"/>
  <c r="I240" i="14"/>
  <c r="I225" i="14"/>
  <c r="I270" i="14"/>
  <c r="I253" i="14"/>
  <c r="I236" i="14"/>
  <c r="G159" i="13"/>
  <c r="I242" i="14"/>
  <c r="I252" i="14"/>
  <c r="I267" i="14"/>
  <c r="I251" i="14"/>
  <c r="I268" i="14"/>
  <c r="I258" i="14"/>
  <c r="I210" i="14"/>
  <c r="I248" i="14"/>
  <c r="I233" i="14"/>
  <c r="I237" i="14"/>
  <c r="I264" i="14"/>
  <c r="I200" i="14"/>
  <c r="I222" i="14"/>
  <c r="I254" i="14"/>
  <c r="I271" i="14"/>
  <c r="I255" i="14"/>
  <c r="I199" i="14"/>
  <c r="I272" i="14"/>
  <c r="I217" i="14"/>
  <c r="I235" i="14"/>
  <c r="I256" i="14"/>
  <c r="I202" i="14"/>
  <c r="I208" i="14"/>
  <c r="I223" i="14"/>
  <c r="I224" i="14"/>
  <c r="I239" i="14"/>
  <c r="I203" i="14"/>
  <c r="I201" i="14"/>
  <c r="I204" i="14"/>
  <c r="I206" i="14"/>
  <c r="I219" i="14"/>
  <c r="I266" i="14"/>
  <c r="I249" i="14"/>
  <c r="I209" i="14"/>
  <c r="I273" i="14"/>
  <c r="I232" i="14"/>
  <c r="I247" i="14"/>
  <c r="I207" i="14"/>
  <c r="I216" i="14"/>
  <c r="I269" i="14"/>
  <c r="I221" i="14"/>
  <c r="I220" i="14"/>
  <c r="I241" i="14"/>
  <c r="I274" i="14"/>
  <c r="I205" i="14"/>
  <c r="I218" i="14"/>
  <c r="I226" i="14"/>
  <c r="I257" i="14"/>
  <c r="I234" i="14"/>
  <c r="I250" i="14"/>
  <c r="I238" i="14"/>
  <c r="C162" i="13"/>
  <c r="C184" i="13"/>
  <c r="C207" i="13"/>
  <c r="C191" i="13"/>
  <c r="C221" i="13"/>
  <c r="C185" i="13"/>
  <c r="C210" i="13"/>
  <c r="C218" i="13"/>
  <c r="K218" i="13" s="1"/>
  <c r="C217" i="13"/>
  <c r="C214" i="13"/>
  <c r="C228" i="13"/>
  <c r="C203" i="13"/>
  <c r="C197" i="13"/>
  <c r="C206" i="13"/>
  <c r="L206" i="13" s="1"/>
  <c r="C168" i="13"/>
  <c r="C179" i="13"/>
  <c r="C219" i="13"/>
  <c r="C222" i="13"/>
  <c r="C164" i="13"/>
  <c r="C213" i="13"/>
  <c r="C167" i="13"/>
  <c r="C220" i="13"/>
  <c r="C208" i="13"/>
  <c r="C182" i="13"/>
  <c r="C204" i="13"/>
  <c r="C193" i="13"/>
  <c r="K193" i="13" s="1"/>
  <c r="C178" i="13"/>
  <c r="C198" i="13"/>
  <c r="C186" i="13"/>
  <c r="C199" i="13"/>
  <c r="C171" i="13"/>
  <c r="C194" i="13"/>
  <c r="C163" i="13"/>
  <c r="C170" i="13"/>
  <c r="L170" i="13" s="1"/>
  <c r="C190" i="13"/>
  <c r="C176" i="13"/>
  <c r="C209" i="13"/>
  <c r="C195" i="13"/>
  <c r="L195" i="13" s="1"/>
  <c r="C169" i="13"/>
  <c r="C212" i="13"/>
  <c r="C181" i="13"/>
  <c r="C211" i="13"/>
  <c r="C175" i="13"/>
  <c r="C183" i="13"/>
  <c r="C205" i="13"/>
  <c r="C226" i="13"/>
  <c r="C161" i="13"/>
  <c r="K161" i="13" s="1"/>
  <c r="C166" i="13"/>
  <c r="K166" i="13" s="1"/>
  <c r="O267" i="14"/>
  <c r="O256" i="14"/>
  <c r="D212" i="13" s="1"/>
  <c r="O219" i="14"/>
  <c r="O222" i="14"/>
  <c r="O248" i="14"/>
  <c r="N238" i="14"/>
  <c r="C196" i="13" s="1"/>
  <c r="N234" i="14"/>
  <c r="C192" i="13" s="1"/>
  <c r="O206" i="14"/>
  <c r="D168" i="13" s="1"/>
  <c r="O254" i="14"/>
  <c r="D210" i="13" s="1"/>
  <c r="O258" i="14"/>
  <c r="D214" i="13" s="1"/>
  <c r="O236" i="14"/>
  <c r="O201" i="14"/>
  <c r="O235" i="14"/>
  <c r="O268" i="14"/>
  <c r="D222" i="13" s="1"/>
  <c r="N203" i="14"/>
  <c r="C165" i="13" s="1"/>
  <c r="O202" i="14"/>
  <c r="D164" i="13" s="1"/>
  <c r="N231" i="14"/>
  <c r="N270" i="14"/>
  <c r="C224" i="13" s="1"/>
  <c r="O221" i="14"/>
  <c r="O255" i="14"/>
  <c r="N273" i="14"/>
  <c r="C227" i="13" s="1"/>
  <c r="N242" i="14"/>
  <c r="C200" i="13" s="1"/>
  <c r="O218" i="14"/>
  <c r="D178" i="13" s="1"/>
  <c r="N271" i="14"/>
  <c r="C225" i="13" s="1"/>
  <c r="O257" i="14"/>
  <c r="D213" i="13" s="1"/>
  <c r="O205" i="14"/>
  <c r="O266" i="14"/>
  <c r="O252" i="14"/>
  <c r="O210" i="14"/>
  <c r="D172" i="13" s="1"/>
  <c r="O264" i="14"/>
  <c r="D218" i="13" s="1"/>
  <c r="O263" i="14"/>
  <c r="O200" i="14"/>
  <c r="D162" i="13" s="1"/>
  <c r="O251" i="14"/>
  <c r="O215" i="14"/>
  <c r="O223" i="14"/>
  <c r="O208" i="14"/>
  <c r="O232" i="14"/>
  <c r="D190" i="13" s="1"/>
  <c r="O216" i="14"/>
  <c r="D176" i="13" s="1"/>
  <c r="O240" i="14"/>
  <c r="D198" i="13" s="1"/>
  <c r="O226" i="14"/>
  <c r="D186" i="13" s="1"/>
  <c r="O241" i="14"/>
  <c r="O209" i="14"/>
  <c r="O225" i="14"/>
  <c r="N220" i="14"/>
  <c r="C180" i="13" s="1"/>
  <c r="O274" i="14"/>
  <c r="O249" i="14"/>
  <c r="O253" i="14"/>
  <c r="D209" i="13" s="1"/>
  <c r="O237" i="14"/>
  <c r="N217" i="14"/>
  <c r="O207" i="14"/>
  <c r="D169" i="13" s="1"/>
  <c r="O239" i="14"/>
  <c r="D197" i="13" s="1"/>
  <c r="O265" i="14"/>
  <c r="D219" i="13" s="1"/>
  <c r="O250" i="14"/>
  <c r="N269" i="14"/>
  <c r="O224" i="14"/>
  <c r="D184" i="13" s="1"/>
  <c r="O247" i="14"/>
  <c r="O233" i="14"/>
  <c r="O272" i="14"/>
  <c r="O199" i="14"/>
  <c r="O204" i="14"/>
  <c r="BF158" i="13"/>
  <c r="E243" i="14"/>
  <c r="H259" i="14"/>
  <c r="H243" i="14"/>
  <c r="H227" i="14"/>
  <c r="H211" i="14"/>
  <c r="H275" i="14"/>
  <c r="E211" i="14"/>
  <c r="E227" i="14"/>
  <c r="E259" i="14"/>
  <c r="F243" i="14"/>
  <c r="E275" i="14"/>
  <c r="F275" i="14"/>
  <c r="F227" i="14"/>
  <c r="F259" i="14"/>
  <c r="F211" i="14"/>
  <c r="N217" i="13" l="1"/>
  <c r="M217" i="13"/>
  <c r="T186" i="13"/>
  <c r="S186" i="13"/>
  <c r="T162" i="13"/>
  <c r="S162" i="13"/>
  <c r="N225" i="13"/>
  <c r="M225" i="13"/>
  <c r="T164" i="13"/>
  <c r="S164" i="13"/>
  <c r="T168" i="13"/>
  <c r="S168" i="13"/>
  <c r="N166" i="13"/>
  <c r="M166" i="13"/>
  <c r="N212" i="13"/>
  <c r="M212" i="13"/>
  <c r="N194" i="13"/>
  <c r="M194" i="13"/>
  <c r="N182" i="13"/>
  <c r="M182" i="13"/>
  <c r="N179" i="13"/>
  <c r="M179" i="13"/>
  <c r="N218" i="13"/>
  <c r="M218" i="13"/>
  <c r="T198" i="13"/>
  <c r="S198" i="13"/>
  <c r="N192" i="13"/>
  <c r="M192" i="13"/>
  <c r="N161" i="13"/>
  <c r="M161" i="13"/>
  <c r="N169" i="13"/>
  <c r="M169" i="13"/>
  <c r="L171" i="13"/>
  <c r="M171" i="13"/>
  <c r="N171" i="13"/>
  <c r="L208" i="13"/>
  <c r="N208" i="13"/>
  <c r="M208" i="13"/>
  <c r="K168" i="13"/>
  <c r="N168" i="13"/>
  <c r="M168" i="13"/>
  <c r="L210" i="13"/>
  <c r="N210" i="13"/>
  <c r="M210" i="13"/>
  <c r="M181" i="13"/>
  <c r="N181" i="13"/>
  <c r="T184" i="13"/>
  <c r="S184" i="13"/>
  <c r="T176" i="13"/>
  <c r="S176" i="13"/>
  <c r="T218" i="13"/>
  <c r="S218" i="13"/>
  <c r="N200" i="13"/>
  <c r="M200" i="13"/>
  <c r="T222" i="13"/>
  <c r="S222" i="13"/>
  <c r="N196" i="13"/>
  <c r="M196" i="13"/>
  <c r="N226" i="13"/>
  <c r="M226" i="13"/>
  <c r="M195" i="13"/>
  <c r="N195" i="13"/>
  <c r="M199" i="13"/>
  <c r="N199" i="13"/>
  <c r="N220" i="13"/>
  <c r="M220" i="13"/>
  <c r="N206" i="13"/>
  <c r="M206" i="13"/>
  <c r="M185" i="13"/>
  <c r="N185" i="13"/>
  <c r="M219" i="13"/>
  <c r="N219" i="13"/>
  <c r="S209" i="13"/>
  <c r="T209" i="13"/>
  <c r="T190" i="13"/>
  <c r="S190" i="13"/>
  <c r="T172" i="13"/>
  <c r="S172" i="13"/>
  <c r="M227" i="13"/>
  <c r="N227" i="13"/>
  <c r="K205" i="13"/>
  <c r="M205" i="13"/>
  <c r="N205" i="13"/>
  <c r="M209" i="13"/>
  <c r="N209" i="13"/>
  <c r="K186" i="13"/>
  <c r="N186" i="13"/>
  <c r="M186" i="13"/>
  <c r="K167" i="13"/>
  <c r="M167" i="13"/>
  <c r="N167" i="13"/>
  <c r="N197" i="13"/>
  <c r="M197" i="13"/>
  <c r="N221" i="13"/>
  <c r="M221" i="13"/>
  <c r="T210" i="13"/>
  <c r="S210" i="13"/>
  <c r="N162" i="13"/>
  <c r="M162" i="13"/>
  <c r="N165" i="13"/>
  <c r="M165" i="13"/>
  <c r="S219" i="13"/>
  <c r="T219" i="13"/>
  <c r="N180" i="13"/>
  <c r="M180" i="13"/>
  <c r="L183" i="13"/>
  <c r="N183" i="13"/>
  <c r="M183" i="13"/>
  <c r="N176" i="13"/>
  <c r="M176" i="13"/>
  <c r="L198" i="13"/>
  <c r="N198" i="13"/>
  <c r="M198" i="13"/>
  <c r="M213" i="13"/>
  <c r="N213" i="13"/>
  <c r="N203" i="13"/>
  <c r="M203" i="13"/>
  <c r="L191" i="13"/>
  <c r="M191" i="13"/>
  <c r="N191" i="13"/>
  <c r="L203" i="13"/>
  <c r="M163" i="13"/>
  <c r="N163" i="13"/>
  <c r="T178" i="13"/>
  <c r="S178" i="13"/>
  <c r="T197" i="13"/>
  <c r="S197" i="13"/>
  <c r="N175" i="13"/>
  <c r="M175" i="13"/>
  <c r="N190" i="13"/>
  <c r="M190" i="13"/>
  <c r="L178" i="13"/>
  <c r="N178" i="13"/>
  <c r="M178" i="13"/>
  <c r="L164" i="13"/>
  <c r="N164" i="13"/>
  <c r="M164" i="13"/>
  <c r="N228" i="13"/>
  <c r="M228" i="13"/>
  <c r="N207" i="13"/>
  <c r="M207" i="13"/>
  <c r="S213" i="13"/>
  <c r="T213" i="13"/>
  <c r="N204" i="13"/>
  <c r="M204" i="13"/>
  <c r="T169" i="13"/>
  <c r="S169" i="13"/>
  <c r="N224" i="13"/>
  <c r="M224" i="13"/>
  <c r="T214" i="13"/>
  <c r="S214" i="13"/>
  <c r="T212" i="13"/>
  <c r="S212" i="13"/>
  <c r="N211" i="13"/>
  <c r="M211" i="13"/>
  <c r="N170" i="13"/>
  <c r="M170" i="13"/>
  <c r="N193" i="13"/>
  <c r="M193" i="13"/>
  <c r="N222" i="13"/>
  <c r="M222" i="13"/>
  <c r="N214" i="13"/>
  <c r="M214" i="13"/>
  <c r="N184" i="13"/>
  <c r="M184" i="13"/>
  <c r="N275" i="14"/>
  <c r="N262" i="14" s="1"/>
  <c r="N227" i="14"/>
  <c r="N214" i="14" s="1"/>
  <c r="N243" i="14"/>
  <c r="N230" i="14" s="1"/>
  <c r="O259" i="14"/>
  <c r="O246" i="14" s="1"/>
  <c r="N211" i="14"/>
  <c r="N197" i="14" s="1"/>
  <c r="I275" i="14"/>
  <c r="I259" i="14"/>
  <c r="I211" i="14"/>
  <c r="I227" i="14"/>
  <c r="I243" i="14"/>
  <c r="P267" i="14"/>
  <c r="E221" i="13" s="1"/>
  <c r="D221" i="13"/>
  <c r="P247" i="14"/>
  <c r="D203" i="13"/>
  <c r="P274" i="14"/>
  <c r="E228" i="13" s="1"/>
  <c r="D228" i="13"/>
  <c r="P201" i="14"/>
  <c r="E163" i="13" s="1"/>
  <c r="D163" i="13"/>
  <c r="P204" i="14"/>
  <c r="D166" i="13"/>
  <c r="C177" i="13"/>
  <c r="P208" i="14"/>
  <c r="E170" i="13" s="1"/>
  <c r="D170" i="13"/>
  <c r="P263" i="14"/>
  <c r="D217" i="13"/>
  <c r="P199" i="14"/>
  <c r="D161" i="13"/>
  <c r="P237" i="14"/>
  <c r="E195" i="13" s="1"/>
  <c r="D195" i="13"/>
  <c r="P225" i="14"/>
  <c r="E185" i="13" s="1"/>
  <c r="D185" i="13"/>
  <c r="P223" i="14"/>
  <c r="D183" i="13"/>
  <c r="C189" i="13"/>
  <c r="P236" i="14"/>
  <c r="E194" i="13" s="1"/>
  <c r="D194" i="13"/>
  <c r="P272" i="14"/>
  <c r="E226" i="13" s="1"/>
  <c r="D226" i="13"/>
  <c r="P209" i="14"/>
  <c r="D171" i="13"/>
  <c r="P215" i="14"/>
  <c r="D175" i="13"/>
  <c r="P233" i="14"/>
  <c r="E191" i="13" s="1"/>
  <c r="D191" i="13"/>
  <c r="C223" i="13"/>
  <c r="P249" i="14"/>
  <c r="D205" i="13"/>
  <c r="P241" i="14"/>
  <c r="E199" i="13" s="1"/>
  <c r="D199" i="13"/>
  <c r="P251" i="14"/>
  <c r="E207" i="13" s="1"/>
  <c r="D207" i="13"/>
  <c r="P252" i="14"/>
  <c r="E208" i="13" s="1"/>
  <c r="D208" i="13"/>
  <c r="P255" i="14"/>
  <c r="E211" i="13" s="1"/>
  <c r="D211" i="13"/>
  <c r="P250" i="14"/>
  <c r="E206" i="13" s="1"/>
  <c r="D206" i="13"/>
  <c r="P266" i="14"/>
  <c r="D220" i="13"/>
  <c r="P221" i="14"/>
  <c r="E181" i="13" s="1"/>
  <c r="D181" i="13"/>
  <c r="P248" i="14"/>
  <c r="E204" i="13" s="1"/>
  <c r="D204" i="13"/>
  <c r="P219" i="14"/>
  <c r="D179" i="13"/>
  <c r="P205" i="14"/>
  <c r="E167" i="13" s="1"/>
  <c r="D167" i="13"/>
  <c r="P235" i="14"/>
  <c r="E193" i="13" s="1"/>
  <c r="D193" i="13"/>
  <c r="P222" i="14"/>
  <c r="D182" i="13"/>
  <c r="P257" i="14"/>
  <c r="P239" i="14"/>
  <c r="P216" i="14"/>
  <c r="P200" i="14"/>
  <c r="P254" i="14"/>
  <c r="P265" i="14"/>
  <c r="E219" i="13" s="1"/>
  <c r="P207" i="14"/>
  <c r="P240" i="14"/>
  <c r="E198" i="13" s="1"/>
  <c r="P264" i="14"/>
  <c r="O273" i="14"/>
  <c r="P256" i="14"/>
  <c r="O271" i="14"/>
  <c r="O231" i="14"/>
  <c r="O217" i="14"/>
  <c r="P232" i="14"/>
  <c r="P258" i="14"/>
  <c r="P206" i="14"/>
  <c r="O269" i="14"/>
  <c r="O270" i="14"/>
  <c r="O238" i="14"/>
  <c r="P224" i="14"/>
  <c r="E184" i="13" s="1"/>
  <c r="P253" i="14"/>
  <c r="E209" i="13" s="1"/>
  <c r="O220" i="14"/>
  <c r="P226" i="14"/>
  <c r="P210" i="14"/>
  <c r="P218" i="14"/>
  <c r="P268" i="14"/>
  <c r="E222" i="13" s="1"/>
  <c r="O203" i="14"/>
  <c r="O211" i="14" s="1"/>
  <c r="O197" i="14" s="1"/>
  <c r="O234" i="14"/>
  <c r="O242" i="14"/>
  <c r="D200" i="13" s="1"/>
  <c r="P202" i="14"/>
  <c r="E164" i="13" s="1"/>
  <c r="K180" i="13"/>
  <c r="K227" i="13"/>
  <c r="I684" i="24"/>
  <c r="J684" i="24"/>
  <c r="F579" i="24"/>
  <c r="K684" i="24"/>
  <c r="L684" i="24"/>
  <c r="G579" i="24"/>
  <c r="L200" i="13"/>
  <c r="K200" i="13"/>
  <c r="K191" i="13"/>
  <c r="K170" i="13"/>
  <c r="K195" i="13"/>
  <c r="L186" i="13"/>
  <c r="K165" i="13"/>
  <c r="K209" i="13"/>
  <c r="L172" i="13"/>
  <c r="K169" i="13"/>
  <c r="L165" i="13"/>
  <c r="K164" i="13"/>
  <c r="K210" i="13"/>
  <c r="L226" i="13"/>
  <c r="K171" i="13"/>
  <c r="L220" i="13"/>
  <c r="K206" i="13"/>
  <c r="L168" i="13"/>
  <c r="K208" i="13"/>
  <c r="K224" i="13"/>
  <c r="K220" i="13"/>
  <c r="L217" i="13"/>
  <c r="K199" i="13"/>
  <c r="K226" i="13"/>
  <c r="L190" i="13"/>
  <c r="K172" i="13"/>
  <c r="L167" i="13"/>
  <c r="K217" i="13"/>
  <c r="L199" i="13"/>
  <c r="K192" i="13"/>
  <c r="L192" i="13"/>
  <c r="L213" i="13"/>
  <c r="K213" i="13"/>
  <c r="L222" i="13"/>
  <c r="L193" i="13"/>
  <c r="K221" i="13"/>
  <c r="L214" i="13"/>
  <c r="L224" i="13"/>
  <c r="K176" i="13"/>
  <c r="K222" i="13"/>
  <c r="L196" i="13"/>
  <c r="K196" i="13"/>
  <c r="K198" i="13"/>
  <c r="K190" i="13"/>
  <c r="L218" i="13"/>
  <c r="L166" i="13"/>
  <c r="L205" i="13"/>
  <c r="K183" i="13"/>
  <c r="K225" i="13"/>
  <c r="L175" i="13"/>
  <c r="L221" i="13"/>
  <c r="K214" i="13"/>
  <c r="L209" i="13"/>
  <c r="L161" i="13"/>
  <c r="K178" i="13"/>
  <c r="L176" i="13"/>
  <c r="L169" i="13"/>
  <c r="L225" i="13"/>
  <c r="K175" i="13"/>
  <c r="AZ684" i="24" l="1"/>
  <c r="BA684" i="24"/>
  <c r="Z194" i="13"/>
  <c r="Y194" i="13"/>
  <c r="Z222" i="13"/>
  <c r="Y222" i="13"/>
  <c r="Y167" i="13"/>
  <c r="Z167" i="13"/>
  <c r="Z207" i="13"/>
  <c r="Y207" i="13"/>
  <c r="T175" i="13"/>
  <c r="S175" i="13"/>
  <c r="K189" i="13"/>
  <c r="N189" i="13"/>
  <c r="M189" i="13"/>
  <c r="S163" i="13"/>
  <c r="T163" i="13"/>
  <c r="Z221" i="13"/>
  <c r="Y221" i="13"/>
  <c r="T179" i="13"/>
  <c r="S179" i="13"/>
  <c r="S199" i="13"/>
  <c r="T199" i="13"/>
  <c r="T183" i="13"/>
  <c r="S183" i="13"/>
  <c r="T217" i="13"/>
  <c r="S217" i="13"/>
  <c r="Y163" i="13"/>
  <c r="Z163" i="13"/>
  <c r="T161" i="13"/>
  <c r="S161" i="13"/>
  <c r="T206" i="13"/>
  <c r="S206" i="13"/>
  <c r="Z206" i="13"/>
  <c r="Y206" i="13"/>
  <c r="Y199" i="13"/>
  <c r="Z199" i="13"/>
  <c r="S171" i="13"/>
  <c r="T171" i="13"/>
  <c r="T228" i="13"/>
  <c r="S228" i="13"/>
  <c r="Y191" i="13"/>
  <c r="Z191" i="13"/>
  <c r="Z198" i="13"/>
  <c r="Y198" i="13"/>
  <c r="T182" i="13"/>
  <c r="S182" i="13"/>
  <c r="T204" i="13"/>
  <c r="S204" i="13"/>
  <c r="T211" i="13"/>
  <c r="S211" i="13"/>
  <c r="S205" i="13"/>
  <c r="T205" i="13"/>
  <c r="S185" i="13"/>
  <c r="T185" i="13"/>
  <c r="T170" i="13"/>
  <c r="S170" i="13"/>
  <c r="Z228" i="13"/>
  <c r="Y228" i="13"/>
  <c r="T207" i="13"/>
  <c r="S207" i="13"/>
  <c r="Z164" i="13"/>
  <c r="Y164" i="13"/>
  <c r="Z204" i="13"/>
  <c r="Y204" i="13"/>
  <c r="Z211" i="13"/>
  <c r="Y211" i="13"/>
  <c r="T226" i="13"/>
  <c r="S226" i="13"/>
  <c r="Y185" i="13"/>
  <c r="Z185" i="13"/>
  <c r="Z170" i="13"/>
  <c r="Y170" i="13"/>
  <c r="T203" i="13"/>
  <c r="S203" i="13"/>
  <c r="S167" i="13"/>
  <c r="T167" i="13"/>
  <c r="Y209" i="13"/>
  <c r="Z209" i="13"/>
  <c r="Y219" i="13"/>
  <c r="Z219" i="13"/>
  <c r="T193" i="13"/>
  <c r="S193" i="13"/>
  <c r="S181" i="13"/>
  <c r="T181" i="13"/>
  <c r="T208" i="13"/>
  <c r="S208" i="13"/>
  <c r="L223" i="13"/>
  <c r="M223" i="13"/>
  <c r="N223" i="13"/>
  <c r="Z226" i="13"/>
  <c r="Y226" i="13"/>
  <c r="S195" i="13"/>
  <c r="T195" i="13"/>
  <c r="K177" i="13"/>
  <c r="M177" i="13"/>
  <c r="N177" i="13"/>
  <c r="T220" i="13"/>
  <c r="S220" i="13"/>
  <c r="T200" i="13"/>
  <c r="S200" i="13"/>
  <c r="Z184" i="13"/>
  <c r="Y184" i="13"/>
  <c r="Z193" i="13"/>
  <c r="Y193" i="13"/>
  <c r="Y181" i="13"/>
  <c r="Z181" i="13"/>
  <c r="Z208" i="13"/>
  <c r="Y208" i="13"/>
  <c r="S191" i="13"/>
  <c r="T191" i="13"/>
  <c r="T194" i="13"/>
  <c r="S194" i="13"/>
  <c r="Y195" i="13"/>
  <c r="Z195" i="13"/>
  <c r="T166" i="13"/>
  <c r="S166" i="13"/>
  <c r="T221" i="13"/>
  <c r="S221" i="13"/>
  <c r="L177" i="13"/>
  <c r="K223" i="13"/>
  <c r="X206" i="13"/>
  <c r="W206" i="13"/>
  <c r="W199" i="13"/>
  <c r="X199" i="13"/>
  <c r="W198" i="13"/>
  <c r="X198" i="13"/>
  <c r="W228" i="13"/>
  <c r="X228" i="13"/>
  <c r="X204" i="13"/>
  <c r="W204" i="13"/>
  <c r="X211" i="13"/>
  <c r="W211" i="13"/>
  <c r="W185" i="13"/>
  <c r="X185" i="13"/>
  <c r="W170" i="13"/>
  <c r="X170" i="13"/>
  <c r="W184" i="13"/>
  <c r="X184" i="13"/>
  <c r="X219" i="13"/>
  <c r="W219" i="13"/>
  <c r="W226" i="13"/>
  <c r="X226" i="13"/>
  <c r="X164" i="13"/>
  <c r="W164" i="13"/>
  <c r="X209" i="13"/>
  <c r="W209" i="13"/>
  <c r="X193" i="13"/>
  <c r="W193" i="13"/>
  <c r="X181" i="13"/>
  <c r="W181" i="13"/>
  <c r="X208" i="13"/>
  <c r="W208" i="13"/>
  <c r="W195" i="13"/>
  <c r="X195" i="13"/>
  <c r="X222" i="13"/>
  <c r="W222" i="13"/>
  <c r="W191" i="13"/>
  <c r="X191" i="13"/>
  <c r="W194" i="13"/>
  <c r="X194" i="13"/>
  <c r="W221" i="13"/>
  <c r="X221" i="13"/>
  <c r="W167" i="13"/>
  <c r="X167" i="13"/>
  <c r="W207" i="13"/>
  <c r="X207" i="13"/>
  <c r="W163" i="13"/>
  <c r="X163" i="13"/>
  <c r="O227" i="14"/>
  <c r="O214" i="14" s="1"/>
  <c r="O275" i="14"/>
  <c r="O262" i="14" s="1"/>
  <c r="E203" i="13"/>
  <c r="P259" i="14"/>
  <c r="P246" i="14" s="1"/>
  <c r="O243" i="14"/>
  <c r="O230" i="14" s="1"/>
  <c r="E161" i="13"/>
  <c r="E175" i="13"/>
  <c r="E217" i="13"/>
  <c r="Q201" i="14"/>
  <c r="R201" i="14" s="1"/>
  <c r="Q274" i="14"/>
  <c r="F228" i="13" s="1"/>
  <c r="Q233" i="14"/>
  <c r="R233" i="14" s="1"/>
  <c r="G191" i="13" s="1"/>
  <c r="Q267" i="14"/>
  <c r="R267" i="14" s="1"/>
  <c r="G221" i="13" s="1"/>
  <c r="Q236" i="14"/>
  <c r="R236" i="14" s="1"/>
  <c r="Q247" i="14"/>
  <c r="Q237" i="14"/>
  <c r="F195" i="13" s="1"/>
  <c r="Q215" i="14"/>
  <c r="Q225" i="14"/>
  <c r="R225" i="14" s="1"/>
  <c r="Q208" i="14"/>
  <c r="F170" i="13" s="1"/>
  <c r="Q272" i="14"/>
  <c r="F226" i="13" s="1"/>
  <c r="Q221" i="14"/>
  <c r="F181" i="13" s="1"/>
  <c r="Q205" i="14"/>
  <c r="R205" i="14" s="1"/>
  <c r="G167" i="13" s="1"/>
  <c r="Q235" i="14"/>
  <c r="F193" i="13" s="1"/>
  <c r="Q263" i="14"/>
  <c r="Q241" i="14"/>
  <c r="R241" i="14" s="1"/>
  <c r="Q250" i="14"/>
  <c r="F206" i="13" s="1"/>
  <c r="Q199" i="14"/>
  <c r="Q248" i="14"/>
  <c r="F204" i="13" s="1"/>
  <c r="Q252" i="14"/>
  <c r="R252" i="14" s="1"/>
  <c r="Q255" i="14"/>
  <c r="R255" i="14" s="1"/>
  <c r="Q251" i="14"/>
  <c r="R251" i="14" s="1"/>
  <c r="L189" i="13"/>
  <c r="P220" i="14"/>
  <c r="E180" i="13" s="1"/>
  <c r="D180" i="13"/>
  <c r="Q258" i="14"/>
  <c r="F214" i="13" s="1"/>
  <c r="E214" i="13"/>
  <c r="P273" i="14"/>
  <c r="E227" i="13" s="1"/>
  <c r="D227" i="13"/>
  <c r="Q222" i="14"/>
  <c r="E182" i="13"/>
  <c r="Q249" i="14"/>
  <c r="E205" i="13"/>
  <c r="Q209" i="14"/>
  <c r="E171" i="13"/>
  <c r="Q223" i="14"/>
  <c r="E183" i="13"/>
  <c r="Q218" i="14"/>
  <c r="F178" i="13" s="1"/>
  <c r="E178" i="13"/>
  <c r="Q232" i="14"/>
  <c r="F190" i="13" s="1"/>
  <c r="E190" i="13"/>
  <c r="Q264" i="14"/>
  <c r="F218" i="13" s="1"/>
  <c r="E218" i="13"/>
  <c r="P203" i="14"/>
  <c r="E165" i="13" s="1"/>
  <c r="D165" i="13"/>
  <c r="Q165" i="13" s="1"/>
  <c r="E172" i="13"/>
  <c r="P217" i="14"/>
  <c r="E177" i="13" s="1"/>
  <c r="D177" i="13"/>
  <c r="Q177" i="13" s="1"/>
  <c r="Q254" i="14"/>
  <c r="F210" i="13" s="1"/>
  <c r="E210" i="13"/>
  <c r="P238" i="14"/>
  <c r="E196" i="13" s="1"/>
  <c r="D196" i="13"/>
  <c r="Q257" i="14"/>
  <c r="E213" i="13"/>
  <c r="P270" i="14"/>
  <c r="E224" i="13" s="1"/>
  <c r="D224" i="13"/>
  <c r="P231" i="14"/>
  <c r="D189" i="13"/>
  <c r="Q207" i="14"/>
  <c r="E169" i="13"/>
  <c r="Q200" i="14"/>
  <c r="E162" i="13"/>
  <c r="Q266" i="14"/>
  <c r="E220" i="13"/>
  <c r="Q226" i="14"/>
  <c r="R226" i="14" s="1"/>
  <c r="E186" i="13"/>
  <c r="P269" i="14"/>
  <c r="E223" i="13" s="1"/>
  <c r="D223" i="13"/>
  <c r="P271" i="14"/>
  <c r="E225" i="13" s="1"/>
  <c r="D225" i="13"/>
  <c r="Q216" i="14"/>
  <c r="F176" i="13" s="1"/>
  <c r="E176" i="13"/>
  <c r="P234" i="14"/>
  <c r="D192" i="13"/>
  <c r="R192" i="13" s="1"/>
  <c r="Q206" i="14"/>
  <c r="F168" i="13" s="1"/>
  <c r="E168" i="13"/>
  <c r="Q256" i="14"/>
  <c r="F212" i="13" s="1"/>
  <c r="E212" i="13"/>
  <c r="Q239" i="14"/>
  <c r="F197" i="13" s="1"/>
  <c r="E197" i="13"/>
  <c r="Q219" i="14"/>
  <c r="E179" i="13"/>
  <c r="Q204" i="14"/>
  <c r="E166" i="13"/>
  <c r="L180" i="13"/>
  <c r="L227" i="13"/>
  <c r="P242" i="14"/>
  <c r="Q253" i="14"/>
  <c r="Q240" i="14"/>
  <c r="Q268" i="14"/>
  <c r="F222" i="13" s="1"/>
  <c r="Q224" i="14"/>
  <c r="F184" i="13" s="1"/>
  <c r="Q210" i="14"/>
  <c r="Q202" i="14"/>
  <c r="Q265" i="14"/>
  <c r="AF684" i="24"/>
  <c r="O166" i="13"/>
  <c r="BC166" i="13" s="1"/>
  <c r="BK579" i="24"/>
  <c r="W579" i="24"/>
  <c r="AQ579" i="24"/>
  <c r="BA579" i="24"/>
  <c r="AG579" i="24"/>
  <c r="AG684" i="24"/>
  <c r="W684" i="24"/>
  <c r="AQ684" i="24"/>
  <c r="BK684" i="24"/>
  <c r="AZ579" i="24"/>
  <c r="AF579" i="24"/>
  <c r="BJ579" i="24"/>
  <c r="AP579" i="24"/>
  <c r="V579" i="24"/>
  <c r="V684" i="24"/>
  <c r="BJ684" i="24"/>
  <c r="AP684" i="24"/>
  <c r="O168" i="13"/>
  <c r="BC168" i="13" s="1"/>
  <c r="O172" i="13"/>
  <c r="BC172" i="13" s="1"/>
  <c r="Q196" i="13"/>
  <c r="K179" i="13"/>
  <c r="L179" i="13"/>
  <c r="Q172" i="13"/>
  <c r="R172" i="13"/>
  <c r="R171" i="13"/>
  <c r="Q171" i="13"/>
  <c r="R190" i="13"/>
  <c r="Q190" i="13"/>
  <c r="O164" i="13"/>
  <c r="BC164" i="13" s="1"/>
  <c r="K212" i="13"/>
  <c r="L212" i="13"/>
  <c r="Q191" i="13"/>
  <c r="R191" i="13"/>
  <c r="R178" i="13"/>
  <c r="Q178" i="13"/>
  <c r="R164" i="13"/>
  <c r="Q164" i="13"/>
  <c r="R198" i="13"/>
  <c r="Q198" i="13"/>
  <c r="Q205" i="13"/>
  <c r="R205" i="13"/>
  <c r="K219" i="13"/>
  <c r="L219" i="13"/>
  <c r="Q186" i="13"/>
  <c r="R186" i="13"/>
  <c r="R206" i="13"/>
  <c r="Q206" i="13"/>
  <c r="R200" i="13"/>
  <c r="Q200" i="13"/>
  <c r="K204" i="13"/>
  <c r="L204" i="13"/>
  <c r="L194" i="13"/>
  <c r="K194" i="13"/>
  <c r="L228" i="13"/>
  <c r="K228" i="13"/>
  <c r="R210" i="13"/>
  <c r="Q210" i="13"/>
  <c r="Q208" i="13"/>
  <c r="R208" i="13"/>
  <c r="K203" i="13"/>
  <c r="L185" i="13"/>
  <c r="K185" i="13"/>
  <c r="L162" i="13"/>
  <c r="K162" i="13"/>
  <c r="L181" i="13"/>
  <c r="K181" i="13"/>
  <c r="L184" i="13"/>
  <c r="K184" i="13"/>
  <c r="K182" i="13"/>
  <c r="L182" i="13"/>
  <c r="K207" i="13"/>
  <c r="L207" i="13"/>
  <c r="Q195" i="13"/>
  <c r="R195" i="13"/>
  <c r="K163" i="13"/>
  <c r="L163" i="13"/>
  <c r="R199" i="13"/>
  <c r="Q199" i="13"/>
  <c r="Q209" i="13"/>
  <c r="R209" i="13"/>
  <c r="R213" i="13"/>
  <c r="Q213" i="13"/>
  <c r="R193" i="13"/>
  <c r="Q193" i="13"/>
  <c r="Q166" i="13"/>
  <c r="R166" i="13"/>
  <c r="K211" i="13"/>
  <c r="L211" i="13"/>
  <c r="L197" i="13"/>
  <c r="K197" i="13"/>
  <c r="Q214" i="13"/>
  <c r="R214" i="13"/>
  <c r="O170" i="13"/>
  <c r="BC170" i="13" s="1"/>
  <c r="R170" i="13"/>
  <c r="Q170" i="13"/>
  <c r="Q192" i="13" l="1"/>
  <c r="Y205" i="13"/>
  <c r="Z205" i="13"/>
  <c r="Z197" i="13"/>
  <c r="Y197" i="13"/>
  <c r="Z176" i="13"/>
  <c r="Y176" i="13"/>
  <c r="Z220" i="13"/>
  <c r="Y220" i="13"/>
  <c r="T224" i="13"/>
  <c r="S224" i="13"/>
  <c r="T177" i="13"/>
  <c r="S177" i="13"/>
  <c r="Z180" i="13"/>
  <c r="Y180" i="13"/>
  <c r="Z217" i="13"/>
  <c r="Y217" i="13"/>
  <c r="Z190" i="13"/>
  <c r="Y190" i="13"/>
  <c r="Z178" i="13"/>
  <c r="Y178" i="13"/>
  <c r="Z182" i="13"/>
  <c r="Y182" i="13"/>
  <c r="Z175" i="13"/>
  <c r="Y175" i="13"/>
  <c r="Z212" i="13"/>
  <c r="Y212" i="13"/>
  <c r="T225" i="13"/>
  <c r="S225" i="13"/>
  <c r="Z162" i="13"/>
  <c r="Y162" i="13"/>
  <c r="Y213" i="13"/>
  <c r="Z213" i="13"/>
  <c r="Z172" i="13"/>
  <c r="Y172" i="13"/>
  <c r="Z161" i="13"/>
  <c r="Y161" i="13"/>
  <c r="T180" i="13"/>
  <c r="S180" i="13"/>
  <c r="Z224" i="13"/>
  <c r="Y224" i="13"/>
  <c r="Z225" i="13"/>
  <c r="Y225" i="13"/>
  <c r="T165" i="13"/>
  <c r="S165" i="13"/>
  <c r="Z183" i="13"/>
  <c r="Y183" i="13"/>
  <c r="S227" i="13"/>
  <c r="T227" i="13"/>
  <c r="Y177" i="13"/>
  <c r="Z177" i="13"/>
  <c r="Z166" i="13"/>
  <c r="Y166" i="13"/>
  <c r="Z168" i="13"/>
  <c r="Y168" i="13"/>
  <c r="S223" i="13"/>
  <c r="T223" i="13"/>
  <c r="Z169" i="13"/>
  <c r="Y169" i="13"/>
  <c r="T196" i="13"/>
  <c r="S196" i="13"/>
  <c r="Z165" i="13"/>
  <c r="Y165" i="13"/>
  <c r="Y227" i="13"/>
  <c r="Z227" i="13"/>
  <c r="Y223" i="13"/>
  <c r="Z223" i="13"/>
  <c r="Z196" i="13"/>
  <c r="Y196" i="13"/>
  <c r="Z218" i="13"/>
  <c r="Y218" i="13"/>
  <c r="Y171" i="13"/>
  <c r="Z171" i="13"/>
  <c r="Z214" i="13"/>
  <c r="Y214" i="13"/>
  <c r="Z203" i="13"/>
  <c r="Y203" i="13"/>
  <c r="Z179" i="13"/>
  <c r="Y179" i="13"/>
  <c r="T192" i="13"/>
  <c r="S192" i="13"/>
  <c r="Z186" i="13"/>
  <c r="Y186" i="13"/>
  <c r="S189" i="13"/>
  <c r="T189" i="13"/>
  <c r="Z210" i="13"/>
  <c r="Y210" i="13"/>
  <c r="AF193" i="13"/>
  <c r="AE193" i="13"/>
  <c r="AE212" i="13"/>
  <c r="AF212" i="13"/>
  <c r="AL167" i="13"/>
  <c r="AK167" i="13"/>
  <c r="AF181" i="13"/>
  <c r="AE181" i="13"/>
  <c r="AL221" i="13"/>
  <c r="AK221" i="13"/>
  <c r="AF204" i="13"/>
  <c r="AE204" i="13"/>
  <c r="AF226" i="13"/>
  <c r="AE226" i="13"/>
  <c r="AL191" i="13"/>
  <c r="AK191" i="13"/>
  <c r="AE184" i="13"/>
  <c r="AF184" i="13"/>
  <c r="AE222" i="13"/>
  <c r="AF222" i="13"/>
  <c r="AE218" i="13"/>
  <c r="AF218" i="13"/>
  <c r="AF214" i="13"/>
  <c r="AE214" i="13"/>
  <c r="AE170" i="13"/>
  <c r="AF170" i="13"/>
  <c r="AF228" i="13"/>
  <c r="AE228" i="13"/>
  <c r="AF210" i="13"/>
  <c r="AE210" i="13"/>
  <c r="AF206" i="13"/>
  <c r="AE206" i="13"/>
  <c r="AF178" i="13"/>
  <c r="AE178" i="13"/>
  <c r="AF168" i="13"/>
  <c r="AE168" i="13"/>
  <c r="AE190" i="13"/>
  <c r="AF190" i="13"/>
  <c r="AF197" i="13"/>
  <c r="AE197" i="13"/>
  <c r="AF176" i="13"/>
  <c r="AE176" i="13"/>
  <c r="AF195" i="13"/>
  <c r="AE195" i="13"/>
  <c r="AA170" i="13"/>
  <c r="BE170" i="13" s="1"/>
  <c r="R165" i="13"/>
  <c r="R196" i="13"/>
  <c r="R177" i="13"/>
  <c r="X197" i="13"/>
  <c r="W197" i="13"/>
  <c r="X176" i="13"/>
  <c r="W176" i="13"/>
  <c r="W220" i="13"/>
  <c r="X220" i="13"/>
  <c r="W180" i="13"/>
  <c r="X180" i="13"/>
  <c r="X203" i="13"/>
  <c r="W203" i="13"/>
  <c r="X224" i="13"/>
  <c r="W224" i="13"/>
  <c r="W177" i="13"/>
  <c r="X177" i="13"/>
  <c r="X178" i="13"/>
  <c r="W178" i="13"/>
  <c r="X182" i="13"/>
  <c r="W182" i="13"/>
  <c r="W190" i="13"/>
  <c r="X190" i="13"/>
  <c r="X212" i="13"/>
  <c r="W212" i="13"/>
  <c r="X162" i="13"/>
  <c r="W162" i="13"/>
  <c r="W213" i="13"/>
  <c r="X213" i="13"/>
  <c r="W172" i="13"/>
  <c r="X172" i="13"/>
  <c r="W217" i="13"/>
  <c r="X217" i="13"/>
  <c r="X225" i="13"/>
  <c r="W225" i="13"/>
  <c r="W183" i="13"/>
  <c r="X183" i="13"/>
  <c r="W175" i="13"/>
  <c r="X175" i="13"/>
  <c r="R180" i="13"/>
  <c r="X166" i="13"/>
  <c r="W166" i="13"/>
  <c r="X168" i="13"/>
  <c r="W168" i="13"/>
  <c r="X169" i="13"/>
  <c r="W169" i="13"/>
  <c r="W165" i="13"/>
  <c r="X165" i="13"/>
  <c r="W227" i="13"/>
  <c r="X227" i="13"/>
  <c r="X161" i="13"/>
  <c r="W161" i="13"/>
  <c r="W205" i="13"/>
  <c r="X205" i="13"/>
  <c r="Q180" i="13"/>
  <c r="X223" i="13"/>
  <c r="W223" i="13"/>
  <c r="W196" i="13"/>
  <c r="X196" i="13"/>
  <c r="X218" i="13"/>
  <c r="W218" i="13"/>
  <c r="X171" i="13"/>
  <c r="W171" i="13"/>
  <c r="X214" i="13"/>
  <c r="W214" i="13"/>
  <c r="X179" i="13"/>
  <c r="W179" i="13"/>
  <c r="X186" i="13"/>
  <c r="W186" i="13"/>
  <c r="W210" i="13"/>
  <c r="X210" i="13"/>
  <c r="R263" i="14"/>
  <c r="S263" i="14" s="1"/>
  <c r="P227" i="14"/>
  <c r="P214" i="14" s="1"/>
  <c r="F175" i="13"/>
  <c r="P211" i="14"/>
  <c r="P197" i="14" s="1"/>
  <c r="E189" i="13"/>
  <c r="P243" i="14"/>
  <c r="P230" i="14" s="1"/>
  <c r="R199" i="14"/>
  <c r="G161" i="13" s="1"/>
  <c r="R247" i="14"/>
  <c r="S247" i="14" s="1"/>
  <c r="Q259" i="14"/>
  <c r="Q246" i="14" s="1"/>
  <c r="P275" i="14"/>
  <c r="P262" i="14" s="1"/>
  <c r="F163" i="13"/>
  <c r="R274" i="14"/>
  <c r="G228" i="13" s="1"/>
  <c r="R258" i="14"/>
  <c r="G214" i="13" s="1"/>
  <c r="F185" i="13"/>
  <c r="F199" i="13"/>
  <c r="F191" i="13"/>
  <c r="F221" i="13"/>
  <c r="F203" i="13"/>
  <c r="Q269" i="14"/>
  <c r="F223" i="13" s="1"/>
  <c r="R208" i="14"/>
  <c r="G170" i="13" s="1"/>
  <c r="F167" i="13"/>
  <c r="R272" i="14"/>
  <c r="S272" i="14" s="1"/>
  <c r="H226" i="13" s="1"/>
  <c r="F194" i="13"/>
  <c r="Q217" i="14"/>
  <c r="R217" i="14" s="1"/>
  <c r="G177" i="13" s="1"/>
  <c r="R237" i="14"/>
  <c r="S237" i="14" s="1"/>
  <c r="H195" i="13" s="1"/>
  <c r="Q270" i="14"/>
  <c r="F224" i="13" s="1"/>
  <c r="Q271" i="14"/>
  <c r="F225" i="13" s="1"/>
  <c r="R215" i="14"/>
  <c r="R235" i="14"/>
  <c r="G193" i="13" s="1"/>
  <c r="Q220" i="14"/>
  <c r="R220" i="14" s="1"/>
  <c r="G180" i="13" s="1"/>
  <c r="R218" i="14"/>
  <c r="S218" i="14" s="1"/>
  <c r="H178" i="13" s="1"/>
  <c r="R254" i="14"/>
  <c r="S254" i="14" s="1"/>
  <c r="H210" i="13" s="1"/>
  <c r="R250" i="14"/>
  <c r="S250" i="14" s="1"/>
  <c r="H206" i="13" s="1"/>
  <c r="R256" i="14"/>
  <c r="G212" i="13" s="1"/>
  <c r="S205" i="14"/>
  <c r="H167" i="13" s="1"/>
  <c r="R221" i="14"/>
  <c r="G181" i="13" s="1"/>
  <c r="Q238" i="14"/>
  <c r="F196" i="13" s="1"/>
  <c r="F161" i="13"/>
  <c r="F217" i="13"/>
  <c r="F207" i="13"/>
  <c r="Q203" i="14"/>
  <c r="F165" i="13" s="1"/>
  <c r="R232" i="14"/>
  <c r="S232" i="14" s="1"/>
  <c r="H190" i="13" s="1"/>
  <c r="Q273" i="14"/>
  <c r="F227" i="13" s="1"/>
  <c r="S233" i="14"/>
  <c r="H191" i="13" s="1"/>
  <c r="R239" i="14"/>
  <c r="S239" i="14" s="1"/>
  <c r="H197" i="13" s="1"/>
  <c r="R248" i="14"/>
  <c r="G204" i="13" s="1"/>
  <c r="R216" i="14"/>
  <c r="S216" i="14" s="1"/>
  <c r="H176" i="13" s="1"/>
  <c r="R264" i="14"/>
  <c r="S264" i="14" s="1"/>
  <c r="H218" i="13" s="1"/>
  <c r="S267" i="14"/>
  <c r="H221" i="13" s="1"/>
  <c r="F208" i="13"/>
  <c r="Q231" i="14"/>
  <c r="F211" i="13"/>
  <c r="R206" i="14"/>
  <c r="S206" i="14" s="1"/>
  <c r="H168" i="13" s="1"/>
  <c r="S226" i="14"/>
  <c r="H186" i="13" s="1"/>
  <c r="AP186" i="13" s="1"/>
  <c r="G186" i="13"/>
  <c r="R240" i="14"/>
  <c r="G198" i="13" s="1"/>
  <c r="F198" i="13"/>
  <c r="Q242" i="14"/>
  <c r="R242" i="14" s="1"/>
  <c r="E200" i="13"/>
  <c r="R207" i="14"/>
  <c r="F169" i="13"/>
  <c r="F171" i="13"/>
  <c r="R209" i="14"/>
  <c r="S252" i="14"/>
  <c r="H208" i="13" s="1"/>
  <c r="G208" i="13"/>
  <c r="S201" i="14"/>
  <c r="H163" i="13" s="1"/>
  <c r="G163" i="13"/>
  <c r="F209" i="13"/>
  <c r="F164" i="13"/>
  <c r="F166" i="13"/>
  <c r="R204" i="14"/>
  <c r="R266" i="14"/>
  <c r="F220" i="13"/>
  <c r="S241" i="14"/>
  <c r="H199" i="13" s="1"/>
  <c r="G199" i="13"/>
  <c r="F205" i="13"/>
  <c r="R249" i="14"/>
  <c r="R210" i="14"/>
  <c r="G172" i="13" s="1"/>
  <c r="F172" i="13"/>
  <c r="R219" i="14"/>
  <c r="G179" i="13" s="1"/>
  <c r="F179" i="13"/>
  <c r="F182" i="13"/>
  <c r="R222" i="14"/>
  <c r="S251" i="14"/>
  <c r="H207" i="13" s="1"/>
  <c r="G207" i="13"/>
  <c r="R265" i="14"/>
  <c r="G219" i="13" s="1"/>
  <c r="F219" i="13"/>
  <c r="Q234" i="14"/>
  <c r="E192" i="13"/>
  <c r="F186" i="13"/>
  <c r="R200" i="14"/>
  <c r="F162" i="13"/>
  <c r="R257" i="14"/>
  <c r="F213" i="13"/>
  <c r="S236" i="14"/>
  <c r="H194" i="13" s="1"/>
  <c r="G194" i="13"/>
  <c r="F183" i="13"/>
  <c r="R223" i="14"/>
  <c r="S255" i="14"/>
  <c r="H211" i="13" s="1"/>
  <c r="G211" i="13"/>
  <c r="S225" i="14"/>
  <c r="H185" i="13" s="1"/>
  <c r="G185" i="13"/>
  <c r="R253" i="14"/>
  <c r="R202" i="14"/>
  <c r="R268" i="14"/>
  <c r="R224" i="14"/>
  <c r="U164" i="13"/>
  <c r="BD164" i="13" s="1"/>
  <c r="U170" i="13"/>
  <c r="BD170" i="13" s="1"/>
  <c r="Q197" i="13"/>
  <c r="R197" i="13"/>
  <c r="U166" i="13"/>
  <c r="BD166" i="13" s="1"/>
  <c r="Q184" i="13"/>
  <c r="R184" i="13"/>
  <c r="R194" i="13"/>
  <c r="Q194" i="13"/>
  <c r="O162" i="13"/>
  <c r="BC162" i="13" s="1"/>
  <c r="Q204" i="13"/>
  <c r="R204" i="13"/>
  <c r="Q203" i="13"/>
  <c r="R203" i="13"/>
  <c r="AA164" i="13"/>
  <c r="BE164" i="13" s="1"/>
  <c r="Q207" i="13"/>
  <c r="R207" i="13"/>
  <c r="Q163" i="13"/>
  <c r="R163" i="13"/>
  <c r="U172" i="13"/>
  <c r="BD172" i="13" s="1"/>
  <c r="Q211" i="13"/>
  <c r="R211" i="13"/>
  <c r="R212" i="13"/>
  <c r="Q212" i="13"/>
  <c r="Q179" i="13"/>
  <c r="R179" i="13"/>
  <c r="R185" i="13"/>
  <c r="Q185" i="13"/>
  <c r="Z192" i="13" l="1"/>
  <c r="Y192" i="13"/>
  <c r="Z189" i="13"/>
  <c r="Y189" i="13"/>
  <c r="Z200" i="13"/>
  <c r="Y200" i="13"/>
  <c r="S199" i="14"/>
  <c r="H161" i="13" s="1"/>
  <c r="AF219" i="13"/>
  <c r="AE219" i="13"/>
  <c r="AF213" i="13"/>
  <c r="AE213" i="13"/>
  <c r="AL219" i="13"/>
  <c r="AK219" i="13"/>
  <c r="AL172" i="13"/>
  <c r="AK172" i="13"/>
  <c r="AE166" i="13"/>
  <c r="AF166" i="13"/>
  <c r="AF171" i="13"/>
  <c r="AE171" i="13"/>
  <c r="AL186" i="13"/>
  <c r="AK186" i="13"/>
  <c r="AR176" i="13"/>
  <c r="AQ176" i="13"/>
  <c r="AF217" i="13"/>
  <c r="AE217" i="13"/>
  <c r="AR210" i="13"/>
  <c r="AQ210" i="13"/>
  <c r="AL177" i="13"/>
  <c r="AK177" i="13"/>
  <c r="AF191" i="13"/>
  <c r="AE191" i="13"/>
  <c r="AF172" i="13"/>
  <c r="AE172" i="13"/>
  <c r="AF221" i="13"/>
  <c r="AE221" i="13"/>
  <c r="AL185" i="13"/>
  <c r="AK185" i="13"/>
  <c r="AR185" i="13"/>
  <c r="AQ185" i="13"/>
  <c r="AK207" i="13"/>
  <c r="AL207" i="13"/>
  <c r="AF164" i="13"/>
  <c r="AE164" i="13"/>
  <c r="AF169" i="13"/>
  <c r="AE169" i="13"/>
  <c r="AR186" i="13"/>
  <c r="AQ186" i="13"/>
  <c r="AL204" i="13"/>
  <c r="AK204" i="13"/>
  <c r="AF161" i="13"/>
  <c r="AE161" i="13"/>
  <c r="AR178" i="13"/>
  <c r="AQ178" i="13"/>
  <c r="AE194" i="13"/>
  <c r="AF194" i="13"/>
  <c r="AF199" i="13"/>
  <c r="AE199" i="13"/>
  <c r="AL161" i="13"/>
  <c r="AK161" i="13"/>
  <c r="AF207" i="13"/>
  <c r="AE207" i="13"/>
  <c r="AR168" i="13"/>
  <c r="AQ168" i="13"/>
  <c r="AQ197" i="13"/>
  <c r="AR197" i="13"/>
  <c r="AF196" i="13"/>
  <c r="AE196" i="13"/>
  <c r="AL180" i="13"/>
  <c r="AK180" i="13"/>
  <c r="AR226" i="13"/>
  <c r="AQ226" i="13"/>
  <c r="AF185" i="13"/>
  <c r="AE185" i="13"/>
  <c r="AL198" i="13"/>
  <c r="AK198" i="13"/>
  <c r="AE162" i="13"/>
  <c r="AF162" i="13"/>
  <c r="AF209" i="13"/>
  <c r="AE209" i="13"/>
  <c r="AQ211" i="13"/>
  <c r="AR211" i="13"/>
  <c r="AL199" i="13"/>
  <c r="AK199" i="13"/>
  <c r="AL163" i="13"/>
  <c r="AK163" i="13"/>
  <c r="AF211" i="13"/>
  <c r="AE211" i="13"/>
  <c r="AR191" i="13"/>
  <c r="AQ191" i="13"/>
  <c r="AL181" i="13"/>
  <c r="AK181" i="13"/>
  <c r="AL193" i="13"/>
  <c r="AK193" i="13"/>
  <c r="AF167" i="13"/>
  <c r="AE167" i="13"/>
  <c r="AL214" i="13"/>
  <c r="AK214" i="13"/>
  <c r="AR194" i="13"/>
  <c r="AQ194" i="13"/>
  <c r="AR195" i="13"/>
  <c r="AQ195" i="13"/>
  <c r="AK211" i="13"/>
  <c r="AL211" i="13"/>
  <c r="AF205" i="13"/>
  <c r="AE205" i="13"/>
  <c r="AF186" i="13"/>
  <c r="AE186" i="13"/>
  <c r="AF182" i="13"/>
  <c r="AE182" i="13"/>
  <c r="AR199" i="13"/>
  <c r="AQ199" i="13"/>
  <c r="AP163" i="13"/>
  <c r="AR163" i="13"/>
  <c r="AQ163" i="13"/>
  <c r="AF227" i="13"/>
  <c r="AE227" i="13"/>
  <c r="AR167" i="13"/>
  <c r="AQ167" i="13"/>
  <c r="AK170" i="13"/>
  <c r="AL170" i="13"/>
  <c r="AL228" i="13"/>
  <c r="AK228" i="13"/>
  <c r="AR206" i="13"/>
  <c r="AQ206" i="13"/>
  <c r="AR207" i="13"/>
  <c r="AQ207" i="13"/>
  <c r="AF183" i="13"/>
  <c r="AE183" i="13"/>
  <c r="AF179" i="13"/>
  <c r="AE179" i="13"/>
  <c r="AF220" i="13"/>
  <c r="AE220" i="13"/>
  <c r="AL208" i="13"/>
  <c r="AK208" i="13"/>
  <c r="AE208" i="13"/>
  <c r="AF208" i="13"/>
  <c r="AR190" i="13"/>
  <c r="AQ190" i="13"/>
  <c r="AF225" i="13"/>
  <c r="AE225" i="13"/>
  <c r="AF223" i="13"/>
  <c r="AE223" i="13"/>
  <c r="AF163" i="13"/>
  <c r="AE163" i="13"/>
  <c r="AF175" i="13"/>
  <c r="AE175" i="13"/>
  <c r="AR218" i="13"/>
  <c r="AQ218" i="13"/>
  <c r="AK194" i="13"/>
  <c r="AL194" i="13"/>
  <c r="AL179" i="13"/>
  <c r="AK179" i="13"/>
  <c r="AR208" i="13"/>
  <c r="AQ208" i="13"/>
  <c r="AE198" i="13"/>
  <c r="AF198" i="13"/>
  <c r="AR221" i="13"/>
  <c r="AQ221" i="13"/>
  <c r="AF165" i="13"/>
  <c r="AE165" i="13"/>
  <c r="AL212" i="13"/>
  <c r="AK212" i="13"/>
  <c r="AF224" i="13"/>
  <c r="AE224" i="13"/>
  <c r="AF203" i="13"/>
  <c r="AE203" i="13"/>
  <c r="AO163" i="13"/>
  <c r="AO186" i="13"/>
  <c r="AP167" i="13"/>
  <c r="AA172" i="13"/>
  <c r="BE172" i="13" s="1"/>
  <c r="G217" i="13"/>
  <c r="AO167" i="13"/>
  <c r="AA168" i="13"/>
  <c r="BE168" i="13" s="1"/>
  <c r="AA166" i="13"/>
  <c r="BE166" i="13" s="1"/>
  <c r="S274" i="14"/>
  <c r="H228" i="13" s="1"/>
  <c r="AA162" i="13"/>
  <c r="BE162" i="13" s="1"/>
  <c r="AP176" i="13"/>
  <c r="X200" i="13"/>
  <c r="W200" i="13"/>
  <c r="X189" i="13"/>
  <c r="W189" i="13"/>
  <c r="X192" i="13"/>
  <c r="W192" i="13"/>
  <c r="AO176" i="13"/>
  <c r="AP191" i="13"/>
  <c r="AO191" i="13"/>
  <c r="AP211" i="13"/>
  <c r="AO211" i="13"/>
  <c r="AP168" i="13"/>
  <c r="AO168" i="13"/>
  <c r="AO221" i="13"/>
  <c r="AP221" i="13"/>
  <c r="AO206" i="13"/>
  <c r="AP206" i="13"/>
  <c r="AP207" i="13"/>
  <c r="AO207" i="13"/>
  <c r="AO218" i="13"/>
  <c r="AP218" i="13"/>
  <c r="AO197" i="13"/>
  <c r="AP197" i="13"/>
  <c r="AP208" i="13"/>
  <c r="AP190" i="13"/>
  <c r="AO190" i="13"/>
  <c r="AO210" i="13"/>
  <c r="AP210" i="13"/>
  <c r="AO208" i="13"/>
  <c r="AP195" i="13"/>
  <c r="AO195" i="13"/>
  <c r="AP194" i="13"/>
  <c r="AO194" i="13"/>
  <c r="AP178" i="13"/>
  <c r="AO178" i="13"/>
  <c r="AO199" i="13"/>
  <c r="AP199" i="13"/>
  <c r="AP185" i="13"/>
  <c r="AO185" i="13"/>
  <c r="AP226" i="13"/>
  <c r="AO226" i="13"/>
  <c r="H203" i="13"/>
  <c r="H217" i="13"/>
  <c r="F189" i="13"/>
  <c r="Q243" i="14"/>
  <c r="Q230" i="14" s="1"/>
  <c r="Q227" i="14"/>
  <c r="Q214" i="14" s="1"/>
  <c r="S215" i="14"/>
  <c r="R227" i="14"/>
  <c r="R214" i="14" s="1"/>
  <c r="G203" i="13"/>
  <c r="R259" i="14"/>
  <c r="R246" i="14" s="1"/>
  <c r="Q211" i="14"/>
  <c r="Q197" i="14" s="1"/>
  <c r="Q275" i="14"/>
  <c r="Q262" i="14" s="1"/>
  <c r="S258" i="14"/>
  <c r="H214" i="13" s="1"/>
  <c r="S208" i="14"/>
  <c r="H170" i="13" s="1"/>
  <c r="G210" i="13"/>
  <c r="R271" i="14"/>
  <c r="G225" i="13" s="1"/>
  <c r="G195" i="13"/>
  <c r="R270" i="14"/>
  <c r="S270" i="14" s="1"/>
  <c r="R238" i="14"/>
  <c r="G196" i="13" s="1"/>
  <c r="S240" i="14"/>
  <c r="H198" i="13" s="1"/>
  <c r="R269" i="14"/>
  <c r="G223" i="13" s="1"/>
  <c r="G178" i="13"/>
  <c r="G175" i="13"/>
  <c r="G226" i="13"/>
  <c r="R273" i="14"/>
  <c r="G227" i="13" s="1"/>
  <c r="F177" i="13"/>
  <c r="S235" i="14"/>
  <c r="H193" i="13" s="1"/>
  <c r="F180" i="13"/>
  <c r="R231" i="14"/>
  <c r="S221" i="14"/>
  <c r="H181" i="13" s="1"/>
  <c r="G206" i="13"/>
  <c r="S256" i="14"/>
  <c r="H212" i="13" s="1"/>
  <c r="G190" i="13"/>
  <c r="G176" i="13"/>
  <c r="G197" i="13"/>
  <c r="S210" i="14"/>
  <c r="H172" i="13" s="1"/>
  <c r="R203" i="14"/>
  <c r="S203" i="14" s="1"/>
  <c r="H165" i="13" s="1"/>
  <c r="G168" i="13"/>
  <c r="S248" i="14"/>
  <c r="H204" i="13" s="1"/>
  <c r="G218" i="13"/>
  <c r="S217" i="14"/>
  <c r="H177" i="13" s="1"/>
  <c r="S220" i="14"/>
  <c r="H180" i="13" s="1"/>
  <c r="S265" i="14"/>
  <c r="H219" i="13" s="1"/>
  <c r="S242" i="14"/>
  <c r="H200" i="13" s="1"/>
  <c r="G200" i="13"/>
  <c r="F192" i="13"/>
  <c r="R234" i="14"/>
  <c r="S224" i="14"/>
  <c r="H184" i="13" s="1"/>
  <c r="G184" i="13"/>
  <c r="S222" i="14"/>
  <c r="H182" i="13" s="1"/>
  <c r="G182" i="13"/>
  <c r="S266" i="14"/>
  <c r="H220" i="13" s="1"/>
  <c r="G220" i="13"/>
  <c r="F200" i="13"/>
  <c r="G213" i="13"/>
  <c r="S257" i="14"/>
  <c r="H213" i="13" s="1"/>
  <c r="S204" i="14"/>
  <c r="H166" i="13" s="1"/>
  <c r="G166" i="13"/>
  <c r="S200" i="14"/>
  <c r="H162" i="13" s="1"/>
  <c r="G162" i="13"/>
  <c r="S249" i="14"/>
  <c r="H205" i="13" s="1"/>
  <c r="G205" i="13"/>
  <c r="S209" i="14"/>
  <c r="H171" i="13" s="1"/>
  <c r="G171" i="13"/>
  <c r="G169" i="13"/>
  <c r="S207" i="14"/>
  <c r="H169" i="13" s="1"/>
  <c r="S253" i="14"/>
  <c r="H209" i="13" s="1"/>
  <c r="G209" i="13"/>
  <c r="S223" i="14"/>
  <c r="H183" i="13" s="1"/>
  <c r="G183" i="13"/>
  <c r="S268" i="14"/>
  <c r="G222" i="13"/>
  <c r="S202" i="14"/>
  <c r="H164" i="13" s="1"/>
  <c r="G164" i="13"/>
  <c r="S219" i="14"/>
  <c r="H179" i="13" s="1"/>
  <c r="AL171" i="13" l="1"/>
  <c r="AK171" i="13"/>
  <c r="AQ183" i="13"/>
  <c r="AR183" i="13"/>
  <c r="AR205" i="13"/>
  <c r="AQ205" i="13"/>
  <c r="AL220" i="13"/>
  <c r="AK220" i="13"/>
  <c r="AL200" i="13"/>
  <c r="AK200" i="13"/>
  <c r="AR165" i="13"/>
  <c r="AQ165" i="13"/>
  <c r="AR212" i="13"/>
  <c r="AQ212" i="13"/>
  <c r="AL226" i="13"/>
  <c r="AK226" i="13"/>
  <c r="AK225" i="13"/>
  <c r="AL225" i="13"/>
  <c r="AR213" i="13"/>
  <c r="AQ213" i="13"/>
  <c r="AF189" i="13"/>
  <c r="AE189" i="13"/>
  <c r="AL209" i="13"/>
  <c r="AK209" i="13"/>
  <c r="AK162" i="13"/>
  <c r="AL162" i="13"/>
  <c r="AR220" i="13"/>
  <c r="AQ220" i="13"/>
  <c r="AR200" i="13"/>
  <c r="AQ200" i="13"/>
  <c r="AR172" i="13"/>
  <c r="AQ172" i="13"/>
  <c r="AL206" i="13"/>
  <c r="AK206" i="13"/>
  <c r="AL175" i="13"/>
  <c r="AK175" i="13"/>
  <c r="AL210" i="13"/>
  <c r="AK210" i="13"/>
  <c r="AL222" i="13"/>
  <c r="AK222" i="13"/>
  <c r="AL218" i="13"/>
  <c r="AK218" i="13"/>
  <c r="AR179" i="13"/>
  <c r="AQ179" i="13"/>
  <c r="AR209" i="13"/>
  <c r="AQ209" i="13"/>
  <c r="AR162" i="13"/>
  <c r="AQ162" i="13"/>
  <c r="AL182" i="13"/>
  <c r="AK182" i="13"/>
  <c r="AR219" i="13"/>
  <c r="AQ219" i="13"/>
  <c r="AL197" i="13"/>
  <c r="AK197" i="13"/>
  <c r="AR181" i="13"/>
  <c r="AQ181" i="13"/>
  <c r="AL178" i="13"/>
  <c r="AK178" i="13"/>
  <c r="AR170" i="13"/>
  <c r="AQ170" i="13"/>
  <c r="AK176" i="13"/>
  <c r="AL176" i="13"/>
  <c r="AK166" i="13"/>
  <c r="AL166" i="13"/>
  <c r="AR214" i="13"/>
  <c r="AQ214" i="13"/>
  <c r="AQ161" i="13"/>
  <c r="AR161" i="13"/>
  <c r="AP228" i="13"/>
  <c r="AR228" i="13"/>
  <c r="AQ228" i="13"/>
  <c r="AR184" i="13"/>
  <c r="AQ184" i="13"/>
  <c r="AL164" i="13"/>
  <c r="AK164" i="13"/>
  <c r="AQ169" i="13"/>
  <c r="AR169" i="13"/>
  <c r="AR182" i="13"/>
  <c r="AQ182" i="13"/>
  <c r="AR180" i="13"/>
  <c r="AQ180" i="13"/>
  <c r="AL223" i="13"/>
  <c r="AK223" i="13"/>
  <c r="AR164" i="13"/>
  <c r="AQ164" i="13"/>
  <c r="AL169" i="13"/>
  <c r="AK169" i="13"/>
  <c r="AR166" i="13"/>
  <c r="AQ166" i="13"/>
  <c r="AK184" i="13"/>
  <c r="AL184" i="13"/>
  <c r="AR177" i="13"/>
  <c r="AQ177" i="13"/>
  <c r="AE180" i="13"/>
  <c r="AF180" i="13"/>
  <c r="AR198" i="13"/>
  <c r="AQ198" i="13"/>
  <c r="AR193" i="13"/>
  <c r="AQ193" i="13"/>
  <c r="AR171" i="13"/>
  <c r="AQ171" i="13"/>
  <c r="AL213" i="13"/>
  <c r="AK213" i="13"/>
  <c r="AR204" i="13"/>
  <c r="AQ204" i="13"/>
  <c r="AF177" i="13"/>
  <c r="AE177" i="13"/>
  <c r="AQ217" i="13"/>
  <c r="AR217" i="13"/>
  <c r="AL196" i="13"/>
  <c r="AK196" i="13"/>
  <c r="AL183" i="13"/>
  <c r="AK183" i="13"/>
  <c r="AL205" i="13"/>
  <c r="AK205" i="13"/>
  <c r="AF200" i="13"/>
  <c r="AE200" i="13"/>
  <c r="AF192" i="13"/>
  <c r="AE192" i="13"/>
  <c r="AL168" i="13"/>
  <c r="AK168" i="13"/>
  <c r="AK190" i="13"/>
  <c r="AL190" i="13"/>
  <c r="AL227" i="13"/>
  <c r="AK227" i="13"/>
  <c r="AL195" i="13"/>
  <c r="AK195" i="13"/>
  <c r="AK203" i="13"/>
  <c r="AL203" i="13"/>
  <c r="AQ203" i="13"/>
  <c r="AR203" i="13"/>
  <c r="AK217" i="13"/>
  <c r="AL217" i="13"/>
  <c r="AO228" i="13"/>
  <c r="AP179" i="13"/>
  <c r="AO179" i="13"/>
  <c r="AO213" i="13"/>
  <c r="AP213" i="13"/>
  <c r="AP184" i="13"/>
  <c r="AO184" i="13"/>
  <c r="AP212" i="13"/>
  <c r="AO212" i="13"/>
  <c r="AP217" i="13"/>
  <c r="AO217" i="13"/>
  <c r="AP203" i="13"/>
  <c r="AO203" i="13"/>
  <c r="AP219" i="13"/>
  <c r="AO219" i="13"/>
  <c r="AO204" i="13"/>
  <c r="AP204" i="13"/>
  <c r="AO181" i="13"/>
  <c r="AP181" i="13"/>
  <c r="AP214" i="13"/>
  <c r="AO214" i="13"/>
  <c r="AP164" i="13"/>
  <c r="AO164" i="13"/>
  <c r="AO183" i="13"/>
  <c r="AP183" i="13"/>
  <c r="AO205" i="13"/>
  <c r="AP205" i="13"/>
  <c r="AP170" i="13"/>
  <c r="AO170" i="13"/>
  <c r="AP220" i="13"/>
  <c r="AO220" i="13"/>
  <c r="AP165" i="13"/>
  <c r="AO165" i="13"/>
  <c r="AO166" i="13"/>
  <c r="AP166" i="13"/>
  <c r="AO209" i="13"/>
  <c r="AP209" i="13"/>
  <c r="AO162" i="13"/>
  <c r="AP162" i="13"/>
  <c r="AP180" i="13"/>
  <c r="AO180" i="13"/>
  <c r="AP172" i="13"/>
  <c r="AO172" i="13"/>
  <c r="AP193" i="13"/>
  <c r="AO193" i="13"/>
  <c r="AO198" i="13"/>
  <c r="AP198" i="13"/>
  <c r="AP161" i="13"/>
  <c r="AO161" i="13"/>
  <c r="AO171" i="13"/>
  <c r="AP171" i="13"/>
  <c r="AP169" i="13"/>
  <c r="AO169" i="13"/>
  <c r="AO182" i="13"/>
  <c r="AP182" i="13"/>
  <c r="AP200" i="13"/>
  <c r="AO200" i="13"/>
  <c r="AO177" i="13"/>
  <c r="AP177" i="13"/>
  <c r="R211" i="14"/>
  <c r="R197" i="14" s="1"/>
  <c r="S211" i="14"/>
  <c r="S197" i="14" s="1"/>
  <c r="S231" i="14"/>
  <c r="R243" i="14"/>
  <c r="R230" i="14" s="1"/>
  <c r="H175" i="13"/>
  <c r="S227" i="14"/>
  <c r="S214" i="14" s="1"/>
  <c r="S259" i="14"/>
  <c r="S246" i="14" s="1"/>
  <c r="R275" i="14"/>
  <c r="R262" i="14" s="1"/>
  <c r="S269" i="14"/>
  <c r="H223" i="13" s="1"/>
  <c r="S271" i="14"/>
  <c r="H225" i="13" s="1"/>
  <c r="G224" i="13"/>
  <c r="S238" i="14"/>
  <c r="H196" i="13" s="1"/>
  <c r="S273" i="14"/>
  <c r="H227" i="13" s="1"/>
  <c r="G189" i="13"/>
  <c r="I5" i="14"/>
  <c r="G165" i="13"/>
  <c r="H222" i="13"/>
  <c r="S234" i="14"/>
  <c r="H192" i="13" s="1"/>
  <c r="G192" i="13"/>
  <c r="H224" i="13"/>
  <c r="J5" i="14"/>
  <c r="AS168" i="13"/>
  <c r="BH168" i="13" s="1"/>
  <c r="AR222" i="13" l="1"/>
  <c r="AQ222" i="13"/>
  <c r="AR223" i="13"/>
  <c r="AQ223" i="13"/>
  <c r="AL165" i="13"/>
  <c r="AK165" i="13"/>
  <c r="AL189" i="13"/>
  <c r="AK189" i="13"/>
  <c r="AQ225" i="13"/>
  <c r="AR225" i="13"/>
  <c r="AR227" i="13"/>
  <c r="AQ227" i="13"/>
  <c r="AQ175" i="13"/>
  <c r="AR175" i="13"/>
  <c r="AR192" i="13"/>
  <c r="AQ192" i="13"/>
  <c r="AR224" i="13"/>
  <c r="AQ224" i="13"/>
  <c r="AR196" i="13"/>
  <c r="AQ196" i="13"/>
  <c r="AL192" i="13"/>
  <c r="AK192" i="13"/>
  <c r="AL224" i="13"/>
  <c r="AK224" i="13"/>
  <c r="AS162" i="13"/>
  <c r="BH162" i="13" s="1"/>
  <c r="AS164" i="13"/>
  <c r="BH164" i="13" s="1"/>
  <c r="AO196" i="13"/>
  <c r="AP196" i="13"/>
  <c r="AS172" i="13"/>
  <c r="BH172" i="13" s="1"/>
  <c r="AP225" i="13"/>
  <c r="AO225" i="13"/>
  <c r="AS170" i="13"/>
  <c r="BH170" i="13" s="1"/>
  <c r="AO227" i="13"/>
  <c r="AP227" i="13"/>
  <c r="AS166" i="13"/>
  <c r="BH166" i="13" s="1"/>
  <c r="AO175" i="13"/>
  <c r="AP175" i="13"/>
  <c r="AP192" i="13"/>
  <c r="AO192" i="13"/>
  <c r="AO223" i="13"/>
  <c r="AP223" i="13"/>
  <c r="AO224" i="13"/>
  <c r="AP224" i="13"/>
  <c r="AP222" i="13"/>
  <c r="AO222" i="13"/>
  <c r="S275" i="14"/>
  <c r="S262" i="14" s="1"/>
  <c r="H189" i="13"/>
  <c r="S243" i="14"/>
  <c r="S230" i="14" s="1"/>
  <c r="K6" i="14"/>
  <c r="J6" i="14"/>
  <c r="H6" i="14"/>
  <c r="I6" i="14"/>
  <c r="AA219" i="13"/>
  <c r="BE219" i="13" s="1"/>
  <c r="AA122" i="13"/>
  <c r="BE122" i="13" s="1"/>
  <c r="O107" i="13"/>
  <c r="BC107" i="13" s="1"/>
  <c r="O183" i="13"/>
  <c r="BC183" i="13" s="1"/>
  <c r="AA213" i="13"/>
  <c r="BE213" i="13" s="1"/>
  <c r="O130" i="13"/>
  <c r="BC130" i="13" s="1"/>
  <c r="O143" i="13"/>
  <c r="BC143" i="13" s="1"/>
  <c r="AA99" i="13"/>
  <c r="BE99" i="13" s="1"/>
  <c r="O124" i="13"/>
  <c r="BC124" i="13" s="1"/>
  <c r="O127" i="13"/>
  <c r="BC127" i="13" s="1"/>
  <c r="O121" i="13"/>
  <c r="BC121" i="13" s="1"/>
  <c r="AQ189" i="13" l="1"/>
  <c r="AR189" i="13"/>
  <c r="AP189" i="13"/>
  <c r="AO189" i="13"/>
  <c r="J11" i="14"/>
  <c r="J13" i="14" s="1"/>
  <c r="I11" i="14"/>
  <c r="I13" i="14" s="1"/>
  <c r="H11" i="14"/>
  <c r="H13" i="14" s="1"/>
  <c r="K11" i="14"/>
  <c r="K13" i="14" s="1"/>
  <c r="I158" i="13"/>
  <c r="AA204" i="13"/>
  <c r="BE204" i="13" s="1"/>
  <c r="O93" i="13"/>
  <c r="BC93" i="13" s="1"/>
  <c r="AA205" i="13"/>
  <c r="BE205" i="13" s="1"/>
  <c r="AA191" i="13"/>
  <c r="BE191" i="13" s="1"/>
  <c r="O227" i="13"/>
  <c r="BC227" i="13" s="1"/>
  <c r="O135" i="13"/>
  <c r="BC135" i="13" s="1"/>
  <c r="O151" i="13"/>
  <c r="BC151" i="13" s="1"/>
  <c r="O222" i="13"/>
  <c r="BC222" i="13" s="1"/>
  <c r="O100" i="13"/>
  <c r="BC100" i="13" s="1"/>
  <c r="O198" i="13"/>
  <c r="BC198" i="13" s="1"/>
  <c r="AA87" i="13"/>
  <c r="BE87" i="13" s="1"/>
  <c r="U205" i="13"/>
  <c r="BD205" i="13" s="1"/>
  <c r="U89" i="13"/>
  <c r="BD89" i="13" s="1"/>
  <c r="U165" i="13"/>
  <c r="BD165" i="13" s="1"/>
  <c r="AA95" i="13"/>
  <c r="BE95" i="13" s="1"/>
  <c r="AA148" i="13"/>
  <c r="BE148" i="13" s="1"/>
  <c r="AA182" i="13"/>
  <c r="BE182" i="13" s="1"/>
  <c r="AA193" i="13"/>
  <c r="BE193" i="13" s="1"/>
  <c r="AA94" i="13"/>
  <c r="BE94" i="13" s="1"/>
  <c r="U163" i="13"/>
  <c r="BD163" i="13" s="1"/>
  <c r="O133" i="13"/>
  <c r="BC133" i="13" s="1"/>
  <c r="O211" i="13"/>
  <c r="BC211" i="13" s="1"/>
  <c r="AA163" i="13"/>
  <c r="BE163" i="13" s="1"/>
  <c r="O192" i="13"/>
  <c r="BC192" i="13" s="1"/>
  <c r="O146" i="13"/>
  <c r="BC146" i="13" s="1"/>
  <c r="AA171" i="13"/>
  <c r="BE171" i="13" s="1"/>
  <c r="AA194" i="13"/>
  <c r="BE194" i="13" s="1"/>
  <c r="AA92" i="13"/>
  <c r="BE92" i="13" s="1"/>
  <c r="U123" i="13"/>
  <c r="BD123" i="13" s="1"/>
  <c r="U179" i="13"/>
  <c r="BD179" i="13" s="1"/>
  <c r="U136" i="13"/>
  <c r="BD136" i="13" s="1"/>
  <c r="U142" i="13"/>
  <c r="BD142" i="13" s="1"/>
  <c r="O118" i="13"/>
  <c r="BC118" i="13" s="1"/>
  <c r="AA145" i="13"/>
  <c r="BE145" i="13" s="1"/>
  <c r="AA150" i="13"/>
  <c r="BE150" i="13" s="1"/>
  <c r="O179" i="13"/>
  <c r="BC179" i="13" s="1"/>
  <c r="O96" i="13"/>
  <c r="BC96" i="13" s="1"/>
  <c r="AA91" i="13"/>
  <c r="BE91" i="13" s="1"/>
  <c r="AA225" i="13"/>
  <c r="BE225" i="13" s="1"/>
  <c r="AA199" i="13"/>
  <c r="BE199" i="13" s="1"/>
  <c r="AA132" i="13"/>
  <c r="BE132" i="13" s="1"/>
  <c r="AA165" i="13"/>
  <c r="BE165" i="13" s="1"/>
  <c r="AA221" i="13"/>
  <c r="BE221" i="13" s="1"/>
  <c r="O165" i="13"/>
  <c r="BC165" i="13" s="1"/>
  <c r="AA101" i="13"/>
  <c r="BE101" i="13" s="1"/>
  <c r="U148" i="13"/>
  <c r="BD148" i="13" s="1"/>
  <c r="AA144" i="13"/>
  <c r="BE144" i="13" s="1"/>
  <c r="O99" i="13"/>
  <c r="BC99" i="13" s="1"/>
  <c r="O91" i="13"/>
  <c r="BC91" i="13" s="1"/>
  <c r="O101" i="13"/>
  <c r="BC101" i="13" s="1"/>
  <c r="AA138" i="13"/>
  <c r="BE138" i="13" s="1"/>
  <c r="O218" i="13"/>
  <c r="BC218" i="13" s="1"/>
  <c r="O167" i="13"/>
  <c r="BC167" i="13" s="1"/>
  <c r="AA224" i="13"/>
  <c r="BE224" i="13" s="1"/>
  <c r="AA183" i="13"/>
  <c r="BE183" i="13" s="1"/>
  <c r="AA212" i="13"/>
  <c r="BE212" i="13" s="1"/>
  <c r="AA110" i="13"/>
  <c r="BE110" i="13" s="1"/>
  <c r="O169" i="13"/>
  <c r="BC169" i="13" s="1"/>
  <c r="O95" i="13"/>
  <c r="BC95" i="13" s="1"/>
  <c r="O110" i="13"/>
  <c r="BC110" i="13" s="1"/>
  <c r="AA169" i="13"/>
  <c r="BE169" i="13" s="1"/>
  <c r="U145" i="13"/>
  <c r="BD145" i="13" s="1"/>
  <c r="AA180" i="13"/>
  <c r="BE180" i="13" s="1"/>
  <c r="AA227" i="13"/>
  <c r="BE227" i="13" s="1"/>
  <c r="AA121" i="13"/>
  <c r="BE121" i="13" s="1"/>
  <c r="AA116" i="13"/>
  <c r="BE116" i="13" s="1"/>
  <c r="O132" i="13"/>
  <c r="BC132" i="13" s="1"/>
  <c r="O103" i="13"/>
  <c r="BC103" i="13" s="1"/>
  <c r="AA214" i="13"/>
  <c r="BE214" i="13" s="1"/>
  <c r="O109" i="13"/>
  <c r="BC109" i="13" s="1"/>
  <c r="AA147" i="13"/>
  <c r="BE147" i="13" s="1"/>
  <c r="AA117" i="13"/>
  <c r="BE117" i="13" s="1"/>
  <c r="O175" i="13"/>
  <c r="BC175" i="13" s="1"/>
  <c r="O193" i="13"/>
  <c r="BC193" i="13" s="1"/>
  <c r="AA196" i="13"/>
  <c r="BE196" i="13" s="1"/>
  <c r="AA86" i="13"/>
  <c r="BE86" i="13" s="1"/>
  <c r="U184" i="13"/>
  <c r="BD184" i="13" s="1"/>
  <c r="U93" i="13"/>
  <c r="BD93" i="13" s="1"/>
  <c r="O204" i="13"/>
  <c r="BC204" i="13" s="1"/>
  <c r="O152" i="13"/>
  <c r="BC152" i="13" s="1"/>
  <c r="U151" i="13"/>
  <c r="BD151" i="13" s="1"/>
  <c r="O207" i="13"/>
  <c r="BC207" i="13" s="1"/>
  <c r="O147" i="13"/>
  <c r="BC147" i="13" s="1"/>
  <c r="O213" i="13"/>
  <c r="BC213" i="13" s="1"/>
  <c r="AA195" i="13"/>
  <c r="BE195" i="13" s="1"/>
  <c r="O184" i="13"/>
  <c r="BC184" i="13" s="1"/>
  <c r="O85" i="13"/>
  <c r="BC85" i="13" s="1"/>
  <c r="AA184" i="13"/>
  <c r="BE184" i="13" s="1"/>
  <c r="O219" i="13"/>
  <c r="BC219" i="13" s="1"/>
  <c r="U191" i="13"/>
  <c r="BD191" i="13" s="1"/>
  <c r="U91" i="13"/>
  <c r="BD91" i="13" s="1"/>
  <c r="AA218" i="13"/>
  <c r="BE218" i="13" s="1"/>
  <c r="O116" i="13"/>
  <c r="BC116" i="13" s="1"/>
  <c r="AA177" i="13"/>
  <c r="BE177" i="13" s="1"/>
  <c r="O210" i="13"/>
  <c r="BC210" i="13" s="1"/>
  <c r="U106" i="13"/>
  <c r="BD106" i="13" s="1"/>
  <c r="O182" i="13"/>
  <c r="BC182" i="13" s="1"/>
  <c r="O138" i="13"/>
  <c r="BC138" i="13" s="1"/>
  <c r="AA226" i="13"/>
  <c r="BE226" i="13" s="1"/>
  <c r="AA192" i="13"/>
  <c r="BE192" i="13" s="1"/>
  <c r="U131" i="13"/>
  <c r="BD131" i="13" s="1"/>
  <c r="O189" i="13"/>
  <c r="BC189" i="13" s="1"/>
  <c r="AA123" i="13"/>
  <c r="BE123" i="13" s="1"/>
  <c r="U94" i="13"/>
  <c r="BD94" i="13" s="1"/>
  <c r="U107" i="13"/>
  <c r="BD107" i="13" s="1"/>
  <c r="U87" i="13"/>
  <c r="BD87" i="13" s="1"/>
  <c r="U127" i="13"/>
  <c r="BD127" i="13" s="1"/>
  <c r="O185" i="13"/>
  <c r="BC185" i="13" s="1"/>
  <c r="O145" i="13"/>
  <c r="BC145" i="13" s="1"/>
  <c r="AA106" i="13"/>
  <c r="BE106" i="13" s="1"/>
  <c r="AA129" i="13"/>
  <c r="BE129" i="13" s="1"/>
  <c r="U178" i="13"/>
  <c r="BD178" i="13" s="1"/>
  <c r="U102" i="13"/>
  <c r="BD102" i="13" s="1"/>
  <c r="AA88" i="13"/>
  <c r="BE88" i="13" s="1"/>
  <c r="O190" i="13"/>
  <c r="BC190" i="13" s="1"/>
  <c r="AA143" i="13"/>
  <c r="BE143" i="13" s="1"/>
  <c r="O195" i="13"/>
  <c r="BC195" i="13" s="1"/>
  <c r="O94" i="13"/>
  <c r="BC94" i="13" s="1"/>
  <c r="U103" i="13"/>
  <c r="BD103" i="13" s="1"/>
  <c r="O176" i="13"/>
  <c r="BC176" i="13" s="1"/>
  <c r="O120" i="13"/>
  <c r="BC120" i="13" s="1"/>
  <c r="AA181" i="13"/>
  <c r="BE181" i="13" s="1"/>
  <c r="O196" i="13"/>
  <c r="BC196" i="13" s="1"/>
  <c r="AA104" i="13"/>
  <c r="BE104" i="13" s="1"/>
  <c r="AA120" i="13"/>
  <c r="BE120" i="13" s="1"/>
  <c r="O225" i="13"/>
  <c r="BC225" i="13" s="1"/>
  <c r="AA142" i="13"/>
  <c r="BE142" i="13" s="1"/>
  <c r="AA208" i="13"/>
  <c r="BE208" i="13" s="1"/>
  <c r="O87" i="13"/>
  <c r="BC87" i="13" s="1"/>
  <c r="AA130" i="13"/>
  <c r="BE130" i="13" s="1"/>
  <c r="AA128" i="13"/>
  <c r="BE128" i="13" s="1"/>
  <c r="AA190" i="13"/>
  <c r="BE190" i="13" s="1"/>
  <c r="AA175" i="13"/>
  <c r="BE175" i="13" s="1"/>
  <c r="AA103" i="13"/>
  <c r="BE103" i="13" s="1"/>
  <c r="AA149" i="13"/>
  <c r="BE149" i="13" s="1"/>
  <c r="U186" i="13"/>
  <c r="BD186" i="13" s="1"/>
  <c r="U199" i="13"/>
  <c r="BD199" i="13" s="1"/>
  <c r="U100" i="13"/>
  <c r="BD100" i="13" s="1"/>
  <c r="AA210" i="13"/>
  <c r="BE210" i="13" s="1"/>
  <c r="AA185" i="13"/>
  <c r="BE185" i="13" s="1"/>
  <c r="AA197" i="13"/>
  <c r="BE197" i="13" s="1"/>
  <c r="AA119" i="13"/>
  <c r="BE119" i="13" s="1"/>
  <c r="AA93" i="13"/>
  <c r="BE93" i="13" s="1"/>
  <c r="AA223" i="13"/>
  <c r="BE223" i="13" s="1"/>
  <c r="O223" i="13"/>
  <c r="BC223" i="13" s="1"/>
  <c r="AA167" i="13"/>
  <c r="BE167" i="13" s="1"/>
  <c r="AA161" i="13"/>
  <c r="BE161" i="13" s="1"/>
  <c r="O114" i="13"/>
  <c r="BC114" i="13" s="1"/>
  <c r="AA217" i="13"/>
  <c r="BE217" i="13" s="1"/>
  <c r="O224" i="13"/>
  <c r="BC224" i="13" s="1"/>
  <c r="AA220" i="13"/>
  <c r="BE220" i="13" s="1"/>
  <c r="O228" i="13"/>
  <c r="BC228" i="13" s="1"/>
  <c r="O226" i="13"/>
  <c r="BC226" i="13" s="1"/>
  <c r="O217" i="13"/>
  <c r="BC217" i="13" s="1"/>
  <c r="AA222" i="13"/>
  <c r="BE222" i="13" s="1"/>
  <c r="O221" i="13"/>
  <c r="BC221" i="13" s="1"/>
  <c r="O220" i="13"/>
  <c r="BC220" i="13" s="1"/>
  <c r="AA228" i="13"/>
  <c r="BE228" i="13" s="1"/>
  <c r="U210" i="13"/>
  <c r="BD210" i="13" s="1"/>
  <c r="U214" i="13"/>
  <c r="BD214" i="13" s="1"/>
  <c r="U207" i="13"/>
  <c r="BD207" i="13" s="1"/>
  <c r="U206" i="13"/>
  <c r="BD206" i="13" s="1"/>
  <c r="U203" i="13"/>
  <c r="BD203" i="13" s="1"/>
  <c r="O214" i="13"/>
  <c r="BC214" i="13" s="1"/>
  <c r="U204" i="13"/>
  <c r="BD204" i="13" s="1"/>
  <c r="U212" i="13"/>
  <c r="BD212" i="13" s="1"/>
  <c r="AA211" i="13"/>
  <c r="BE211" i="13" s="1"/>
  <c r="U213" i="13"/>
  <c r="BD213" i="13" s="1"/>
  <c r="O212" i="13"/>
  <c r="BC212" i="13" s="1"/>
  <c r="O203" i="13"/>
  <c r="BC203" i="13" s="1"/>
  <c r="O206" i="13"/>
  <c r="BC206" i="13" s="1"/>
  <c r="O205" i="13"/>
  <c r="BC205" i="13" s="1"/>
  <c r="U211" i="13"/>
  <c r="BD211" i="13" s="1"/>
  <c r="U209" i="13"/>
  <c r="BD209" i="13" s="1"/>
  <c r="AA207" i="13"/>
  <c r="BE207" i="13" s="1"/>
  <c r="O208" i="13"/>
  <c r="BC208" i="13" s="1"/>
  <c r="U208" i="13"/>
  <c r="BD208" i="13" s="1"/>
  <c r="O209" i="13"/>
  <c r="BC209" i="13" s="1"/>
  <c r="AA206" i="13"/>
  <c r="BE206" i="13" s="1"/>
  <c r="AA209" i="13"/>
  <c r="BE209" i="13" s="1"/>
  <c r="AA203" i="13"/>
  <c r="BE203" i="13" s="1"/>
  <c r="O197" i="13"/>
  <c r="BC197" i="13" s="1"/>
  <c r="O199" i="13"/>
  <c r="BC199" i="13" s="1"/>
  <c r="U195" i="13"/>
  <c r="BD195" i="13" s="1"/>
  <c r="U196" i="13"/>
  <c r="BD196" i="13" s="1"/>
  <c r="U194" i="13"/>
  <c r="BD194" i="13" s="1"/>
  <c r="U190" i="13"/>
  <c r="BD190" i="13" s="1"/>
  <c r="U192" i="13"/>
  <c r="BD192" i="13" s="1"/>
  <c r="O191" i="13"/>
  <c r="BC191" i="13" s="1"/>
  <c r="O194" i="13"/>
  <c r="BC194" i="13" s="1"/>
  <c r="U200" i="13"/>
  <c r="BD200" i="13" s="1"/>
  <c r="O200" i="13"/>
  <c r="BC200" i="13" s="1"/>
  <c r="AA198" i="13"/>
  <c r="BE198" i="13" s="1"/>
  <c r="U197" i="13"/>
  <c r="BD197" i="13" s="1"/>
  <c r="U193" i="13"/>
  <c r="BD193" i="13" s="1"/>
  <c r="U198" i="13"/>
  <c r="BD198" i="13" s="1"/>
  <c r="AA200" i="13"/>
  <c r="BE200" i="13" s="1"/>
  <c r="AA189" i="13"/>
  <c r="BE189" i="13" s="1"/>
  <c r="AA179" i="13"/>
  <c r="BE179" i="13" s="1"/>
  <c r="AA178" i="13"/>
  <c r="BE178" i="13" s="1"/>
  <c r="O186" i="13"/>
  <c r="BC186" i="13" s="1"/>
  <c r="O177" i="13"/>
  <c r="BC177" i="13" s="1"/>
  <c r="U180" i="13"/>
  <c r="BD180" i="13" s="1"/>
  <c r="AA176" i="13"/>
  <c r="BE176" i="13" s="1"/>
  <c r="U177" i="13"/>
  <c r="BD177" i="13" s="1"/>
  <c r="U185" i="13"/>
  <c r="BD185" i="13" s="1"/>
  <c r="AA186" i="13"/>
  <c r="BE186" i="13" s="1"/>
  <c r="O178" i="13"/>
  <c r="BC178" i="13" s="1"/>
  <c r="O181" i="13"/>
  <c r="BC181" i="13" s="1"/>
  <c r="O180" i="13"/>
  <c r="BC180" i="13" s="1"/>
  <c r="U171" i="13"/>
  <c r="BD171" i="13" s="1"/>
  <c r="O163" i="13"/>
  <c r="BC163" i="13" s="1"/>
  <c r="O171" i="13"/>
  <c r="BC171" i="13" s="1"/>
  <c r="O161" i="13"/>
  <c r="BC161" i="13" s="1"/>
  <c r="U144" i="13"/>
  <c r="BD144" i="13" s="1"/>
  <c r="U150" i="13"/>
  <c r="BD150" i="13" s="1"/>
  <c r="U146" i="13"/>
  <c r="BD146" i="13" s="1"/>
  <c r="U147" i="13"/>
  <c r="BD147" i="13" s="1"/>
  <c r="U152" i="13"/>
  <c r="BD152" i="13" s="1"/>
  <c r="O150" i="13"/>
  <c r="BC150" i="13" s="1"/>
  <c r="O144" i="13"/>
  <c r="BC144" i="13" s="1"/>
  <c r="AA152" i="13"/>
  <c r="BE152" i="13" s="1"/>
  <c r="AA146" i="13"/>
  <c r="BE146" i="13" s="1"/>
  <c r="AA151" i="13"/>
  <c r="BE151" i="13" s="1"/>
  <c r="U149" i="13"/>
  <c r="BD149" i="13" s="1"/>
  <c r="AA141" i="13"/>
  <c r="BE141" i="13" s="1"/>
  <c r="U143" i="13"/>
  <c r="BD143" i="13" s="1"/>
  <c r="O142" i="13"/>
  <c r="BC142" i="13" s="1"/>
  <c r="O148" i="13"/>
  <c r="BC148" i="13" s="1"/>
  <c r="U141" i="13"/>
  <c r="BD141" i="13" s="1"/>
  <c r="O141" i="13"/>
  <c r="BC141" i="13" s="1"/>
  <c r="O149" i="13"/>
  <c r="BC149" i="13" s="1"/>
  <c r="U129" i="13"/>
  <c r="BD129" i="13" s="1"/>
  <c r="O131" i="13"/>
  <c r="BC131" i="13" s="1"/>
  <c r="U137" i="13"/>
  <c r="BD137" i="13" s="1"/>
  <c r="AA137" i="13"/>
  <c r="BE137" i="13" s="1"/>
  <c r="U134" i="13"/>
  <c r="BD134" i="13" s="1"/>
  <c r="O129" i="13"/>
  <c r="BC129" i="13" s="1"/>
  <c r="O134" i="13"/>
  <c r="BC134" i="13" s="1"/>
  <c r="U138" i="13"/>
  <c r="BD138" i="13" s="1"/>
  <c r="U128" i="13"/>
  <c r="BD128" i="13" s="1"/>
  <c r="O136" i="13"/>
  <c r="BC136" i="13" s="1"/>
  <c r="U133" i="13"/>
  <c r="BD133" i="13" s="1"/>
  <c r="U135" i="13"/>
  <c r="BD135" i="13" s="1"/>
  <c r="O128" i="13"/>
  <c r="BC128" i="13" s="1"/>
  <c r="AA133" i="13"/>
  <c r="BE133" i="13" s="1"/>
  <c r="AA131" i="13"/>
  <c r="BE131" i="13" s="1"/>
  <c r="U130" i="13"/>
  <c r="BD130" i="13" s="1"/>
  <c r="AA136" i="13"/>
  <c r="BE136" i="13" s="1"/>
  <c r="AA127" i="13"/>
  <c r="BE127" i="13" s="1"/>
  <c r="AA135" i="13"/>
  <c r="BE135" i="13" s="1"/>
  <c r="AA134" i="13"/>
  <c r="BE134" i="13" s="1"/>
  <c r="U132" i="13"/>
  <c r="BD132" i="13" s="1"/>
  <c r="O137" i="13"/>
  <c r="BC137" i="13" s="1"/>
  <c r="O113" i="13"/>
  <c r="BC113" i="13" s="1"/>
  <c r="U104" i="13"/>
  <c r="BD104" i="13" s="1"/>
  <c r="U121" i="13"/>
  <c r="BD121" i="13" s="1"/>
  <c r="O123" i="13"/>
  <c r="BC123" i="13" s="1"/>
  <c r="U124" i="13"/>
  <c r="BD124" i="13" s="1"/>
  <c r="AA113" i="13"/>
  <c r="BE113" i="13" s="1"/>
  <c r="U118" i="13"/>
  <c r="BD118" i="13" s="1"/>
  <c r="O115" i="13"/>
  <c r="BC115" i="13" s="1"/>
  <c r="U122" i="13"/>
  <c r="BD122" i="13" s="1"/>
  <c r="AA124" i="13"/>
  <c r="BE124" i="13" s="1"/>
  <c r="AA115" i="13"/>
  <c r="BE115" i="13" s="1"/>
  <c r="O119" i="13"/>
  <c r="BC119" i="13" s="1"/>
  <c r="U120" i="13"/>
  <c r="BD120" i="13" s="1"/>
  <c r="O122" i="13"/>
  <c r="BC122" i="13" s="1"/>
  <c r="U119" i="13"/>
  <c r="BD119" i="13" s="1"/>
  <c r="U117" i="13"/>
  <c r="BD117" i="13" s="1"/>
  <c r="O117" i="13"/>
  <c r="BC117" i="13" s="1"/>
  <c r="U115" i="13"/>
  <c r="BD115" i="13" s="1"/>
  <c r="AA118" i="13"/>
  <c r="BE118" i="13" s="1"/>
  <c r="U114" i="13"/>
  <c r="BD114" i="13" s="1"/>
  <c r="U116" i="13"/>
  <c r="BD116" i="13" s="1"/>
  <c r="AA114" i="13"/>
  <c r="BE114" i="13" s="1"/>
  <c r="U113" i="13"/>
  <c r="BD113" i="13" s="1"/>
  <c r="AA108" i="13"/>
  <c r="BE108" i="13" s="1"/>
  <c r="O108" i="13"/>
  <c r="BC108" i="13" s="1"/>
  <c r="AA105" i="13"/>
  <c r="BE105" i="13" s="1"/>
  <c r="AA102" i="13"/>
  <c r="BE102" i="13" s="1"/>
  <c r="U101" i="13"/>
  <c r="BD101" i="13" s="1"/>
  <c r="O106" i="13"/>
  <c r="BC106" i="13" s="1"/>
  <c r="AA109" i="13"/>
  <c r="BE109" i="13" s="1"/>
  <c r="U108" i="13"/>
  <c r="BD108" i="13" s="1"/>
  <c r="U99" i="13"/>
  <c r="BD99" i="13" s="1"/>
  <c r="U110" i="13"/>
  <c r="BD110" i="13" s="1"/>
  <c r="U105" i="13"/>
  <c r="BD105" i="13" s="1"/>
  <c r="O104" i="13"/>
  <c r="BC104" i="13" s="1"/>
  <c r="O102" i="13"/>
  <c r="BC102" i="13" s="1"/>
  <c r="AA107" i="13"/>
  <c r="BE107" i="13" s="1"/>
  <c r="U109" i="13"/>
  <c r="BD109" i="13" s="1"/>
  <c r="O105" i="13"/>
  <c r="BC105" i="13" s="1"/>
  <c r="AA100" i="13"/>
  <c r="BE100" i="13" s="1"/>
  <c r="O88" i="13"/>
  <c r="BC88" i="13" s="1"/>
  <c r="AA89" i="13"/>
  <c r="BE89" i="13" s="1"/>
  <c r="U90" i="13"/>
  <c r="BD90" i="13" s="1"/>
  <c r="O89" i="13"/>
  <c r="BC89" i="13" s="1"/>
  <c r="U86" i="13"/>
  <c r="BD86" i="13" s="1"/>
  <c r="U95" i="13"/>
  <c r="BD95" i="13" s="1"/>
  <c r="U88" i="13"/>
  <c r="BD88" i="13" s="1"/>
  <c r="O86" i="13"/>
  <c r="BC86" i="13" s="1"/>
  <c r="O90" i="13"/>
  <c r="BC90" i="13" s="1"/>
  <c r="O92" i="13"/>
  <c r="BC92" i="13" s="1"/>
  <c r="AA90" i="13"/>
  <c r="BE90" i="13" s="1"/>
  <c r="AA96" i="13"/>
  <c r="BE96" i="13" s="1"/>
  <c r="U96" i="13"/>
  <c r="BD96" i="13" s="1"/>
  <c r="U92" i="13"/>
  <c r="BD92" i="13" s="1"/>
  <c r="AA85" i="13"/>
  <c r="BE85" i="13" s="1"/>
  <c r="U85" i="13"/>
  <c r="BD85" i="13" s="1"/>
  <c r="AS226" i="13"/>
  <c r="BH226" i="13" s="1"/>
  <c r="AS207" i="13"/>
  <c r="BH207" i="13" s="1"/>
  <c r="AS200" i="13"/>
  <c r="BH200" i="13" s="1"/>
  <c r="AS169" i="13"/>
  <c r="BH169" i="13" s="1"/>
  <c r="AS193" i="13"/>
  <c r="BH193" i="13" s="1"/>
  <c r="AS209" i="13"/>
  <c r="BH209" i="13" s="1"/>
  <c r="AS161" i="13"/>
  <c r="BH161" i="13" s="1"/>
  <c r="AS179" i="13"/>
  <c r="BH179" i="13" s="1"/>
  <c r="AS167" i="13"/>
  <c r="BH167" i="13" s="1"/>
  <c r="AS212" i="13"/>
  <c r="BH212" i="13" s="1"/>
  <c r="AS203" i="13"/>
  <c r="BH203" i="13" s="1"/>
  <c r="AS205" i="13"/>
  <c r="BH205" i="13" s="1"/>
  <c r="AS217" i="13"/>
  <c r="BH217" i="13" s="1"/>
  <c r="AS180" i="13"/>
  <c r="BH180" i="13" s="1"/>
  <c r="AS214" i="13"/>
  <c r="BH214" i="13" s="1"/>
  <c r="AS191" i="13"/>
  <c r="BH191" i="13" s="1"/>
  <c r="AS184" i="13"/>
  <c r="BH184" i="13" s="1"/>
  <c r="AS206" i="13"/>
  <c r="BH206" i="13" s="1"/>
  <c r="AS219" i="13"/>
  <c r="BH219" i="13" s="1"/>
  <c r="AS223" i="13"/>
  <c r="BH223" i="13" s="1"/>
  <c r="AS165" i="13"/>
  <c r="BH165" i="13" s="1"/>
  <c r="AS186" i="13"/>
  <c r="BH186" i="13" s="1"/>
  <c r="AS182" i="13"/>
  <c r="BH182" i="13" s="1"/>
  <c r="AS222" i="13"/>
  <c r="BH222" i="13" s="1"/>
  <c r="AS195" i="13"/>
  <c r="BH195" i="13" s="1"/>
  <c r="AS213" i="13"/>
  <c r="BH213" i="13" s="1"/>
  <c r="AS204" i="13"/>
  <c r="BH204" i="13" s="1"/>
  <c r="AS211" i="13"/>
  <c r="BH211" i="13" s="1"/>
  <c r="AS181" i="13"/>
  <c r="BH181" i="13" s="1"/>
  <c r="AS227" i="13"/>
  <c r="BH227" i="13" s="1"/>
  <c r="AS171" i="13"/>
  <c r="BH171" i="13" s="1"/>
  <c r="AS197" i="13"/>
  <c r="BH197" i="13" s="1"/>
  <c r="AS199" i="13"/>
  <c r="BH199" i="13" s="1"/>
  <c r="AS177" i="13"/>
  <c r="BH177" i="13" s="1"/>
  <c r="AS198" i="13"/>
  <c r="BH198" i="13" s="1"/>
  <c r="AS196" i="13"/>
  <c r="BH196" i="13" s="1"/>
  <c r="AS220" i="13"/>
  <c r="BH220" i="13" s="1"/>
  <c r="AS163" i="13"/>
  <c r="BH163" i="13" s="1"/>
  <c r="AS228" i="13"/>
  <c r="BH228" i="13" s="1"/>
  <c r="AS175" i="13"/>
  <c r="BH175" i="13" s="1"/>
  <c r="AS225" i="13"/>
  <c r="BH225" i="13" s="1"/>
  <c r="AS218" i="13"/>
  <c r="BH218" i="13" s="1"/>
  <c r="AS185" i="13"/>
  <c r="BH185" i="13" s="1"/>
  <c r="AS178" i="13"/>
  <c r="BH178" i="13" s="1"/>
  <c r="AS224" i="13"/>
  <c r="BH224" i="13" s="1"/>
  <c r="AS190" i="13"/>
  <c r="BH190" i="13" s="1"/>
  <c r="AS192" i="13"/>
  <c r="BH192" i="13" s="1"/>
  <c r="AS208" i="13"/>
  <c r="BH208" i="13" s="1"/>
  <c r="AS210" i="13"/>
  <c r="BH210" i="13" s="1"/>
  <c r="AS176" i="13"/>
  <c r="BH176" i="13" s="1"/>
  <c r="AS183" i="13"/>
  <c r="BH183" i="13" s="1"/>
  <c r="AS194" i="13"/>
  <c r="BH194" i="13" s="1"/>
  <c r="AS221" i="13"/>
  <c r="BH221" i="13" s="1"/>
  <c r="AS189" i="13" l="1"/>
  <c r="BH189" i="13" s="1"/>
  <c r="BH201" i="13" s="1"/>
  <c r="T11" i="14"/>
  <c r="T77" i="14" s="1"/>
  <c r="Q11" i="14"/>
  <c r="Q77" i="14" s="1"/>
  <c r="R11" i="14"/>
  <c r="R77" i="14" s="1"/>
  <c r="H6" i="13"/>
  <c r="S11" i="14"/>
  <c r="S77" i="14" s="1"/>
  <c r="BI5" i="13"/>
  <c r="BC229" i="13"/>
  <c r="BH187" i="13"/>
  <c r="BE187" i="13"/>
  <c r="BC201" i="13"/>
  <c r="BE229" i="13"/>
  <c r="BH229" i="13"/>
  <c r="BE201" i="13"/>
  <c r="BC215" i="13"/>
  <c r="AU157" i="13"/>
  <c r="BI158" i="13"/>
  <c r="BD215" i="13"/>
  <c r="BC187" i="13"/>
  <c r="BE215" i="13"/>
  <c r="BH215" i="13"/>
  <c r="K215" i="14"/>
  <c r="T215" i="14" s="1"/>
  <c r="T194" i="14"/>
  <c r="BC173" i="13"/>
  <c r="BH173" i="13"/>
  <c r="BE111" i="13"/>
  <c r="BE97" i="13"/>
  <c r="BE125" i="13"/>
  <c r="BE139" i="13"/>
  <c r="BE153" i="13"/>
  <c r="BD111" i="13"/>
  <c r="BD153" i="13"/>
  <c r="BD125" i="13"/>
  <c r="BD97" i="13"/>
  <c r="BD139" i="13"/>
  <c r="BC153" i="13"/>
  <c r="BC111" i="13"/>
  <c r="BC125" i="13"/>
  <c r="BC139" i="13"/>
  <c r="BE173" i="13"/>
  <c r="BC97" i="13"/>
  <c r="T261" i="14" l="1"/>
  <c r="T213" i="14"/>
  <c r="T245" i="14"/>
  <c r="T196" i="14"/>
  <c r="T229" i="14"/>
  <c r="S45" i="14"/>
  <c r="S61" i="14"/>
  <c r="R45" i="14"/>
  <c r="R61" i="14"/>
  <c r="Q45" i="14"/>
  <c r="Q61" i="14"/>
  <c r="T45" i="14"/>
  <c r="T61" i="14"/>
  <c r="S13" i="14"/>
  <c r="S29" i="14"/>
  <c r="R13" i="14"/>
  <c r="R29" i="14"/>
  <c r="Q13" i="14"/>
  <c r="Q29" i="14"/>
  <c r="T13" i="14"/>
  <c r="T29" i="14"/>
  <c r="J67" i="14"/>
  <c r="J63" i="14"/>
  <c r="J49" i="14"/>
  <c r="J58" i="14"/>
  <c r="J71" i="14"/>
  <c r="J52" i="14"/>
  <c r="J33" i="14"/>
  <c r="J35" i="14"/>
  <c r="J56" i="14"/>
  <c r="J37" i="14"/>
  <c r="J18" i="14"/>
  <c r="J39" i="14"/>
  <c r="J32" i="14"/>
  <c r="J21" i="14"/>
  <c r="J55" i="14"/>
  <c r="J48" i="14"/>
  <c r="J57" i="14"/>
  <c r="J38" i="14"/>
  <c r="J51" i="14"/>
  <c r="J47" i="14"/>
  <c r="J41" i="14"/>
  <c r="J22" i="14"/>
  <c r="J87" i="14"/>
  <c r="J68" i="14"/>
  <c r="J69" i="14"/>
  <c r="J50" i="14"/>
  <c r="J83" i="14"/>
  <c r="J72" i="14"/>
  <c r="J53" i="14"/>
  <c r="J34" i="14"/>
  <c r="J24" i="14"/>
  <c r="J88" i="14"/>
  <c r="J89" i="14"/>
  <c r="J70" i="14"/>
  <c r="J86" i="14"/>
  <c r="J64" i="14"/>
  <c r="J73" i="14"/>
  <c r="J42" i="14"/>
  <c r="J16" i="14"/>
  <c r="J80" i="14"/>
  <c r="J81" i="14"/>
  <c r="J90" i="14"/>
  <c r="J15" i="14"/>
  <c r="J79" i="14"/>
  <c r="J65" i="14"/>
  <c r="J54" i="14"/>
  <c r="J31" i="14"/>
  <c r="J25" i="14"/>
  <c r="J66" i="14"/>
  <c r="J82" i="14"/>
  <c r="J20" i="14"/>
  <c r="J84" i="14"/>
  <c r="J85" i="14"/>
  <c r="J23" i="14"/>
  <c r="J36" i="14"/>
  <c r="J17" i="14"/>
  <c r="J26" i="14"/>
  <c r="J19" i="14"/>
  <c r="J40" i="14"/>
  <c r="J74" i="14"/>
  <c r="U215" i="14"/>
  <c r="BD5" i="13"/>
  <c r="D5" i="13"/>
  <c r="Q4" i="13" s="1"/>
  <c r="BC5" i="13"/>
  <c r="C5" i="13"/>
  <c r="K4" i="13" s="1"/>
  <c r="BE5" i="13"/>
  <c r="E5" i="13"/>
  <c r="W4" i="13" s="1"/>
  <c r="I5" i="13"/>
  <c r="AU4" i="13" s="1"/>
  <c r="H5" i="13"/>
  <c r="AO4" i="13" s="1"/>
  <c r="BH5" i="13"/>
  <c r="K253" i="14"/>
  <c r="T253" i="14" s="1"/>
  <c r="K256" i="14"/>
  <c r="K209" i="14"/>
  <c r="K263" i="14"/>
  <c r="T263" i="14" s="1"/>
  <c r="K218" i="14"/>
  <c r="T218" i="14" s="1"/>
  <c r="K240" i="14"/>
  <c r="T240" i="14" s="1"/>
  <c r="K250" i="14"/>
  <c r="T250" i="14" s="1"/>
  <c r="K255" i="14"/>
  <c r="T255" i="14" s="1"/>
  <c r="K234" i="14"/>
  <c r="T234" i="14" s="1"/>
  <c r="K224" i="14"/>
  <c r="T224" i="14" s="1"/>
  <c r="K208" i="14"/>
  <c r="T208" i="14" s="1"/>
  <c r="K258" i="14"/>
  <c r="T258" i="14" s="1"/>
  <c r="K268" i="14"/>
  <c r="T268" i="14" s="1"/>
  <c r="K269" i="14"/>
  <c r="K235" i="14"/>
  <c r="T235" i="14" s="1"/>
  <c r="K206" i="14"/>
  <c r="T206" i="14" s="1"/>
  <c r="K239" i="14"/>
  <c r="T239" i="14" s="1"/>
  <c r="K249" i="14"/>
  <c r="T249" i="14" s="1"/>
  <c r="K273" i="14"/>
  <c r="T273" i="14" s="1"/>
  <c r="K238" i="14"/>
  <c r="T238" i="14" s="1"/>
  <c r="K202" i="14"/>
  <c r="T202" i="14" s="1"/>
  <c r="K251" i="14"/>
  <c r="T251" i="14" s="1"/>
  <c r="K217" i="14"/>
  <c r="T217" i="14" s="1"/>
  <c r="K220" i="14"/>
  <c r="T220" i="14" s="1"/>
  <c r="K236" i="14"/>
  <c r="T236" i="14" s="1"/>
  <c r="K201" i="14"/>
  <c r="T201" i="14" s="1"/>
  <c r="K257" i="14"/>
  <c r="T257" i="14" s="1"/>
  <c r="K266" i="14"/>
  <c r="T266" i="14" s="1"/>
  <c r="K265" i="14"/>
  <c r="T265" i="14" s="1"/>
  <c r="I159" i="13"/>
  <c r="I175" i="13" s="1"/>
  <c r="K225" i="14"/>
  <c r="T225" i="14" s="1"/>
  <c r="K207" i="14"/>
  <c r="T207" i="14" s="1"/>
  <c r="K274" i="14"/>
  <c r="T274" i="14" s="1"/>
  <c r="K205" i="14"/>
  <c r="T205" i="14" s="1"/>
  <c r="K200" i="14"/>
  <c r="T200" i="14" s="1"/>
  <c r="K271" i="14"/>
  <c r="T271" i="14" s="1"/>
  <c r="K203" i="14"/>
  <c r="T203" i="14" s="1"/>
  <c r="K226" i="14"/>
  <c r="T226" i="14" s="1"/>
  <c r="K231" i="14"/>
  <c r="T231" i="14" s="1"/>
  <c r="K199" i="14"/>
  <c r="T199" i="14" s="1"/>
  <c r="K237" i="14"/>
  <c r="T237" i="14" s="1"/>
  <c r="K232" i="14"/>
  <c r="T232" i="14" s="1"/>
  <c r="K233" i="14"/>
  <c r="T233" i="14" s="1"/>
  <c r="K242" i="14"/>
  <c r="T242" i="14" s="1"/>
  <c r="K248" i="14"/>
  <c r="T248" i="14" s="1"/>
  <c r="K264" i="14"/>
  <c r="T264" i="14" s="1"/>
  <c r="K252" i="14"/>
  <c r="T252" i="14" s="1"/>
  <c r="K270" i="14"/>
  <c r="T270" i="14" s="1"/>
  <c r="K223" i="14"/>
  <c r="T223" i="14" s="1"/>
  <c r="K247" i="14"/>
  <c r="T247" i="14" s="1"/>
  <c r="K221" i="14"/>
  <c r="T221" i="14" s="1"/>
  <c r="K216" i="14"/>
  <c r="T216" i="14" s="1"/>
  <c r="K204" i="14"/>
  <c r="T204" i="14" s="1"/>
  <c r="K272" i="14"/>
  <c r="T272" i="14" s="1"/>
  <c r="K254" i="14"/>
  <c r="T254" i="14" s="1"/>
  <c r="K267" i="14"/>
  <c r="T267" i="14" s="1"/>
  <c r="K222" i="14"/>
  <c r="T222" i="14" s="1"/>
  <c r="K241" i="14"/>
  <c r="T241" i="14" s="1"/>
  <c r="K210" i="14"/>
  <c r="T210" i="14" s="1"/>
  <c r="K219" i="14"/>
  <c r="T219" i="14" s="1"/>
  <c r="L215" i="14"/>
  <c r="AX175" i="13" l="1"/>
  <c r="AW175" i="13"/>
  <c r="T227" i="14"/>
  <c r="T214" i="14" s="1"/>
  <c r="T243" i="14"/>
  <c r="T230" i="14" s="1"/>
  <c r="F85" i="14"/>
  <c r="F23" i="14"/>
  <c r="F56" i="14"/>
  <c r="F70" i="14"/>
  <c r="F86" i="14"/>
  <c r="F81" i="14"/>
  <c r="F55" i="14"/>
  <c r="F32" i="14"/>
  <c r="F39" i="14"/>
  <c r="F25" i="14"/>
  <c r="F65" i="14"/>
  <c r="F58" i="14"/>
  <c r="F47" i="14"/>
  <c r="F18" i="14"/>
  <c r="F66" i="14"/>
  <c r="F89" i="14"/>
  <c r="F82" i="14"/>
  <c r="F40" i="14"/>
  <c r="F42" i="14"/>
  <c r="F52" i="14"/>
  <c r="F73" i="14"/>
  <c r="F26" i="14"/>
  <c r="F36" i="14"/>
  <c r="F83" i="14"/>
  <c r="F74" i="14"/>
  <c r="F69" i="14"/>
  <c r="F50" i="14"/>
  <c r="F31" i="14"/>
  <c r="F15" i="14"/>
  <c r="F87" i="14"/>
  <c r="F53" i="14"/>
  <c r="F80" i="14"/>
  <c r="F16" i="14"/>
  <c r="F71" i="14"/>
  <c r="F54" i="14"/>
  <c r="F49" i="14"/>
  <c r="F84" i="14"/>
  <c r="F20" i="14"/>
  <c r="F79" i="14"/>
  <c r="F72" i="14"/>
  <c r="F33" i="14"/>
  <c r="F88" i="14"/>
  <c r="F24" i="14"/>
  <c r="F51" i="14"/>
  <c r="F34" i="14"/>
  <c r="F57" i="14"/>
  <c r="F64" i="14"/>
  <c r="F41" i="14"/>
  <c r="F37" i="14"/>
  <c r="F21" i="14"/>
  <c r="F68" i="14"/>
  <c r="F67" i="14"/>
  <c r="F19" i="14"/>
  <c r="F22" i="14"/>
  <c r="F17" i="14"/>
  <c r="F63" i="14"/>
  <c r="F35" i="14"/>
  <c r="F48" i="14"/>
  <c r="F90" i="14"/>
  <c r="F38" i="14"/>
  <c r="E6" i="13"/>
  <c r="G58" i="14"/>
  <c r="G85" i="14"/>
  <c r="G80" i="14"/>
  <c r="G16" i="14"/>
  <c r="G39" i="14"/>
  <c r="G42" i="14"/>
  <c r="G69" i="14"/>
  <c r="G90" i="14"/>
  <c r="G23" i="14"/>
  <c r="G51" i="14"/>
  <c r="G38" i="14"/>
  <c r="G65" i="14"/>
  <c r="G88" i="14"/>
  <c r="G24" i="14"/>
  <c r="G19" i="14"/>
  <c r="G22" i="14"/>
  <c r="G49" i="14"/>
  <c r="G57" i="14"/>
  <c r="G72" i="14"/>
  <c r="G74" i="14"/>
  <c r="G87" i="14"/>
  <c r="G18" i="14"/>
  <c r="G73" i="14"/>
  <c r="G79" i="14"/>
  <c r="G15" i="14"/>
  <c r="G40" i="14"/>
  <c r="G84" i="14"/>
  <c r="G56" i="14"/>
  <c r="G34" i="14"/>
  <c r="G26" i="14"/>
  <c r="G53" i="14"/>
  <c r="G68" i="14"/>
  <c r="G32" i="14"/>
  <c r="G86" i="14"/>
  <c r="G20" i="14"/>
  <c r="G37" i="14"/>
  <c r="G83" i="14"/>
  <c r="G52" i="14"/>
  <c r="G82" i="14"/>
  <c r="G64" i="14"/>
  <c r="G33" i="14"/>
  <c r="G48" i="14"/>
  <c r="G67" i="14"/>
  <c r="G66" i="14"/>
  <c r="G35" i="14"/>
  <c r="G17" i="14"/>
  <c r="G41" i="14"/>
  <c r="G25" i="14"/>
  <c r="G50" i="14"/>
  <c r="G36" i="14"/>
  <c r="G70" i="14"/>
  <c r="G63" i="14"/>
  <c r="G21" i="14"/>
  <c r="G47" i="14"/>
  <c r="G71" i="14"/>
  <c r="G54" i="14"/>
  <c r="G81" i="14"/>
  <c r="G31" i="14"/>
  <c r="G55" i="14"/>
  <c r="G89" i="14"/>
  <c r="C6" i="13"/>
  <c r="E80" i="14"/>
  <c r="N80" i="14" s="1"/>
  <c r="E41" i="14"/>
  <c r="N41" i="14" s="1"/>
  <c r="E50" i="14"/>
  <c r="N50" i="14" s="1"/>
  <c r="E88" i="14"/>
  <c r="N88" i="14" s="1"/>
  <c r="E63" i="14"/>
  <c r="N63" i="14" s="1"/>
  <c r="E90" i="14"/>
  <c r="N90" i="14" s="1"/>
  <c r="E73" i="14"/>
  <c r="E55" i="14"/>
  <c r="E68" i="14"/>
  <c r="N68" i="14" s="1"/>
  <c r="E31" i="14"/>
  <c r="N31" i="14" s="1"/>
  <c r="E86" i="14"/>
  <c r="N86" i="14" s="1"/>
  <c r="E26" i="14"/>
  <c r="N26" i="14" s="1"/>
  <c r="E37" i="14"/>
  <c r="N37" i="14" s="1"/>
  <c r="E64" i="14"/>
  <c r="N64" i="14" s="1"/>
  <c r="E38" i="14"/>
  <c r="N38" i="14" s="1"/>
  <c r="E33" i="14"/>
  <c r="N33" i="14" s="1"/>
  <c r="C25" i="13" s="1"/>
  <c r="E87" i="14"/>
  <c r="N87" i="14" s="1"/>
  <c r="E71" i="14"/>
  <c r="N71" i="14" s="1"/>
  <c r="E89" i="14"/>
  <c r="N89" i="14" s="1"/>
  <c r="E52" i="14"/>
  <c r="N52" i="14" s="1"/>
  <c r="E51" i="14"/>
  <c r="N51" i="14" s="1"/>
  <c r="E32" i="14"/>
  <c r="N32" i="14" s="1"/>
  <c r="E48" i="14"/>
  <c r="N48" i="14" s="1"/>
  <c r="E83" i="14"/>
  <c r="N83" i="14" s="1"/>
  <c r="E66" i="14"/>
  <c r="N66" i="14" s="1"/>
  <c r="E81" i="14"/>
  <c r="N81" i="14" s="1"/>
  <c r="E17" i="14"/>
  <c r="N17" i="14" s="1"/>
  <c r="E72" i="14"/>
  <c r="N72" i="14" s="1"/>
  <c r="E21" i="14"/>
  <c r="E56" i="14"/>
  <c r="N56" i="14" s="1"/>
  <c r="E74" i="14"/>
  <c r="N74" i="14" s="1"/>
  <c r="E25" i="14"/>
  <c r="N25" i="14" s="1"/>
  <c r="C19" i="13" s="1"/>
  <c r="E67" i="14"/>
  <c r="N67" i="14" s="1"/>
  <c r="E36" i="14"/>
  <c r="N36" i="14" s="1"/>
  <c r="E79" i="14"/>
  <c r="N79" i="14" s="1"/>
  <c r="E16" i="14"/>
  <c r="E39" i="14"/>
  <c r="N39" i="14" s="1"/>
  <c r="E34" i="14"/>
  <c r="N34" i="14" s="1"/>
  <c r="E69" i="14"/>
  <c r="N69" i="14" s="1"/>
  <c r="E65" i="14"/>
  <c r="N65" i="14" s="1"/>
  <c r="C53" i="13" s="1"/>
  <c r="E40" i="14"/>
  <c r="N40" i="14" s="1"/>
  <c r="E35" i="14"/>
  <c r="E53" i="14"/>
  <c r="N53" i="14" s="1"/>
  <c r="E85" i="14"/>
  <c r="N85" i="14" s="1"/>
  <c r="E22" i="14"/>
  <c r="N22" i="14" s="1"/>
  <c r="E70" i="14"/>
  <c r="N70" i="14" s="1"/>
  <c r="E82" i="14"/>
  <c r="N82" i="14" s="1"/>
  <c r="E47" i="14"/>
  <c r="N47" i="14" s="1"/>
  <c r="C37" i="13" s="1"/>
  <c r="E54" i="14"/>
  <c r="N54" i="14" s="1"/>
  <c r="E24" i="14"/>
  <c r="N24" i="14" s="1"/>
  <c r="E19" i="14"/>
  <c r="N19" i="14" s="1"/>
  <c r="E42" i="14"/>
  <c r="N42" i="14" s="1"/>
  <c r="E49" i="14"/>
  <c r="N49" i="14" s="1"/>
  <c r="E20" i="14"/>
  <c r="N20" i="14" s="1"/>
  <c r="E23" i="14"/>
  <c r="N23" i="14" s="1"/>
  <c r="E58" i="14"/>
  <c r="N58" i="14" s="1"/>
  <c r="C48" i="13" s="1"/>
  <c r="E57" i="14"/>
  <c r="N57" i="14" s="1"/>
  <c r="E18" i="14"/>
  <c r="N18" i="14" s="1"/>
  <c r="E84" i="14"/>
  <c r="N84" i="14" s="1"/>
  <c r="E15" i="14"/>
  <c r="K54" i="14"/>
  <c r="K53" i="14"/>
  <c r="K52" i="14"/>
  <c r="K51" i="14"/>
  <c r="K38" i="14"/>
  <c r="K37" i="14"/>
  <c r="K56" i="14"/>
  <c r="K55" i="14"/>
  <c r="K34" i="14"/>
  <c r="K33" i="14"/>
  <c r="K47" i="14"/>
  <c r="K39" i="14"/>
  <c r="K18" i="14"/>
  <c r="K17" i="14"/>
  <c r="K36" i="14"/>
  <c r="K70" i="14"/>
  <c r="K42" i="14"/>
  <c r="K41" i="14"/>
  <c r="K32" i="14"/>
  <c r="K19" i="14"/>
  <c r="K26" i="14"/>
  <c r="K25" i="14"/>
  <c r="K31" i="14"/>
  <c r="K79" i="14"/>
  <c r="K22" i="14"/>
  <c r="K21" i="14"/>
  <c r="K40" i="14"/>
  <c r="K82" i="14"/>
  <c r="K81" i="14"/>
  <c r="K80" i="14"/>
  <c r="K16" i="14"/>
  <c r="K15" i="14"/>
  <c r="K87" i="14"/>
  <c r="K84" i="14"/>
  <c r="K20" i="14"/>
  <c r="K90" i="14"/>
  <c r="K89" i="14"/>
  <c r="K88" i="14"/>
  <c r="K24" i="14"/>
  <c r="K86" i="14"/>
  <c r="K69" i="14"/>
  <c r="K66" i="14"/>
  <c r="K65" i="14"/>
  <c r="K64" i="14"/>
  <c r="K83" i="14"/>
  <c r="K50" i="14"/>
  <c r="K49" i="14"/>
  <c r="K63" i="14"/>
  <c r="K23" i="14"/>
  <c r="K67" i="14"/>
  <c r="K74" i="14"/>
  <c r="K73" i="14"/>
  <c r="K72" i="14"/>
  <c r="K71" i="14"/>
  <c r="K58" i="14"/>
  <c r="K57" i="14"/>
  <c r="K48" i="14"/>
  <c r="K35" i="14"/>
  <c r="K85" i="14"/>
  <c r="K68" i="14"/>
  <c r="BG5" i="13"/>
  <c r="U204" i="14"/>
  <c r="I166" i="13"/>
  <c r="AU166" i="13" s="1"/>
  <c r="U248" i="14"/>
  <c r="I204" i="13"/>
  <c r="U203" i="14"/>
  <c r="I165" i="13"/>
  <c r="U265" i="14"/>
  <c r="I219" i="13"/>
  <c r="U202" i="14"/>
  <c r="I164" i="13"/>
  <c r="U268" i="14"/>
  <c r="I222" i="13"/>
  <c r="U218" i="14"/>
  <c r="I178" i="13"/>
  <c r="U219" i="14"/>
  <c r="I179" i="13"/>
  <c r="U216" i="14"/>
  <c r="I176" i="13"/>
  <c r="U242" i="14"/>
  <c r="I200" i="13"/>
  <c r="U271" i="14"/>
  <c r="I225" i="13"/>
  <c r="U266" i="14"/>
  <c r="I220" i="13"/>
  <c r="U238" i="14"/>
  <c r="I196" i="13"/>
  <c r="U258" i="14"/>
  <c r="I214" i="13"/>
  <c r="AV214" i="13" s="1"/>
  <c r="U263" i="14"/>
  <c r="I217" i="13"/>
  <c r="U221" i="14"/>
  <c r="I181" i="13"/>
  <c r="U200" i="14"/>
  <c r="I162" i="13"/>
  <c r="U257" i="14"/>
  <c r="I213" i="13"/>
  <c r="U273" i="14"/>
  <c r="I227" i="13"/>
  <c r="U208" i="14"/>
  <c r="I170" i="13"/>
  <c r="U210" i="14"/>
  <c r="I172" i="13"/>
  <c r="U233" i="14"/>
  <c r="I191" i="13"/>
  <c r="U241" i="14"/>
  <c r="I199" i="13"/>
  <c r="U247" i="14"/>
  <c r="I203" i="13"/>
  <c r="U232" i="14"/>
  <c r="I190" i="13"/>
  <c r="U205" i="14"/>
  <c r="I167" i="13"/>
  <c r="U201" i="14"/>
  <c r="I163" i="13"/>
  <c r="U249" i="14"/>
  <c r="I205" i="13"/>
  <c r="U224" i="14"/>
  <c r="I184" i="13"/>
  <c r="U223" i="14"/>
  <c r="I183" i="13"/>
  <c r="U237" i="14"/>
  <c r="I195" i="13"/>
  <c r="U274" i="14"/>
  <c r="I228" i="13"/>
  <c r="U236" i="14"/>
  <c r="I194" i="13"/>
  <c r="U239" i="14"/>
  <c r="I197" i="13"/>
  <c r="U234" i="14"/>
  <c r="I192" i="13"/>
  <c r="U253" i="14"/>
  <c r="I209" i="13"/>
  <c r="U267" i="14"/>
  <c r="I221" i="13"/>
  <c r="U270" i="14"/>
  <c r="I224" i="13"/>
  <c r="U199" i="14"/>
  <c r="I161" i="13"/>
  <c r="U207" i="14"/>
  <c r="I169" i="13"/>
  <c r="U220" i="14"/>
  <c r="I180" i="13"/>
  <c r="U206" i="14"/>
  <c r="I168" i="13"/>
  <c r="U255" i="14"/>
  <c r="I211" i="13"/>
  <c r="U252" i="14"/>
  <c r="I208" i="13"/>
  <c r="U231" i="14"/>
  <c r="I189" i="13"/>
  <c r="U225" i="14"/>
  <c r="I185" i="13"/>
  <c r="U217" i="14"/>
  <c r="I177" i="13"/>
  <c r="U235" i="14"/>
  <c r="I193" i="13"/>
  <c r="U250" i="14"/>
  <c r="I206" i="13"/>
  <c r="U222" i="14"/>
  <c r="I182" i="13"/>
  <c r="U254" i="14"/>
  <c r="I210" i="13"/>
  <c r="U272" i="14"/>
  <c r="I226" i="13"/>
  <c r="U264" i="14"/>
  <c r="I218" i="13"/>
  <c r="U226" i="14"/>
  <c r="I186" i="13"/>
  <c r="U251" i="14"/>
  <c r="I207" i="13"/>
  <c r="U240" i="14"/>
  <c r="I198" i="13"/>
  <c r="L256" i="14"/>
  <c r="T256" i="14"/>
  <c r="T259" i="14" s="1"/>
  <c r="T246" i="14" s="1"/>
  <c r="L209" i="14"/>
  <c r="T209" i="14"/>
  <c r="T211" i="14" s="1"/>
  <c r="T197" i="14" s="1"/>
  <c r="L269" i="14"/>
  <c r="T269" i="14"/>
  <c r="T275" i="14" s="1"/>
  <c r="T262" i="14" s="1"/>
  <c r="I32" i="14"/>
  <c r="I6" i="13"/>
  <c r="D6" i="13"/>
  <c r="G5" i="13"/>
  <c r="AI4" i="13" s="1"/>
  <c r="H83" i="14"/>
  <c r="F5" i="13"/>
  <c r="AC4" i="13" s="1"/>
  <c r="BF5" i="13"/>
  <c r="L225" i="14"/>
  <c r="L217" i="14"/>
  <c r="L222" i="14"/>
  <c r="L239" i="14"/>
  <c r="L240" i="14"/>
  <c r="L234" i="14"/>
  <c r="L203" i="14"/>
  <c r="L202" i="14"/>
  <c r="L253" i="14"/>
  <c r="L236" i="14"/>
  <c r="L274" i="14"/>
  <c r="L208" i="14"/>
  <c r="L247" i="14"/>
  <c r="L205" i="14"/>
  <c r="L249" i="14"/>
  <c r="L224" i="14"/>
  <c r="L257" i="14"/>
  <c r="L233" i="14"/>
  <c r="L266" i="14"/>
  <c r="L219" i="14"/>
  <c r="L200" i="14"/>
  <c r="L273" i="14"/>
  <c r="L258" i="14"/>
  <c r="L238" i="14"/>
  <c r="L242" i="14"/>
  <c r="L271" i="14"/>
  <c r="L263" i="14"/>
  <c r="L268" i="14"/>
  <c r="L221" i="14"/>
  <c r="L265" i="14"/>
  <c r="L218" i="14"/>
  <c r="L235" i="14"/>
  <c r="L252" i="14"/>
  <c r="L250" i="14"/>
  <c r="L231" i="14"/>
  <c r="L254" i="14"/>
  <c r="L248" i="14"/>
  <c r="L223" i="14"/>
  <c r="L204" i="14"/>
  <c r="L210" i="14"/>
  <c r="L216" i="14"/>
  <c r="L226" i="14"/>
  <c r="L237" i="14"/>
  <c r="L264" i="14"/>
  <c r="L206" i="14"/>
  <c r="L251" i="14"/>
  <c r="L267" i="14"/>
  <c r="L199" i="14"/>
  <c r="L255" i="14"/>
  <c r="K275" i="14"/>
  <c r="L220" i="14"/>
  <c r="L270" i="14"/>
  <c r="L272" i="14"/>
  <c r="L207" i="14"/>
  <c r="K227" i="14"/>
  <c r="L241" i="14"/>
  <c r="L232" i="14"/>
  <c r="L201" i="14"/>
  <c r="K259" i="14"/>
  <c r="K211" i="14"/>
  <c r="I579" i="24" s="1"/>
  <c r="Y579" i="24" s="1"/>
  <c r="K243" i="14"/>
  <c r="J27" i="14"/>
  <c r="N221" i="24" s="1"/>
  <c r="J75" i="14"/>
  <c r="J43" i="14"/>
  <c r="J59" i="14"/>
  <c r="J91" i="14"/>
  <c r="AW198" i="13" l="1"/>
  <c r="AX198" i="13"/>
  <c r="AX193" i="13"/>
  <c r="AW193" i="13"/>
  <c r="AW169" i="13"/>
  <c r="AX169" i="13"/>
  <c r="AX209" i="13"/>
  <c r="AW209" i="13"/>
  <c r="AW205" i="13"/>
  <c r="AX205" i="13"/>
  <c r="AX203" i="13"/>
  <c r="AW203" i="13"/>
  <c r="AW170" i="13"/>
  <c r="AX170" i="13"/>
  <c r="AX181" i="13"/>
  <c r="AW181" i="13"/>
  <c r="AX220" i="13"/>
  <c r="AW220" i="13"/>
  <c r="AW179" i="13"/>
  <c r="AX179" i="13"/>
  <c r="AX219" i="13"/>
  <c r="AW219" i="13"/>
  <c r="AW226" i="13"/>
  <c r="AX226" i="13"/>
  <c r="AV208" i="13"/>
  <c r="AW208" i="13"/>
  <c r="AX208" i="13"/>
  <c r="AX228" i="13"/>
  <c r="AW228" i="13"/>
  <c r="AX210" i="13"/>
  <c r="AW210" i="13"/>
  <c r="AW161" i="13"/>
  <c r="AX161" i="13"/>
  <c r="AX195" i="13"/>
  <c r="AW195" i="13"/>
  <c r="AW199" i="13"/>
  <c r="AX199" i="13"/>
  <c r="AX227" i="13"/>
  <c r="AW227" i="13"/>
  <c r="AW225" i="13"/>
  <c r="AX225" i="13"/>
  <c r="AW178" i="13"/>
  <c r="AX178" i="13"/>
  <c r="AX165" i="13"/>
  <c r="AW165" i="13"/>
  <c r="AW207" i="13"/>
  <c r="AX207" i="13"/>
  <c r="AX177" i="13"/>
  <c r="AW177" i="13"/>
  <c r="AX211" i="13"/>
  <c r="AW211" i="13"/>
  <c r="AX192" i="13"/>
  <c r="AW192" i="13"/>
  <c r="AX163" i="13"/>
  <c r="AW163" i="13"/>
  <c r="AW217" i="13"/>
  <c r="AX217" i="13"/>
  <c r="AX182" i="13"/>
  <c r="AW182" i="13"/>
  <c r="AW168" i="13"/>
  <c r="AX168" i="13"/>
  <c r="AW224" i="13"/>
  <c r="AX224" i="13"/>
  <c r="AX183" i="13"/>
  <c r="AW183" i="13"/>
  <c r="AW167" i="13"/>
  <c r="AX167" i="13"/>
  <c r="AW191" i="13"/>
  <c r="AX191" i="13"/>
  <c r="AW213" i="13"/>
  <c r="AX213" i="13"/>
  <c r="AW214" i="13"/>
  <c r="AX214" i="13"/>
  <c r="AX200" i="13"/>
  <c r="AW200" i="13"/>
  <c r="AX222" i="13"/>
  <c r="AW222" i="13"/>
  <c r="AX204" i="13"/>
  <c r="AW204" i="13"/>
  <c r="AW186" i="13"/>
  <c r="AX186" i="13"/>
  <c r="AW185" i="13"/>
  <c r="AX185" i="13"/>
  <c r="AW197" i="13"/>
  <c r="AX197" i="13"/>
  <c r="AW218" i="13"/>
  <c r="AX218" i="13"/>
  <c r="AW206" i="13"/>
  <c r="AX206" i="13"/>
  <c r="AW189" i="13"/>
  <c r="AX189" i="13"/>
  <c r="AW180" i="13"/>
  <c r="AX180" i="13"/>
  <c r="AX221" i="13"/>
  <c r="AW221" i="13"/>
  <c r="AX194" i="13"/>
  <c r="AW194" i="13"/>
  <c r="AX184" i="13"/>
  <c r="AW184" i="13"/>
  <c r="AW190" i="13"/>
  <c r="AX190" i="13"/>
  <c r="AX172" i="13"/>
  <c r="AW172" i="13"/>
  <c r="AW162" i="13"/>
  <c r="AX162" i="13"/>
  <c r="AW196" i="13"/>
  <c r="AX196" i="13"/>
  <c r="AX176" i="13"/>
  <c r="AW176" i="13"/>
  <c r="AX164" i="13"/>
  <c r="AW164" i="13"/>
  <c r="AX166" i="13"/>
  <c r="AW166" i="13"/>
  <c r="C47" i="13"/>
  <c r="N47" i="13" s="1"/>
  <c r="C44" i="13"/>
  <c r="M44" i="13" s="1"/>
  <c r="C32" i="13"/>
  <c r="M32" i="13" s="1"/>
  <c r="C55" i="13"/>
  <c r="M55" i="13" s="1"/>
  <c r="C54" i="13"/>
  <c r="M54" i="13" s="1"/>
  <c r="C73" i="13"/>
  <c r="M73" i="13" s="1"/>
  <c r="C56" i="13"/>
  <c r="N56" i="13" s="1"/>
  <c r="M37" i="13"/>
  <c r="N37" i="13"/>
  <c r="C69" i="13"/>
  <c r="C68" i="13"/>
  <c r="C57" i="13"/>
  <c r="C62" i="13"/>
  <c r="C38" i="13"/>
  <c r="C30" i="13"/>
  <c r="N30" i="13" s="1"/>
  <c r="C58" i="13"/>
  <c r="N48" i="13"/>
  <c r="M48" i="13"/>
  <c r="C39" i="13"/>
  <c r="C31" i="13"/>
  <c r="N31" i="13" s="1"/>
  <c r="C41" i="13"/>
  <c r="C29" i="13"/>
  <c r="M29" i="13" s="1"/>
  <c r="N53" i="13"/>
  <c r="M53" i="13"/>
  <c r="C34" i="13"/>
  <c r="M34" i="13" s="1"/>
  <c r="C70" i="13"/>
  <c r="C43" i="13"/>
  <c r="M19" i="13"/>
  <c r="N19" i="13"/>
  <c r="N25" i="13"/>
  <c r="M25" i="13"/>
  <c r="C71" i="13"/>
  <c r="C60" i="13"/>
  <c r="C42" i="13"/>
  <c r="C74" i="13"/>
  <c r="C65" i="13"/>
  <c r="C75" i="13"/>
  <c r="C72" i="13"/>
  <c r="C40" i="13"/>
  <c r="C28" i="13"/>
  <c r="C67" i="13"/>
  <c r="C59" i="13"/>
  <c r="C23" i="13"/>
  <c r="C33" i="13"/>
  <c r="C26" i="13"/>
  <c r="C46" i="13"/>
  <c r="C24" i="13"/>
  <c r="C52" i="13"/>
  <c r="C76" i="13"/>
  <c r="C66" i="13"/>
  <c r="C51" i="13"/>
  <c r="N15" i="14"/>
  <c r="C9" i="13" s="1"/>
  <c r="N16" i="14"/>
  <c r="C10" i="13" s="1"/>
  <c r="C14" i="13"/>
  <c r="C16" i="13"/>
  <c r="C20" i="13"/>
  <c r="C13" i="13"/>
  <c r="C11" i="13"/>
  <c r="C12" i="13"/>
  <c r="C18" i="13"/>
  <c r="C17" i="13"/>
  <c r="N91" i="14"/>
  <c r="N78" i="14" s="1"/>
  <c r="H52" i="14"/>
  <c r="I49" i="14"/>
  <c r="I58" i="14"/>
  <c r="I71" i="14"/>
  <c r="H85" i="14"/>
  <c r="I72" i="14"/>
  <c r="H86" i="14"/>
  <c r="I53" i="14"/>
  <c r="H16" i="14"/>
  <c r="I54" i="14"/>
  <c r="H80" i="14"/>
  <c r="I67" i="14"/>
  <c r="H81" i="14"/>
  <c r="I63" i="14"/>
  <c r="H82" i="14"/>
  <c r="I42" i="14"/>
  <c r="I35" i="14"/>
  <c r="I56" i="14"/>
  <c r="I37" i="14"/>
  <c r="I18" i="14"/>
  <c r="I39" i="14"/>
  <c r="I47" i="14"/>
  <c r="H40" i="14"/>
  <c r="H73" i="14"/>
  <c r="H74" i="14"/>
  <c r="H79" i="14"/>
  <c r="H68" i="14"/>
  <c r="H69" i="14"/>
  <c r="H70" i="14"/>
  <c r="I34" i="14"/>
  <c r="I55" i="14"/>
  <c r="I48" i="14"/>
  <c r="I57" i="14"/>
  <c r="I38" i="14"/>
  <c r="I51" i="14"/>
  <c r="I52" i="14"/>
  <c r="H47" i="14"/>
  <c r="H65" i="14"/>
  <c r="H66" i="14"/>
  <c r="H24" i="14"/>
  <c r="H88" i="14"/>
  <c r="H89" i="14"/>
  <c r="H90" i="14"/>
  <c r="I73" i="14"/>
  <c r="I74" i="14"/>
  <c r="I87" i="14"/>
  <c r="I68" i="14"/>
  <c r="I69" i="14"/>
  <c r="I50" i="14"/>
  <c r="I83" i="14"/>
  <c r="I64" i="14"/>
  <c r="H64" i="14"/>
  <c r="H72" i="14"/>
  <c r="H23" i="14"/>
  <c r="H31" i="14"/>
  <c r="H25" i="14"/>
  <c r="H26" i="14"/>
  <c r="H19" i="14"/>
  <c r="I33" i="14"/>
  <c r="I66" i="14"/>
  <c r="I24" i="14"/>
  <c r="I88" i="14"/>
  <c r="I89" i="14"/>
  <c r="I70" i="14"/>
  <c r="I15" i="14"/>
  <c r="I79" i="14"/>
  <c r="H15" i="14"/>
  <c r="H21" i="14"/>
  <c r="H22" i="14"/>
  <c r="H35" i="14"/>
  <c r="H36" i="14"/>
  <c r="H17" i="14"/>
  <c r="H18" i="14"/>
  <c r="H39" i="14"/>
  <c r="I41" i="14"/>
  <c r="I86" i="14"/>
  <c r="I16" i="14"/>
  <c r="I80" i="14"/>
  <c r="I81" i="14"/>
  <c r="I90" i="14"/>
  <c r="I20" i="14"/>
  <c r="I84" i="14"/>
  <c r="H20" i="14"/>
  <c r="H41" i="14"/>
  <c r="H42" i="14"/>
  <c r="H55" i="14"/>
  <c r="H56" i="14"/>
  <c r="H37" i="14"/>
  <c r="H38" i="14"/>
  <c r="H51" i="14"/>
  <c r="I21" i="14"/>
  <c r="I65" i="14"/>
  <c r="I31" i="14"/>
  <c r="I25" i="14"/>
  <c r="I85" i="14"/>
  <c r="I82" i="14"/>
  <c r="I40" i="14"/>
  <c r="H84" i="14"/>
  <c r="H33" i="14"/>
  <c r="H34" i="14"/>
  <c r="H67" i="14"/>
  <c r="H48" i="14"/>
  <c r="H57" i="14"/>
  <c r="H58" i="14"/>
  <c r="H71" i="14"/>
  <c r="I22" i="14"/>
  <c r="I23" i="14"/>
  <c r="I36" i="14"/>
  <c r="I17" i="14"/>
  <c r="I26" i="14"/>
  <c r="I19" i="14"/>
  <c r="H32" i="14"/>
  <c r="H53" i="14"/>
  <c r="H54" i="14"/>
  <c r="H87" i="14"/>
  <c r="H63" i="14"/>
  <c r="H49" i="14"/>
  <c r="H50" i="14"/>
  <c r="U209" i="14"/>
  <c r="I171" i="13"/>
  <c r="AU171" i="13" s="1"/>
  <c r="U256" i="14"/>
  <c r="I212" i="13"/>
  <c r="U269" i="14"/>
  <c r="I223" i="13"/>
  <c r="O68" i="14"/>
  <c r="O63" i="14"/>
  <c r="D51" i="13" s="1"/>
  <c r="O90" i="14"/>
  <c r="O72" i="14"/>
  <c r="O34" i="14"/>
  <c r="O19" i="14"/>
  <c r="D13" i="13" s="1"/>
  <c r="O42" i="14"/>
  <c r="O25" i="14"/>
  <c r="D19" i="13" s="1"/>
  <c r="O83" i="14"/>
  <c r="D69" i="13" s="1"/>
  <c r="O22" i="14"/>
  <c r="O36" i="14"/>
  <c r="O84" i="14"/>
  <c r="O48" i="14"/>
  <c r="D38" i="13" s="1"/>
  <c r="O85" i="14"/>
  <c r="O79" i="14"/>
  <c r="D65" i="13" s="1"/>
  <c r="O20" i="14"/>
  <c r="O47" i="14"/>
  <c r="D37" i="13" s="1"/>
  <c r="N21" i="14"/>
  <c r="C15" i="13" s="1"/>
  <c r="O37" i="14"/>
  <c r="D29" i="13" s="1"/>
  <c r="T29" i="13" s="1"/>
  <c r="O26" i="14"/>
  <c r="D20" i="13" s="1"/>
  <c r="O53" i="14"/>
  <c r="D43" i="13" s="1"/>
  <c r="O49" i="14"/>
  <c r="O39" i="14"/>
  <c r="O33" i="14"/>
  <c r="O69" i="14"/>
  <c r="O17" i="14"/>
  <c r="O65" i="14"/>
  <c r="D53" i="13" s="1"/>
  <c r="N73" i="14"/>
  <c r="C61" i="13" s="1"/>
  <c r="O23" i="14"/>
  <c r="D17" i="13" s="1"/>
  <c r="O24" i="14"/>
  <c r="O86" i="14"/>
  <c r="O89" i="14"/>
  <c r="O40" i="14"/>
  <c r="O66" i="14"/>
  <c r="O32" i="14"/>
  <c r="D24" i="13" s="1"/>
  <c r="T24" i="13" s="1"/>
  <c r="O38" i="14"/>
  <c r="O52" i="14"/>
  <c r="N35" i="14"/>
  <c r="C27" i="13" s="1"/>
  <c r="O18" i="14"/>
  <c r="O71" i="14"/>
  <c r="O70" i="14"/>
  <c r="O50" i="14"/>
  <c r="O74" i="14"/>
  <c r="O87" i="14"/>
  <c r="D73" i="13" s="1"/>
  <c r="O64" i="14"/>
  <c r="O41" i="14"/>
  <c r="O56" i="14"/>
  <c r="N55" i="14"/>
  <c r="C45" i="13" s="1"/>
  <c r="O57" i="14"/>
  <c r="O58" i="14"/>
  <c r="O31" i="14"/>
  <c r="D23" i="13" s="1"/>
  <c r="T23" i="13" s="1"/>
  <c r="O81" i="14"/>
  <c r="D67" i="13" s="1"/>
  <c r="O82" i="14"/>
  <c r="O51" i="14"/>
  <c r="O54" i="14"/>
  <c r="O67" i="14"/>
  <c r="D55" i="13" s="1"/>
  <c r="O88" i="14"/>
  <c r="O80" i="14"/>
  <c r="G6" i="13"/>
  <c r="F6" i="13"/>
  <c r="AI169" i="13"/>
  <c r="AI170" i="13"/>
  <c r="AI171" i="13"/>
  <c r="AI165" i="13"/>
  <c r="AI166" i="13"/>
  <c r="AI162" i="13"/>
  <c r="AI161" i="13"/>
  <c r="AI168" i="13"/>
  <c r="AI163" i="13"/>
  <c r="AI167" i="13"/>
  <c r="AI172" i="13"/>
  <c r="AI164" i="13"/>
  <c r="K43" i="14"/>
  <c r="K59" i="14"/>
  <c r="F43" i="14"/>
  <c r="G91" i="14"/>
  <c r="F91" i="14"/>
  <c r="F27" i="14"/>
  <c r="K91" i="14"/>
  <c r="K75" i="14"/>
  <c r="AV204" i="13"/>
  <c r="F75" i="14"/>
  <c r="K27" i="14"/>
  <c r="O221" i="24" s="1"/>
  <c r="G75" i="14"/>
  <c r="F59" i="14"/>
  <c r="G43" i="14"/>
  <c r="G27" i="14"/>
  <c r="G59" i="14"/>
  <c r="E75" i="14"/>
  <c r="E27" i="14"/>
  <c r="E59" i="14"/>
  <c r="E91" i="14"/>
  <c r="E43" i="14"/>
  <c r="AU169" i="13"/>
  <c r="Q169" i="13"/>
  <c r="Q168" i="13"/>
  <c r="Q167" i="13"/>
  <c r="Q162" i="13"/>
  <c r="Q161" i="13"/>
  <c r="AV203" i="13"/>
  <c r="AU172" i="13"/>
  <c r="AU164" i="13"/>
  <c r="AC162" i="13"/>
  <c r="AC169" i="13"/>
  <c r="AC163" i="13"/>
  <c r="AC165" i="13"/>
  <c r="AC166" i="13"/>
  <c r="AC168" i="13"/>
  <c r="AC172" i="13"/>
  <c r="AC170" i="13"/>
  <c r="AC164" i="13"/>
  <c r="AC171" i="13"/>
  <c r="AC167" i="13"/>
  <c r="AC161" i="13"/>
  <c r="AV213" i="13"/>
  <c r="J221" i="24"/>
  <c r="F115" i="24"/>
  <c r="I221" i="24"/>
  <c r="AV205" i="13"/>
  <c r="AV210" i="13"/>
  <c r="AU163" i="13"/>
  <c r="AU161" i="13"/>
  <c r="BM579" i="24"/>
  <c r="AS579" i="24"/>
  <c r="BC579" i="24"/>
  <c r="AC203" i="13" s="1"/>
  <c r="AI579" i="24"/>
  <c r="O684" i="24"/>
  <c r="P684" i="24"/>
  <c r="AU224" i="13"/>
  <c r="AV209" i="13"/>
  <c r="AV211" i="13"/>
  <c r="AU162" i="13"/>
  <c r="AV207" i="13"/>
  <c r="AU168" i="13"/>
  <c r="AU220" i="13"/>
  <c r="AU219" i="13"/>
  <c r="AU197" i="13"/>
  <c r="H115" i="24"/>
  <c r="AR115" i="24" s="1"/>
  <c r="M221" i="24"/>
  <c r="AV206" i="13"/>
  <c r="AU206" i="13"/>
  <c r="AU170" i="13"/>
  <c r="K9" i="13" l="1"/>
  <c r="BC684" i="24"/>
  <c r="N44" i="13"/>
  <c r="O16" i="14"/>
  <c r="D10" i="13" s="1"/>
  <c r="N73" i="13"/>
  <c r="N54" i="13"/>
  <c r="M47" i="13"/>
  <c r="AX212" i="13"/>
  <c r="AW212" i="13"/>
  <c r="AW171" i="13"/>
  <c r="AX171" i="13"/>
  <c r="AW223" i="13"/>
  <c r="AX223" i="13"/>
  <c r="N55" i="13"/>
  <c r="AV212" i="13"/>
  <c r="N32" i="13"/>
  <c r="M56" i="13"/>
  <c r="T38" i="13"/>
  <c r="S38" i="13"/>
  <c r="T43" i="13"/>
  <c r="S43" i="13"/>
  <c r="T73" i="13"/>
  <c r="S73" i="13"/>
  <c r="M31" i="13"/>
  <c r="T51" i="13"/>
  <c r="S51" i="13"/>
  <c r="T55" i="13"/>
  <c r="S55" i="13"/>
  <c r="S37" i="13"/>
  <c r="T37" i="13"/>
  <c r="T69" i="13"/>
  <c r="S69" i="13"/>
  <c r="T67" i="13"/>
  <c r="S67" i="13"/>
  <c r="T53" i="13"/>
  <c r="S53" i="13"/>
  <c r="T65" i="13"/>
  <c r="S65" i="13"/>
  <c r="Q23" i="13"/>
  <c r="R23" i="13"/>
  <c r="N34" i="13"/>
  <c r="S23" i="13"/>
  <c r="N52" i="13"/>
  <c r="M52" i="13"/>
  <c r="N71" i="13"/>
  <c r="M71" i="13"/>
  <c r="N68" i="13"/>
  <c r="M68" i="13"/>
  <c r="N61" i="13"/>
  <c r="M61" i="13"/>
  <c r="N58" i="13"/>
  <c r="M58" i="13"/>
  <c r="S29" i="13"/>
  <c r="N46" i="13"/>
  <c r="M46" i="13"/>
  <c r="N72" i="13"/>
  <c r="M72" i="13"/>
  <c r="N29" i="13"/>
  <c r="M41" i="13"/>
  <c r="N41" i="13"/>
  <c r="N75" i="13"/>
  <c r="M75" i="13"/>
  <c r="N39" i="13"/>
  <c r="M39" i="13"/>
  <c r="N70" i="13"/>
  <c r="M70" i="13"/>
  <c r="S24" i="13"/>
  <c r="M51" i="13"/>
  <c r="N51" i="13"/>
  <c r="N74" i="13"/>
  <c r="M74" i="13"/>
  <c r="M30" i="13"/>
  <c r="N38" i="13"/>
  <c r="M38" i="13"/>
  <c r="M69" i="13"/>
  <c r="N69" i="13"/>
  <c r="M45" i="13"/>
  <c r="N45" i="13"/>
  <c r="M65" i="13"/>
  <c r="N65" i="13"/>
  <c r="N66" i="13"/>
  <c r="M66" i="13"/>
  <c r="M59" i="13"/>
  <c r="N59" i="13"/>
  <c r="N42" i="13"/>
  <c r="M42" i="13"/>
  <c r="N62" i="13"/>
  <c r="M62" i="13"/>
  <c r="N40" i="13"/>
  <c r="M40" i="13"/>
  <c r="O15" i="14"/>
  <c r="D9" i="13" s="1"/>
  <c r="N76" i="13"/>
  <c r="M76" i="13"/>
  <c r="N67" i="13"/>
  <c r="M67" i="13"/>
  <c r="N60" i="13"/>
  <c r="M60" i="13"/>
  <c r="N43" i="13"/>
  <c r="M43" i="13"/>
  <c r="N57" i="13"/>
  <c r="M57" i="13"/>
  <c r="T20" i="13"/>
  <c r="S20" i="13"/>
  <c r="M20" i="13"/>
  <c r="N20" i="13"/>
  <c r="M16" i="13"/>
  <c r="N16" i="13"/>
  <c r="M24" i="13"/>
  <c r="N24" i="13"/>
  <c r="M28" i="13"/>
  <c r="N28" i="13"/>
  <c r="M15" i="13"/>
  <c r="N15" i="13"/>
  <c r="M14" i="13"/>
  <c r="N14" i="13"/>
  <c r="M17" i="13"/>
  <c r="N17" i="13"/>
  <c r="M10" i="13"/>
  <c r="N10" i="13"/>
  <c r="N26" i="13"/>
  <c r="M26" i="13"/>
  <c r="S19" i="13"/>
  <c r="T19" i="13"/>
  <c r="M18" i="13"/>
  <c r="N18" i="13"/>
  <c r="M9" i="13"/>
  <c r="N9" i="13"/>
  <c r="N33" i="13"/>
  <c r="M33" i="13"/>
  <c r="M13" i="13"/>
  <c r="N13" i="13"/>
  <c r="M27" i="13"/>
  <c r="N27" i="13"/>
  <c r="M12" i="13"/>
  <c r="N12" i="13"/>
  <c r="N23" i="13"/>
  <c r="M23" i="13"/>
  <c r="T17" i="13"/>
  <c r="S17" i="13"/>
  <c r="T13" i="13"/>
  <c r="S13" i="13"/>
  <c r="M11" i="13"/>
  <c r="N11" i="13"/>
  <c r="P80" i="14"/>
  <c r="E66" i="13" s="1"/>
  <c r="D66" i="13"/>
  <c r="P58" i="14"/>
  <c r="E48" i="13" s="1"/>
  <c r="D48" i="13"/>
  <c r="P74" i="14"/>
  <c r="E62" i="13" s="1"/>
  <c r="D62" i="13"/>
  <c r="P84" i="14"/>
  <c r="E70" i="13" s="1"/>
  <c r="D70" i="13"/>
  <c r="P72" i="14"/>
  <c r="E60" i="13" s="1"/>
  <c r="D60" i="13"/>
  <c r="P36" i="14"/>
  <c r="E28" i="13" s="1"/>
  <c r="D28" i="13"/>
  <c r="T28" i="13" s="1"/>
  <c r="P90" i="14"/>
  <c r="E76" i="13" s="1"/>
  <c r="D76" i="13"/>
  <c r="P88" i="14"/>
  <c r="E74" i="13" s="1"/>
  <c r="D74" i="13"/>
  <c r="P57" i="14"/>
  <c r="E47" i="13" s="1"/>
  <c r="X47" i="13" s="1"/>
  <c r="D47" i="13"/>
  <c r="P70" i="14"/>
  <c r="E58" i="13" s="1"/>
  <c r="D58" i="13"/>
  <c r="P40" i="14"/>
  <c r="E32" i="13" s="1"/>
  <c r="D32" i="13"/>
  <c r="T32" i="13" s="1"/>
  <c r="P66" i="14"/>
  <c r="E54" i="13" s="1"/>
  <c r="D54" i="13"/>
  <c r="P54" i="14"/>
  <c r="E44" i="13" s="1"/>
  <c r="D44" i="13"/>
  <c r="P71" i="14"/>
  <c r="E59" i="13" s="1"/>
  <c r="D59" i="13"/>
  <c r="P89" i="14"/>
  <c r="E75" i="13" s="1"/>
  <c r="D75" i="13"/>
  <c r="P69" i="14"/>
  <c r="E57" i="13" s="1"/>
  <c r="D57" i="13"/>
  <c r="P68" i="14"/>
  <c r="E56" i="13" s="1"/>
  <c r="D56" i="13"/>
  <c r="P50" i="14"/>
  <c r="E40" i="13" s="1"/>
  <c r="D40" i="13"/>
  <c r="P51" i="14"/>
  <c r="E41" i="13" s="1"/>
  <c r="W41" i="13" s="1"/>
  <c r="D41" i="13"/>
  <c r="P56" i="14"/>
  <c r="E46" i="13" s="1"/>
  <c r="D46" i="13"/>
  <c r="P86" i="14"/>
  <c r="E72" i="13" s="1"/>
  <c r="D72" i="13"/>
  <c r="P33" i="14"/>
  <c r="E25" i="13" s="1"/>
  <c r="D25" i="13"/>
  <c r="T25" i="13" s="1"/>
  <c r="P39" i="14"/>
  <c r="E31" i="13" s="1"/>
  <c r="D31" i="13"/>
  <c r="T31" i="13" s="1"/>
  <c r="P42" i="14"/>
  <c r="E34" i="13" s="1"/>
  <c r="D34" i="13"/>
  <c r="T34" i="13" s="1"/>
  <c r="P41" i="14"/>
  <c r="E33" i="13" s="1"/>
  <c r="D33" i="13"/>
  <c r="T33" i="13" s="1"/>
  <c r="P64" i="14"/>
  <c r="E52" i="13" s="1"/>
  <c r="D52" i="13"/>
  <c r="P52" i="14"/>
  <c r="E42" i="13" s="1"/>
  <c r="D42" i="13"/>
  <c r="P49" i="14"/>
  <c r="E39" i="13" s="1"/>
  <c r="D39" i="13"/>
  <c r="P85" i="14"/>
  <c r="E71" i="13" s="1"/>
  <c r="D71" i="13"/>
  <c r="P82" i="14"/>
  <c r="E68" i="13" s="1"/>
  <c r="D68" i="13"/>
  <c r="P38" i="14"/>
  <c r="E30" i="13" s="1"/>
  <c r="D30" i="13"/>
  <c r="T30" i="13" s="1"/>
  <c r="P34" i="14"/>
  <c r="E26" i="13" s="1"/>
  <c r="D26" i="13"/>
  <c r="T26" i="13" s="1"/>
  <c r="L16" i="14"/>
  <c r="L15" i="14"/>
  <c r="P31" i="14"/>
  <c r="E23" i="13" s="1"/>
  <c r="N43" i="14"/>
  <c r="N30" i="14" s="1"/>
  <c r="P16" i="14"/>
  <c r="E10" i="13" s="1"/>
  <c r="X10" i="13" s="1"/>
  <c r="P17" i="14"/>
  <c r="E11" i="13" s="1"/>
  <c r="D11" i="13"/>
  <c r="P22" i="14"/>
  <c r="E16" i="13" s="1"/>
  <c r="X16" i="13" s="1"/>
  <c r="D16" i="13"/>
  <c r="P63" i="14"/>
  <c r="E51" i="13" s="1"/>
  <c r="N59" i="14"/>
  <c r="N46" i="14" s="1"/>
  <c r="N75" i="14"/>
  <c r="N62" i="14" s="1"/>
  <c r="P18" i="14"/>
  <c r="E12" i="13" s="1"/>
  <c r="D12" i="13"/>
  <c r="P20" i="14"/>
  <c r="E14" i="13" s="1"/>
  <c r="D14" i="13"/>
  <c r="P24" i="14"/>
  <c r="E18" i="13" s="1"/>
  <c r="D18" i="13"/>
  <c r="Q18" i="13" s="1"/>
  <c r="O91" i="14"/>
  <c r="O78" i="14" s="1"/>
  <c r="N27" i="14"/>
  <c r="N14" i="14" s="1"/>
  <c r="L47" i="14"/>
  <c r="L21" i="14"/>
  <c r="BB221" i="24"/>
  <c r="AR221" i="24"/>
  <c r="AH221" i="24"/>
  <c r="BL221" i="24"/>
  <c r="X221" i="24"/>
  <c r="L48" i="14"/>
  <c r="L20" i="14"/>
  <c r="L39" i="14"/>
  <c r="L88" i="14"/>
  <c r="L51" i="14"/>
  <c r="L79" i="14"/>
  <c r="I59" i="14"/>
  <c r="L71" i="14"/>
  <c r="I91" i="14"/>
  <c r="L25" i="14"/>
  <c r="L53" i="14"/>
  <c r="L86" i="14"/>
  <c r="L24" i="14"/>
  <c r="L89" i="14"/>
  <c r="L74" i="14"/>
  <c r="L80" i="14"/>
  <c r="L35" i="14"/>
  <c r="L33" i="14"/>
  <c r="L73" i="14"/>
  <c r="L37" i="14"/>
  <c r="L66" i="14"/>
  <c r="L70" i="14"/>
  <c r="L68" i="14"/>
  <c r="L34" i="14"/>
  <c r="P32" i="14"/>
  <c r="I27" i="14"/>
  <c r="K221" i="24" s="1"/>
  <c r="I43" i="14"/>
  <c r="P67" i="14"/>
  <c r="P23" i="14"/>
  <c r="P53" i="14"/>
  <c r="P48" i="14"/>
  <c r="P83" i="14"/>
  <c r="P25" i="14"/>
  <c r="L84" i="14"/>
  <c r="O35" i="14"/>
  <c r="L36" i="14"/>
  <c r="P87" i="14"/>
  <c r="O21" i="14"/>
  <c r="P79" i="14"/>
  <c r="E65" i="13" s="1"/>
  <c r="P19" i="14"/>
  <c r="L58" i="14"/>
  <c r="L65" i="14"/>
  <c r="P65" i="14"/>
  <c r="P26" i="14"/>
  <c r="P37" i="14"/>
  <c r="O73" i="14"/>
  <c r="L63" i="14"/>
  <c r="P81" i="14"/>
  <c r="E67" i="13" s="1"/>
  <c r="O55" i="14"/>
  <c r="P47" i="14"/>
  <c r="E37" i="13" s="1"/>
  <c r="L38" i="14"/>
  <c r="L19" i="14"/>
  <c r="L31" i="14"/>
  <c r="L85" i="14"/>
  <c r="L90" i="14"/>
  <c r="L26" i="14"/>
  <c r="L22" i="14"/>
  <c r="L42" i="14"/>
  <c r="L17" i="14"/>
  <c r="L81" i="14"/>
  <c r="L82" i="14"/>
  <c r="L40" i="14"/>
  <c r="L50" i="14"/>
  <c r="L52" i="14"/>
  <c r="L57" i="14"/>
  <c r="L64" i="14"/>
  <c r="L56" i="14"/>
  <c r="L87" i="14"/>
  <c r="L49" i="14"/>
  <c r="L41" i="14"/>
  <c r="L23" i="14"/>
  <c r="L54" i="14"/>
  <c r="L69" i="14"/>
  <c r="L55" i="14"/>
  <c r="L72" i="14"/>
  <c r="L67" i="14"/>
  <c r="I75" i="14"/>
  <c r="H43" i="14"/>
  <c r="L83" i="14"/>
  <c r="H27" i="14"/>
  <c r="H75" i="14"/>
  <c r="H91" i="14"/>
  <c r="L9" i="13"/>
  <c r="H59" i="14"/>
  <c r="L32" i="14"/>
  <c r="L18" i="14"/>
  <c r="AY206" i="13"/>
  <c r="BI206" i="13" s="1"/>
  <c r="AI217" i="13"/>
  <c r="AI228" i="13"/>
  <c r="AI226" i="13"/>
  <c r="AI218" i="13"/>
  <c r="AI221" i="13"/>
  <c r="AI224" i="13"/>
  <c r="AI227" i="13"/>
  <c r="AI219" i="13"/>
  <c r="AI222" i="13"/>
  <c r="AI223" i="13"/>
  <c r="AI220" i="13"/>
  <c r="AI225" i="13"/>
  <c r="AI180" i="13"/>
  <c r="AI182" i="13"/>
  <c r="AI183" i="13"/>
  <c r="AI181" i="13"/>
  <c r="AI179" i="13"/>
  <c r="AI175" i="13"/>
  <c r="AI185" i="13"/>
  <c r="AI176" i="13"/>
  <c r="AI178" i="13"/>
  <c r="AI177" i="13"/>
  <c r="AI184" i="13"/>
  <c r="AI186" i="13"/>
  <c r="AI210" i="13"/>
  <c r="AI213" i="13"/>
  <c r="AI207" i="13"/>
  <c r="AI203" i="13"/>
  <c r="AI209" i="13"/>
  <c r="AI214" i="13"/>
  <c r="AI211" i="13"/>
  <c r="AI212" i="13"/>
  <c r="AI208" i="13"/>
  <c r="AI205" i="13"/>
  <c r="AI206" i="13"/>
  <c r="AI204" i="13"/>
  <c r="AI195" i="13"/>
  <c r="AI192" i="13"/>
  <c r="AI194" i="13"/>
  <c r="AI189" i="13"/>
  <c r="AI200" i="13"/>
  <c r="AI193" i="13"/>
  <c r="AI199" i="13"/>
  <c r="AI191" i="13"/>
  <c r="AI190" i="13"/>
  <c r="AI198" i="13"/>
  <c r="AI196" i="13"/>
  <c r="AI197" i="13"/>
  <c r="G115" i="24"/>
  <c r="BK115" i="24" s="1"/>
  <c r="L221" i="24"/>
  <c r="P221" i="24"/>
  <c r="BM221" i="24" s="1"/>
  <c r="I115" i="24"/>
  <c r="BC115" i="24" s="1"/>
  <c r="L18" i="13"/>
  <c r="K18" i="13"/>
  <c r="L15" i="13"/>
  <c r="K15" i="13"/>
  <c r="K45" i="13"/>
  <c r="L45" i="13"/>
  <c r="L61" i="13"/>
  <c r="K61" i="13"/>
  <c r="L27" i="13"/>
  <c r="K27" i="13"/>
  <c r="L20" i="13"/>
  <c r="K20" i="13"/>
  <c r="AU200" i="13"/>
  <c r="Q189" i="13"/>
  <c r="Q217" i="13"/>
  <c r="Q227" i="13"/>
  <c r="Q223" i="13"/>
  <c r="Q219" i="13"/>
  <c r="Q218" i="13"/>
  <c r="Q224" i="13"/>
  <c r="Q226" i="13"/>
  <c r="Q222" i="13"/>
  <c r="Q228" i="13"/>
  <c r="Q221" i="13"/>
  <c r="Q225" i="13"/>
  <c r="Q220" i="13"/>
  <c r="AU178" i="13"/>
  <c r="Q183" i="13"/>
  <c r="Q181" i="13"/>
  <c r="Q182" i="13"/>
  <c r="Q175" i="13"/>
  <c r="Q176" i="13"/>
  <c r="AU165" i="13"/>
  <c r="AU181" i="13"/>
  <c r="AC225" i="13"/>
  <c r="AC221" i="13"/>
  <c r="AC219" i="13"/>
  <c r="AC223" i="13"/>
  <c r="AC222" i="13"/>
  <c r="AC220" i="13"/>
  <c r="AC218" i="13"/>
  <c r="AC226" i="13"/>
  <c r="AC228" i="13"/>
  <c r="AC224" i="13"/>
  <c r="AC217" i="13"/>
  <c r="AC227" i="13"/>
  <c r="AU193" i="13"/>
  <c r="AC200" i="13"/>
  <c r="AC199" i="13"/>
  <c r="AC189" i="13"/>
  <c r="AC198" i="13"/>
  <c r="AC193" i="13"/>
  <c r="AC197" i="13"/>
  <c r="AC190" i="13"/>
  <c r="AC194" i="13"/>
  <c r="AC196" i="13"/>
  <c r="AC192" i="13"/>
  <c r="AC191" i="13"/>
  <c r="AC195" i="13"/>
  <c r="AU179" i="13"/>
  <c r="AC185" i="13"/>
  <c r="AC175" i="13"/>
  <c r="AC178" i="13"/>
  <c r="AC183" i="13"/>
  <c r="AC181" i="13"/>
  <c r="AC182" i="13"/>
  <c r="AC177" i="13"/>
  <c r="AC186" i="13"/>
  <c r="AC179" i="13"/>
  <c r="AC176" i="13"/>
  <c r="AC184" i="13"/>
  <c r="AC180" i="13"/>
  <c r="AU210" i="13"/>
  <c r="AY210" i="13" s="1"/>
  <c r="BI210" i="13" s="1"/>
  <c r="AC213" i="13"/>
  <c r="AC211" i="13"/>
  <c r="AC206" i="13"/>
  <c r="AC205" i="13"/>
  <c r="AC212" i="13"/>
  <c r="AC208" i="13"/>
  <c r="AC210" i="13"/>
  <c r="AC207" i="13"/>
  <c r="AC214" i="13"/>
  <c r="AC204" i="13"/>
  <c r="AC209" i="13"/>
  <c r="AU195" i="13"/>
  <c r="AU194" i="13"/>
  <c r="AU199" i="13"/>
  <c r="V221" i="24"/>
  <c r="AP221" i="24"/>
  <c r="AF221" i="24"/>
  <c r="AZ221" i="24"/>
  <c r="BJ221" i="24"/>
  <c r="AZ115" i="24"/>
  <c r="V115" i="24"/>
  <c r="AF115" i="24"/>
  <c r="BJ115" i="24"/>
  <c r="AP115" i="24"/>
  <c r="AU203" i="13"/>
  <c r="AU226" i="13"/>
  <c r="AU223" i="13"/>
  <c r="AU225" i="13"/>
  <c r="AU228" i="13"/>
  <c r="AU218" i="13"/>
  <c r="AU227" i="13"/>
  <c r="AU191" i="13"/>
  <c r="AU204" i="13"/>
  <c r="AU213" i="13"/>
  <c r="AY213" i="13" s="1"/>
  <c r="BI213" i="13" s="1"/>
  <c r="AU190" i="13"/>
  <c r="AU192" i="13"/>
  <c r="AU177" i="13"/>
  <c r="AU185" i="13"/>
  <c r="AU222" i="13"/>
  <c r="AU182" i="13"/>
  <c r="AU180" i="13"/>
  <c r="AU176" i="13"/>
  <c r="AU175" i="13"/>
  <c r="AU183" i="13"/>
  <c r="AU186" i="13"/>
  <c r="AU196" i="13"/>
  <c r="AU212" i="13"/>
  <c r="AU208" i="13"/>
  <c r="AU207" i="13"/>
  <c r="AY207" i="13" s="1"/>
  <c r="BI207" i="13" s="1"/>
  <c r="AU211" i="13"/>
  <c r="AY211" i="13" s="1"/>
  <c r="BI211" i="13" s="1"/>
  <c r="AU184" i="13"/>
  <c r="AU217" i="13"/>
  <c r="AU214" i="13"/>
  <c r="AY214" i="13" s="1"/>
  <c r="BI214" i="13" s="1"/>
  <c r="AU209" i="13"/>
  <c r="AU221" i="13"/>
  <c r="AU198" i="13"/>
  <c r="AU189" i="13"/>
  <c r="AU205" i="13"/>
  <c r="AY205" i="13" s="1"/>
  <c r="BI205" i="13" s="1"/>
  <c r="AV163" i="13"/>
  <c r="Y684" i="24"/>
  <c r="AU167" i="13"/>
  <c r="BM684" i="24"/>
  <c r="AI684" i="24"/>
  <c r="AS684" i="24"/>
  <c r="AH115" i="24"/>
  <c r="X115" i="24"/>
  <c r="BB115" i="24"/>
  <c r="BL115" i="24"/>
  <c r="AJ208" i="13" l="1"/>
  <c r="AM208" i="13" s="1"/>
  <c r="BG208" i="13" s="1"/>
  <c r="AJ207" i="13"/>
  <c r="AM207" i="13" s="1"/>
  <c r="BG207" i="13" s="1"/>
  <c r="AJ214" i="13"/>
  <c r="AM214" i="13" s="1"/>
  <c r="BG214" i="13" s="1"/>
  <c r="AJ211" i="13"/>
  <c r="AM211" i="13" s="1"/>
  <c r="BG211" i="13" s="1"/>
  <c r="AJ212" i="13"/>
  <c r="AM212" i="13" s="1"/>
  <c r="BG212" i="13" s="1"/>
  <c r="AJ205" i="13"/>
  <c r="AM205" i="13" s="1"/>
  <c r="BG205" i="13" s="1"/>
  <c r="AJ209" i="13"/>
  <c r="AM209" i="13" s="1"/>
  <c r="BG209" i="13" s="1"/>
  <c r="AJ210" i="13"/>
  <c r="AM210" i="13" s="1"/>
  <c r="BG210" i="13" s="1"/>
  <c r="AJ204" i="13"/>
  <c r="AM204" i="13" s="1"/>
  <c r="BG204" i="13" s="1"/>
  <c r="AJ213" i="13"/>
  <c r="AM213" i="13" s="1"/>
  <c r="BG213" i="13" s="1"/>
  <c r="AJ203" i="13"/>
  <c r="AM203" i="13" s="1"/>
  <c r="BG203" i="13" s="1"/>
  <c r="AJ206" i="13"/>
  <c r="AM206" i="13" s="1"/>
  <c r="BG206" i="13" s="1"/>
  <c r="AD212" i="13"/>
  <c r="AG212" i="13" s="1"/>
  <c r="BF212" i="13" s="1"/>
  <c r="AD204" i="13"/>
  <c r="AG204" i="13" s="1"/>
  <c r="BF204" i="13" s="1"/>
  <c r="AD206" i="13"/>
  <c r="AG206" i="13" s="1"/>
  <c r="BF206" i="13" s="1"/>
  <c r="AD214" i="13"/>
  <c r="AG214" i="13" s="1"/>
  <c r="BF214" i="13" s="1"/>
  <c r="AD210" i="13"/>
  <c r="AG210" i="13" s="1"/>
  <c r="BF210" i="13" s="1"/>
  <c r="AD211" i="13"/>
  <c r="AG211" i="13" s="1"/>
  <c r="BF211" i="13" s="1"/>
  <c r="AD208" i="13"/>
  <c r="AG208" i="13" s="1"/>
  <c r="BF208" i="13" s="1"/>
  <c r="AD213" i="13"/>
  <c r="AG213" i="13" s="1"/>
  <c r="BF213" i="13" s="1"/>
  <c r="AD205" i="13"/>
  <c r="AG205" i="13" s="1"/>
  <c r="BF205" i="13" s="1"/>
  <c r="AD203" i="13"/>
  <c r="AG203" i="13" s="1"/>
  <c r="BF203" i="13" s="1"/>
  <c r="AD207" i="13"/>
  <c r="AG207" i="13" s="1"/>
  <c r="BF207" i="13" s="1"/>
  <c r="AD209" i="13"/>
  <c r="AG209" i="13" s="1"/>
  <c r="BF209" i="13" s="1"/>
  <c r="Q56" i="14"/>
  <c r="F46" i="13" s="1"/>
  <c r="Q88" i="14"/>
  <c r="F74" i="13" s="1"/>
  <c r="Q84" i="14"/>
  <c r="F70" i="13" s="1"/>
  <c r="Q66" i="14"/>
  <c r="R66" i="14" s="1"/>
  <c r="Q69" i="14"/>
  <c r="F57" i="13" s="1"/>
  <c r="T60" i="13"/>
  <c r="S60" i="13"/>
  <c r="Z71" i="13"/>
  <c r="Y71" i="13"/>
  <c r="Z33" i="13"/>
  <c r="Y33" i="13"/>
  <c r="Y72" i="13"/>
  <c r="Z72" i="13"/>
  <c r="Z56" i="13"/>
  <c r="Y56" i="13"/>
  <c r="Y44" i="13"/>
  <c r="Z44" i="13"/>
  <c r="W47" i="13"/>
  <c r="Z47" i="13"/>
  <c r="Y47" i="13"/>
  <c r="Z60" i="13"/>
  <c r="Y60" i="13"/>
  <c r="Z66" i="13"/>
  <c r="Y66" i="13"/>
  <c r="T71" i="13"/>
  <c r="S71" i="13"/>
  <c r="T47" i="13"/>
  <c r="S47" i="13"/>
  <c r="Z67" i="13"/>
  <c r="Y67" i="13"/>
  <c r="T39" i="13"/>
  <c r="S39" i="13"/>
  <c r="T46" i="13"/>
  <c r="S46" i="13"/>
  <c r="T57" i="13"/>
  <c r="S57" i="13"/>
  <c r="S54" i="13"/>
  <c r="T54" i="13"/>
  <c r="T74" i="13"/>
  <c r="S74" i="13"/>
  <c r="T70" i="13"/>
  <c r="S70" i="13"/>
  <c r="Y26" i="13"/>
  <c r="Z26" i="13"/>
  <c r="Z39" i="13"/>
  <c r="Y39" i="13"/>
  <c r="Y34" i="13"/>
  <c r="Z34" i="13"/>
  <c r="Z46" i="13"/>
  <c r="Y46" i="13"/>
  <c r="Z57" i="13"/>
  <c r="Y57" i="13"/>
  <c r="Y54" i="13"/>
  <c r="Z54" i="13"/>
  <c r="Z74" i="13"/>
  <c r="Y74" i="13"/>
  <c r="Z70" i="13"/>
  <c r="Y70" i="13"/>
  <c r="T56" i="13"/>
  <c r="S56" i="13"/>
  <c r="T42" i="13"/>
  <c r="S42" i="13"/>
  <c r="T41" i="13"/>
  <c r="S41" i="13"/>
  <c r="T75" i="13"/>
  <c r="S75" i="13"/>
  <c r="S76" i="13"/>
  <c r="T76" i="13"/>
  <c r="S62" i="13"/>
  <c r="T62" i="13"/>
  <c r="S72" i="13"/>
  <c r="T72" i="13"/>
  <c r="T66" i="13"/>
  <c r="S66" i="13"/>
  <c r="Y30" i="13"/>
  <c r="Z30" i="13"/>
  <c r="Z42" i="13"/>
  <c r="Y42" i="13"/>
  <c r="Z31" i="13"/>
  <c r="Y31" i="13"/>
  <c r="Z41" i="13"/>
  <c r="Y41" i="13"/>
  <c r="Z75" i="13"/>
  <c r="Y75" i="13"/>
  <c r="Z32" i="13"/>
  <c r="Y32" i="13"/>
  <c r="Y76" i="13"/>
  <c r="Z76" i="13"/>
  <c r="Y62" i="13"/>
  <c r="Z62" i="13"/>
  <c r="S44" i="13"/>
  <c r="T44" i="13"/>
  <c r="Z65" i="13"/>
  <c r="Y65" i="13"/>
  <c r="S68" i="13"/>
  <c r="T68" i="13"/>
  <c r="T52" i="13"/>
  <c r="S52" i="13"/>
  <c r="S40" i="13"/>
  <c r="T40" i="13"/>
  <c r="T59" i="13"/>
  <c r="S59" i="13"/>
  <c r="S58" i="13"/>
  <c r="T58" i="13"/>
  <c r="S48" i="13"/>
  <c r="T48" i="13"/>
  <c r="Z37" i="13"/>
  <c r="Y37" i="13"/>
  <c r="Z51" i="13"/>
  <c r="Y51" i="13"/>
  <c r="Z23" i="13"/>
  <c r="Y23" i="13"/>
  <c r="X68" i="13"/>
  <c r="Y68" i="13"/>
  <c r="Z68" i="13"/>
  <c r="Z52" i="13"/>
  <c r="Y52" i="13"/>
  <c r="Z25" i="13"/>
  <c r="Y25" i="13"/>
  <c r="Y40" i="13"/>
  <c r="Z40" i="13"/>
  <c r="Z59" i="13"/>
  <c r="Y59" i="13"/>
  <c r="Y58" i="13"/>
  <c r="Z58" i="13"/>
  <c r="Z28" i="13"/>
  <c r="Y28" i="13"/>
  <c r="Y48" i="13"/>
  <c r="Z48" i="13"/>
  <c r="Q64" i="14"/>
  <c r="R64" i="14" s="1"/>
  <c r="R18" i="13"/>
  <c r="P15" i="14"/>
  <c r="Q15" i="14" s="1"/>
  <c r="R9" i="13"/>
  <c r="Q9" i="13"/>
  <c r="S25" i="13"/>
  <c r="S28" i="13"/>
  <c r="Q58" i="14"/>
  <c r="R58" i="14" s="1"/>
  <c r="S33" i="13"/>
  <c r="Q52" i="14"/>
  <c r="R52" i="14" s="1"/>
  <c r="Q38" i="14"/>
  <c r="F30" i="13" s="1"/>
  <c r="Q90" i="14"/>
  <c r="F76" i="13" s="1"/>
  <c r="Q39" i="14"/>
  <c r="F31" i="13" s="1"/>
  <c r="S26" i="13"/>
  <c r="S34" i="13"/>
  <c r="Q40" i="14"/>
  <c r="F32" i="13" s="1"/>
  <c r="S9" i="13"/>
  <c r="T9" i="13"/>
  <c r="Q89" i="14"/>
  <c r="R89" i="14" s="1"/>
  <c r="G75" i="13" s="1"/>
  <c r="Q51" i="14"/>
  <c r="F41" i="13" s="1"/>
  <c r="Q74" i="14"/>
  <c r="R74" i="14" s="1"/>
  <c r="S30" i="13"/>
  <c r="S31" i="13"/>
  <c r="S32" i="13"/>
  <c r="U23" i="13"/>
  <c r="Q50" i="14"/>
  <c r="R50" i="14" s="1"/>
  <c r="Z18" i="13"/>
  <c r="Y18" i="13"/>
  <c r="T16" i="13"/>
  <c r="S16" i="13"/>
  <c r="T18" i="13"/>
  <c r="S18" i="13"/>
  <c r="Z16" i="13"/>
  <c r="Y16" i="13"/>
  <c r="Q31" i="14"/>
  <c r="R31" i="14" s="1"/>
  <c r="Q36" i="14"/>
  <c r="R36" i="14" s="1"/>
  <c r="Q80" i="14"/>
  <c r="Z14" i="13"/>
  <c r="Y14" i="13"/>
  <c r="S11" i="13"/>
  <c r="T11" i="13"/>
  <c r="Q54" i="14"/>
  <c r="T12" i="13"/>
  <c r="S12" i="13"/>
  <c r="Y11" i="13"/>
  <c r="Z11" i="13"/>
  <c r="Q72" i="14"/>
  <c r="Q68" i="14"/>
  <c r="R68" i="14" s="1"/>
  <c r="Z12" i="13"/>
  <c r="Y12" i="13"/>
  <c r="T10" i="13"/>
  <c r="S10" i="13"/>
  <c r="T14" i="13"/>
  <c r="S14" i="13"/>
  <c r="Q86" i="14"/>
  <c r="Z10" i="13"/>
  <c r="Y10" i="13"/>
  <c r="Q33" i="14"/>
  <c r="R33" i="14" s="1"/>
  <c r="Q63" i="14"/>
  <c r="R63" i="14" s="1"/>
  <c r="G51" i="13" s="1"/>
  <c r="Q85" i="14"/>
  <c r="R85" i="14" s="1"/>
  <c r="G71" i="13" s="1"/>
  <c r="Q82" i="14"/>
  <c r="F68" i="13" s="1"/>
  <c r="Q57" i="14"/>
  <c r="F47" i="13" s="1"/>
  <c r="BA115" i="24"/>
  <c r="P35" i="14"/>
  <c r="E27" i="13" s="1"/>
  <c r="D27" i="13"/>
  <c r="Q71" i="14"/>
  <c r="Q37" i="14"/>
  <c r="E29" i="13"/>
  <c r="X29" i="13" s="1"/>
  <c r="E73" i="13"/>
  <c r="X73" i="13" s="1"/>
  <c r="Q41" i="14"/>
  <c r="Q70" i="14"/>
  <c r="Q32" i="14"/>
  <c r="E24" i="13"/>
  <c r="W24" i="13" s="1"/>
  <c r="P55" i="14"/>
  <c r="E45" i="13" s="1"/>
  <c r="X45" i="13" s="1"/>
  <c r="D45" i="13"/>
  <c r="Q83" i="14"/>
  <c r="E69" i="13"/>
  <c r="Q65" i="14"/>
  <c r="E53" i="13"/>
  <c r="Q49" i="14"/>
  <c r="Q48" i="14"/>
  <c r="E38" i="13"/>
  <c r="X38" i="13" s="1"/>
  <c r="Q67" i="14"/>
  <c r="R67" i="14" s="1"/>
  <c r="E55" i="13"/>
  <c r="Q34" i="14"/>
  <c r="P73" i="14"/>
  <c r="E61" i="13" s="1"/>
  <c r="W61" i="13" s="1"/>
  <c r="D61" i="13"/>
  <c r="Q53" i="14"/>
  <c r="E43" i="13"/>
  <c r="Q42" i="14"/>
  <c r="Q17" i="14"/>
  <c r="Q16" i="14"/>
  <c r="Q18" i="14"/>
  <c r="Q24" i="14"/>
  <c r="Q22" i="14"/>
  <c r="Q20" i="14"/>
  <c r="Q47" i="14"/>
  <c r="Q26" i="14"/>
  <c r="E20" i="13"/>
  <c r="O59" i="14"/>
  <c r="O46" i="14" s="1"/>
  <c r="Q79" i="14"/>
  <c r="P91" i="14"/>
  <c r="P78" i="14" s="1"/>
  <c r="Q23" i="14"/>
  <c r="E17" i="13"/>
  <c r="W17" i="13" s="1"/>
  <c r="Q19" i="14"/>
  <c r="E13" i="13"/>
  <c r="X13" i="13" s="1"/>
  <c r="P21" i="14"/>
  <c r="E15" i="13" s="1"/>
  <c r="W15" i="13" s="1"/>
  <c r="D15" i="13"/>
  <c r="R15" i="13" s="1"/>
  <c r="O75" i="14"/>
  <c r="O62" i="14" s="1"/>
  <c r="Q25" i="14"/>
  <c r="E19" i="13"/>
  <c r="W19" i="13" s="1"/>
  <c r="O43" i="14"/>
  <c r="O30" i="14" s="1"/>
  <c r="O27" i="14"/>
  <c r="O14" i="14" s="1"/>
  <c r="Y221" i="24"/>
  <c r="AI221" i="24"/>
  <c r="AS221" i="24"/>
  <c r="BC221" i="24"/>
  <c r="BK221" i="24"/>
  <c r="BA221" i="24"/>
  <c r="W221" i="24"/>
  <c r="AQ115" i="24"/>
  <c r="AG115" i="24"/>
  <c r="W115" i="24"/>
  <c r="AY204" i="13"/>
  <c r="BI204" i="13" s="1"/>
  <c r="AY209" i="13"/>
  <c r="BI209" i="13" s="1"/>
  <c r="AY212" i="13"/>
  <c r="BI212" i="13" s="1"/>
  <c r="Q87" i="14"/>
  <c r="Q81" i="14"/>
  <c r="AQ221" i="24"/>
  <c r="AG221" i="24"/>
  <c r="AJ228" i="13"/>
  <c r="AM228" i="13" s="1"/>
  <c r="BG228" i="13" s="1"/>
  <c r="AJ226" i="13"/>
  <c r="AM226" i="13" s="1"/>
  <c r="BG226" i="13" s="1"/>
  <c r="AJ217" i="13"/>
  <c r="AM217" i="13" s="1"/>
  <c r="BG217" i="13" s="1"/>
  <c r="AJ221" i="13"/>
  <c r="AM221" i="13" s="1"/>
  <c r="BG221" i="13" s="1"/>
  <c r="AJ220" i="13"/>
  <c r="AM220" i="13" s="1"/>
  <c r="BG220" i="13" s="1"/>
  <c r="AJ224" i="13"/>
  <c r="AM224" i="13" s="1"/>
  <c r="BG224" i="13" s="1"/>
  <c r="AJ222" i="13"/>
  <c r="AM222" i="13" s="1"/>
  <c r="BG222" i="13" s="1"/>
  <c r="AJ227" i="13"/>
  <c r="AM227" i="13" s="1"/>
  <c r="BG227" i="13" s="1"/>
  <c r="AJ223" i="13"/>
  <c r="AM223" i="13" s="1"/>
  <c r="BG223" i="13" s="1"/>
  <c r="AJ218" i="13"/>
  <c r="AM218" i="13" s="1"/>
  <c r="BG218" i="13" s="1"/>
  <c r="AJ219" i="13"/>
  <c r="AM219" i="13" s="1"/>
  <c r="BG219" i="13" s="1"/>
  <c r="AJ225" i="13"/>
  <c r="AM225" i="13" s="1"/>
  <c r="BG225" i="13" s="1"/>
  <c r="AJ169" i="13"/>
  <c r="AM169" i="13" s="1"/>
  <c r="BG169" i="13" s="1"/>
  <c r="AJ170" i="13"/>
  <c r="AM170" i="13" s="1"/>
  <c r="BG170" i="13" s="1"/>
  <c r="AJ165" i="13"/>
  <c r="AM165" i="13" s="1"/>
  <c r="BG165" i="13" s="1"/>
  <c r="AJ172" i="13"/>
  <c r="AM172" i="13" s="1"/>
  <c r="BG172" i="13" s="1"/>
  <c r="AJ164" i="13"/>
  <c r="AM164" i="13" s="1"/>
  <c r="BG164" i="13" s="1"/>
  <c r="AJ162" i="13"/>
  <c r="AM162" i="13" s="1"/>
  <c r="BG162" i="13" s="1"/>
  <c r="AJ166" i="13"/>
  <c r="AM166" i="13" s="1"/>
  <c r="BG166" i="13" s="1"/>
  <c r="AJ161" i="13"/>
  <c r="AM161" i="13" s="1"/>
  <c r="BG161" i="13" s="1"/>
  <c r="AJ163" i="13"/>
  <c r="AM163" i="13" s="1"/>
  <c r="BG163" i="13" s="1"/>
  <c r="AJ168" i="13"/>
  <c r="AM168" i="13" s="1"/>
  <c r="BG168" i="13" s="1"/>
  <c r="AJ167" i="13"/>
  <c r="AM167" i="13" s="1"/>
  <c r="BG167" i="13" s="1"/>
  <c r="AJ171" i="13"/>
  <c r="AM171" i="13" s="1"/>
  <c r="BG171" i="13" s="1"/>
  <c r="R189" i="13"/>
  <c r="U189" i="13" s="1"/>
  <c r="BD189" i="13" s="1"/>
  <c r="BD201" i="13" s="1"/>
  <c r="AJ195" i="13"/>
  <c r="AM195" i="13" s="1"/>
  <c r="BG195" i="13" s="1"/>
  <c r="AJ192" i="13"/>
  <c r="AM192" i="13" s="1"/>
  <c r="BG192" i="13" s="1"/>
  <c r="AJ196" i="13"/>
  <c r="AM196" i="13" s="1"/>
  <c r="BG196" i="13" s="1"/>
  <c r="AJ193" i="13"/>
  <c r="AM193" i="13" s="1"/>
  <c r="BG193" i="13" s="1"/>
  <c r="AJ194" i="13"/>
  <c r="AM194" i="13" s="1"/>
  <c r="BG194" i="13" s="1"/>
  <c r="AJ189" i="13"/>
  <c r="AM189" i="13" s="1"/>
  <c r="BG189" i="13" s="1"/>
  <c r="AJ200" i="13"/>
  <c r="AM200" i="13" s="1"/>
  <c r="BG200" i="13" s="1"/>
  <c r="AJ199" i="13"/>
  <c r="AM199" i="13" s="1"/>
  <c r="BG199" i="13" s="1"/>
  <c r="AJ191" i="13"/>
  <c r="AM191" i="13" s="1"/>
  <c r="BG191" i="13" s="1"/>
  <c r="AJ198" i="13"/>
  <c r="AM198" i="13" s="1"/>
  <c r="BG198" i="13" s="1"/>
  <c r="AJ190" i="13"/>
  <c r="AM190" i="13" s="1"/>
  <c r="BG190" i="13" s="1"/>
  <c r="AJ197" i="13"/>
  <c r="AM197" i="13" s="1"/>
  <c r="BG197" i="13" s="1"/>
  <c r="AJ180" i="13"/>
  <c r="AM180" i="13" s="1"/>
  <c r="BG180" i="13" s="1"/>
  <c r="AJ182" i="13"/>
  <c r="AM182" i="13" s="1"/>
  <c r="BG182" i="13" s="1"/>
  <c r="AJ183" i="13"/>
  <c r="AM183" i="13" s="1"/>
  <c r="BG183" i="13" s="1"/>
  <c r="AJ181" i="13"/>
  <c r="AM181" i="13" s="1"/>
  <c r="BG181" i="13" s="1"/>
  <c r="AJ179" i="13"/>
  <c r="AM179" i="13" s="1"/>
  <c r="BG179" i="13" s="1"/>
  <c r="AJ186" i="13"/>
  <c r="AM186" i="13" s="1"/>
  <c r="BG186" i="13" s="1"/>
  <c r="AJ175" i="13"/>
  <c r="AM175" i="13" s="1"/>
  <c r="BG175" i="13" s="1"/>
  <c r="AJ185" i="13"/>
  <c r="AM185" i="13" s="1"/>
  <c r="BG185" i="13" s="1"/>
  <c r="AJ176" i="13"/>
  <c r="AM176" i="13" s="1"/>
  <c r="BG176" i="13" s="1"/>
  <c r="AJ184" i="13"/>
  <c r="AM184" i="13" s="1"/>
  <c r="BG184" i="13" s="1"/>
  <c r="AJ177" i="13"/>
  <c r="AM177" i="13" s="1"/>
  <c r="BG177" i="13" s="1"/>
  <c r="AJ178" i="13"/>
  <c r="AM178" i="13" s="1"/>
  <c r="BG178" i="13" s="1"/>
  <c r="AY203" i="13"/>
  <c r="BI203" i="13" s="1"/>
  <c r="AS115" i="24"/>
  <c r="AI115" i="24"/>
  <c r="BM115" i="24"/>
  <c r="Y115" i="24"/>
  <c r="X41" i="13"/>
  <c r="W37" i="13"/>
  <c r="X46" i="13"/>
  <c r="W46" i="13"/>
  <c r="W11" i="13"/>
  <c r="X11" i="13"/>
  <c r="X23" i="13"/>
  <c r="W23" i="13"/>
  <c r="AY208" i="13"/>
  <c r="BI208" i="13" s="1"/>
  <c r="O18" i="13"/>
  <c r="BC18" i="13" s="1"/>
  <c r="X74" i="13"/>
  <c r="K71" i="13"/>
  <c r="L71" i="13"/>
  <c r="L19" i="13"/>
  <c r="K19" i="13"/>
  <c r="L56" i="13"/>
  <c r="K56" i="13"/>
  <c r="L11" i="13"/>
  <c r="K11" i="13"/>
  <c r="L70" i="13"/>
  <c r="K70" i="13"/>
  <c r="W18" i="13"/>
  <c r="X18" i="13"/>
  <c r="K47" i="13"/>
  <c r="L47" i="13"/>
  <c r="L12" i="13"/>
  <c r="K12" i="13"/>
  <c r="L30" i="13"/>
  <c r="K30" i="13"/>
  <c r="O20" i="13"/>
  <c r="BC20" i="13" s="1"/>
  <c r="L66" i="13"/>
  <c r="K66" i="13"/>
  <c r="L26" i="13"/>
  <c r="K26" i="13"/>
  <c r="L42" i="13"/>
  <c r="K42" i="13"/>
  <c r="K65" i="13"/>
  <c r="L65" i="13"/>
  <c r="K57" i="13"/>
  <c r="L57" i="13"/>
  <c r="K44" i="13"/>
  <c r="L44" i="13"/>
  <c r="L16" i="13"/>
  <c r="K16" i="13"/>
  <c r="K54" i="13"/>
  <c r="L54" i="13"/>
  <c r="L33" i="13"/>
  <c r="K33" i="13"/>
  <c r="K13" i="13"/>
  <c r="L13" i="13"/>
  <c r="R31" i="13"/>
  <c r="Q31" i="13"/>
  <c r="O45" i="13"/>
  <c r="BC45" i="13" s="1"/>
  <c r="W44" i="13"/>
  <c r="L43" i="13"/>
  <c r="K43" i="13"/>
  <c r="O27" i="13"/>
  <c r="BC27" i="13" s="1"/>
  <c r="K31" i="13"/>
  <c r="L31" i="13"/>
  <c r="L14" i="13"/>
  <c r="K14" i="13"/>
  <c r="K40" i="13"/>
  <c r="L40" i="13"/>
  <c r="K62" i="13"/>
  <c r="L62" i="13"/>
  <c r="L76" i="13"/>
  <c r="K76" i="13"/>
  <c r="O9" i="13"/>
  <c r="BC9" i="13" s="1"/>
  <c r="L17" i="13"/>
  <c r="K17" i="13"/>
  <c r="L52" i="13"/>
  <c r="K52" i="13"/>
  <c r="L73" i="13"/>
  <c r="K73" i="13"/>
  <c r="L10" i="13"/>
  <c r="K10" i="13"/>
  <c r="L58" i="13"/>
  <c r="K58" i="13"/>
  <c r="K67" i="13"/>
  <c r="L67" i="13"/>
  <c r="K39" i="13"/>
  <c r="L39" i="13"/>
  <c r="K69" i="13"/>
  <c r="L69" i="13"/>
  <c r="L34" i="13"/>
  <c r="K34" i="13"/>
  <c r="K55" i="13"/>
  <c r="L55" i="13"/>
  <c r="L74" i="13"/>
  <c r="K74" i="13"/>
  <c r="L51" i="13"/>
  <c r="K51" i="13"/>
  <c r="L28" i="13"/>
  <c r="K28" i="13"/>
  <c r="L53" i="13"/>
  <c r="K53" i="13"/>
  <c r="O15" i="13"/>
  <c r="BC15" i="13" s="1"/>
  <c r="K72" i="13"/>
  <c r="L72" i="13"/>
  <c r="L68" i="13"/>
  <c r="K68" i="13"/>
  <c r="K46" i="13"/>
  <c r="L46" i="13"/>
  <c r="R20" i="13"/>
  <c r="Q20" i="13"/>
  <c r="O61" i="13"/>
  <c r="BC61" i="13" s="1"/>
  <c r="K59" i="13"/>
  <c r="L59" i="13"/>
  <c r="L41" i="13"/>
  <c r="K41" i="13"/>
  <c r="L60" i="13"/>
  <c r="K60" i="13"/>
  <c r="L37" i="13"/>
  <c r="K37" i="13"/>
  <c r="K23" i="13"/>
  <c r="L23" i="13"/>
  <c r="K25" i="13"/>
  <c r="L25" i="13"/>
  <c r="K32" i="13"/>
  <c r="L32" i="13"/>
  <c r="K75" i="13"/>
  <c r="L75" i="13"/>
  <c r="L48" i="13"/>
  <c r="K48" i="13"/>
  <c r="K29" i="13"/>
  <c r="L29" i="13"/>
  <c r="K38" i="13"/>
  <c r="L38" i="13"/>
  <c r="R11" i="13"/>
  <c r="Q11" i="13"/>
  <c r="K24" i="13"/>
  <c r="L24" i="13"/>
  <c r="R183" i="13"/>
  <c r="U183" i="13" s="1"/>
  <c r="BD183" i="13" s="1"/>
  <c r="R181" i="13"/>
  <c r="U181" i="13" s="1"/>
  <c r="BD181" i="13" s="1"/>
  <c r="R182" i="13"/>
  <c r="U182" i="13" s="1"/>
  <c r="BD182" i="13" s="1"/>
  <c r="R176" i="13"/>
  <c r="U176" i="13" s="1"/>
  <c r="BD176" i="13" s="1"/>
  <c r="R175" i="13"/>
  <c r="U175" i="13" s="1"/>
  <c r="BD175" i="13" s="1"/>
  <c r="R217" i="13"/>
  <c r="U217" i="13" s="1"/>
  <c r="BD217" i="13" s="1"/>
  <c r="R227" i="13"/>
  <c r="U227" i="13" s="1"/>
  <c r="BD227" i="13" s="1"/>
  <c r="R219" i="13"/>
  <c r="U219" i="13" s="1"/>
  <c r="BD219" i="13" s="1"/>
  <c r="R226" i="13"/>
  <c r="U226" i="13" s="1"/>
  <c r="BD226" i="13" s="1"/>
  <c r="R224" i="13"/>
  <c r="U224" i="13" s="1"/>
  <c r="BD224" i="13" s="1"/>
  <c r="R218" i="13"/>
  <c r="U218" i="13" s="1"/>
  <c r="BD218" i="13" s="1"/>
  <c r="R223" i="13"/>
  <c r="U223" i="13" s="1"/>
  <c r="BD223" i="13" s="1"/>
  <c r="R222" i="13"/>
  <c r="U222" i="13" s="1"/>
  <c r="BD222" i="13" s="1"/>
  <c r="R228" i="13"/>
  <c r="U228" i="13" s="1"/>
  <c r="BD228" i="13" s="1"/>
  <c r="R221" i="13"/>
  <c r="U221" i="13" s="1"/>
  <c r="BD221" i="13" s="1"/>
  <c r="R225" i="13"/>
  <c r="U225" i="13" s="1"/>
  <c r="BD225" i="13" s="1"/>
  <c r="R220" i="13"/>
  <c r="U220" i="13" s="1"/>
  <c r="BD220" i="13" s="1"/>
  <c r="R169" i="13"/>
  <c r="U169" i="13" s="1"/>
  <c r="BD169" i="13" s="1"/>
  <c r="R168" i="13"/>
  <c r="U168" i="13" s="1"/>
  <c r="BD168" i="13" s="1"/>
  <c r="R167" i="13"/>
  <c r="U167" i="13" s="1"/>
  <c r="BD167" i="13" s="1"/>
  <c r="R162" i="13"/>
  <c r="U162" i="13" s="1"/>
  <c r="BD162" i="13" s="1"/>
  <c r="R161" i="13"/>
  <c r="U161" i="13" s="1"/>
  <c r="BD161" i="13" s="1"/>
  <c r="X39" i="13"/>
  <c r="X34" i="13"/>
  <c r="X28" i="13"/>
  <c r="W76" i="13"/>
  <c r="W67" i="13"/>
  <c r="W70" i="13"/>
  <c r="W71" i="13"/>
  <c r="X71" i="13"/>
  <c r="X76" i="13"/>
  <c r="X67" i="13"/>
  <c r="X70" i="13"/>
  <c r="W34" i="13"/>
  <c r="W28" i="13"/>
  <c r="W62" i="13"/>
  <c r="W59" i="13"/>
  <c r="W51" i="13"/>
  <c r="W60" i="13"/>
  <c r="W54" i="13"/>
  <c r="X72" i="13"/>
  <c r="W65" i="13"/>
  <c r="W56" i="13"/>
  <c r="X59" i="13"/>
  <c r="X62" i="13"/>
  <c r="X60" i="13"/>
  <c r="X51" i="13"/>
  <c r="X54" i="13"/>
  <c r="W72" i="13"/>
  <c r="X65" i="13"/>
  <c r="X56" i="13"/>
  <c r="X33" i="13"/>
  <c r="X25" i="13"/>
  <c r="X32" i="13"/>
  <c r="W33" i="13"/>
  <c r="W32" i="13"/>
  <c r="W25" i="13"/>
  <c r="X57" i="13"/>
  <c r="X37" i="13"/>
  <c r="X44" i="13"/>
  <c r="W57" i="13"/>
  <c r="X52" i="13"/>
  <c r="W10" i="13"/>
  <c r="W16" i="13"/>
  <c r="W52" i="13"/>
  <c r="W68" i="13"/>
  <c r="AD175" i="13"/>
  <c r="AG175" i="13" s="1"/>
  <c r="BF175" i="13" s="1"/>
  <c r="AD182" i="13"/>
  <c r="AG182" i="13" s="1"/>
  <c r="BF182" i="13" s="1"/>
  <c r="AD183" i="13"/>
  <c r="AG183" i="13" s="1"/>
  <c r="BF183" i="13" s="1"/>
  <c r="AD178" i="13"/>
  <c r="AG178" i="13" s="1"/>
  <c r="BF178" i="13" s="1"/>
  <c r="AD181" i="13"/>
  <c r="AG181" i="13" s="1"/>
  <c r="BF181" i="13" s="1"/>
  <c r="AD185" i="13"/>
  <c r="AG185" i="13" s="1"/>
  <c r="BF185" i="13" s="1"/>
  <c r="AD184" i="13"/>
  <c r="AG184" i="13" s="1"/>
  <c r="BF184" i="13" s="1"/>
  <c r="AD180" i="13"/>
  <c r="AG180" i="13" s="1"/>
  <c r="BF180" i="13" s="1"/>
  <c r="AD177" i="13"/>
  <c r="AG177" i="13" s="1"/>
  <c r="BF177" i="13" s="1"/>
  <c r="AD186" i="13"/>
  <c r="AG186" i="13" s="1"/>
  <c r="BF186" i="13" s="1"/>
  <c r="AD179" i="13"/>
  <c r="AG179" i="13" s="1"/>
  <c r="BF179" i="13" s="1"/>
  <c r="AD176" i="13"/>
  <c r="AG176" i="13" s="1"/>
  <c r="BF176" i="13" s="1"/>
  <c r="AD225" i="13"/>
  <c r="AG225" i="13" s="1"/>
  <c r="BF225" i="13" s="1"/>
  <c r="AD224" i="13"/>
  <c r="AG224" i="13" s="1"/>
  <c r="BF224" i="13" s="1"/>
  <c r="AD221" i="13"/>
  <c r="AG221" i="13" s="1"/>
  <c r="BF221" i="13" s="1"/>
  <c r="AD222" i="13"/>
  <c r="AG222" i="13" s="1"/>
  <c r="BF222" i="13" s="1"/>
  <c r="AD219" i="13"/>
  <c r="AG219" i="13" s="1"/>
  <c r="BF219" i="13" s="1"/>
  <c r="AD223" i="13"/>
  <c r="AG223" i="13" s="1"/>
  <c r="BF223" i="13" s="1"/>
  <c r="AD220" i="13"/>
  <c r="AG220" i="13" s="1"/>
  <c r="BF220" i="13" s="1"/>
  <c r="AD228" i="13"/>
  <c r="AG228" i="13" s="1"/>
  <c r="BF228" i="13" s="1"/>
  <c r="AD218" i="13"/>
  <c r="AG218" i="13" s="1"/>
  <c r="BF218" i="13" s="1"/>
  <c r="AD226" i="13"/>
  <c r="AG226" i="13" s="1"/>
  <c r="BF226" i="13" s="1"/>
  <c r="AD217" i="13"/>
  <c r="AG217" i="13" s="1"/>
  <c r="BF217" i="13" s="1"/>
  <c r="AD227" i="13"/>
  <c r="AG227" i="13" s="1"/>
  <c r="BF227" i="13" s="1"/>
  <c r="AD200" i="13"/>
  <c r="AG200" i="13" s="1"/>
  <c r="BF200" i="13" s="1"/>
  <c r="AD198" i="13"/>
  <c r="AG198" i="13" s="1"/>
  <c r="BF198" i="13" s="1"/>
  <c r="AD190" i="13"/>
  <c r="AG190" i="13" s="1"/>
  <c r="BF190" i="13" s="1"/>
  <c r="AD193" i="13"/>
  <c r="AG193" i="13" s="1"/>
  <c r="BF193" i="13" s="1"/>
  <c r="AD197" i="13"/>
  <c r="AG197" i="13" s="1"/>
  <c r="BF197" i="13" s="1"/>
  <c r="AD199" i="13"/>
  <c r="AG199" i="13" s="1"/>
  <c r="BF199" i="13" s="1"/>
  <c r="AD189" i="13"/>
  <c r="AG189" i="13" s="1"/>
  <c r="BF189" i="13" s="1"/>
  <c r="AD195" i="13"/>
  <c r="AG195" i="13" s="1"/>
  <c r="BF195" i="13" s="1"/>
  <c r="AD194" i="13"/>
  <c r="AG194" i="13" s="1"/>
  <c r="BF194" i="13" s="1"/>
  <c r="AD196" i="13"/>
  <c r="AG196" i="13" s="1"/>
  <c r="BF196" i="13" s="1"/>
  <c r="AD192" i="13"/>
  <c r="AG192" i="13" s="1"/>
  <c r="BF192" i="13" s="1"/>
  <c r="AD191" i="13"/>
  <c r="AG191" i="13" s="1"/>
  <c r="BF191" i="13" s="1"/>
  <c r="AD162" i="13"/>
  <c r="AG162" i="13" s="1"/>
  <c r="BF162" i="13" s="1"/>
  <c r="AD170" i="13"/>
  <c r="AG170" i="13" s="1"/>
  <c r="BF170" i="13" s="1"/>
  <c r="AD164" i="13"/>
  <c r="AG164" i="13" s="1"/>
  <c r="BF164" i="13" s="1"/>
  <c r="AD169" i="13"/>
  <c r="AG169" i="13" s="1"/>
  <c r="BF169" i="13" s="1"/>
  <c r="AD165" i="13"/>
  <c r="AG165" i="13" s="1"/>
  <c r="BF165" i="13" s="1"/>
  <c r="AD168" i="13"/>
  <c r="AG168" i="13" s="1"/>
  <c r="BF168" i="13" s="1"/>
  <c r="AD172" i="13"/>
  <c r="AG172" i="13" s="1"/>
  <c r="BF172" i="13" s="1"/>
  <c r="AD166" i="13"/>
  <c r="AG166" i="13" s="1"/>
  <c r="BF166" i="13" s="1"/>
  <c r="AD163" i="13"/>
  <c r="AG163" i="13" s="1"/>
  <c r="BF163" i="13" s="1"/>
  <c r="AD167" i="13"/>
  <c r="AG167" i="13" s="1"/>
  <c r="BF167" i="13" s="1"/>
  <c r="AD171" i="13"/>
  <c r="AG171" i="13" s="1"/>
  <c r="BF171" i="13" s="1"/>
  <c r="AD161" i="13"/>
  <c r="AG161" i="13" s="1"/>
  <c r="BF161" i="13" s="1"/>
  <c r="AY163" i="13"/>
  <c r="BI163" i="13" s="1"/>
  <c r="AV172" i="13"/>
  <c r="AY172" i="13" s="1"/>
  <c r="BI172" i="13" s="1"/>
  <c r="AV171" i="13"/>
  <c r="AY171" i="13" s="1"/>
  <c r="BI171" i="13" s="1"/>
  <c r="AV165" i="13"/>
  <c r="AY165" i="13" s="1"/>
  <c r="BI165" i="13" s="1"/>
  <c r="AV169" i="13"/>
  <c r="AY169" i="13" s="1"/>
  <c r="BI169" i="13" s="1"/>
  <c r="AV168" i="13"/>
  <c r="AY168" i="13" s="1"/>
  <c r="BI168" i="13" s="1"/>
  <c r="AV161" i="13"/>
  <c r="AY161" i="13" s="1"/>
  <c r="BI161" i="13" s="1"/>
  <c r="AV170" i="13"/>
  <c r="AY170" i="13" s="1"/>
  <c r="BI170" i="13" s="1"/>
  <c r="AV164" i="13"/>
  <c r="AY164" i="13" s="1"/>
  <c r="BI164" i="13" s="1"/>
  <c r="AV166" i="13"/>
  <c r="AY166" i="13" s="1"/>
  <c r="BI166" i="13" s="1"/>
  <c r="AV162" i="13"/>
  <c r="AY162" i="13" s="1"/>
  <c r="BI162" i="13" s="1"/>
  <c r="AV198" i="13"/>
  <c r="AY198" i="13" s="1"/>
  <c r="BI198" i="13" s="1"/>
  <c r="AV195" i="13"/>
  <c r="AY195" i="13" s="1"/>
  <c r="BI195" i="13" s="1"/>
  <c r="AV189" i="13"/>
  <c r="AY189" i="13" s="1"/>
  <c r="BI189" i="13" s="1"/>
  <c r="AV191" i="13"/>
  <c r="AY191" i="13" s="1"/>
  <c r="BI191" i="13" s="1"/>
  <c r="AV196" i="13"/>
  <c r="AY196" i="13" s="1"/>
  <c r="BI196" i="13" s="1"/>
  <c r="AV199" i="13"/>
  <c r="AY199" i="13" s="1"/>
  <c r="BI199" i="13" s="1"/>
  <c r="AV194" i="13"/>
  <c r="AY194" i="13" s="1"/>
  <c r="BI194" i="13" s="1"/>
  <c r="AV192" i="13"/>
  <c r="AY192" i="13" s="1"/>
  <c r="BI192" i="13" s="1"/>
  <c r="AV193" i="13"/>
  <c r="AY193" i="13" s="1"/>
  <c r="BI193" i="13" s="1"/>
  <c r="AV190" i="13"/>
  <c r="AY190" i="13" s="1"/>
  <c r="BI190" i="13" s="1"/>
  <c r="AV197" i="13"/>
  <c r="AY197" i="13" s="1"/>
  <c r="BI197" i="13" s="1"/>
  <c r="AV200" i="13"/>
  <c r="AY200" i="13" s="1"/>
  <c r="BI200" i="13" s="1"/>
  <c r="AV183" i="13"/>
  <c r="AY183" i="13" s="1"/>
  <c r="BI183" i="13" s="1"/>
  <c r="AV180" i="13"/>
  <c r="AY180" i="13" s="1"/>
  <c r="BI180" i="13" s="1"/>
  <c r="AV175" i="13"/>
  <c r="AY175" i="13" s="1"/>
  <c r="BI175" i="13" s="1"/>
  <c r="AV186" i="13"/>
  <c r="AY186" i="13" s="1"/>
  <c r="BI186" i="13" s="1"/>
  <c r="AV176" i="13"/>
  <c r="AY176" i="13" s="1"/>
  <c r="BI176" i="13" s="1"/>
  <c r="AV182" i="13"/>
  <c r="AY182" i="13" s="1"/>
  <c r="BI182" i="13" s="1"/>
  <c r="AV178" i="13"/>
  <c r="AY178" i="13" s="1"/>
  <c r="BI178" i="13" s="1"/>
  <c r="AV177" i="13"/>
  <c r="AY177" i="13" s="1"/>
  <c r="BI177" i="13" s="1"/>
  <c r="AV179" i="13"/>
  <c r="AY179" i="13" s="1"/>
  <c r="BI179" i="13" s="1"/>
  <c r="AV181" i="13"/>
  <c r="AY181" i="13" s="1"/>
  <c r="BI181" i="13" s="1"/>
  <c r="AV184" i="13"/>
  <c r="AY184" i="13" s="1"/>
  <c r="BI184" i="13" s="1"/>
  <c r="AV185" i="13"/>
  <c r="AY185" i="13" s="1"/>
  <c r="BI185" i="13" s="1"/>
  <c r="AV218" i="13"/>
  <c r="AY218" i="13" s="1"/>
  <c r="BI218" i="13" s="1"/>
  <c r="AV223" i="13"/>
  <c r="AY223" i="13" s="1"/>
  <c r="BI223" i="13" s="1"/>
  <c r="AV227" i="13"/>
  <c r="AY227" i="13" s="1"/>
  <c r="BI227" i="13" s="1"/>
  <c r="AV226" i="13"/>
  <c r="AY226" i="13" s="1"/>
  <c r="BI226" i="13" s="1"/>
  <c r="AV222" i="13"/>
  <c r="AY222" i="13" s="1"/>
  <c r="BI222" i="13" s="1"/>
  <c r="AV217" i="13"/>
  <c r="AY217" i="13" s="1"/>
  <c r="BI217" i="13" s="1"/>
  <c r="AV228" i="13"/>
  <c r="AY228" i="13" s="1"/>
  <c r="BI228" i="13" s="1"/>
  <c r="AV221" i="13"/>
  <c r="AY221" i="13" s="1"/>
  <c r="BI221" i="13" s="1"/>
  <c r="AV225" i="13"/>
  <c r="AY225" i="13" s="1"/>
  <c r="BI225" i="13" s="1"/>
  <c r="AV220" i="13"/>
  <c r="AY220" i="13" s="1"/>
  <c r="BI220" i="13" s="1"/>
  <c r="AV224" i="13"/>
  <c r="AY224" i="13" s="1"/>
  <c r="BI224" i="13" s="1"/>
  <c r="AV219" i="13"/>
  <c r="AY219" i="13" s="1"/>
  <c r="BI219" i="13" s="1"/>
  <c r="AV167" i="13"/>
  <c r="AY167" i="13" s="1"/>
  <c r="BI167" i="13" s="1"/>
  <c r="BG215" i="13" l="1"/>
  <c r="BJ213" i="13"/>
  <c r="BJ211" i="13"/>
  <c r="BJ210" i="13"/>
  <c r="BJ214" i="13"/>
  <c r="BJ207" i="13"/>
  <c r="BJ206" i="13"/>
  <c r="R88" i="14"/>
  <c r="S88" i="14" s="1"/>
  <c r="H74" i="13" s="1"/>
  <c r="BJ204" i="13"/>
  <c r="BJ209" i="13"/>
  <c r="BJ205" i="13"/>
  <c r="BF215" i="13"/>
  <c r="BJ212" i="13"/>
  <c r="BJ208" i="13"/>
  <c r="R56" i="14"/>
  <c r="S56" i="14" s="1"/>
  <c r="H46" i="13" s="1"/>
  <c r="R84" i="14"/>
  <c r="G70" i="13" s="1"/>
  <c r="AL70" i="13" s="1"/>
  <c r="F54" i="13"/>
  <c r="AF54" i="13" s="1"/>
  <c r="R38" i="14"/>
  <c r="G30" i="13" s="1"/>
  <c r="AK30" i="13" s="1"/>
  <c r="E9" i="13"/>
  <c r="X9" i="13" s="1"/>
  <c r="R40" i="14"/>
  <c r="S40" i="14" s="1"/>
  <c r="H32" i="13" s="1"/>
  <c r="F48" i="13"/>
  <c r="AF48" i="13" s="1"/>
  <c r="W29" i="13"/>
  <c r="X19" i="13"/>
  <c r="X24" i="13"/>
  <c r="R90" i="14"/>
  <c r="G76" i="13" s="1"/>
  <c r="AL76" i="13" s="1"/>
  <c r="R39" i="14"/>
  <c r="S39" i="14" s="1"/>
  <c r="T39" i="14" s="1"/>
  <c r="I31" i="13" s="1"/>
  <c r="X61" i="13"/>
  <c r="R69" i="14"/>
  <c r="G57" i="13" s="1"/>
  <c r="AL57" i="13" s="1"/>
  <c r="W73" i="13"/>
  <c r="U31" i="13"/>
  <c r="BD31" i="13" s="1"/>
  <c r="AE76" i="13"/>
  <c r="AF76" i="13"/>
  <c r="Z38" i="13"/>
  <c r="Y38" i="13"/>
  <c r="Z45" i="13"/>
  <c r="Y45" i="13"/>
  <c r="Z29" i="13"/>
  <c r="Y29" i="13"/>
  <c r="AF74" i="13"/>
  <c r="AE74" i="13"/>
  <c r="AL75" i="13"/>
  <c r="AK75" i="13"/>
  <c r="AF30" i="13"/>
  <c r="AE30" i="13"/>
  <c r="Z43" i="13"/>
  <c r="Y43" i="13"/>
  <c r="T61" i="13"/>
  <c r="S61" i="13"/>
  <c r="Z24" i="13"/>
  <c r="Y24" i="13"/>
  <c r="AF57" i="13"/>
  <c r="AE57" i="13"/>
  <c r="Z61" i="13"/>
  <c r="Y61" i="13"/>
  <c r="AF47" i="13"/>
  <c r="AE47" i="13"/>
  <c r="W53" i="13"/>
  <c r="Z53" i="13"/>
  <c r="Y53" i="13"/>
  <c r="AE68" i="13"/>
  <c r="AF68" i="13"/>
  <c r="AF32" i="13"/>
  <c r="AE32" i="13"/>
  <c r="T45" i="13"/>
  <c r="S45" i="13"/>
  <c r="AF41" i="13"/>
  <c r="AE41" i="13"/>
  <c r="X43" i="13"/>
  <c r="Q45" i="13"/>
  <c r="AL71" i="13"/>
  <c r="AK71" i="13"/>
  <c r="AF70" i="13"/>
  <c r="AE70" i="13"/>
  <c r="R45" i="13"/>
  <c r="Z69" i="13"/>
  <c r="Y69" i="13"/>
  <c r="Z73" i="13"/>
  <c r="Y73" i="13"/>
  <c r="Q27" i="13"/>
  <c r="T27" i="13"/>
  <c r="AL51" i="13"/>
  <c r="AK51" i="13"/>
  <c r="AE46" i="13"/>
  <c r="AF46" i="13"/>
  <c r="Z55" i="13"/>
  <c r="Y55" i="13"/>
  <c r="Z27" i="13"/>
  <c r="Y27" i="13"/>
  <c r="AF31" i="13"/>
  <c r="AE31" i="13"/>
  <c r="W13" i="13"/>
  <c r="X53" i="13"/>
  <c r="R51" i="14"/>
  <c r="S51" i="14" s="1"/>
  <c r="H41" i="13" s="1"/>
  <c r="R27" i="13"/>
  <c r="F52" i="13"/>
  <c r="AD52" i="13" s="1"/>
  <c r="F62" i="13"/>
  <c r="AD62" i="13" s="1"/>
  <c r="F42" i="13"/>
  <c r="Q15" i="13"/>
  <c r="R82" i="14"/>
  <c r="S82" i="14" s="1"/>
  <c r="T82" i="14" s="1"/>
  <c r="I68" i="13" s="1"/>
  <c r="F75" i="13"/>
  <c r="S27" i="13"/>
  <c r="F28" i="13"/>
  <c r="F71" i="13"/>
  <c r="Q35" i="14"/>
  <c r="Q43" i="14" s="1"/>
  <c r="Q30" i="14" s="1"/>
  <c r="F51" i="13"/>
  <c r="AC51" i="13" s="1"/>
  <c r="F13" i="13"/>
  <c r="AF13" i="13" s="1"/>
  <c r="R17" i="14"/>
  <c r="S17" i="14" s="1"/>
  <c r="F38" i="13"/>
  <c r="F25" i="13"/>
  <c r="R54" i="14"/>
  <c r="G44" i="13" s="1"/>
  <c r="F40" i="13"/>
  <c r="F9" i="13"/>
  <c r="AE9" i="13" s="1"/>
  <c r="F23" i="13"/>
  <c r="F20" i="13"/>
  <c r="AE20" i="13" s="1"/>
  <c r="F10" i="13"/>
  <c r="AE10" i="13" s="1"/>
  <c r="F29" i="13"/>
  <c r="AC29" i="13" s="1"/>
  <c r="F56" i="13"/>
  <c r="F19" i="13"/>
  <c r="AF19" i="13" s="1"/>
  <c r="R20" i="14"/>
  <c r="F72" i="13"/>
  <c r="R72" i="14"/>
  <c r="G60" i="13" s="1"/>
  <c r="AI60" i="13" s="1"/>
  <c r="F53" i="13"/>
  <c r="F65" i="13"/>
  <c r="R57" i="14"/>
  <c r="S57" i="14" s="1"/>
  <c r="H47" i="13" s="1"/>
  <c r="F18" i="13"/>
  <c r="AD18" i="13" s="1"/>
  <c r="F43" i="13"/>
  <c r="R80" i="14"/>
  <c r="S80" i="14" s="1"/>
  <c r="F12" i="13"/>
  <c r="AE12" i="13" s="1"/>
  <c r="F55" i="13"/>
  <c r="R37" i="14"/>
  <c r="G29" i="13" s="1"/>
  <c r="F66" i="13"/>
  <c r="F44" i="13"/>
  <c r="AC44" i="13" s="1"/>
  <c r="R86" i="14"/>
  <c r="G72" i="13" s="1"/>
  <c r="F60" i="13"/>
  <c r="U18" i="13"/>
  <c r="BD18" i="13" s="1"/>
  <c r="Z17" i="13"/>
  <c r="Y17" i="13"/>
  <c r="Y19" i="13"/>
  <c r="Z19" i="13"/>
  <c r="R53" i="14"/>
  <c r="S53" i="14" s="1"/>
  <c r="R65" i="14"/>
  <c r="G53" i="13" s="1"/>
  <c r="S15" i="13"/>
  <c r="T15" i="13"/>
  <c r="Y15" i="13"/>
  <c r="Z15" i="13"/>
  <c r="Z13" i="13"/>
  <c r="Y13" i="13"/>
  <c r="Z20" i="13"/>
  <c r="Y20" i="13"/>
  <c r="P59" i="14"/>
  <c r="P46" i="14" s="1"/>
  <c r="Q55" i="14"/>
  <c r="R55" i="14" s="1"/>
  <c r="S85" i="14"/>
  <c r="R48" i="14"/>
  <c r="S48" i="14" s="1"/>
  <c r="S89" i="14"/>
  <c r="T89" i="14" s="1"/>
  <c r="I75" i="13" s="1"/>
  <c r="R24" i="14"/>
  <c r="S24" i="14" s="1"/>
  <c r="R42" i="14"/>
  <c r="F34" i="13"/>
  <c r="R83" i="14"/>
  <c r="F69" i="13"/>
  <c r="S33" i="14"/>
  <c r="T33" i="14" s="1"/>
  <c r="I25" i="13" s="1"/>
  <c r="G25" i="13"/>
  <c r="S31" i="14"/>
  <c r="H23" i="13" s="1"/>
  <c r="G23" i="13"/>
  <c r="F67" i="13"/>
  <c r="S52" i="14"/>
  <c r="T52" i="14" s="1"/>
  <c r="I42" i="13" s="1"/>
  <c r="G42" i="13"/>
  <c r="Q73" i="14"/>
  <c r="R49" i="14"/>
  <c r="F39" i="13"/>
  <c r="AD39" i="13" s="1"/>
  <c r="S58" i="14"/>
  <c r="T58" i="14" s="1"/>
  <c r="I48" i="13" s="1"/>
  <c r="G48" i="13"/>
  <c r="S68" i="14"/>
  <c r="T68" i="14" s="1"/>
  <c r="I56" i="13" s="1"/>
  <c r="G56" i="13"/>
  <c r="P75" i="14"/>
  <c r="P62" i="14" s="1"/>
  <c r="S36" i="14"/>
  <c r="T36" i="14" s="1"/>
  <c r="I28" i="13" s="1"/>
  <c r="G28" i="13"/>
  <c r="R34" i="14"/>
  <c r="F26" i="13"/>
  <c r="R71" i="14"/>
  <c r="F59" i="13"/>
  <c r="S50" i="14"/>
  <c r="T50" i="14" s="1"/>
  <c r="I40" i="13" s="1"/>
  <c r="G40" i="13"/>
  <c r="R87" i="14"/>
  <c r="G73" i="13" s="1"/>
  <c r="F73" i="13"/>
  <c r="R32" i="14"/>
  <c r="F24" i="13"/>
  <c r="S64" i="14"/>
  <c r="T64" i="14" s="1"/>
  <c r="I52" i="13" s="1"/>
  <c r="G52" i="13"/>
  <c r="R47" i="14"/>
  <c r="G37" i="13" s="1"/>
  <c r="F37" i="13"/>
  <c r="S74" i="14"/>
  <c r="T74" i="14" s="1"/>
  <c r="I62" i="13" s="1"/>
  <c r="G62" i="13"/>
  <c r="S66" i="14"/>
  <c r="T66" i="14" s="1"/>
  <c r="I54" i="13" s="1"/>
  <c r="G54" i="13"/>
  <c r="R70" i="14"/>
  <c r="F58" i="13"/>
  <c r="S67" i="14"/>
  <c r="T67" i="14" s="1"/>
  <c r="I55" i="13" s="1"/>
  <c r="G55" i="13"/>
  <c r="R41" i="14"/>
  <c r="F33" i="13"/>
  <c r="P43" i="14"/>
  <c r="P30" i="14" s="1"/>
  <c r="F11" i="13"/>
  <c r="R18" i="14"/>
  <c r="S18" i="14" s="1"/>
  <c r="R16" i="14"/>
  <c r="S16" i="14" s="1"/>
  <c r="Q21" i="14"/>
  <c r="P27" i="14"/>
  <c r="P14" i="14" s="1"/>
  <c r="R15" i="14"/>
  <c r="G9" i="13" s="1"/>
  <c r="F14" i="13"/>
  <c r="R25" i="14"/>
  <c r="G19" i="13" s="1"/>
  <c r="F16" i="13"/>
  <c r="R22" i="14"/>
  <c r="G16" i="13" s="1"/>
  <c r="R19" i="14"/>
  <c r="G13" i="13" s="1"/>
  <c r="R26" i="14"/>
  <c r="S26" i="14" s="1"/>
  <c r="H20" i="13" s="1"/>
  <c r="R23" i="14"/>
  <c r="F17" i="13"/>
  <c r="S63" i="14"/>
  <c r="H51" i="13" s="1"/>
  <c r="AO51" i="13" s="1"/>
  <c r="R79" i="14"/>
  <c r="G65" i="13" s="1"/>
  <c r="Q91" i="14"/>
  <c r="Q78" i="14" s="1"/>
  <c r="AA65" i="13"/>
  <c r="BE65" i="13" s="1"/>
  <c r="R61" i="13"/>
  <c r="Q61" i="13"/>
  <c r="AA37" i="13"/>
  <c r="BE37" i="13" s="1"/>
  <c r="R81" i="14"/>
  <c r="AA23" i="13"/>
  <c r="BE23" i="13" s="1"/>
  <c r="BI215" i="13"/>
  <c r="BJ203" i="13"/>
  <c r="BG187" i="13"/>
  <c r="BG201" i="13"/>
  <c r="BG229" i="13"/>
  <c r="BG173" i="13"/>
  <c r="AA68" i="13"/>
  <c r="BE68" i="13" s="1"/>
  <c r="AD32" i="13"/>
  <c r="AC32" i="13"/>
  <c r="AA41" i="13"/>
  <c r="BE41" i="13" s="1"/>
  <c r="AC74" i="13"/>
  <c r="AD74" i="13"/>
  <c r="AD76" i="13"/>
  <c r="AC76" i="13"/>
  <c r="AA44" i="13"/>
  <c r="BE44" i="13" s="1"/>
  <c r="AA47" i="13"/>
  <c r="BE47" i="13" s="1"/>
  <c r="AA10" i="13"/>
  <c r="BE10" i="13" s="1"/>
  <c r="AA46" i="13"/>
  <c r="BE46" i="13" s="1"/>
  <c r="AA11" i="13"/>
  <c r="BE11" i="13" s="1"/>
  <c r="O30" i="13"/>
  <c r="BC30" i="13" s="1"/>
  <c r="O71" i="13"/>
  <c r="BC71" i="13" s="1"/>
  <c r="O23" i="13"/>
  <c r="BC23" i="13" s="1"/>
  <c r="O59" i="13"/>
  <c r="BC59" i="13" s="1"/>
  <c r="U20" i="13"/>
  <c r="BD20" i="13" s="1"/>
  <c r="O68" i="13"/>
  <c r="BC68" i="13" s="1"/>
  <c r="O55" i="13"/>
  <c r="BC55" i="13" s="1"/>
  <c r="O73" i="13"/>
  <c r="BC73" i="13" s="1"/>
  <c r="O17" i="13"/>
  <c r="BC17" i="13" s="1"/>
  <c r="O40" i="13"/>
  <c r="BC40" i="13" s="1"/>
  <c r="O31" i="13"/>
  <c r="BC31" i="13" s="1"/>
  <c r="AA16" i="13"/>
  <c r="BE16" i="13" s="1"/>
  <c r="W74" i="13"/>
  <c r="O58" i="13"/>
  <c r="BC58" i="13" s="1"/>
  <c r="O10" i="13"/>
  <c r="BC10" i="13" s="1"/>
  <c r="O52" i="13"/>
  <c r="BC52" i="13" s="1"/>
  <c r="O62" i="13"/>
  <c r="BC62" i="13" s="1"/>
  <c r="O44" i="13"/>
  <c r="BC44" i="13" s="1"/>
  <c r="O65" i="13"/>
  <c r="BC65" i="13" s="1"/>
  <c r="O47" i="13"/>
  <c r="BC47" i="13" s="1"/>
  <c r="O24" i="13"/>
  <c r="BC24" i="13" s="1"/>
  <c r="U11" i="13"/>
  <c r="BD11" i="13" s="1"/>
  <c r="Q71" i="13"/>
  <c r="R71" i="13"/>
  <c r="O32" i="13"/>
  <c r="BC32" i="13" s="1"/>
  <c r="O41" i="13"/>
  <c r="BC41" i="13" s="1"/>
  <c r="X27" i="13"/>
  <c r="W27" i="13"/>
  <c r="O46" i="13"/>
  <c r="BC46" i="13" s="1"/>
  <c r="Q25" i="13"/>
  <c r="R25" i="13"/>
  <c r="O72" i="13"/>
  <c r="BC72" i="13" s="1"/>
  <c r="O51" i="13"/>
  <c r="BC51" i="13" s="1"/>
  <c r="R52" i="13"/>
  <c r="Q52" i="13"/>
  <c r="Q13" i="13"/>
  <c r="R13" i="13"/>
  <c r="Q57" i="13"/>
  <c r="R57" i="13"/>
  <c r="AA72" i="13"/>
  <c r="BE72" i="13" s="1"/>
  <c r="AA56" i="13"/>
  <c r="BE56" i="13" s="1"/>
  <c r="Q19" i="13"/>
  <c r="R19" i="13"/>
  <c r="Q24" i="13"/>
  <c r="R24" i="13"/>
  <c r="Q60" i="13"/>
  <c r="R60" i="13"/>
  <c r="R59" i="13"/>
  <c r="Q59" i="13"/>
  <c r="R46" i="13"/>
  <c r="Q46" i="13"/>
  <c r="Q72" i="13"/>
  <c r="R72" i="13"/>
  <c r="W45" i="13"/>
  <c r="O12" i="13"/>
  <c r="BC12" i="13" s="1"/>
  <c r="X40" i="13"/>
  <c r="W40" i="13"/>
  <c r="X55" i="13"/>
  <c r="W55" i="13"/>
  <c r="X69" i="13"/>
  <c r="W69" i="13"/>
  <c r="X15" i="13"/>
  <c r="Q53" i="13"/>
  <c r="R53" i="13"/>
  <c r="O67" i="13"/>
  <c r="BC67" i="13" s="1"/>
  <c r="Q74" i="13"/>
  <c r="R74" i="13"/>
  <c r="R34" i="13"/>
  <c r="Q34" i="13"/>
  <c r="Q17" i="13"/>
  <c r="R17" i="13"/>
  <c r="Q62" i="13"/>
  <c r="R62" i="13"/>
  <c r="O33" i="13"/>
  <c r="BC33" i="13" s="1"/>
  <c r="O16" i="13"/>
  <c r="BC16" i="13" s="1"/>
  <c r="Q33" i="13"/>
  <c r="R33" i="13"/>
  <c r="O66" i="13"/>
  <c r="BC66" i="13" s="1"/>
  <c r="Q65" i="13"/>
  <c r="R65" i="13"/>
  <c r="AA18" i="13"/>
  <c r="BE18" i="13" s="1"/>
  <c r="O70" i="13"/>
  <c r="BC70" i="13" s="1"/>
  <c r="O19" i="13"/>
  <c r="BC19" i="13" s="1"/>
  <c r="Q56" i="13"/>
  <c r="R56" i="13"/>
  <c r="Q41" i="13"/>
  <c r="R41" i="13"/>
  <c r="X20" i="13"/>
  <c r="W20" i="13"/>
  <c r="R39" i="13"/>
  <c r="Q39" i="13"/>
  <c r="Q10" i="13"/>
  <c r="R10" i="13"/>
  <c r="Q73" i="13"/>
  <c r="R73" i="13"/>
  <c r="X48" i="13"/>
  <c r="W48" i="13"/>
  <c r="W43" i="13"/>
  <c r="R47" i="13"/>
  <c r="Q47" i="13"/>
  <c r="O48" i="13"/>
  <c r="BC48" i="13" s="1"/>
  <c r="O75" i="13"/>
  <c r="BC75" i="13" s="1"/>
  <c r="O25" i="13"/>
  <c r="BC25" i="13" s="1"/>
  <c r="O60" i="13"/>
  <c r="BC60" i="13" s="1"/>
  <c r="U9" i="13"/>
  <c r="BD9" i="13" s="1"/>
  <c r="R48" i="13"/>
  <c r="Q48" i="13"/>
  <c r="Q75" i="13"/>
  <c r="R75" i="13"/>
  <c r="O28" i="13"/>
  <c r="BC28" i="13" s="1"/>
  <c r="R51" i="13"/>
  <c r="Q51" i="13"/>
  <c r="Q55" i="13"/>
  <c r="R55" i="13"/>
  <c r="R69" i="13"/>
  <c r="Q69" i="13"/>
  <c r="Q76" i="13"/>
  <c r="R76" i="13"/>
  <c r="R40" i="13"/>
  <c r="Q40" i="13"/>
  <c r="O26" i="13"/>
  <c r="BC26" i="13" s="1"/>
  <c r="O56" i="13"/>
  <c r="BC56" i="13" s="1"/>
  <c r="R70" i="13"/>
  <c r="Q70" i="13"/>
  <c r="O38" i="13"/>
  <c r="BC38" i="13" s="1"/>
  <c r="Q37" i="13"/>
  <c r="R37" i="13"/>
  <c r="O69" i="13"/>
  <c r="BC69" i="13" s="1"/>
  <c r="Q67" i="13"/>
  <c r="R67" i="13"/>
  <c r="Q54" i="13"/>
  <c r="R54" i="13"/>
  <c r="Q26" i="13"/>
  <c r="R26" i="13"/>
  <c r="Q30" i="13"/>
  <c r="R30" i="13"/>
  <c r="W39" i="13"/>
  <c r="O37" i="13"/>
  <c r="BC37" i="13" s="1"/>
  <c r="Q38" i="13"/>
  <c r="R38" i="13"/>
  <c r="R29" i="13"/>
  <c r="Q29" i="13"/>
  <c r="Q32" i="13"/>
  <c r="R32" i="13"/>
  <c r="O53" i="13"/>
  <c r="BC53" i="13" s="1"/>
  <c r="O74" i="13"/>
  <c r="BC74" i="13" s="1"/>
  <c r="O34" i="13"/>
  <c r="BC34" i="13" s="1"/>
  <c r="O39" i="13"/>
  <c r="BC39" i="13" s="1"/>
  <c r="R28" i="13"/>
  <c r="Q28" i="13"/>
  <c r="O76" i="13"/>
  <c r="BC76" i="13" s="1"/>
  <c r="O14" i="13"/>
  <c r="BC14" i="13" s="1"/>
  <c r="O43" i="13"/>
  <c r="BC43" i="13" s="1"/>
  <c r="O42" i="13"/>
  <c r="BC42" i="13" s="1"/>
  <c r="Q44" i="13"/>
  <c r="R44" i="13"/>
  <c r="O11" i="13"/>
  <c r="BC11" i="13" s="1"/>
  <c r="O29" i="13"/>
  <c r="BC29" i="13" s="1"/>
  <c r="R68" i="13"/>
  <c r="Q68" i="13"/>
  <c r="R58" i="13"/>
  <c r="Q58" i="13"/>
  <c r="Q14" i="13"/>
  <c r="R14" i="13"/>
  <c r="O13" i="13"/>
  <c r="BC13" i="13" s="1"/>
  <c r="O54" i="13"/>
  <c r="BC54" i="13" s="1"/>
  <c r="R43" i="13"/>
  <c r="Q43" i="13"/>
  <c r="O57" i="13"/>
  <c r="BC57" i="13" s="1"/>
  <c r="Q16" i="13"/>
  <c r="R16" i="13"/>
  <c r="R42" i="13"/>
  <c r="Q42" i="13"/>
  <c r="R66" i="13"/>
  <c r="Q66" i="13"/>
  <c r="R12" i="13"/>
  <c r="Q12" i="13"/>
  <c r="X17" i="13"/>
  <c r="X14" i="13"/>
  <c r="W14" i="13"/>
  <c r="W38" i="13"/>
  <c r="X75" i="13"/>
  <c r="W75" i="13"/>
  <c r="BD173" i="13"/>
  <c r="BD187" i="13"/>
  <c r="BD229" i="13"/>
  <c r="BJ226" i="13"/>
  <c r="BJ165" i="13"/>
  <c r="BJ222" i="13"/>
  <c r="BJ185" i="13"/>
  <c r="BJ161" i="13"/>
  <c r="AA57" i="13"/>
  <c r="BE57" i="13" s="1"/>
  <c r="AA25" i="13"/>
  <c r="BE25" i="13" s="1"/>
  <c r="AA51" i="13"/>
  <c r="BE51" i="13" s="1"/>
  <c r="AA71" i="13"/>
  <c r="BE71" i="13" s="1"/>
  <c r="AA59" i="13"/>
  <c r="BE59" i="13" s="1"/>
  <c r="AA54" i="13"/>
  <c r="BE54" i="13" s="1"/>
  <c r="AA60" i="13"/>
  <c r="BE60" i="13" s="1"/>
  <c r="AA33" i="13"/>
  <c r="BE33" i="13" s="1"/>
  <c r="AA70" i="13"/>
  <c r="BE70" i="13" s="1"/>
  <c r="BJ163" i="13"/>
  <c r="BJ166" i="13"/>
  <c r="BJ183" i="13"/>
  <c r="BJ178" i="13"/>
  <c r="BJ225" i="13"/>
  <c r="BJ182" i="13"/>
  <c r="BJ169" i="13"/>
  <c r="BJ171" i="13"/>
  <c r="BJ164" i="13"/>
  <c r="BJ162" i="13"/>
  <c r="BJ227" i="13"/>
  <c r="BJ168" i="13"/>
  <c r="BJ220" i="13"/>
  <c r="BJ190" i="13"/>
  <c r="BJ221" i="13"/>
  <c r="BJ228" i="13"/>
  <c r="BJ172" i="13"/>
  <c r="BJ224" i="13"/>
  <c r="BJ175" i="13"/>
  <c r="BJ180" i="13"/>
  <c r="BJ177" i="13"/>
  <c r="BJ219" i="13"/>
  <c r="BJ179" i="13"/>
  <c r="BJ196" i="13"/>
  <c r="BF201" i="13"/>
  <c r="BJ167" i="13"/>
  <c r="BJ186" i="13"/>
  <c r="BF173" i="13"/>
  <c r="BJ192" i="13"/>
  <c r="BJ194" i="13"/>
  <c r="BF187" i="13"/>
  <c r="BJ199" i="13"/>
  <c r="BF229" i="13"/>
  <c r="BJ200" i="13"/>
  <c r="BJ191" i="13"/>
  <c r="BJ181" i="13"/>
  <c r="BJ223" i="13"/>
  <c r="BJ197" i="13"/>
  <c r="BJ218" i="13"/>
  <c r="BJ195" i="13"/>
  <c r="BJ176" i="13"/>
  <c r="BJ193" i="13"/>
  <c r="BJ198" i="13"/>
  <c r="BJ189" i="13"/>
  <c r="BI201" i="13"/>
  <c r="BJ217" i="13"/>
  <c r="BI229" i="13"/>
  <c r="BJ184" i="13"/>
  <c r="BI187" i="13"/>
  <c r="BI173" i="13"/>
  <c r="BJ170" i="13"/>
  <c r="G74" i="13" l="1"/>
  <c r="AK74" i="13" s="1"/>
  <c r="G32" i="13"/>
  <c r="AL32" i="13" s="1"/>
  <c r="G46" i="13"/>
  <c r="AL46" i="13" s="1"/>
  <c r="BJ215" i="13"/>
  <c r="BK215" i="13" s="1"/>
  <c r="AK70" i="13"/>
  <c r="Y9" i="13"/>
  <c r="S84" i="14"/>
  <c r="T84" i="14" s="1"/>
  <c r="I70" i="13" s="1"/>
  <c r="AW70" i="13" s="1"/>
  <c r="Z9" i="13"/>
  <c r="AE54" i="13"/>
  <c r="W9" i="13"/>
  <c r="AC48" i="13"/>
  <c r="AD48" i="13"/>
  <c r="AL30" i="13"/>
  <c r="G41" i="13"/>
  <c r="AK41" i="13" s="1"/>
  <c r="S38" i="14"/>
  <c r="H30" i="13" s="1"/>
  <c r="S90" i="14"/>
  <c r="T90" i="14" s="1"/>
  <c r="I76" i="13" s="1"/>
  <c r="AV76" i="13" s="1"/>
  <c r="AK76" i="13"/>
  <c r="AE48" i="13"/>
  <c r="S69" i="14"/>
  <c r="T69" i="14" s="1"/>
  <c r="I57" i="13" s="1"/>
  <c r="AX57" i="13" s="1"/>
  <c r="G31" i="13"/>
  <c r="AI31" i="13" s="1"/>
  <c r="AK57" i="13"/>
  <c r="F27" i="13"/>
  <c r="AE27" i="13" s="1"/>
  <c r="G68" i="13"/>
  <c r="AK68" i="13" s="1"/>
  <c r="AA73" i="13"/>
  <c r="BE73" i="13" s="1"/>
  <c r="AJ60" i="13"/>
  <c r="AD29" i="13"/>
  <c r="AD44" i="13"/>
  <c r="F62" i="18"/>
  <c r="F63" i="18" s="1"/>
  <c r="AC39" i="13"/>
  <c r="U34" i="13"/>
  <c r="BD34" i="13" s="1"/>
  <c r="U32" i="13"/>
  <c r="BD32" i="13" s="1"/>
  <c r="U30" i="13"/>
  <c r="BD30" i="13" s="1"/>
  <c r="U45" i="13"/>
  <c r="BD45" i="13" s="1"/>
  <c r="U26" i="13"/>
  <c r="BD26" i="13" s="1"/>
  <c r="U25" i="13"/>
  <c r="BD25" i="13" s="1"/>
  <c r="AE34" i="13"/>
  <c r="AF34" i="13"/>
  <c r="AW54" i="13"/>
  <c r="AX54" i="13"/>
  <c r="AL52" i="13"/>
  <c r="AK52" i="13"/>
  <c r="AF59" i="13"/>
  <c r="AE59" i="13"/>
  <c r="AP41" i="13"/>
  <c r="AR41" i="13"/>
  <c r="AQ41" i="13"/>
  <c r="AF67" i="13"/>
  <c r="AE67" i="13"/>
  <c r="AF40" i="13"/>
  <c r="AE40" i="13"/>
  <c r="AE42" i="13"/>
  <c r="AF42" i="13"/>
  <c r="AR46" i="13"/>
  <c r="AQ46" i="13"/>
  <c r="AR74" i="13"/>
  <c r="AQ74" i="13"/>
  <c r="AF33" i="13"/>
  <c r="AE33" i="13"/>
  <c r="AK62" i="13"/>
  <c r="AL62" i="13"/>
  <c r="AX52" i="13"/>
  <c r="AW52" i="13"/>
  <c r="AK56" i="13"/>
  <c r="AL56" i="13"/>
  <c r="AL23" i="13"/>
  <c r="AK23" i="13"/>
  <c r="AF60" i="13"/>
  <c r="AE60" i="13"/>
  <c r="AF43" i="13"/>
  <c r="AE43" i="13"/>
  <c r="AK44" i="13"/>
  <c r="AL44" i="13"/>
  <c r="AF71" i="13"/>
  <c r="AE71" i="13"/>
  <c r="AE62" i="13"/>
  <c r="AF62" i="13"/>
  <c r="AX31" i="13"/>
  <c r="AW31" i="13"/>
  <c r="AF39" i="13"/>
  <c r="AE39" i="13"/>
  <c r="AW62" i="13"/>
  <c r="AX62" i="13"/>
  <c r="AF24" i="13"/>
  <c r="AE24" i="13"/>
  <c r="AE26" i="13"/>
  <c r="AF26" i="13"/>
  <c r="AX56" i="13"/>
  <c r="AW56" i="13"/>
  <c r="AW68" i="13"/>
  <c r="AX68" i="13"/>
  <c r="AP23" i="13"/>
  <c r="AR23" i="13"/>
  <c r="AQ23" i="13"/>
  <c r="AL53" i="13"/>
  <c r="AK53" i="13"/>
  <c r="AK72" i="13"/>
  <c r="AL72" i="13"/>
  <c r="AF56" i="13"/>
  <c r="AE56" i="13"/>
  <c r="AC25" i="13"/>
  <c r="AF25" i="13"/>
  <c r="AE25" i="13"/>
  <c r="AE28" i="13"/>
  <c r="AF28" i="13"/>
  <c r="AF52" i="13"/>
  <c r="AE52" i="13"/>
  <c r="U28" i="13"/>
  <c r="BD28" i="13" s="1"/>
  <c r="U29" i="13"/>
  <c r="BD29" i="13" s="1"/>
  <c r="AK55" i="13"/>
  <c r="AL55" i="13"/>
  <c r="AF37" i="13"/>
  <c r="AE37" i="13"/>
  <c r="AJ25" i="13"/>
  <c r="AL25" i="13"/>
  <c r="AK25" i="13"/>
  <c r="AX75" i="13"/>
  <c r="AW75" i="13"/>
  <c r="AF44" i="13"/>
  <c r="AE44" i="13"/>
  <c r="AR47" i="13"/>
  <c r="AQ47" i="13"/>
  <c r="AE29" i="13"/>
  <c r="AF29" i="13"/>
  <c r="AC38" i="13"/>
  <c r="AE38" i="13"/>
  <c r="AF38" i="13"/>
  <c r="AK54" i="13"/>
  <c r="AL54" i="13"/>
  <c r="AU55" i="13"/>
  <c r="AX55" i="13"/>
  <c r="AW55" i="13"/>
  <c r="AL37" i="13"/>
  <c r="AK37" i="13"/>
  <c r="AF73" i="13"/>
  <c r="AE73" i="13"/>
  <c r="AL28" i="13"/>
  <c r="AK28" i="13"/>
  <c r="AR32" i="13"/>
  <c r="AQ32" i="13"/>
  <c r="AL42" i="13"/>
  <c r="AK42" i="13"/>
  <c r="AX25" i="13"/>
  <c r="AW25" i="13"/>
  <c r="AF66" i="13"/>
  <c r="AE66" i="13"/>
  <c r="AF65" i="13"/>
  <c r="AE65" i="13"/>
  <c r="AC75" i="13"/>
  <c r="AF75" i="13"/>
  <c r="AE75" i="13"/>
  <c r="U27" i="13"/>
  <c r="BD27" i="13" s="1"/>
  <c r="AW40" i="13"/>
  <c r="AX40" i="13"/>
  <c r="AC72" i="13"/>
  <c r="AE72" i="13"/>
  <c r="AF72" i="13"/>
  <c r="U33" i="13"/>
  <c r="BD33" i="13" s="1"/>
  <c r="AL65" i="13"/>
  <c r="AK65" i="13"/>
  <c r="AE58" i="13"/>
  <c r="AF58" i="13"/>
  <c r="AL73" i="13"/>
  <c r="AK73" i="13"/>
  <c r="AX28" i="13"/>
  <c r="AW28" i="13"/>
  <c r="AK48" i="13"/>
  <c r="AL48" i="13"/>
  <c r="AX42" i="13"/>
  <c r="AW42" i="13"/>
  <c r="AF69" i="13"/>
  <c r="AE69" i="13"/>
  <c r="AL29" i="13"/>
  <c r="AK29" i="13"/>
  <c r="AC53" i="13"/>
  <c r="AF53" i="13"/>
  <c r="AE53" i="13"/>
  <c r="U24" i="13"/>
  <c r="BD24" i="13" s="1"/>
  <c r="AR51" i="13"/>
  <c r="AQ51" i="13"/>
  <c r="AK46" i="13"/>
  <c r="AK40" i="13"/>
  <c r="AL40" i="13"/>
  <c r="AW48" i="13"/>
  <c r="AX48" i="13"/>
  <c r="AL74" i="13"/>
  <c r="AD55" i="13"/>
  <c r="AF55" i="13"/>
  <c r="AE55" i="13"/>
  <c r="AL60" i="13"/>
  <c r="AK60" i="13"/>
  <c r="AF23" i="13"/>
  <c r="AE23" i="13"/>
  <c r="AD51" i="13"/>
  <c r="AF51" i="13"/>
  <c r="AE51" i="13"/>
  <c r="S86" i="14"/>
  <c r="T86" i="14" s="1"/>
  <c r="I72" i="13" s="1"/>
  <c r="AD28" i="13"/>
  <c r="AC62" i="13"/>
  <c r="S37" i="14"/>
  <c r="T37" i="14" s="1"/>
  <c r="I29" i="13" s="1"/>
  <c r="G11" i="13"/>
  <c r="AK11" i="13" s="1"/>
  <c r="AF20" i="13"/>
  <c r="AC52" i="13"/>
  <c r="AE13" i="13"/>
  <c r="AD24" i="13"/>
  <c r="AO41" i="13"/>
  <c r="AD53" i="13"/>
  <c r="AC24" i="13"/>
  <c r="AF10" i="13"/>
  <c r="Q59" i="14"/>
  <c r="Q46" i="14" s="1"/>
  <c r="AD25" i="13"/>
  <c r="AC28" i="13"/>
  <c r="R35" i="14"/>
  <c r="S35" i="14" s="1"/>
  <c r="T35" i="14" s="1"/>
  <c r="I27" i="13" s="1"/>
  <c r="AD75" i="13"/>
  <c r="AC55" i="13"/>
  <c r="S72" i="14"/>
  <c r="H60" i="13" s="1"/>
  <c r="AF12" i="13"/>
  <c r="AE19" i="13"/>
  <c r="AD72" i="13"/>
  <c r="AO23" i="13"/>
  <c r="AD43" i="13"/>
  <c r="AF9" i="13"/>
  <c r="AC43" i="13"/>
  <c r="S87" i="14"/>
  <c r="T87" i="14" s="1"/>
  <c r="I73" i="13" s="1"/>
  <c r="AA19" i="13"/>
  <c r="BE19" i="13" s="1"/>
  <c r="AC40" i="13"/>
  <c r="AD40" i="13"/>
  <c r="U15" i="13"/>
  <c r="BD15" i="13" s="1"/>
  <c r="AU75" i="13"/>
  <c r="T26" i="14"/>
  <c r="I20" i="13" s="1"/>
  <c r="AW20" i="13" s="1"/>
  <c r="T17" i="14"/>
  <c r="I11" i="13" s="1"/>
  <c r="AU11" i="13" s="1"/>
  <c r="T57" i="14"/>
  <c r="I47" i="13" s="1"/>
  <c r="S54" i="14"/>
  <c r="T54" i="14" s="1"/>
  <c r="T88" i="14"/>
  <c r="AV28" i="13"/>
  <c r="AU28" i="13"/>
  <c r="AU25" i="13"/>
  <c r="AV25" i="13"/>
  <c r="AU42" i="13"/>
  <c r="AV42" i="13"/>
  <c r="AC18" i="13"/>
  <c r="Q75" i="14"/>
  <c r="Q62" i="14" s="1"/>
  <c r="G47" i="13"/>
  <c r="T80" i="14"/>
  <c r="I66" i="13" s="1"/>
  <c r="AU66" i="13" s="1"/>
  <c r="T56" i="14"/>
  <c r="I46" i="13" s="1"/>
  <c r="R21" i="14"/>
  <c r="G15" i="13" s="1"/>
  <c r="AK15" i="13" s="1"/>
  <c r="F45" i="13"/>
  <c r="T85" i="14"/>
  <c r="I71" i="13" s="1"/>
  <c r="T16" i="14"/>
  <c r="I10" i="13" s="1"/>
  <c r="AU10" i="13" s="1"/>
  <c r="T31" i="14"/>
  <c r="U31" i="14" s="1"/>
  <c r="T40" i="14"/>
  <c r="I32" i="13" s="1"/>
  <c r="AD38" i="13"/>
  <c r="G14" i="13"/>
  <c r="AL14" i="13" s="1"/>
  <c r="G66" i="13"/>
  <c r="AE18" i="13"/>
  <c r="T53" i="14"/>
  <c r="I43" i="13" s="1"/>
  <c r="T63" i="14"/>
  <c r="U63" i="14" s="1"/>
  <c r="T51" i="14"/>
  <c r="I41" i="13" s="1"/>
  <c r="S20" i="14"/>
  <c r="T20" i="14" s="1"/>
  <c r="U89" i="14"/>
  <c r="AF18" i="13"/>
  <c r="T18" i="14"/>
  <c r="I12" i="13" s="1"/>
  <c r="AU12" i="13" s="1"/>
  <c r="T24" i="14"/>
  <c r="I18" i="13" s="1"/>
  <c r="AV18" i="13" s="1"/>
  <c r="T48" i="14"/>
  <c r="I38" i="13" s="1"/>
  <c r="AC69" i="13"/>
  <c r="AD69" i="13"/>
  <c r="G38" i="13"/>
  <c r="AJ38" i="13" s="1"/>
  <c r="H71" i="13"/>
  <c r="S65" i="14"/>
  <c r="G43" i="13"/>
  <c r="AA13" i="13"/>
  <c r="BE13" i="13" s="1"/>
  <c r="AD67" i="13"/>
  <c r="AI9" i="13"/>
  <c r="AL9" i="13"/>
  <c r="AK9" i="13"/>
  <c r="AR20" i="13"/>
  <c r="AQ20" i="13"/>
  <c r="AF17" i="13"/>
  <c r="AE17" i="13"/>
  <c r="AL13" i="13"/>
  <c r="AK13" i="13"/>
  <c r="H75" i="13"/>
  <c r="AL16" i="13"/>
  <c r="AK16" i="13"/>
  <c r="AF16" i="13"/>
  <c r="AE16" i="13"/>
  <c r="AC67" i="13"/>
  <c r="AK19" i="13"/>
  <c r="AL19" i="13"/>
  <c r="AE11" i="13"/>
  <c r="AF11" i="13"/>
  <c r="AF14" i="13"/>
  <c r="AE14" i="13"/>
  <c r="G18" i="13"/>
  <c r="AJ18" i="13" s="1"/>
  <c r="AC34" i="13"/>
  <c r="AD34" i="13"/>
  <c r="Q27" i="14"/>
  <c r="Q14" i="14" s="1"/>
  <c r="F15" i="13"/>
  <c r="AC15" i="13" s="1"/>
  <c r="S25" i="14"/>
  <c r="H19" i="13" s="1"/>
  <c r="AO19" i="13" s="1"/>
  <c r="S47" i="14"/>
  <c r="H37" i="13" s="1"/>
  <c r="U66" i="14"/>
  <c r="H54" i="13"/>
  <c r="G26" i="13"/>
  <c r="S34" i="14"/>
  <c r="T34" i="14" s="1"/>
  <c r="I26" i="13" s="1"/>
  <c r="U68" i="14"/>
  <c r="H56" i="13"/>
  <c r="AO56" i="13" s="1"/>
  <c r="U82" i="14"/>
  <c r="H68" i="13"/>
  <c r="R73" i="14"/>
  <c r="F61" i="13"/>
  <c r="S42" i="14"/>
  <c r="T42" i="14" s="1"/>
  <c r="I34" i="13" s="1"/>
  <c r="G34" i="13"/>
  <c r="U67" i="14"/>
  <c r="H55" i="13"/>
  <c r="AP55" i="13" s="1"/>
  <c r="U74" i="14"/>
  <c r="H62" i="13"/>
  <c r="H28" i="13"/>
  <c r="AO28" i="13" s="1"/>
  <c r="U36" i="14"/>
  <c r="G10" i="13"/>
  <c r="AI10" i="13" s="1"/>
  <c r="U52" i="14"/>
  <c r="H42" i="13"/>
  <c r="U33" i="14"/>
  <c r="H25" i="13"/>
  <c r="H38" i="13"/>
  <c r="U64" i="14"/>
  <c r="H52" i="13"/>
  <c r="AO52" i="13" s="1"/>
  <c r="U50" i="14"/>
  <c r="H40" i="13"/>
  <c r="U58" i="14"/>
  <c r="H48" i="13"/>
  <c r="S81" i="14"/>
  <c r="T81" i="14" s="1"/>
  <c r="I67" i="13" s="1"/>
  <c r="G67" i="13"/>
  <c r="G69" i="13"/>
  <c r="S83" i="14"/>
  <c r="T83" i="14" s="1"/>
  <c r="I69" i="13" s="1"/>
  <c r="S55" i="14"/>
  <c r="T55" i="14" s="1"/>
  <c r="I45" i="13" s="1"/>
  <c r="G45" i="13"/>
  <c r="G12" i="13"/>
  <c r="G33" i="13"/>
  <c r="S41" i="14"/>
  <c r="T41" i="14" s="1"/>
  <c r="I33" i="13" s="1"/>
  <c r="S70" i="14"/>
  <c r="T70" i="14" s="1"/>
  <c r="I58" i="13" s="1"/>
  <c r="G58" i="13"/>
  <c r="H43" i="13"/>
  <c r="S32" i="14"/>
  <c r="H24" i="13" s="1"/>
  <c r="G24" i="13"/>
  <c r="S71" i="14"/>
  <c r="T71" i="14" s="1"/>
  <c r="I59" i="13" s="1"/>
  <c r="G59" i="13"/>
  <c r="S49" i="14"/>
  <c r="T49" i="14" s="1"/>
  <c r="I39" i="13" s="1"/>
  <c r="G39" i="13"/>
  <c r="U39" i="14"/>
  <c r="H31" i="13"/>
  <c r="AO31" i="13" s="1"/>
  <c r="H66" i="13"/>
  <c r="AD14" i="13"/>
  <c r="AC14" i="13"/>
  <c r="S15" i="14"/>
  <c r="T15" i="14" s="1"/>
  <c r="S19" i="14"/>
  <c r="G20" i="13"/>
  <c r="S22" i="14"/>
  <c r="T22" i="14" s="1"/>
  <c r="I16" i="13" s="1"/>
  <c r="AC17" i="13"/>
  <c r="AD17" i="13"/>
  <c r="H12" i="13"/>
  <c r="H18" i="13"/>
  <c r="S79" i="14"/>
  <c r="T79" i="14" s="1"/>
  <c r="R91" i="14"/>
  <c r="R78" i="14" s="1"/>
  <c r="R59" i="14"/>
  <c r="R46" i="14" s="1"/>
  <c r="H11" i="13"/>
  <c r="G17" i="13"/>
  <c r="S23" i="14"/>
  <c r="T23" i="14" s="1"/>
  <c r="I17" i="13" s="1"/>
  <c r="H10" i="13"/>
  <c r="U61" i="13"/>
  <c r="BD61" i="13" s="1"/>
  <c r="AG32" i="13"/>
  <c r="BF32" i="13" s="1"/>
  <c r="AI25" i="13"/>
  <c r="AJ9" i="13"/>
  <c r="AJ30" i="13"/>
  <c r="AI30" i="13"/>
  <c r="AC71" i="13"/>
  <c r="AD71" i="13"/>
  <c r="AD66" i="13"/>
  <c r="AC66" i="13"/>
  <c r="AC16" i="13"/>
  <c r="AD16" i="13"/>
  <c r="AD41" i="13"/>
  <c r="AC41" i="13"/>
  <c r="AD59" i="13"/>
  <c r="AC59" i="13"/>
  <c r="AC11" i="13"/>
  <c r="AD11" i="13"/>
  <c r="AD9" i="13"/>
  <c r="AC9" i="13"/>
  <c r="AC23" i="13"/>
  <c r="AD23" i="13"/>
  <c r="AC65" i="13"/>
  <c r="AD65" i="13"/>
  <c r="AD30" i="13"/>
  <c r="AC30" i="13"/>
  <c r="AD73" i="13"/>
  <c r="AC73" i="13"/>
  <c r="AD60" i="13"/>
  <c r="AC60" i="13"/>
  <c r="AC13" i="13"/>
  <c r="AD13" i="13"/>
  <c r="AD47" i="13"/>
  <c r="AC47" i="13"/>
  <c r="AC56" i="13"/>
  <c r="AD56" i="13"/>
  <c r="AC33" i="13"/>
  <c r="AD33" i="13"/>
  <c r="AD68" i="13"/>
  <c r="AC68" i="13"/>
  <c r="AC70" i="13"/>
  <c r="AD70" i="13"/>
  <c r="AC10" i="13"/>
  <c r="AD10" i="13"/>
  <c r="AC19" i="13"/>
  <c r="AD19" i="13"/>
  <c r="AD57" i="13"/>
  <c r="AC57" i="13"/>
  <c r="AD54" i="13"/>
  <c r="AC54" i="13"/>
  <c r="AD37" i="13"/>
  <c r="AC37" i="13"/>
  <c r="AC20" i="13"/>
  <c r="AD20" i="13"/>
  <c r="AD46" i="13"/>
  <c r="AC46" i="13"/>
  <c r="AD58" i="13"/>
  <c r="AC58" i="13"/>
  <c r="AA76" i="13"/>
  <c r="BE76" i="13" s="1"/>
  <c r="AA29" i="13"/>
  <c r="BE29" i="13" s="1"/>
  <c r="AA32" i="13"/>
  <c r="BE32" i="13" s="1"/>
  <c r="AA52" i="13"/>
  <c r="BE52" i="13" s="1"/>
  <c r="AA45" i="13"/>
  <c r="BE45" i="13" s="1"/>
  <c r="AA61" i="13"/>
  <c r="BE61" i="13" s="1"/>
  <c r="AA15" i="13"/>
  <c r="BE15" i="13" s="1"/>
  <c r="AA74" i="13"/>
  <c r="BE74" i="13" s="1"/>
  <c r="AA34" i="13"/>
  <c r="BE34" i="13" s="1"/>
  <c r="U75" i="13"/>
  <c r="BD75" i="13" s="1"/>
  <c r="AA24" i="13"/>
  <c r="BE24" i="13" s="1"/>
  <c r="U74" i="13"/>
  <c r="BD74" i="13" s="1"/>
  <c r="AG76" i="13"/>
  <c r="BF76" i="13" s="1"/>
  <c r="AA67" i="13"/>
  <c r="BE67" i="13" s="1"/>
  <c r="U57" i="13"/>
  <c r="BD57" i="13" s="1"/>
  <c r="AA38" i="13"/>
  <c r="BE38" i="13" s="1"/>
  <c r="AA62" i="13"/>
  <c r="BE62" i="13" s="1"/>
  <c r="U12" i="13"/>
  <c r="BD12" i="13" s="1"/>
  <c r="AA39" i="13"/>
  <c r="BE39" i="13" s="1"/>
  <c r="U62" i="13"/>
  <c r="BD62" i="13" s="1"/>
  <c r="BC21" i="13"/>
  <c r="AA17" i="13"/>
  <c r="BE17" i="13" s="1"/>
  <c r="BC35" i="13"/>
  <c r="AA53" i="13"/>
  <c r="BE53" i="13" s="1"/>
  <c r="AA55" i="13"/>
  <c r="BE55" i="13" s="1"/>
  <c r="U40" i="13"/>
  <c r="BD40" i="13" s="1"/>
  <c r="U69" i="13"/>
  <c r="BD69" i="13" s="1"/>
  <c r="U51" i="13"/>
  <c r="BD51" i="13" s="1"/>
  <c r="AA43" i="13"/>
  <c r="BE43" i="13" s="1"/>
  <c r="BC77" i="13"/>
  <c r="U16" i="13"/>
  <c r="BD16" i="13" s="1"/>
  <c r="U55" i="13"/>
  <c r="BD55" i="13" s="1"/>
  <c r="U48" i="13"/>
  <c r="BD48" i="13" s="1"/>
  <c r="AA48" i="13"/>
  <c r="BE48" i="13" s="1"/>
  <c r="AG74" i="13"/>
  <c r="BF74" i="13" s="1"/>
  <c r="U60" i="13"/>
  <c r="BD60" i="13" s="1"/>
  <c r="X66" i="13"/>
  <c r="W66" i="13"/>
  <c r="W58" i="13"/>
  <c r="X58" i="13"/>
  <c r="AA40" i="13"/>
  <c r="BE40" i="13" s="1"/>
  <c r="U13" i="13"/>
  <c r="BD13" i="13" s="1"/>
  <c r="AA27" i="13"/>
  <c r="BE27" i="13" s="1"/>
  <c r="U71" i="13"/>
  <c r="BD71" i="13" s="1"/>
  <c r="U66" i="13"/>
  <c r="BD66" i="13" s="1"/>
  <c r="W31" i="13"/>
  <c r="X31" i="13"/>
  <c r="U38" i="13"/>
  <c r="BD38" i="13" s="1"/>
  <c r="AA28" i="13"/>
  <c r="BE28" i="13" s="1"/>
  <c r="U59" i="13"/>
  <c r="BD59" i="13" s="1"/>
  <c r="U19" i="13"/>
  <c r="BD19" i="13" s="1"/>
  <c r="W30" i="13"/>
  <c r="X30" i="13"/>
  <c r="U65" i="13"/>
  <c r="BD65" i="13" s="1"/>
  <c r="U17" i="13"/>
  <c r="BD17" i="13" s="1"/>
  <c r="AA14" i="13"/>
  <c r="BE14" i="13" s="1"/>
  <c r="U14" i="13"/>
  <c r="BD14" i="13" s="1"/>
  <c r="U68" i="13"/>
  <c r="BD68" i="13" s="1"/>
  <c r="AJ71" i="13"/>
  <c r="U10" i="13"/>
  <c r="BD10" i="13" s="1"/>
  <c r="U41" i="13"/>
  <c r="BD41" i="13" s="1"/>
  <c r="U43" i="13"/>
  <c r="BD43" i="13" s="1"/>
  <c r="U44" i="13"/>
  <c r="BD44" i="13" s="1"/>
  <c r="BC49" i="13"/>
  <c r="U37" i="13"/>
  <c r="BD37" i="13" s="1"/>
  <c r="U70" i="13"/>
  <c r="BD70" i="13" s="1"/>
  <c r="U76" i="13"/>
  <c r="BD76" i="13" s="1"/>
  <c r="U39" i="13"/>
  <c r="BD39" i="13" s="1"/>
  <c r="AA69" i="13"/>
  <c r="BE69" i="13" s="1"/>
  <c r="U72" i="13"/>
  <c r="BD72" i="13" s="1"/>
  <c r="W42" i="13"/>
  <c r="X42" i="13"/>
  <c r="U52" i="13"/>
  <c r="BD52" i="13" s="1"/>
  <c r="AA75" i="13"/>
  <c r="BE75" i="13" s="1"/>
  <c r="U58" i="13"/>
  <c r="BD58" i="13" s="1"/>
  <c r="U67" i="13"/>
  <c r="BD67" i="13" s="1"/>
  <c r="U47" i="13"/>
  <c r="BD47" i="13" s="1"/>
  <c r="AA20" i="13"/>
  <c r="BE20" i="13" s="1"/>
  <c r="U53" i="13"/>
  <c r="BD53" i="13" s="1"/>
  <c r="BC63" i="13"/>
  <c r="U42" i="13"/>
  <c r="BD42" i="13" s="1"/>
  <c r="X12" i="13"/>
  <c r="W12" i="13"/>
  <c r="U54" i="13"/>
  <c r="BD54" i="13" s="1"/>
  <c r="AO74" i="13"/>
  <c r="U73" i="13"/>
  <c r="BD73" i="13" s="1"/>
  <c r="BD23" i="13"/>
  <c r="U56" i="13"/>
  <c r="BD56" i="13" s="1"/>
  <c r="X26" i="13"/>
  <c r="W26" i="13"/>
  <c r="U46" i="13"/>
  <c r="BD46" i="13" s="1"/>
  <c r="AV75" i="13"/>
  <c r="AV40" i="13"/>
  <c r="AU40" i="13"/>
  <c r="AP74" i="13"/>
  <c r="AV56" i="13"/>
  <c r="AU56" i="13"/>
  <c r="AV55" i="13"/>
  <c r="AV68" i="13"/>
  <c r="AU68" i="13"/>
  <c r="AV48" i="13"/>
  <c r="BJ173" i="13"/>
  <c r="BK173" i="13" s="1"/>
  <c r="BJ187" i="13"/>
  <c r="BK187" i="13" s="1"/>
  <c r="BJ229" i="13"/>
  <c r="BK229" i="13" s="1"/>
  <c r="BJ201" i="13"/>
  <c r="BK201" i="13" s="1"/>
  <c r="AO20" i="13"/>
  <c r="AP20" i="13"/>
  <c r="AP46" i="13"/>
  <c r="AO46" i="13"/>
  <c r="AO47" i="13"/>
  <c r="AP47" i="13"/>
  <c r="AO32" i="13"/>
  <c r="AP32" i="13"/>
  <c r="AU52" i="13"/>
  <c r="AV52" i="13"/>
  <c r="AU62" i="13"/>
  <c r="AV62" i="13"/>
  <c r="AK32" i="13" l="1"/>
  <c r="H70" i="13"/>
  <c r="AP70" i="13" s="1"/>
  <c r="U84" i="14"/>
  <c r="AA9" i="13"/>
  <c r="BE9" i="13" s="1"/>
  <c r="T38" i="14"/>
  <c r="I30" i="13" s="1"/>
  <c r="AW30" i="13" s="1"/>
  <c r="AX70" i="13"/>
  <c r="AV70" i="13"/>
  <c r="AU70" i="13"/>
  <c r="AU57" i="13"/>
  <c r="AD27" i="13"/>
  <c r="AL41" i="13"/>
  <c r="AG48" i="13"/>
  <c r="BF48" i="13" s="1"/>
  <c r="H57" i="13"/>
  <c r="AQ57" i="13" s="1"/>
  <c r="AU76" i="13"/>
  <c r="AX76" i="13"/>
  <c r="U90" i="14"/>
  <c r="AW76" i="13"/>
  <c r="H76" i="13"/>
  <c r="AP76" i="13" s="1"/>
  <c r="AJ31" i="13"/>
  <c r="AC27" i="13"/>
  <c r="U69" i="14"/>
  <c r="AW57" i="13"/>
  <c r="U17" i="14"/>
  <c r="AK31" i="13"/>
  <c r="AL31" i="13"/>
  <c r="AL68" i="13"/>
  <c r="AV10" i="13"/>
  <c r="AL11" i="13"/>
  <c r="AI14" i="13"/>
  <c r="H29" i="13"/>
  <c r="AQ29" i="13" s="1"/>
  <c r="U16" i="14"/>
  <c r="AF27" i="13"/>
  <c r="AP31" i="13"/>
  <c r="AJ14" i="13"/>
  <c r="R43" i="14"/>
  <c r="R30" i="14" s="1"/>
  <c r="G27" i="13"/>
  <c r="AJ27" i="13" s="1"/>
  <c r="H72" i="13"/>
  <c r="AQ72" i="13" s="1"/>
  <c r="AM60" i="13"/>
  <c r="BG60" i="13" s="1"/>
  <c r="AV12" i="13"/>
  <c r="AY25" i="13"/>
  <c r="BI25" i="13" s="1"/>
  <c r="AG62" i="13"/>
  <c r="BF62" i="13" s="1"/>
  <c r="AG52" i="13"/>
  <c r="BF52" i="13" s="1"/>
  <c r="AG72" i="13"/>
  <c r="BF72" i="13" s="1"/>
  <c r="AG75" i="13"/>
  <c r="BF75" i="13" s="1"/>
  <c r="AP52" i="13"/>
  <c r="AG44" i="13"/>
  <c r="BF44" i="13" s="1"/>
  <c r="E62" i="18"/>
  <c r="G62" i="18"/>
  <c r="D62" i="18"/>
  <c r="C62" i="18"/>
  <c r="AG29" i="13"/>
  <c r="BF29" i="13" s="1"/>
  <c r="AG39" i="13"/>
  <c r="BF39" i="13" s="1"/>
  <c r="AG28" i="13"/>
  <c r="BF28" i="13" s="1"/>
  <c r="AG25" i="13"/>
  <c r="BF25" i="13" s="1"/>
  <c r="AV66" i="13"/>
  <c r="AG55" i="13"/>
  <c r="BF55" i="13" s="1"/>
  <c r="AI38" i="13"/>
  <c r="AG40" i="13"/>
  <c r="BF40" i="13" s="1"/>
  <c r="AG53" i="13"/>
  <c r="BF53" i="13" s="1"/>
  <c r="AW72" i="13"/>
  <c r="AX72" i="13"/>
  <c r="AX29" i="13"/>
  <c r="AW29" i="13"/>
  <c r="AU71" i="13"/>
  <c r="AX71" i="13"/>
  <c r="AW71" i="13"/>
  <c r="AL59" i="13"/>
  <c r="AK59" i="13"/>
  <c r="AL33" i="13"/>
  <c r="AK33" i="13"/>
  <c r="AQ48" i="13"/>
  <c r="AR48" i="13"/>
  <c r="AP28" i="13"/>
  <c r="AR28" i="13"/>
  <c r="AQ28" i="13"/>
  <c r="AW26" i="13"/>
  <c r="AX26" i="13"/>
  <c r="AR75" i="13"/>
  <c r="AQ75" i="13"/>
  <c r="AG24" i="13"/>
  <c r="BF24" i="13" s="1"/>
  <c r="AX59" i="13"/>
  <c r="AW59" i="13"/>
  <c r="AX47" i="13"/>
  <c r="AW47" i="13"/>
  <c r="AL24" i="13"/>
  <c r="AK24" i="13"/>
  <c r="AL45" i="13"/>
  <c r="AK45" i="13"/>
  <c r="AR25" i="13"/>
  <c r="AQ25" i="13"/>
  <c r="AX27" i="13"/>
  <c r="AW27" i="13"/>
  <c r="AQ54" i="13"/>
  <c r="AR54" i="13"/>
  <c r="AL38" i="13"/>
  <c r="AK38" i="13"/>
  <c r="AC45" i="13"/>
  <c r="AF45" i="13"/>
  <c r="AE45" i="13"/>
  <c r="AR60" i="13"/>
  <c r="AQ60" i="13"/>
  <c r="AQ62" i="13"/>
  <c r="AR62" i="13"/>
  <c r="AX73" i="13"/>
  <c r="AW73" i="13"/>
  <c r="AR24" i="13"/>
  <c r="AQ24" i="13"/>
  <c r="AO55" i="13"/>
  <c r="AR31" i="13"/>
  <c r="AQ31" i="13"/>
  <c r="AR43" i="13"/>
  <c r="AQ43" i="13"/>
  <c r="AX69" i="13"/>
  <c r="AW69" i="13"/>
  <c r="AR42" i="13"/>
  <c r="AQ42" i="13"/>
  <c r="AQ68" i="13"/>
  <c r="AR68" i="13"/>
  <c r="H73" i="13"/>
  <c r="AO73" i="13" s="1"/>
  <c r="AX41" i="13"/>
  <c r="AW41" i="13"/>
  <c r="AX46" i="13"/>
  <c r="AW46" i="13"/>
  <c r="AQ40" i="13"/>
  <c r="AR40" i="13"/>
  <c r="U57" i="14"/>
  <c r="AI58" i="13"/>
  <c r="AL58" i="13"/>
  <c r="AK58" i="13"/>
  <c r="AJ69" i="13"/>
  <c r="AL69" i="13"/>
  <c r="AK69" i="13"/>
  <c r="AR52" i="13"/>
  <c r="AQ52" i="13"/>
  <c r="AK34" i="13"/>
  <c r="AL34" i="13"/>
  <c r="AR37" i="13"/>
  <c r="AQ37" i="13"/>
  <c r="AX38" i="13"/>
  <c r="AW38" i="13"/>
  <c r="AX66" i="13"/>
  <c r="AW66" i="13"/>
  <c r="AK26" i="13"/>
  <c r="AL26" i="13"/>
  <c r="AR71" i="13"/>
  <c r="AQ71" i="13"/>
  <c r="AR66" i="13"/>
  <c r="AQ66" i="13"/>
  <c r="AR55" i="13"/>
  <c r="AQ55" i="13"/>
  <c r="AL39" i="13"/>
  <c r="AK39" i="13"/>
  <c r="AW58" i="13"/>
  <c r="AX58" i="13"/>
  <c r="AL67" i="13"/>
  <c r="AK67" i="13"/>
  <c r="AW34" i="13"/>
  <c r="AX34" i="13"/>
  <c r="AR56" i="13"/>
  <c r="AQ56" i="13"/>
  <c r="AQ30" i="13"/>
  <c r="AR30" i="13"/>
  <c r="AX32" i="13"/>
  <c r="AW32" i="13"/>
  <c r="AL47" i="13"/>
  <c r="AK47" i="13"/>
  <c r="AL66" i="13"/>
  <c r="AK66" i="13"/>
  <c r="AO62" i="13"/>
  <c r="AX45" i="13"/>
  <c r="AW45" i="13"/>
  <c r="AV47" i="13"/>
  <c r="AX39" i="13"/>
  <c r="AW39" i="13"/>
  <c r="AX33" i="13"/>
  <c r="AW33" i="13"/>
  <c r="AX67" i="13"/>
  <c r="AW67" i="13"/>
  <c r="AR38" i="13"/>
  <c r="AQ38" i="13"/>
  <c r="AD61" i="13"/>
  <c r="AF61" i="13"/>
  <c r="AE61" i="13"/>
  <c r="AL43" i="13"/>
  <c r="AK43" i="13"/>
  <c r="AX43" i="13"/>
  <c r="AW43" i="13"/>
  <c r="AG51" i="13"/>
  <c r="BF51" i="13" s="1"/>
  <c r="AO60" i="13"/>
  <c r="AP54" i="13"/>
  <c r="AO54" i="13"/>
  <c r="T72" i="14"/>
  <c r="I60" i="13" s="1"/>
  <c r="AV60" i="13" s="1"/>
  <c r="AU27" i="13"/>
  <c r="H44" i="13"/>
  <c r="AU46" i="13"/>
  <c r="AV27" i="13"/>
  <c r="AV46" i="13"/>
  <c r="AD45" i="13"/>
  <c r="AV41" i="13"/>
  <c r="AU41" i="13"/>
  <c r="AG43" i="13"/>
  <c r="BF43" i="13" s="1"/>
  <c r="AP62" i="13"/>
  <c r="AU72" i="13"/>
  <c r="AX20" i="13"/>
  <c r="I44" i="13"/>
  <c r="AU44" i="13" s="1"/>
  <c r="U54" i="14"/>
  <c r="AG69" i="13"/>
  <c r="BF69" i="13" s="1"/>
  <c r="AV11" i="13"/>
  <c r="AG18" i="13"/>
  <c r="BF18" i="13" s="1"/>
  <c r="AG38" i="13"/>
  <c r="BF38" i="13" s="1"/>
  <c r="AU73" i="13"/>
  <c r="U26" i="14"/>
  <c r="AY42" i="13"/>
  <c r="BI42" i="13" s="1"/>
  <c r="AP19" i="13"/>
  <c r="AU18" i="13"/>
  <c r="R27" i="14"/>
  <c r="R14" i="14" s="1"/>
  <c r="U86" i="14"/>
  <c r="AW11" i="13"/>
  <c r="U53" i="14"/>
  <c r="U24" i="14"/>
  <c r="AV20" i="13"/>
  <c r="AP56" i="13"/>
  <c r="AV72" i="13"/>
  <c r="AP60" i="13"/>
  <c r="AU20" i="13"/>
  <c r="U37" i="14"/>
  <c r="AX11" i="13"/>
  <c r="U18" i="14"/>
  <c r="H14" i="13"/>
  <c r="AO14" i="13" s="1"/>
  <c r="AV45" i="13"/>
  <c r="AU45" i="13"/>
  <c r="AU26" i="13"/>
  <c r="AV26" i="13"/>
  <c r="I14" i="13"/>
  <c r="AX14" i="13" s="1"/>
  <c r="U20" i="14"/>
  <c r="I74" i="13"/>
  <c r="U88" i="14"/>
  <c r="AC61" i="13"/>
  <c r="U40" i="14"/>
  <c r="S21" i="14"/>
  <c r="T21" i="14" s="1"/>
  <c r="AL15" i="13"/>
  <c r="AU47" i="13"/>
  <c r="U51" i="14"/>
  <c r="U85" i="14"/>
  <c r="AV33" i="13"/>
  <c r="AU33" i="13"/>
  <c r="I65" i="13"/>
  <c r="T91" i="14"/>
  <c r="T78" i="14" s="1"/>
  <c r="AV59" i="13"/>
  <c r="AU59" i="13"/>
  <c r="AV39" i="13"/>
  <c r="AU39" i="13"/>
  <c r="AV69" i="13"/>
  <c r="AU69" i="13"/>
  <c r="AV58" i="13"/>
  <c r="AU58" i="13"/>
  <c r="AV67" i="13"/>
  <c r="AU67" i="13"/>
  <c r="I9" i="13"/>
  <c r="AX17" i="13"/>
  <c r="AW17" i="13"/>
  <c r="AU17" i="13"/>
  <c r="AV17" i="13"/>
  <c r="AX16" i="13"/>
  <c r="AW16" i="13"/>
  <c r="AU16" i="13"/>
  <c r="AV34" i="13"/>
  <c r="AU34" i="13"/>
  <c r="AU38" i="13"/>
  <c r="AV38" i="13"/>
  <c r="U80" i="14"/>
  <c r="U48" i="14"/>
  <c r="T32" i="14"/>
  <c r="I24" i="13" s="1"/>
  <c r="U87" i="14"/>
  <c r="AK14" i="13"/>
  <c r="AG67" i="13"/>
  <c r="BF67" i="13" s="1"/>
  <c r="H53" i="13"/>
  <c r="T65" i="14"/>
  <c r="I53" i="13" s="1"/>
  <c r="AX18" i="13"/>
  <c r="AW18" i="13"/>
  <c r="I51" i="13"/>
  <c r="AX12" i="13"/>
  <c r="AW12" i="13"/>
  <c r="T19" i="14"/>
  <c r="I13" i="13" s="1"/>
  <c r="AV29" i="13"/>
  <c r="AU29" i="13"/>
  <c r="I23" i="13"/>
  <c r="AV43" i="13"/>
  <c r="AU43" i="13"/>
  <c r="AX10" i="13"/>
  <c r="AW10" i="13"/>
  <c r="T47" i="14"/>
  <c r="U47" i="14" s="1"/>
  <c r="U56" i="14"/>
  <c r="AV71" i="13"/>
  <c r="T25" i="14"/>
  <c r="I19" i="13" s="1"/>
  <c r="AO71" i="13"/>
  <c r="AP71" i="13"/>
  <c r="AP68" i="13"/>
  <c r="AO68" i="13"/>
  <c r="AO66" i="13"/>
  <c r="AP66" i="13"/>
  <c r="AP12" i="13"/>
  <c r="AO12" i="13"/>
  <c r="AP43" i="13"/>
  <c r="AO43" i="13"/>
  <c r="AP37" i="13"/>
  <c r="AO37" i="13"/>
  <c r="AO75" i="13"/>
  <c r="AP75" i="13"/>
  <c r="AP10" i="13"/>
  <c r="AO10" i="13"/>
  <c r="AO30" i="13"/>
  <c r="AP30" i="13"/>
  <c r="AO24" i="13"/>
  <c r="AP24" i="13"/>
  <c r="AG14" i="13"/>
  <c r="BF14" i="13" s="1"/>
  <c r="AO25" i="13"/>
  <c r="AP25" i="13"/>
  <c r="AP40" i="13"/>
  <c r="AO40" i="13"/>
  <c r="AP48" i="13"/>
  <c r="AO48" i="13"/>
  <c r="AP38" i="13"/>
  <c r="AO38" i="13"/>
  <c r="AO42" i="13"/>
  <c r="AP42" i="13"/>
  <c r="AO57" i="13"/>
  <c r="AP57" i="13"/>
  <c r="AO11" i="13"/>
  <c r="AP11" i="13"/>
  <c r="AO18" i="13"/>
  <c r="AP18" i="13"/>
  <c r="AD15" i="13"/>
  <c r="AJ58" i="13"/>
  <c r="AR10" i="13"/>
  <c r="AQ10" i="13"/>
  <c r="AL18" i="13"/>
  <c r="AK18" i="13"/>
  <c r="AR12" i="13"/>
  <c r="AQ12" i="13"/>
  <c r="AJ10" i="13"/>
  <c r="AL10" i="13"/>
  <c r="AK10" i="13"/>
  <c r="AQ19" i="13"/>
  <c r="AR19" i="13"/>
  <c r="AE15" i="13"/>
  <c r="AF15" i="13"/>
  <c r="AL17" i="13"/>
  <c r="AK17" i="13"/>
  <c r="AI18" i="13"/>
  <c r="AQ11" i="13"/>
  <c r="AR11" i="13"/>
  <c r="AR18" i="13"/>
  <c r="AQ18" i="13"/>
  <c r="AL20" i="13"/>
  <c r="AK20" i="13"/>
  <c r="AL12" i="13"/>
  <c r="AK12" i="13"/>
  <c r="AG34" i="13"/>
  <c r="BF34" i="13" s="1"/>
  <c r="S43" i="14"/>
  <c r="S30" i="14" s="1"/>
  <c r="U55" i="14"/>
  <c r="H45" i="13"/>
  <c r="U83" i="14"/>
  <c r="H69" i="13"/>
  <c r="S73" i="14"/>
  <c r="T73" i="14" s="1"/>
  <c r="I61" i="13" s="1"/>
  <c r="G61" i="13"/>
  <c r="R75" i="14"/>
  <c r="R62" i="14" s="1"/>
  <c r="U49" i="14"/>
  <c r="H39" i="13"/>
  <c r="U34" i="14"/>
  <c r="H26" i="13"/>
  <c r="U70" i="14"/>
  <c r="H58" i="13"/>
  <c r="U35" i="14"/>
  <c r="H27" i="13"/>
  <c r="U71" i="14"/>
  <c r="H59" i="13"/>
  <c r="U41" i="14"/>
  <c r="H33" i="13"/>
  <c r="U81" i="14"/>
  <c r="H67" i="13"/>
  <c r="S59" i="14"/>
  <c r="S46" i="14" s="1"/>
  <c r="S91" i="14"/>
  <c r="S78" i="14" s="1"/>
  <c r="H65" i="13"/>
  <c r="U42" i="14"/>
  <c r="H34" i="13"/>
  <c r="H9" i="13"/>
  <c r="U15" i="14"/>
  <c r="H13" i="13"/>
  <c r="AG17" i="13"/>
  <c r="BF17" i="13" s="1"/>
  <c r="U22" i="14"/>
  <c r="H16" i="13"/>
  <c r="U23" i="14"/>
  <c r="H17" i="13"/>
  <c r="U79" i="14"/>
  <c r="AM25" i="13"/>
  <c r="BG25" i="13" s="1"/>
  <c r="AS46" i="13"/>
  <c r="BH46" i="13" s="1"/>
  <c r="AS47" i="13"/>
  <c r="AJ20" i="13"/>
  <c r="AI20" i="13"/>
  <c r="AJ32" i="13"/>
  <c r="AI32" i="13"/>
  <c r="AJ23" i="13"/>
  <c r="AI23" i="13"/>
  <c r="AI13" i="13"/>
  <c r="AJ13" i="13"/>
  <c r="AJ74" i="13"/>
  <c r="AI74" i="13"/>
  <c r="AJ12" i="13"/>
  <c r="AI12" i="13"/>
  <c r="AI47" i="13"/>
  <c r="AJ47" i="13"/>
  <c r="AJ72" i="13"/>
  <c r="AI72" i="13"/>
  <c r="AI57" i="13"/>
  <c r="AJ57" i="13"/>
  <c r="AJ40" i="13"/>
  <c r="AI40" i="13"/>
  <c r="AI48" i="13"/>
  <c r="AJ48" i="13"/>
  <c r="AJ15" i="13"/>
  <c r="AI15" i="13"/>
  <c r="AI65" i="13"/>
  <c r="AJ65" i="13"/>
  <c r="AJ68" i="13"/>
  <c r="AI68" i="13"/>
  <c r="AJ44" i="13"/>
  <c r="AI44" i="13"/>
  <c r="AI73" i="13"/>
  <c r="AJ73" i="13"/>
  <c r="AI37" i="13"/>
  <c r="AJ37" i="13"/>
  <c r="AJ41" i="13"/>
  <c r="AI41" i="13"/>
  <c r="AI43" i="13"/>
  <c r="AJ43" i="13"/>
  <c r="AJ16" i="13"/>
  <c r="AI16" i="13"/>
  <c r="AJ17" i="13"/>
  <c r="AI17" i="13"/>
  <c r="AJ52" i="13"/>
  <c r="AI52" i="13"/>
  <c r="AJ11" i="13"/>
  <c r="AI11" i="13"/>
  <c r="AJ33" i="13"/>
  <c r="AI33" i="13"/>
  <c r="AI56" i="13"/>
  <c r="AJ56" i="13"/>
  <c r="AJ24" i="13"/>
  <c r="AI24" i="13"/>
  <c r="AI67" i="13"/>
  <c r="AJ67" i="13"/>
  <c r="AI46" i="13"/>
  <c r="AJ46" i="13"/>
  <c r="AI29" i="13"/>
  <c r="AJ29" i="13"/>
  <c r="AJ19" i="13"/>
  <c r="AI19" i="13"/>
  <c r="AI76" i="13"/>
  <c r="AJ76" i="13"/>
  <c r="AI54" i="13"/>
  <c r="AJ54" i="13"/>
  <c r="AI62" i="13"/>
  <c r="AJ62" i="13"/>
  <c r="AJ51" i="13"/>
  <c r="AI51" i="13"/>
  <c r="AI55" i="13"/>
  <c r="AJ55" i="13"/>
  <c r="AI26" i="13"/>
  <c r="AJ26" i="13"/>
  <c r="AJ28" i="13"/>
  <c r="AI28" i="13"/>
  <c r="AI34" i="13"/>
  <c r="AJ34" i="13"/>
  <c r="AJ45" i="13"/>
  <c r="AI45" i="13"/>
  <c r="AJ53" i="13"/>
  <c r="AI53" i="13"/>
  <c r="AJ75" i="13"/>
  <c r="AI75" i="13"/>
  <c r="AI59" i="13"/>
  <c r="AJ59" i="13"/>
  <c r="AJ39" i="13"/>
  <c r="AI39" i="13"/>
  <c r="AI70" i="13"/>
  <c r="AJ70" i="13"/>
  <c r="AC26" i="13"/>
  <c r="AD26" i="13"/>
  <c r="AD31" i="13"/>
  <c r="AC31" i="13"/>
  <c r="AC42" i="13"/>
  <c r="AD42" i="13"/>
  <c r="AD12" i="13"/>
  <c r="AC12" i="13"/>
  <c r="AG59" i="13"/>
  <c r="BF59" i="13" s="1"/>
  <c r="AG46" i="13"/>
  <c r="BF46" i="13" s="1"/>
  <c r="AG41" i="13"/>
  <c r="BF41" i="13" s="1"/>
  <c r="AS20" i="13"/>
  <c r="BH20" i="13" s="1"/>
  <c r="AS32" i="13"/>
  <c r="BH32" i="13" s="1"/>
  <c r="AG65" i="13"/>
  <c r="BF65" i="13" s="1"/>
  <c r="AG13" i="13"/>
  <c r="BF13" i="13" s="1"/>
  <c r="AG20" i="13"/>
  <c r="BF20" i="13" s="1"/>
  <c r="AG33" i="13"/>
  <c r="BF33" i="13" s="1"/>
  <c r="AG70" i="13"/>
  <c r="BF70" i="13" s="1"/>
  <c r="AG54" i="13"/>
  <c r="BF54" i="13" s="1"/>
  <c r="AG16" i="13"/>
  <c r="BF16" i="13" s="1"/>
  <c r="AG56" i="13"/>
  <c r="BF56" i="13" s="1"/>
  <c r="BD63" i="13"/>
  <c r="BD21" i="13"/>
  <c r="AG68" i="13"/>
  <c r="BF68" i="13" s="1"/>
  <c r="AG37" i="13"/>
  <c r="BF37" i="13" s="1"/>
  <c r="AG11" i="13"/>
  <c r="BF11" i="13" s="1"/>
  <c r="AG19" i="13"/>
  <c r="BF19" i="13" s="1"/>
  <c r="AG30" i="13"/>
  <c r="BF30" i="13" s="1"/>
  <c r="BD77" i="13"/>
  <c r="AG60" i="13"/>
  <c r="BF60" i="13" s="1"/>
  <c r="AM30" i="13"/>
  <c r="BG30" i="13" s="1"/>
  <c r="AP51" i="13"/>
  <c r="AA26" i="13"/>
  <c r="BE26" i="13" s="1"/>
  <c r="AG66" i="13"/>
  <c r="BF66" i="13" s="1"/>
  <c r="AI69" i="13"/>
  <c r="AA42" i="13"/>
  <c r="BE42" i="13" s="1"/>
  <c r="BE49" i="13" s="1"/>
  <c r="AG73" i="13"/>
  <c r="BF73" i="13" s="1"/>
  <c r="AG9" i="13"/>
  <c r="BF9" i="13" s="1"/>
  <c r="AI71" i="13"/>
  <c r="AM9" i="13"/>
  <c r="BG9" i="13" s="1"/>
  <c r="AG10" i="13"/>
  <c r="BF10" i="13" s="1"/>
  <c r="AG47" i="13"/>
  <c r="BF47" i="13" s="1"/>
  <c r="BD49" i="13"/>
  <c r="AG71" i="13"/>
  <c r="BF71" i="13" s="1"/>
  <c r="AG23" i="13"/>
  <c r="BF23" i="13" s="1"/>
  <c r="AA66" i="13"/>
  <c r="BE66" i="13" s="1"/>
  <c r="BE77" i="13" s="1"/>
  <c r="BD35" i="13"/>
  <c r="AG58" i="13"/>
  <c r="BF58" i="13" s="1"/>
  <c r="AA30" i="13"/>
  <c r="BE30" i="13" s="1"/>
  <c r="AG57" i="13"/>
  <c r="BF57" i="13" s="1"/>
  <c r="AA31" i="13"/>
  <c r="BE31" i="13" s="1"/>
  <c r="AA58" i="13"/>
  <c r="BE58" i="13" s="1"/>
  <c r="BE63" i="13" s="1"/>
  <c r="AA12" i="13"/>
  <c r="BE12" i="13" s="1"/>
  <c r="BE21" i="13" s="1"/>
  <c r="AY75" i="13"/>
  <c r="BI75" i="13" s="1"/>
  <c r="AY40" i="13"/>
  <c r="BI40" i="13" s="1"/>
  <c r="AY56" i="13"/>
  <c r="BI56" i="13" s="1"/>
  <c r="AY55" i="13"/>
  <c r="BI55" i="13" s="1"/>
  <c r="AY68" i="13"/>
  <c r="BI68" i="13" s="1"/>
  <c r="AU48" i="13"/>
  <c r="AU30" i="13"/>
  <c r="AV57" i="13"/>
  <c r="AU31" i="13"/>
  <c r="AV31" i="13"/>
  <c r="AV73" i="13"/>
  <c r="AV16" i="13"/>
  <c r="F64" i="18"/>
  <c r="F65" i="18" s="1"/>
  <c r="AV54" i="13"/>
  <c r="AU54" i="13"/>
  <c r="AY52" i="13"/>
  <c r="BI52" i="13" s="1"/>
  <c r="AY62" i="13"/>
  <c r="BI62" i="13" s="1"/>
  <c r="AV32" i="13"/>
  <c r="AU32" i="13"/>
  <c r="U38" i="14" l="1"/>
  <c r="AO70" i="13"/>
  <c r="AR70" i="13"/>
  <c r="AX30" i="13"/>
  <c r="AQ70" i="13"/>
  <c r="AV30" i="13"/>
  <c r="AR57" i="13"/>
  <c r="AS57" i="13" s="1"/>
  <c r="BH57" i="13" s="1"/>
  <c r="AY70" i="13"/>
  <c r="BI70" i="13" s="1"/>
  <c r="AY76" i="13"/>
  <c r="BI76" i="13" s="1"/>
  <c r="AM31" i="13"/>
  <c r="BG31" i="13" s="1"/>
  <c r="AR76" i="13"/>
  <c r="AQ76" i="13"/>
  <c r="AG27" i="13"/>
  <c r="BF27" i="13" s="1"/>
  <c r="AR29" i="13"/>
  <c r="AP29" i="13"/>
  <c r="AO29" i="13"/>
  <c r="AM14" i="13"/>
  <c r="BG14" i="13" s="1"/>
  <c r="S27" i="14"/>
  <c r="S14" i="14" s="1"/>
  <c r="AK27" i="13"/>
  <c r="AL27" i="13"/>
  <c r="AI27" i="13"/>
  <c r="AP72" i="13"/>
  <c r="AO72" i="13"/>
  <c r="AR72" i="13"/>
  <c r="U72" i="14"/>
  <c r="C63" i="18"/>
  <c r="C64" i="18" s="1"/>
  <c r="D63" i="18"/>
  <c r="D64" i="18" s="1"/>
  <c r="D65" i="18" s="1"/>
  <c r="G63" i="18"/>
  <c r="G64" i="18" s="1"/>
  <c r="G65" i="18" s="1"/>
  <c r="E63" i="18"/>
  <c r="E64" i="18" s="1"/>
  <c r="E65" i="18" s="1"/>
  <c r="AU60" i="13"/>
  <c r="AY10" i="13"/>
  <c r="BI10" i="13" s="1"/>
  <c r="AS52" i="13"/>
  <c r="BH52" i="13" s="1"/>
  <c r="AY27" i="13"/>
  <c r="BI27" i="13" s="1"/>
  <c r="AW14" i="13"/>
  <c r="AS62" i="13"/>
  <c r="BH62" i="13" s="1"/>
  <c r="AY66" i="13"/>
  <c r="BI66" i="13" s="1"/>
  <c r="AS31" i="13"/>
  <c r="BH31" i="13" s="1"/>
  <c r="AM38" i="13"/>
  <c r="BG38" i="13" s="1"/>
  <c r="AS54" i="13"/>
  <c r="BH54" i="13" s="1"/>
  <c r="AY46" i="13"/>
  <c r="BI46" i="13" s="1"/>
  <c r="AG45" i="13"/>
  <c r="BF45" i="13" s="1"/>
  <c r="H15" i="13"/>
  <c r="AO15" i="13" s="1"/>
  <c r="AP73" i="13"/>
  <c r="AY34" i="13"/>
  <c r="BI34" i="13" s="1"/>
  <c r="AY72" i="13"/>
  <c r="BI72" i="13" s="1"/>
  <c r="AY47" i="13"/>
  <c r="BI47" i="13" s="1"/>
  <c r="AS55" i="13"/>
  <c r="BH55" i="13" s="1"/>
  <c r="U32" i="14"/>
  <c r="AY41" i="13"/>
  <c r="BI41" i="13" s="1"/>
  <c r="AP44" i="13"/>
  <c r="AQ44" i="13"/>
  <c r="AR44" i="13"/>
  <c r="AL61" i="13"/>
  <c r="AK61" i="13"/>
  <c r="AX51" i="13"/>
  <c r="AW51" i="13"/>
  <c r="AX24" i="13"/>
  <c r="AW24" i="13"/>
  <c r="AX74" i="13"/>
  <c r="AW74" i="13"/>
  <c r="AR67" i="13"/>
  <c r="AQ67" i="13"/>
  <c r="AQ58" i="13"/>
  <c r="AR58" i="13"/>
  <c r="AX61" i="13"/>
  <c r="AW61" i="13"/>
  <c r="AM18" i="13"/>
  <c r="BG18" i="13" s="1"/>
  <c r="AX23" i="13"/>
  <c r="AW23" i="13"/>
  <c r="AX60" i="13"/>
  <c r="AW60" i="13"/>
  <c r="AR69" i="13"/>
  <c r="AQ69" i="13"/>
  <c r="T43" i="14"/>
  <c r="T30" i="14" s="1"/>
  <c r="AX65" i="13"/>
  <c r="AW65" i="13"/>
  <c r="AV44" i="13"/>
  <c r="AW44" i="13"/>
  <c r="AX44" i="13"/>
  <c r="AR33" i="13"/>
  <c r="AQ33" i="13"/>
  <c r="AQ26" i="13"/>
  <c r="AR26" i="13"/>
  <c r="AX53" i="13"/>
  <c r="AW53" i="13"/>
  <c r="AY26" i="13"/>
  <c r="BI26" i="13" s="1"/>
  <c r="AQ34" i="13"/>
  <c r="AR34" i="13"/>
  <c r="AR45" i="13"/>
  <c r="AQ45" i="13"/>
  <c r="AP14" i="13"/>
  <c r="AP53" i="13"/>
  <c r="AR53" i="13"/>
  <c r="AQ53" i="13"/>
  <c r="AR27" i="13"/>
  <c r="AQ27" i="13"/>
  <c r="AR59" i="13"/>
  <c r="AQ59" i="13"/>
  <c r="AR39" i="13"/>
  <c r="AQ39" i="13"/>
  <c r="AO44" i="13"/>
  <c r="AR73" i="13"/>
  <c r="AQ73" i="13"/>
  <c r="AR65" i="13"/>
  <c r="AQ65" i="13"/>
  <c r="AY12" i="13"/>
  <c r="BI12" i="13" s="1"/>
  <c r="AQ14" i="13"/>
  <c r="AS68" i="13"/>
  <c r="BH68" i="13" s="1"/>
  <c r="AR14" i="13"/>
  <c r="AS60" i="13"/>
  <c r="BH60" i="13" s="1"/>
  <c r="AO53" i="13"/>
  <c r="AV74" i="13"/>
  <c r="AU74" i="13"/>
  <c r="U25" i="14"/>
  <c r="AY11" i="13"/>
  <c r="BI11" i="13" s="1"/>
  <c r="AY45" i="13"/>
  <c r="BI45" i="13" s="1"/>
  <c r="AY71" i="13"/>
  <c r="BI71" i="13" s="1"/>
  <c r="AY20" i="13"/>
  <c r="BI20" i="13" s="1"/>
  <c r="AY18" i="13"/>
  <c r="BI18" i="13" s="1"/>
  <c r="AY33" i="13"/>
  <c r="BI33" i="13" s="1"/>
  <c r="AG61" i="13"/>
  <c r="BF61" i="13" s="1"/>
  <c r="BF63" i="13" s="1"/>
  <c r="AS56" i="13"/>
  <c r="BH56" i="13" s="1"/>
  <c r="AY17" i="13"/>
  <c r="BI17" i="13" s="1"/>
  <c r="AY59" i="13"/>
  <c r="BI59" i="13" s="1"/>
  <c r="I15" i="13"/>
  <c r="AX15" i="13" s="1"/>
  <c r="U21" i="14"/>
  <c r="AY67" i="13"/>
  <c r="BI67" i="13" s="1"/>
  <c r="AY69" i="13"/>
  <c r="BI69" i="13" s="1"/>
  <c r="AU14" i="13"/>
  <c r="AV14" i="13"/>
  <c r="AY29" i="13"/>
  <c r="BI29" i="13" s="1"/>
  <c r="AV61" i="13"/>
  <c r="AU61" i="13"/>
  <c r="AY43" i="13"/>
  <c r="BI43" i="13" s="1"/>
  <c r="AU51" i="13"/>
  <c r="AV51" i="13"/>
  <c r="T75" i="14"/>
  <c r="T62" i="14" s="1"/>
  <c r="AU24" i="13"/>
  <c r="AV24" i="13"/>
  <c r="AY58" i="13"/>
  <c r="BI58" i="13" s="1"/>
  <c r="T59" i="14"/>
  <c r="T46" i="14" s="1"/>
  <c r="I37" i="13"/>
  <c r="AW9" i="13"/>
  <c r="AX9" i="13"/>
  <c r="AV9" i="13"/>
  <c r="AU9" i="13"/>
  <c r="AY39" i="13"/>
  <c r="BI39" i="13" s="1"/>
  <c r="AU65" i="13"/>
  <c r="AV65" i="13"/>
  <c r="AV23" i="13"/>
  <c r="AU23" i="13"/>
  <c r="AX13" i="13"/>
  <c r="AW13" i="13"/>
  <c r="AV13" i="13"/>
  <c r="AU13" i="13"/>
  <c r="AU53" i="13"/>
  <c r="AV53" i="13"/>
  <c r="T27" i="14"/>
  <c r="T14" i="14" s="1"/>
  <c r="U65" i="14"/>
  <c r="AY38" i="13"/>
  <c r="BI38" i="13" s="1"/>
  <c r="AS19" i="13"/>
  <c r="BH19" i="13" s="1"/>
  <c r="AM58" i="13"/>
  <c r="BG58" i="13" s="1"/>
  <c r="AW19" i="13"/>
  <c r="AX19" i="13"/>
  <c r="AV19" i="13"/>
  <c r="AU19" i="13"/>
  <c r="U19" i="14"/>
  <c r="AS10" i="13"/>
  <c r="BH10" i="13" s="1"/>
  <c r="AS25" i="13"/>
  <c r="BH25" i="13" s="1"/>
  <c r="BJ25" i="13" s="1"/>
  <c r="AP15" i="13"/>
  <c r="AO33" i="13"/>
  <c r="AP33" i="13"/>
  <c r="AO26" i="13"/>
  <c r="AP26" i="13"/>
  <c r="AS24" i="13"/>
  <c r="BH24" i="13" s="1"/>
  <c r="AP34" i="13"/>
  <c r="AO34" i="13"/>
  <c r="AO45" i="13"/>
  <c r="AP45" i="13"/>
  <c r="AO16" i="13"/>
  <c r="AP16" i="13"/>
  <c r="AO59" i="13"/>
  <c r="AP59" i="13"/>
  <c r="AP39" i="13"/>
  <c r="AO39" i="13"/>
  <c r="AO65" i="13"/>
  <c r="AP65" i="13"/>
  <c r="AO27" i="13"/>
  <c r="AP27" i="13"/>
  <c r="AO13" i="13"/>
  <c r="AP13" i="13"/>
  <c r="AG15" i="13"/>
  <c r="BF15" i="13" s="1"/>
  <c r="AP67" i="13"/>
  <c r="AO67" i="13"/>
  <c r="AO58" i="13"/>
  <c r="AP58" i="13"/>
  <c r="AO17" i="13"/>
  <c r="AP17" i="13"/>
  <c r="AO9" i="13"/>
  <c r="AP9" i="13"/>
  <c r="AP69" i="13"/>
  <c r="AO69" i="13"/>
  <c r="AS18" i="13"/>
  <c r="BH18" i="13" s="1"/>
  <c r="AM10" i="13"/>
  <c r="BG10" i="13" s="1"/>
  <c r="AR16" i="13"/>
  <c r="AQ16" i="13"/>
  <c r="AR13" i="13"/>
  <c r="AQ13" i="13"/>
  <c r="AR17" i="13"/>
  <c r="AQ17" i="13"/>
  <c r="AR9" i="13"/>
  <c r="AQ9" i="13"/>
  <c r="AI61" i="13"/>
  <c r="AJ61" i="13"/>
  <c r="U73" i="14"/>
  <c r="H61" i="13"/>
  <c r="S75" i="14"/>
  <c r="S62" i="14" s="1"/>
  <c r="AS74" i="13"/>
  <c r="BH74" i="13" s="1"/>
  <c r="AJ66" i="13"/>
  <c r="AI66" i="13"/>
  <c r="AI42" i="13"/>
  <c r="AJ42" i="13"/>
  <c r="AS23" i="13"/>
  <c r="BH23" i="13" s="1"/>
  <c r="AM26" i="13"/>
  <c r="BG26" i="13" s="1"/>
  <c r="AM37" i="13"/>
  <c r="BG37" i="13" s="1"/>
  <c r="AG42" i="13"/>
  <c r="BF42" i="13" s="1"/>
  <c r="AS38" i="13"/>
  <c r="BH38" i="13" s="1"/>
  <c r="AM44" i="13"/>
  <c r="BG44" i="13" s="1"/>
  <c r="AM76" i="13"/>
  <c r="BG76" i="13" s="1"/>
  <c r="AM46" i="13"/>
  <c r="BG46" i="13" s="1"/>
  <c r="AM55" i="13"/>
  <c r="BG55" i="13" s="1"/>
  <c r="AM71" i="13"/>
  <c r="BG71" i="13" s="1"/>
  <c r="AM11" i="13"/>
  <c r="BG11" i="13" s="1"/>
  <c r="AM70" i="13"/>
  <c r="BG70" i="13" s="1"/>
  <c r="AM13" i="13"/>
  <c r="BG13" i="13" s="1"/>
  <c r="AM32" i="13"/>
  <c r="BG32" i="13" s="1"/>
  <c r="AG31" i="13"/>
  <c r="BF31" i="13" s="1"/>
  <c r="AM56" i="13"/>
  <c r="BG56" i="13" s="1"/>
  <c r="AS66" i="13"/>
  <c r="BH66" i="13" s="1"/>
  <c r="AM20" i="13"/>
  <c r="BG20" i="13" s="1"/>
  <c r="AG26" i="13"/>
  <c r="BF26" i="13" s="1"/>
  <c r="AS71" i="13"/>
  <c r="BH71" i="13" s="1"/>
  <c r="AM41" i="13"/>
  <c r="BG41" i="13" s="1"/>
  <c r="AM65" i="13"/>
  <c r="BG65" i="13" s="1"/>
  <c r="AS75" i="13"/>
  <c r="BH75" i="13" s="1"/>
  <c r="AM33" i="13"/>
  <c r="BG33" i="13" s="1"/>
  <c r="AM57" i="13"/>
  <c r="BG57" i="13" s="1"/>
  <c r="AM15" i="13"/>
  <c r="BG15" i="13" s="1"/>
  <c r="AM39" i="13"/>
  <c r="BG39" i="13" s="1"/>
  <c r="AS41" i="13"/>
  <c r="BH41" i="13" s="1"/>
  <c r="AM54" i="13"/>
  <c r="BG54" i="13" s="1"/>
  <c r="AM29" i="13"/>
  <c r="BG29" i="13" s="1"/>
  <c r="AM17" i="13"/>
  <c r="BG17" i="13" s="1"/>
  <c r="AM28" i="13"/>
  <c r="BG28" i="13" s="1"/>
  <c r="AM34" i="13"/>
  <c r="BG34" i="13" s="1"/>
  <c r="AM72" i="13"/>
  <c r="BG72" i="13" s="1"/>
  <c r="AM74" i="13"/>
  <c r="BG74" i="13" s="1"/>
  <c r="AM68" i="13"/>
  <c r="BG68" i="13" s="1"/>
  <c r="AM43" i="13"/>
  <c r="BG43" i="13" s="1"/>
  <c r="AM53" i="13"/>
  <c r="BG53" i="13" s="1"/>
  <c r="AM48" i="13"/>
  <c r="BG48" i="13" s="1"/>
  <c r="AM59" i="13"/>
  <c r="BG59" i="13" s="1"/>
  <c r="AM73" i="13"/>
  <c r="BG73" i="13" s="1"/>
  <c r="AM40" i="13"/>
  <c r="BG40" i="13" s="1"/>
  <c r="AM69" i="13"/>
  <c r="BG69" i="13" s="1"/>
  <c r="BE35" i="13"/>
  <c r="AM51" i="13"/>
  <c r="BG51" i="13" s="1"/>
  <c r="AM75" i="13"/>
  <c r="BG75" i="13" s="1"/>
  <c r="AS51" i="13"/>
  <c r="BH51" i="13" s="1"/>
  <c r="AM23" i="13"/>
  <c r="BG23" i="13" s="1"/>
  <c r="BF77" i="13"/>
  <c r="AM19" i="13"/>
  <c r="BG19" i="13" s="1"/>
  <c r="AM67" i="13"/>
  <c r="BG67" i="13" s="1"/>
  <c r="AS48" i="13"/>
  <c r="BH48" i="13" s="1"/>
  <c r="AM52" i="13"/>
  <c r="BG52" i="13" s="1"/>
  <c r="AS30" i="13"/>
  <c r="BH30" i="13" s="1"/>
  <c r="AM16" i="13"/>
  <c r="BG16" i="13" s="1"/>
  <c r="AS40" i="13"/>
  <c r="BH40" i="13" s="1"/>
  <c r="AM47" i="13"/>
  <c r="BG47" i="13" s="1"/>
  <c r="AM12" i="13"/>
  <c r="BG12" i="13" s="1"/>
  <c r="AM45" i="13"/>
  <c r="BG45" i="13" s="1"/>
  <c r="AM62" i="13"/>
  <c r="BG62" i="13" s="1"/>
  <c r="AM24" i="13"/>
  <c r="BG24" i="13" s="1"/>
  <c r="AO76" i="13"/>
  <c r="AG12" i="13"/>
  <c r="BF12" i="13" s="1"/>
  <c r="AS37" i="13"/>
  <c r="BH37" i="13" s="1"/>
  <c r="AY30" i="13"/>
  <c r="BI30" i="13" s="1"/>
  <c r="AY73" i="13"/>
  <c r="BI73" i="13" s="1"/>
  <c r="AY57" i="13"/>
  <c r="BI57" i="13" s="1"/>
  <c r="AY48" i="13"/>
  <c r="BI48" i="13" s="1"/>
  <c r="AY16" i="13"/>
  <c r="BI16" i="13" s="1"/>
  <c r="AY31" i="13"/>
  <c r="BI31" i="13" s="1"/>
  <c r="BH47" i="13"/>
  <c r="AY54" i="13"/>
  <c r="AY32" i="13"/>
  <c r="AM27" i="13" l="1"/>
  <c r="BG27" i="13" s="1"/>
  <c r="AS72" i="13"/>
  <c r="BH72" i="13" s="1"/>
  <c r="BJ72" i="13" s="1"/>
  <c r="BJ52" i="13"/>
  <c r="BJ46" i="13"/>
  <c r="AR15" i="13"/>
  <c r="AQ15" i="13"/>
  <c r="C65" i="18"/>
  <c r="H65" i="18" s="1"/>
  <c r="H67" i="18" s="1"/>
  <c r="H64" i="18"/>
  <c r="BJ62" i="13"/>
  <c r="AS44" i="13"/>
  <c r="BH44" i="13" s="1"/>
  <c r="AY60" i="13"/>
  <c r="BI60" i="13" s="1"/>
  <c r="BJ60" i="13" s="1"/>
  <c r="BF49" i="13"/>
  <c r="AS73" i="13"/>
  <c r="BH73" i="13" s="1"/>
  <c r="BJ73" i="13" s="1"/>
  <c r="AS53" i="13"/>
  <c r="BH53" i="13" s="1"/>
  <c r="AY44" i="13"/>
  <c r="BI44" i="13" s="1"/>
  <c r="AX37" i="13"/>
  <c r="AW37" i="13"/>
  <c r="AR61" i="13"/>
  <c r="AQ61" i="13"/>
  <c r="BJ38" i="13"/>
  <c r="AY74" i="13"/>
  <c r="BI74" i="13" s="1"/>
  <c r="BJ74" i="13" s="1"/>
  <c r="BJ18" i="13"/>
  <c r="AU15" i="13"/>
  <c r="AV15" i="13"/>
  <c r="AW15" i="13"/>
  <c r="AY53" i="13"/>
  <c r="BI53" i="13" s="1"/>
  <c r="AY51" i="13"/>
  <c r="BI51" i="13" s="1"/>
  <c r="BJ51" i="13" s="1"/>
  <c r="AY14" i="13"/>
  <c r="BI14" i="13" s="1"/>
  <c r="AY19" i="13"/>
  <c r="BI19" i="13" s="1"/>
  <c r="BJ19" i="13" s="1"/>
  <c r="AY24" i="13"/>
  <c r="BI24" i="13" s="1"/>
  <c r="BJ24" i="13" s="1"/>
  <c r="AY61" i="13"/>
  <c r="BI61" i="13" s="1"/>
  <c r="AS59" i="13"/>
  <c r="BH59" i="13" s="1"/>
  <c r="BJ59" i="13" s="1"/>
  <c r="AS33" i="13"/>
  <c r="BH33" i="13" s="1"/>
  <c r="BJ33" i="13" s="1"/>
  <c r="BJ10" i="13"/>
  <c r="AS34" i="13"/>
  <c r="BH34" i="13" s="1"/>
  <c r="BJ34" i="13" s="1"/>
  <c r="AY13" i="13"/>
  <c r="BI13" i="13" s="1"/>
  <c r="AY65" i="13"/>
  <c r="BI65" i="13" s="1"/>
  <c r="AY23" i="13"/>
  <c r="BI23" i="13" s="1"/>
  <c r="BJ23" i="13" s="1"/>
  <c r="AY9" i="13"/>
  <c r="BI9" i="13" s="1"/>
  <c r="AV37" i="13"/>
  <c r="AU37" i="13"/>
  <c r="AS65" i="13"/>
  <c r="BH65" i="13" s="1"/>
  <c r="AS16" i="13"/>
  <c r="BH16" i="13" s="1"/>
  <c r="BJ16" i="13" s="1"/>
  <c r="AS58" i="13"/>
  <c r="BH58" i="13" s="1"/>
  <c r="BJ58" i="13" s="1"/>
  <c r="AS17" i="13"/>
  <c r="BH17" i="13" s="1"/>
  <c r="BJ17" i="13" s="1"/>
  <c r="AS69" i="13"/>
  <c r="BH69" i="13" s="1"/>
  <c r="BJ69" i="13" s="1"/>
  <c r="AS67" i="13"/>
  <c r="BH67" i="13" s="1"/>
  <c r="BJ67" i="13" s="1"/>
  <c r="BF21" i="13"/>
  <c r="AP61" i="13"/>
  <c r="AO61" i="13"/>
  <c r="AS45" i="13"/>
  <c r="BH45" i="13" s="1"/>
  <c r="BJ45" i="13" s="1"/>
  <c r="AS27" i="13"/>
  <c r="BH27" i="13" s="1"/>
  <c r="AS13" i="13"/>
  <c r="BH13" i="13" s="1"/>
  <c r="AM61" i="13"/>
  <c r="BG61" i="13" s="1"/>
  <c r="BG63" i="13" s="1"/>
  <c r="AS14" i="13"/>
  <c r="BH14" i="13" s="1"/>
  <c r="BJ20" i="13"/>
  <c r="BJ56" i="13"/>
  <c r="BJ31" i="13"/>
  <c r="BJ71" i="13"/>
  <c r="BJ55" i="13"/>
  <c r="BJ75" i="13"/>
  <c r="BF35" i="13"/>
  <c r="BJ68" i="13"/>
  <c r="BJ57" i="13"/>
  <c r="BJ41" i="13"/>
  <c r="BJ47" i="13"/>
  <c r="AS39" i="13"/>
  <c r="BH39" i="13" s="1"/>
  <c r="BJ39" i="13" s="1"/>
  <c r="AS29" i="13"/>
  <c r="BH29" i="13" s="1"/>
  <c r="BJ29" i="13" s="1"/>
  <c r="AS70" i="13"/>
  <c r="BH70" i="13" s="1"/>
  <c r="BJ70" i="13" s="1"/>
  <c r="AS28" i="13"/>
  <c r="BH28" i="13" s="1"/>
  <c r="BG21" i="13"/>
  <c r="BJ30" i="13"/>
  <c r="AS42" i="13"/>
  <c r="BH42" i="13" s="1"/>
  <c r="BJ48" i="13"/>
  <c r="AM42" i="13"/>
  <c r="BG42" i="13" s="1"/>
  <c r="BG49" i="13" s="1"/>
  <c r="AS43" i="13"/>
  <c r="BH43" i="13" s="1"/>
  <c r="BJ43" i="13" s="1"/>
  <c r="BJ40" i="13"/>
  <c r="AM66" i="13"/>
  <c r="BG66" i="13" s="1"/>
  <c r="AS76" i="13"/>
  <c r="BH76" i="13" s="1"/>
  <c r="BJ76" i="13" s="1"/>
  <c r="AS11" i="13"/>
  <c r="BH11" i="13" s="1"/>
  <c r="BJ11" i="13" s="1"/>
  <c r="BG35" i="13"/>
  <c r="AY28" i="13"/>
  <c r="BI28" i="13" s="1"/>
  <c r="AS9" i="13"/>
  <c r="BH9" i="13" s="1"/>
  <c r="BI54" i="13"/>
  <c r="BI32" i="13"/>
  <c r="BJ32" i="13" s="1"/>
  <c r="BJ27" i="13" l="1"/>
  <c r="AS15" i="13"/>
  <c r="BH15" i="13" s="1"/>
  <c r="BJ44" i="13"/>
  <c r="BJ53" i="13"/>
  <c r="AY15" i="13"/>
  <c r="BI15" i="13" s="1"/>
  <c r="BJ65" i="13"/>
  <c r="BJ14" i="13"/>
  <c r="BI63" i="13"/>
  <c r="AY37" i="13"/>
  <c r="BI37" i="13" s="1"/>
  <c r="BJ9" i="13"/>
  <c r="BJ13" i="13"/>
  <c r="AS61" i="13"/>
  <c r="BH61" i="13" s="1"/>
  <c r="BH63" i="13" s="1"/>
  <c r="BJ28" i="13"/>
  <c r="BJ42" i="13"/>
  <c r="AS12" i="13"/>
  <c r="BH12" i="13" s="1"/>
  <c r="BJ12" i="13" s="1"/>
  <c r="BG77" i="13"/>
  <c r="BJ66" i="13"/>
  <c r="AS26" i="13"/>
  <c r="BH26" i="13" s="1"/>
  <c r="BH77" i="13"/>
  <c r="BH49" i="13"/>
  <c r="BI77" i="13"/>
  <c r="BI35" i="13"/>
  <c r="BJ54" i="13"/>
  <c r="BJ15" i="13" l="1"/>
  <c r="BJ21" i="13" s="1"/>
  <c r="BK21" i="13" s="1"/>
  <c r="BI21" i="13"/>
  <c r="BJ77" i="13"/>
  <c r="BK77" i="13" s="1"/>
  <c r="BI49" i="13"/>
  <c r="BJ37" i="13"/>
  <c r="BJ49" i="13" s="1"/>
  <c r="BK49" i="13" s="1"/>
  <c r="BJ61" i="13"/>
  <c r="BJ63" i="13" s="1"/>
  <c r="BK63" i="13" s="1"/>
  <c r="BH35" i="13"/>
  <c r="BJ26" i="13"/>
  <c r="BJ35" i="13" s="1"/>
  <c r="BK35" i="13" s="1"/>
  <c r="BH21" i="13"/>
  <c r="D20" i="18" l="1"/>
  <c r="D21" i="18" s="1"/>
  <c r="D22" i="18" s="1"/>
  <c r="D23" i="18" s="1"/>
  <c r="C20" i="18"/>
  <c r="C21" i="18" s="1"/>
  <c r="E20" i="18"/>
  <c r="E21" i="18" s="1"/>
  <c r="E22" i="18" s="1"/>
  <c r="E23" i="18" s="1"/>
  <c r="F20" i="18"/>
  <c r="F21" i="18" s="1"/>
  <c r="F22" i="18" s="1"/>
  <c r="F23" i="18" s="1"/>
  <c r="G20" i="18"/>
  <c r="G21" i="18" s="1"/>
  <c r="G22" i="18" s="1"/>
  <c r="G23" i="18" s="1"/>
  <c r="F347" i="24"/>
  <c r="N452" i="24"/>
  <c r="C22" i="18" l="1"/>
  <c r="C23" i="18" s="1"/>
  <c r="H23" i="18" s="1"/>
  <c r="H25" i="18" s="1"/>
  <c r="BL452" i="24"/>
  <c r="AR452" i="24"/>
  <c r="X452" i="24"/>
  <c r="BB452" i="24"/>
  <c r="AH452" i="24"/>
  <c r="AF347" i="24"/>
  <c r="AP347" i="24"/>
  <c r="AZ347" i="24"/>
  <c r="BJ347" i="24"/>
  <c r="V347" i="24"/>
  <c r="I96" i="14"/>
  <c r="H22" i="18" l="1"/>
  <c r="J97" i="14"/>
  <c r="H97" i="14"/>
  <c r="I97" i="14"/>
  <c r="K97" i="14"/>
  <c r="H102" i="14" l="1"/>
  <c r="H103" i="14" s="1"/>
  <c r="K102" i="14"/>
  <c r="I102" i="14"/>
  <c r="J102" i="14"/>
  <c r="J103" i="14" l="1"/>
  <c r="H83" i="13" s="1"/>
  <c r="I103" i="14"/>
  <c r="G83" i="13" s="1"/>
  <c r="K103" i="14"/>
  <c r="I83" i="13" s="1"/>
  <c r="I82" i="13"/>
  <c r="BI82" i="13" s="1"/>
  <c r="R102" i="14"/>
  <c r="H82" i="13"/>
  <c r="AO81" i="13" s="1"/>
  <c r="T102" i="14"/>
  <c r="G82" i="13"/>
  <c r="AI81" i="13" s="1"/>
  <c r="S102" i="14"/>
  <c r="F82" i="13"/>
  <c r="F83" i="13"/>
  <c r="Q102" i="14"/>
  <c r="T169" i="14" l="1"/>
  <c r="T137" i="14"/>
  <c r="T121" i="14"/>
  <c r="T153" i="14"/>
  <c r="T104" i="14"/>
  <c r="R104" i="14"/>
  <c r="R121" i="14"/>
  <c r="R169" i="14"/>
  <c r="R137" i="14"/>
  <c r="R153" i="14"/>
  <c r="Q104" i="14"/>
  <c r="Q121" i="14"/>
  <c r="Q169" i="14"/>
  <c r="Q137" i="14"/>
  <c r="Q153" i="14"/>
  <c r="S121" i="14"/>
  <c r="S104" i="14"/>
  <c r="S169" i="14"/>
  <c r="S137" i="14"/>
  <c r="S153" i="14"/>
  <c r="I174" i="14"/>
  <c r="I132" i="14"/>
  <c r="I177" i="14"/>
  <c r="I178" i="14"/>
  <c r="I111" i="14"/>
  <c r="I117" i="14"/>
  <c r="K145" i="14"/>
  <c r="K159" i="14"/>
  <c r="K126" i="14"/>
  <c r="K139" i="14"/>
  <c r="K133" i="14"/>
  <c r="K134" i="14"/>
  <c r="K113" i="14"/>
  <c r="K156" i="14"/>
  <c r="K118" i="14"/>
  <c r="K112" i="14"/>
  <c r="K110" i="14"/>
  <c r="K127" i="14"/>
  <c r="K132" i="14"/>
  <c r="K166" i="14"/>
  <c r="K115" i="14"/>
  <c r="K150" i="14"/>
  <c r="K160" i="14"/>
  <c r="K177" i="14"/>
  <c r="K173" i="14"/>
  <c r="K157" i="14"/>
  <c r="K158" i="14"/>
  <c r="K178" i="14"/>
  <c r="I173" i="14"/>
  <c r="I140" i="14"/>
  <c r="I115" i="14"/>
  <c r="I179" i="14"/>
  <c r="I160" i="14"/>
  <c r="I113" i="14"/>
  <c r="I107" i="14"/>
  <c r="I133" i="14"/>
  <c r="I148" i="14"/>
  <c r="I109" i="14"/>
  <c r="I159" i="14"/>
  <c r="I123" i="14"/>
  <c r="I139" i="14"/>
  <c r="I149" i="14"/>
  <c r="I164" i="14"/>
  <c r="I150" i="14"/>
  <c r="I182" i="14"/>
  <c r="I125" i="14"/>
  <c r="I180" i="14"/>
  <c r="I155" i="14"/>
  <c r="I144" i="14"/>
  <c r="I131" i="14"/>
  <c r="K146" i="14"/>
  <c r="K155" i="14"/>
  <c r="K141" i="14"/>
  <c r="K142" i="14"/>
  <c r="K171" i="14"/>
  <c r="K179" i="14"/>
  <c r="K114" i="14"/>
  <c r="K131" i="14"/>
  <c r="K107" i="14"/>
  <c r="K140" i="14"/>
  <c r="K161" i="14"/>
  <c r="K174" i="14"/>
  <c r="K176" i="14"/>
  <c r="K108" i="14"/>
  <c r="K182" i="14"/>
  <c r="K175" i="14"/>
  <c r="K109" i="14"/>
  <c r="K144" i="14"/>
  <c r="K149" i="14"/>
  <c r="I181" i="14"/>
  <c r="I129" i="14"/>
  <c r="I158" i="14"/>
  <c r="I108" i="14"/>
  <c r="I130" i="14"/>
  <c r="I156" i="14"/>
  <c r="I127" i="14"/>
  <c r="I126" i="14"/>
  <c r="I165" i="14"/>
  <c r="K143" i="14"/>
  <c r="K111" i="14"/>
  <c r="I110" i="14"/>
  <c r="I128" i="14"/>
  <c r="I124" i="14"/>
  <c r="I114" i="14"/>
  <c r="I112" i="14"/>
  <c r="I116" i="14"/>
  <c r="J114" i="14"/>
  <c r="I157" i="14"/>
  <c r="I142" i="14"/>
  <c r="J116" i="14"/>
  <c r="I147" i="14"/>
  <c r="J144" i="14"/>
  <c r="J140" i="14"/>
  <c r="K117" i="14"/>
  <c r="K165" i="14"/>
  <c r="K162" i="14"/>
  <c r="K172" i="14"/>
  <c r="K116" i="14"/>
  <c r="K164" i="14"/>
  <c r="K130" i="14"/>
  <c r="K181" i="14"/>
  <c r="K123" i="14"/>
  <c r="K129" i="14"/>
  <c r="K180" i="14"/>
  <c r="K128" i="14"/>
  <c r="K163" i="14"/>
  <c r="K148" i="14"/>
  <c r="J123" i="14"/>
  <c r="K125" i="14"/>
  <c r="I176" i="14"/>
  <c r="I134" i="14"/>
  <c r="I161" i="14"/>
  <c r="I166" i="14"/>
  <c r="I163" i="14"/>
  <c r="I141" i="14"/>
  <c r="I143" i="14"/>
  <c r="I162" i="14"/>
  <c r="I171" i="14"/>
  <c r="I172" i="14"/>
  <c r="J150" i="14"/>
  <c r="J171" i="14"/>
  <c r="J124" i="14"/>
  <c r="J113" i="14"/>
  <c r="J173" i="14"/>
  <c r="J177" i="14"/>
  <c r="J172" i="14"/>
  <c r="J175" i="14"/>
  <c r="J180" i="14"/>
  <c r="J157" i="14"/>
  <c r="J127" i="14"/>
  <c r="J161" i="14"/>
  <c r="J176" i="14"/>
  <c r="J133" i="14"/>
  <c r="J163" i="14"/>
  <c r="J156" i="14"/>
  <c r="J146" i="14"/>
  <c r="J126" i="14"/>
  <c r="J117" i="14"/>
  <c r="J159" i="14"/>
  <c r="J115" i="14"/>
  <c r="J158" i="14"/>
  <c r="J131" i="14"/>
  <c r="J139" i="14"/>
  <c r="J149" i="14"/>
  <c r="J143" i="14"/>
  <c r="J174" i="14"/>
  <c r="J179" i="14"/>
  <c r="J160" i="14"/>
  <c r="J164" i="14"/>
  <c r="J166" i="14"/>
  <c r="J130" i="14"/>
  <c r="J134" i="14"/>
  <c r="J132" i="14"/>
  <c r="J109" i="14"/>
  <c r="J155" i="14"/>
  <c r="J141" i="14"/>
  <c r="J148" i="14"/>
  <c r="J178" i="14"/>
  <c r="J165" i="14"/>
  <c r="J181" i="14"/>
  <c r="J128" i="14"/>
  <c r="J110" i="14"/>
  <c r="J111" i="14"/>
  <c r="J142" i="14"/>
  <c r="J108" i="14"/>
  <c r="J125" i="14"/>
  <c r="J118" i="14"/>
  <c r="J162" i="14"/>
  <c r="J147" i="14"/>
  <c r="J182" i="14"/>
  <c r="J112" i="14"/>
  <c r="J107" i="14"/>
  <c r="J129" i="14"/>
  <c r="J145" i="14"/>
  <c r="I118" i="14"/>
  <c r="I145" i="14"/>
  <c r="I146" i="14"/>
  <c r="I175" i="14"/>
  <c r="BG82" i="13"/>
  <c r="K124" i="14"/>
  <c r="K147" i="14"/>
  <c r="BH82" i="13"/>
  <c r="AU81" i="13"/>
  <c r="H107" i="14"/>
  <c r="Q107" i="14" s="1"/>
  <c r="F85" i="13" s="1"/>
  <c r="H176" i="14"/>
  <c r="H148" i="14"/>
  <c r="H172" i="14"/>
  <c r="H147" i="14"/>
  <c r="H171" i="14"/>
  <c r="H142" i="14"/>
  <c r="H162" i="14"/>
  <c r="H133" i="14"/>
  <c r="H157" i="14"/>
  <c r="H175" i="14"/>
  <c r="H144" i="14"/>
  <c r="H164" i="14"/>
  <c r="Q164" i="14" s="1"/>
  <c r="F136" i="13" s="1"/>
  <c r="H143" i="14"/>
  <c r="H163" i="14"/>
  <c r="H134" i="14"/>
  <c r="H158" i="14"/>
  <c r="H129" i="14"/>
  <c r="H155" i="14"/>
  <c r="H161" i="14"/>
  <c r="H140" i="14"/>
  <c r="H160" i="14"/>
  <c r="Q160" i="14" s="1"/>
  <c r="F132" i="13" s="1"/>
  <c r="H139" i="14"/>
  <c r="H159" i="14"/>
  <c r="H130" i="14"/>
  <c r="H116" i="14"/>
  <c r="H125" i="14"/>
  <c r="H115" i="14"/>
  <c r="H132" i="14"/>
  <c r="H156" i="14"/>
  <c r="H131" i="14"/>
  <c r="H117" i="14"/>
  <c r="H126" i="14"/>
  <c r="H112" i="14"/>
  <c r="H181" i="14"/>
  <c r="H111" i="14"/>
  <c r="H141" i="14"/>
  <c r="H128" i="14"/>
  <c r="H118" i="14"/>
  <c r="H127" i="14"/>
  <c r="H113" i="14"/>
  <c r="H182" i="14"/>
  <c r="H108" i="14"/>
  <c r="H177" i="14"/>
  <c r="AC81" i="13"/>
  <c r="BF82" i="13"/>
  <c r="H146" i="14"/>
  <c r="H124" i="14"/>
  <c r="H114" i="14"/>
  <c r="H123" i="14"/>
  <c r="H109" i="14"/>
  <c r="H178" i="14"/>
  <c r="H149" i="14"/>
  <c r="H173" i="14"/>
  <c r="H166" i="14"/>
  <c r="H180" i="14"/>
  <c r="H110" i="14"/>
  <c r="Q110" i="14" s="1"/>
  <c r="F88" i="13" s="1"/>
  <c r="H179" i="14"/>
  <c r="Q179" i="14" s="1"/>
  <c r="F149" i="13" s="1"/>
  <c r="H150" i="14"/>
  <c r="H174" i="14"/>
  <c r="H145" i="14"/>
  <c r="H165" i="14"/>
  <c r="K119" i="14" l="1"/>
  <c r="I119" i="14"/>
  <c r="I135" i="14"/>
  <c r="K183" i="14"/>
  <c r="I167" i="14"/>
  <c r="K167" i="14"/>
  <c r="K135" i="14"/>
  <c r="I183" i="14"/>
  <c r="AF149" i="13"/>
  <c r="AE149" i="13"/>
  <c r="AF88" i="13"/>
  <c r="AE88" i="13"/>
  <c r="AF132" i="13"/>
  <c r="AE132" i="13"/>
  <c r="AF136" i="13"/>
  <c r="AE136" i="13"/>
  <c r="AF85" i="13"/>
  <c r="AE85" i="13"/>
  <c r="I151" i="14"/>
  <c r="J119" i="14"/>
  <c r="J167" i="14"/>
  <c r="J151" i="14"/>
  <c r="J135" i="14"/>
  <c r="J183" i="14"/>
  <c r="K151" i="14"/>
  <c r="H119" i="14"/>
  <c r="L160" i="14"/>
  <c r="L107" i="14"/>
  <c r="Q132" i="14"/>
  <c r="F108" i="13" s="1"/>
  <c r="L132" i="14"/>
  <c r="Q178" i="14"/>
  <c r="F148" i="13" s="1"/>
  <c r="L178" i="14"/>
  <c r="Q118" i="14"/>
  <c r="F96" i="13" s="1"/>
  <c r="L118" i="14"/>
  <c r="R107" i="14"/>
  <c r="G85" i="13" s="1"/>
  <c r="Q111" i="14"/>
  <c r="F89" i="13" s="1"/>
  <c r="L111" i="14"/>
  <c r="Q139" i="14"/>
  <c r="F113" i="13" s="1"/>
  <c r="H151" i="14"/>
  <c r="L139" i="14"/>
  <c r="Q161" i="14"/>
  <c r="F133" i="13" s="1"/>
  <c r="L161" i="14"/>
  <c r="Q155" i="14"/>
  <c r="F127" i="13" s="1"/>
  <c r="L155" i="14"/>
  <c r="H167" i="14"/>
  <c r="Q142" i="14"/>
  <c r="F116" i="13" s="1"/>
  <c r="L142" i="14"/>
  <c r="Q180" i="14"/>
  <c r="F150" i="13" s="1"/>
  <c r="L180" i="14"/>
  <c r="Q165" i="14"/>
  <c r="F137" i="13" s="1"/>
  <c r="L165" i="14"/>
  <c r="Q109" i="14"/>
  <c r="F87" i="13" s="1"/>
  <c r="L109" i="14"/>
  <c r="Q128" i="14"/>
  <c r="F104" i="13" s="1"/>
  <c r="L128" i="14"/>
  <c r="Q181" i="14"/>
  <c r="F151" i="13" s="1"/>
  <c r="L181" i="14"/>
  <c r="R160" i="14"/>
  <c r="G132" i="13" s="1"/>
  <c r="Q129" i="14"/>
  <c r="F105" i="13" s="1"/>
  <c r="L129" i="14"/>
  <c r="Q171" i="14"/>
  <c r="F141" i="13" s="1"/>
  <c r="L171" i="14"/>
  <c r="H183" i="14"/>
  <c r="Q149" i="14"/>
  <c r="F123" i="13" s="1"/>
  <c r="L149" i="14"/>
  <c r="Q162" i="14"/>
  <c r="F134" i="13" s="1"/>
  <c r="L162" i="14"/>
  <c r="Q112" i="14"/>
  <c r="F90" i="13" s="1"/>
  <c r="L112" i="14"/>
  <c r="Q140" i="14"/>
  <c r="F114" i="13" s="1"/>
  <c r="L140" i="14"/>
  <c r="Q158" i="14"/>
  <c r="F130" i="13" s="1"/>
  <c r="L158" i="14"/>
  <c r="Q147" i="14"/>
  <c r="F121" i="13" s="1"/>
  <c r="L147" i="14"/>
  <c r="Q166" i="14"/>
  <c r="F138" i="13" s="1"/>
  <c r="L166" i="14"/>
  <c r="Q174" i="14"/>
  <c r="F144" i="13" s="1"/>
  <c r="L174" i="14"/>
  <c r="Q114" i="14"/>
  <c r="F92" i="13" s="1"/>
  <c r="L114" i="14"/>
  <c r="Q146" i="14"/>
  <c r="F120" i="13" s="1"/>
  <c r="L146" i="14"/>
  <c r="L177" i="14"/>
  <c r="Q177" i="14"/>
  <c r="F147" i="13" s="1"/>
  <c r="Q126" i="14"/>
  <c r="F102" i="13" s="1"/>
  <c r="L126" i="14"/>
  <c r="Q115" i="14"/>
  <c r="F93" i="13" s="1"/>
  <c r="L115" i="14"/>
  <c r="Q134" i="14"/>
  <c r="F110" i="13" s="1"/>
  <c r="L134" i="14"/>
  <c r="L164" i="14"/>
  <c r="Q175" i="14"/>
  <c r="F145" i="13" s="1"/>
  <c r="L175" i="14"/>
  <c r="Q172" i="14"/>
  <c r="F142" i="13" s="1"/>
  <c r="L172" i="14"/>
  <c r="L179" i="14"/>
  <c r="Q127" i="14"/>
  <c r="F103" i="13" s="1"/>
  <c r="L127" i="14"/>
  <c r="Q144" i="14"/>
  <c r="F118" i="13" s="1"/>
  <c r="L144" i="14"/>
  <c r="Q108" i="14"/>
  <c r="F86" i="13" s="1"/>
  <c r="L108" i="14"/>
  <c r="Q117" i="14"/>
  <c r="F95" i="13" s="1"/>
  <c r="L117" i="14"/>
  <c r="Q125" i="14"/>
  <c r="F101" i="13" s="1"/>
  <c r="L125" i="14"/>
  <c r="Q163" i="14"/>
  <c r="F135" i="13" s="1"/>
  <c r="L163" i="14"/>
  <c r="Q148" i="14"/>
  <c r="F122" i="13" s="1"/>
  <c r="L148" i="14"/>
  <c r="Q159" i="14"/>
  <c r="F131" i="13" s="1"/>
  <c r="L159" i="14"/>
  <c r="Q145" i="14"/>
  <c r="F119" i="13" s="1"/>
  <c r="L145" i="14"/>
  <c r="Q123" i="14"/>
  <c r="F99" i="13" s="1"/>
  <c r="L123" i="14"/>
  <c r="H135" i="14"/>
  <c r="Q150" i="14"/>
  <c r="F124" i="13" s="1"/>
  <c r="L150" i="14"/>
  <c r="Q124" i="14"/>
  <c r="F100" i="13" s="1"/>
  <c r="L124" i="14"/>
  <c r="R179" i="14"/>
  <c r="G149" i="13" s="1"/>
  <c r="L110" i="14"/>
  <c r="Q182" i="14"/>
  <c r="F152" i="13" s="1"/>
  <c r="L182" i="14"/>
  <c r="Q141" i="14"/>
  <c r="F115" i="13" s="1"/>
  <c r="L141" i="14"/>
  <c r="Q131" i="14"/>
  <c r="F107" i="13" s="1"/>
  <c r="L131" i="14"/>
  <c r="Q116" i="14"/>
  <c r="F94" i="13" s="1"/>
  <c r="L116" i="14"/>
  <c r="Q143" i="14"/>
  <c r="F117" i="13" s="1"/>
  <c r="L143" i="14"/>
  <c r="Q157" i="14"/>
  <c r="F129" i="13" s="1"/>
  <c r="L157" i="14"/>
  <c r="R110" i="14"/>
  <c r="G88" i="13" s="1"/>
  <c r="Q173" i="14"/>
  <c r="F143" i="13" s="1"/>
  <c r="L173" i="14"/>
  <c r="Q113" i="14"/>
  <c r="F91" i="13" s="1"/>
  <c r="L113" i="14"/>
  <c r="L156" i="14"/>
  <c r="Q156" i="14"/>
  <c r="F128" i="13" s="1"/>
  <c r="Q130" i="14"/>
  <c r="F106" i="13" s="1"/>
  <c r="L130" i="14"/>
  <c r="R164" i="14"/>
  <c r="G136" i="13" s="1"/>
  <c r="Q133" i="14"/>
  <c r="F109" i="13" s="1"/>
  <c r="L133" i="14"/>
  <c r="Q176" i="14"/>
  <c r="F146" i="13" s="1"/>
  <c r="L176" i="14"/>
  <c r="AF117" i="13" l="1"/>
  <c r="AE117" i="13"/>
  <c r="AE109" i="13"/>
  <c r="AF109" i="13"/>
  <c r="AE101" i="13"/>
  <c r="AF101" i="13"/>
  <c r="AF121" i="13"/>
  <c r="AE121" i="13"/>
  <c r="AF107" i="13"/>
  <c r="AE107" i="13"/>
  <c r="AF131" i="13"/>
  <c r="AE131" i="13"/>
  <c r="AE95" i="13"/>
  <c r="AF95" i="13"/>
  <c r="AF93" i="13"/>
  <c r="AE93" i="13"/>
  <c r="AF92" i="13"/>
  <c r="AE92" i="13"/>
  <c r="AF130" i="13"/>
  <c r="AE130" i="13"/>
  <c r="AE123" i="13"/>
  <c r="AF123" i="13"/>
  <c r="AF151" i="13"/>
  <c r="AE151" i="13"/>
  <c r="AF150" i="13"/>
  <c r="AE150" i="13"/>
  <c r="AF99" i="13"/>
  <c r="AE99" i="13"/>
  <c r="AE119" i="13"/>
  <c r="AF119" i="13"/>
  <c r="AF120" i="13"/>
  <c r="AE120" i="13"/>
  <c r="AF100" i="13"/>
  <c r="AE100" i="13"/>
  <c r="AF106" i="13"/>
  <c r="AE106" i="13"/>
  <c r="AF128" i="13"/>
  <c r="AE128" i="13"/>
  <c r="AF129" i="13"/>
  <c r="AE129" i="13"/>
  <c r="AE115" i="13"/>
  <c r="AF115" i="13"/>
  <c r="AF124" i="13"/>
  <c r="AE124" i="13"/>
  <c r="AF142" i="13"/>
  <c r="AE142" i="13"/>
  <c r="AF148" i="13"/>
  <c r="AE148" i="13"/>
  <c r="AF86" i="13"/>
  <c r="AE86" i="13"/>
  <c r="AF102" i="13"/>
  <c r="AE102" i="13"/>
  <c r="AF144" i="13"/>
  <c r="AE144" i="13"/>
  <c r="AE114" i="13"/>
  <c r="AF114" i="13"/>
  <c r="AF104" i="13"/>
  <c r="AE104" i="13"/>
  <c r="AF116" i="13"/>
  <c r="AE116" i="13"/>
  <c r="AF113" i="13"/>
  <c r="AE113" i="13"/>
  <c r="AF152" i="13"/>
  <c r="AE152" i="13"/>
  <c r="AF145" i="13"/>
  <c r="AE145" i="13"/>
  <c r="AF147" i="13"/>
  <c r="AE147" i="13"/>
  <c r="AF141" i="13"/>
  <c r="AE141" i="13"/>
  <c r="AF108" i="13"/>
  <c r="AE108" i="13"/>
  <c r="AF146" i="13"/>
  <c r="AE146" i="13"/>
  <c r="AF135" i="13"/>
  <c r="AE135" i="13"/>
  <c r="AF118" i="13"/>
  <c r="AE118" i="13"/>
  <c r="AF138" i="13"/>
  <c r="AE138" i="13"/>
  <c r="AF90" i="13"/>
  <c r="AE90" i="13"/>
  <c r="AE87" i="13"/>
  <c r="AF87" i="13"/>
  <c r="AF89" i="13"/>
  <c r="AE89" i="13"/>
  <c r="AF94" i="13"/>
  <c r="AE94" i="13"/>
  <c r="AL149" i="13"/>
  <c r="AK149" i="13"/>
  <c r="AE105" i="13"/>
  <c r="AF105" i="13"/>
  <c r="AF127" i="13"/>
  <c r="AE127" i="13"/>
  <c r="AL85" i="13"/>
  <c r="AK85" i="13"/>
  <c r="AE91" i="13"/>
  <c r="AF91" i="13"/>
  <c r="AF143" i="13"/>
  <c r="AE143" i="13"/>
  <c r="AF110" i="13"/>
  <c r="AE110" i="13"/>
  <c r="AF134" i="13"/>
  <c r="AE134" i="13"/>
  <c r="AL132" i="13"/>
  <c r="AK132" i="13"/>
  <c r="AF137" i="13"/>
  <c r="AE137" i="13"/>
  <c r="AF122" i="13"/>
  <c r="AE122" i="13"/>
  <c r="AL136" i="13"/>
  <c r="AK136" i="13"/>
  <c r="AF103" i="13"/>
  <c r="AE103" i="13"/>
  <c r="AK88" i="13"/>
  <c r="AL88" i="13"/>
  <c r="AF133" i="13"/>
  <c r="AE133" i="13"/>
  <c r="AF96" i="13"/>
  <c r="AE96" i="13"/>
  <c r="AC88" i="13"/>
  <c r="AC149" i="13"/>
  <c r="AC132" i="13"/>
  <c r="AC85" i="13"/>
  <c r="Q119" i="14"/>
  <c r="Q105" i="14" s="1"/>
  <c r="Q167" i="14"/>
  <c r="Q154" i="14" s="1"/>
  <c r="Q135" i="14"/>
  <c r="Q122" i="14" s="1"/>
  <c r="Q151" i="14"/>
  <c r="Q138" i="14" s="1"/>
  <c r="Q183" i="14"/>
  <c r="Q170" i="14" s="1"/>
  <c r="AD85" i="13"/>
  <c r="AD132" i="13"/>
  <c r="AD88" i="13"/>
  <c r="R113" i="14"/>
  <c r="G91" i="13" s="1"/>
  <c r="R125" i="14"/>
  <c r="G101" i="13" s="1"/>
  <c r="R127" i="14"/>
  <c r="G103" i="13" s="1"/>
  <c r="R181" i="14"/>
  <c r="G151" i="13" s="1"/>
  <c r="R155" i="14"/>
  <c r="G127" i="13" s="1"/>
  <c r="R178" i="14"/>
  <c r="G148" i="13" s="1"/>
  <c r="S164" i="14"/>
  <c r="H136" i="13" s="1"/>
  <c r="R116" i="14"/>
  <c r="G94" i="13" s="1"/>
  <c r="R133" i="14"/>
  <c r="G109" i="13" s="1"/>
  <c r="R123" i="14"/>
  <c r="G99" i="13" s="1"/>
  <c r="R146" i="14"/>
  <c r="G120" i="13" s="1"/>
  <c r="R140" i="14"/>
  <c r="G114" i="13" s="1"/>
  <c r="R128" i="14"/>
  <c r="G104" i="13" s="1"/>
  <c r="S107" i="14"/>
  <c r="R145" i="14"/>
  <c r="G119" i="13" s="1"/>
  <c r="R114" i="14"/>
  <c r="G92" i="13" s="1"/>
  <c r="R112" i="14"/>
  <c r="G90" i="13" s="1"/>
  <c r="R129" i="14"/>
  <c r="G105" i="13" s="1"/>
  <c r="R109" i="14"/>
  <c r="G87" i="13" s="1"/>
  <c r="R173" i="14"/>
  <c r="G143" i="13" s="1"/>
  <c r="R131" i="14"/>
  <c r="G107" i="13" s="1"/>
  <c r="R161" i="14"/>
  <c r="G133" i="13" s="1"/>
  <c r="S110" i="14"/>
  <c r="R157" i="14"/>
  <c r="G129" i="13" s="1"/>
  <c r="R141" i="14"/>
  <c r="G115" i="13" s="1"/>
  <c r="R182" i="14"/>
  <c r="G152" i="13" s="1"/>
  <c r="R124" i="14"/>
  <c r="G100" i="13" s="1"/>
  <c r="R163" i="14"/>
  <c r="G135" i="13" s="1"/>
  <c r="R108" i="14"/>
  <c r="G86" i="13" s="1"/>
  <c r="AD149" i="13"/>
  <c r="AC136" i="13"/>
  <c r="R115" i="14"/>
  <c r="G93" i="13" s="1"/>
  <c r="R180" i="14"/>
  <c r="G150" i="13" s="1"/>
  <c r="R118" i="14"/>
  <c r="G96" i="13" s="1"/>
  <c r="S179" i="14"/>
  <c r="H149" i="13" s="1"/>
  <c r="R117" i="14"/>
  <c r="G95" i="13" s="1"/>
  <c r="R172" i="14"/>
  <c r="G142" i="13" s="1"/>
  <c r="R147" i="14"/>
  <c r="G121" i="13" s="1"/>
  <c r="R171" i="14"/>
  <c r="G141" i="13" s="1"/>
  <c r="R130" i="14"/>
  <c r="G106" i="13" s="1"/>
  <c r="R156" i="14"/>
  <c r="G128" i="13" s="1"/>
  <c r="R174" i="14"/>
  <c r="G144" i="13" s="1"/>
  <c r="R162" i="14"/>
  <c r="G134" i="13" s="1"/>
  <c r="S160" i="14"/>
  <c r="R165" i="14"/>
  <c r="G137" i="13" s="1"/>
  <c r="R139" i="14"/>
  <c r="G113" i="13" s="1"/>
  <c r="R132" i="14"/>
  <c r="G108" i="13" s="1"/>
  <c r="R134" i="14"/>
  <c r="G110" i="13" s="1"/>
  <c r="R159" i="14"/>
  <c r="G131" i="13" s="1"/>
  <c r="R144" i="14"/>
  <c r="G118" i="13" s="1"/>
  <c r="R126" i="14"/>
  <c r="G102" i="13" s="1"/>
  <c r="R177" i="14"/>
  <c r="G147" i="13" s="1"/>
  <c r="R142" i="14"/>
  <c r="G116" i="13" s="1"/>
  <c r="R143" i="14"/>
  <c r="G117" i="13" s="1"/>
  <c r="R150" i="14"/>
  <c r="G124" i="13" s="1"/>
  <c r="R148" i="14"/>
  <c r="G122" i="13" s="1"/>
  <c r="R176" i="14"/>
  <c r="G146" i="13" s="1"/>
  <c r="AD136" i="13"/>
  <c r="R175" i="14"/>
  <c r="G145" i="13" s="1"/>
  <c r="R166" i="14"/>
  <c r="G138" i="13" s="1"/>
  <c r="R158" i="14"/>
  <c r="G130" i="13" s="1"/>
  <c r="R149" i="14"/>
  <c r="G123" i="13" s="1"/>
  <c r="R111" i="14"/>
  <c r="G89" i="13" s="1"/>
  <c r="AL123" i="13" l="1"/>
  <c r="AK123" i="13"/>
  <c r="T107" i="14"/>
  <c r="I85" i="13" s="1"/>
  <c r="H85" i="13"/>
  <c r="AL116" i="13"/>
  <c r="AK116" i="13"/>
  <c r="AL86" i="13"/>
  <c r="AK86" i="13"/>
  <c r="AL127" i="13"/>
  <c r="AK127" i="13"/>
  <c r="AK138" i="13"/>
  <c r="AL138" i="13"/>
  <c r="AL147" i="13"/>
  <c r="AK147" i="13"/>
  <c r="T160" i="14"/>
  <c r="I132" i="13" s="1"/>
  <c r="AV132" i="13" s="1"/>
  <c r="H132" i="13"/>
  <c r="AL95" i="13"/>
  <c r="AK95" i="13"/>
  <c r="AL135" i="13"/>
  <c r="AK135" i="13"/>
  <c r="AL143" i="13"/>
  <c r="AK143" i="13"/>
  <c r="AL114" i="13"/>
  <c r="AK114" i="13"/>
  <c r="AL151" i="13"/>
  <c r="AK151" i="13"/>
  <c r="AL117" i="13"/>
  <c r="AK117" i="13"/>
  <c r="AL121" i="13"/>
  <c r="AK121" i="13"/>
  <c r="AL137" i="13"/>
  <c r="AK137" i="13"/>
  <c r="AL107" i="13"/>
  <c r="AK107" i="13"/>
  <c r="AL102" i="13"/>
  <c r="AK102" i="13"/>
  <c r="AR149" i="13"/>
  <c r="AQ149" i="13"/>
  <c r="AL100" i="13"/>
  <c r="AK100" i="13"/>
  <c r="AL87" i="13"/>
  <c r="AK87" i="13"/>
  <c r="AL120" i="13"/>
  <c r="AK120" i="13"/>
  <c r="AL103" i="13"/>
  <c r="AK103" i="13"/>
  <c r="AL146" i="13"/>
  <c r="AK146" i="13"/>
  <c r="AK124" i="13"/>
  <c r="AL124" i="13"/>
  <c r="AL113" i="13"/>
  <c r="AK113" i="13"/>
  <c r="AL133" i="13"/>
  <c r="AK133" i="13"/>
  <c r="AK130" i="13"/>
  <c r="AL130" i="13"/>
  <c r="AL142" i="13"/>
  <c r="AK142" i="13"/>
  <c r="AL104" i="13"/>
  <c r="AK104" i="13"/>
  <c r="AL145" i="13"/>
  <c r="AK145" i="13"/>
  <c r="AK134" i="13"/>
  <c r="AL134" i="13"/>
  <c r="AL118" i="13"/>
  <c r="AK118" i="13"/>
  <c r="AK144" i="13"/>
  <c r="AL144" i="13"/>
  <c r="AL96" i="13"/>
  <c r="AK96" i="13"/>
  <c r="AK152" i="13"/>
  <c r="AL152" i="13"/>
  <c r="AL105" i="13"/>
  <c r="AK105" i="13"/>
  <c r="AL99" i="13"/>
  <c r="AK99" i="13"/>
  <c r="AL101" i="13"/>
  <c r="AK101" i="13"/>
  <c r="AL128" i="13"/>
  <c r="AK128" i="13"/>
  <c r="AL150" i="13"/>
  <c r="AK150" i="13"/>
  <c r="AL115" i="13"/>
  <c r="AK115" i="13"/>
  <c r="AL90" i="13"/>
  <c r="AK90" i="13"/>
  <c r="AL109" i="13"/>
  <c r="AK109" i="13"/>
  <c r="AL91" i="13"/>
  <c r="AK91" i="13"/>
  <c r="AL122" i="13"/>
  <c r="AK122" i="13"/>
  <c r="AL110" i="13"/>
  <c r="AK110" i="13"/>
  <c r="AL106" i="13"/>
  <c r="AK106" i="13"/>
  <c r="AL93" i="13"/>
  <c r="AK93" i="13"/>
  <c r="AL129" i="13"/>
  <c r="AK129" i="13"/>
  <c r="AL92" i="13"/>
  <c r="AK92" i="13"/>
  <c r="AL94" i="13"/>
  <c r="AK94" i="13"/>
  <c r="AL131" i="13"/>
  <c r="AK131" i="13"/>
  <c r="AL108" i="13"/>
  <c r="AK108" i="13"/>
  <c r="AL141" i="13"/>
  <c r="AK141" i="13"/>
  <c r="T110" i="14"/>
  <c r="I88" i="13" s="1"/>
  <c r="H88" i="13"/>
  <c r="AL119" i="13"/>
  <c r="AK119" i="13"/>
  <c r="AR136" i="13"/>
  <c r="AQ136" i="13"/>
  <c r="AK148" i="13"/>
  <c r="AL148" i="13"/>
  <c r="AL89" i="13"/>
  <c r="AK89" i="13"/>
  <c r="T164" i="14"/>
  <c r="I136" i="13" s="1"/>
  <c r="T179" i="14"/>
  <c r="I149" i="13" s="1"/>
  <c r="AP149" i="13"/>
  <c r="AO149" i="13"/>
  <c r="AO136" i="13"/>
  <c r="AP136" i="13"/>
  <c r="AJ117" i="13"/>
  <c r="AI117" i="13"/>
  <c r="AJ149" i="13"/>
  <c r="AI149" i="13"/>
  <c r="AI133" i="13"/>
  <c r="AJ133" i="13"/>
  <c r="AI115" i="13"/>
  <c r="AJ115" i="13"/>
  <c r="AI131" i="13"/>
  <c r="AJ131" i="13"/>
  <c r="AI101" i="13"/>
  <c r="AJ101" i="13"/>
  <c r="AJ105" i="13"/>
  <c r="AI105" i="13"/>
  <c r="AI118" i="13"/>
  <c r="AJ118" i="13"/>
  <c r="AI116" i="13"/>
  <c r="AJ116" i="13"/>
  <c r="AI90" i="13"/>
  <c r="AJ90" i="13"/>
  <c r="AJ137" i="13"/>
  <c r="AI137" i="13"/>
  <c r="AJ128" i="13"/>
  <c r="AI128" i="13"/>
  <c r="AI135" i="13"/>
  <c r="AJ135" i="13"/>
  <c r="AI136" i="13"/>
  <c r="AJ136" i="13"/>
  <c r="AJ121" i="13"/>
  <c r="AI121" i="13"/>
  <c r="AJ107" i="13"/>
  <c r="AI107" i="13"/>
  <c r="AJ138" i="13"/>
  <c r="AI138" i="13"/>
  <c r="AJ122" i="13"/>
  <c r="AI122" i="13"/>
  <c r="AI110" i="13"/>
  <c r="AJ110" i="13"/>
  <c r="AJ132" i="13"/>
  <c r="AI132" i="13"/>
  <c r="AI114" i="13"/>
  <c r="AJ114" i="13"/>
  <c r="AJ109" i="13"/>
  <c r="AI109" i="13"/>
  <c r="AI91" i="13"/>
  <c r="AJ91" i="13"/>
  <c r="AJ123" i="13"/>
  <c r="AI123" i="13"/>
  <c r="AJ85" i="13"/>
  <c r="AI85" i="13"/>
  <c r="AI124" i="13"/>
  <c r="AJ124" i="13"/>
  <c r="AJ106" i="13"/>
  <c r="AI106" i="13"/>
  <c r="AJ100" i="13"/>
  <c r="AI100" i="13"/>
  <c r="AJ88" i="13"/>
  <c r="AI88" i="13"/>
  <c r="AI102" i="13"/>
  <c r="AJ102" i="13"/>
  <c r="AJ108" i="13"/>
  <c r="AI108" i="13"/>
  <c r="R119" i="14"/>
  <c r="R105" i="14" s="1"/>
  <c r="R151" i="14"/>
  <c r="R138" i="14" s="1"/>
  <c r="R183" i="14"/>
  <c r="R170" i="14" s="1"/>
  <c r="R167" i="14"/>
  <c r="R154" i="14" s="1"/>
  <c r="R135" i="14"/>
  <c r="R122" i="14" s="1"/>
  <c r="AG85" i="13"/>
  <c r="BF85" i="13" s="1"/>
  <c r="AG149" i="13"/>
  <c r="BF149" i="13" s="1"/>
  <c r="S129" i="14"/>
  <c r="H105" i="13" s="1"/>
  <c r="S163" i="14"/>
  <c r="H135" i="13" s="1"/>
  <c r="S150" i="14"/>
  <c r="H124" i="13" s="1"/>
  <c r="AG132" i="13"/>
  <c r="BF132" i="13" s="1"/>
  <c r="S133" i="14"/>
  <c r="H109" i="13" s="1"/>
  <c r="S144" i="14"/>
  <c r="H118" i="13" s="1"/>
  <c r="S139" i="14"/>
  <c r="S149" i="14"/>
  <c r="H123" i="13" s="1"/>
  <c r="S126" i="14"/>
  <c r="H102" i="13" s="1"/>
  <c r="S134" i="14"/>
  <c r="H110" i="13" s="1"/>
  <c r="AG88" i="13"/>
  <c r="BF88" i="13" s="1"/>
  <c r="S147" i="14"/>
  <c r="H121" i="13" s="1"/>
  <c r="S113" i="14"/>
  <c r="H91" i="13" s="1"/>
  <c r="S166" i="14"/>
  <c r="H138" i="13" s="1"/>
  <c r="S156" i="14"/>
  <c r="H128" i="13" s="1"/>
  <c r="S140" i="14"/>
  <c r="H114" i="13" s="1"/>
  <c r="S115" i="14"/>
  <c r="H93" i="13" s="1"/>
  <c r="S111" i="14"/>
  <c r="H89" i="13" s="1"/>
  <c r="AD122" i="13"/>
  <c r="AC122" i="13"/>
  <c r="AD102" i="13"/>
  <c r="AC102" i="13"/>
  <c r="AC137" i="13"/>
  <c r="AD137" i="13"/>
  <c r="S174" i="14"/>
  <c r="H144" i="13" s="1"/>
  <c r="AD95" i="13"/>
  <c r="AC95" i="13"/>
  <c r="S180" i="14"/>
  <c r="H150" i="13" s="1"/>
  <c r="AC86" i="13"/>
  <c r="AD86" i="13"/>
  <c r="AC115" i="13"/>
  <c r="AD115" i="13"/>
  <c r="AD143" i="13"/>
  <c r="AC143" i="13"/>
  <c r="S145" i="14"/>
  <c r="H119" i="13" s="1"/>
  <c r="AD104" i="13"/>
  <c r="AC104" i="13"/>
  <c r="AC151" i="13"/>
  <c r="AD151" i="13"/>
  <c r="AD101" i="13"/>
  <c r="AC101" i="13"/>
  <c r="AC130" i="13"/>
  <c r="AD130" i="13"/>
  <c r="AC89" i="13"/>
  <c r="AD89" i="13"/>
  <c r="AC117" i="13"/>
  <c r="AD117" i="13"/>
  <c r="AC131" i="13"/>
  <c r="AD131" i="13"/>
  <c r="AD108" i="13"/>
  <c r="AC108" i="13"/>
  <c r="AD144" i="13"/>
  <c r="AC144" i="13"/>
  <c r="S130" i="14"/>
  <c r="H106" i="13" s="1"/>
  <c r="S108" i="14"/>
  <c r="H86" i="13" s="1"/>
  <c r="AC100" i="13"/>
  <c r="AD100" i="13"/>
  <c r="AD133" i="13"/>
  <c r="AC133" i="13"/>
  <c r="S112" i="14"/>
  <c r="H90" i="13" s="1"/>
  <c r="AC119" i="13"/>
  <c r="AD119" i="13"/>
  <c r="S123" i="14"/>
  <c r="H99" i="13" s="1"/>
  <c r="S178" i="14"/>
  <c r="S157" i="14"/>
  <c r="H129" i="13" s="1"/>
  <c r="AD148" i="13"/>
  <c r="AC148" i="13"/>
  <c r="S177" i="14"/>
  <c r="AD106" i="13"/>
  <c r="AC106" i="13"/>
  <c r="AD93" i="13"/>
  <c r="AC93" i="13"/>
  <c r="AD152" i="13"/>
  <c r="AC152" i="13"/>
  <c r="AD129" i="13"/>
  <c r="AC129" i="13"/>
  <c r="S109" i="14"/>
  <c r="H87" i="13" s="1"/>
  <c r="AD90" i="13"/>
  <c r="AC90" i="13"/>
  <c r="AC103" i="13"/>
  <c r="AD103" i="13"/>
  <c r="AC87" i="13"/>
  <c r="AD87" i="13"/>
  <c r="AD138" i="13"/>
  <c r="AC138" i="13"/>
  <c r="S176" i="14"/>
  <c r="S142" i="14"/>
  <c r="AC147" i="13"/>
  <c r="AD147" i="13"/>
  <c r="AD118" i="13"/>
  <c r="AC118" i="13"/>
  <c r="S172" i="14"/>
  <c r="S118" i="14"/>
  <c r="S182" i="14"/>
  <c r="AC107" i="13"/>
  <c r="AD107" i="13"/>
  <c r="AC114" i="13"/>
  <c r="AD114" i="13"/>
  <c r="AC94" i="13"/>
  <c r="AD94" i="13"/>
  <c r="S155" i="14"/>
  <c r="AC91" i="13"/>
  <c r="AD91" i="13"/>
  <c r="AD99" i="13"/>
  <c r="AC99" i="13"/>
  <c r="AD123" i="13"/>
  <c r="AC123" i="13"/>
  <c r="AC146" i="13"/>
  <c r="AD146" i="13"/>
  <c r="AC110" i="13"/>
  <c r="AD110" i="13"/>
  <c r="AD113" i="13"/>
  <c r="AC113" i="13"/>
  <c r="S162" i="14"/>
  <c r="H134" i="13" s="1"/>
  <c r="AC141" i="13"/>
  <c r="AD141" i="13"/>
  <c r="AC142" i="13"/>
  <c r="AD142" i="13"/>
  <c r="AD96" i="13"/>
  <c r="AC96" i="13"/>
  <c r="AG136" i="13"/>
  <c r="BF136" i="13" s="1"/>
  <c r="AD135" i="13"/>
  <c r="AC135" i="13"/>
  <c r="S131" i="14"/>
  <c r="H107" i="13" s="1"/>
  <c r="S114" i="14"/>
  <c r="S116" i="14"/>
  <c r="AC127" i="13"/>
  <c r="AD127" i="13"/>
  <c r="AC109" i="13"/>
  <c r="AD109" i="13"/>
  <c r="AD124" i="13"/>
  <c r="AC124" i="13"/>
  <c r="S175" i="14"/>
  <c r="AD116" i="13"/>
  <c r="AC116" i="13"/>
  <c r="AD134" i="13"/>
  <c r="AC134" i="13"/>
  <c r="S171" i="14"/>
  <c r="S141" i="14"/>
  <c r="AC92" i="13"/>
  <c r="AD92" i="13"/>
  <c r="S146" i="14"/>
  <c r="S125" i="14"/>
  <c r="H101" i="13" s="1"/>
  <c r="AD121" i="13"/>
  <c r="AC121" i="13"/>
  <c r="S127" i="14"/>
  <c r="H103" i="13" s="1"/>
  <c r="S158" i="14"/>
  <c r="AD145" i="13"/>
  <c r="AC145" i="13"/>
  <c r="S148" i="14"/>
  <c r="S143" i="14"/>
  <c r="H117" i="13" s="1"/>
  <c r="S159" i="14"/>
  <c r="H131" i="13" s="1"/>
  <c r="S132" i="14"/>
  <c r="H108" i="13" s="1"/>
  <c r="S165" i="14"/>
  <c r="AC128" i="13"/>
  <c r="AD128" i="13"/>
  <c r="S117" i="14"/>
  <c r="AC150" i="13"/>
  <c r="AD150" i="13"/>
  <c r="S124" i="14"/>
  <c r="H100" i="13" s="1"/>
  <c r="S161" i="14"/>
  <c r="H133" i="13" s="1"/>
  <c r="S173" i="14"/>
  <c r="AC105" i="13"/>
  <c r="AD105" i="13"/>
  <c r="S128" i="14"/>
  <c r="H104" i="13" s="1"/>
  <c r="AC120" i="13"/>
  <c r="AD120" i="13"/>
  <c r="S181" i="14"/>
  <c r="H151" i="13" s="1"/>
  <c r="U179" i="14" l="1"/>
  <c r="U160" i="14"/>
  <c r="U110" i="14"/>
  <c r="U107" i="14"/>
  <c r="AU132" i="13"/>
  <c r="AR131" i="13"/>
  <c r="AQ131" i="13"/>
  <c r="AQ144" i="13"/>
  <c r="AR144" i="13"/>
  <c r="AR105" i="13"/>
  <c r="AQ105" i="13"/>
  <c r="AQ88" i="13"/>
  <c r="AR88" i="13"/>
  <c r="AR132" i="13"/>
  <c r="AQ132" i="13"/>
  <c r="AR104" i="13"/>
  <c r="AQ104" i="13"/>
  <c r="T117" i="14"/>
  <c r="I95" i="13" s="1"/>
  <c r="AV95" i="13" s="1"/>
  <c r="H95" i="13"/>
  <c r="T146" i="14"/>
  <c r="I120" i="13" s="1"/>
  <c r="AU120" i="13" s="1"/>
  <c r="H120" i="13"/>
  <c r="AR93" i="13"/>
  <c r="AQ93" i="13"/>
  <c r="T175" i="14"/>
  <c r="I145" i="13" s="1"/>
  <c r="AV145" i="13" s="1"/>
  <c r="H145" i="13"/>
  <c r="T116" i="14"/>
  <c r="I94" i="13" s="1"/>
  <c r="AV94" i="13" s="1"/>
  <c r="H94" i="13"/>
  <c r="T142" i="14"/>
  <c r="I116" i="13" s="1"/>
  <c r="AV116" i="13" s="1"/>
  <c r="H116" i="13"/>
  <c r="T178" i="14"/>
  <c r="I148" i="13" s="1"/>
  <c r="AU148" i="13" s="1"/>
  <c r="H148" i="13"/>
  <c r="AR114" i="13"/>
  <c r="AQ114" i="13"/>
  <c r="AR123" i="13"/>
  <c r="AQ123" i="13"/>
  <c r="AW88" i="13"/>
  <c r="AX88" i="13"/>
  <c r="AX132" i="13"/>
  <c r="AW132" i="13"/>
  <c r="AR100" i="13"/>
  <c r="AQ100" i="13"/>
  <c r="T114" i="14"/>
  <c r="I92" i="13" s="1"/>
  <c r="AV92" i="13" s="1"/>
  <c r="H92" i="13"/>
  <c r="T182" i="14"/>
  <c r="I152" i="13" s="1"/>
  <c r="AV152" i="13" s="1"/>
  <c r="H152" i="13"/>
  <c r="T176" i="14"/>
  <c r="I146" i="13" s="1"/>
  <c r="AV146" i="13" s="1"/>
  <c r="H146" i="13"/>
  <c r="T123" i="14"/>
  <c r="I99" i="13" s="1"/>
  <c r="AR86" i="13"/>
  <c r="AQ86" i="13"/>
  <c r="AR128" i="13"/>
  <c r="AQ128" i="13"/>
  <c r="T139" i="14"/>
  <c r="I113" i="13" s="1"/>
  <c r="H113" i="13"/>
  <c r="AX149" i="13"/>
  <c r="AW149" i="13"/>
  <c r="T158" i="14"/>
  <c r="I130" i="13" s="1"/>
  <c r="AV130" i="13" s="1"/>
  <c r="H130" i="13"/>
  <c r="T173" i="14"/>
  <c r="I143" i="13" s="1"/>
  <c r="AV143" i="13" s="1"/>
  <c r="H143" i="13"/>
  <c r="T165" i="14"/>
  <c r="I137" i="13" s="1"/>
  <c r="AU137" i="13" s="1"/>
  <c r="H137" i="13"/>
  <c r="AR103" i="13"/>
  <c r="AQ103" i="13"/>
  <c r="T141" i="14"/>
  <c r="I115" i="13" s="1"/>
  <c r="AV115" i="13" s="1"/>
  <c r="H115" i="13"/>
  <c r="T131" i="14"/>
  <c r="T155" i="14"/>
  <c r="I127" i="13" s="1"/>
  <c r="H127" i="13"/>
  <c r="T118" i="14"/>
  <c r="I96" i="13" s="1"/>
  <c r="AU96" i="13" s="1"/>
  <c r="H96" i="13"/>
  <c r="AR87" i="13"/>
  <c r="AQ87" i="13"/>
  <c r="AQ106" i="13"/>
  <c r="AR106" i="13"/>
  <c r="AQ138" i="13"/>
  <c r="AR138" i="13"/>
  <c r="AR118" i="13"/>
  <c r="AQ118" i="13"/>
  <c r="AX136" i="13"/>
  <c r="AW136" i="13"/>
  <c r="AR151" i="13"/>
  <c r="AQ151" i="13"/>
  <c r="AR129" i="13"/>
  <c r="AQ129" i="13"/>
  <c r="AQ102" i="13"/>
  <c r="AR102" i="13"/>
  <c r="AR133" i="13"/>
  <c r="AQ133" i="13"/>
  <c r="AR108" i="13"/>
  <c r="AQ108" i="13"/>
  <c r="T171" i="14"/>
  <c r="I141" i="13" s="1"/>
  <c r="H141" i="13"/>
  <c r="T172" i="14"/>
  <c r="I142" i="13" s="1"/>
  <c r="AV142" i="13" s="1"/>
  <c r="H142" i="13"/>
  <c r="AR91" i="13"/>
  <c r="AQ91" i="13"/>
  <c r="AR109" i="13"/>
  <c r="AQ109" i="13"/>
  <c r="AR85" i="13"/>
  <c r="AQ85" i="13"/>
  <c r="T177" i="14"/>
  <c r="I147" i="13" s="1"/>
  <c r="AU147" i="13" s="1"/>
  <c r="H147" i="13"/>
  <c r="AR90" i="13"/>
  <c r="AQ90" i="13"/>
  <c r="AR150" i="13"/>
  <c r="AQ150" i="13"/>
  <c r="AR121" i="13"/>
  <c r="AQ121" i="13"/>
  <c r="AX85" i="13"/>
  <c r="AW85" i="13"/>
  <c r="AR117" i="13"/>
  <c r="AQ117" i="13"/>
  <c r="AQ134" i="13"/>
  <c r="AR134" i="13"/>
  <c r="AR119" i="13"/>
  <c r="AQ119" i="13"/>
  <c r="AQ124" i="13"/>
  <c r="AR124" i="13"/>
  <c r="AU88" i="13"/>
  <c r="T148" i="14"/>
  <c r="I122" i="13" s="1"/>
  <c r="AV122" i="13" s="1"/>
  <c r="H122" i="13"/>
  <c r="T125" i="14"/>
  <c r="AR89" i="13"/>
  <c r="AQ89" i="13"/>
  <c r="AQ110" i="13"/>
  <c r="AR110" i="13"/>
  <c r="AR135" i="13"/>
  <c r="AQ135" i="13"/>
  <c r="AV88" i="13"/>
  <c r="T166" i="14"/>
  <c r="I138" i="13" s="1"/>
  <c r="T134" i="14"/>
  <c r="I110" i="13" s="1"/>
  <c r="T150" i="14"/>
  <c r="I124" i="13" s="1"/>
  <c r="T162" i="14"/>
  <c r="I134" i="13" s="1"/>
  <c r="T163" i="14"/>
  <c r="I135" i="13" s="1"/>
  <c r="T161" i="14"/>
  <c r="I133" i="13" s="1"/>
  <c r="T145" i="14"/>
  <c r="I119" i="13" s="1"/>
  <c r="T180" i="14"/>
  <c r="I150" i="13" s="1"/>
  <c r="T174" i="14"/>
  <c r="I144" i="13" s="1"/>
  <c r="T127" i="14"/>
  <c r="I103" i="13" s="1"/>
  <c r="T147" i="14"/>
  <c r="I121" i="13" s="1"/>
  <c r="T133" i="14"/>
  <c r="I109" i="13" s="1"/>
  <c r="T115" i="14"/>
  <c r="I93" i="13" s="1"/>
  <c r="T111" i="14"/>
  <c r="I89" i="13" s="1"/>
  <c r="T156" i="14"/>
  <c r="I128" i="13" s="1"/>
  <c r="T112" i="14"/>
  <c r="I90" i="13" s="1"/>
  <c r="T113" i="14"/>
  <c r="I91" i="13" s="1"/>
  <c r="T157" i="14"/>
  <c r="I129" i="13" s="1"/>
  <c r="T144" i="14"/>
  <c r="I118" i="13" s="1"/>
  <c r="T149" i="14"/>
  <c r="I123" i="13" s="1"/>
  <c r="T109" i="14"/>
  <c r="I87" i="13" s="1"/>
  <c r="AU149" i="13"/>
  <c r="AV149" i="13"/>
  <c r="T124" i="14"/>
  <c r="I100" i="13" s="1"/>
  <c r="T130" i="14"/>
  <c r="I106" i="13" s="1"/>
  <c r="T181" i="14"/>
  <c r="I151" i="13" s="1"/>
  <c r="T132" i="14"/>
  <c r="I108" i="13" s="1"/>
  <c r="T126" i="14"/>
  <c r="I102" i="13" s="1"/>
  <c r="T140" i="14"/>
  <c r="I114" i="13" s="1"/>
  <c r="T143" i="14"/>
  <c r="I117" i="13" s="1"/>
  <c r="T128" i="14"/>
  <c r="I104" i="13" s="1"/>
  <c r="U164" i="14"/>
  <c r="T129" i="14"/>
  <c r="I105" i="13" s="1"/>
  <c r="T159" i="14"/>
  <c r="I131" i="13" s="1"/>
  <c r="T108" i="14"/>
  <c r="AU85" i="13"/>
  <c r="AV85" i="13"/>
  <c r="AP86" i="13"/>
  <c r="AO86" i="13"/>
  <c r="AO87" i="13"/>
  <c r="AP87" i="13"/>
  <c r="AO150" i="13"/>
  <c r="AP150" i="13"/>
  <c r="AO138" i="13"/>
  <c r="AP138" i="13"/>
  <c r="AO118" i="13"/>
  <c r="AP118" i="13"/>
  <c r="AO91" i="13"/>
  <c r="AP91" i="13"/>
  <c r="AO109" i="13"/>
  <c r="AP109" i="13"/>
  <c r="AO85" i="13"/>
  <c r="AP85" i="13"/>
  <c r="AP128" i="13"/>
  <c r="AO128" i="13"/>
  <c r="AO117" i="13"/>
  <c r="AP117" i="13"/>
  <c r="AO133" i="13"/>
  <c r="AP133" i="13"/>
  <c r="AO106" i="13"/>
  <c r="AP106" i="13"/>
  <c r="AO121" i="13"/>
  <c r="AP121" i="13"/>
  <c r="AP90" i="13"/>
  <c r="AO90" i="13"/>
  <c r="AP103" i="13"/>
  <c r="AO103" i="13"/>
  <c r="AP119" i="13"/>
  <c r="AO119" i="13"/>
  <c r="AP89" i="13"/>
  <c r="AO89" i="13"/>
  <c r="AP124" i="13"/>
  <c r="AO124" i="13"/>
  <c r="AP132" i="13"/>
  <c r="AO132" i="13"/>
  <c r="AP104" i="13"/>
  <c r="AO104" i="13"/>
  <c r="AP100" i="13"/>
  <c r="AO100" i="13"/>
  <c r="AO110" i="13"/>
  <c r="AP110" i="13"/>
  <c r="AO135" i="13"/>
  <c r="AP135" i="13"/>
  <c r="AP134" i="13"/>
  <c r="AO134" i="13"/>
  <c r="AP144" i="13"/>
  <c r="AO144" i="13"/>
  <c r="AO93" i="13"/>
  <c r="AP93" i="13"/>
  <c r="AP102" i="13"/>
  <c r="AO102" i="13"/>
  <c r="AP105" i="13"/>
  <c r="AO105" i="13"/>
  <c r="AP131" i="13"/>
  <c r="AO131" i="13"/>
  <c r="AP151" i="13"/>
  <c r="AO151" i="13"/>
  <c r="AP108" i="13"/>
  <c r="AO108" i="13"/>
  <c r="AO88" i="13"/>
  <c r="AP88" i="13"/>
  <c r="AO129" i="13"/>
  <c r="AP129" i="13"/>
  <c r="AP114" i="13"/>
  <c r="AO114" i="13"/>
  <c r="AP123" i="13"/>
  <c r="AO123" i="13"/>
  <c r="AI104" i="13"/>
  <c r="AJ104" i="13"/>
  <c r="AI120" i="13"/>
  <c r="AJ120" i="13"/>
  <c r="AJ142" i="13"/>
  <c r="AI142" i="13"/>
  <c r="AJ99" i="13"/>
  <c r="AI99" i="13"/>
  <c r="AJ89" i="13"/>
  <c r="AI89" i="13"/>
  <c r="AI134" i="13"/>
  <c r="AJ134" i="13"/>
  <c r="AI145" i="13"/>
  <c r="AJ145" i="13"/>
  <c r="AJ119" i="13"/>
  <c r="AI119" i="13"/>
  <c r="AJ151" i="13"/>
  <c r="AI151" i="13"/>
  <c r="AJ144" i="13"/>
  <c r="AI144" i="13"/>
  <c r="AJ93" i="13"/>
  <c r="AI93" i="13"/>
  <c r="AI103" i="13"/>
  <c r="AJ103" i="13"/>
  <c r="AJ92" i="13"/>
  <c r="AI92" i="13"/>
  <c r="AJ127" i="13"/>
  <c r="AI127" i="13"/>
  <c r="AI130" i="13"/>
  <c r="AJ130" i="13"/>
  <c r="AJ129" i="13"/>
  <c r="AI129" i="13"/>
  <c r="AI113" i="13"/>
  <c r="AJ113" i="13"/>
  <c r="AJ146" i="13"/>
  <c r="AI146" i="13"/>
  <c r="AJ86" i="13"/>
  <c r="AI86" i="13"/>
  <c r="AJ141" i="13"/>
  <c r="AI141" i="13"/>
  <c r="AI95" i="13"/>
  <c r="AJ95" i="13"/>
  <c r="AI94" i="13"/>
  <c r="AJ94" i="13"/>
  <c r="AJ87" i="13"/>
  <c r="AI87" i="13"/>
  <c r="AI148" i="13"/>
  <c r="AJ148" i="13"/>
  <c r="AJ150" i="13"/>
  <c r="AI150" i="13"/>
  <c r="AI152" i="13"/>
  <c r="AJ152" i="13"/>
  <c r="AJ143" i="13"/>
  <c r="AI143" i="13"/>
  <c r="AI96" i="13"/>
  <c r="AJ96" i="13"/>
  <c r="AI147" i="13"/>
  <c r="AJ147" i="13"/>
  <c r="S151" i="14"/>
  <c r="S138" i="14" s="1"/>
  <c r="S119" i="14"/>
  <c r="S105" i="14" s="1"/>
  <c r="S167" i="14"/>
  <c r="S154" i="14" s="1"/>
  <c r="S183" i="14"/>
  <c r="S170" i="14" s="1"/>
  <c r="S135" i="14"/>
  <c r="S122" i="14" s="1"/>
  <c r="AM138" i="13"/>
  <c r="BG138" i="13" s="1"/>
  <c r="AG105" i="13"/>
  <c r="BF105" i="13" s="1"/>
  <c r="AM110" i="13"/>
  <c r="BG110" i="13" s="1"/>
  <c r="AG121" i="13"/>
  <c r="BF121" i="13" s="1"/>
  <c r="AM106" i="13"/>
  <c r="BG106" i="13" s="1"/>
  <c r="AG147" i="13"/>
  <c r="BF147" i="13" s="1"/>
  <c r="AG131" i="13"/>
  <c r="BF131" i="13" s="1"/>
  <c r="AG130" i="13"/>
  <c r="BF130" i="13" s="1"/>
  <c r="AM132" i="13"/>
  <c r="BG132" i="13" s="1"/>
  <c r="AM114" i="13"/>
  <c r="BG114" i="13" s="1"/>
  <c r="AM121" i="13"/>
  <c r="BG121" i="13" s="1"/>
  <c r="AG123" i="13"/>
  <c r="BF123" i="13" s="1"/>
  <c r="AM90" i="13"/>
  <c r="BG90" i="13" s="1"/>
  <c r="AM136" i="13"/>
  <c r="BG136" i="13" s="1"/>
  <c r="AM105" i="13"/>
  <c r="BG105" i="13" s="1"/>
  <c r="AM131" i="13"/>
  <c r="BG131" i="13" s="1"/>
  <c r="AG134" i="13"/>
  <c r="BF134" i="13" s="1"/>
  <c r="AM118" i="13"/>
  <c r="BG118" i="13" s="1"/>
  <c r="AS149" i="13"/>
  <c r="BH149" i="13" s="1"/>
  <c r="AG109" i="13"/>
  <c r="BF109" i="13" s="1"/>
  <c r="AM100" i="13"/>
  <c r="BG100" i="13" s="1"/>
  <c r="AG91" i="13"/>
  <c r="BF91" i="13" s="1"/>
  <c r="AG107" i="13"/>
  <c r="BF107" i="13" s="1"/>
  <c r="AG118" i="13"/>
  <c r="BF118" i="13" s="1"/>
  <c r="AG108" i="13"/>
  <c r="BF108" i="13" s="1"/>
  <c r="AG106" i="13"/>
  <c r="BF106" i="13" s="1"/>
  <c r="AG116" i="13"/>
  <c r="BF116" i="13" s="1"/>
  <c r="AG142" i="13"/>
  <c r="BF142" i="13" s="1"/>
  <c r="AG110" i="13"/>
  <c r="BF110" i="13" s="1"/>
  <c r="AG135" i="13"/>
  <c r="BF135" i="13" s="1"/>
  <c r="AG146" i="13"/>
  <c r="BF146" i="13" s="1"/>
  <c r="AG94" i="13"/>
  <c r="BF94" i="13" s="1"/>
  <c r="AM135" i="13"/>
  <c r="BG135" i="13" s="1"/>
  <c r="AG119" i="13"/>
  <c r="BF119" i="13" s="1"/>
  <c r="AM149" i="13"/>
  <c r="BG149" i="13" s="1"/>
  <c r="AM122" i="13"/>
  <c r="BG122" i="13" s="1"/>
  <c r="AG104" i="13"/>
  <c r="BF104" i="13" s="1"/>
  <c r="AG102" i="13"/>
  <c r="BF102" i="13" s="1"/>
  <c r="AG120" i="13"/>
  <c r="BF120" i="13" s="1"/>
  <c r="AS136" i="13"/>
  <c r="BH136" i="13" s="1"/>
  <c r="AG145" i="13"/>
  <c r="BF145" i="13" s="1"/>
  <c r="AG124" i="13"/>
  <c r="BF124" i="13" s="1"/>
  <c r="AM115" i="13"/>
  <c r="BG115" i="13" s="1"/>
  <c r="AM116" i="13"/>
  <c r="BG116" i="13" s="1"/>
  <c r="AM128" i="13"/>
  <c r="BG128" i="13" s="1"/>
  <c r="AG99" i="13"/>
  <c r="BF99" i="13" s="1"/>
  <c r="AG152" i="13"/>
  <c r="BF152" i="13" s="1"/>
  <c r="AG148" i="13"/>
  <c r="BF148" i="13" s="1"/>
  <c r="AG100" i="13"/>
  <c r="BF100" i="13" s="1"/>
  <c r="AM137" i="13"/>
  <c r="BG137" i="13" s="1"/>
  <c r="AG95" i="13"/>
  <c r="BF95" i="13" s="1"/>
  <c r="AG137" i="13"/>
  <c r="BF137" i="13" s="1"/>
  <c r="AG89" i="13"/>
  <c r="BF89" i="13" s="1"/>
  <c r="AM85" i="13"/>
  <c r="BG85" i="13" s="1"/>
  <c r="AG151" i="13"/>
  <c r="BF151" i="13" s="1"/>
  <c r="AM101" i="13"/>
  <c r="BG101" i="13" s="1"/>
  <c r="AG127" i="13"/>
  <c r="BF127" i="13" s="1"/>
  <c r="AG114" i="13"/>
  <c r="BF114" i="13" s="1"/>
  <c r="AM88" i="13"/>
  <c r="BG88" i="13" s="1"/>
  <c r="AM124" i="13"/>
  <c r="BG124" i="13" s="1"/>
  <c r="AM91" i="13"/>
  <c r="BG91" i="13" s="1"/>
  <c r="AM107" i="13"/>
  <c r="BG107" i="13" s="1"/>
  <c r="AG133" i="13"/>
  <c r="BF133" i="13" s="1"/>
  <c r="AG144" i="13"/>
  <c r="BF144" i="13" s="1"/>
  <c r="AG117" i="13"/>
  <c r="BF117" i="13" s="1"/>
  <c r="AM133" i="13"/>
  <c r="BG133" i="13" s="1"/>
  <c r="AG86" i="13"/>
  <c r="BF86" i="13" s="1"/>
  <c r="AM123" i="13"/>
  <c r="BG123" i="13" s="1"/>
  <c r="AG150" i="13"/>
  <c r="BF150" i="13" s="1"/>
  <c r="AG128" i="13"/>
  <c r="BF128" i="13" s="1"/>
  <c r="AM102" i="13"/>
  <c r="BG102" i="13" s="1"/>
  <c r="AG92" i="13"/>
  <c r="BF92" i="13" s="1"/>
  <c r="AG96" i="13"/>
  <c r="BF96" i="13" s="1"/>
  <c r="AG113" i="13"/>
  <c r="BF113" i="13" s="1"/>
  <c r="AG90" i="13"/>
  <c r="BF90" i="13" s="1"/>
  <c r="AG129" i="13"/>
  <c r="BF129" i="13" s="1"/>
  <c r="AM108" i="13"/>
  <c r="BG108" i="13" s="1"/>
  <c r="AM117" i="13"/>
  <c r="BG117" i="13" s="1"/>
  <c r="AM109" i="13"/>
  <c r="BG109" i="13" s="1"/>
  <c r="AG141" i="13"/>
  <c r="BF141" i="13" s="1"/>
  <c r="U176" i="14"/>
  <c r="AG87" i="13"/>
  <c r="BF87" i="13" s="1"/>
  <c r="AG103" i="13"/>
  <c r="BF103" i="13" s="1"/>
  <c r="AG101" i="13"/>
  <c r="BF101" i="13" s="1"/>
  <c r="AG115" i="13"/>
  <c r="BF115" i="13" s="1"/>
  <c r="AG122" i="13"/>
  <c r="BF122" i="13" s="1"/>
  <c r="AG138" i="13"/>
  <c r="BF138" i="13" s="1"/>
  <c r="AG93" i="13"/>
  <c r="BF93" i="13" s="1"/>
  <c r="AG143" i="13"/>
  <c r="BF143" i="13" s="1"/>
  <c r="U178" i="14" l="1"/>
  <c r="U133" i="14"/>
  <c r="U163" i="14"/>
  <c r="AV148" i="13"/>
  <c r="I101" i="13"/>
  <c r="AU101" i="13" s="1"/>
  <c r="I107" i="13"/>
  <c r="AU107" i="13" s="1"/>
  <c r="U175" i="14"/>
  <c r="U177" i="14"/>
  <c r="U123" i="14"/>
  <c r="AU145" i="13"/>
  <c r="U118" i="14"/>
  <c r="U172" i="14"/>
  <c r="U143" i="14"/>
  <c r="U171" i="14"/>
  <c r="U155" i="14"/>
  <c r="U139" i="14"/>
  <c r="U165" i="14"/>
  <c r="U114" i="14"/>
  <c r="U162" i="14"/>
  <c r="U149" i="14"/>
  <c r="U144" i="14"/>
  <c r="AU142" i="13"/>
  <c r="U134" i="14"/>
  <c r="U159" i="14"/>
  <c r="AY132" i="13"/>
  <c r="BI132" i="13" s="1"/>
  <c r="AV96" i="13"/>
  <c r="U148" i="14"/>
  <c r="U157" i="14"/>
  <c r="U130" i="14"/>
  <c r="U127" i="14"/>
  <c r="U156" i="14"/>
  <c r="U166" i="14"/>
  <c r="U145" i="14"/>
  <c r="AU122" i="13"/>
  <c r="U124" i="14"/>
  <c r="AU95" i="13"/>
  <c r="U128" i="14"/>
  <c r="U116" i="14"/>
  <c r="U113" i="14"/>
  <c r="AV147" i="13"/>
  <c r="U147" i="14"/>
  <c r="U174" i="14"/>
  <c r="AU94" i="13"/>
  <c r="U158" i="14"/>
  <c r="U181" i="14"/>
  <c r="U150" i="14"/>
  <c r="AU115" i="13"/>
  <c r="U141" i="14"/>
  <c r="AU130" i="13"/>
  <c r="U117" i="14"/>
  <c r="AU146" i="13"/>
  <c r="AU92" i="13"/>
  <c r="U146" i="14"/>
  <c r="AY88" i="13"/>
  <c r="BI88" i="13" s="1"/>
  <c r="U125" i="14"/>
  <c r="U131" i="14"/>
  <c r="U142" i="14"/>
  <c r="U115" i="14"/>
  <c r="U182" i="14"/>
  <c r="AU143" i="13"/>
  <c r="AV107" i="13"/>
  <c r="U126" i="14"/>
  <c r="AU116" i="13"/>
  <c r="AU152" i="13"/>
  <c r="AV120" i="13"/>
  <c r="U173" i="14"/>
  <c r="AX106" i="13"/>
  <c r="AW106" i="13"/>
  <c r="AX129" i="13"/>
  <c r="AW129" i="13"/>
  <c r="AX103" i="13"/>
  <c r="AW103" i="13"/>
  <c r="AX110" i="13"/>
  <c r="AW110" i="13"/>
  <c r="AR107" i="13"/>
  <c r="AQ107" i="13"/>
  <c r="AR143" i="13"/>
  <c r="AQ143" i="13"/>
  <c r="AQ152" i="13"/>
  <c r="AR152" i="13"/>
  <c r="AQ116" i="13"/>
  <c r="AR116" i="13"/>
  <c r="AQ120" i="13"/>
  <c r="AR120" i="13"/>
  <c r="AX104" i="13"/>
  <c r="AW104" i="13"/>
  <c r="AX100" i="13"/>
  <c r="AW100" i="13"/>
  <c r="AX91" i="13"/>
  <c r="AW91" i="13"/>
  <c r="AX144" i="13"/>
  <c r="AW144" i="13"/>
  <c r="AX138" i="13"/>
  <c r="AW138" i="13"/>
  <c r="AR122" i="13"/>
  <c r="AQ122" i="13"/>
  <c r="AX143" i="13"/>
  <c r="AW143" i="13"/>
  <c r="AX152" i="13"/>
  <c r="AW152" i="13"/>
  <c r="AX116" i="13"/>
  <c r="AW116" i="13"/>
  <c r="AX120" i="13"/>
  <c r="AW120" i="13"/>
  <c r="AX90" i="13"/>
  <c r="AW90" i="13"/>
  <c r="AX150" i="13"/>
  <c r="AW150" i="13"/>
  <c r="AX122" i="13"/>
  <c r="AW122" i="13"/>
  <c r="AR115" i="13"/>
  <c r="AQ115" i="13"/>
  <c r="AQ130" i="13"/>
  <c r="AR130" i="13"/>
  <c r="AQ92" i="13"/>
  <c r="AR92" i="13"/>
  <c r="AR94" i="13"/>
  <c r="AQ94" i="13"/>
  <c r="AR95" i="13"/>
  <c r="AQ95" i="13"/>
  <c r="AX117" i="13"/>
  <c r="AW117" i="13"/>
  <c r="AX128" i="13"/>
  <c r="AW128" i="13"/>
  <c r="AX119" i="13"/>
  <c r="AW119" i="13"/>
  <c r="AX115" i="13"/>
  <c r="AW115" i="13"/>
  <c r="AX130" i="13"/>
  <c r="AW130" i="13"/>
  <c r="AW92" i="13"/>
  <c r="AX92" i="13"/>
  <c r="AX94" i="13"/>
  <c r="AW94" i="13"/>
  <c r="AX95" i="13"/>
  <c r="AW95" i="13"/>
  <c r="AX114" i="13"/>
  <c r="AW114" i="13"/>
  <c r="AX87" i="13"/>
  <c r="AW87" i="13"/>
  <c r="AX89" i="13"/>
  <c r="AW89" i="13"/>
  <c r="AX133" i="13"/>
  <c r="AW133" i="13"/>
  <c r="AV137" i="13"/>
  <c r="AR147" i="13"/>
  <c r="AQ147" i="13"/>
  <c r="AR142" i="13"/>
  <c r="AQ142" i="13"/>
  <c r="AQ96" i="13"/>
  <c r="AR96" i="13"/>
  <c r="AR99" i="13"/>
  <c r="AQ99" i="13"/>
  <c r="AR145" i="13"/>
  <c r="AQ145" i="13"/>
  <c r="U108" i="14"/>
  <c r="I86" i="13"/>
  <c r="AW102" i="13"/>
  <c r="AX102" i="13"/>
  <c r="AX93" i="13"/>
  <c r="AW93" i="13"/>
  <c r="AX135" i="13"/>
  <c r="AW135" i="13"/>
  <c r="AX147" i="13"/>
  <c r="AW147" i="13"/>
  <c r="AX142" i="13"/>
  <c r="AW142" i="13"/>
  <c r="AW96" i="13"/>
  <c r="AX96" i="13"/>
  <c r="AX99" i="13"/>
  <c r="AW99" i="13"/>
  <c r="AX145" i="13"/>
  <c r="AW145" i="13"/>
  <c r="AX131" i="13"/>
  <c r="AW131" i="13"/>
  <c r="AX108" i="13"/>
  <c r="AW108" i="13"/>
  <c r="AX123" i="13"/>
  <c r="AW123" i="13"/>
  <c r="AX109" i="13"/>
  <c r="AW109" i="13"/>
  <c r="AX134" i="13"/>
  <c r="AW134" i="13"/>
  <c r="AR141" i="13"/>
  <c r="AQ141" i="13"/>
  <c r="AR127" i="13"/>
  <c r="AQ127" i="13"/>
  <c r="AR137" i="13"/>
  <c r="AQ137" i="13"/>
  <c r="AR113" i="13"/>
  <c r="AQ113" i="13"/>
  <c r="AR146" i="13"/>
  <c r="AQ146" i="13"/>
  <c r="AQ148" i="13"/>
  <c r="AR148" i="13"/>
  <c r="AX105" i="13"/>
  <c r="AW105" i="13"/>
  <c r="AX151" i="13"/>
  <c r="AW151" i="13"/>
  <c r="AX118" i="13"/>
  <c r="AW118" i="13"/>
  <c r="AX121" i="13"/>
  <c r="AW121" i="13"/>
  <c r="AX124" i="13"/>
  <c r="AW124" i="13"/>
  <c r="AR101" i="13"/>
  <c r="AQ101" i="13"/>
  <c r="AX141" i="13"/>
  <c r="AW141" i="13"/>
  <c r="AX127" i="13"/>
  <c r="AW127" i="13"/>
  <c r="AX137" i="13"/>
  <c r="AW137" i="13"/>
  <c r="AX113" i="13"/>
  <c r="AW113" i="13"/>
  <c r="AX146" i="13"/>
  <c r="AW146" i="13"/>
  <c r="AX148" i="13"/>
  <c r="AW148" i="13"/>
  <c r="U111" i="14"/>
  <c r="U109" i="14"/>
  <c r="U180" i="14"/>
  <c r="U132" i="14"/>
  <c r="U129" i="14"/>
  <c r="U112" i="14"/>
  <c r="AS110" i="13"/>
  <c r="BH110" i="13" s="1"/>
  <c r="U140" i="14"/>
  <c r="U161" i="14"/>
  <c r="AS105" i="13"/>
  <c r="BH105" i="13" s="1"/>
  <c r="AY85" i="13"/>
  <c r="BI85" i="13" s="1"/>
  <c r="AV136" i="13"/>
  <c r="AU136" i="13"/>
  <c r="AV106" i="13"/>
  <c r="AU106" i="13"/>
  <c r="AV123" i="13"/>
  <c r="AU123" i="13"/>
  <c r="AU109" i="13"/>
  <c r="AV109" i="13"/>
  <c r="AV134" i="13"/>
  <c r="AU134" i="13"/>
  <c r="AV104" i="13"/>
  <c r="AU104" i="13"/>
  <c r="AV100" i="13"/>
  <c r="AU100" i="13"/>
  <c r="AU118" i="13"/>
  <c r="AV118" i="13"/>
  <c r="AU121" i="13"/>
  <c r="AV121" i="13"/>
  <c r="AU124" i="13"/>
  <c r="AV124" i="13"/>
  <c r="AV129" i="13"/>
  <c r="AU129" i="13"/>
  <c r="AV103" i="13"/>
  <c r="AU103" i="13"/>
  <c r="AU110" i="13"/>
  <c r="AV110" i="13"/>
  <c r="T151" i="14"/>
  <c r="T138" i="14" s="1"/>
  <c r="AU117" i="13"/>
  <c r="AV117" i="13"/>
  <c r="AU91" i="13"/>
  <c r="AV91" i="13"/>
  <c r="AU144" i="13"/>
  <c r="AV144" i="13"/>
  <c r="AV138" i="13"/>
  <c r="AU138" i="13"/>
  <c r="AU113" i="13"/>
  <c r="AV113" i="13"/>
  <c r="T119" i="14"/>
  <c r="T105" i="14" s="1"/>
  <c r="AV114" i="13"/>
  <c r="AU114" i="13"/>
  <c r="AY149" i="13"/>
  <c r="BI149" i="13" s="1"/>
  <c r="BJ149" i="13" s="1"/>
  <c r="AV90" i="13"/>
  <c r="AU90" i="13"/>
  <c r="AV150" i="13"/>
  <c r="AU150" i="13"/>
  <c r="T135" i="14"/>
  <c r="T122" i="14" s="1"/>
  <c r="T183" i="14"/>
  <c r="T170" i="14" s="1"/>
  <c r="AU131" i="13"/>
  <c r="AV131" i="13"/>
  <c r="AU102" i="13"/>
  <c r="AV102" i="13"/>
  <c r="AU128" i="13"/>
  <c r="AV128" i="13"/>
  <c r="AU119" i="13"/>
  <c r="AV119" i="13"/>
  <c r="AU99" i="13"/>
  <c r="AV99" i="13"/>
  <c r="AU141" i="13"/>
  <c r="AV141" i="13"/>
  <c r="AU105" i="13"/>
  <c r="AV105" i="13"/>
  <c r="AU108" i="13"/>
  <c r="AV108" i="13"/>
  <c r="AU87" i="13"/>
  <c r="AV87" i="13"/>
  <c r="AV89" i="13"/>
  <c r="AU89" i="13"/>
  <c r="AV133" i="13"/>
  <c r="AU133" i="13"/>
  <c r="T167" i="14"/>
  <c r="T154" i="14" s="1"/>
  <c r="AU151" i="13"/>
  <c r="AV151" i="13"/>
  <c r="AU93" i="13"/>
  <c r="AV93" i="13"/>
  <c r="AU135" i="13"/>
  <c r="AV135" i="13"/>
  <c r="AV127" i="13"/>
  <c r="AU127" i="13"/>
  <c r="AS85" i="13"/>
  <c r="BH85" i="13" s="1"/>
  <c r="AS121" i="13"/>
  <c r="BH121" i="13" s="1"/>
  <c r="AS102" i="13"/>
  <c r="BH102" i="13" s="1"/>
  <c r="AS138" i="13"/>
  <c r="BH138" i="13" s="1"/>
  <c r="AS118" i="13"/>
  <c r="BH118" i="13" s="1"/>
  <c r="AS128" i="13"/>
  <c r="BH128" i="13" s="1"/>
  <c r="AP99" i="13"/>
  <c r="AO99" i="13"/>
  <c r="AP101" i="13"/>
  <c r="AO101" i="13"/>
  <c r="AS135" i="13"/>
  <c r="BH135" i="13" s="1"/>
  <c r="AP127" i="13"/>
  <c r="AO127" i="13"/>
  <c r="AP143" i="13"/>
  <c r="AO143" i="13"/>
  <c r="AO116" i="13"/>
  <c r="AP116" i="13"/>
  <c r="AO115" i="13"/>
  <c r="AP115" i="13"/>
  <c r="AP148" i="13"/>
  <c r="AO148" i="13"/>
  <c r="AP142" i="13"/>
  <c r="AO142" i="13"/>
  <c r="AP147" i="13"/>
  <c r="AO147" i="13"/>
  <c r="AP122" i="13"/>
  <c r="AO122" i="13"/>
  <c r="AO107" i="13"/>
  <c r="AP107" i="13"/>
  <c r="AP137" i="13"/>
  <c r="AO137" i="13"/>
  <c r="AO152" i="13"/>
  <c r="AP152" i="13"/>
  <c r="AP96" i="13"/>
  <c r="AO96" i="13"/>
  <c r="AP145" i="13"/>
  <c r="AO145" i="13"/>
  <c r="AS114" i="13"/>
  <c r="BH114" i="13" s="1"/>
  <c r="AO146" i="13"/>
  <c r="AP146" i="13"/>
  <c r="AO130" i="13"/>
  <c r="AP130" i="13"/>
  <c r="AP120" i="13"/>
  <c r="AO120" i="13"/>
  <c r="AO95" i="13"/>
  <c r="AP95" i="13"/>
  <c r="AP92" i="13"/>
  <c r="AO92" i="13"/>
  <c r="AO141" i="13"/>
  <c r="AP141" i="13"/>
  <c r="AP94" i="13"/>
  <c r="AO94" i="13"/>
  <c r="AP113" i="13"/>
  <c r="AO113" i="13"/>
  <c r="AM113" i="13"/>
  <c r="BG113" i="13" s="1"/>
  <c r="AS91" i="13"/>
  <c r="BH91" i="13" s="1"/>
  <c r="AS124" i="13"/>
  <c r="BH124" i="13" s="1"/>
  <c r="AS123" i="13"/>
  <c r="BH123" i="13" s="1"/>
  <c r="AS109" i="13"/>
  <c r="BH109" i="13" s="1"/>
  <c r="AM134" i="13"/>
  <c r="BG134" i="13" s="1"/>
  <c r="AM147" i="13"/>
  <c r="BG147" i="13" s="1"/>
  <c r="AM87" i="13"/>
  <c r="BG87" i="13" s="1"/>
  <c r="AS86" i="13"/>
  <c r="BH86" i="13" s="1"/>
  <c r="AS93" i="13"/>
  <c r="BH93" i="13" s="1"/>
  <c r="AM143" i="13"/>
  <c r="BG143" i="13" s="1"/>
  <c r="AS131" i="13"/>
  <c r="BH131" i="13" s="1"/>
  <c r="AM119" i="13"/>
  <c r="BG119" i="13" s="1"/>
  <c r="AS117" i="13"/>
  <c r="BH117" i="13" s="1"/>
  <c r="AM148" i="13"/>
  <c r="BG148" i="13" s="1"/>
  <c r="AS133" i="13"/>
  <c r="BH133" i="13" s="1"/>
  <c r="AS129" i="13"/>
  <c r="BH129" i="13" s="1"/>
  <c r="AM86" i="13"/>
  <c r="BG86" i="13" s="1"/>
  <c r="AS90" i="13"/>
  <c r="BH90" i="13" s="1"/>
  <c r="AS103" i="13"/>
  <c r="BH103" i="13" s="1"/>
  <c r="AM99" i="13"/>
  <c r="BG99" i="13" s="1"/>
  <c r="AM89" i="13"/>
  <c r="BG89" i="13" s="1"/>
  <c r="AS151" i="13"/>
  <c r="BH151" i="13" s="1"/>
  <c r="AS144" i="13"/>
  <c r="BH144" i="13" s="1"/>
  <c r="AS100" i="13"/>
  <c r="BH100" i="13" s="1"/>
  <c r="AM142" i="13"/>
  <c r="BG142" i="13" s="1"/>
  <c r="AM152" i="13"/>
  <c r="BG152" i="13" s="1"/>
  <c r="AM151" i="13"/>
  <c r="BG151" i="13" s="1"/>
  <c r="AS134" i="13"/>
  <c r="BH134" i="13" s="1"/>
  <c r="AM93" i="13"/>
  <c r="BG93" i="13" s="1"/>
  <c r="AM141" i="13"/>
  <c r="BG141" i="13" s="1"/>
  <c r="AM104" i="13"/>
  <c r="BG104" i="13" s="1"/>
  <c r="AS119" i="13"/>
  <c r="BH119" i="13" s="1"/>
  <c r="AM127" i="13"/>
  <c r="BG127" i="13" s="1"/>
  <c r="AM130" i="13"/>
  <c r="BG130" i="13" s="1"/>
  <c r="BF111" i="13"/>
  <c r="AM95" i="13"/>
  <c r="BG95" i="13" s="1"/>
  <c r="AS104" i="13"/>
  <c r="BH104" i="13" s="1"/>
  <c r="AM96" i="13"/>
  <c r="BG96" i="13" s="1"/>
  <c r="AM103" i="13"/>
  <c r="BG103" i="13" s="1"/>
  <c r="AS108" i="13"/>
  <c r="BH108" i="13" s="1"/>
  <c r="BF125" i="13"/>
  <c r="BF139" i="13"/>
  <c r="AS89" i="13"/>
  <c r="BH89" i="13" s="1"/>
  <c r="BF97" i="13"/>
  <c r="AS87" i="13"/>
  <c r="BH87" i="13" s="1"/>
  <c r="AM92" i="13"/>
  <c r="BG92" i="13" s="1"/>
  <c r="AM144" i="13"/>
  <c r="BG144" i="13" s="1"/>
  <c r="BF153" i="13"/>
  <c r="AM150" i="13"/>
  <c r="BG150" i="13" s="1"/>
  <c r="AS88" i="13"/>
  <c r="BH88" i="13" s="1"/>
  <c r="AM145" i="13"/>
  <c r="BG145" i="13" s="1"/>
  <c r="AM146" i="13"/>
  <c r="BG146" i="13" s="1"/>
  <c r="AS150" i="13"/>
  <c r="BH150" i="13" s="1"/>
  <c r="AS132" i="13"/>
  <c r="BH132" i="13" s="1"/>
  <c r="AM120" i="13"/>
  <c r="BG120" i="13" s="1"/>
  <c r="AM94" i="13"/>
  <c r="BG94" i="13" s="1"/>
  <c r="AM129" i="13"/>
  <c r="BG129" i="13" s="1"/>
  <c r="AS106" i="13"/>
  <c r="BH106" i="13" s="1"/>
  <c r="AX107" i="13" l="1"/>
  <c r="AW107" i="13"/>
  <c r="AV101" i="13"/>
  <c r="AW101" i="13"/>
  <c r="AX101" i="13"/>
  <c r="BJ132" i="13"/>
  <c r="AY92" i="13"/>
  <c r="BI92" i="13" s="1"/>
  <c r="AY95" i="13"/>
  <c r="BI95" i="13" s="1"/>
  <c r="AY115" i="13"/>
  <c r="BI115" i="13" s="1"/>
  <c r="AY120" i="13"/>
  <c r="BI120" i="13" s="1"/>
  <c r="AY145" i="13"/>
  <c r="BI145" i="13" s="1"/>
  <c r="AY147" i="13"/>
  <c r="BI147" i="13" s="1"/>
  <c r="AY146" i="13"/>
  <c r="BI146" i="13" s="1"/>
  <c r="AY96" i="13"/>
  <c r="BI96" i="13" s="1"/>
  <c r="BJ88" i="13"/>
  <c r="AY152" i="13"/>
  <c r="BI152" i="13" s="1"/>
  <c r="AY137" i="13"/>
  <c r="BI137" i="13" s="1"/>
  <c r="AY130" i="13"/>
  <c r="BI130" i="13" s="1"/>
  <c r="AY94" i="13"/>
  <c r="BI94" i="13" s="1"/>
  <c r="AY122" i="13"/>
  <c r="BI122" i="13" s="1"/>
  <c r="AY142" i="13"/>
  <c r="BI142" i="13" s="1"/>
  <c r="AY148" i="13"/>
  <c r="BI148" i="13" s="1"/>
  <c r="AY116" i="13"/>
  <c r="BI116" i="13" s="1"/>
  <c r="AY143" i="13"/>
  <c r="BI143" i="13" s="1"/>
  <c r="AX86" i="13"/>
  <c r="AW86" i="13"/>
  <c r="BJ85" i="13"/>
  <c r="AY90" i="13"/>
  <c r="BI90" i="13" s="1"/>
  <c r="BJ90" i="13" s="1"/>
  <c r="AY138" i="13"/>
  <c r="BI138" i="13" s="1"/>
  <c r="BJ138" i="13" s="1"/>
  <c r="AY93" i="13"/>
  <c r="BI93" i="13" s="1"/>
  <c r="BJ93" i="13" s="1"/>
  <c r="AY89" i="13"/>
  <c r="BI89" i="13" s="1"/>
  <c r="BJ89" i="13" s="1"/>
  <c r="AY108" i="13"/>
  <c r="BI108" i="13" s="1"/>
  <c r="BJ108" i="13" s="1"/>
  <c r="AY124" i="13"/>
  <c r="BI124" i="13" s="1"/>
  <c r="BJ124" i="13" s="1"/>
  <c r="AY104" i="13"/>
  <c r="BI104" i="13" s="1"/>
  <c r="BJ104" i="13" s="1"/>
  <c r="AY109" i="13"/>
  <c r="BI109" i="13" s="1"/>
  <c r="BJ109" i="13" s="1"/>
  <c r="AY135" i="13"/>
  <c r="BI135" i="13" s="1"/>
  <c r="BJ135" i="13" s="1"/>
  <c r="AY151" i="13"/>
  <c r="BI151" i="13" s="1"/>
  <c r="BJ151" i="13" s="1"/>
  <c r="AY105" i="13"/>
  <c r="BI105" i="13" s="1"/>
  <c r="BJ105" i="13" s="1"/>
  <c r="AY128" i="13"/>
  <c r="BI128" i="13" s="1"/>
  <c r="BJ128" i="13" s="1"/>
  <c r="AY114" i="13"/>
  <c r="BI114" i="13" s="1"/>
  <c r="BJ114" i="13" s="1"/>
  <c r="AY117" i="13"/>
  <c r="BI117" i="13" s="1"/>
  <c r="BJ117" i="13" s="1"/>
  <c r="AY100" i="13"/>
  <c r="BI100" i="13" s="1"/>
  <c r="BJ100" i="13" s="1"/>
  <c r="AY134" i="13"/>
  <c r="BI134" i="13" s="1"/>
  <c r="BJ134" i="13" s="1"/>
  <c r="AY136" i="13"/>
  <c r="BI136" i="13" s="1"/>
  <c r="BJ136" i="13" s="1"/>
  <c r="AY150" i="13"/>
  <c r="BI150" i="13" s="1"/>
  <c r="BJ150" i="13" s="1"/>
  <c r="AY133" i="13"/>
  <c r="BI133" i="13" s="1"/>
  <c r="BJ133" i="13" s="1"/>
  <c r="AY144" i="13"/>
  <c r="BI144" i="13" s="1"/>
  <c r="BJ144" i="13" s="1"/>
  <c r="AY103" i="13"/>
  <c r="BI103" i="13" s="1"/>
  <c r="BJ103" i="13" s="1"/>
  <c r="AY87" i="13"/>
  <c r="BI87" i="13" s="1"/>
  <c r="BJ87" i="13" s="1"/>
  <c r="AY99" i="13"/>
  <c r="BI99" i="13" s="1"/>
  <c r="AY131" i="13"/>
  <c r="BI131" i="13" s="1"/>
  <c r="BJ131" i="13" s="1"/>
  <c r="AY121" i="13"/>
  <c r="BI121" i="13" s="1"/>
  <c r="BJ121" i="13" s="1"/>
  <c r="AY123" i="13"/>
  <c r="BI123" i="13" s="1"/>
  <c r="BJ123" i="13" s="1"/>
  <c r="AY127" i="13"/>
  <c r="BI127" i="13" s="1"/>
  <c r="AY141" i="13"/>
  <c r="BI141" i="13" s="1"/>
  <c r="AY91" i="13"/>
  <c r="BI91" i="13" s="1"/>
  <c r="BJ91" i="13" s="1"/>
  <c r="AY118" i="13"/>
  <c r="BI118" i="13" s="1"/>
  <c r="BJ118" i="13" s="1"/>
  <c r="AY102" i="13"/>
  <c r="BI102" i="13" s="1"/>
  <c r="BJ102" i="13" s="1"/>
  <c r="AU86" i="13"/>
  <c r="AV86" i="13"/>
  <c r="AY110" i="13"/>
  <c r="BI110" i="13" s="1"/>
  <c r="BJ110" i="13" s="1"/>
  <c r="AY106" i="13"/>
  <c r="BI106" i="13" s="1"/>
  <c r="BJ106" i="13" s="1"/>
  <c r="AY119" i="13"/>
  <c r="BI119" i="13" s="1"/>
  <c r="BJ119" i="13" s="1"/>
  <c r="AY113" i="13"/>
  <c r="BI113" i="13" s="1"/>
  <c r="AY129" i="13"/>
  <c r="BI129" i="13" s="1"/>
  <c r="BJ129" i="13" s="1"/>
  <c r="AS113" i="13"/>
  <c r="BH113" i="13" s="1"/>
  <c r="AS107" i="13"/>
  <c r="BH107" i="13" s="1"/>
  <c r="AS145" i="13"/>
  <c r="BH145" i="13" s="1"/>
  <c r="AS152" i="13"/>
  <c r="BH152" i="13" s="1"/>
  <c r="AS127" i="13"/>
  <c r="BH127" i="13" s="1"/>
  <c r="AS120" i="13"/>
  <c r="BH120" i="13" s="1"/>
  <c r="AS122" i="13"/>
  <c r="BH122" i="13" s="1"/>
  <c r="AS101" i="13"/>
  <c r="BH101" i="13" s="1"/>
  <c r="AS116" i="13"/>
  <c r="BH116" i="13" s="1"/>
  <c r="AS137" i="13"/>
  <c r="BH137" i="13" s="1"/>
  <c r="AS147" i="13"/>
  <c r="BH147" i="13" s="1"/>
  <c r="AS95" i="13"/>
  <c r="BH95" i="13" s="1"/>
  <c r="AS92" i="13"/>
  <c r="BH92" i="13" s="1"/>
  <c r="AS94" i="13"/>
  <c r="BH94" i="13" s="1"/>
  <c r="AS115" i="13"/>
  <c r="BH115" i="13" s="1"/>
  <c r="AS146" i="13"/>
  <c r="BH146" i="13" s="1"/>
  <c r="AS148" i="13"/>
  <c r="BH148" i="13" s="1"/>
  <c r="AS142" i="13"/>
  <c r="BH142" i="13" s="1"/>
  <c r="BG125" i="13"/>
  <c r="AS96" i="13"/>
  <c r="BH96" i="13" s="1"/>
  <c r="AS143" i="13"/>
  <c r="BH143" i="13" s="1"/>
  <c r="BG153" i="13"/>
  <c r="BG97" i="13"/>
  <c r="AS130" i="13"/>
  <c r="BH130" i="13" s="1"/>
  <c r="BG139" i="13"/>
  <c r="AS141" i="13"/>
  <c r="BH141" i="13" s="1"/>
  <c r="AS99" i="13"/>
  <c r="BH99" i="13" s="1"/>
  <c r="BG111" i="13"/>
  <c r="AY107" i="13" l="1"/>
  <c r="BI107" i="13" s="1"/>
  <c r="BJ107" i="13" s="1"/>
  <c r="AY101" i="13"/>
  <c r="BI101" i="13" s="1"/>
  <c r="BJ142" i="13"/>
  <c r="BJ120" i="13"/>
  <c r="BJ143" i="13"/>
  <c r="BJ95" i="13"/>
  <c r="BJ147" i="13"/>
  <c r="BJ92" i="13"/>
  <c r="BJ146" i="13"/>
  <c r="BJ137" i="13"/>
  <c r="BJ145" i="13"/>
  <c r="BJ122" i="13"/>
  <c r="BJ96" i="13"/>
  <c r="BJ152" i="13"/>
  <c r="BJ148" i="13"/>
  <c r="BJ116" i="13"/>
  <c r="BJ127" i="13"/>
  <c r="BJ113" i="13"/>
  <c r="BI153" i="13"/>
  <c r="AY86" i="13"/>
  <c r="BI86" i="13" s="1"/>
  <c r="BI125" i="13"/>
  <c r="BI139" i="13"/>
  <c r="BH97" i="13"/>
  <c r="BH139" i="13"/>
  <c r="BJ130" i="13"/>
  <c r="BH111" i="13"/>
  <c r="BJ99" i="13"/>
  <c r="BH153" i="13"/>
  <c r="BJ94" i="13"/>
  <c r="BJ141" i="13"/>
  <c r="BJ115" i="13"/>
  <c r="BH125" i="13"/>
  <c r="BI111" i="13" l="1"/>
  <c r="BJ101" i="13"/>
  <c r="BJ111" i="13" s="1"/>
  <c r="BK111" i="13" s="1"/>
  <c r="BJ153" i="13"/>
  <c r="BK153" i="13" s="1"/>
  <c r="BJ139" i="13"/>
  <c r="BK139" i="13" s="1"/>
  <c r="BJ125" i="13"/>
  <c r="BK125" i="13" s="1"/>
  <c r="BI97" i="13"/>
  <c r="BJ86" i="13"/>
  <c r="BJ97" i="13" s="1"/>
  <c r="BK97" i="13" s="1"/>
  <c r="D41" i="18" l="1"/>
  <c r="D42" i="18" s="1"/>
  <c r="D43" i="18" s="1"/>
  <c r="D44" i="18" s="1"/>
  <c r="F41" i="18"/>
  <c r="F42" i="18" s="1"/>
  <c r="F43" i="18" s="1"/>
  <c r="F44" i="18" s="1"/>
  <c r="C41" i="18"/>
  <c r="C42" i="18" s="1"/>
  <c r="C43" i="18" s="1"/>
  <c r="E41" i="18"/>
  <c r="E42" i="18" s="1"/>
  <c r="E43" i="18" s="1"/>
  <c r="E44" i="18" s="1"/>
  <c r="G41" i="18"/>
  <c r="G42" i="18" s="1"/>
  <c r="G43" i="18" s="1"/>
  <c r="G44" i="18" s="1"/>
  <c r="C44" i="18" l="1"/>
  <c r="H44" i="18" s="1"/>
  <c r="H46" i="18" s="1"/>
  <c r="H43" i="18"/>
</calcChain>
</file>

<file path=xl/sharedStrings.xml><?xml version="1.0" encoding="utf-8"?>
<sst xmlns="http://schemas.openxmlformats.org/spreadsheetml/2006/main" count="4113" uniqueCount="347">
  <si>
    <t xml:space="preserve">  Name of the Bidder</t>
  </si>
  <si>
    <t xml:space="preserve">  Proposal Validity (days)</t>
  </si>
  <si>
    <t>Year</t>
  </si>
  <si>
    <t>Unit Rated Capacity  (MW)</t>
  </si>
  <si>
    <t>Unit Dependable Capacity (MW)</t>
  </si>
  <si>
    <t>No. of units</t>
  </si>
  <si>
    <t>Unit P-min                     (MW)</t>
  </si>
  <si>
    <t>Plant Scheduled    Outage (hrs)</t>
  </si>
  <si>
    <t>Plant Unscheduled Outage (hrs)</t>
  </si>
  <si>
    <t>SOLAR</t>
  </si>
  <si>
    <t>HYDRO</t>
  </si>
  <si>
    <t>BIOMASS</t>
  </si>
  <si>
    <t>LNG</t>
  </si>
  <si>
    <t>BUNKER C</t>
  </si>
  <si>
    <t>STORAGE FOR SOLAR</t>
  </si>
  <si>
    <t>Storage Capacity  (MWh)</t>
  </si>
  <si>
    <t xml:space="preserve">        Name and Signature of Authorized Representative</t>
  </si>
  <si>
    <t>Date</t>
  </si>
  <si>
    <t xml:space="preserve">  INDEXATION (Portion of Price Component that will be indexed)</t>
  </si>
  <si>
    <t xml:space="preserve"> Fixed Cost No. 1 (FC1) - Capital Recovery</t>
  </si>
  <si>
    <t xml:space="preserve"> Variable Cost No. 2 (VC2) - Fuel, including Transport</t>
  </si>
  <si>
    <t>Fixed Cost No. 1 (FC1)                    Capital Recovery</t>
  </si>
  <si>
    <t>Bid Price</t>
  </si>
  <si>
    <t>Variable Cost No. 2 (VC2)                 Fuel, including Transport</t>
  </si>
  <si>
    <t>Name and Signature of Authorized Representative</t>
  </si>
  <si>
    <t>Bid Price at Capacity Utilization Factor, CUF (%)</t>
  </si>
  <si>
    <t>Parameter</t>
  </si>
  <si>
    <t>Value</t>
  </si>
  <si>
    <t>Unit</t>
  </si>
  <si>
    <t>p.a.</t>
  </si>
  <si>
    <t>Fuel Inflation, LNG</t>
  </si>
  <si>
    <t>Discount Rate</t>
  </si>
  <si>
    <t>years</t>
  </si>
  <si>
    <t>Operating Reserve Price</t>
  </si>
  <si>
    <t>PHP/kWh</t>
  </si>
  <si>
    <t>Month</t>
  </si>
  <si>
    <t>Hours</t>
  </si>
  <si>
    <t>Peak (MW)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</si>
  <si>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</si>
  <si>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</si>
  <si>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</si>
  <si>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</si>
  <si>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</si>
  <si>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</si>
  <si>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</si>
  <si>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</si>
  <si>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</si>
  <si>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</si>
  <si>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</si>
  <si>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</si>
  <si>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Solar</t>
  </si>
  <si>
    <t>Hydro</t>
  </si>
  <si>
    <t>Biomass</t>
  </si>
  <si>
    <t>OCCIDENTAL MINDORO ELECTRIC COOPERATIVE, INC.</t>
  </si>
  <si>
    <t>San Jose, Occidental Mindoro</t>
  </si>
  <si>
    <t>COMPETITIVE SELECTION PROCESS (CSP)</t>
  </si>
  <si>
    <t xml:space="preserve">Short-Term Power Supply </t>
  </si>
  <si>
    <t>SAMARICA Power Plant</t>
  </si>
  <si>
    <t>LFO Diesel</t>
  </si>
  <si>
    <t>SAMARICA</t>
  </si>
  <si>
    <t>FINANCIAL PROPOSAL (FORM 2: HYDRO - SAMARICA)</t>
  </si>
  <si>
    <t>FINANCIAL PROPOSAL (FORM 3: SOLAR - SAMARICA)</t>
  </si>
  <si>
    <t>FINANCIAL PROPOSAL (FORM 4: BIOMASS - SAMARICA)</t>
  </si>
  <si>
    <t>Power Plant Type</t>
  </si>
  <si>
    <t>Capacity Credit Factor (CCF)</t>
  </si>
  <si>
    <t>Solar without Storage</t>
  </si>
  <si>
    <t>Solar with Storage</t>
  </si>
  <si>
    <t>Bunker C</t>
  </si>
  <si>
    <t>Bunker-C Diesel</t>
  </si>
  <si>
    <t>Energy (MWH)</t>
  </si>
  <si>
    <t>ANNUAL ENERGY (MWH)</t>
  </si>
  <si>
    <t>k in Percent (%)</t>
  </si>
  <si>
    <t xml:space="preserve">  (PHP/kWh)</t>
  </si>
  <si>
    <t>TOTALS</t>
  </si>
  <si>
    <t>(PHP/kWh)</t>
  </si>
  <si>
    <t>1.1</t>
  </si>
  <si>
    <t>1.4</t>
  </si>
  <si>
    <t>2.001</t>
  </si>
  <si>
    <t>2.002</t>
  </si>
  <si>
    <t>2.003</t>
  </si>
  <si>
    <t>2.004</t>
  </si>
  <si>
    <t>2.005</t>
  </si>
  <si>
    <t>2.006</t>
  </si>
  <si>
    <t>2.007</t>
  </si>
  <si>
    <t>2.008</t>
  </si>
  <si>
    <t>2.009</t>
  </si>
  <si>
    <t>2.010</t>
  </si>
  <si>
    <t>2.011</t>
  </si>
  <si>
    <t>2.012</t>
  </si>
  <si>
    <t>2.013</t>
  </si>
  <si>
    <t>2.014</t>
  </si>
  <si>
    <t>2.015</t>
  </si>
  <si>
    <t>2.016</t>
  </si>
  <si>
    <t>2.017</t>
  </si>
  <si>
    <t>2.018</t>
  </si>
  <si>
    <t>2.019</t>
  </si>
  <si>
    <t>2.020</t>
  </si>
  <si>
    <t>2.021</t>
  </si>
  <si>
    <t>2.022</t>
  </si>
  <si>
    <t>2.023</t>
  </si>
  <si>
    <t>2.024</t>
  </si>
  <si>
    <t>2.025</t>
  </si>
  <si>
    <t>2.026</t>
  </si>
  <si>
    <t>2.027</t>
  </si>
  <si>
    <t>2.028</t>
  </si>
  <si>
    <t>2.029</t>
  </si>
  <si>
    <t>2.030</t>
  </si>
  <si>
    <t>2.031</t>
  </si>
  <si>
    <t>2.032</t>
  </si>
  <si>
    <t>2.033</t>
  </si>
  <si>
    <t>2.034</t>
  </si>
  <si>
    <t>2.035</t>
  </si>
  <si>
    <t>2.036</t>
  </si>
  <si>
    <t>2.037</t>
  </si>
  <si>
    <t>2.038</t>
  </si>
  <si>
    <t>2.039</t>
  </si>
  <si>
    <t>2.040</t>
  </si>
  <si>
    <t>2.041</t>
  </si>
  <si>
    <t>2.042</t>
  </si>
  <si>
    <t>2.043</t>
  </si>
  <si>
    <t>2.044</t>
  </si>
  <si>
    <t>2.045</t>
  </si>
  <si>
    <t>2.046</t>
  </si>
  <si>
    <t>2.047</t>
  </si>
  <si>
    <t>2.048</t>
  </si>
  <si>
    <t>2.049</t>
  </si>
  <si>
    <t>2.050</t>
  </si>
  <si>
    <t>2.051</t>
  </si>
  <si>
    <t>2.052</t>
  </si>
  <si>
    <t>2.053</t>
  </si>
  <si>
    <t>2.054</t>
  </si>
  <si>
    <t>2.055</t>
  </si>
  <si>
    <t>2.056</t>
  </si>
  <si>
    <t>2.057</t>
  </si>
  <si>
    <t>2.058</t>
  </si>
  <si>
    <t>2.059</t>
  </si>
  <si>
    <t>2.060</t>
  </si>
  <si>
    <t>2.061</t>
  </si>
  <si>
    <t>2.062</t>
  </si>
  <si>
    <t>2.063</t>
  </si>
  <si>
    <t>2.064</t>
  </si>
  <si>
    <t>2.065</t>
  </si>
  <si>
    <t>2.066</t>
  </si>
  <si>
    <t>2.067</t>
  </si>
  <si>
    <t>2.068</t>
  </si>
  <si>
    <t>2.069</t>
  </si>
  <si>
    <t>2.070</t>
  </si>
  <si>
    <t>2.071</t>
  </si>
  <si>
    <t>2.072</t>
  </si>
  <si>
    <t>2.073</t>
  </si>
  <si>
    <t>2.074</t>
  </si>
  <si>
    <t>2.075</t>
  </si>
  <si>
    <t>2.076</t>
  </si>
  <si>
    <t>2.077</t>
  </si>
  <si>
    <t>2.078</t>
  </si>
  <si>
    <t>2.079</t>
  </si>
  <si>
    <t>2.080</t>
  </si>
  <si>
    <t>2.081</t>
  </si>
  <si>
    <t>2.082</t>
  </si>
  <si>
    <t>2.083</t>
  </si>
  <si>
    <t>2.084</t>
  </si>
  <si>
    <t>2.085</t>
  </si>
  <si>
    <t>2.086</t>
  </si>
  <si>
    <t>2.087</t>
  </si>
  <si>
    <t>2.088</t>
  </si>
  <si>
    <t>2.089</t>
  </si>
  <si>
    <t>2.090</t>
  </si>
  <si>
    <t>2.091</t>
  </si>
  <si>
    <t>2.092</t>
  </si>
  <si>
    <t>2.093</t>
  </si>
  <si>
    <t>2.094</t>
  </si>
  <si>
    <t>2.095</t>
  </si>
  <si>
    <t>2.096</t>
  </si>
  <si>
    <t>2.097</t>
  </si>
  <si>
    <t>2.098</t>
  </si>
  <si>
    <t>2.099</t>
  </si>
  <si>
    <t>2.100</t>
  </si>
  <si>
    <t>Bunker</t>
  </si>
  <si>
    <t>AF</t>
  </si>
  <si>
    <t>Dispatchable Plant</t>
  </si>
  <si>
    <t>Priority Dispatch</t>
  </si>
  <si>
    <t>Demand    (MW)</t>
  </si>
  <si>
    <t>TOTAL</t>
  </si>
  <si>
    <t>Total Outage (MWh)</t>
  </si>
  <si>
    <t>Total Rated Cap (MW)</t>
  </si>
  <si>
    <t>Total Dependable Cap (MW)</t>
  </si>
  <si>
    <t>TOTAL Generation Cost/year (PhP)</t>
  </si>
  <si>
    <t>Capacity Utilization Factor</t>
  </si>
  <si>
    <t>Total</t>
  </si>
  <si>
    <t>Levelized Price (PHP/kWh)</t>
  </si>
  <si>
    <t>Total_ Dependable Cap (MW)</t>
  </si>
  <si>
    <t>CUF</t>
  </si>
  <si>
    <t>FC1</t>
  </si>
  <si>
    <t>FC2</t>
  </si>
  <si>
    <t>Autonomy Hour</t>
  </si>
  <si>
    <t>LFO DIESEL</t>
  </si>
  <si>
    <t>VC1</t>
  </si>
  <si>
    <t>VC2</t>
  </si>
  <si>
    <t>TOTAL Price</t>
  </si>
  <si>
    <t xml:space="preserve">Annual Generation COST </t>
  </si>
  <si>
    <t>Compliant (YES/NO)</t>
  </si>
  <si>
    <t>BIODIESEL</t>
  </si>
  <si>
    <t>FINANCIAL PROPOSAL (FORM 5: BIODIESEL - SAMARICA)</t>
  </si>
  <si>
    <t>FINANCIAL PROPOSAL (FORM 6: LNG - SAMARICA)</t>
  </si>
  <si>
    <t>FINANCIAL PROPOSAL (FORM 7: BUNKER C - SAMARICA)</t>
  </si>
  <si>
    <t>FINANCIAL PROPOSAL (FORM 8: LFO DIESEL - SAMARICA)</t>
  </si>
  <si>
    <t>Biodiesel</t>
  </si>
  <si>
    <t>Hours/mo.</t>
  </si>
  <si>
    <t>Fixed Cost No. 2 Local (FC2L)                                                             Fixed O&amp;M</t>
  </si>
  <si>
    <t>Fixed Cost No. 2 Foreign (FC2F)                                                             Fixed O&amp;M</t>
  </si>
  <si>
    <t>Variable Cost No. 1 Local (VC1L)                 Variable O&amp;M</t>
  </si>
  <si>
    <t>Variable Cost No. 1 Foreign (VC1F)                 Variable &amp;M</t>
  </si>
  <si>
    <t>1.2a</t>
  </si>
  <si>
    <t>1.2b</t>
  </si>
  <si>
    <t>1.3a</t>
  </si>
  <si>
    <t>1.3b</t>
  </si>
  <si>
    <t xml:space="preserve"> Fixed Cost No. 2 Local (FC2L) - Fixed O&amp;M</t>
  </si>
  <si>
    <t xml:space="preserve"> Fixed Cost No. 2 Foreign (FC2F) - Fixed O&amp;M</t>
  </si>
  <si>
    <t xml:space="preserve"> Variable Cost No. 1 Local (VC1L) - Variable O&amp;M</t>
  </si>
  <si>
    <t xml:space="preserve"> Variable Cost No. 1 Foreign (VC1F) - Variable O&amp;M</t>
  </si>
  <si>
    <t>Total Energy Demand (MWh)</t>
  </si>
  <si>
    <t>FC2L</t>
  </si>
  <si>
    <t>FC2F</t>
  </si>
  <si>
    <t>Plant Technology</t>
  </si>
  <si>
    <t>FINANCIAL PROPOSAL (FORM 1: ALL POWER PLANTS - SAMARICA)</t>
  </si>
  <si>
    <t>Fuel Inflation, Bunker C</t>
  </si>
  <si>
    <t>Fuel Inflation, Diesel</t>
  </si>
  <si>
    <t>Fuel Inflation, Biodiesel</t>
  </si>
  <si>
    <t>PHPCPI Inflation</t>
  </si>
  <si>
    <t>USPCPI Inflation</t>
  </si>
  <si>
    <t>Evaluation Period</t>
  </si>
  <si>
    <t>Availability Factor</t>
  </si>
  <si>
    <t>Monthly Available Energy Supply (MWh)</t>
  </si>
  <si>
    <t>2.101</t>
  </si>
  <si>
    <r>
      <rPr>
        <b/>
        <i/>
        <sz val="10"/>
        <color theme="1"/>
        <rFont val="Bookman Old Style"/>
        <family val="1"/>
      </rPr>
      <t>Note:</t>
    </r>
    <r>
      <rPr>
        <i/>
        <sz val="10"/>
        <color theme="1"/>
        <rFont val="Bookman Old Style"/>
        <family val="1"/>
      </rPr>
      <t xml:space="preserve"> Zero percent CUF price shall apply only when the generating unit is available but not dispatched by the System Operator.</t>
    </r>
  </si>
  <si>
    <t>0% [PHP]</t>
  </si>
  <si>
    <t>Dispatch</t>
  </si>
  <si>
    <t>Monthly Dispatch</t>
  </si>
  <si>
    <t>Base Year</t>
  </si>
  <si>
    <t>FINANCIAL PROPOSAL (FORM 1: ALL POWER PLANTS - SABLAYAN)</t>
  </si>
  <si>
    <t>FINANCIAL PROPOSAL (FORM 1: ALL POWER PLANTS - MAPSA)</t>
  </si>
  <si>
    <t>SABLAYAN Power Plant</t>
  </si>
  <si>
    <t>MAPSA Power Plant</t>
  </si>
  <si>
    <t>SABLAYAN</t>
  </si>
  <si>
    <t>MAPSA</t>
  </si>
  <si>
    <t>Total Dependable Capacity - SABLAYAN</t>
  </si>
  <si>
    <t>Total Dependable Capacity - MAPSA</t>
  </si>
  <si>
    <t>N-1_Dependable_Capacity=Total_Dependable_Capacity-Max_LoadingLargest_Unit</t>
  </si>
  <si>
    <t>Demand</t>
  </si>
  <si>
    <t>Compliance Check</t>
  </si>
  <si>
    <t>Sablayan</t>
  </si>
  <si>
    <t>A-1</t>
  </si>
  <si>
    <t>A-2</t>
  </si>
  <si>
    <t>A-3</t>
  </si>
  <si>
    <t>B-1</t>
  </si>
  <si>
    <t>B-2</t>
  </si>
  <si>
    <t>B-3</t>
  </si>
  <si>
    <t>C-1</t>
  </si>
  <si>
    <t>C-2</t>
  </si>
  <si>
    <t>C-3</t>
  </si>
  <si>
    <t>Check     (must be zero)</t>
  </si>
  <si>
    <t>Check    (Must be zero)</t>
  </si>
  <si>
    <t>VC2 Year</t>
  </si>
  <si>
    <r>
      <t>k</t>
    </r>
    <r>
      <rPr>
        <b/>
        <vertAlign val="subscript"/>
        <sz val="10"/>
        <color theme="1"/>
        <rFont val="Bookman Old Style"/>
        <family val="1"/>
      </rPr>
      <t>FC2L</t>
    </r>
  </si>
  <si>
    <r>
      <t>k</t>
    </r>
    <r>
      <rPr>
        <b/>
        <vertAlign val="subscript"/>
        <sz val="10"/>
        <color theme="1"/>
        <rFont val="Bookman Old Style"/>
        <family val="1"/>
      </rPr>
      <t>FC2F</t>
    </r>
  </si>
  <si>
    <r>
      <t>VC1</t>
    </r>
    <r>
      <rPr>
        <b/>
        <vertAlign val="subscript"/>
        <sz val="10"/>
        <color theme="1"/>
        <rFont val="Bookman Old Style"/>
        <family val="1"/>
      </rPr>
      <t>Year</t>
    </r>
  </si>
  <si>
    <r>
      <t>k</t>
    </r>
    <r>
      <rPr>
        <b/>
        <vertAlign val="subscript"/>
        <sz val="10"/>
        <color theme="1"/>
        <rFont val="Bookman Old Style"/>
        <family val="1"/>
      </rPr>
      <t>VC1L</t>
    </r>
  </si>
  <si>
    <r>
      <t>k</t>
    </r>
    <r>
      <rPr>
        <b/>
        <vertAlign val="subscript"/>
        <sz val="10"/>
        <color theme="1"/>
        <rFont val="Bookman Old Style"/>
        <family val="1"/>
      </rPr>
      <t>VC1F</t>
    </r>
  </si>
  <si>
    <r>
      <t>k</t>
    </r>
    <r>
      <rPr>
        <b/>
        <vertAlign val="subscript"/>
        <sz val="10"/>
        <color theme="1"/>
        <rFont val="Bookman Old Style"/>
        <family val="1"/>
      </rPr>
      <t>VC2</t>
    </r>
  </si>
  <si>
    <t>Levelized Price Power Supply (PHP/kWh)</t>
  </si>
  <si>
    <t>Dependable Capacity</t>
  </si>
  <si>
    <t>VC1 Year</t>
  </si>
  <si>
    <t>Ave. GenPrice/year (PhP/kWh)</t>
  </si>
  <si>
    <r>
      <t xml:space="preserve">6.25% per </t>
    </r>
    <r>
      <rPr>
        <i/>
        <sz val="10"/>
        <color theme="1"/>
        <rFont val="Arial"/>
        <family val="2"/>
      </rPr>
      <t>AutonomyHour</t>
    </r>
  </si>
  <si>
    <t>Final Compliance Check      (must be YES)</t>
  </si>
  <si>
    <t>Max_Loading Largest_Unit (MW)</t>
  </si>
  <si>
    <t>Solar with Storage Capacity Credit Factor</t>
  </si>
  <si>
    <t>VAT for Non-RE</t>
  </si>
  <si>
    <t>Summary of Inflated Prices @ 100% CUF</t>
  </si>
  <si>
    <t>Levelized Price</t>
  </si>
  <si>
    <t>Merit Order</t>
  </si>
  <si>
    <t>FIXED COSTS (February 2021 Reference Price)</t>
  </si>
  <si>
    <t>VARIABLE COSTS (February 2021 Reference Price)</t>
  </si>
  <si>
    <t>Annual Discounted Generation Cost (PHP/kWh)</t>
  </si>
  <si>
    <t>TABLE I: General Parameters</t>
  </si>
  <si>
    <t>Plant Annual Scheduled    Outage (hrs)</t>
  </si>
  <si>
    <t>Plant Annual Unscheduled Outage (hrs)</t>
  </si>
  <si>
    <t>Note: 2021 Monthly Demand for information only, excluded in the evaluation.</t>
  </si>
  <si>
    <t>TABLE IV: Capacity Credit Factor (CCF)</t>
  </si>
  <si>
    <t>TABLE III: Maximum Availability Factors of Power Plant</t>
  </si>
  <si>
    <t>Delivered Cap under N-1 (MW)</t>
  </si>
  <si>
    <t>Capacity Margin (MW)</t>
  </si>
  <si>
    <t>Total Dependable Capacity (MW) - SAMARICA</t>
  </si>
  <si>
    <t>SOLAR WITH STORAGE</t>
  </si>
  <si>
    <t>Base</t>
  </si>
  <si>
    <t>Technology</t>
  </si>
  <si>
    <t>Renewable Energy</t>
  </si>
  <si>
    <t>Non-Renewable Energy</t>
  </si>
  <si>
    <t>Energy Demand (MWh)</t>
  </si>
  <si>
    <t>Merit Order Table 1 (RE)</t>
  </si>
  <si>
    <t>Merit Order Table 2 (Non-RE)</t>
  </si>
  <si>
    <r>
      <t>VC1L</t>
    </r>
    <r>
      <rPr>
        <b/>
        <vertAlign val="subscript"/>
        <sz val="10"/>
        <color theme="1"/>
        <rFont val="Bookman Old Style"/>
        <family val="1"/>
      </rPr>
      <t>2021</t>
    </r>
  </si>
  <si>
    <r>
      <t>VC1F</t>
    </r>
    <r>
      <rPr>
        <b/>
        <vertAlign val="subscript"/>
        <sz val="10"/>
        <color theme="1"/>
        <rFont val="Bookman Old Style"/>
        <family val="1"/>
      </rPr>
      <t>2021</t>
    </r>
  </si>
  <si>
    <t>Annual Capacity Factor</t>
  </si>
  <si>
    <t>Total Dep Capacity (MW)</t>
  </si>
  <si>
    <t>Monthly Capacity Utilization Factor</t>
  </si>
  <si>
    <t>Inflated Bid Prices After Tax</t>
  </si>
  <si>
    <t>Dispatch Prices After Tax</t>
  </si>
  <si>
    <t>Levelized Bid Price @100% CUF</t>
  </si>
  <si>
    <t>Annual Generation Cost (PHP) and Average Generation Price (PHP/kWh)</t>
  </si>
  <si>
    <t>Annual Outage Allowance (kWh)</t>
  </si>
  <si>
    <t>Total Outage Allowance (kWh)</t>
  </si>
  <si>
    <t>Annual Energy (kWh)</t>
  </si>
  <si>
    <t>Annual Energy Net of Outage Allowance (kWh)</t>
  </si>
  <si>
    <t>Average Generation Price/year (PHP/kWh)</t>
  </si>
  <si>
    <t>Adjusted Generation Price/year (PHP/kWh)</t>
  </si>
  <si>
    <t>Adjusted Generation Cost/year (PHP)</t>
  </si>
  <si>
    <t>Discounted Adjusted GenCost (PHP)</t>
  </si>
  <si>
    <t>Annual Energy Demand (MWh)</t>
  </si>
  <si>
    <t>Parameters</t>
  </si>
  <si>
    <t>Dependable Capacity (MW)</t>
  </si>
  <si>
    <t>Available Energy (MWh) and Dispatch</t>
  </si>
  <si>
    <t>Unit P-min (MW)</t>
  </si>
  <si>
    <t>TABLE II-A. Monthly Dispatch per Area - SAMARICA</t>
  </si>
  <si>
    <r>
      <t>VC1</t>
    </r>
    <r>
      <rPr>
        <b/>
        <vertAlign val="subscript"/>
        <sz val="11"/>
        <color theme="1"/>
        <rFont val="Bookman Old Style"/>
        <family val="1"/>
      </rPr>
      <t>Year</t>
    </r>
  </si>
  <si>
    <t>TABLE II-B. Monthly Dispatch per Area - Sablayan</t>
  </si>
  <si>
    <t>TABLE II-C. Monthly Dispatch per Area - MAPSA</t>
  </si>
  <si>
    <t>Levelized Bid Price (PHP/kWh)</t>
  </si>
  <si>
    <t>Annual Generation Cost (PHP) @100% CUF</t>
  </si>
  <si>
    <t>Annual Discounted Generation Cost (PHP)</t>
  </si>
  <si>
    <t>Annual Available Energy (MWh)</t>
  </si>
  <si>
    <t>FINANCIAL PROPOSAL (FORM 5: BIODIESEL - SABLAYAN)</t>
  </si>
  <si>
    <t>FINANCIAL PROPOSAL (FORM 5: BIODIESEL - MAPSA)</t>
  </si>
  <si>
    <t>FINANCIAL PROPOSAL (FORM 2: HYDRO - SABLAYAN)</t>
  </si>
  <si>
    <t>FINANCIAL PROPOSAL (FORM 2: HYDRO - MAPSA)</t>
  </si>
  <si>
    <t>FINANCIAL PROPOSAL (FORM 3: SOLAR - SABLAYAN)</t>
  </si>
  <si>
    <t>FINANCIAL PROPOSAL (FORM 3: SOLAR - MAPSA)</t>
  </si>
  <si>
    <t>FINANCIAL PROPOSAL (FORM 4: BIOMASS - SABLAYAN)</t>
  </si>
  <si>
    <t>FINANCIAL PROPOSAL (FORM 4: BIOMASS - MAPSA)</t>
  </si>
  <si>
    <t>FINANCIAL PROPOSAL (FORM 6: LNG - SABLAYAN)</t>
  </si>
  <si>
    <t>FINANCIAL PROPOSAL (FORM 6: LNG - MAPSA)</t>
  </si>
  <si>
    <t>FINANCIAL PROPOSAL (FORM 7: BUNKER C - SABLAYAN)</t>
  </si>
  <si>
    <t>FINANCIAL PROPOSAL (FORM 7: BUNKER C - MAPSA)</t>
  </si>
  <si>
    <t>FINANCIAL PROPOSAL (FORM 8: LFO DIESEL - SABLAYAN)</t>
  </si>
  <si>
    <t>FINANCIAL PROPOSAL (FORM 8: LFO DIESEL - MAPSA)</t>
  </si>
  <si>
    <t>Inflated Prices (PHP/kWh) @ 100% CUF</t>
  </si>
  <si>
    <t>Annual Energy,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</si>
</sst>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000"/>
    <numFmt numFmtId="167" formatCode="0.0000"/>
    <numFmt numFmtId="168" formatCode="0.000"/>
    <numFmt numFmtId="169" formatCode="#,##0;[Red]#,##0"/>
    <numFmt numFmtId="170" formatCode="0.0%"/>
    <numFmt numFmtId="171" formatCode="[$-3409]mmmm\ dd\,\ yyyy;@"/>
    <numFmt numFmtId="172" formatCode="_(* #,##0.0000_);_(* \(#,##0.0000\);_(* &quot;-&quot;??_);_(@_)"/>
    <numFmt numFmtId="173" formatCode="#,##0.0000_);\(#,##0.0000\)"/>
    <numFmt numFmtId="174" formatCode="_(* #,##0_);_(* \(#,##0\);_(* &quot;-&quot;??_);_(@_)"/>
    <numFmt numFmtId="175" formatCode="0.000000000000000000000000"/>
    <numFmt numFmtId="176" formatCode="_(* #,##0.0000_);_(* \(#,##0.0000\);_(* &quot;-&quot;??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0"/>
      <color rgb="FFFFFFFF"/>
      <name val="Bookman Old Style"/>
      <family val="1"/>
    </font>
    <font>
      <sz val="10"/>
      <color rgb="FF000000"/>
      <name val="Bookman Old Style"/>
      <family val="1"/>
    </font>
    <font>
      <sz val="10"/>
      <color theme="1"/>
      <name val="Bookman Old Style"/>
      <family val="1"/>
    </font>
    <font>
      <b/>
      <sz val="10"/>
      <color rgb="FF000000"/>
      <name val="Bookman Old Style"/>
      <family val="1"/>
    </font>
    <font>
      <b/>
      <sz val="10"/>
      <name val="Bookman Old Style"/>
      <family val="1"/>
    </font>
    <font>
      <b/>
      <sz val="10"/>
      <color theme="0"/>
      <name val="Bookman Old Style"/>
      <family val="1"/>
    </font>
    <font>
      <sz val="10"/>
      <name val="Bookman Old Style"/>
      <family val="1"/>
    </font>
    <font>
      <b/>
      <sz val="10"/>
      <color theme="1"/>
      <name val="Bookman Old Style"/>
      <family val="1"/>
    </font>
    <font>
      <sz val="10"/>
      <color theme="0"/>
      <name val="Bookman Old Style"/>
      <family val="1"/>
    </font>
    <font>
      <i/>
      <sz val="10"/>
      <color theme="1"/>
      <name val="Bookman Old Style"/>
      <family val="1"/>
    </font>
    <font>
      <b/>
      <sz val="10"/>
      <color theme="2"/>
      <name val="Bookman Old Style"/>
      <family val="1"/>
    </font>
    <font>
      <sz val="8"/>
      <name val="Calibri"/>
      <family val="2"/>
      <scheme val="minor"/>
    </font>
    <font>
      <sz val="9"/>
      <color theme="1"/>
      <name val="Bookman Old Style"/>
      <family val="1"/>
    </font>
    <font>
      <b/>
      <i/>
      <sz val="10"/>
      <color theme="1"/>
      <name val="Bookman Old Style"/>
      <family val="1"/>
    </font>
    <font>
      <b/>
      <sz val="10"/>
      <color rgb="FFFFFF00"/>
      <name val="Bookman Old Style"/>
      <family val="1"/>
    </font>
    <font>
      <b/>
      <vertAlign val="subscript"/>
      <sz val="10"/>
      <color theme="1"/>
      <name val="Bookman Old Style"/>
      <family val="1"/>
    </font>
    <font>
      <b/>
      <sz val="10"/>
      <color theme="8" tint="-0.499984740745262"/>
      <name val="Bookman Old Style"/>
      <family val="1"/>
    </font>
    <font>
      <b/>
      <sz val="16"/>
      <color rgb="FFFFFF00"/>
      <name val="Bookman Old Style"/>
      <family val="1"/>
    </font>
    <font>
      <b/>
      <sz val="12"/>
      <name val="Bookman Old Style"/>
      <family val="1"/>
    </font>
    <font>
      <b/>
      <sz val="11"/>
      <color rgb="FFFFFF00"/>
      <name val="Bookman Old Style"/>
      <family val="1"/>
    </font>
    <font>
      <b/>
      <sz val="14"/>
      <color rgb="FFFFFF00"/>
      <name val="Bookman Old Style"/>
      <family val="1"/>
    </font>
    <font>
      <i/>
      <sz val="10"/>
      <color theme="1"/>
      <name val="Arial"/>
      <family val="2"/>
    </font>
    <font>
      <b/>
      <sz val="9"/>
      <color theme="1"/>
      <name val="Bookman Old Style"/>
      <family val="1"/>
    </font>
    <font>
      <b/>
      <sz val="10"/>
      <color theme="0" tint="-0.14999847407452621"/>
      <name val="Bookman Old Style"/>
      <family val="1"/>
    </font>
    <font>
      <b/>
      <sz val="11"/>
      <color theme="1"/>
      <name val="Bookman Old Style"/>
      <family val="1"/>
    </font>
    <font>
      <b/>
      <vertAlign val="subscript"/>
      <sz val="11"/>
      <color theme="1"/>
      <name val="Bookman Old Style"/>
      <family val="1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CBA"/>
        <bgColor indexed="64"/>
      </patternFill>
    </fill>
    <fill>
      <patternFill patternType="solid">
        <fgColor rgb="FFF4FFDD"/>
        <bgColor indexed="64"/>
      </patternFill>
    </fill>
    <fill>
      <patternFill patternType="solid">
        <fgColor rgb="FFBEF3FE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9">
    <xf numFmtId="0" fontId="0" fillId="0" borderId="0" xfId="0"/>
    <xf numFmtId="0" fontId="6" fillId="0" borderId="0" xfId="0" applyFont="1"/>
    <xf numFmtId="0" fontId="4" fillId="2" borderId="5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Border="1"/>
    <xf numFmtId="0" fontId="11" fillId="0" borderId="0" xfId="0" applyFont="1" applyAlignment="1">
      <alignment horizontal="center" vertical="top"/>
    </xf>
    <xf numFmtId="10" fontId="10" fillId="9" borderId="11" xfId="2" applyNumberFormat="1" applyFont="1" applyFill="1" applyBorder="1" applyAlignment="1">
      <alignment horizontal="right" vertical="center" wrapText="1"/>
    </xf>
    <xf numFmtId="10" fontId="10" fillId="6" borderId="11" xfId="0" applyNumberFormat="1" applyFont="1" applyFill="1" applyBorder="1" applyAlignment="1">
      <alignment vertical="center"/>
    </xf>
    <xf numFmtId="10" fontId="10" fillId="6" borderId="23" xfId="0" applyNumberFormat="1" applyFont="1" applyFill="1" applyBorder="1" applyAlignment="1">
      <alignment vertical="center"/>
    </xf>
    <xf numFmtId="0" fontId="11" fillId="0" borderId="0" xfId="0" applyFont="1"/>
    <xf numFmtId="167" fontId="10" fillId="6" borderId="2" xfId="0" applyNumberFormat="1" applyFont="1" applyFill="1" applyBorder="1" applyAlignment="1">
      <alignment vertical="center"/>
    </xf>
    <xf numFmtId="167" fontId="10" fillId="6" borderId="11" xfId="0" applyNumberFormat="1" applyFont="1" applyFill="1" applyBorder="1" applyAlignment="1">
      <alignment vertical="center"/>
    </xf>
    <xf numFmtId="167" fontId="10" fillId="6" borderId="14" xfId="0" applyNumberFormat="1" applyFont="1" applyFill="1" applyBorder="1" applyAlignment="1">
      <alignment vertical="center"/>
    </xf>
    <xf numFmtId="165" fontId="9" fillId="4" borderId="13" xfId="0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6" fillId="0" borderId="0" xfId="0" applyFont="1" applyBorder="1" applyAlignment="1">
      <alignment horizontal="left"/>
    </xf>
    <xf numFmtId="0" fontId="13" fillId="0" borderId="0" xfId="0" applyFont="1"/>
    <xf numFmtId="0" fontId="5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168" fontId="9" fillId="4" borderId="10" xfId="0" quotePrefix="1" applyNumberFormat="1" applyFont="1" applyFill="1" applyBorder="1" applyAlignment="1">
      <alignment horizontal="center" vertical="center"/>
    </xf>
    <xf numFmtId="166" fontId="5" fillId="6" borderId="26" xfId="0" applyNumberFormat="1" applyFont="1" applyFill="1" applyBorder="1" applyProtection="1">
      <protection locked="0"/>
    </xf>
    <xf numFmtId="0" fontId="12" fillId="4" borderId="4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67" fontId="10" fillId="9" borderId="25" xfId="2" applyNumberFormat="1" applyFont="1" applyFill="1" applyBorder="1" applyAlignment="1">
      <alignment horizontal="right" vertical="center" wrapText="1"/>
    </xf>
    <xf numFmtId="0" fontId="9" fillId="4" borderId="13" xfId="0" quotePrefix="1" applyFont="1" applyFill="1" applyBorder="1" applyAlignment="1">
      <alignment horizontal="center" vertical="center"/>
    </xf>
    <xf numFmtId="168" fontId="9" fillId="4" borderId="13" xfId="0" quotePrefix="1" applyNumberFormat="1" applyFont="1" applyFill="1" applyBorder="1" applyAlignment="1">
      <alignment horizontal="center" vertical="center"/>
    </xf>
    <xf numFmtId="0" fontId="9" fillId="4" borderId="10" xfId="0" quotePrefix="1" applyFont="1" applyFill="1" applyBorder="1" applyAlignment="1">
      <alignment horizontal="center" vertical="center"/>
    </xf>
    <xf numFmtId="167" fontId="10" fillId="11" borderId="11" xfId="1" applyNumberFormat="1" applyFont="1" applyFill="1" applyBorder="1" applyAlignment="1">
      <alignment horizontal="right" vertical="center" wrapText="1"/>
    </xf>
    <xf numFmtId="167" fontId="10" fillId="11" borderId="23" xfId="1" applyNumberFormat="1" applyFont="1" applyFill="1" applyBorder="1" applyAlignment="1">
      <alignment horizontal="right" vertical="center" wrapText="1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4" fillId="4" borderId="16" xfId="0" applyFont="1" applyFill="1" applyBorder="1" applyAlignment="1" applyProtection="1">
      <alignment vertical="center"/>
      <protection locked="0"/>
    </xf>
    <xf numFmtId="0" fontId="4" fillId="4" borderId="17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top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8" fillId="13" borderId="2" xfId="0" applyFont="1" applyFill="1" applyBorder="1" applyAlignment="1" applyProtection="1">
      <alignment horizontal="center" vertical="center"/>
      <protection locked="0"/>
    </xf>
    <xf numFmtId="0" fontId="8" fillId="12" borderId="2" xfId="0" applyFont="1" applyFill="1" applyBorder="1" applyAlignment="1" applyProtection="1">
      <alignment horizontal="center" vertical="center"/>
      <protection locked="0"/>
    </xf>
    <xf numFmtId="2" fontId="8" fillId="11" borderId="2" xfId="0" applyNumberFormat="1" applyFont="1" applyFill="1" applyBorder="1" applyAlignment="1" applyProtection="1">
      <alignment horizontal="center" vertical="center"/>
      <protection locked="0"/>
    </xf>
    <xf numFmtId="0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1" xfId="0" applyNumberFormat="1" applyFont="1" applyFill="1" applyBorder="1" applyAlignment="1" applyProtection="1">
      <alignment horizontal="center" vertical="center" wrapText="1"/>
      <protection locked="0"/>
    </xf>
    <xf numFmtId="2" fontId="8" fillId="11" borderId="14" xfId="0" applyNumberFormat="1" applyFont="1" applyFill="1" applyBorder="1" applyAlignment="1" applyProtection="1">
      <alignment horizontal="center" vertical="center"/>
      <protection locked="0"/>
    </xf>
    <xf numFmtId="0" fontId="10" fillId="27" borderId="0" xfId="0" applyFont="1" applyFill="1" applyProtection="1">
      <protection locked="0"/>
    </xf>
    <xf numFmtId="0" fontId="10" fillId="0" borderId="0" xfId="0" applyFont="1" applyProtection="1">
      <protection locked="0"/>
    </xf>
    <xf numFmtId="4" fontId="10" fillId="27" borderId="0" xfId="0" applyNumberFormat="1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Protection="1"/>
    <xf numFmtId="0" fontId="6" fillId="0" borderId="0" xfId="0" applyFont="1" applyFill="1" applyBorder="1" applyProtection="1"/>
    <xf numFmtId="0" fontId="10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Protection="1">
      <protection locked="0"/>
    </xf>
    <xf numFmtId="0" fontId="5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0" fontId="10" fillId="0" borderId="0" xfId="2" applyNumberFormat="1" applyFont="1" applyFill="1" applyBorder="1" applyAlignment="1">
      <alignment horizontal="right" vertical="center" wrapText="1"/>
    </xf>
    <xf numFmtId="10" fontId="10" fillId="0" borderId="0" xfId="0" applyNumberFormat="1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167" fontId="10" fillId="11" borderId="2" xfId="1" applyNumberFormat="1" applyFont="1" applyFill="1" applyBorder="1" applyAlignment="1">
      <alignment horizontal="right" vertical="center" wrapText="1"/>
    </xf>
    <xf numFmtId="167" fontId="10" fillId="11" borderId="14" xfId="1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/>
    </xf>
    <xf numFmtId="10" fontId="10" fillId="9" borderId="23" xfId="0" applyNumberFormat="1" applyFont="1" applyFill="1" applyBorder="1" applyAlignment="1">
      <alignment vertical="center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171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7" fillId="6" borderId="21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/>
    <xf numFmtId="0" fontId="6" fillId="0" borderId="5" xfId="0" applyFont="1" applyBorder="1"/>
    <xf numFmtId="175" fontId="6" fillId="0" borderId="0" xfId="0" applyNumberFormat="1" applyFont="1"/>
    <xf numFmtId="168" fontId="9" fillId="4" borderId="29" xfId="0" quotePrefix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5" fillId="6" borderId="23" xfId="0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171" fontId="8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6" fontId="5" fillId="6" borderId="25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center" vertical="center"/>
    </xf>
    <xf numFmtId="10" fontId="10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166" fontId="5" fillId="0" borderId="0" xfId="0" applyNumberFormat="1" applyFont="1" applyFill="1" applyBorder="1" applyProtection="1">
      <protection locked="0"/>
    </xf>
    <xf numFmtId="165" fontId="9" fillId="0" borderId="0" xfId="0" applyNumberFormat="1" applyFont="1" applyFill="1" applyBorder="1" applyAlignment="1">
      <alignment horizontal="center" vertical="center"/>
    </xf>
    <xf numFmtId="9" fontId="10" fillId="0" borderId="0" xfId="2" applyFont="1" applyFill="1" applyBorder="1" applyAlignment="1">
      <alignment horizontal="left" vertical="center" indent="2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/>
    <xf numFmtId="0" fontId="11" fillId="0" borderId="0" xfId="0" applyFont="1" applyAlignment="1" applyProtection="1">
      <alignment horizontal="center"/>
    </xf>
    <xf numFmtId="0" fontId="11" fillId="0" borderId="0" xfId="0" applyNumberFormat="1" applyFont="1" applyAlignment="1" applyProtection="1">
      <alignment horizontal="center"/>
    </xf>
    <xf numFmtId="0" fontId="11" fillId="0" borderId="0" xfId="0" applyFont="1" applyProtection="1"/>
    <xf numFmtId="2" fontId="6" fillId="0" borderId="0" xfId="0" applyNumberFormat="1" applyFont="1" applyProtection="1"/>
    <xf numFmtId="0" fontId="11" fillId="0" borderId="0" xfId="0" applyFont="1" applyProtection="1">
      <protection locked="0"/>
    </xf>
    <xf numFmtId="170" fontId="6" fillId="0" borderId="0" xfId="2" applyNumberFormat="1" applyFont="1" applyProtection="1">
      <protection locked="0"/>
    </xf>
    <xf numFmtId="172" fontId="6" fillId="0" borderId="0" xfId="1" applyNumberFormat="1" applyFont="1" applyProtection="1"/>
    <xf numFmtId="9" fontId="6" fillId="0" borderId="0" xfId="0" applyNumberFormat="1" applyFont="1" applyProtection="1"/>
    <xf numFmtId="0" fontId="6" fillId="0" borderId="0" xfId="0" applyNumberFormat="1" applyFont="1" applyProtection="1"/>
    <xf numFmtId="9" fontId="6" fillId="0" borderId="0" xfId="2" applyNumberFormat="1" applyFont="1" applyProtection="1"/>
    <xf numFmtId="9" fontId="6" fillId="0" borderId="0" xfId="2" applyFont="1" applyProtection="1"/>
    <xf numFmtId="172" fontId="6" fillId="0" borderId="0" xfId="0" applyNumberFormat="1" applyFont="1" applyProtection="1"/>
    <xf numFmtId="172" fontId="11" fillId="0" borderId="0" xfId="1" applyNumberFormat="1" applyFont="1" applyAlignment="1" applyProtection="1">
      <alignment horizontal="center"/>
    </xf>
    <xf numFmtId="167" fontId="6" fillId="0" borderId="0" xfId="0" applyNumberFormat="1" applyFont="1" applyProtection="1"/>
    <xf numFmtId="10" fontId="11" fillId="0" borderId="0" xfId="0" applyNumberFormat="1" applyFont="1" applyAlignment="1" applyProtection="1"/>
    <xf numFmtId="0" fontId="6" fillId="0" borderId="0" xfId="0" applyFont="1" applyBorder="1" applyProtection="1"/>
    <xf numFmtId="0" fontId="11" fillId="0" borderId="0" xfId="0" applyFont="1" applyBorder="1" applyProtection="1"/>
    <xf numFmtId="10" fontId="6" fillId="17" borderId="0" xfId="2" applyNumberFormat="1" applyFont="1" applyFill="1" applyAlignment="1" applyProtection="1">
      <alignment horizontal="right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/>
    </xf>
    <xf numFmtId="3" fontId="6" fillId="0" borderId="0" xfId="0" applyNumberFormat="1" applyFont="1" applyBorder="1" applyProtection="1"/>
    <xf numFmtId="43" fontId="6" fillId="0" borderId="0" xfId="0" applyNumberFormat="1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11" fillId="19" borderId="0" xfId="0" applyFont="1" applyFill="1" applyBorder="1" applyAlignment="1" applyProtection="1">
      <alignment horizontal="center"/>
    </xf>
    <xf numFmtId="3" fontId="6" fillId="0" borderId="0" xfId="0" applyNumberFormat="1" applyFont="1" applyFill="1" applyBorder="1" applyProtection="1"/>
    <xf numFmtId="3" fontId="6" fillId="0" borderId="0" xfId="0" applyNumberFormat="1" applyFont="1" applyFill="1" applyProtection="1"/>
    <xf numFmtId="172" fontId="6" fillId="0" borderId="0" xfId="1" applyNumberFormat="1" applyFont="1" applyFill="1" applyProtection="1"/>
    <xf numFmtId="0" fontId="6" fillId="0" borderId="0" xfId="0" applyFont="1" applyFill="1" applyAlignment="1" applyProtection="1">
      <alignment horizontal="left"/>
    </xf>
    <xf numFmtId="0" fontId="11" fillId="32" borderId="0" xfId="0" applyFont="1" applyFill="1" applyBorder="1" applyAlignment="1" applyProtection="1">
      <alignment horizontal="center" vertical="center"/>
    </xf>
    <xf numFmtId="43" fontId="10" fillId="6" borderId="26" xfId="1" applyFont="1" applyFill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11" fillId="0" borderId="0" xfId="0" applyFont="1" applyAlignment="1" applyProtection="1">
      <protection locked="0"/>
    </xf>
    <xf numFmtId="172" fontId="6" fillId="0" borderId="0" xfId="0" applyNumberFormat="1" applyFont="1" applyProtection="1">
      <protection locked="0"/>
    </xf>
    <xf numFmtId="167" fontId="10" fillId="14" borderId="0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wrapText="1"/>
    </xf>
    <xf numFmtId="0" fontId="11" fillId="0" borderId="0" xfId="0" applyNumberFormat="1" applyFont="1" applyFill="1" applyAlignment="1" applyProtection="1">
      <alignment horizontal="center" wrapText="1"/>
    </xf>
    <xf numFmtId="10" fontId="11" fillId="0" borderId="0" xfId="2" applyNumberFormat="1" applyFont="1" applyFill="1" applyAlignment="1" applyProtection="1">
      <alignment horizontal="center"/>
    </xf>
    <xf numFmtId="0" fontId="11" fillId="0" borderId="0" xfId="0" applyNumberFormat="1" applyFont="1" applyFill="1" applyAlignment="1" applyProtection="1">
      <alignment horizontal="center"/>
    </xf>
    <xf numFmtId="0" fontId="11" fillId="0" borderId="0" xfId="0" applyFont="1" applyFill="1" applyAlignment="1" applyProtection="1"/>
    <xf numFmtId="0" fontId="11" fillId="0" borderId="0" xfId="0" applyNumberFormat="1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wrapText="1"/>
    </xf>
    <xf numFmtId="0" fontId="11" fillId="0" borderId="0" xfId="0" applyFont="1" applyAlignment="1" applyProtection="1">
      <alignment vertical="center"/>
      <protection locked="0"/>
    </xf>
    <xf numFmtId="172" fontId="6" fillId="0" borderId="0" xfId="0" applyNumberFormat="1" applyFont="1" applyFill="1" applyProtection="1"/>
    <xf numFmtId="43" fontId="6" fillId="0" borderId="0" xfId="0" applyNumberFormat="1" applyFont="1" applyFill="1" applyProtection="1"/>
    <xf numFmtId="0" fontId="6" fillId="0" borderId="0" xfId="0" applyFont="1" applyAlignment="1" applyProtection="1">
      <alignment horizontal="center"/>
    </xf>
    <xf numFmtId="4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172" fontId="10" fillId="6" borderId="26" xfId="1" applyNumberFormat="1" applyFont="1" applyFill="1" applyBorder="1" applyAlignment="1">
      <alignment horizontal="right" vertical="center" wrapText="1"/>
    </xf>
    <xf numFmtId="166" fontId="10" fillId="6" borderId="26" xfId="1" applyNumberFormat="1" applyFont="1" applyFill="1" applyBorder="1" applyAlignment="1">
      <alignment horizontal="right" vertical="center" wrapText="1"/>
    </xf>
    <xf numFmtId="0" fontId="7" fillId="6" borderId="16" xfId="0" applyFont="1" applyFill="1" applyBorder="1" applyAlignment="1" applyProtection="1">
      <alignment vertical="center"/>
      <protection locked="0"/>
    </xf>
    <xf numFmtId="0" fontId="7" fillId="6" borderId="17" xfId="0" applyFont="1" applyFill="1" applyBorder="1" applyAlignment="1" applyProtection="1">
      <alignment vertical="center"/>
      <protection locked="0"/>
    </xf>
    <xf numFmtId="0" fontId="7" fillId="6" borderId="18" xfId="0" applyFont="1" applyFill="1" applyBorder="1" applyAlignment="1" applyProtection="1">
      <alignment vertical="center"/>
      <protection locked="0"/>
    </xf>
    <xf numFmtId="2" fontId="6" fillId="0" borderId="0" xfId="0" applyNumberFormat="1" applyFont="1" applyProtection="1">
      <protection locked="0"/>
    </xf>
    <xf numFmtId="0" fontId="11" fillId="0" borderId="0" xfId="0" applyFont="1" applyFill="1" applyBorder="1" applyProtection="1"/>
    <xf numFmtId="9" fontId="11" fillId="0" borderId="0" xfId="0" applyNumberFormat="1" applyFont="1" applyFill="1" applyProtection="1"/>
    <xf numFmtId="43" fontId="6" fillId="0" borderId="0" xfId="1" applyFont="1" applyFill="1" applyProtection="1"/>
    <xf numFmtId="9" fontId="6" fillId="0" borderId="0" xfId="2" applyNumberFormat="1" applyFont="1" applyFill="1" applyProtection="1"/>
    <xf numFmtId="9" fontId="11" fillId="0" borderId="0" xfId="0" applyNumberFormat="1" applyFont="1" applyAlignment="1" applyProtection="1">
      <alignment horizontal="center"/>
    </xf>
    <xf numFmtId="176" fontId="6" fillId="0" borderId="0" xfId="1" applyNumberFormat="1" applyFont="1" applyFill="1" applyAlignment="1" applyProtection="1">
      <alignment horizontal="center"/>
    </xf>
    <xf numFmtId="0" fontId="11" fillId="0" borderId="0" xfId="0" applyFont="1" applyFill="1" applyProtection="1"/>
    <xf numFmtId="0" fontId="6" fillId="0" borderId="0" xfId="0" applyFont="1" applyFill="1" applyAlignment="1" applyProtection="1">
      <alignment horizontal="center"/>
      <protection locked="0"/>
    </xf>
    <xf numFmtId="0" fontId="11" fillId="32" borderId="0" xfId="0" applyNumberFormat="1" applyFont="1" applyFill="1" applyBorder="1" applyAlignment="1" applyProtection="1">
      <alignment horizontal="center" vertical="center" wrapText="1"/>
    </xf>
    <xf numFmtId="0" fontId="11" fillId="18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11" fillId="29" borderId="0" xfId="0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174" fontId="11" fillId="0" borderId="0" xfId="1" applyNumberFormat="1" applyFont="1" applyFill="1" applyBorder="1" applyAlignment="1" applyProtection="1">
      <alignment horizontal="center"/>
    </xf>
    <xf numFmtId="174" fontId="11" fillId="0" borderId="0" xfId="1" applyNumberFormat="1" applyFont="1" applyFill="1" applyBorder="1" applyProtection="1"/>
    <xf numFmtId="0" fontId="6" fillId="0" borderId="0" xfId="0" applyFont="1" applyFill="1" applyAlignment="1" applyProtection="1">
      <alignment horizontal="center"/>
    </xf>
    <xf numFmtId="3" fontId="11" fillId="0" borderId="0" xfId="0" applyNumberFormat="1" applyFont="1" applyFill="1" applyAlignment="1" applyProtection="1">
      <alignment horizontal="center"/>
    </xf>
    <xf numFmtId="3" fontId="8" fillId="0" borderId="0" xfId="0" applyNumberFormat="1" applyFont="1" applyFill="1" applyAlignment="1" applyProtection="1">
      <alignment horizontal="center"/>
    </xf>
    <xf numFmtId="3" fontId="6" fillId="0" borderId="0" xfId="0" applyNumberFormat="1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3" fontId="11" fillId="0" borderId="0" xfId="0" applyNumberFormat="1" applyFont="1" applyFill="1" applyProtection="1"/>
    <xf numFmtId="3" fontId="8" fillId="0" borderId="0" xfId="0" applyNumberFormat="1" applyFont="1" applyFill="1" applyProtection="1"/>
    <xf numFmtId="0" fontId="6" fillId="0" borderId="0" xfId="0" applyFont="1" applyBorder="1" applyProtection="1">
      <protection locked="0"/>
    </xf>
    <xf numFmtId="0" fontId="6" fillId="0" borderId="0" xfId="0" applyFont="1" applyFill="1" applyBorder="1" applyAlignment="1" applyProtection="1">
      <alignment horizontal="center" vertical="center"/>
    </xf>
    <xf numFmtId="4" fontId="6" fillId="19" borderId="0" xfId="0" applyNumberFormat="1" applyFont="1" applyFill="1" applyBorder="1" applyAlignment="1" applyProtection="1">
      <alignment horizontal="center" vertical="center"/>
    </xf>
    <xf numFmtId="2" fontId="6" fillId="19" borderId="0" xfId="0" applyNumberFormat="1" applyFont="1" applyFill="1" applyBorder="1" applyAlignment="1" applyProtection="1">
      <alignment horizontal="center" vertical="center"/>
    </xf>
    <xf numFmtId="2" fontId="6" fillId="19" borderId="0" xfId="0" applyNumberFormat="1" applyFont="1" applyFill="1" applyBorder="1" applyAlignment="1" applyProtection="1">
      <alignment horizontal="center"/>
    </xf>
    <xf numFmtId="2" fontId="11" fillId="19" borderId="0" xfId="0" applyNumberFormat="1" applyFont="1" applyFill="1" applyBorder="1" applyAlignment="1" applyProtection="1">
      <alignment horizontal="center"/>
    </xf>
    <xf numFmtId="0" fontId="16" fillId="19" borderId="0" xfId="0" applyFont="1" applyFill="1" applyBorder="1" applyAlignment="1" applyProtection="1">
      <alignment horizontal="center" wrapText="1"/>
    </xf>
    <xf numFmtId="168" fontId="10" fillId="19" borderId="0" xfId="0" applyNumberFormat="1" applyFont="1" applyFill="1" applyBorder="1" applyAlignment="1" applyProtection="1">
      <alignment horizontal="center"/>
    </xf>
    <xf numFmtId="0" fontId="16" fillId="14" borderId="0" xfId="0" applyFont="1" applyFill="1" applyBorder="1" applyAlignment="1" applyProtection="1">
      <alignment horizontal="center" wrapText="1"/>
    </xf>
    <xf numFmtId="168" fontId="10" fillId="14" borderId="0" xfId="0" applyNumberFormat="1" applyFont="1" applyFill="1" applyBorder="1" applyAlignment="1" applyProtection="1">
      <alignment horizontal="center"/>
    </xf>
    <xf numFmtId="0" fontId="16" fillId="28" borderId="0" xfId="0" applyFont="1" applyFill="1" applyBorder="1" applyAlignment="1" applyProtection="1">
      <alignment horizontal="center" wrapText="1"/>
    </xf>
    <xf numFmtId="168" fontId="10" fillId="28" borderId="0" xfId="0" applyNumberFormat="1" applyFont="1" applyFill="1" applyBorder="1" applyAlignment="1" applyProtection="1">
      <alignment vertical="center"/>
    </xf>
    <xf numFmtId="167" fontId="10" fillId="28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wrapText="1"/>
    </xf>
    <xf numFmtId="10" fontId="11" fillId="0" borderId="0" xfId="0" applyNumberFormat="1" applyFont="1" applyFill="1" applyBorder="1" applyAlignment="1" applyProtection="1">
      <alignment horizontal="center" vertical="center"/>
    </xf>
    <xf numFmtId="0" fontId="11" fillId="19" borderId="39" xfId="0" applyFont="1" applyFill="1" applyBorder="1" applyAlignment="1" applyProtection="1">
      <alignment horizontal="center" vertical="center"/>
    </xf>
    <xf numFmtId="0" fontId="11" fillId="19" borderId="39" xfId="0" applyNumberFormat="1" applyFont="1" applyFill="1" applyBorder="1" applyAlignment="1" applyProtection="1">
      <alignment horizontal="center" vertical="center"/>
    </xf>
    <xf numFmtId="0" fontId="11" fillId="19" borderId="39" xfId="0" applyFont="1" applyFill="1" applyBorder="1" applyAlignment="1" applyProtection="1">
      <alignment horizontal="center" vertical="center" wrapText="1"/>
    </xf>
    <xf numFmtId="0" fontId="11" fillId="19" borderId="41" xfId="0" applyFont="1" applyFill="1" applyBorder="1" applyAlignment="1" applyProtection="1">
      <alignment horizontal="center" vertical="center"/>
    </xf>
    <xf numFmtId="0" fontId="11" fillId="19" borderId="42" xfId="0" applyFont="1" applyFill="1" applyBorder="1" applyAlignment="1" applyProtection="1">
      <alignment horizontal="center" vertical="center" wrapText="1"/>
    </xf>
    <xf numFmtId="0" fontId="11" fillId="19" borderId="34" xfId="0" applyFont="1" applyFill="1" applyBorder="1" applyAlignment="1" applyProtection="1">
      <alignment horizontal="center"/>
    </xf>
    <xf numFmtId="0" fontId="6" fillId="19" borderId="35" xfId="0" applyFont="1" applyFill="1" applyBorder="1" applyAlignment="1" applyProtection="1">
      <alignment horizontal="center"/>
    </xf>
    <xf numFmtId="0" fontId="11" fillId="19" borderId="36" xfId="0" applyFont="1" applyFill="1" applyBorder="1" applyAlignment="1" applyProtection="1">
      <alignment horizontal="center"/>
    </xf>
    <xf numFmtId="2" fontId="11" fillId="19" borderId="5" xfId="0" applyNumberFormat="1" applyFont="1" applyFill="1" applyBorder="1" applyAlignment="1" applyProtection="1">
      <alignment horizontal="center"/>
    </xf>
    <xf numFmtId="2" fontId="6" fillId="19" borderId="5" xfId="0" applyNumberFormat="1" applyFont="1" applyFill="1" applyBorder="1" applyAlignment="1" applyProtection="1">
      <alignment horizontal="center"/>
    </xf>
    <xf numFmtId="0" fontId="6" fillId="19" borderId="37" xfId="0" applyFont="1" applyFill="1" applyBorder="1" applyAlignment="1" applyProtection="1">
      <alignment horizontal="center"/>
    </xf>
    <xf numFmtId="0" fontId="2" fillId="0" borderId="0" xfId="0" applyFont="1" applyBorder="1" applyProtection="1">
      <protection locked="0"/>
    </xf>
    <xf numFmtId="4" fontId="6" fillId="19" borderId="35" xfId="0" applyNumberFormat="1" applyFont="1" applyFill="1" applyBorder="1" applyAlignment="1" applyProtection="1">
      <alignment horizontal="center" vertical="center"/>
    </xf>
    <xf numFmtId="4" fontId="6" fillId="19" borderId="5" xfId="0" applyNumberFormat="1" applyFont="1" applyFill="1" applyBorder="1" applyAlignment="1" applyProtection="1">
      <alignment horizontal="center" vertical="center"/>
    </xf>
    <xf numFmtId="2" fontId="6" fillId="19" borderId="5" xfId="0" applyNumberFormat="1" applyFont="1" applyFill="1" applyBorder="1" applyAlignment="1" applyProtection="1">
      <alignment horizontal="center" vertical="center"/>
    </xf>
    <xf numFmtId="4" fontId="6" fillId="19" borderId="37" xfId="0" applyNumberFormat="1" applyFont="1" applyFill="1" applyBorder="1" applyAlignment="1" applyProtection="1">
      <alignment horizontal="center" vertical="center"/>
    </xf>
    <xf numFmtId="0" fontId="11" fillId="29" borderId="17" xfId="0" applyFont="1" applyFill="1" applyBorder="1" applyAlignment="1" applyProtection="1">
      <alignment horizontal="center" vertical="center" wrapText="1"/>
    </xf>
    <xf numFmtId="4" fontId="6" fillId="19" borderId="0" xfId="0" applyNumberFormat="1" applyFont="1" applyFill="1" applyBorder="1" applyAlignment="1" applyProtection="1">
      <alignment horizontal="center"/>
    </xf>
    <xf numFmtId="4" fontId="6" fillId="19" borderId="35" xfId="0" applyNumberFormat="1" applyFont="1" applyFill="1" applyBorder="1" applyAlignment="1" applyProtection="1">
      <alignment horizontal="center"/>
    </xf>
    <xf numFmtId="0" fontId="16" fillId="29" borderId="17" xfId="0" applyFont="1" applyFill="1" applyBorder="1" applyAlignment="1" applyProtection="1">
      <alignment horizontal="left" wrapText="1"/>
    </xf>
    <xf numFmtId="0" fontId="16" fillId="19" borderId="6" xfId="0" applyFont="1" applyFill="1" applyBorder="1" applyAlignment="1" applyProtection="1">
      <alignment horizontal="center" wrapText="1"/>
    </xf>
    <xf numFmtId="168" fontId="10" fillId="19" borderId="6" xfId="0" applyNumberFormat="1" applyFont="1" applyFill="1" applyBorder="1" applyAlignment="1" applyProtection="1">
      <alignment horizontal="center"/>
    </xf>
    <xf numFmtId="167" fontId="10" fillId="19" borderId="33" xfId="0" applyNumberFormat="1" applyFont="1" applyFill="1" applyBorder="1" applyAlignment="1" applyProtection="1">
      <alignment horizontal="center"/>
    </xf>
    <xf numFmtId="167" fontId="10" fillId="19" borderId="35" xfId="0" applyNumberFormat="1" applyFont="1" applyFill="1" applyBorder="1" applyAlignment="1" applyProtection="1">
      <alignment horizontal="center"/>
    </xf>
    <xf numFmtId="0" fontId="16" fillId="19" borderId="5" xfId="0" applyFont="1" applyFill="1" applyBorder="1" applyAlignment="1" applyProtection="1">
      <alignment horizontal="center" wrapText="1"/>
    </xf>
    <xf numFmtId="168" fontId="10" fillId="19" borderId="5" xfId="0" applyNumberFormat="1" applyFont="1" applyFill="1" applyBorder="1" applyAlignment="1" applyProtection="1">
      <alignment horizontal="center"/>
    </xf>
    <xf numFmtId="167" fontId="10" fillId="19" borderId="37" xfId="0" applyNumberFormat="1" applyFont="1" applyFill="1" applyBorder="1" applyAlignment="1" applyProtection="1">
      <alignment horizontal="center"/>
    </xf>
    <xf numFmtId="0" fontId="11" fillId="29" borderId="17" xfId="0" applyFont="1" applyFill="1" applyBorder="1" applyAlignment="1" applyProtection="1">
      <alignment horizontal="center" wrapText="1"/>
    </xf>
    <xf numFmtId="0" fontId="16" fillId="14" borderId="6" xfId="0" applyFont="1" applyFill="1" applyBorder="1" applyAlignment="1" applyProtection="1">
      <alignment horizontal="center" wrapText="1"/>
    </xf>
    <xf numFmtId="168" fontId="10" fillId="14" borderId="6" xfId="0" applyNumberFormat="1" applyFont="1" applyFill="1" applyBorder="1" applyAlignment="1" applyProtection="1">
      <alignment horizontal="center"/>
    </xf>
    <xf numFmtId="167" fontId="10" fillId="14" borderId="6" xfId="0" applyNumberFormat="1" applyFont="1" applyFill="1" applyBorder="1" applyAlignment="1" applyProtection="1">
      <alignment horizontal="center"/>
    </xf>
    <xf numFmtId="0" fontId="16" fillId="14" borderId="5" xfId="0" applyFont="1" applyFill="1" applyBorder="1" applyAlignment="1" applyProtection="1">
      <alignment horizontal="center" wrapText="1"/>
    </xf>
    <xf numFmtId="168" fontId="10" fillId="14" borderId="5" xfId="0" applyNumberFormat="1" applyFont="1" applyFill="1" applyBorder="1" applyAlignment="1" applyProtection="1">
      <alignment horizontal="center"/>
    </xf>
    <xf numFmtId="167" fontId="10" fillId="14" borderId="5" xfId="0" applyNumberFormat="1" applyFont="1" applyFill="1" applyBorder="1" applyAlignment="1" applyProtection="1">
      <alignment horizontal="center"/>
    </xf>
    <xf numFmtId="0" fontId="11" fillId="29" borderId="18" xfId="0" applyFont="1" applyFill="1" applyBorder="1" applyAlignment="1" applyProtection="1">
      <alignment horizontal="center" vertical="center" wrapText="1"/>
    </xf>
    <xf numFmtId="0" fontId="16" fillId="29" borderId="17" xfId="0" applyFont="1" applyFill="1" applyBorder="1" applyAlignment="1" applyProtection="1">
      <alignment horizontal="center" wrapText="1"/>
    </xf>
    <xf numFmtId="0" fontId="16" fillId="28" borderId="6" xfId="0" applyFont="1" applyFill="1" applyBorder="1" applyAlignment="1" applyProtection="1">
      <alignment horizontal="center" wrapText="1"/>
    </xf>
    <xf numFmtId="168" fontId="10" fillId="28" borderId="6" xfId="0" applyNumberFormat="1" applyFont="1" applyFill="1" applyBorder="1" applyAlignment="1" applyProtection="1">
      <alignment vertical="center"/>
    </xf>
    <xf numFmtId="167" fontId="10" fillId="28" borderId="6" xfId="0" applyNumberFormat="1" applyFont="1" applyFill="1" applyBorder="1" applyAlignment="1" applyProtection="1">
      <alignment horizontal="center" vertical="center"/>
    </xf>
    <xf numFmtId="0" fontId="16" fillId="28" borderId="5" xfId="0" applyFont="1" applyFill="1" applyBorder="1" applyAlignment="1" applyProtection="1">
      <alignment horizontal="center" wrapText="1"/>
    </xf>
    <xf numFmtId="168" fontId="10" fillId="28" borderId="5" xfId="0" applyNumberFormat="1" applyFont="1" applyFill="1" applyBorder="1" applyAlignment="1" applyProtection="1">
      <alignment vertical="center"/>
    </xf>
    <xf numFmtId="167" fontId="10" fillId="28" borderId="5" xfId="0" applyNumberFormat="1" applyFont="1" applyFill="1" applyBorder="1" applyAlignment="1" applyProtection="1">
      <alignment horizontal="center" vertical="center"/>
    </xf>
    <xf numFmtId="0" fontId="11" fillId="29" borderId="6" xfId="0" applyFont="1" applyFill="1" applyBorder="1" applyAlignment="1" applyProtection="1">
      <alignment horizontal="center" vertical="center" wrapText="1"/>
    </xf>
    <xf numFmtId="4" fontId="6" fillId="19" borderId="40" xfId="0" applyNumberFormat="1" applyFont="1" applyFill="1" applyBorder="1" applyAlignment="1" applyProtection="1">
      <alignment horizontal="center" vertical="center"/>
    </xf>
    <xf numFmtId="2" fontId="6" fillId="19" borderId="40" xfId="0" applyNumberFormat="1" applyFont="1" applyFill="1" applyBorder="1" applyAlignment="1" applyProtection="1">
      <alignment horizontal="center" vertical="center"/>
    </xf>
    <xf numFmtId="4" fontId="6" fillId="19" borderId="39" xfId="0" applyNumberFormat="1" applyFont="1" applyFill="1" applyBorder="1" applyAlignment="1" applyProtection="1">
      <alignment horizontal="center" vertical="center"/>
    </xf>
    <xf numFmtId="2" fontId="6" fillId="19" borderId="39" xfId="0" applyNumberFormat="1" applyFont="1" applyFill="1" applyBorder="1" applyAlignment="1" applyProtection="1">
      <alignment horizontal="center" vertical="center"/>
    </xf>
    <xf numFmtId="4" fontId="6" fillId="19" borderId="42" xfId="0" applyNumberFormat="1" applyFont="1" applyFill="1" applyBorder="1" applyAlignment="1" applyProtection="1">
      <alignment horizontal="center" vertical="center"/>
    </xf>
    <xf numFmtId="4" fontId="6" fillId="19" borderId="44" xfId="0" applyNumberFormat="1" applyFont="1" applyFill="1" applyBorder="1" applyAlignment="1" applyProtection="1">
      <alignment horizontal="center" vertical="center"/>
    </xf>
    <xf numFmtId="0" fontId="11" fillId="29" borderId="31" xfId="0" applyFont="1" applyFill="1" applyBorder="1" applyAlignment="1" applyProtection="1">
      <alignment horizontal="center" vertical="center"/>
    </xf>
    <xf numFmtId="0" fontId="11" fillId="29" borderId="16" xfId="0" applyFont="1" applyFill="1" applyBorder="1" applyAlignment="1" applyProtection="1">
      <alignment horizontal="center" vertical="center"/>
    </xf>
    <xf numFmtId="3" fontId="6" fillId="19" borderId="0" xfId="0" applyNumberFormat="1" applyFont="1" applyFill="1" applyBorder="1" applyAlignment="1" applyProtection="1">
      <alignment horizontal="center" vertical="center"/>
    </xf>
    <xf numFmtId="3" fontId="6" fillId="19" borderId="35" xfId="0" applyNumberFormat="1" applyFont="1" applyFill="1" applyBorder="1" applyAlignment="1" applyProtection="1">
      <alignment horizontal="center" vertical="center"/>
    </xf>
    <xf numFmtId="0" fontId="11" fillId="14" borderId="31" xfId="0" applyFont="1" applyFill="1" applyBorder="1" applyAlignment="1" applyProtection="1">
      <alignment horizontal="center" vertical="center"/>
    </xf>
    <xf numFmtId="3" fontId="6" fillId="14" borderId="0" xfId="0" applyNumberFormat="1" applyFont="1" applyFill="1" applyBorder="1" applyAlignment="1" applyProtection="1">
      <alignment horizontal="center" vertical="center"/>
    </xf>
    <xf numFmtId="3" fontId="6" fillId="14" borderId="35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vertical="center"/>
    </xf>
    <xf numFmtId="3" fontId="6" fillId="31" borderId="0" xfId="0" applyNumberFormat="1" applyFont="1" applyFill="1" applyBorder="1" applyAlignment="1" applyProtection="1">
      <alignment horizontal="center" vertical="center"/>
    </xf>
    <xf numFmtId="3" fontId="6" fillId="31" borderId="35" xfId="0" applyNumberFormat="1" applyFont="1" applyFill="1" applyBorder="1" applyAlignment="1" applyProtection="1">
      <alignment horizontal="center" vertical="center"/>
    </xf>
    <xf numFmtId="2" fontId="11" fillId="0" borderId="0" xfId="0" applyNumberFormat="1" applyFont="1" applyFill="1" applyProtection="1"/>
    <xf numFmtId="2" fontId="6" fillId="0" borderId="0" xfId="0" applyNumberFormat="1" applyFont="1" applyFill="1" applyProtection="1"/>
    <xf numFmtId="9" fontId="11" fillId="19" borderId="31" xfId="0" applyNumberFormat="1" applyFont="1" applyFill="1" applyBorder="1" applyProtection="1"/>
    <xf numFmtId="10" fontId="6" fillId="19" borderId="6" xfId="0" applyNumberFormat="1" applyFont="1" applyFill="1" applyBorder="1" applyAlignment="1" applyProtection="1">
      <alignment horizontal="center"/>
    </xf>
    <xf numFmtId="10" fontId="6" fillId="19" borderId="33" xfId="0" applyNumberFormat="1" applyFont="1" applyFill="1" applyBorder="1" applyAlignment="1" applyProtection="1">
      <alignment horizontal="center"/>
    </xf>
    <xf numFmtId="9" fontId="11" fillId="19" borderId="34" xfId="0" applyNumberFormat="1" applyFont="1" applyFill="1" applyBorder="1" applyProtection="1"/>
    <xf numFmtId="10" fontId="6" fillId="19" borderId="0" xfId="0" applyNumberFormat="1" applyFont="1" applyFill="1" applyBorder="1" applyAlignment="1" applyProtection="1">
      <alignment horizontal="center"/>
    </xf>
    <xf numFmtId="10" fontId="6" fillId="19" borderId="35" xfId="0" applyNumberFormat="1" applyFont="1" applyFill="1" applyBorder="1" applyAlignment="1" applyProtection="1">
      <alignment horizontal="center"/>
    </xf>
    <xf numFmtId="9" fontId="11" fillId="19" borderId="36" xfId="0" applyNumberFormat="1" applyFont="1" applyFill="1" applyBorder="1" applyProtection="1"/>
    <xf numFmtId="10" fontId="6" fillId="19" borderId="5" xfId="2" applyNumberFormat="1" applyFont="1" applyFill="1" applyBorder="1" applyAlignment="1" applyProtection="1">
      <alignment horizontal="center"/>
    </xf>
    <xf numFmtId="10" fontId="6" fillId="19" borderId="37" xfId="2" applyNumberFormat="1" applyFont="1" applyFill="1" applyBorder="1" applyAlignment="1" applyProtection="1">
      <alignment horizontal="center"/>
    </xf>
    <xf numFmtId="10" fontId="6" fillId="14" borderId="5" xfId="2" applyNumberFormat="1" applyFont="1" applyFill="1" applyBorder="1" applyAlignment="1" applyProtection="1">
      <alignment horizontal="center"/>
    </xf>
    <xf numFmtId="10" fontId="6" fillId="14" borderId="37" xfId="2" applyNumberFormat="1" applyFont="1" applyFill="1" applyBorder="1" applyAlignment="1" applyProtection="1">
      <alignment horizontal="center"/>
    </xf>
    <xf numFmtId="10" fontId="6" fillId="28" borderId="5" xfId="2" applyNumberFormat="1" applyFont="1" applyFill="1" applyBorder="1" applyAlignment="1" applyProtection="1">
      <alignment horizontal="center"/>
    </xf>
    <xf numFmtId="10" fontId="6" fillId="28" borderId="37" xfId="2" applyNumberFormat="1" applyFont="1" applyFill="1" applyBorder="1" applyAlignment="1" applyProtection="1">
      <alignment horizontal="center"/>
    </xf>
    <xf numFmtId="2" fontId="11" fillId="30" borderId="16" xfId="0" applyNumberFormat="1" applyFont="1" applyFill="1" applyBorder="1" applyAlignment="1" applyProtection="1">
      <alignment horizontal="center" vertical="center"/>
    </xf>
    <xf numFmtId="2" fontId="11" fillId="30" borderId="17" xfId="0" applyNumberFormat="1" applyFont="1" applyFill="1" applyBorder="1" applyAlignment="1" applyProtection="1">
      <alignment horizontal="center" vertical="center"/>
    </xf>
    <xf numFmtId="2" fontId="11" fillId="30" borderId="18" xfId="0" applyNumberFormat="1" applyFont="1" applyFill="1" applyBorder="1" applyAlignment="1" applyProtection="1">
      <alignment horizontal="center" vertical="center"/>
    </xf>
    <xf numFmtId="0" fontId="11" fillId="19" borderId="31" xfId="0" applyNumberFormat="1" applyFont="1" applyFill="1" applyBorder="1" applyAlignment="1" applyProtection="1">
      <alignment horizontal="center"/>
    </xf>
    <xf numFmtId="0" fontId="11" fillId="19" borderId="34" xfId="0" applyNumberFormat="1" applyFont="1" applyFill="1" applyBorder="1" applyAlignment="1" applyProtection="1">
      <alignment horizontal="center"/>
    </xf>
    <xf numFmtId="0" fontId="11" fillId="19" borderId="36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Alignment="1" applyProtection="1">
      <alignment vertical="center"/>
    </xf>
    <xf numFmtId="2" fontId="11" fillId="0" borderId="0" xfId="0" applyNumberFormat="1" applyFont="1" applyFill="1" applyAlignment="1" applyProtection="1">
      <alignment horizontal="left" vertical="center"/>
    </xf>
    <xf numFmtId="173" fontId="6" fillId="19" borderId="6" xfId="1" applyNumberFormat="1" applyFont="1" applyFill="1" applyBorder="1" applyAlignment="1" applyProtection="1">
      <alignment horizontal="center"/>
    </xf>
    <xf numFmtId="173" fontId="6" fillId="19" borderId="33" xfId="1" applyNumberFormat="1" applyFont="1" applyFill="1" applyBorder="1" applyAlignment="1" applyProtection="1">
      <alignment horizontal="center"/>
    </xf>
    <xf numFmtId="173" fontId="6" fillId="19" borderId="0" xfId="1" applyNumberFormat="1" applyFont="1" applyFill="1" applyBorder="1" applyAlignment="1" applyProtection="1">
      <alignment horizontal="center"/>
    </xf>
    <xf numFmtId="173" fontId="6" fillId="19" borderId="35" xfId="1" applyNumberFormat="1" applyFont="1" applyFill="1" applyBorder="1" applyAlignment="1" applyProtection="1">
      <alignment horizontal="center"/>
    </xf>
    <xf numFmtId="173" fontId="6" fillId="19" borderId="5" xfId="1" applyNumberFormat="1" applyFont="1" applyFill="1" applyBorder="1" applyAlignment="1" applyProtection="1">
      <alignment horizontal="center"/>
    </xf>
    <xf numFmtId="173" fontId="6" fillId="19" borderId="37" xfId="1" applyNumberFormat="1" applyFont="1" applyFill="1" applyBorder="1" applyAlignment="1" applyProtection="1">
      <alignment horizontal="center"/>
    </xf>
    <xf numFmtId="0" fontId="11" fillId="30" borderId="6" xfId="0" applyFont="1" applyFill="1" applyBorder="1" applyAlignment="1" applyProtection="1">
      <alignment horizontal="center" vertical="center"/>
    </xf>
    <xf numFmtId="2" fontId="6" fillId="30" borderId="6" xfId="0" applyNumberFormat="1" applyFont="1" applyFill="1" applyBorder="1" applyAlignment="1" applyProtection="1">
      <alignment vertical="center"/>
    </xf>
    <xf numFmtId="2" fontId="6" fillId="30" borderId="33" xfId="0" applyNumberFormat="1" applyFont="1" applyFill="1" applyBorder="1" applyAlignment="1" applyProtection="1">
      <alignment vertical="center"/>
    </xf>
    <xf numFmtId="172" fontId="6" fillId="19" borderId="35" xfId="1" applyNumberFormat="1" applyFont="1" applyFill="1" applyBorder="1" applyProtection="1"/>
    <xf numFmtId="0" fontId="6" fillId="19" borderId="5" xfId="0" applyFont="1" applyFill="1" applyBorder="1" applyProtection="1"/>
    <xf numFmtId="172" fontId="6" fillId="19" borderId="37" xfId="1" applyNumberFormat="1" applyFont="1" applyFill="1" applyBorder="1" applyProtection="1"/>
    <xf numFmtId="0" fontId="11" fillId="30" borderId="6" xfId="0" applyFont="1" applyFill="1" applyBorder="1" applyProtection="1"/>
    <xf numFmtId="2" fontId="6" fillId="30" borderId="6" xfId="0" applyNumberFormat="1" applyFont="1" applyFill="1" applyBorder="1" applyProtection="1"/>
    <xf numFmtId="2" fontId="6" fillId="30" borderId="33" xfId="0" applyNumberFormat="1" applyFont="1" applyFill="1" applyBorder="1" applyProtection="1"/>
    <xf numFmtId="0" fontId="11" fillId="30" borderId="5" xfId="0" applyFont="1" applyFill="1" applyBorder="1" applyAlignment="1" applyProtection="1">
      <alignment horizontal="center"/>
    </xf>
    <xf numFmtId="0" fontId="11" fillId="30" borderId="5" xfId="0" applyNumberFormat="1" applyFont="1" applyFill="1" applyBorder="1" applyAlignment="1" applyProtection="1">
      <alignment horizontal="center"/>
    </xf>
    <xf numFmtId="0" fontId="11" fillId="30" borderId="37" xfId="0" applyNumberFormat="1" applyFont="1" applyFill="1" applyBorder="1" applyAlignment="1" applyProtection="1">
      <alignment horizontal="center"/>
    </xf>
    <xf numFmtId="0" fontId="11" fillId="19" borderId="0" xfId="0" applyNumberFormat="1" applyFont="1" applyFill="1" applyBorder="1" applyAlignment="1" applyProtection="1">
      <alignment horizontal="center"/>
    </xf>
    <xf numFmtId="0" fontId="11" fillId="19" borderId="35" xfId="0" applyNumberFormat="1" applyFont="1" applyFill="1" applyBorder="1" applyAlignment="1" applyProtection="1">
      <alignment horizontal="center"/>
    </xf>
    <xf numFmtId="172" fontId="6" fillId="19" borderId="0" xfId="1" applyNumberFormat="1" applyFont="1" applyFill="1" applyBorder="1" applyProtection="1"/>
    <xf numFmtId="172" fontId="6" fillId="19" borderId="5" xfId="1" applyNumberFormat="1" applyFont="1" applyFill="1" applyBorder="1" applyProtection="1"/>
    <xf numFmtId="0" fontId="6" fillId="30" borderId="6" xfId="0" applyFont="1" applyFill="1" applyBorder="1" applyProtection="1"/>
    <xf numFmtId="0" fontId="11" fillId="30" borderId="36" xfId="0" applyFont="1" applyFill="1" applyBorder="1" applyProtection="1"/>
    <xf numFmtId="0" fontId="11" fillId="30" borderId="37" xfId="0" applyFont="1" applyFill="1" applyBorder="1" applyAlignment="1" applyProtection="1">
      <alignment horizontal="center"/>
    </xf>
    <xf numFmtId="167" fontId="6" fillId="19" borderId="0" xfId="0" applyNumberFormat="1" applyFont="1" applyFill="1" applyBorder="1" applyAlignment="1" applyProtection="1">
      <alignment horizontal="center"/>
    </xf>
    <xf numFmtId="167" fontId="6" fillId="19" borderId="35" xfId="0" applyNumberFormat="1" applyFont="1" applyFill="1" applyBorder="1" applyAlignment="1" applyProtection="1">
      <alignment horizontal="center"/>
    </xf>
    <xf numFmtId="167" fontId="6" fillId="19" borderId="5" xfId="0" applyNumberFormat="1" applyFont="1" applyFill="1" applyBorder="1" applyAlignment="1" applyProtection="1">
      <alignment horizontal="center"/>
    </xf>
    <xf numFmtId="167" fontId="6" fillId="19" borderId="37" xfId="0" applyNumberFormat="1" applyFont="1" applyFill="1" applyBorder="1" applyAlignment="1" applyProtection="1">
      <alignment horizontal="center"/>
    </xf>
    <xf numFmtId="2" fontId="11" fillId="30" borderId="6" xfId="0" applyNumberFormat="1" applyFont="1" applyFill="1" applyBorder="1" applyAlignment="1" applyProtection="1">
      <alignment horizontal="center"/>
    </xf>
    <xf numFmtId="0" fontId="11" fillId="30" borderId="35" xfId="0" applyFont="1" applyFill="1" applyBorder="1" applyAlignment="1" applyProtection="1">
      <alignment horizontal="center"/>
    </xf>
    <xf numFmtId="0" fontId="6" fillId="19" borderId="0" xfId="0" applyFont="1" applyFill="1" applyBorder="1" applyProtection="1"/>
    <xf numFmtId="172" fontId="6" fillId="19" borderId="0" xfId="0" applyNumberFormat="1" applyFont="1" applyFill="1" applyBorder="1" applyProtection="1"/>
    <xf numFmtId="172" fontId="6" fillId="19" borderId="35" xfId="0" applyNumberFormat="1" applyFont="1" applyFill="1" applyBorder="1" applyProtection="1"/>
    <xf numFmtId="172" fontId="6" fillId="19" borderId="5" xfId="0" applyNumberFormat="1" applyFont="1" applyFill="1" applyBorder="1" applyProtection="1"/>
    <xf numFmtId="172" fontId="6" fillId="19" borderId="37" xfId="0" applyNumberFormat="1" applyFont="1" applyFill="1" applyBorder="1" applyProtection="1"/>
    <xf numFmtId="0" fontId="11" fillId="30" borderId="34" xfId="0" applyNumberFormat="1" applyFont="1" applyFill="1" applyBorder="1" applyAlignment="1" applyProtection="1">
      <alignment horizontal="center"/>
    </xf>
    <xf numFmtId="0" fontId="6" fillId="30" borderId="5" xfId="0" applyFont="1" applyFill="1" applyBorder="1" applyProtection="1"/>
    <xf numFmtId="0" fontId="11" fillId="30" borderId="5" xfId="0" applyFont="1" applyFill="1" applyBorder="1" applyProtection="1"/>
    <xf numFmtId="0" fontId="11" fillId="30" borderId="37" xfId="0" applyFont="1" applyFill="1" applyBorder="1" applyProtection="1"/>
    <xf numFmtId="0" fontId="11" fillId="30" borderId="35" xfId="0" applyNumberFormat="1" applyFont="1" applyFill="1" applyBorder="1" applyAlignment="1" applyProtection="1">
      <alignment horizontal="center" wrapText="1"/>
    </xf>
    <xf numFmtId="0" fontId="6" fillId="30" borderId="37" xfId="0" applyFont="1" applyFill="1" applyBorder="1" applyProtection="1"/>
    <xf numFmtId="0" fontId="11" fillId="30" borderId="36" xfId="0" applyFont="1" applyFill="1" applyBorder="1" applyAlignment="1" applyProtection="1">
      <alignment horizontal="center"/>
    </xf>
    <xf numFmtId="0" fontId="11" fillId="19" borderId="35" xfId="0" applyFont="1" applyFill="1" applyBorder="1" applyAlignment="1" applyProtection="1">
      <alignment horizontal="center"/>
    </xf>
    <xf numFmtId="0" fontId="11" fillId="30" borderId="17" xfId="0" applyFont="1" applyFill="1" applyBorder="1" applyAlignment="1" applyProtection="1">
      <alignment horizontal="center"/>
    </xf>
    <xf numFmtId="0" fontId="11" fillId="30" borderId="18" xfId="0" applyFont="1" applyFill="1" applyBorder="1" applyAlignment="1" applyProtection="1">
      <alignment horizontal="center"/>
    </xf>
    <xf numFmtId="167" fontId="6" fillId="19" borderId="6" xfId="2" applyNumberFormat="1" applyFont="1" applyFill="1" applyBorder="1" applyAlignment="1" applyProtection="1">
      <alignment horizontal="center"/>
    </xf>
    <xf numFmtId="167" fontId="6" fillId="19" borderId="33" xfId="2" applyNumberFormat="1" applyFont="1" applyFill="1" applyBorder="1" applyAlignment="1" applyProtection="1">
      <alignment horizontal="center"/>
    </xf>
    <xf numFmtId="9" fontId="11" fillId="19" borderId="31" xfId="0" applyNumberFormat="1" applyFont="1" applyFill="1" applyBorder="1" applyAlignment="1" applyProtection="1">
      <alignment horizontal="center"/>
    </xf>
    <xf numFmtId="167" fontId="6" fillId="19" borderId="6" xfId="0" applyNumberFormat="1" applyFont="1" applyFill="1" applyBorder="1" applyAlignment="1" applyProtection="1">
      <alignment horizontal="center"/>
    </xf>
    <xf numFmtId="167" fontId="6" fillId="19" borderId="33" xfId="0" applyNumberFormat="1" applyFont="1" applyFill="1" applyBorder="1" applyAlignment="1" applyProtection="1">
      <alignment horizontal="center"/>
    </xf>
    <xf numFmtId="9" fontId="11" fillId="19" borderId="34" xfId="0" applyNumberFormat="1" applyFont="1" applyFill="1" applyBorder="1" applyAlignment="1" applyProtection="1">
      <alignment horizontal="center"/>
    </xf>
    <xf numFmtId="9" fontId="11" fillId="0" borderId="0" xfId="0" applyNumberFormat="1" applyFont="1" applyFill="1" applyBorder="1" applyProtection="1"/>
    <xf numFmtId="9" fontId="11" fillId="30" borderId="16" xfId="0" applyNumberFormat="1" applyFont="1" applyFill="1" applyBorder="1" applyProtection="1"/>
    <xf numFmtId="9" fontId="11" fillId="30" borderId="16" xfId="0" applyNumberFormat="1" applyFont="1" applyFill="1" applyBorder="1" applyAlignment="1" applyProtection="1">
      <alignment vertical="center"/>
    </xf>
    <xf numFmtId="0" fontId="11" fillId="30" borderId="17" xfId="0" applyFont="1" applyFill="1" applyBorder="1" applyAlignment="1" applyProtection="1">
      <alignment horizontal="center" vertical="center"/>
    </xf>
    <xf numFmtId="0" fontId="11" fillId="30" borderId="18" xfId="0" applyFont="1" applyFill="1" applyBorder="1" applyAlignment="1" applyProtection="1">
      <alignment horizontal="center" vertical="center"/>
    </xf>
    <xf numFmtId="0" fontId="11" fillId="30" borderId="16" xfId="0" applyFont="1" applyFill="1" applyBorder="1" applyAlignment="1" applyProtection="1">
      <alignment horizontal="center" vertical="center"/>
    </xf>
    <xf numFmtId="173" fontId="6" fillId="14" borderId="6" xfId="1" applyNumberFormat="1" applyFont="1" applyFill="1" applyBorder="1" applyAlignment="1" applyProtection="1">
      <alignment horizontal="center"/>
    </xf>
    <xf numFmtId="173" fontId="6" fillId="14" borderId="33" xfId="1" applyNumberFormat="1" applyFont="1" applyFill="1" applyBorder="1" applyAlignment="1" applyProtection="1">
      <alignment horizontal="center"/>
    </xf>
    <xf numFmtId="173" fontId="6" fillId="14" borderId="0" xfId="1" applyNumberFormat="1" applyFont="1" applyFill="1" applyBorder="1" applyAlignment="1" applyProtection="1">
      <alignment horizontal="center"/>
    </xf>
    <xf numFmtId="173" fontId="6" fillId="14" borderId="35" xfId="1" applyNumberFormat="1" applyFont="1" applyFill="1" applyBorder="1" applyAlignment="1" applyProtection="1">
      <alignment horizontal="center"/>
    </xf>
    <xf numFmtId="173" fontId="6" fillId="14" borderId="5" xfId="1" applyNumberFormat="1" applyFont="1" applyFill="1" applyBorder="1" applyAlignment="1" applyProtection="1">
      <alignment horizontal="center"/>
    </xf>
    <xf numFmtId="173" fontId="6" fillId="14" borderId="37" xfId="1" applyNumberFormat="1" applyFont="1" applyFill="1" applyBorder="1" applyAlignment="1" applyProtection="1">
      <alignment horizontal="center"/>
    </xf>
    <xf numFmtId="0" fontId="11" fillId="30" borderId="31" xfId="0" applyFont="1" applyFill="1" applyBorder="1" applyAlignment="1" applyProtection="1">
      <alignment horizontal="center" vertical="center"/>
    </xf>
    <xf numFmtId="166" fontId="6" fillId="19" borderId="0" xfId="1" applyNumberFormat="1" applyFont="1" applyFill="1" applyBorder="1" applyAlignment="1" applyProtection="1">
      <alignment horizontal="center"/>
    </xf>
    <xf numFmtId="166" fontId="6" fillId="19" borderId="35" xfId="1" applyNumberFormat="1" applyFont="1" applyFill="1" applyBorder="1" applyAlignment="1" applyProtection="1">
      <alignment horizontal="center"/>
    </xf>
    <xf numFmtId="166" fontId="6" fillId="19" borderId="5" xfId="0" applyNumberFormat="1" applyFont="1" applyFill="1" applyBorder="1" applyAlignment="1" applyProtection="1">
      <alignment horizontal="center"/>
    </xf>
    <xf numFmtId="166" fontId="6" fillId="19" borderId="5" xfId="1" applyNumberFormat="1" applyFont="1" applyFill="1" applyBorder="1" applyAlignment="1" applyProtection="1">
      <alignment horizontal="center"/>
    </xf>
    <xf numFmtId="166" fontId="6" fillId="19" borderId="37" xfId="1" applyNumberFormat="1" applyFont="1" applyFill="1" applyBorder="1" applyAlignment="1" applyProtection="1">
      <alignment horizontal="center"/>
    </xf>
    <xf numFmtId="0" fontId="11" fillId="30" borderId="0" xfId="0" applyFont="1" applyFill="1" applyBorder="1" applyAlignment="1" applyProtection="1">
      <alignment horizontal="center" vertical="center"/>
    </xf>
    <xf numFmtId="0" fontId="11" fillId="30" borderId="0" xfId="0" applyNumberFormat="1" applyFont="1" applyFill="1" applyBorder="1" applyAlignment="1" applyProtection="1">
      <alignment horizontal="center" vertical="center"/>
    </xf>
    <xf numFmtId="0" fontId="11" fillId="30" borderId="34" xfId="0" applyFont="1" applyFill="1" applyBorder="1" applyAlignment="1" applyProtection="1">
      <alignment horizontal="center" vertical="center"/>
    </xf>
    <xf numFmtId="0" fontId="11" fillId="30" borderId="35" xfId="0" applyNumberFormat="1" applyFont="1" applyFill="1" applyBorder="1" applyAlignment="1" applyProtection="1">
      <alignment horizontal="center" vertical="center"/>
    </xf>
    <xf numFmtId="9" fontId="6" fillId="19" borderId="34" xfId="0" applyNumberFormat="1" applyFont="1" applyFill="1" applyBorder="1" applyAlignment="1" applyProtection="1">
      <alignment horizontal="center"/>
    </xf>
    <xf numFmtId="9" fontId="6" fillId="19" borderId="36" xfId="0" applyNumberFormat="1" applyFont="1" applyFill="1" applyBorder="1" applyAlignment="1" applyProtection="1">
      <alignment horizontal="center"/>
    </xf>
    <xf numFmtId="0" fontId="11" fillId="30" borderId="31" xfId="0" applyFont="1" applyFill="1" applyBorder="1" applyAlignment="1" applyProtection="1">
      <alignment horizontal="center"/>
    </xf>
    <xf numFmtId="0" fontId="11" fillId="30" borderId="34" xfId="0" applyFont="1" applyFill="1" applyBorder="1" applyAlignment="1" applyProtection="1">
      <alignment horizontal="center"/>
    </xf>
    <xf numFmtId="0" fontId="6" fillId="30" borderId="36" xfId="0" applyNumberFormat="1" applyFont="1" applyFill="1" applyBorder="1" applyAlignment="1" applyProtection="1">
      <alignment horizontal="center"/>
    </xf>
    <xf numFmtId="9" fontId="6" fillId="19" borderId="34" xfId="2" applyFont="1" applyFill="1" applyBorder="1" applyAlignment="1" applyProtection="1">
      <alignment horizontal="center"/>
    </xf>
    <xf numFmtId="172" fontId="6" fillId="14" borderId="0" xfId="1" applyNumberFormat="1" applyFont="1" applyFill="1" applyBorder="1" applyProtection="1"/>
    <xf numFmtId="172" fontId="6" fillId="14" borderId="5" xfId="1" applyNumberFormat="1" applyFont="1" applyFill="1" applyBorder="1" applyProtection="1"/>
    <xf numFmtId="9" fontId="6" fillId="14" borderId="34" xfId="2" applyFont="1" applyFill="1" applyBorder="1" applyAlignment="1" applyProtection="1">
      <alignment horizontal="center"/>
    </xf>
    <xf numFmtId="9" fontId="6" fillId="14" borderId="36" xfId="2" applyFont="1" applyFill="1" applyBorder="1" applyAlignment="1" applyProtection="1">
      <alignment horizontal="center"/>
    </xf>
    <xf numFmtId="167" fontId="6" fillId="14" borderId="6" xfId="2" applyNumberFormat="1" applyFont="1" applyFill="1" applyBorder="1" applyProtection="1"/>
    <xf numFmtId="167" fontId="6" fillId="14" borderId="33" xfId="2" applyNumberFormat="1" applyFont="1" applyFill="1" applyBorder="1" applyProtection="1"/>
    <xf numFmtId="167" fontId="6" fillId="31" borderId="6" xfId="1" applyNumberFormat="1" applyFont="1" applyFill="1" applyBorder="1" applyAlignment="1" applyProtection="1">
      <alignment horizontal="center"/>
    </xf>
    <xf numFmtId="167" fontId="6" fillId="31" borderId="33" xfId="1" applyNumberFormat="1" applyFont="1" applyFill="1" applyBorder="1" applyAlignment="1" applyProtection="1">
      <alignment horizontal="center"/>
    </xf>
    <xf numFmtId="167" fontId="6" fillId="31" borderId="0" xfId="1" applyNumberFormat="1" applyFont="1" applyFill="1" applyBorder="1" applyAlignment="1" applyProtection="1">
      <alignment horizontal="center"/>
    </xf>
    <xf numFmtId="167" fontId="6" fillId="31" borderId="35" xfId="1" applyNumberFormat="1" applyFont="1" applyFill="1" applyBorder="1" applyAlignment="1" applyProtection="1">
      <alignment horizontal="center"/>
    </xf>
    <xf numFmtId="167" fontId="6" fillId="31" borderId="5" xfId="1" applyNumberFormat="1" applyFont="1" applyFill="1" applyBorder="1" applyAlignment="1" applyProtection="1">
      <alignment horizontal="center"/>
    </xf>
    <xf numFmtId="167" fontId="6" fillId="31" borderId="37" xfId="1" applyNumberFormat="1" applyFont="1" applyFill="1" applyBorder="1" applyAlignment="1" applyProtection="1">
      <alignment horizontal="center"/>
    </xf>
    <xf numFmtId="172" fontId="6" fillId="31" borderId="0" xfId="1" applyNumberFormat="1" applyFont="1" applyFill="1" applyBorder="1" applyProtection="1"/>
    <xf numFmtId="172" fontId="6" fillId="31" borderId="5" xfId="1" applyNumberFormat="1" applyFont="1" applyFill="1" applyBorder="1" applyProtection="1"/>
    <xf numFmtId="9" fontId="6" fillId="31" borderId="34" xfId="2" applyFont="1" applyFill="1" applyBorder="1" applyAlignment="1" applyProtection="1">
      <alignment horizontal="center"/>
    </xf>
    <xf numFmtId="9" fontId="6" fillId="31" borderId="36" xfId="2" applyFont="1" applyFill="1" applyBorder="1" applyAlignment="1" applyProtection="1">
      <alignment horizontal="center"/>
    </xf>
    <xf numFmtId="166" fontId="6" fillId="31" borderId="0" xfId="1" applyNumberFormat="1" applyFont="1" applyFill="1" applyBorder="1" applyAlignment="1" applyProtection="1">
      <alignment horizontal="center"/>
    </xf>
    <xf numFmtId="166" fontId="6" fillId="31" borderId="5" xfId="1" applyNumberFormat="1" applyFont="1" applyFill="1" applyBorder="1" applyAlignment="1" applyProtection="1">
      <alignment horizontal="center"/>
    </xf>
    <xf numFmtId="167" fontId="6" fillId="28" borderId="0" xfId="2" applyNumberFormat="1" applyFont="1" applyFill="1" applyBorder="1" applyAlignment="1" applyProtection="1">
      <alignment horizontal="center"/>
    </xf>
    <xf numFmtId="167" fontId="6" fillId="28" borderId="35" xfId="2" applyNumberFormat="1" applyFont="1" applyFill="1" applyBorder="1" applyAlignment="1" applyProtection="1">
      <alignment horizontal="center"/>
    </xf>
    <xf numFmtId="0" fontId="11" fillId="29" borderId="6" xfId="0" applyFont="1" applyFill="1" applyBorder="1" applyAlignment="1" applyProtection="1">
      <alignment horizontal="center" vertical="center"/>
    </xf>
    <xf numFmtId="0" fontId="11" fillId="29" borderId="0" xfId="0" applyNumberFormat="1" applyFont="1" applyFill="1" applyBorder="1" applyAlignment="1" applyProtection="1">
      <alignment horizontal="center" vertical="center"/>
    </xf>
    <xf numFmtId="0" fontId="11" fillId="29" borderId="5" xfId="0" applyNumberFormat="1" applyFont="1" applyFill="1" applyBorder="1" applyAlignment="1" applyProtection="1">
      <alignment horizontal="center"/>
    </xf>
    <xf numFmtId="0" fontId="11" fillId="29" borderId="37" xfId="0" applyNumberFormat="1" applyFont="1" applyFill="1" applyBorder="1" applyAlignment="1" applyProtection="1">
      <alignment horizontal="center"/>
    </xf>
    <xf numFmtId="0" fontId="6" fillId="29" borderId="6" xfId="0" applyFont="1" applyFill="1" applyBorder="1" applyProtection="1"/>
    <xf numFmtId="0" fontId="11" fillId="29" borderId="36" xfId="0" applyFont="1" applyFill="1" applyBorder="1" applyProtection="1"/>
    <xf numFmtId="0" fontId="11" fillId="29" borderId="34" xfId="0" applyNumberFormat="1" applyFont="1" applyFill="1" applyBorder="1" applyAlignment="1" applyProtection="1">
      <alignment horizontal="center"/>
    </xf>
    <xf numFmtId="0" fontId="6" fillId="29" borderId="0" xfId="0" applyFont="1" applyFill="1" applyBorder="1" applyAlignment="1" applyProtection="1">
      <alignment horizontal="right"/>
    </xf>
    <xf numFmtId="0" fontId="11" fillId="29" borderId="0" xfId="0" applyFont="1" applyFill="1" applyBorder="1" applyAlignment="1" applyProtection="1">
      <alignment horizontal="right"/>
    </xf>
    <xf numFmtId="9" fontId="11" fillId="29" borderId="0" xfId="0" applyNumberFormat="1" applyFont="1" applyFill="1" applyBorder="1" applyAlignment="1" applyProtection="1">
      <alignment horizontal="center"/>
    </xf>
    <xf numFmtId="0" fontId="8" fillId="29" borderId="36" xfId="0" applyFont="1" applyFill="1" applyBorder="1" applyProtection="1"/>
    <xf numFmtId="0" fontId="11" fillId="29" borderId="5" xfId="0" applyFont="1" applyFill="1" applyBorder="1" applyAlignment="1" applyProtection="1">
      <alignment horizontal="center" vertical="center"/>
    </xf>
    <xf numFmtId="0" fontId="11" fillId="29" borderId="5" xfId="0" applyFont="1" applyFill="1" applyBorder="1" applyAlignment="1" applyProtection="1">
      <alignment horizontal="center" vertical="center" wrapText="1"/>
    </xf>
    <xf numFmtId="0" fontId="8" fillId="29" borderId="5" xfId="0" applyNumberFormat="1" applyFont="1" applyFill="1" applyBorder="1" applyAlignment="1" applyProtection="1">
      <alignment horizontal="center" vertical="center"/>
    </xf>
    <xf numFmtId="0" fontId="11" fillId="29" borderId="5" xfId="0" applyNumberFormat="1" applyFont="1" applyFill="1" applyBorder="1" applyAlignment="1" applyProtection="1">
      <alignment horizontal="center" vertical="center"/>
    </xf>
    <xf numFmtId="0" fontId="11" fillId="29" borderId="31" xfId="0" applyFont="1" applyFill="1" applyBorder="1" applyProtection="1"/>
    <xf numFmtId="0" fontId="6" fillId="29" borderId="6" xfId="0" applyFont="1" applyFill="1" applyBorder="1" applyAlignment="1" applyProtection="1">
      <alignment horizontal="center"/>
    </xf>
    <xf numFmtId="3" fontId="6" fillId="29" borderId="6" xfId="0" applyNumberFormat="1" applyFont="1" applyFill="1" applyBorder="1" applyAlignment="1" applyProtection="1">
      <alignment horizontal="center"/>
    </xf>
    <xf numFmtId="3" fontId="6" fillId="18" borderId="6" xfId="0" applyNumberFormat="1" applyFont="1" applyFill="1" applyBorder="1" applyAlignment="1" applyProtection="1">
      <alignment horizontal="center"/>
    </xf>
    <xf numFmtId="0" fontId="6" fillId="30" borderId="33" xfId="0" applyFont="1" applyFill="1" applyBorder="1" applyAlignment="1" applyProtection="1">
      <alignment horizontal="center"/>
    </xf>
    <xf numFmtId="0" fontId="11" fillId="29" borderId="34" xfId="0" applyFont="1" applyFill="1" applyBorder="1" applyProtection="1"/>
    <xf numFmtId="0" fontId="6" fillId="29" borderId="0" xfId="0" applyFont="1" applyFill="1" applyBorder="1" applyAlignment="1" applyProtection="1">
      <alignment horizontal="center"/>
    </xf>
    <xf numFmtId="3" fontId="6" fillId="29" borderId="0" xfId="0" applyNumberFormat="1" applyFont="1" applyFill="1" applyBorder="1" applyAlignment="1" applyProtection="1">
      <alignment horizontal="center"/>
    </xf>
    <xf numFmtId="3" fontId="6" fillId="18" borderId="0" xfId="0" applyNumberFormat="1" applyFont="1" applyFill="1" applyBorder="1" applyAlignment="1" applyProtection="1">
      <alignment horizontal="center"/>
    </xf>
    <xf numFmtId="0" fontId="6" fillId="30" borderId="35" xfId="0" applyFont="1" applyFill="1" applyBorder="1" applyAlignment="1" applyProtection="1">
      <alignment horizontal="center"/>
    </xf>
    <xf numFmtId="0" fontId="6" fillId="29" borderId="5" xfId="0" applyFont="1" applyFill="1" applyBorder="1" applyAlignment="1" applyProtection="1">
      <alignment horizontal="center"/>
    </xf>
    <xf numFmtId="3" fontId="11" fillId="29" borderId="5" xfId="0" applyNumberFormat="1" applyFont="1" applyFill="1" applyBorder="1" applyAlignment="1" applyProtection="1">
      <alignment horizontal="center"/>
    </xf>
    <xf numFmtId="3" fontId="8" fillId="18" borderId="5" xfId="0" applyNumberFormat="1" applyFont="1" applyFill="1" applyBorder="1" applyAlignment="1" applyProtection="1">
      <alignment horizontal="center"/>
    </xf>
    <xf numFmtId="3" fontId="11" fillId="18" borderId="5" xfId="0" applyNumberFormat="1" applyFont="1" applyFill="1" applyBorder="1" applyAlignment="1" applyProtection="1">
      <alignment horizontal="center"/>
    </xf>
    <xf numFmtId="0" fontId="6" fillId="30" borderId="37" xfId="0" applyFont="1" applyFill="1" applyBorder="1" applyAlignment="1" applyProtection="1">
      <alignment horizontal="center"/>
    </xf>
    <xf numFmtId="0" fontId="8" fillId="29" borderId="31" xfId="0" applyFont="1" applyFill="1" applyBorder="1" applyProtection="1"/>
    <xf numFmtId="3" fontId="11" fillId="29" borderId="6" xfId="0" applyNumberFormat="1" applyFont="1" applyFill="1" applyBorder="1" applyProtection="1"/>
    <xf numFmtId="3" fontId="6" fillId="29" borderId="6" xfId="0" applyNumberFormat="1" applyFont="1" applyFill="1" applyBorder="1" applyProtection="1"/>
    <xf numFmtId="3" fontId="10" fillId="29" borderId="6" xfId="0" applyNumberFormat="1" applyFont="1" applyFill="1" applyBorder="1" applyProtection="1"/>
    <xf numFmtId="0" fontId="6" fillId="29" borderId="33" xfId="0" applyFont="1" applyFill="1" applyBorder="1" applyProtection="1"/>
    <xf numFmtId="0" fontId="8" fillId="29" borderId="34" xfId="0" applyFont="1" applyFill="1" applyBorder="1" applyProtection="1"/>
    <xf numFmtId="3" fontId="11" fillId="29" borderId="0" xfId="0" applyNumberFormat="1" applyFont="1" applyFill="1" applyBorder="1" applyProtection="1"/>
    <xf numFmtId="3" fontId="6" fillId="29" borderId="0" xfId="0" applyNumberFormat="1" applyFont="1" applyFill="1" applyBorder="1" applyProtection="1"/>
    <xf numFmtId="3" fontId="10" fillId="29" borderId="0" xfId="0" applyNumberFormat="1" applyFont="1" applyFill="1" applyBorder="1" applyProtection="1"/>
    <xf numFmtId="0" fontId="6" fillId="29" borderId="0" xfId="0" applyFont="1" applyFill="1" applyBorder="1" applyProtection="1"/>
    <xf numFmtId="0" fontId="6" fillId="29" borderId="35" xfId="0" applyFont="1" applyFill="1" applyBorder="1" applyProtection="1"/>
    <xf numFmtId="3" fontId="6" fillId="15" borderId="0" xfId="0" applyNumberFormat="1" applyFont="1" applyFill="1" applyBorder="1" applyAlignment="1" applyProtection="1">
      <alignment horizontal="center"/>
    </xf>
    <xf numFmtId="3" fontId="8" fillId="15" borderId="5" xfId="0" applyNumberFormat="1" applyFont="1" applyFill="1" applyBorder="1" applyAlignment="1" applyProtection="1">
      <alignment horizontal="center"/>
    </xf>
    <xf numFmtId="3" fontId="10" fillId="29" borderId="6" xfId="0" applyNumberFormat="1" applyFont="1" applyFill="1" applyBorder="1" applyAlignment="1" applyProtection="1">
      <alignment horizontal="center"/>
    </xf>
    <xf numFmtId="3" fontId="10" fillId="29" borderId="0" xfId="0" applyNumberFormat="1" applyFont="1" applyFill="1" applyBorder="1" applyAlignment="1" applyProtection="1">
      <alignment horizontal="center"/>
    </xf>
    <xf numFmtId="3" fontId="6" fillId="20" borderId="0" xfId="0" applyNumberFormat="1" applyFont="1" applyFill="1" applyBorder="1" applyAlignment="1" applyProtection="1">
      <alignment horizontal="center"/>
    </xf>
    <xf numFmtId="3" fontId="8" fillId="20" borderId="5" xfId="0" applyNumberFormat="1" applyFont="1" applyFill="1" applyBorder="1" applyAlignment="1" applyProtection="1">
      <alignment horizontal="center"/>
    </xf>
    <xf numFmtId="3" fontId="6" fillId="16" borderId="0" xfId="0" applyNumberFormat="1" applyFont="1" applyFill="1" applyBorder="1" applyAlignment="1" applyProtection="1">
      <alignment horizontal="center"/>
    </xf>
    <xf numFmtId="3" fontId="8" fillId="16" borderId="5" xfId="0" applyNumberFormat="1" applyFont="1" applyFill="1" applyBorder="1" applyAlignment="1" applyProtection="1">
      <alignment horizontal="center"/>
    </xf>
    <xf numFmtId="3" fontId="6" fillId="21" borderId="0" xfId="0" applyNumberFormat="1" applyFont="1" applyFill="1" applyBorder="1" applyAlignment="1" applyProtection="1">
      <alignment horizontal="center"/>
    </xf>
    <xf numFmtId="3" fontId="11" fillId="29" borderId="0" xfId="0" applyNumberFormat="1" applyFont="1" applyFill="1" applyBorder="1" applyAlignment="1" applyProtection="1">
      <alignment horizontal="center"/>
    </xf>
    <xf numFmtId="3" fontId="8" fillId="21" borderId="0" xfId="0" applyNumberFormat="1" applyFont="1" applyFill="1" applyBorder="1" applyProtection="1"/>
    <xf numFmtId="0" fontId="6" fillId="0" borderId="5" xfId="0" applyFont="1" applyFill="1" applyBorder="1" applyProtection="1">
      <protection locked="0"/>
    </xf>
    <xf numFmtId="3" fontId="6" fillId="18" borderId="31" xfId="0" applyNumberFormat="1" applyFont="1" applyFill="1" applyBorder="1" applyAlignment="1" applyProtection="1">
      <alignment horizontal="center"/>
    </xf>
    <xf numFmtId="3" fontId="10" fillId="18" borderId="6" xfId="0" applyNumberFormat="1" applyFont="1" applyFill="1" applyBorder="1" applyAlignment="1" applyProtection="1">
      <alignment horizontal="center"/>
    </xf>
    <xf numFmtId="3" fontId="6" fillId="30" borderId="33" xfId="0" applyNumberFormat="1" applyFont="1" applyFill="1" applyBorder="1" applyAlignment="1" applyProtection="1">
      <alignment horizontal="center"/>
    </xf>
    <xf numFmtId="3" fontId="6" fillId="18" borderId="34" xfId="0" applyNumberFormat="1" applyFont="1" applyFill="1" applyBorder="1" applyAlignment="1" applyProtection="1">
      <alignment horizontal="center"/>
    </xf>
    <xf numFmtId="3" fontId="10" fillId="18" borderId="0" xfId="0" applyNumberFormat="1" applyFont="1" applyFill="1" applyBorder="1" applyAlignment="1" applyProtection="1">
      <alignment horizontal="center"/>
    </xf>
    <xf numFmtId="3" fontId="6" fillId="30" borderId="35" xfId="0" applyNumberFormat="1" applyFont="1" applyFill="1" applyBorder="1" applyAlignment="1" applyProtection="1">
      <alignment horizontal="center"/>
    </xf>
    <xf numFmtId="3" fontId="8" fillId="18" borderId="36" xfId="0" applyNumberFormat="1" applyFont="1" applyFill="1" applyBorder="1" applyAlignment="1" applyProtection="1">
      <alignment horizontal="center"/>
    </xf>
    <xf numFmtId="3" fontId="6" fillId="30" borderId="37" xfId="0" applyNumberFormat="1" applyFont="1" applyFill="1" applyBorder="1" applyAlignment="1" applyProtection="1">
      <alignment horizontal="center"/>
    </xf>
    <xf numFmtId="3" fontId="6" fillId="29" borderId="33" xfId="0" applyNumberFormat="1" applyFont="1" applyFill="1" applyBorder="1" applyAlignment="1" applyProtection="1">
      <alignment horizontal="center"/>
    </xf>
    <xf numFmtId="3" fontId="6" fillId="29" borderId="37" xfId="0" applyNumberFormat="1" applyFont="1" applyFill="1" applyBorder="1" applyAlignment="1" applyProtection="1">
      <alignment horizontal="center"/>
    </xf>
    <xf numFmtId="3" fontId="6" fillId="15" borderId="31" xfId="0" applyNumberFormat="1" applyFont="1" applyFill="1" applyBorder="1" applyAlignment="1" applyProtection="1">
      <alignment horizontal="center"/>
    </xf>
    <xf numFmtId="3" fontId="10" fillId="15" borderId="6" xfId="0" applyNumberFormat="1" applyFont="1" applyFill="1" applyBorder="1" applyAlignment="1" applyProtection="1">
      <alignment horizontal="center"/>
    </xf>
    <xf numFmtId="3" fontId="6" fillId="15" borderId="6" xfId="0" applyNumberFormat="1" applyFont="1" applyFill="1" applyBorder="1" applyAlignment="1" applyProtection="1">
      <alignment horizontal="center"/>
    </xf>
    <xf numFmtId="3" fontId="6" fillId="15" borderId="34" xfId="0" applyNumberFormat="1" applyFont="1" applyFill="1" applyBorder="1" applyAlignment="1" applyProtection="1">
      <alignment horizontal="center"/>
    </xf>
    <xf numFmtId="3" fontId="10" fillId="15" borderId="0" xfId="0" applyNumberFormat="1" applyFont="1" applyFill="1" applyBorder="1" applyAlignment="1" applyProtection="1">
      <alignment horizontal="center"/>
    </xf>
    <xf numFmtId="3" fontId="6" fillId="20" borderId="31" xfId="0" applyNumberFormat="1" applyFont="1" applyFill="1" applyBorder="1" applyAlignment="1" applyProtection="1">
      <alignment horizontal="center"/>
    </xf>
    <xf numFmtId="3" fontId="10" fillId="20" borderId="6" xfId="0" applyNumberFormat="1" applyFont="1" applyFill="1" applyBorder="1" applyAlignment="1" applyProtection="1">
      <alignment horizontal="center"/>
    </xf>
    <xf numFmtId="3" fontId="6" fillId="20" borderId="6" xfId="0" applyNumberFormat="1" applyFont="1" applyFill="1" applyBorder="1" applyAlignment="1" applyProtection="1">
      <alignment horizontal="center"/>
    </xf>
    <xf numFmtId="3" fontId="6" fillId="20" borderId="34" xfId="0" applyNumberFormat="1" applyFont="1" applyFill="1" applyBorder="1" applyAlignment="1" applyProtection="1">
      <alignment horizontal="center"/>
    </xf>
    <xf numFmtId="3" fontId="10" fillId="20" borderId="0" xfId="0" applyNumberFormat="1" applyFont="1" applyFill="1" applyBorder="1" applyAlignment="1" applyProtection="1">
      <alignment horizontal="center"/>
    </xf>
    <xf numFmtId="3" fontId="11" fillId="20" borderId="36" xfId="0" applyNumberFormat="1" applyFont="1" applyFill="1" applyBorder="1" applyAlignment="1" applyProtection="1">
      <alignment horizontal="center"/>
    </xf>
    <xf numFmtId="3" fontId="11" fillId="20" borderId="5" xfId="0" applyNumberFormat="1" applyFont="1" applyFill="1" applyBorder="1" applyAlignment="1" applyProtection="1">
      <alignment horizontal="center"/>
    </xf>
    <xf numFmtId="3" fontId="6" fillId="16" borderId="31" xfId="0" applyNumberFormat="1" applyFont="1" applyFill="1" applyBorder="1" applyAlignment="1" applyProtection="1">
      <alignment horizontal="center"/>
    </xf>
    <xf numFmtId="3" fontId="10" fillId="16" borderId="6" xfId="0" applyNumberFormat="1" applyFont="1" applyFill="1" applyBorder="1" applyAlignment="1" applyProtection="1">
      <alignment horizontal="center"/>
    </xf>
    <xf numFmtId="3" fontId="6" fillId="16" borderId="6" xfId="0" applyNumberFormat="1" applyFont="1" applyFill="1" applyBorder="1" applyAlignment="1" applyProtection="1">
      <alignment horizontal="center"/>
    </xf>
    <xf numFmtId="3" fontId="6" fillId="16" borderId="34" xfId="0" applyNumberFormat="1" applyFont="1" applyFill="1" applyBorder="1" applyAlignment="1" applyProtection="1">
      <alignment horizontal="center"/>
    </xf>
    <xf numFmtId="3" fontId="10" fillId="16" borderId="0" xfId="0" applyNumberFormat="1" applyFont="1" applyFill="1" applyBorder="1" applyAlignment="1" applyProtection="1">
      <alignment horizontal="center"/>
    </xf>
    <xf numFmtId="3" fontId="11" fillId="16" borderId="36" xfId="0" applyNumberFormat="1" applyFont="1" applyFill="1" applyBorder="1" applyAlignment="1" applyProtection="1">
      <alignment horizontal="center"/>
    </xf>
    <xf numFmtId="3" fontId="11" fillId="16" borderId="5" xfId="0" applyNumberFormat="1" applyFont="1" applyFill="1" applyBorder="1" applyAlignment="1" applyProtection="1">
      <alignment horizontal="center"/>
    </xf>
    <xf numFmtId="3" fontId="6" fillId="21" borderId="31" xfId="0" applyNumberFormat="1" applyFont="1" applyFill="1" applyBorder="1" applyAlignment="1" applyProtection="1">
      <alignment horizontal="center"/>
    </xf>
    <xf numFmtId="3" fontId="10" fillId="21" borderId="6" xfId="0" applyNumberFormat="1" applyFont="1" applyFill="1" applyBorder="1" applyAlignment="1" applyProtection="1">
      <alignment horizontal="center"/>
    </xf>
    <xf numFmtId="3" fontId="6" fillId="21" borderId="6" xfId="0" applyNumberFormat="1" applyFont="1" applyFill="1" applyBorder="1" applyAlignment="1" applyProtection="1">
      <alignment horizontal="center"/>
    </xf>
    <xf numFmtId="3" fontId="6" fillId="21" borderId="34" xfId="0" applyNumberFormat="1" applyFont="1" applyFill="1" applyBorder="1" applyAlignment="1" applyProtection="1">
      <alignment horizontal="center"/>
    </xf>
    <xf numFmtId="3" fontId="10" fillId="21" borderId="0" xfId="0" applyNumberFormat="1" applyFont="1" applyFill="1" applyBorder="1" applyAlignment="1" applyProtection="1">
      <alignment horizontal="center"/>
    </xf>
    <xf numFmtId="3" fontId="11" fillId="21" borderId="34" xfId="0" applyNumberFormat="1" applyFont="1" applyFill="1" applyBorder="1" applyAlignment="1" applyProtection="1">
      <alignment horizontal="center"/>
    </xf>
    <xf numFmtId="3" fontId="8" fillId="21" borderId="0" xfId="0" applyNumberFormat="1" applyFont="1" applyFill="1" applyBorder="1" applyAlignment="1" applyProtection="1">
      <alignment horizontal="center"/>
    </xf>
    <xf numFmtId="3" fontId="11" fillId="21" borderId="0" xfId="0" applyNumberFormat="1" applyFont="1" applyFill="1" applyBorder="1" applyAlignment="1" applyProtection="1">
      <alignment horizontal="center"/>
    </xf>
    <xf numFmtId="10" fontId="6" fillId="29" borderId="36" xfId="2" applyNumberFormat="1" applyFont="1" applyFill="1" applyBorder="1" applyAlignment="1" applyProtection="1">
      <alignment horizontal="center" vertical="center"/>
    </xf>
    <xf numFmtId="10" fontId="6" fillId="29" borderId="5" xfId="2" applyNumberFormat="1" applyFont="1" applyFill="1" applyBorder="1" applyAlignment="1" applyProtection="1">
      <alignment horizontal="center" vertical="center"/>
    </xf>
    <xf numFmtId="0" fontId="11" fillId="26" borderId="0" xfId="0" applyFont="1" applyFill="1" applyBorder="1" applyAlignment="1" applyProtection="1">
      <alignment horizontal="center" vertical="center"/>
    </xf>
    <xf numFmtId="0" fontId="11" fillId="34" borderId="0" xfId="0" applyFont="1" applyFill="1" applyBorder="1" applyAlignment="1" applyProtection="1">
      <alignment horizontal="center" vertical="center"/>
    </xf>
    <xf numFmtId="0" fontId="11" fillId="34" borderId="35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right" vertical="center"/>
    </xf>
    <xf numFmtId="176" fontId="11" fillId="26" borderId="0" xfId="0" applyNumberFormat="1" applyFont="1" applyFill="1" applyBorder="1" applyAlignment="1" applyProtection="1">
      <alignment horizontal="center" vertical="center"/>
    </xf>
    <xf numFmtId="176" fontId="11" fillId="34" borderId="0" xfId="0" applyNumberFormat="1" applyFont="1" applyFill="1" applyBorder="1" applyAlignment="1" applyProtection="1">
      <alignment horizontal="center" vertical="center"/>
    </xf>
    <xf numFmtId="176" fontId="11" fillId="34" borderId="35" xfId="0" applyNumberFormat="1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0" fontId="6" fillId="26" borderId="0" xfId="0" applyFont="1" applyFill="1" applyBorder="1" applyAlignment="1" applyProtection="1">
      <alignment horizontal="center" vertical="center"/>
    </xf>
    <xf numFmtId="0" fontId="6" fillId="34" borderId="0" xfId="0" applyFont="1" applyFill="1" applyBorder="1" applyAlignment="1" applyProtection="1">
      <alignment horizontal="center" vertical="center"/>
    </xf>
    <xf numFmtId="0" fontId="6" fillId="34" borderId="35" xfId="0" applyFont="1" applyFill="1" applyBorder="1" applyAlignment="1" applyProtection="1">
      <alignment horizontal="center" vertical="center"/>
    </xf>
    <xf numFmtId="0" fontId="6" fillId="29" borderId="5" xfId="0" applyFont="1" applyFill="1" applyBorder="1" applyAlignment="1" applyProtection="1">
      <alignment horizontal="right"/>
    </xf>
    <xf numFmtId="0" fontId="11" fillId="29" borderId="5" xfId="0" applyFont="1" applyFill="1" applyBorder="1" applyAlignment="1" applyProtection="1">
      <alignment horizontal="right"/>
    </xf>
    <xf numFmtId="9" fontId="11" fillId="29" borderId="5" xfId="0" applyNumberFormat="1" applyFont="1" applyFill="1" applyBorder="1" applyAlignment="1" applyProtection="1">
      <alignment horizontal="center"/>
    </xf>
    <xf numFmtId="9" fontId="11" fillId="18" borderId="6" xfId="0" applyNumberFormat="1" applyFont="1" applyFill="1" applyBorder="1" applyAlignment="1" applyProtection="1">
      <alignment horizontal="center"/>
    </xf>
    <xf numFmtId="0" fontId="8" fillId="18" borderId="0" xfId="0" applyNumberFormat="1" applyFont="1" applyFill="1" applyBorder="1" applyAlignment="1" applyProtection="1">
      <alignment horizontal="center" vertical="center"/>
    </xf>
    <xf numFmtId="0" fontId="11" fillId="18" borderId="0" xfId="0" applyNumberFormat="1" applyFont="1" applyFill="1" applyBorder="1" applyAlignment="1" applyProtection="1">
      <alignment horizontal="center" vertical="center"/>
    </xf>
    <xf numFmtId="3" fontId="11" fillId="15" borderId="5" xfId="0" applyNumberFormat="1" applyFont="1" applyFill="1" applyBorder="1" applyAlignment="1" applyProtection="1">
      <alignment horizontal="center"/>
    </xf>
    <xf numFmtId="176" fontId="11" fillId="26" borderId="0" xfId="1" applyNumberFormat="1" applyFont="1" applyFill="1" applyBorder="1" applyAlignment="1" applyProtection="1">
      <alignment horizontal="center" vertical="center"/>
    </xf>
    <xf numFmtId="176" fontId="11" fillId="34" borderId="0" xfId="1" applyNumberFormat="1" applyFont="1" applyFill="1" applyBorder="1" applyAlignment="1" applyProtection="1">
      <alignment horizontal="center" vertical="center"/>
    </xf>
    <xf numFmtId="176" fontId="11" fillId="34" borderId="35" xfId="1" applyNumberFormat="1" applyFont="1" applyFill="1" applyBorder="1" applyAlignment="1" applyProtection="1">
      <alignment horizontal="center" vertical="center"/>
    </xf>
    <xf numFmtId="9" fontId="11" fillId="18" borderId="0" xfId="0" applyNumberFormat="1" applyFont="1" applyFill="1" applyBorder="1" applyAlignment="1" applyProtection="1">
      <alignment horizontal="center"/>
    </xf>
    <xf numFmtId="2" fontId="6" fillId="29" borderId="0" xfId="2" applyNumberFormat="1" applyFont="1" applyFill="1" applyBorder="1" applyAlignment="1" applyProtection="1">
      <alignment horizontal="center" vertical="center"/>
    </xf>
    <xf numFmtId="10" fontId="6" fillId="29" borderId="0" xfId="2" applyNumberFormat="1" applyFont="1" applyFill="1" applyBorder="1" applyAlignment="1" applyProtection="1">
      <alignment horizontal="center" vertical="center"/>
    </xf>
    <xf numFmtId="2" fontId="6" fillId="29" borderId="31" xfId="2" applyNumberFormat="1" applyFont="1" applyFill="1" applyBorder="1" applyAlignment="1" applyProtection="1">
      <alignment horizontal="center" vertical="center"/>
    </xf>
    <xf numFmtId="2" fontId="6" fillId="29" borderId="6" xfId="2" applyNumberFormat="1" applyFont="1" applyFill="1" applyBorder="1" applyAlignment="1" applyProtection="1">
      <alignment horizontal="center" vertical="center"/>
    </xf>
    <xf numFmtId="3" fontId="6" fillId="29" borderId="33" xfId="0" applyNumberFormat="1" applyFont="1" applyFill="1" applyBorder="1" applyProtection="1"/>
    <xf numFmtId="10" fontId="6" fillId="29" borderId="34" xfId="2" applyNumberFormat="1" applyFont="1" applyFill="1" applyBorder="1" applyAlignment="1" applyProtection="1">
      <alignment horizontal="center" vertical="center"/>
    </xf>
    <xf numFmtId="3" fontId="6" fillId="29" borderId="35" xfId="0" applyNumberFormat="1" applyFont="1" applyFill="1" applyBorder="1" applyProtection="1"/>
    <xf numFmtId="3" fontId="11" fillId="21" borderId="34" xfId="0" applyNumberFormat="1" applyFont="1" applyFill="1" applyBorder="1" applyProtection="1"/>
    <xf numFmtId="3" fontId="11" fillId="21" borderId="0" xfId="0" applyNumberFormat="1" applyFont="1" applyFill="1" applyBorder="1" applyProtection="1"/>
    <xf numFmtId="3" fontId="11" fillId="16" borderId="36" xfId="0" applyNumberFormat="1" applyFont="1" applyFill="1" applyBorder="1" applyProtection="1"/>
    <xf numFmtId="3" fontId="8" fillId="16" borderId="5" xfId="0" applyNumberFormat="1" applyFont="1" applyFill="1" applyBorder="1" applyProtection="1"/>
    <xf numFmtId="3" fontId="11" fillId="16" borderId="5" xfId="0" applyNumberFormat="1" applyFont="1" applyFill="1" applyBorder="1" applyProtection="1"/>
    <xf numFmtId="0" fontId="11" fillId="29" borderId="34" xfId="0" applyFont="1" applyFill="1" applyBorder="1" applyAlignment="1" applyProtection="1">
      <alignment vertical="center"/>
    </xf>
    <xf numFmtId="2" fontId="6" fillId="29" borderId="34" xfId="2" applyNumberFormat="1" applyFont="1" applyFill="1" applyBorder="1" applyAlignment="1" applyProtection="1">
      <alignment horizontal="center" vertical="center"/>
    </xf>
    <xf numFmtId="3" fontId="11" fillId="20" borderId="36" xfId="0" applyNumberFormat="1" applyFont="1" applyFill="1" applyBorder="1" applyProtection="1"/>
    <xf numFmtId="3" fontId="8" fillId="20" borderId="5" xfId="0" applyNumberFormat="1" applyFont="1" applyFill="1" applyBorder="1" applyProtection="1"/>
    <xf numFmtId="3" fontId="11" fillId="20" borderId="5" xfId="0" applyNumberFormat="1" applyFont="1" applyFill="1" applyBorder="1" applyProtection="1"/>
    <xf numFmtId="3" fontId="11" fillId="15" borderId="36" xfId="0" applyNumberFormat="1" applyFont="1" applyFill="1" applyBorder="1" applyProtection="1"/>
    <xf numFmtId="3" fontId="8" fillId="15" borderId="5" xfId="0" applyNumberFormat="1" applyFont="1" applyFill="1" applyBorder="1" applyProtection="1"/>
    <xf numFmtId="3" fontId="11" fillId="15" borderId="5" xfId="0" applyNumberFormat="1" applyFont="1" applyFill="1" applyBorder="1" applyProtection="1"/>
    <xf numFmtId="10" fontId="6" fillId="17" borderId="0" xfId="2" applyNumberFormat="1" applyFont="1" applyFill="1" applyBorder="1" applyAlignment="1" applyProtection="1">
      <alignment horizontal="right"/>
    </xf>
    <xf numFmtId="10" fontId="6" fillId="17" borderId="35" xfId="2" applyNumberFormat="1" applyFont="1" applyFill="1" applyBorder="1" applyAlignment="1" applyProtection="1">
      <alignment horizontal="right"/>
    </xf>
    <xf numFmtId="10" fontId="6" fillId="17" borderId="5" xfId="2" applyNumberFormat="1" applyFont="1" applyFill="1" applyBorder="1" applyAlignment="1" applyProtection="1">
      <alignment horizontal="right"/>
    </xf>
    <xf numFmtId="10" fontId="6" fillId="17" borderId="37" xfId="2" applyNumberFormat="1" applyFont="1" applyFill="1" applyBorder="1" applyAlignment="1" applyProtection="1">
      <alignment horizontal="right"/>
    </xf>
    <xf numFmtId="0" fontId="11" fillId="17" borderId="31" xfId="0" applyFont="1" applyFill="1" applyBorder="1" applyProtection="1"/>
    <xf numFmtId="0" fontId="6" fillId="17" borderId="6" xfId="0" applyFont="1" applyFill="1" applyBorder="1" applyProtection="1"/>
    <xf numFmtId="0" fontId="6" fillId="17" borderId="33" xfId="0" applyFont="1" applyFill="1" applyBorder="1" applyProtection="1"/>
    <xf numFmtId="0" fontId="11" fillId="17" borderId="34" xfId="0" applyFont="1" applyFill="1" applyBorder="1" applyProtection="1"/>
    <xf numFmtId="0" fontId="11" fillId="17" borderId="36" xfId="0" applyFont="1" applyFill="1" applyBorder="1" applyProtection="1"/>
    <xf numFmtId="9" fontId="11" fillId="17" borderId="0" xfId="0" applyNumberFormat="1" applyFont="1" applyFill="1" applyBorder="1" applyAlignment="1" applyProtection="1">
      <alignment horizontal="center"/>
    </xf>
    <xf numFmtId="9" fontId="11" fillId="17" borderId="35" xfId="0" applyNumberFormat="1" applyFont="1" applyFill="1" applyBorder="1" applyAlignment="1" applyProtection="1">
      <alignment horizontal="center"/>
    </xf>
    <xf numFmtId="0" fontId="6" fillId="17" borderId="0" xfId="0" applyFont="1" applyFill="1" applyBorder="1" applyProtection="1"/>
    <xf numFmtId="0" fontId="6" fillId="17" borderId="35" xfId="0" applyFont="1" applyFill="1" applyBorder="1" applyProtection="1"/>
    <xf numFmtId="0" fontId="11" fillId="18" borderId="34" xfId="0" applyNumberFormat="1" applyFont="1" applyFill="1" applyBorder="1" applyAlignment="1" applyProtection="1">
      <alignment horizontal="center"/>
    </xf>
    <xf numFmtId="0" fontId="11" fillId="18" borderId="0" xfId="0" applyNumberFormat="1" applyFont="1" applyFill="1" applyBorder="1" applyAlignment="1" applyProtection="1">
      <alignment horizontal="center"/>
    </xf>
    <xf numFmtId="0" fontId="11" fillId="18" borderId="35" xfId="0" applyNumberFormat="1" applyFont="1" applyFill="1" applyBorder="1" applyAlignment="1" applyProtection="1">
      <alignment horizontal="center"/>
    </xf>
    <xf numFmtId="0" fontId="6" fillId="18" borderId="34" xfId="0" applyFont="1" applyFill="1" applyBorder="1" applyProtection="1"/>
    <xf numFmtId="0" fontId="6" fillId="18" borderId="0" xfId="0" applyFont="1" applyFill="1" applyBorder="1" applyProtection="1"/>
    <xf numFmtId="0" fontId="6" fillId="18" borderId="35" xfId="0" applyFont="1" applyFill="1" applyBorder="1" applyProtection="1"/>
    <xf numFmtId="172" fontId="6" fillId="18" borderId="34" xfId="1" applyNumberFormat="1" applyFont="1" applyFill="1" applyBorder="1" applyProtection="1"/>
    <xf numFmtId="172" fontId="6" fillId="18" borderId="0" xfId="1" applyNumberFormat="1" applyFont="1" applyFill="1" applyBorder="1" applyProtection="1"/>
    <xf numFmtId="172" fontId="6" fillId="18" borderId="35" xfId="1" applyNumberFormat="1" applyFont="1" applyFill="1" applyBorder="1" applyProtection="1"/>
    <xf numFmtId="172" fontId="6" fillId="18" borderId="36" xfId="1" applyNumberFormat="1" applyFont="1" applyFill="1" applyBorder="1" applyProtection="1"/>
    <xf numFmtId="172" fontId="6" fillId="18" borderId="5" xfId="1" applyNumberFormat="1" applyFont="1" applyFill="1" applyBorder="1" applyProtection="1"/>
    <xf numFmtId="172" fontId="6" fillId="18" borderId="37" xfId="1" applyNumberFormat="1" applyFont="1" applyFill="1" applyBorder="1" applyProtection="1"/>
    <xf numFmtId="0" fontId="11" fillId="15" borderId="34" xfId="0" applyNumberFormat="1" applyFont="1" applyFill="1" applyBorder="1" applyAlignment="1" applyProtection="1">
      <alignment horizontal="center"/>
    </xf>
    <xf numFmtId="0" fontId="11" fillId="15" borderId="0" xfId="0" applyNumberFormat="1" applyFont="1" applyFill="1" applyBorder="1" applyAlignment="1" applyProtection="1">
      <alignment horizontal="center"/>
    </xf>
    <xf numFmtId="0" fontId="11" fillId="15" borderId="35" xfId="0" applyNumberFormat="1" applyFont="1" applyFill="1" applyBorder="1" applyAlignment="1" applyProtection="1">
      <alignment horizontal="center"/>
    </xf>
    <xf numFmtId="0" fontId="6" fillId="15" borderId="34" xfId="0" applyFont="1" applyFill="1" applyBorder="1" applyProtection="1"/>
    <xf numFmtId="0" fontId="6" fillId="15" borderId="0" xfId="0" applyFont="1" applyFill="1" applyBorder="1" applyProtection="1"/>
    <xf numFmtId="0" fontId="6" fillId="15" borderId="35" xfId="0" applyFont="1" applyFill="1" applyBorder="1" applyProtection="1"/>
    <xf numFmtId="172" fontId="6" fillId="15" borderId="34" xfId="1" applyNumberFormat="1" applyFont="1" applyFill="1" applyBorder="1" applyProtection="1"/>
    <xf numFmtId="172" fontId="6" fillId="15" borderId="0" xfId="1" applyNumberFormat="1" applyFont="1" applyFill="1" applyBorder="1" applyProtection="1"/>
    <xf numFmtId="172" fontId="6" fillId="15" borderId="35" xfId="1" applyNumberFormat="1" applyFont="1" applyFill="1" applyBorder="1" applyProtection="1"/>
    <xf numFmtId="172" fontId="6" fillId="15" borderId="36" xfId="1" applyNumberFormat="1" applyFont="1" applyFill="1" applyBorder="1" applyProtection="1"/>
    <xf numFmtId="172" fontId="6" fillId="15" borderId="5" xfId="1" applyNumberFormat="1" applyFont="1" applyFill="1" applyBorder="1" applyProtection="1"/>
    <xf numFmtId="172" fontId="6" fillId="15" borderId="37" xfId="1" applyNumberFormat="1" applyFont="1" applyFill="1" applyBorder="1" applyProtection="1"/>
    <xf numFmtId="0" fontId="11" fillId="16" borderId="34" xfId="0" applyNumberFormat="1" applyFont="1" applyFill="1" applyBorder="1" applyAlignment="1" applyProtection="1">
      <alignment horizontal="center"/>
    </xf>
    <xf numFmtId="0" fontId="11" fillId="16" borderId="0" xfId="0" applyNumberFormat="1" applyFont="1" applyFill="1" applyBorder="1" applyAlignment="1" applyProtection="1">
      <alignment horizontal="center"/>
    </xf>
    <xf numFmtId="0" fontId="11" fillId="16" borderId="35" xfId="0" applyNumberFormat="1" applyFont="1" applyFill="1" applyBorder="1" applyAlignment="1" applyProtection="1">
      <alignment horizontal="center"/>
    </xf>
    <xf numFmtId="0" fontId="6" fillId="16" borderId="34" xfId="0" applyFont="1" applyFill="1" applyBorder="1" applyProtection="1"/>
    <xf numFmtId="0" fontId="6" fillId="16" borderId="0" xfId="0" applyFont="1" applyFill="1" applyBorder="1" applyProtection="1"/>
    <xf numFmtId="0" fontId="6" fillId="16" borderId="35" xfId="0" applyFont="1" applyFill="1" applyBorder="1" applyProtection="1"/>
    <xf numFmtId="172" fontId="6" fillId="16" borderId="34" xfId="1" applyNumberFormat="1" applyFont="1" applyFill="1" applyBorder="1" applyProtection="1"/>
    <xf numFmtId="172" fontId="6" fillId="16" borderId="0" xfId="1" applyNumberFormat="1" applyFont="1" applyFill="1" applyBorder="1" applyProtection="1"/>
    <xf numFmtId="172" fontId="6" fillId="16" borderId="35" xfId="1" applyNumberFormat="1" applyFont="1" applyFill="1" applyBorder="1" applyProtection="1"/>
    <xf numFmtId="172" fontId="6" fillId="16" borderId="36" xfId="1" applyNumberFormat="1" applyFont="1" applyFill="1" applyBorder="1" applyProtection="1"/>
    <xf numFmtId="172" fontId="6" fillId="16" borderId="5" xfId="1" applyNumberFormat="1" applyFont="1" applyFill="1" applyBorder="1" applyProtection="1"/>
    <xf numFmtId="172" fontId="6" fillId="16" borderId="37" xfId="1" applyNumberFormat="1" applyFont="1" applyFill="1" applyBorder="1" applyProtection="1"/>
    <xf numFmtId="0" fontId="11" fillId="28" borderId="34" xfId="0" applyNumberFormat="1" applyFont="1" applyFill="1" applyBorder="1" applyAlignment="1" applyProtection="1">
      <alignment horizontal="center"/>
    </xf>
    <xf numFmtId="0" fontId="11" fillId="28" borderId="0" xfId="0" applyNumberFormat="1" applyFont="1" applyFill="1" applyBorder="1" applyAlignment="1" applyProtection="1">
      <alignment horizontal="center"/>
    </xf>
    <xf numFmtId="0" fontId="11" fillId="28" borderId="35" xfId="0" applyNumberFormat="1" applyFont="1" applyFill="1" applyBorder="1" applyAlignment="1" applyProtection="1">
      <alignment horizontal="center"/>
    </xf>
    <xf numFmtId="0" fontId="6" fillId="28" borderId="34" xfId="0" applyFont="1" applyFill="1" applyBorder="1" applyProtection="1"/>
    <xf numFmtId="0" fontId="6" fillId="28" borderId="0" xfId="0" applyFont="1" applyFill="1" applyBorder="1" applyProtection="1"/>
    <xf numFmtId="0" fontId="6" fillId="28" borderId="35" xfId="0" applyFont="1" applyFill="1" applyBorder="1" applyProtection="1"/>
    <xf numFmtId="172" fontId="6" fillId="28" borderId="34" xfId="1" applyNumberFormat="1" applyFont="1" applyFill="1" applyBorder="1" applyProtection="1"/>
    <xf numFmtId="172" fontId="6" fillId="28" borderId="0" xfId="1" applyNumberFormat="1" applyFont="1" applyFill="1" applyBorder="1" applyProtection="1"/>
    <xf numFmtId="172" fontId="6" fillId="28" borderId="35" xfId="1" applyNumberFormat="1" applyFont="1" applyFill="1" applyBorder="1" applyProtection="1"/>
    <xf numFmtId="172" fontId="6" fillId="28" borderId="36" xfId="1" applyNumberFormat="1" applyFont="1" applyFill="1" applyBorder="1" applyProtection="1"/>
    <xf numFmtId="172" fontId="6" fillId="28" borderId="5" xfId="1" applyNumberFormat="1" applyFont="1" applyFill="1" applyBorder="1" applyProtection="1"/>
    <xf numFmtId="172" fontId="6" fillId="28" borderId="37" xfId="1" applyNumberFormat="1" applyFont="1" applyFill="1" applyBorder="1" applyProtection="1"/>
    <xf numFmtId="0" fontId="11" fillId="20" borderId="34" xfId="0" applyNumberFormat="1" applyFont="1" applyFill="1" applyBorder="1" applyAlignment="1" applyProtection="1">
      <alignment horizontal="center"/>
    </xf>
    <xf numFmtId="0" fontId="11" fillId="20" borderId="0" xfId="0" applyNumberFormat="1" applyFont="1" applyFill="1" applyBorder="1" applyAlignment="1" applyProtection="1">
      <alignment horizontal="center"/>
    </xf>
    <xf numFmtId="0" fontId="11" fillId="20" borderId="35" xfId="0" applyNumberFormat="1" applyFont="1" applyFill="1" applyBorder="1" applyAlignment="1" applyProtection="1">
      <alignment horizontal="center"/>
    </xf>
    <xf numFmtId="0" fontId="6" fillId="20" borderId="34" xfId="0" applyFont="1" applyFill="1" applyBorder="1" applyProtection="1"/>
    <xf numFmtId="0" fontId="6" fillId="20" borderId="0" xfId="0" applyFont="1" applyFill="1" applyBorder="1" applyProtection="1"/>
    <xf numFmtId="0" fontId="6" fillId="20" borderId="35" xfId="0" applyFont="1" applyFill="1" applyBorder="1" applyProtection="1"/>
    <xf numFmtId="172" fontId="6" fillId="20" borderId="34" xfId="1" applyNumberFormat="1" applyFont="1" applyFill="1" applyBorder="1" applyProtection="1"/>
    <xf numFmtId="172" fontId="6" fillId="20" borderId="0" xfId="1" applyNumberFormat="1" applyFont="1" applyFill="1" applyBorder="1" applyProtection="1"/>
    <xf numFmtId="172" fontId="6" fillId="20" borderId="35" xfId="1" applyNumberFormat="1" applyFont="1" applyFill="1" applyBorder="1" applyProtection="1"/>
    <xf numFmtId="172" fontId="6" fillId="20" borderId="36" xfId="1" applyNumberFormat="1" applyFont="1" applyFill="1" applyBorder="1" applyProtection="1"/>
    <xf numFmtId="172" fontId="6" fillId="20" borderId="5" xfId="1" applyNumberFormat="1" applyFont="1" applyFill="1" applyBorder="1" applyProtection="1"/>
    <xf numFmtId="172" fontId="6" fillId="20" borderId="37" xfId="1" applyNumberFormat="1" applyFont="1" applyFill="1" applyBorder="1" applyProtection="1"/>
    <xf numFmtId="0" fontId="6" fillId="19" borderId="34" xfId="0" applyFont="1" applyFill="1" applyBorder="1" applyProtection="1"/>
    <xf numFmtId="0" fontId="6" fillId="19" borderId="35" xfId="0" applyFont="1" applyFill="1" applyBorder="1" applyProtection="1"/>
    <xf numFmtId="172" fontId="6" fillId="19" borderId="34" xfId="1" applyNumberFormat="1" applyFont="1" applyFill="1" applyBorder="1" applyProtection="1"/>
    <xf numFmtId="172" fontId="6" fillId="19" borderId="36" xfId="1" applyNumberFormat="1" applyFont="1" applyFill="1" applyBorder="1" applyProtection="1"/>
    <xf numFmtId="0" fontId="11" fillId="21" borderId="34" xfId="0" applyNumberFormat="1" applyFont="1" applyFill="1" applyBorder="1" applyAlignment="1" applyProtection="1">
      <alignment horizontal="center"/>
    </xf>
    <xf numFmtId="0" fontId="11" fillId="21" borderId="0" xfId="0" applyNumberFormat="1" applyFont="1" applyFill="1" applyBorder="1" applyAlignment="1" applyProtection="1">
      <alignment horizontal="center"/>
    </xf>
    <xf numFmtId="0" fontId="11" fillId="21" borderId="35" xfId="0" applyNumberFormat="1" applyFont="1" applyFill="1" applyBorder="1" applyAlignment="1" applyProtection="1">
      <alignment horizontal="center"/>
    </xf>
    <xf numFmtId="0" fontId="6" fillId="21" borderId="34" xfId="0" applyFont="1" applyFill="1" applyBorder="1" applyProtection="1"/>
    <xf numFmtId="0" fontId="6" fillId="21" borderId="0" xfId="0" applyFont="1" applyFill="1" applyBorder="1" applyProtection="1"/>
    <xf numFmtId="0" fontId="6" fillId="21" borderId="35" xfId="0" applyFont="1" applyFill="1" applyBorder="1" applyProtection="1"/>
    <xf numFmtId="172" fontId="6" fillId="21" borderId="34" xfId="1" applyNumberFormat="1" applyFont="1" applyFill="1" applyBorder="1" applyProtection="1"/>
    <xf numFmtId="172" fontId="6" fillId="21" borderId="0" xfId="1" applyNumberFormat="1" applyFont="1" applyFill="1" applyBorder="1" applyProtection="1"/>
    <xf numFmtId="172" fontId="6" fillId="21" borderId="35" xfId="1" applyNumberFormat="1" applyFont="1" applyFill="1" applyBorder="1" applyProtection="1"/>
    <xf numFmtId="172" fontId="6" fillId="21" borderId="36" xfId="1" applyNumberFormat="1" applyFont="1" applyFill="1" applyBorder="1" applyProtection="1"/>
    <xf numFmtId="172" fontId="6" fillId="21" borderId="5" xfId="1" applyNumberFormat="1" applyFont="1" applyFill="1" applyBorder="1" applyProtection="1"/>
    <xf numFmtId="172" fontId="6" fillId="21" borderId="37" xfId="1" applyNumberFormat="1" applyFont="1" applyFill="1" applyBorder="1" applyProtection="1"/>
    <xf numFmtId="0" fontId="11" fillId="29" borderId="34" xfId="0" applyNumberFormat="1" applyFont="1" applyFill="1" applyBorder="1" applyAlignment="1" applyProtection="1">
      <alignment horizontal="center" vertical="center"/>
    </xf>
    <xf numFmtId="0" fontId="11" fillId="29" borderId="35" xfId="0" applyNumberFormat="1" applyFont="1" applyFill="1" applyBorder="1" applyAlignment="1" applyProtection="1">
      <alignment horizontal="center" vertical="center" wrapText="1"/>
    </xf>
    <xf numFmtId="0" fontId="11" fillId="29" borderId="36" xfId="0" applyNumberFormat="1" applyFont="1" applyFill="1" applyBorder="1" applyAlignment="1" applyProtection="1">
      <alignment horizontal="center" vertical="center"/>
    </xf>
    <xf numFmtId="0" fontId="11" fillId="29" borderId="37" xfId="0" applyNumberFormat="1" applyFont="1" applyFill="1" applyBorder="1" applyAlignment="1" applyProtection="1">
      <alignment horizontal="center" vertical="center" wrapText="1"/>
    </xf>
    <xf numFmtId="0" fontId="11" fillId="29" borderId="36" xfId="0" applyNumberFormat="1" applyFont="1" applyFill="1" applyBorder="1" applyAlignment="1" applyProtection="1">
      <alignment horizontal="center"/>
    </xf>
    <xf numFmtId="0" fontId="11" fillId="29" borderId="0" xfId="0" applyNumberFormat="1" applyFont="1" applyFill="1" applyBorder="1" applyAlignment="1" applyProtection="1">
      <alignment horizontal="center"/>
    </xf>
    <xf numFmtId="0" fontId="11" fillId="29" borderId="35" xfId="0" applyNumberFormat="1" applyFont="1" applyFill="1" applyBorder="1" applyAlignment="1" applyProtection="1">
      <alignment horizontal="center" wrapText="1"/>
    </xf>
    <xf numFmtId="0" fontId="11" fillId="29" borderId="37" xfId="0" applyNumberFormat="1" applyFont="1" applyFill="1" applyBorder="1" applyAlignment="1" applyProtection="1">
      <alignment horizontal="center" wrapText="1"/>
    </xf>
    <xf numFmtId="172" fontId="6" fillId="21" borderId="31" xfId="1" applyNumberFormat="1" applyFont="1" applyFill="1" applyBorder="1" applyProtection="1"/>
    <xf numFmtId="172" fontId="6" fillId="21" borderId="6" xfId="1" applyNumberFormat="1" applyFont="1" applyFill="1" applyBorder="1" applyProtection="1"/>
    <xf numFmtId="172" fontId="6" fillId="21" borderId="33" xfId="1" applyNumberFormat="1" applyFont="1" applyFill="1" applyBorder="1" applyProtection="1"/>
    <xf numFmtId="172" fontId="6" fillId="19" borderId="31" xfId="1" applyNumberFormat="1" applyFont="1" applyFill="1" applyBorder="1" applyProtection="1"/>
    <xf numFmtId="172" fontId="6" fillId="19" borderId="6" xfId="1" applyNumberFormat="1" applyFont="1" applyFill="1" applyBorder="1" applyProtection="1"/>
    <xf numFmtId="172" fontId="6" fillId="19" borderId="33" xfId="1" applyNumberFormat="1" applyFont="1" applyFill="1" applyBorder="1" applyProtection="1"/>
    <xf numFmtId="172" fontId="6" fillId="20" borderId="31" xfId="1" applyNumberFormat="1" applyFont="1" applyFill="1" applyBorder="1" applyProtection="1"/>
    <xf numFmtId="172" fontId="6" fillId="20" borderId="6" xfId="1" applyNumberFormat="1" applyFont="1" applyFill="1" applyBorder="1" applyProtection="1"/>
    <xf numFmtId="172" fontId="6" fillId="20" borderId="33" xfId="1" applyNumberFormat="1" applyFont="1" applyFill="1" applyBorder="1" applyProtection="1"/>
    <xf numFmtId="172" fontId="6" fillId="18" borderId="31" xfId="1" applyNumberFormat="1" applyFont="1" applyFill="1" applyBorder="1" applyProtection="1"/>
    <xf numFmtId="172" fontId="6" fillId="18" borderId="6" xfId="1" applyNumberFormat="1" applyFont="1" applyFill="1" applyBorder="1" applyProtection="1"/>
    <xf numFmtId="172" fontId="6" fillId="18" borderId="33" xfId="1" applyNumberFormat="1" applyFont="1" applyFill="1" applyBorder="1" applyProtection="1"/>
    <xf numFmtId="0" fontId="6" fillId="29" borderId="34" xfId="0" applyFont="1" applyFill="1" applyBorder="1" applyProtection="1"/>
    <xf numFmtId="0" fontId="6" fillId="29" borderId="36" xfId="0" applyFont="1" applyFill="1" applyBorder="1" applyAlignment="1" applyProtection="1">
      <alignment horizontal="right"/>
    </xf>
    <xf numFmtId="9" fontId="6" fillId="29" borderId="5" xfId="0" applyNumberFormat="1" applyFont="1" applyFill="1" applyBorder="1" applyAlignment="1" applyProtection="1">
      <alignment horizontal="center"/>
    </xf>
    <xf numFmtId="9" fontId="6" fillId="29" borderId="37" xfId="0" applyNumberFormat="1" applyFont="1" applyFill="1" applyBorder="1" applyAlignment="1" applyProtection="1">
      <alignment horizontal="center"/>
    </xf>
    <xf numFmtId="172" fontId="6" fillId="16" borderId="31" xfId="1" applyNumberFormat="1" applyFont="1" applyFill="1" applyBorder="1" applyProtection="1"/>
    <xf numFmtId="172" fontId="6" fillId="16" borderId="6" xfId="1" applyNumberFormat="1" applyFont="1" applyFill="1" applyBorder="1" applyProtection="1"/>
    <xf numFmtId="172" fontId="6" fillId="16" borderId="33" xfId="1" applyNumberFormat="1" applyFont="1" applyFill="1" applyBorder="1" applyProtection="1"/>
    <xf numFmtId="172" fontId="6" fillId="35" borderId="31" xfId="1" applyNumberFormat="1" applyFont="1" applyFill="1" applyBorder="1" applyProtection="1"/>
    <xf numFmtId="172" fontId="6" fillId="35" borderId="6" xfId="1" applyNumberFormat="1" applyFont="1" applyFill="1" applyBorder="1" applyProtection="1"/>
    <xf numFmtId="172" fontId="6" fillId="35" borderId="33" xfId="1" applyNumberFormat="1" applyFont="1" applyFill="1" applyBorder="1" applyProtection="1"/>
    <xf numFmtId="172" fontId="6" fillId="35" borderId="34" xfId="1" applyNumberFormat="1" applyFont="1" applyFill="1" applyBorder="1" applyProtection="1"/>
    <xf numFmtId="172" fontId="6" fillId="35" borderId="0" xfId="1" applyNumberFormat="1" applyFont="1" applyFill="1" applyBorder="1" applyProtection="1"/>
    <xf numFmtId="172" fontId="6" fillId="35" borderId="35" xfId="1" applyNumberFormat="1" applyFont="1" applyFill="1" applyBorder="1" applyProtection="1"/>
    <xf numFmtId="172" fontId="6" fillId="35" borderId="36" xfId="1" applyNumberFormat="1" applyFont="1" applyFill="1" applyBorder="1" applyProtection="1"/>
    <xf numFmtId="172" fontId="6" fillId="35" borderId="5" xfId="1" applyNumberFormat="1" applyFont="1" applyFill="1" applyBorder="1" applyProtection="1"/>
    <xf numFmtId="172" fontId="6" fillId="35" borderId="37" xfId="1" applyNumberFormat="1" applyFont="1" applyFill="1" applyBorder="1" applyProtection="1"/>
    <xf numFmtId="0" fontId="11" fillId="32" borderId="34" xfId="0" applyFont="1" applyFill="1" applyBorder="1" applyProtection="1"/>
    <xf numFmtId="43" fontId="6" fillId="22" borderId="0" xfId="1" applyFont="1" applyFill="1" applyBorder="1" applyProtection="1"/>
    <xf numFmtId="0" fontId="11" fillId="32" borderId="36" xfId="0" applyFont="1" applyFill="1" applyBorder="1" applyProtection="1"/>
    <xf numFmtId="43" fontId="11" fillId="32" borderId="5" xfId="0" applyNumberFormat="1" applyFont="1" applyFill="1" applyBorder="1" applyProtection="1"/>
    <xf numFmtId="0" fontId="6" fillId="32" borderId="34" xfId="0" applyFont="1" applyFill="1" applyBorder="1" applyAlignment="1" applyProtection="1">
      <alignment vertical="center"/>
    </xf>
    <xf numFmtId="0" fontId="11" fillId="32" borderId="34" xfId="0" applyFont="1" applyFill="1" applyBorder="1" applyAlignment="1" applyProtection="1">
      <alignment horizontal="right"/>
    </xf>
    <xf numFmtId="0" fontId="6" fillId="32" borderId="0" xfId="0" applyFont="1" applyFill="1" applyBorder="1" applyProtection="1"/>
    <xf numFmtId="0" fontId="11" fillId="32" borderId="35" xfId="0" applyFont="1" applyFill="1" applyBorder="1" applyProtection="1"/>
    <xf numFmtId="43" fontId="11" fillId="32" borderId="0" xfId="0" applyNumberFormat="1" applyFont="1" applyFill="1" applyBorder="1" applyProtection="1"/>
    <xf numFmtId="43" fontId="6" fillId="23" borderId="0" xfId="1" applyFont="1" applyFill="1" applyBorder="1" applyProtection="1"/>
    <xf numFmtId="43" fontId="6" fillId="10" borderId="0" xfId="1" applyFont="1" applyFill="1" applyBorder="1" applyProtection="1"/>
    <xf numFmtId="43" fontId="6" fillId="24" borderId="0" xfId="1" applyFont="1" applyFill="1" applyBorder="1" applyProtection="1"/>
    <xf numFmtId="43" fontId="6" fillId="25" borderId="0" xfId="1" applyFont="1" applyFill="1" applyBorder="1" applyProtection="1"/>
    <xf numFmtId="0" fontId="11" fillId="32" borderId="0" xfId="0" applyFont="1" applyFill="1" applyBorder="1" applyProtection="1"/>
    <xf numFmtId="43" fontId="11" fillId="22" borderId="0" xfId="0" applyNumberFormat="1" applyFont="1" applyFill="1" applyBorder="1" applyProtection="1"/>
    <xf numFmtId="43" fontId="11" fillId="23" borderId="0" xfId="0" applyNumberFormat="1" applyFont="1" applyFill="1" applyBorder="1" applyProtection="1"/>
    <xf numFmtId="43" fontId="11" fillId="10" borderId="0" xfId="0" applyNumberFormat="1" applyFont="1" applyFill="1" applyBorder="1" applyProtection="1"/>
    <xf numFmtId="43" fontId="11" fillId="24" borderId="0" xfId="0" applyNumberFormat="1" applyFont="1" applyFill="1" applyBorder="1" applyProtection="1"/>
    <xf numFmtId="43" fontId="11" fillId="25" borderId="0" xfId="0" applyNumberFormat="1" applyFont="1" applyFill="1" applyBorder="1" applyProtection="1"/>
    <xf numFmtId="172" fontId="18" fillId="32" borderId="35" xfId="0" applyNumberFormat="1" applyFont="1" applyFill="1" applyBorder="1" applyProtection="1"/>
    <xf numFmtId="172" fontId="18" fillId="32" borderId="37" xfId="0" applyNumberFormat="1" applyFont="1" applyFill="1" applyBorder="1" applyProtection="1"/>
    <xf numFmtId="0" fontId="11" fillId="19" borderId="5" xfId="0" applyFont="1" applyFill="1" applyBorder="1" applyAlignment="1" applyProtection="1">
      <alignment horizontal="center" vertical="center"/>
    </xf>
    <xf numFmtId="0" fontId="11" fillId="19" borderId="5" xfId="0" applyNumberFormat="1" applyFont="1" applyFill="1" applyBorder="1" applyAlignment="1" applyProtection="1">
      <alignment horizontal="center" vertical="center"/>
    </xf>
    <xf numFmtId="0" fontId="22" fillId="19" borderId="5" xfId="0" applyFont="1" applyFill="1" applyBorder="1" applyAlignment="1" applyProtection="1">
      <alignment horizontal="right" vertical="center"/>
    </xf>
    <xf numFmtId="172" fontId="21" fillId="33" borderId="37" xfId="1" applyNumberFormat="1" applyFont="1" applyFill="1" applyBorder="1" applyAlignment="1" applyProtection="1">
      <alignment horizontal="center" vertical="center" wrapText="1"/>
    </xf>
    <xf numFmtId="0" fontId="22" fillId="19" borderId="36" xfId="0" applyFont="1" applyFill="1" applyBorder="1" applyAlignment="1" applyProtection="1">
      <alignment vertical="center"/>
    </xf>
    <xf numFmtId="0" fontId="6" fillId="19" borderId="34" xfId="0" applyFont="1" applyFill="1" applyBorder="1" applyAlignment="1" applyProtection="1">
      <alignment horizontal="left"/>
    </xf>
    <xf numFmtId="0" fontId="6" fillId="19" borderId="36" xfId="0" applyFont="1" applyFill="1" applyBorder="1" applyAlignment="1" applyProtection="1">
      <alignment horizontal="left"/>
    </xf>
    <xf numFmtId="0" fontId="6" fillId="32" borderId="36" xfId="0" applyFont="1" applyFill="1" applyBorder="1" applyAlignment="1" applyProtection="1">
      <alignment vertical="center"/>
    </xf>
    <xf numFmtId="0" fontId="11" fillId="32" borderId="5" xfId="0" applyFont="1" applyFill="1" applyBorder="1" applyAlignment="1" applyProtection="1">
      <alignment horizontal="center" vertical="center"/>
    </xf>
    <xf numFmtId="0" fontId="11" fillId="32" borderId="5" xfId="0" applyNumberFormat="1" applyFont="1" applyFill="1" applyBorder="1" applyAlignment="1" applyProtection="1">
      <alignment horizontal="center" vertical="center"/>
    </xf>
    <xf numFmtId="0" fontId="11" fillId="32" borderId="5" xfId="0" applyNumberFormat="1" applyFont="1" applyFill="1" applyBorder="1" applyAlignment="1" applyProtection="1">
      <alignment horizontal="center" vertical="center" wrapText="1"/>
    </xf>
    <xf numFmtId="0" fontId="6" fillId="22" borderId="0" xfId="0" applyFont="1" applyFill="1" applyBorder="1" applyProtection="1"/>
    <xf numFmtId="164" fontId="6" fillId="22" borderId="0" xfId="0" applyNumberFormat="1" applyFont="1" applyFill="1" applyBorder="1" applyProtection="1"/>
    <xf numFmtId="0" fontId="11" fillId="22" borderId="0" xfId="0" applyFont="1" applyFill="1" applyBorder="1" applyProtection="1"/>
    <xf numFmtId="172" fontId="6" fillId="36" borderId="31" xfId="1" applyNumberFormat="1" applyFont="1" applyFill="1" applyBorder="1" applyProtection="1"/>
    <xf numFmtId="172" fontId="6" fillId="36" borderId="6" xfId="1" applyNumberFormat="1" applyFont="1" applyFill="1" applyBorder="1" applyProtection="1"/>
    <xf numFmtId="172" fontId="6" fillId="36" borderId="33" xfId="1" applyNumberFormat="1" applyFont="1" applyFill="1" applyBorder="1" applyProtection="1"/>
    <xf numFmtId="172" fontId="6" fillId="36" borderId="34" xfId="1" applyNumberFormat="1" applyFont="1" applyFill="1" applyBorder="1" applyProtection="1"/>
    <xf numFmtId="172" fontId="6" fillId="36" borderId="0" xfId="1" applyNumberFormat="1" applyFont="1" applyFill="1" applyBorder="1" applyProtection="1"/>
    <xf numFmtId="172" fontId="6" fillId="36" borderId="35" xfId="1" applyNumberFormat="1" applyFont="1" applyFill="1" applyBorder="1" applyProtection="1"/>
    <xf numFmtId="172" fontId="6" fillId="36" borderId="36" xfId="1" applyNumberFormat="1" applyFont="1" applyFill="1" applyBorder="1" applyProtection="1"/>
    <xf numFmtId="172" fontId="6" fillId="36" borderId="5" xfId="1" applyNumberFormat="1" applyFont="1" applyFill="1" applyBorder="1" applyProtection="1"/>
    <xf numFmtId="172" fontId="6" fillId="36" borderId="37" xfId="1" applyNumberFormat="1" applyFont="1" applyFill="1" applyBorder="1" applyProtection="1"/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0" fillId="0" borderId="0" xfId="0" applyFont="1" applyFill="1" applyBorder="1" applyProtection="1">
      <protection locked="0"/>
    </xf>
    <xf numFmtId="0" fontId="10" fillId="0" borderId="0" xfId="0" applyFont="1" applyBorder="1" applyProtection="1">
      <protection locked="0"/>
    </xf>
    <xf numFmtId="0" fontId="5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23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11" xfId="0" applyNumberFormat="1" applyFont="1" applyFill="1" applyBorder="1" applyAlignment="1" applyProtection="1">
      <alignment horizontal="center" vertical="center" wrapText="1"/>
      <protection locked="0"/>
    </xf>
    <xf numFmtId="2" fontId="8" fillId="11" borderId="11" xfId="0" applyNumberFormat="1" applyFont="1" applyFill="1" applyBorder="1" applyAlignment="1" applyProtection="1">
      <alignment horizontal="center" vertical="center"/>
      <protection locked="0"/>
    </xf>
    <xf numFmtId="2" fontId="8" fillId="11" borderId="23" xfId="0" applyNumberFormat="1" applyFont="1" applyFill="1" applyBorder="1" applyAlignment="1" applyProtection="1">
      <alignment horizontal="center" vertical="center"/>
      <protection locked="0"/>
    </xf>
    <xf numFmtId="0" fontId="12" fillId="4" borderId="44" xfId="0" applyFont="1" applyFill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166" fontId="5" fillId="6" borderId="37" xfId="0" applyNumberFormat="1" applyFont="1" applyFill="1" applyBorder="1" applyProtection="1">
      <protection locked="0"/>
    </xf>
    <xf numFmtId="166" fontId="5" fillId="6" borderId="14" xfId="0" applyNumberFormat="1" applyFont="1" applyFill="1" applyBorder="1" applyProtection="1">
      <protection locked="0"/>
    </xf>
    <xf numFmtId="166" fontId="5" fillId="6" borderId="37" xfId="0" applyNumberFormat="1" applyFont="1" applyFill="1" applyBorder="1" applyAlignment="1" applyProtection="1">
      <protection locked="0"/>
    </xf>
    <xf numFmtId="166" fontId="5" fillId="6" borderId="26" xfId="0" applyNumberFormat="1" applyFont="1" applyFill="1" applyBorder="1" applyAlignment="1" applyProtection="1">
      <protection locked="0"/>
    </xf>
    <xf numFmtId="0" fontId="11" fillId="32" borderId="35" xfId="0" applyNumberFormat="1" applyFont="1" applyFill="1" applyBorder="1" applyAlignment="1" applyProtection="1">
      <alignment horizontal="center" vertical="center" wrapText="1"/>
    </xf>
    <xf numFmtId="0" fontId="11" fillId="32" borderId="37" xfId="0" applyNumberFormat="1" applyFont="1" applyFill="1" applyBorder="1" applyAlignment="1" applyProtection="1">
      <alignment horizontal="center" vertical="center" wrapText="1"/>
    </xf>
    <xf numFmtId="1" fontId="8" fillId="5" borderId="2" xfId="0" applyNumberFormat="1" applyFont="1" applyFill="1" applyBorder="1" applyAlignment="1" applyProtection="1">
      <alignment horizontal="center" vertical="center"/>
      <protection locked="0"/>
    </xf>
    <xf numFmtId="1" fontId="8" fillId="7" borderId="2" xfId="0" applyNumberFormat="1" applyFont="1" applyFill="1" applyBorder="1" applyAlignment="1" applyProtection="1">
      <alignment horizontal="center" vertical="center"/>
      <protection locked="0"/>
    </xf>
    <xf numFmtId="1" fontId="8" fillId="8" borderId="2" xfId="0" applyNumberFormat="1" applyFont="1" applyFill="1" applyBorder="1" applyAlignment="1" applyProtection="1">
      <alignment horizontal="center" vertical="center"/>
      <protection locked="0"/>
    </xf>
    <xf numFmtId="1" fontId="8" fillId="13" borderId="2" xfId="0" applyNumberFormat="1" applyFont="1" applyFill="1" applyBorder="1" applyAlignment="1" applyProtection="1">
      <alignment horizontal="center" vertical="center"/>
      <protection locked="0"/>
    </xf>
    <xf numFmtId="1" fontId="8" fillId="12" borderId="2" xfId="0" applyNumberFormat="1" applyFont="1" applyFill="1" applyBorder="1" applyAlignment="1" applyProtection="1">
      <alignment horizontal="center" vertical="center"/>
      <protection locked="0"/>
    </xf>
    <xf numFmtId="1" fontId="8" fillId="4" borderId="2" xfId="0" applyNumberFormat="1" applyFont="1" applyFill="1" applyBorder="1" applyAlignment="1" applyProtection="1">
      <alignment horizontal="center" vertical="center"/>
      <protection locked="0"/>
    </xf>
    <xf numFmtId="1" fontId="14" fillId="4" borderId="2" xfId="0" applyNumberFormat="1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1" fillId="30" borderId="6" xfId="0" applyFont="1" applyFill="1" applyBorder="1" applyAlignment="1" applyProtection="1">
      <alignment horizontal="center"/>
    </xf>
    <xf numFmtId="0" fontId="11" fillId="30" borderId="0" xfId="0" applyFont="1" applyFill="1" applyBorder="1" applyAlignment="1" applyProtection="1">
      <alignment horizontal="center"/>
    </xf>
    <xf numFmtId="0" fontId="11" fillId="30" borderId="0" xfId="0" applyNumberFormat="1" applyFont="1" applyFill="1" applyBorder="1" applyAlignment="1" applyProtection="1">
      <alignment horizontal="center"/>
    </xf>
    <xf numFmtId="0" fontId="11" fillId="30" borderId="35" xfId="0" applyNumberFormat="1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1" fillId="29" borderId="0" xfId="0" applyFont="1" applyFill="1" applyBorder="1" applyAlignment="1" applyProtection="1">
      <alignment horizontal="center" vertical="center" wrapText="1"/>
    </xf>
    <xf numFmtId="0" fontId="11" fillId="29" borderId="0" xfId="0" applyFont="1" applyFill="1" applyBorder="1" applyAlignment="1" applyProtection="1">
      <alignment horizontal="center" vertical="center"/>
    </xf>
    <xf numFmtId="0" fontId="11" fillId="29" borderId="35" xfId="0" applyFont="1" applyFill="1" applyBorder="1" applyAlignment="1" applyProtection="1">
      <alignment horizontal="center" vertical="center"/>
    </xf>
    <xf numFmtId="0" fontId="11" fillId="29" borderId="34" xfId="0" applyFont="1" applyFill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horizontal="center" vertical="center"/>
      <protection locked="0"/>
    </xf>
    <xf numFmtId="172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/>
      <protection locked="0"/>
    </xf>
    <xf numFmtId="3" fontId="6" fillId="0" borderId="0" xfId="0" applyNumberFormat="1" applyFont="1" applyBorder="1" applyProtection="1">
      <protection locked="0"/>
    </xf>
    <xf numFmtId="172" fontId="6" fillId="0" borderId="0" xfId="1" applyNumberFormat="1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3" fontId="6" fillId="0" borderId="0" xfId="0" applyNumberFormat="1" applyFont="1" applyProtection="1">
      <protection locked="0"/>
    </xf>
    <xf numFmtId="0" fontId="6" fillId="0" borderId="0" xfId="0" applyFont="1" applyBorder="1" applyAlignment="1" applyProtection="1">
      <alignment horizontal="right"/>
      <protection locked="0"/>
    </xf>
    <xf numFmtId="173" fontId="20" fillId="26" borderId="0" xfId="0" applyNumberFormat="1" applyFont="1" applyFill="1" applyAlignment="1" applyProtection="1">
      <alignment vertical="center"/>
      <protection locked="0"/>
    </xf>
    <xf numFmtId="173" fontId="20" fillId="0" borderId="0" xfId="0" applyNumberFormat="1" applyFont="1" applyFill="1" applyAlignment="1" applyProtection="1">
      <alignment vertical="center"/>
      <protection locked="0"/>
    </xf>
    <xf numFmtId="0" fontId="6" fillId="19" borderId="31" xfId="0" applyFont="1" applyFill="1" applyBorder="1" applyProtection="1"/>
    <xf numFmtId="0" fontId="11" fillId="19" borderId="33" xfId="0" applyFont="1" applyFill="1" applyBorder="1" applyProtection="1"/>
    <xf numFmtId="10" fontId="6" fillId="19" borderId="35" xfId="0" applyNumberFormat="1" applyFont="1" applyFill="1" applyBorder="1" applyProtection="1"/>
    <xf numFmtId="0" fontId="6" fillId="19" borderId="37" xfId="0" applyFont="1" applyFill="1" applyBorder="1" applyProtection="1"/>
    <xf numFmtId="0" fontId="11" fillId="30" borderId="16" xfId="0" applyFont="1" applyFill="1" applyBorder="1" applyAlignment="1" applyProtection="1">
      <alignment vertical="center"/>
    </xf>
    <xf numFmtId="0" fontId="11" fillId="30" borderId="17" xfId="0" applyFont="1" applyFill="1" applyBorder="1" applyAlignment="1" applyProtection="1">
      <alignment vertical="center"/>
    </xf>
    <xf numFmtId="3" fontId="6" fillId="19" borderId="0" xfId="0" applyNumberFormat="1" applyFont="1" applyFill="1" applyBorder="1" applyProtection="1"/>
    <xf numFmtId="3" fontId="11" fillId="19" borderId="35" xfId="0" applyNumberFormat="1" applyFont="1" applyFill="1" applyBorder="1" applyProtection="1"/>
    <xf numFmtId="43" fontId="6" fillId="19" borderId="0" xfId="1" applyFont="1" applyFill="1" applyBorder="1" applyProtection="1"/>
    <xf numFmtId="0" fontId="6" fillId="19" borderId="34" xfId="0" applyFont="1" applyFill="1" applyBorder="1" applyAlignment="1" applyProtection="1">
      <alignment horizontal="left" indent="2"/>
    </xf>
    <xf numFmtId="3" fontId="6" fillId="19" borderId="35" xfId="0" applyNumberFormat="1" applyFont="1" applyFill="1" applyBorder="1" applyProtection="1"/>
    <xf numFmtId="43" fontId="11" fillId="19" borderId="35" xfId="1" applyFont="1" applyFill="1" applyBorder="1" applyProtection="1"/>
    <xf numFmtId="0" fontId="11" fillId="30" borderId="16" xfId="0" applyFont="1" applyFill="1" applyBorder="1" applyAlignment="1" applyProtection="1">
      <alignment horizontal="left" vertical="center"/>
    </xf>
    <xf numFmtId="0" fontId="11" fillId="30" borderId="17" xfId="0" applyFont="1" applyFill="1" applyBorder="1" applyAlignment="1" applyProtection="1">
      <alignment horizontal="right" vertical="center"/>
    </xf>
    <xf numFmtId="0" fontId="11" fillId="30" borderId="18" xfId="0" applyFont="1" applyFill="1" applyBorder="1" applyAlignment="1" applyProtection="1">
      <alignment horizontal="right" vertical="center"/>
    </xf>
    <xf numFmtId="0" fontId="6" fillId="14" borderId="34" xfId="0" applyFont="1" applyFill="1" applyBorder="1" applyProtection="1"/>
    <xf numFmtId="3" fontId="6" fillId="14" borderId="0" xfId="0" applyNumberFormat="1" applyFont="1" applyFill="1" applyBorder="1" applyProtection="1"/>
    <xf numFmtId="3" fontId="11" fillId="14" borderId="35" xfId="0" applyNumberFormat="1" applyFont="1" applyFill="1" applyBorder="1" applyProtection="1"/>
    <xf numFmtId="3" fontId="6" fillId="14" borderId="35" xfId="0" applyNumberFormat="1" applyFont="1" applyFill="1" applyBorder="1" applyProtection="1"/>
    <xf numFmtId="0" fontId="6" fillId="14" borderId="34" xfId="0" applyFont="1" applyFill="1" applyBorder="1" applyAlignment="1" applyProtection="1">
      <alignment horizontal="left" indent="2"/>
    </xf>
    <xf numFmtId="0" fontId="6" fillId="14" borderId="35" xfId="0" applyFont="1" applyFill="1" applyBorder="1" applyProtection="1"/>
    <xf numFmtId="43" fontId="6" fillId="14" borderId="0" xfId="1" applyFont="1" applyFill="1" applyBorder="1" applyProtection="1"/>
    <xf numFmtId="43" fontId="6" fillId="14" borderId="35" xfId="1" applyFont="1" applyFill="1" applyBorder="1" applyProtection="1"/>
    <xf numFmtId="0" fontId="6" fillId="14" borderId="0" xfId="0" applyFont="1" applyFill="1" applyBorder="1" applyProtection="1"/>
    <xf numFmtId="0" fontId="2" fillId="14" borderId="36" xfId="0" applyFont="1" applyFill="1" applyBorder="1" applyAlignment="1" applyProtection="1">
      <alignment vertical="center"/>
    </xf>
    <xf numFmtId="0" fontId="11" fillId="14" borderId="5" xfId="0" applyFont="1" applyFill="1" applyBorder="1" applyAlignment="1" applyProtection="1">
      <alignment horizontal="center" vertical="center"/>
    </xf>
    <xf numFmtId="0" fontId="2" fillId="14" borderId="5" xfId="0" applyFont="1" applyFill="1" applyBorder="1" applyAlignment="1" applyProtection="1">
      <alignment horizontal="right" vertical="center"/>
    </xf>
    <xf numFmtId="0" fontId="6" fillId="31" borderId="34" xfId="0" applyFont="1" applyFill="1" applyBorder="1" applyProtection="1"/>
    <xf numFmtId="4" fontId="6" fillId="31" borderId="0" xfId="0" applyNumberFormat="1" applyFont="1" applyFill="1" applyBorder="1" applyProtection="1"/>
    <xf numFmtId="3" fontId="6" fillId="31" borderId="0" xfId="0" applyNumberFormat="1" applyFont="1" applyFill="1" applyBorder="1" applyProtection="1"/>
    <xf numFmtId="3" fontId="11" fillId="31" borderId="35" xfId="0" applyNumberFormat="1" applyFont="1" applyFill="1" applyBorder="1" applyProtection="1"/>
    <xf numFmtId="43" fontId="6" fillId="31" borderId="0" xfId="1" applyFont="1" applyFill="1" applyBorder="1" applyProtection="1"/>
    <xf numFmtId="0" fontId="6" fillId="31" borderId="35" xfId="0" applyFont="1" applyFill="1" applyBorder="1" applyProtection="1"/>
    <xf numFmtId="0" fontId="6" fillId="31" borderId="34" xfId="0" applyFont="1" applyFill="1" applyBorder="1" applyAlignment="1" applyProtection="1">
      <alignment horizontal="left" indent="2"/>
    </xf>
    <xf numFmtId="3" fontId="6" fillId="31" borderId="35" xfId="0" applyNumberFormat="1" applyFont="1" applyFill="1" applyBorder="1" applyProtection="1"/>
    <xf numFmtId="43" fontId="6" fillId="31" borderId="35" xfId="1" applyFont="1" applyFill="1" applyBorder="1" applyProtection="1"/>
    <xf numFmtId="0" fontId="6" fillId="31" borderId="0" xfId="0" applyFont="1" applyFill="1" applyBorder="1" applyProtection="1"/>
    <xf numFmtId="0" fontId="2" fillId="31" borderId="36" xfId="0" applyFont="1" applyFill="1" applyBorder="1" applyAlignment="1" applyProtection="1">
      <alignment vertical="center"/>
    </xf>
    <xf numFmtId="0" fontId="11" fillId="31" borderId="5" xfId="0" applyFont="1" applyFill="1" applyBorder="1" applyAlignment="1" applyProtection="1">
      <alignment horizontal="center" vertical="center"/>
    </xf>
    <xf numFmtId="0" fontId="2" fillId="31" borderId="5" xfId="0" applyFont="1" applyFill="1" applyBorder="1" applyAlignment="1" applyProtection="1">
      <alignment horizontal="right" vertical="center"/>
    </xf>
    <xf numFmtId="174" fontId="11" fillId="0" borderId="0" xfId="1" applyNumberFormat="1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0" fontId="6" fillId="29" borderId="31" xfId="0" applyFont="1" applyFill="1" applyBorder="1" applyProtection="1"/>
    <xf numFmtId="0" fontId="11" fillId="0" borderId="0" xfId="0" applyFont="1" applyAlignment="1" applyProtection="1">
      <alignment horizontal="right"/>
    </xf>
    <xf numFmtId="3" fontId="6" fillId="0" borderId="0" xfId="0" applyNumberFormat="1" applyFont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1" fillId="29" borderId="31" xfId="0" applyFont="1" applyFill="1" applyBorder="1" applyAlignment="1" applyProtection="1"/>
    <xf numFmtId="0" fontId="11" fillId="29" borderId="6" xfId="0" applyFont="1" applyFill="1" applyBorder="1" applyAlignment="1" applyProtection="1"/>
    <xf numFmtId="0" fontId="11" fillId="29" borderId="33" xfId="0" applyFont="1" applyFill="1" applyBorder="1" applyAlignment="1" applyProtection="1"/>
    <xf numFmtId="0" fontId="11" fillId="29" borderId="31" xfId="0" applyFont="1" applyFill="1" applyBorder="1" applyAlignment="1" applyProtection="1">
      <alignment wrapText="1"/>
    </xf>
    <xf numFmtId="0" fontId="11" fillId="29" borderId="6" xfId="0" applyFont="1" applyFill="1" applyBorder="1" applyAlignment="1" applyProtection="1">
      <alignment wrapText="1"/>
    </xf>
    <xf numFmtId="0" fontId="11" fillId="29" borderId="33" xfId="0" applyFont="1" applyFill="1" applyBorder="1" applyAlignment="1" applyProtection="1">
      <alignment wrapText="1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29" borderId="0" xfId="0" applyFont="1" applyFill="1" applyBorder="1" applyAlignment="1" applyProtection="1">
      <alignment horizontal="center"/>
    </xf>
    <xf numFmtId="0" fontId="11" fillId="29" borderId="35" xfId="0" applyFont="1" applyFill="1" applyBorder="1" applyAlignment="1" applyProtection="1">
      <alignment horizontal="center"/>
    </xf>
    <xf numFmtId="0" fontId="11" fillId="32" borderId="0" xfId="0" applyFont="1" applyFill="1" applyBorder="1" applyAlignment="1" applyProtection="1">
      <alignment horizontal="center" vertical="center" wrapText="1"/>
    </xf>
    <xf numFmtId="0" fontId="11" fillId="32" borderId="5" xfId="0" applyFont="1" applyFill="1" applyBorder="1" applyAlignment="1" applyProtection="1">
      <alignment horizontal="center" vertical="center" wrapText="1"/>
    </xf>
    <xf numFmtId="0" fontId="11" fillId="17" borderId="0" xfId="0" applyFont="1" applyFill="1" applyProtection="1"/>
    <xf numFmtId="0" fontId="6" fillId="17" borderId="0" xfId="0" applyFont="1" applyFill="1" applyProtection="1"/>
    <xf numFmtId="0" fontId="11" fillId="32" borderId="34" xfId="0" applyFont="1" applyFill="1" applyBorder="1" applyAlignment="1" applyProtection="1">
      <alignment horizontal="right" indent="1"/>
    </xf>
    <xf numFmtId="0" fontId="6" fillId="32" borderId="36" xfId="0" applyFont="1" applyFill="1" applyBorder="1" applyProtection="1"/>
    <xf numFmtId="0" fontId="6" fillId="28" borderId="31" xfId="0" applyFont="1" applyFill="1" applyBorder="1" applyProtection="1"/>
    <xf numFmtId="0" fontId="6" fillId="28" borderId="6" xfId="0" applyFont="1" applyFill="1" applyBorder="1" applyProtection="1"/>
    <xf numFmtId="0" fontId="6" fillId="28" borderId="33" xfId="0" applyFont="1" applyFill="1" applyBorder="1" applyProtection="1"/>
    <xf numFmtId="0" fontId="6" fillId="20" borderId="31" xfId="0" applyFont="1" applyFill="1" applyBorder="1" applyProtection="1"/>
    <xf numFmtId="0" fontId="6" fillId="20" borderId="6" xfId="0" applyFont="1" applyFill="1" applyBorder="1" applyProtection="1"/>
    <xf numFmtId="0" fontId="6" fillId="20" borderId="33" xfId="0" applyFont="1" applyFill="1" applyBorder="1" applyProtection="1"/>
    <xf numFmtId="0" fontId="6" fillId="19" borderId="6" xfId="0" applyFont="1" applyFill="1" applyBorder="1" applyProtection="1"/>
    <xf numFmtId="0" fontId="6" fillId="19" borderId="33" xfId="0" applyFont="1" applyFill="1" applyBorder="1" applyProtection="1"/>
    <xf numFmtId="0" fontId="6" fillId="21" borderId="31" xfId="0" applyFont="1" applyFill="1" applyBorder="1" applyProtection="1"/>
    <xf numFmtId="0" fontId="6" fillId="21" borderId="6" xfId="0" applyFont="1" applyFill="1" applyBorder="1" applyProtection="1"/>
    <xf numFmtId="0" fontId="6" fillId="21" borderId="33" xfId="0" applyFont="1" applyFill="1" applyBorder="1" applyProtection="1"/>
    <xf numFmtId="0" fontId="2" fillId="0" borderId="0" xfId="0" applyFont="1" applyProtection="1"/>
    <xf numFmtId="0" fontId="6" fillId="0" borderId="31" xfId="0" applyFont="1" applyFill="1" applyBorder="1" applyProtection="1"/>
    <xf numFmtId="0" fontId="8" fillId="0" borderId="34" xfId="0" applyFont="1" applyFill="1" applyBorder="1" applyAlignment="1" applyProtection="1">
      <alignment horizontal="right"/>
    </xf>
    <xf numFmtId="176" fontId="11" fillId="26" borderId="0" xfId="1" applyNumberFormat="1" applyFont="1" applyFill="1" applyBorder="1" applyAlignment="1" applyProtection="1">
      <alignment horizontal="center"/>
    </xf>
    <xf numFmtId="176" fontId="11" fillId="34" borderId="0" xfId="1" applyNumberFormat="1" applyFont="1" applyFill="1" applyBorder="1" applyAlignment="1" applyProtection="1">
      <alignment horizontal="center"/>
    </xf>
    <xf numFmtId="176" fontId="11" fillId="34" borderId="35" xfId="1" applyNumberFormat="1" applyFont="1" applyFill="1" applyBorder="1" applyAlignment="1" applyProtection="1">
      <alignment horizontal="center"/>
    </xf>
    <xf numFmtId="0" fontId="11" fillId="0" borderId="34" xfId="0" applyFont="1" applyFill="1" applyBorder="1" applyAlignment="1" applyProtection="1">
      <alignment horizontal="right"/>
    </xf>
    <xf numFmtId="176" fontId="6" fillId="26" borderId="0" xfId="1" applyNumberFormat="1" applyFont="1" applyFill="1" applyBorder="1" applyAlignment="1" applyProtection="1"/>
    <xf numFmtId="176" fontId="6" fillId="34" borderId="0" xfId="1" applyNumberFormat="1" applyFont="1" applyFill="1" applyBorder="1" applyAlignment="1" applyProtection="1"/>
    <xf numFmtId="176" fontId="6" fillId="34" borderId="35" xfId="1" applyNumberFormat="1" applyFont="1" applyFill="1" applyBorder="1" applyAlignment="1" applyProtection="1"/>
    <xf numFmtId="0" fontId="11" fillId="26" borderId="0" xfId="0" applyNumberFormat="1" applyFont="1" applyFill="1" applyBorder="1" applyAlignment="1" applyProtection="1">
      <alignment horizontal="center"/>
    </xf>
    <xf numFmtId="0" fontId="11" fillId="34" borderId="0" xfId="0" applyNumberFormat="1" applyFont="1" applyFill="1" applyBorder="1" applyAlignment="1" applyProtection="1">
      <alignment horizontal="center"/>
    </xf>
    <xf numFmtId="0" fontId="11" fillId="34" borderId="35" xfId="0" applyNumberFormat="1" applyFont="1" applyFill="1" applyBorder="1" applyAlignment="1" applyProtection="1">
      <alignment horizontal="center"/>
    </xf>
    <xf numFmtId="0" fontId="27" fillId="0" borderId="36" xfId="0" applyFont="1" applyFill="1" applyBorder="1" applyAlignment="1" applyProtection="1">
      <alignment horizontal="right"/>
    </xf>
    <xf numFmtId="0" fontId="27" fillId="0" borderId="5" xfId="0" applyNumberFormat="1" applyFont="1" applyFill="1" applyBorder="1" applyAlignment="1" applyProtection="1">
      <alignment horizontal="center"/>
    </xf>
    <xf numFmtId="0" fontId="27" fillId="0" borderId="37" xfId="0" applyNumberFormat="1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>
      <alignment horizontal="right"/>
    </xf>
    <xf numFmtId="0" fontId="27" fillId="0" borderId="0" xfId="0" applyNumberFormat="1" applyFont="1" applyFill="1" applyBorder="1" applyAlignment="1" applyProtection="1">
      <alignment horizontal="center"/>
    </xf>
    <xf numFmtId="1" fontId="6" fillId="0" borderId="0" xfId="2" applyNumberFormat="1" applyFont="1" applyAlignment="1" applyProtection="1">
      <alignment horizontal="center"/>
    </xf>
    <xf numFmtId="0" fontId="18" fillId="29" borderId="31" xfId="0" applyFont="1" applyFill="1" applyBorder="1" applyAlignment="1" applyProtection="1">
      <alignment horizontal="left" vertical="center"/>
    </xf>
    <xf numFmtId="0" fontId="18" fillId="29" borderId="34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 vertical="center"/>
    </xf>
    <xf numFmtId="2" fontId="6" fillId="29" borderId="34" xfId="2" applyNumberFormat="1" applyFont="1" applyFill="1" applyBorder="1" applyAlignment="1" applyProtection="1">
      <alignment horizontal="center"/>
    </xf>
    <xf numFmtId="2" fontId="6" fillId="29" borderId="0" xfId="2" applyNumberFormat="1" applyFont="1" applyFill="1" applyBorder="1" applyAlignment="1" applyProtection="1">
      <alignment horizontal="center"/>
    </xf>
    <xf numFmtId="2" fontId="6" fillId="29" borderId="31" xfId="2" applyNumberFormat="1" applyFont="1" applyFill="1" applyBorder="1" applyAlignment="1" applyProtection="1">
      <alignment horizontal="center"/>
    </xf>
    <xf numFmtId="2" fontId="6" fillId="29" borderId="6" xfId="2" applyNumberFormat="1" applyFont="1" applyFill="1" applyBorder="1" applyAlignment="1" applyProtection="1">
      <alignment horizontal="center"/>
    </xf>
    <xf numFmtId="0" fontId="11" fillId="29" borderId="0" xfId="0" applyFont="1" applyFill="1" applyBorder="1" applyProtection="1"/>
    <xf numFmtId="0" fontId="6" fillId="30" borderId="35" xfId="0" applyFont="1" applyFill="1" applyBorder="1" applyProtection="1"/>
    <xf numFmtId="0" fontId="6" fillId="29" borderId="5" xfId="0" applyFont="1" applyFill="1" applyBorder="1" applyProtection="1"/>
    <xf numFmtId="0" fontId="10" fillId="29" borderId="5" xfId="0" applyFont="1" applyFill="1" applyBorder="1" applyProtection="1"/>
    <xf numFmtId="0" fontId="6" fillId="29" borderId="37" xfId="0" applyFont="1" applyFill="1" applyBorder="1" applyProtection="1"/>
    <xf numFmtId="0" fontId="6" fillId="29" borderId="36" xfId="0" applyFont="1" applyFill="1" applyBorder="1" applyProtection="1"/>
    <xf numFmtId="3" fontId="6" fillId="29" borderId="37" xfId="0" applyNumberFormat="1" applyFont="1" applyFill="1" applyBorder="1" applyProtection="1"/>
    <xf numFmtId="0" fontId="10" fillId="0" borderId="0" xfId="0" applyFont="1" applyFill="1" applyProtection="1"/>
    <xf numFmtId="0" fontId="6" fillId="0" borderId="31" xfId="0" applyFont="1" applyBorder="1" applyProtection="1"/>
    <xf numFmtId="0" fontId="27" fillId="0" borderId="0" xfId="0" applyFont="1" applyFill="1" applyAlignment="1" applyProtection="1">
      <alignment horizontal="right"/>
    </xf>
    <xf numFmtId="0" fontId="27" fillId="0" borderId="0" xfId="0" applyNumberFormat="1" applyFont="1" applyFill="1" applyAlignment="1" applyProtection="1">
      <alignment horizontal="center"/>
    </xf>
    <xf numFmtId="0" fontId="18" fillId="29" borderId="31" xfId="0" applyFont="1" applyFill="1" applyBorder="1" applyAlignment="1" applyProtection="1">
      <alignment vertical="center"/>
    </xf>
    <xf numFmtId="3" fontId="11" fillId="29" borderId="31" xfId="0" applyNumberFormat="1" applyFont="1" applyFill="1" applyBorder="1" applyAlignment="1" applyProtection="1">
      <alignment horizontal="center" vertical="center"/>
    </xf>
    <xf numFmtId="3" fontId="11" fillId="29" borderId="6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0" fontId="18" fillId="29" borderId="36" xfId="0" applyFont="1" applyFill="1" applyBorder="1" applyAlignment="1" applyProtection="1">
      <alignment horizontal="left" vertical="center"/>
    </xf>
    <xf numFmtId="3" fontId="6" fillId="18" borderId="31" xfId="0" applyNumberFormat="1" applyFont="1" applyFill="1" applyBorder="1" applyProtection="1"/>
    <xf numFmtId="3" fontId="10" fillId="18" borderId="6" xfId="0" applyNumberFormat="1" applyFont="1" applyFill="1" applyBorder="1" applyProtection="1"/>
    <xf numFmtId="3" fontId="6" fillId="18" borderId="6" xfId="0" applyNumberFormat="1" applyFont="1" applyFill="1" applyBorder="1" applyProtection="1"/>
    <xf numFmtId="0" fontId="6" fillId="30" borderId="33" xfId="0" applyFont="1" applyFill="1" applyBorder="1" applyProtection="1"/>
    <xf numFmtId="3" fontId="6" fillId="18" borderId="34" xfId="0" applyNumberFormat="1" applyFont="1" applyFill="1" applyBorder="1" applyProtection="1"/>
    <xf numFmtId="3" fontId="10" fillId="18" borderId="0" xfId="0" applyNumberFormat="1" applyFont="1" applyFill="1" applyBorder="1" applyProtection="1"/>
    <xf numFmtId="3" fontId="6" fillId="18" borderId="0" xfId="0" applyNumberFormat="1" applyFont="1" applyFill="1" applyBorder="1" applyProtection="1"/>
    <xf numFmtId="3" fontId="11" fillId="18" borderId="36" xfId="0" applyNumberFormat="1" applyFont="1" applyFill="1" applyBorder="1" applyProtection="1"/>
    <xf numFmtId="3" fontId="11" fillId="18" borderId="5" xfId="0" applyNumberFormat="1" applyFont="1" applyFill="1" applyBorder="1" applyProtection="1"/>
    <xf numFmtId="3" fontId="6" fillId="15" borderId="34" xfId="0" applyNumberFormat="1" applyFont="1" applyFill="1" applyBorder="1" applyProtection="1"/>
    <xf numFmtId="3" fontId="10" fillId="15" borderId="0" xfId="0" applyNumberFormat="1" applyFont="1" applyFill="1" applyBorder="1" applyProtection="1"/>
    <xf numFmtId="3" fontId="6" fillId="15" borderId="0" xfId="0" applyNumberFormat="1" applyFont="1" applyFill="1" applyBorder="1" applyProtection="1"/>
    <xf numFmtId="3" fontId="6" fillId="20" borderId="34" xfId="0" applyNumberFormat="1" applyFont="1" applyFill="1" applyBorder="1" applyProtection="1"/>
    <xf numFmtId="3" fontId="10" fillId="20" borderId="0" xfId="0" applyNumberFormat="1" applyFont="1" applyFill="1" applyBorder="1" applyProtection="1"/>
    <xf numFmtId="3" fontId="6" fillId="20" borderId="0" xfId="0" applyNumberFormat="1" applyFont="1" applyFill="1" applyBorder="1" applyProtection="1"/>
    <xf numFmtId="3" fontId="6" fillId="16" borderId="34" xfId="0" applyNumberFormat="1" applyFont="1" applyFill="1" applyBorder="1" applyProtection="1"/>
    <xf numFmtId="3" fontId="10" fillId="16" borderId="0" xfId="0" applyNumberFormat="1" applyFont="1" applyFill="1" applyBorder="1" applyProtection="1"/>
    <xf numFmtId="3" fontId="6" fillId="16" borderId="0" xfId="0" applyNumberFormat="1" applyFont="1" applyFill="1" applyBorder="1" applyProtection="1"/>
    <xf numFmtId="3" fontId="6" fillId="21" borderId="34" xfId="0" applyNumberFormat="1" applyFont="1" applyFill="1" applyBorder="1" applyProtection="1"/>
    <xf numFmtId="3" fontId="10" fillId="21" borderId="0" xfId="0" applyNumberFormat="1" applyFont="1" applyFill="1" applyBorder="1" applyProtection="1"/>
    <xf numFmtId="3" fontId="6" fillId="21" borderId="0" xfId="0" applyNumberFormat="1" applyFont="1" applyFill="1" applyBorder="1" applyProtection="1"/>
    <xf numFmtId="3" fontId="6" fillId="30" borderId="35" xfId="0" applyNumberFormat="1" applyFont="1" applyFill="1" applyBorder="1" applyProtection="1"/>
    <xf numFmtId="0" fontId="6" fillId="0" borderId="36" xfId="0" applyFont="1" applyFill="1" applyBorder="1" applyProtection="1"/>
    <xf numFmtId="0" fontId="6" fillId="0" borderId="5" xfId="0" applyFont="1" applyFill="1" applyBorder="1" applyProtection="1"/>
    <xf numFmtId="0" fontId="11" fillId="29" borderId="6" xfId="0" applyFont="1" applyFill="1" applyBorder="1" applyAlignment="1" applyProtection="1">
      <alignment vertical="center"/>
    </xf>
    <xf numFmtId="3" fontId="8" fillId="18" borderId="5" xfId="0" applyNumberFormat="1" applyFont="1" applyFill="1" applyBorder="1" applyProtection="1"/>
    <xf numFmtId="0" fontId="11" fillId="29" borderId="17" xfId="0" applyFont="1" applyFill="1" applyBorder="1" applyAlignment="1" applyProtection="1">
      <alignment horizontal="center" vertical="center"/>
    </xf>
    <xf numFmtId="0" fontId="6" fillId="19" borderId="0" xfId="0" applyFont="1" applyFill="1" applyBorder="1" applyAlignment="1" applyProtection="1">
      <alignment horizontal="center"/>
    </xf>
    <xf numFmtId="0" fontId="6" fillId="19" borderId="0" xfId="0" applyFont="1" applyFill="1" applyBorder="1" applyAlignment="1" applyProtection="1">
      <alignment horizontal="center" vertical="center"/>
    </xf>
    <xf numFmtId="0" fontId="6" fillId="19" borderId="39" xfId="0" applyFont="1" applyFill="1" applyBorder="1" applyAlignment="1" applyProtection="1">
      <alignment horizontal="center" vertical="center"/>
    </xf>
    <xf numFmtId="167" fontId="11" fillId="0" borderId="0" xfId="0" applyNumberFormat="1" applyFont="1" applyBorder="1" applyProtection="1"/>
    <xf numFmtId="2" fontId="6" fillId="0" borderId="0" xfId="0" applyNumberFormat="1" applyFont="1" applyBorder="1" applyProtection="1"/>
    <xf numFmtId="0" fontId="6" fillId="0" borderId="0" xfId="0" applyFont="1" applyBorder="1" applyAlignment="1" applyProtection="1">
      <alignment horizontal="center"/>
    </xf>
    <xf numFmtId="0" fontId="6" fillId="19" borderId="40" xfId="0" applyFont="1" applyFill="1" applyBorder="1" applyAlignment="1" applyProtection="1">
      <alignment horizontal="center" vertical="center"/>
    </xf>
    <xf numFmtId="0" fontId="6" fillId="19" borderId="5" xfId="0" applyFont="1" applyFill="1" applyBorder="1" applyAlignment="1" applyProtection="1">
      <alignment horizontal="center" vertical="center"/>
    </xf>
    <xf numFmtId="0" fontId="6" fillId="29" borderId="16" xfId="0" applyFont="1" applyFill="1" applyBorder="1" applyProtection="1"/>
    <xf numFmtId="0" fontId="6" fillId="29" borderId="17" xfId="0" applyFont="1" applyFill="1" applyBorder="1" applyProtection="1"/>
    <xf numFmtId="0" fontId="6" fillId="29" borderId="1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1" fontId="6" fillId="14" borderId="6" xfId="0" applyNumberFormat="1" applyFont="1" applyFill="1" applyBorder="1" applyAlignment="1" applyProtection="1">
      <alignment horizontal="center"/>
    </xf>
    <xf numFmtId="2" fontId="6" fillId="14" borderId="6" xfId="0" applyNumberFormat="1" applyFont="1" applyFill="1" applyBorder="1" applyAlignment="1" applyProtection="1">
      <alignment horizontal="center"/>
    </xf>
    <xf numFmtId="2" fontId="6" fillId="14" borderId="33" xfId="0" applyNumberFormat="1" applyFont="1" applyFill="1" applyBorder="1" applyAlignment="1" applyProtection="1">
      <alignment horizontal="center"/>
    </xf>
    <xf numFmtId="0" fontId="11" fillId="14" borderId="6" xfId="0" applyFont="1" applyFill="1" applyBorder="1" applyAlignment="1" applyProtection="1">
      <alignment horizontal="center" vertical="center"/>
    </xf>
    <xf numFmtId="0" fontId="11" fillId="14" borderId="6" xfId="0" applyFont="1" applyFill="1" applyBorder="1" applyAlignment="1" applyProtection="1">
      <alignment vertical="center"/>
    </xf>
    <xf numFmtId="0" fontId="11" fillId="14" borderId="33" xfId="0" applyFont="1" applyFill="1" applyBorder="1" applyAlignment="1" applyProtection="1">
      <alignment horizontal="center" vertical="center" wrapText="1"/>
    </xf>
    <xf numFmtId="1" fontId="6" fillId="14" borderId="0" xfId="0" applyNumberFormat="1" applyFont="1" applyFill="1" applyBorder="1" applyAlignment="1" applyProtection="1">
      <alignment horizontal="center"/>
    </xf>
    <xf numFmtId="2" fontId="6" fillId="14" borderId="0" xfId="0" applyNumberFormat="1" applyFont="1" applyFill="1" applyBorder="1" applyAlignment="1" applyProtection="1">
      <alignment horizontal="center"/>
    </xf>
    <xf numFmtId="2" fontId="6" fillId="14" borderId="35" xfId="0" applyNumberFormat="1" applyFont="1" applyFill="1" applyBorder="1" applyAlignment="1" applyProtection="1">
      <alignment horizontal="center"/>
    </xf>
    <xf numFmtId="0" fontId="11" fillId="14" borderId="34" xfId="0" applyFont="1" applyFill="1" applyBorder="1" applyProtection="1"/>
    <xf numFmtId="2" fontId="6" fillId="14" borderId="0" xfId="0" applyNumberFormat="1" applyFont="1" applyFill="1" applyBorder="1" applyProtection="1"/>
    <xf numFmtId="2" fontId="11" fillId="14" borderId="0" xfId="0" applyNumberFormat="1" applyFont="1" applyFill="1" applyBorder="1" applyProtection="1"/>
    <xf numFmtId="0" fontId="6" fillId="14" borderId="35" xfId="0" applyFont="1" applyFill="1" applyBorder="1" applyAlignment="1" applyProtection="1">
      <alignment horizontal="center"/>
    </xf>
    <xf numFmtId="1" fontId="6" fillId="14" borderId="40" xfId="0" applyNumberFormat="1" applyFont="1" applyFill="1" applyBorder="1" applyAlignment="1" applyProtection="1">
      <alignment horizontal="center"/>
    </xf>
    <xf numFmtId="2" fontId="6" fillId="14" borderId="40" xfId="0" applyNumberFormat="1" applyFont="1" applyFill="1" applyBorder="1" applyAlignment="1" applyProtection="1">
      <alignment horizontal="center"/>
    </xf>
    <xf numFmtId="2" fontId="6" fillId="14" borderId="44" xfId="0" applyNumberFormat="1" applyFont="1" applyFill="1" applyBorder="1" applyAlignment="1" applyProtection="1">
      <alignment horizontal="center"/>
    </xf>
    <xf numFmtId="1" fontId="6" fillId="14" borderId="39" xfId="0" applyNumberFormat="1" applyFont="1" applyFill="1" applyBorder="1" applyAlignment="1" applyProtection="1">
      <alignment horizontal="center"/>
    </xf>
    <xf numFmtId="2" fontId="6" fillId="14" borderId="39" xfId="0" applyNumberFormat="1" applyFont="1" applyFill="1" applyBorder="1" applyAlignment="1" applyProtection="1">
      <alignment horizontal="center"/>
    </xf>
    <xf numFmtId="2" fontId="6" fillId="14" borderId="42" xfId="0" applyNumberFormat="1" applyFont="1" applyFill="1" applyBorder="1" applyAlignment="1" applyProtection="1">
      <alignment horizontal="center"/>
    </xf>
    <xf numFmtId="0" fontId="11" fillId="14" borderId="36" xfId="0" applyFont="1" applyFill="1" applyBorder="1" applyProtection="1"/>
    <xf numFmtId="2" fontId="6" fillId="14" borderId="5" xfId="0" applyNumberFormat="1" applyFont="1" applyFill="1" applyBorder="1" applyProtection="1"/>
    <xf numFmtId="2" fontId="11" fillId="14" borderId="5" xfId="0" applyNumberFormat="1" applyFont="1" applyFill="1" applyBorder="1" applyProtection="1"/>
    <xf numFmtId="0" fontId="6" fillId="14" borderId="5" xfId="0" applyFont="1" applyFill="1" applyBorder="1" applyProtection="1"/>
    <xf numFmtId="0" fontId="6" fillId="14" borderId="37" xfId="0" applyFont="1" applyFill="1" applyBorder="1" applyAlignment="1" applyProtection="1">
      <alignment horizontal="center"/>
    </xf>
    <xf numFmtId="1" fontId="6" fillId="14" borderId="5" xfId="0" applyNumberFormat="1" applyFont="1" applyFill="1" applyBorder="1" applyAlignment="1" applyProtection="1">
      <alignment horizontal="center"/>
    </xf>
    <xf numFmtId="2" fontId="6" fillId="14" borderId="5" xfId="0" applyNumberFormat="1" applyFont="1" applyFill="1" applyBorder="1" applyAlignment="1" applyProtection="1">
      <alignment horizontal="center"/>
    </xf>
    <xf numFmtId="2" fontId="6" fillId="14" borderId="37" xfId="0" applyNumberFormat="1" applyFont="1" applyFill="1" applyBorder="1" applyAlignment="1" applyProtection="1">
      <alignment horizontal="center"/>
    </xf>
    <xf numFmtId="0" fontId="6" fillId="29" borderId="18" xfId="0" applyFont="1" applyFill="1" applyBorder="1" applyProtection="1"/>
    <xf numFmtId="0" fontId="6" fillId="14" borderId="6" xfId="0" applyFont="1" applyFill="1" applyBorder="1" applyProtection="1"/>
    <xf numFmtId="0" fontId="6" fillId="14" borderId="33" xfId="0" applyFont="1" applyFill="1" applyBorder="1" applyProtection="1"/>
    <xf numFmtId="0" fontId="6" fillId="14" borderId="37" xfId="0" applyFont="1" applyFill="1" applyBorder="1" applyProtection="1"/>
    <xf numFmtId="0" fontId="10" fillId="0" borderId="0" xfId="0" applyFont="1" applyBorder="1" applyProtection="1"/>
    <xf numFmtId="167" fontId="10" fillId="0" borderId="0" xfId="0" applyNumberFormat="1" applyFont="1" applyBorder="1" applyAlignment="1" applyProtection="1">
      <alignment horizontal="center"/>
    </xf>
    <xf numFmtId="0" fontId="11" fillId="29" borderId="16" xfId="0" applyFont="1" applyFill="1" applyBorder="1" applyAlignment="1" applyProtection="1">
      <alignment vertical="center"/>
    </xf>
    <xf numFmtId="0" fontId="6" fillId="29" borderId="17" xfId="0" applyFont="1" applyFill="1" applyBorder="1" applyAlignment="1" applyProtection="1">
      <alignment vertical="center"/>
    </xf>
    <xf numFmtId="4" fontId="6" fillId="28" borderId="6" xfId="0" applyNumberFormat="1" applyFont="1" applyFill="1" applyBorder="1" applyAlignment="1" applyProtection="1">
      <alignment horizontal="center"/>
    </xf>
    <xf numFmtId="2" fontId="6" fillId="28" borderId="6" xfId="0" applyNumberFormat="1" applyFont="1" applyFill="1" applyBorder="1" applyAlignment="1" applyProtection="1">
      <alignment horizontal="center"/>
    </xf>
    <xf numFmtId="0" fontId="6" fillId="28" borderId="33" xfId="0" applyFont="1" applyFill="1" applyBorder="1" applyAlignment="1" applyProtection="1">
      <alignment horizontal="center"/>
    </xf>
    <xf numFmtId="0" fontId="11" fillId="31" borderId="31" xfId="0" applyFont="1" applyFill="1" applyBorder="1" applyAlignment="1" applyProtection="1">
      <alignment horizontal="center" vertical="center"/>
    </xf>
    <xf numFmtId="0" fontId="11" fillId="31" borderId="6" xfId="0" applyFont="1" applyFill="1" applyBorder="1" applyAlignment="1" applyProtection="1">
      <alignment horizontal="center" vertical="center"/>
    </xf>
    <xf numFmtId="0" fontId="11" fillId="31" borderId="6" xfId="0" applyFont="1" applyFill="1" applyBorder="1" applyAlignment="1" applyProtection="1">
      <alignment vertical="center"/>
    </xf>
    <xf numFmtId="0" fontId="11" fillId="31" borderId="33" xfId="0" applyFont="1" applyFill="1" applyBorder="1" applyAlignment="1" applyProtection="1">
      <alignment horizontal="center" vertical="center" wrapText="1"/>
    </xf>
    <xf numFmtId="4" fontId="6" fillId="28" borderId="0" xfId="0" applyNumberFormat="1" applyFont="1" applyFill="1" applyBorder="1" applyAlignment="1" applyProtection="1">
      <alignment horizontal="center"/>
    </xf>
    <xf numFmtId="2" fontId="6" fillId="28" borderId="0" xfId="0" applyNumberFormat="1" applyFont="1" applyFill="1" applyBorder="1" applyAlignment="1" applyProtection="1">
      <alignment horizontal="center"/>
    </xf>
    <xf numFmtId="2" fontId="6" fillId="28" borderId="0" xfId="0" applyNumberFormat="1" applyFont="1" applyFill="1" applyBorder="1" applyAlignment="1" applyProtection="1">
      <alignment horizontal="center" vertical="center"/>
    </xf>
    <xf numFmtId="0" fontId="6" fillId="28" borderId="35" xfId="0" applyFont="1" applyFill="1" applyBorder="1" applyAlignment="1" applyProtection="1">
      <alignment horizontal="center"/>
    </xf>
    <xf numFmtId="0" fontId="11" fillId="31" borderId="34" xfId="0" applyFont="1" applyFill="1" applyBorder="1" applyProtection="1"/>
    <xf numFmtId="2" fontId="6" fillId="31" borderId="0" xfId="0" applyNumberFormat="1" applyFont="1" applyFill="1" applyBorder="1" applyAlignment="1" applyProtection="1">
      <alignment horizontal="center"/>
    </xf>
    <xf numFmtId="2" fontId="11" fillId="31" borderId="0" xfId="0" applyNumberFormat="1" applyFont="1" applyFill="1" applyBorder="1" applyAlignment="1" applyProtection="1">
      <alignment horizontal="center"/>
    </xf>
    <xf numFmtId="0" fontId="6" fillId="31" borderId="0" xfId="0" applyFont="1" applyFill="1" applyBorder="1" applyAlignment="1" applyProtection="1">
      <alignment horizontal="center"/>
    </xf>
    <xf numFmtId="0" fontId="6" fillId="31" borderId="35" xfId="0" applyFont="1" applyFill="1" applyBorder="1" applyAlignment="1" applyProtection="1">
      <alignment horizontal="center"/>
    </xf>
    <xf numFmtId="0" fontId="6" fillId="28" borderId="40" xfId="0" applyFont="1" applyFill="1" applyBorder="1" applyProtection="1"/>
    <xf numFmtId="4" fontId="6" fillId="28" borderId="40" xfId="0" applyNumberFormat="1" applyFont="1" applyFill="1" applyBorder="1" applyAlignment="1" applyProtection="1">
      <alignment horizontal="center"/>
    </xf>
    <xf numFmtId="2" fontId="6" fillId="28" borderId="40" xfId="0" applyNumberFormat="1" applyFont="1" applyFill="1" applyBorder="1" applyAlignment="1" applyProtection="1">
      <alignment horizontal="center"/>
    </xf>
    <xf numFmtId="2" fontId="6" fillId="28" borderId="40" xfId="0" applyNumberFormat="1" applyFont="1" applyFill="1" applyBorder="1" applyAlignment="1" applyProtection="1">
      <alignment horizontal="center" vertical="center"/>
    </xf>
    <xf numFmtId="0" fontId="6" fillId="28" borderId="44" xfId="0" applyFont="1" applyFill="1" applyBorder="1" applyAlignment="1" applyProtection="1">
      <alignment horizontal="center"/>
    </xf>
    <xf numFmtId="0" fontId="6" fillId="28" borderId="39" xfId="0" applyFont="1" applyFill="1" applyBorder="1" applyProtection="1"/>
    <xf numFmtId="4" fontId="6" fillId="28" borderId="39" xfId="0" applyNumberFormat="1" applyFont="1" applyFill="1" applyBorder="1" applyAlignment="1" applyProtection="1">
      <alignment horizontal="center"/>
    </xf>
    <xf numFmtId="2" fontId="6" fillId="28" borderId="39" xfId="0" applyNumberFormat="1" applyFont="1" applyFill="1" applyBorder="1" applyAlignment="1" applyProtection="1">
      <alignment horizontal="center"/>
    </xf>
    <xf numFmtId="2" fontId="6" fillId="28" borderId="39" xfId="0" applyNumberFormat="1" applyFont="1" applyFill="1" applyBorder="1" applyAlignment="1" applyProtection="1">
      <alignment horizontal="center" vertical="center"/>
    </xf>
    <xf numFmtId="0" fontId="6" fillId="28" borderId="42" xfId="0" applyFont="1" applyFill="1" applyBorder="1" applyAlignment="1" applyProtection="1">
      <alignment horizontal="center"/>
    </xf>
    <xf numFmtId="0" fontId="11" fillId="31" borderId="36" xfId="0" applyFont="1" applyFill="1" applyBorder="1" applyProtection="1"/>
    <xf numFmtId="2" fontId="6" fillId="31" borderId="5" xfId="0" applyNumberFormat="1" applyFont="1" applyFill="1" applyBorder="1" applyAlignment="1" applyProtection="1">
      <alignment horizontal="center"/>
    </xf>
    <xf numFmtId="2" fontId="11" fillId="31" borderId="5" xfId="0" applyNumberFormat="1" applyFont="1" applyFill="1" applyBorder="1" applyAlignment="1" applyProtection="1">
      <alignment horizontal="center"/>
    </xf>
    <xf numFmtId="0" fontId="6" fillId="31" borderId="5" xfId="0" applyFont="1" applyFill="1" applyBorder="1" applyAlignment="1" applyProtection="1">
      <alignment horizontal="center"/>
    </xf>
    <xf numFmtId="0" fontId="6" fillId="31" borderId="37" xfId="0" applyFont="1" applyFill="1" applyBorder="1" applyAlignment="1" applyProtection="1">
      <alignment horizontal="center"/>
    </xf>
    <xf numFmtId="0" fontId="6" fillId="28" borderId="5" xfId="0" applyFont="1" applyFill="1" applyBorder="1" applyProtection="1"/>
    <xf numFmtId="4" fontId="6" fillId="28" borderId="5" xfId="0" applyNumberFormat="1" applyFont="1" applyFill="1" applyBorder="1" applyAlignment="1" applyProtection="1">
      <alignment horizontal="center"/>
    </xf>
    <xf numFmtId="2" fontId="6" fillId="28" borderId="5" xfId="0" applyNumberFormat="1" applyFont="1" applyFill="1" applyBorder="1" applyAlignment="1" applyProtection="1">
      <alignment horizontal="center"/>
    </xf>
    <xf numFmtId="2" fontId="6" fillId="28" borderId="5" xfId="0" applyNumberFormat="1" applyFont="1" applyFill="1" applyBorder="1" applyAlignment="1" applyProtection="1">
      <alignment horizontal="center" vertical="center"/>
    </xf>
    <xf numFmtId="0" fontId="6" fillId="28" borderId="37" xfId="0" applyFont="1" applyFill="1" applyBorder="1" applyAlignment="1" applyProtection="1">
      <alignment horizontal="center"/>
    </xf>
    <xf numFmtId="0" fontId="6" fillId="28" borderId="37" xfId="0" applyFont="1" applyFill="1" applyBorder="1" applyProtection="1"/>
    <xf numFmtId="0" fontId="6" fillId="19" borderId="31" xfId="0" applyFont="1" applyFill="1" applyBorder="1" applyAlignment="1" applyProtection="1">
      <alignment horizontal="left"/>
    </xf>
    <xf numFmtId="10" fontId="6" fillId="19" borderId="33" xfId="0" applyNumberFormat="1" applyFont="1" applyFill="1" applyBorder="1" applyProtection="1"/>
    <xf numFmtId="0" fontId="28" fillId="0" borderId="0" xfId="0" applyFont="1" applyProtection="1"/>
    <xf numFmtId="0" fontId="11" fillId="19" borderId="31" xfId="0" applyFont="1" applyFill="1" applyBorder="1" applyAlignment="1" applyProtection="1">
      <alignment horizontal="center" vertical="center"/>
    </xf>
    <xf numFmtId="0" fontId="11" fillId="19" borderId="6" xfId="0" applyFont="1" applyFill="1" applyBorder="1" applyAlignment="1" applyProtection="1">
      <alignment horizontal="center" vertical="center"/>
    </xf>
    <xf numFmtId="0" fontId="11" fillId="19" borderId="33" xfId="0" applyFont="1" applyFill="1" applyBorder="1" applyAlignment="1" applyProtection="1">
      <alignment horizontal="center" vertical="center"/>
    </xf>
    <xf numFmtId="2" fontId="6" fillId="19" borderId="35" xfId="0" applyNumberFormat="1" applyFont="1" applyFill="1" applyBorder="1" applyAlignment="1" applyProtection="1">
      <alignment horizontal="center"/>
    </xf>
    <xf numFmtId="2" fontId="6" fillId="19" borderId="37" xfId="0" applyNumberFormat="1" applyFont="1" applyFill="1" applyBorder="1" applyAlignment="1" applyProtection="1">
      <alignment horizontal="center"/>
    </xf>
    <xf numFmtId="0" fontId="11" fillId="19" borderId="31" xfId="0" applyFont="1" applyFill="1" applyBorder="1" applyProtection="1"/>
    <xf numFmtId="0" fontId="11" fillId="0" borderId="0" xfId="0" applyFont="1" applyFill="1" applyAlignment="1" applyProtection="1">
      <alignment horizontal="center" vertical="center"/>
    </xf>
    <xf numFmtId="0" fontId="11" fillId="19" borderId="34" xfId="0" applyFont="1" applyFill="1" applyBorder="1" applyProtection="1"/>
    <xf numFmtId="9" fontId="11" fillId="19" borderId="0" xfId="2" applyFont="1" applyFill="1" applyBorder="1" applyAlignment="1" applyProtection="1">
      <alignment horizontal="center"/>
    </xf>
    <xf numFmtId="9" fontId="11" fillId="19" borderId="35" xfId="2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76" fontId="6" fillId="19" borderId="34" xfId="1" applyNumberFormat="1" applyFont="1" applyFill="1" applyBorder="1" applyAlignment="1" applyProtection="1">
      <alignment horizontal="center"/>
    </xf>
    <xf numFmtId="176" fontId="6" fillId="19" borderId="0" xfId="1" applyNumberFormat="1" applyFont="1" applyFill="1" applyBorder="1" applyAlignment="1" applyProtection="1">
      <alignment horizontal="center"/>
    </xf>
    <xf numFmtId="176" fontId="6" fillId="19" borderId="35" xfId="1" applyNumberFormat="1" applyFont="1" applyFill="1" applyBorder="1" applyAlignment="1" applyProtection="1">
      <alignment horizontal="center"/>
    </xf>
    <xf numFmtId="43" fontId="6" fillId="19" borderId="34" xfId="1" applyFont="1" applyFill="1" applyBorder="1" applyProtection="1"/>
    <xf numFmtId="43" fontId="6" fillId="19" borderId="35" xfId="1" applyFont="1" applyFill="1" applyBorder="1" applyProtection="1"/>
    <xf numFmtId="3" fontId="11" fillId="19" borderId="5" xfId="0" applyNumberFormat="1" applyFont="1" applyFill="1" applyBorder="1" applyAlignment="1" applyProtection="1">
      <alignment horizontal="center"/>
    </xf>
    <xf numFmtId="3" fontId="11" fillId="19" borderId="37" xfId="0" applyNumberFormat="1" applyFont="1" applyFill="1" applyBorder="1" applyAlignment="1" applyProtection="1">
      <alignment horizontal="center"/>
    </xf>
    <xf numFmtId="1" fontId="6" fillId="19" borderId="36" xfId="0" applyNumberFormat="1" applyFont="1" applyFill="1" applyBorder="1" applyProtection="1"/>
    <xf numFmtId="1" fontId="6" fillId="19" borderId="5" xfId="0" applyNumberFormat="1" applyFont="1" applyFill="1" applyBorder="1" applyProtection="1"/>
    <xf numFmtId="1" fontId="6" fillId="19" borderId="37" xfId="0" applyNumberFormat="1" applyFont="1" applyFill="1" applyBorder="1" applyProtection="1"/>
    <xf numFmtId="0" fontId="6" fillId="19" borderId="36" xfId="0" applyFont="1" applyFill="1" applyBorder="1" applyProtection="1"/>
    <xf numFmtId="43" fontId="11" fillId="19" borderId="0" xfId="1" applyFont="1" applyFill="1" applyBorder="1" applyProtection="1"/>
    <xf numFmtId="0" fontId="11" fillId="0" borderId="0" xfId="0" applyFont="1" applyFill="1" applyBorder="1" applyAlignment="1" applyProtection="1"/>
    <xf numFmtId="0" fontId="23" fillId="33" borderId="16" xfId="0" applyFont="1" applyFill="1" applyBorder="1" applyAlignment="1" applyProtection="1">
      <alignment horizontal="center" wrapText="1"/>
    </xf>
    <xf numFmtId="176" fontId="24" fillId="33" borderId="17" xfId="1" applyNumberFormat="1" applyFont="1" applyFill="1" applyBorder="1" applyAlignment="1" applyProtection="1">
      <alignment vertical="center"/>
    </xf>
    <xf numFmtId="176" fontId="24" fillId="33" borderId="18" xfId="1" applyNumberFormat="1" applyFont="1" applyFill="1" applyBorder="1" applyAlignment="1" applyProtection="1">
      <alignment vertical="center"/>
    </xf>
    <xf numFmtId="0" fontId="11" fillId="14" borderId="33" xfId="0" applyFont="1" applyFill="1" applyBorder="1" applyAlignment="1" applyProtection="1">
      <alignment horizontal="center" vertical="center"/>
    </xf>
    <xf numFmtId="0" fontId="11" fillId="14" borderId="34" xfId="0" applyFont="1" applyFill="1" applyBorder="1" applyAlignment="1" applyProtection="1">
      <alignment horizontal="center"/>
    </xf>
    <xf numFmtId="0" fontId="11" fillId="14" borderId="36" xfId="0" applyFont="1" applyFill="1" applyBorder="1" applyAlignment="1" applyProtection="1">
      <alignment horizontal="center"/>
    </xf>
    <xf numFmtId="0" fontId="6" fillId="14" borderId="31" xfId="0" applyFont="1" applyFill="1" applyBorder="1" applyProtection="1"/>
    <xf numFmtId="176" fontId="6" fillId="14" borderId="34" xfId="1" applyNumberFormat="1" applyFont="1" applyFill="1" applyBorder="1" applyProtection="1"/>
    <xf numFmtId="176" fontId="6" fillId="14" borderId="0" xfId="1" applyNumberFormat="1" applyFont="1" applyFill="1" applyBorder="1" applyProtection="1"/>
    <xf numFmtId="176" fontId="6" fillId="14" borderId="35" xfId="1" applyNumberFormat="1" applyFont="1" applyFill="1" applyBorder="1" applyProtection="1"/>
    <xf numFmtId="43" fontId="6" fillId="14" borderId="34" xfId="1" applyFont="1" applyFill="1" applyBorder="1" applyProtection="1"/>
    <xf numFmtId="3" fontId="11" fillId="14" borderId="5" xfId="0" applyNumberFormat="1" applyFont="1" applyFill="1" applyBorder="1" applyAlignment="1" applyProtection="1">
      <alignment horizontal="center"/>
    </xf>
    <xf numFmtId="3" fontId="11" fillId="14" borderId="37" xfId="0" applyNumberFormat="1" applyFont="1" applyFill="1" applyBorder="1" applyAlignment="1" applyProtection="1">
      <alignment horizontal="center"/>
    </xf>
    <xf numFmtId="1" fontId="6" fillId="14" borderId="36" xfId="0" applyNumberFormat="1" applyFont="1" applyFill="1" applyBorder="1" applyProtection="1"/>
    <xf numFmtId="1" fontId="6" fillId="14" borderId="5" xfId="0" applyNumberFormat="1" applyFont="1" applyFill="1" applyBorder="1" applyProtection="1"/>
    <xf numFmtId="1" fontId="6" fillId="14" borderId="37" xfId="0" applyNumberFormat="1" applyFont="1" applyFill="1" applyBorder="1" applyProtection="1"/>
    <xf numFmtId="0" fontId="6" fillId="14" borderId="36" xfId="0" applyFont="1" applyFill="1" applyBorder="1" applyProtection="1"/>
    <xf numFmtId="43" fontId="11" fillId="14" borderId="0" xfId="1" applyFont="1" applyFill="1" applyBorder="1" applyProtection="1"/>
    <xf numFmtId="43" fontId="11" fillId="14" borderId="35" xfId="1" applyFont="1" applyFill="1" applyBorder="1" applyProtection="1"/>
    <xf numFmtId="0" fontId="23" fillId="33" borderId="36" xfId="0" applyFont="1" applyFill="1" applyBorder="1" applyAlignment="1" applyProtection="1">
      <alignment horizontal="center" wrapText="1"/>
    </xf>
    <xf numFmtId="176" fontId="24" fillId="33" borderId="5" xfId="1" applyNumberFormat="1" applyFont="1" applyFill="1" applyBorder="1" applyAlignment="1" applyProtection="1">
      <alignment vertical="center"/>
    </xf>
    <xf numFmtId="176" fontId="24" fillId="33" borderId="37" xfId="1" applyNumberFormat="1" applyFont="1" applyFill="1" applyBorder="1" applyAlignment="1" applyProtection="1">
      <alignment vertical="center"/>
    </xf>
    <xf numFmtId="0" fontId="11" fillId="28" borderId="31" xfId="0" applyFont="1" applyFill="1" applyBorder="1" applyAlignment="1" applyProtection="1">
      <alignment horizontal="center"/>
    </xf>
    <xf numFmtId="0" fontId="11" fillId="28" borderId="6" xfId="0" applyFont="1" applyFill="1" applyBorder="1" applyAlignment="1" applyProtection="1">
      <alignment horizontal="center"/>
    </xf>
    <xf numFmtId="0" fontId="11" fillId="28" borderId="33" xfId="0" applyFont="1" applyFill="1" applyBorder="1" applyAlignment="1" applyProtection="1">
      <alignment horizontal="center"/>
    </xf>
    <xf numFmtId="0" fontId="11" fillId="31" borderId="34" xfId="0" applyFont="1" applyFill="1" applyBorder="1" applyAlignment="1" applyProtection="1">
      <alignment horizontal="center"/>
    </xf>
    <xf numFmtId="2" fontId="6" fillId="31" borderId="35" xfId="0" applyNumberFormat="1" applyFont="1" applyFill="1" applyBorder="1" applyAlignment="1" applyProtection="1">
      <alignment horizontal="center"/>
    </xf>
    <xf numFmtId="0" fontId="11" fillId="31" borderId="36" xfId="0" applyFont="1" applyFill="1" applyBorder="1" applyAlignment="1" applyProtection="1">
      <alignment horizontal="center"/>
    </xf>
    <xf numFmtId="2" fontId="6" fillId="31" borderId="37" xfId="0" applyNumberFormat="1" applyFont="1" applyFill="1" applyBorder="1" applyAlignment="1" applyProtection="1">
      <alignment horizontal="center"/>
    </xf>
    <xf numFmtId="0" fontId="11" fillId="31" borderId="33" xfId="0" applyFont="1" applyFill="1" applyBorder="1" applyAlignment="1" applyProtection="1">
      <alignment horizontal="center" vertical="center"/>
    </xf>
    <xf numFmtId="0" fontId="6" fillId="31" borderId="31" xfId="0" applyFont="1" applyFill="1" applyBorder="1" applyProtection="1"/>
    <xf numFmtId="176" fontId="6" fillId="31" borderId="34" xfId="1" applyNumberFormat="1" applyFont="1" applyFill="1" applyBorder="1" applyAlignment="1" applyProtection="1">
      <alignment horizontal="center"/>
    </xf>
    <xf numFmtId="176" fontId="6" fillId="31" borderId="0" xfId="1" applyNumberFormat="1" applyFont="1" applyFill="1" applyBorder="1" applyAlignment="1" applyProtection="1">
      <alignment horizontal="center"/>
    </xf>
    <xf numFmtId="176" fontId="6" fillId="31" borderId="35" xfId="1" applyNumberFormat="1" applyFont="1" applyFill="1" applyBorder="1" applyAlignment="1" applyProtection="1">
      <alignment horizontal="center"/>
    </xf>
    <xf numFmtId="43" fontId="6" fillId="31" borderId="34" xfId="1" applyFont="1" applyFill="1" applyBorder="1" applyProtection="1"/>
    <xf numFmtId="3" fontId="11" fillId="31" borderId="5" xfId="0" applyNumberFormat="1" applyFont="1" applyFill="1" applyBorder="1" applyAlignment="1" applyProtection="1">
      <alignment horizontal="center"/>
    </xf>
    <xf numFmtId="3" fontId="11" fillId="31" borderId="37" xfId="0" applyNumberFormat="1" applyFont="1" applyFill="1" applyBorder="1" applyAlignment="1" applyProtection="1">
      <alignment horizontal="center"/>
    </xf>
    <xf numFmtId="0" fontId="6" fillId="31" borderId="36" xfId="0" applyFont="1" applyFill="1" applyBorder="1" applyProtection="1"/>
    <xf numFmtId="0" fontId="6" fillId="31" borderId="5" xfId="0" applyFont="1" applyFill="1" applyBorder="1" applyProtection="1"/>
    <xf numFmtId="0" fontId="6" fillId="31" borderId="37" xfId="0" applyFont="1" applyFill="1" applyBorder="1" applyProtection="1"/>
    <xf numFmtId="43" fontId="11" fillId="31" borderId="0" xfId="1" applyFont="1" applyFill="1" applyBorder="1" applyProtection="1"/>
    <xf numFmtId="43" fontId="11" fillId="31" borderId="35" xfId="1" applyFont="1" applyFill="1" applyBorder="1" applyProtection="1"/>
    <xf numFmtId="0" fontId="11" fillId="0" borderId="0" xfId="0" applyNumberFormat="1" applyFont="1" applyFill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vertical="center"/>
    </xf>
    <xf numFmtId="10" fontId="6" fillId="19" borderId="6" xfId="2" applyNumberFormat="1" applyFont="1" applyFill="1" applyBorder="1" applyProtection="1"/>
    <xf numFmtId="0" fontId="6" fillId="19" borderId="33" xfId="0" applyFont="1" applyFill="1" applyBorder="1" applyAlignment="1" applyProtection="1">
      <alignment horizontal="center"/>
    </xf>
    <xf numFmtId="0" fontId="11" fillId="30" borderId="16" xfId="0" applyNumberFormat="1" applyFont="1" applyFill="1" applyBorder="1" applyAlignment="1" applyProtection="1">
      <alignment horizontal="center" vertical="center"/>
    </xf>
    <xf numFmtId="0" fontId="11" fillId="30" borderId="17" xfId="0" applyNumberFormat="1" applyFont="1" applyFill="1" applyBorder="1" applyAlignment="1" applyProtection="1">
      <alignment horizontal="center" vertical="center"/>
    </xf>
    <xf numFmtId="0" fontId="11" fillId="30" borderId="18" xfId="0" applyNumberFormat="1" applyFont="1" applyFill="1" applyBorder="1" applyAlignment="1" applyProtection="1">
      <alignment horizontal="center" vertical="center"/>
    </xf>
    <xf numFmtId="10" fontId="6" fillId="19" borderId="0" xfId="2" applyNumberFormat="1" applyFont="1" applyFill="1" applyBorder="1" applyProtection="1"/>
    <xf numFmtId="9" fontId="11" fillId="14" borderId="31" xfId="0" applyNumberFormat="1" applyFont="1" applyFill="1" applyBorder="1" applyProtection="1"/>
    <xf numFmtId="10" fontId="6" fillId="14" borderId="6" xfId="0" applyNumberFormat="1" applyFont="1" applyFill="1" applyBorder="1" applyAlignment="1" applyProtection="1">
      <alignment horizontal="center"/>
    </xf>
    <xf numFmtId="10" fontId="6" fillId="14" borderId="33" xfId="0" applyNumberFormat="1" applyFont="1" applyFill="1" applyBorder="1" applyAlignment="1" applyProtection="1">
      <alignment horizontal="center"/>
    </xf>
    <xf numFmtId="9" fontId="11" fillId="31" borderId="31" xfId="0" applyNumberFormat="1" applyFont="1" applyFill="1" applyBorder="1" applyProtection="1"/>
    <xf numFmtId="10" fontId="6" fillId="31" borderId="6" xfId="0" applyNumberFormat="1" applyFont="1" applyFill="1" applyBorder="1" applyAlignment="1" applyProtection="1">
      <alignment horizontal="center"/>
    </xf>
    <xf numFmtId="10" fontId="6" fillId="31" borderId="33" xfId="0" applyNumberFormat="1" applyFont="1" applyFill="1" applyBorder="1" applyAlignment="1" applyProtection="1">
      <alignment horizontal="center"/>
    </xf>
    <xf numFmtId="0" fontId="11" fillId="31" borderId="31" xfId="0" applyNumberFormat="1" applyFont="1" applyFill="1" applyBorder="1" applyAlignment="1" applyProtection="1">
      <alignment horizontal="center"/>
    </xf>
    <xf numFmtId="173" fontId="6" fillId="31" borderId="6" xfId="1" applyNumberFormat="1" applyFont="1" applyFill="1" applyBorder="1" applyAlignment="1" applyProtection="1">
      <alignment horizontal="center"/>
    </xf>
    <xf numFmtId="173" fontId="6" fillId="31" borderId="33" xfId="1" applyNumberFormat="1" applyFont="1" applyFill="1" applyBorder="1" applyAlignment="1" applyProtection="1">
      <alignment horizontal="center"/>
    </xf>
    <xf numFmtId="9" fontId="11" fillId="14" borderId="34" xfId="0" applyNumberFormat="1" applyFont="1" applyFill="1" applyBorder="1" applyProtection="1"/>
    <xf numFmtId="10" fontId="6" fillId="14" borderId="0" xfId="0" applyNumberFormat="1" applyFont="1" applyFill="1" applyBorder="1" applyAlignment="1" applyProtection="1">
      <alignment horizontal="center"/>
    </xf>
    <xf numFmtId="10" fontId="6" fillId="14" borderId="35" xfId="0" applyNumberFormat="1" applyFont="1" applyFill="1" applyBorder="1" applyAlignment="1" applyProtection="1">
      <alignment horizontal="center"/>
    </xf>
    <xf numFmtId="9" fontId="11" fillId="31" borderId="34" xfId="0" applyNumberFormat="1" applyFont="1" applyFill="1" applyBorder="1" applyProtection="1"/>
    <xf numFmtId="10" fontId="6" fillId="31" borderId="0" xfId="0" applyNumberFormat="1" applyFont="1" applyFill="1" applyBorder="1" applyAlignment="1" applyProtection="1">
      <alignment horizontal="center"/>
    </xf>
    <xf numFmtId="10" fontId="6" fillId="31" borderId="35" xfId="0" applyNumberFormat="1" applyFont="1" applyFill="1" applyBorder="1" applyAlignment="1" applyProtection="1">
      <alignment horizontal="center"/>
    </xf>
    <xf numFmtId="0" fontId="11" fillId="31" borderId="34" xfId="0" applyNumberFormat="1" applyFont="1" applyFill="1" applyBorder="1" applyAlignment="1" applyProtection="1">
      <alignment horizontal="center"/>
    </xf>
    <xf numFmtId="173" fontId="6" fillId="31" borderId="0" xfId="1" applyNumberFormat="1" applyFont="1" applyFill="1" applyBorder="1" applyAlignment="1" applyProtection="1">
      <alignment horizontal="center"/>
    </xf>
    <xf numFmtId="173" fontId="6" fillId="31" borderId="35" xfId="1" applyNumberFormat="1" applyFont="1" applyFill="1" applyBorder="1" applyAlignment="1" applyProtection="1">
      <alignment horizontal="center"/>
    </xf>
    <xf numFmtId="9" fontId="11" fillId="28" borderId="34" xfId="0" applyNumberFormat="1" applyFont="1" applyFill="1" applyBorder="1" applyProtection="1"/>
    <xf numFmtId="10" fontId="6" fillId="28" borderId="0" xfId="0" applyNumberFormat="1" applyFont="1" applyFill="1" applyBorder="1" applyAlignment="1" applyProtection="1">
      <alignment horizontal="center"/>
    </xf>
    <xf numFmtId="10" fontId="6" fillId="28" borderId="35" xfId="0" applyNumberFormat="1" applyFont="1" applyFill="1" applyBorder="1" applyAlignment="1" applyProtection="1">
      <alignment horizontal="center"/>
    </xf>
    <xf numFmtId="10" fontId="6" fillId="19" borderId="5" xfId="2" applyNumberFormat="1" applyFont="1" applyFill="1" applyBorder="1" applyProtection="1"/>
    <xf numFmtId="0" fontId="6" fillId="0" borderId="0" xfId="0" applyFont="1" applyAlignment="1" applyProtection="1">
      <alignment horizontal="justify" vertical="center"/>
    </xf>
    <xf numFmtId="9" fontId="11" fillId="14" borderId="36" xfId="0" applyNumberFormat="1" applyFont="1" applyFill="1" applyBorder="1" applyProtection="1"/>
    <xf numFmtId="9" fontId="11" fillId="28" borderId="36" xfId="0" applyNumberFormat="1" applyFont="1" applyFill="1" applyBorder="1" applyProtection="1"/>
    <xf numFmtId="0" fontId="11" fillId="31" borderId="36" xfId="0" applyNumberFormat="1" applyFont="1" applyFill="1" applyBorder="1" applyAlignment="1" applyProtection="1">
      <alignment horizontal="center"/>
    </xf>
    <xf numFmtId="173" fontId="6" fillId="31" borderId="5" xfId="1" applyNumberFormat="1" applyFont="1" applyFill="1" applyBorder="1" applyAlignment="1" applyProtection="1">
      <alignment horizontal="center"/>
    </xf>
    <xf numFmtId="173" fontId="6" fillId="31" borderId="37" xfId="1" applyNumberFormat="1" applyFont="1" applyFill="1" applyBorder="1" applyAlignment="1" applyProtection="1">
      <alignment horizontal="center"/>
    </xf>
    <xf numFmtId="10" fontId="6" fillId="0" borderId="0" xfId="2" applyNumberFormat="1" applyFont="1" applyFill="1" applyProtection="1"/>
    <xf numFmtId="0" fontId="6" fillId="0" borderId="0" xfId="0" applyFont="1" applyFill="1" applyAlignment="1" applyProtection="1">
      <alignment horizontal="justify" vertical="center"/>
    </xf>
    <xf numFmtId="0" fontId="28" fillId="0" borderId="0" xfId="0" applyFont="1" applyFill="1" applyProtection="1"/>
    <xf numFmtId="9" fontId="6" fillId="14" borderId="31" xfId="0" applyNumberFormat="1" applyFont="1" applyFill="1" applyBorder="1" applyAlignment="1" applyProtection="1">
      <alignment horizontal="center"/>
    </xf>
    <xf numFmtId="9" fontId="6" fillId="14" borderId="34" xfId="0" applyNumberFormat="1" applyFont="1" applyFill="1" applyBorder="1" applyAlignment="1" applyProtection="1">
      <alignment horizontal="center"/>
    </xf>
    <xf numFmtId="9" fontId="6" fillId="14" borderId="36" xfId="0" applyNumberFormat="1" applyFont="1" applyFill="1" applyBorder="1" applyAlignment="1" applyProtection="1">
      <alignment horizontal="center"/>
    </xf>
    <xf numFmtId="173" fontId="6" fillId="14" borderId="5" xfId="0" applyNumberFormat="1" applyFont="1" applyFill="1" applyBorder="1" applyAlignment="1" applyProtection="1">
      <alignment horizontal="center"/>
    </xf>
    <xf numFmtId="9" fontId="11" fillId="0" borderId="0" xfId="0" applyNumberFormat="1" applyFont="1" applyProtection="1"/>
    <xf numFmtId="2" fontId="11" fillId="30" borderId="6" xfId="0" applyNumberFormat="1" applyFont="1" applyFill="1" applyBorder="1" applyProtection="1"/>
    <xf numFmtId="167" fontId="6" fillId="14" borderId="0" xfId="0" applyNumberFormat="1" applyFont="1" applyFill="1" applyBorder="1" applyAlignment="1" applyProtection="1">
      <alignment horizontal="center"/>
    </xf>
    <xf numFmtId="167" fontId="6" fillId="14" borderId="35" xfId="0" applyNumberFormat="1" applyFont="1" applyFill="1" applyBorder="1" applyAlignment="1" applyProtection="1">
      <alignment horizontal="center"/>
    </xf>
    <xf numFmtId="172" fontId="6" fillId="14" borderId="0" xfId="0" applyNumberFormat="1" applyFont="1" applyFill="1" applyBorder="1" applyProtection="1"/>
    <xf numFmtId="172" fontId="6" fillId="14" borderId="35" xfId="0" applyNumberFormat="1" applyFont="1" applyFill="1" applyBorder="1" applyProtection="1"/>
    <xf numFmtId="166" fontId="6" fillId="14" borderId="5" xfId="0" applyNumberFormat="1" applyFont="1" applyFill="1" applyBorder="1" applyAlignment="1" applyProtection="1">
      <alignment horizontal="center"/>
    </xf>
    <xf numFmtId="166" fontId="6" fillId="14" borderId="37" xfId="0" applyNumberFormat="1" applyFont="1" applyFill="1" applyBorder="1" applyAlignment="1" applyProtection="1">
      <alignment horizontal="center"/>
    </xf>
    <xf numFmtId="172" fontId="6" fillId="14" borderId="5" xfId="0" applyNumberFormat="1" applyFont="1" applyFill="1" applyBorder="1" applyProtection="1"/>
    <xf numFmtId="172" fontId="6" fillId="14" borderId="37" xfId="0" applyNumberFormat="1" applyFont="1" applyFill="1" applyBorder="1" applyProtection="1"/>
    <xf numFmtId="167" fontId="6" fillId="14" borderId="6" xfId="0" applyNumberFormat="1" applyFont="1" applyFill="1" applyBorder="1" applyProtection="1"/>
    <xf numFmtId="167" fontId="6" fillId="14" borderId="33" xfId="0" applyNumberFormat="1" applyFont="1" applyFill="1" applyBorder="1" applyProtection="1"/>
    <xf numFmtId="167" fontId="6" fillId="14" borderId="0" xfId="0" applyNumberFormat="1" applyFont="1" applyFill="1" applyBorder="1" applyProtection="1"/>
    <xf numFmtId="167" fontId="6" fillId="14" borderId="35" xfId="0" applyNumberFormat="1" applyFont="1" applyFill="1" applyBorder="1" applyProtection="1"/>
    <xf numFmtId="0" fontId="11" fillId="14" borderId="0" xfId="0" applyFont="1" applyFill="1" applyBorder="1" applyAlignment="1" applyProtection="1">
      <alignment horizontal="center"/>
    </xf>
    <xf numFmtId="0" fontId="11" fillId="14" borderId="35" xfId="0" applyFont="1" applyFill="1" applyBorder="1" applyAlignment="1" applyProtection="1">
      <alignment horizontal="center"/>
    </xf>
    <xf numFmtId="10" fontId="11" fillId="0" borderId="0" xfId="0" applyNumberFormat="1" applyFont="1" applyProtection="1"/>
    <xf numFmtId="167" fontId="6" fillId="14" borderId="5" xfId="0" applyNumberFormat="1" applyFont="1" applyFill="1" applyBorder="1" applyProtection="1"/>
    <xf numFmtId="167" fontId="6" fillId="14" borderId="37" xfId="0" applyNumberFormat="1" applyFont="1" applyFill="1" applyBorder="1" applyProtection="1"/>
    <xf numFmtId="0" fontId="11" fillId="14" borderId="31" xfId="0" applyFont="1" applyFill="1" applyBorder="1" applyAlignment="1" applyProtection="1">
      <alignment horizontal="center"/>
    </xf>
    <xf numFmtId="9" fontId="6" fillId="31" borderId="31" xfId="0" applyNumberFormat="1" applyFont="1" applyFill="1" applyBorder="1" applyAlignment="1" applyProtection="1">
      <alignment horizontal="center"/>
    </xf>
    <xf numFmtId="9" fontId="6" fillId="31" borderId="34" xfId="0" applyNumberFormat="1" applyFont="1" applyFill="1" applyBorder="1" applyAlignment="1" applyProtection="1">
      <alignment horizontal="center"/>
    </xf>
    <xf numFmtId="9" fontId="6" fillId="31" borderId="36" xfId="0" applyNumberFormat="1" applyFont="1" applyFill="1" applyBorder="1" applyAlignment="1" applyProtection="1">
      <alignment horizontal="center"/>
    </xf>
    <xf numFmtId="167" fontId="6" fillId="31" borderId="5" xfId="0" applyNumberFormat="1" applyFont="1" applyFill="1" applyBorder="1" applyAlignment="1" applyProtection="1">
      <alignment horizontal="center"/>
    </xf>
    <xf numFmtId="2" fontId="6" fillId="30" borderId="6" xfId="0" applyNumberFormat="1" applyFont="1" applyFill="1" applyBorder="1" applyAlignment="1" applyProtection="1">
      <alignment horizontal="center"/>
    </xf>
    <xf numFmtId="0" fontId="6" fillId="30" borderId="6" xfId="0" applyFont="1" applyFill="1" applyBorder="1" applyAlignment="1" applyProtection="1">
      <alignment horizontal="center"/>
    </xf>
    <xf numFmtId="2" fontId="6" fillId="30" borderId="33" xfId="0" applyNumberFormat="1" applyFont="1" applyFill="1" applyBorder="1" applyAlignment="1" applyProtection="1">
      <alignment horizontal="center"/>
    </xf>
    <xf numFmtId="0" fontId="6" fillId="30" borderId="5" xfId="0" applyFont="1" applyFill="1" applyBorder="1" applyAlignment="1" applyProtection="1">
      <alignment horizontal="center"/>
    </xf>
    <xf numFmtId="167" fontId="6" fillId="31" borderId="0" xfId="0" applyNumberFormat="1" applyFont="1" applyFill="1" applyBorder="1" applyAlignment="1" applyProtection="1">
      <alignment horizontal="center"/>
    </xf>
    <xf numFmtId="167" fontId="6" fillId="31" borderId="35" xfId="0" applyNumberFormat="1" applyFont="1" applyFill="1" applyBorder="1" applyAlignment="1" applyProtection="1">
      <alignment horizontal="center"/>
    </xf>
    <xf numFmtId="166" fontId="6" fillId="31" borderId="0" xfId="0" applyNumberFormat="1" applyFont="1" applyFill="1" applyBorder="1" applyAlignment="1" applyProtection="1">
      <alignment horizontal="center"/>
    </xf>
    <xf numFmtId="166" fontId="6" fillId="31" borderId="35" xfId="0" applyNumberFormat="1" applyFont="1" applyFill="1" applyBorder="1" applyAlignment="1" applyProtection="1">
      <alignment horizontal="center"/>
    </xf>
    <xf numFmtId="167" fontId="6" fillId="31" borderId="37" xfId="0" applyNumberFormat="1" applyFont="1" applyFill="1" applyBorder="1" applyAlignment="1" applyProtection="1">
      <alignment horizontal="center"/>
    </xf>
    <xf numFmtId="166" fontId="6" fillId="31" borderId="5" xfId="0" applyNumberFormat="1" applyFont="1" applyFill="1" applyBorder="1" applyAlignment="1" applyProtection="1">
      <alignment horizontal="center"/>
    </xf>
    <xf numFmtId="166" fontId="6" fillId="31" borderId="37" xfId="0" applyNumberFormat="1" applyFont="1" applyFill="1" applyBorder="1" applyAlignment="1" applyProtection="1">
      <alignment horizontal="center"/>
    </xf>
    <xf numFmtId="9" fontId="28" fillId="0" borderId="0" xfId="0" applyNumberFormat="1" applyFont="1" applyFill="1" applyProtection="1"/>
    <xf numFmtId="9" fontId="11" fillId="28" borderId="31" xfId="0" applyNumberFormat="1" applyFont="1" applyFill="1" applyBorder="1" applyAlignment="1" applyProtection="1">
      <alignment horizontal="center"/>
    </xf>
    <xf numFmtId="167" fontId="6" fillId="28" borderId="6" xfId="0" applyNumberFormat="1" applyFont="1" applyFill="1" applyBorder="1" applyAlignment="1" applyProtection="1">
      <alignment horizontal="center"/>
    </xf>
    <xf numFmtId="167" fontId="6" fillId="28" borderId="33" xfId="0" applyNumberFormat="1" applyFont="1" applyFill="1" applyBorder="1" applyAlignment="1" applyProtection="1">
      <alignment horizontal="center"/>
    </xf>
    <xf numFmtId="9" fontId="11" fillId="28" borderId="34" xfId="0" applyNumberFormat="1" applyFont="1" applyFill="1" applyBorder="1" applyAlignment="1" applyProtection="1">
      <alignment horizontal="center"/>
    </xf>
    <xf numFmtId="167" fontId="6" fillId="28" borderId="0" xfId="0" applyNumberFormat="1" applyFont="1" applyFill="1" applyBorder="1" applyAlignment="1" applyProtection="1">
      <alignment horizontal="center"/>
    </xf>
    <xf numFmtId="167" fontId="6" fillId="28" borderId="35" xfId="0" applyNumberFormat="1" applyFont="1" applyFill="1" applyBorder="1" applyAlignment="1" applyProtection="1">
      <alignment horizontal="center"/>
    </xf>
    <xf numFmtId="0" fontId="11" fillId="28" borderId="34" xfId="0" applyFont="1" applyFill="1" applyBorder="1" applyAlignment="1" applyProtection="1">
      <alignment horizontal="center"/>
    </xf>
    <xf numFmtId="0" fontId="11" fillId="28" borderId="0" xfId="0" applyFont="1" applyFill="1" applyBorder="1" applyAlignment="1" applyProtection="1">
      <alignment horizontal="center"/>
    </xf>
    <xf numFmtId="0" fontId="11" fillId="28" borderId="35" xfId="0" applyFont="1" applyFill="1" applyBorder="1" applyAlignment="1" applyProtection="1">
      <alignment horizontal="center"/>
    </xf>
    <xf numFmtId="0" fontId="11" fillId="28" borderId="36" xfId="0" applyFont="1" applyFill="1" applyBorder="1" applyAlignment="1" applyProtection="1">
      <alignment horizontal="center"/>
    </xf>
    <xf numFmtId="167" fontId="6" fillId="28" borderId="5" xfId="0" applyNumberFormat="1" applyFont="1" applyFill="1" applyBorder="1" applyAlignment="1" applyProtection="1">
      <alignment horizontal="center"/>
    </xf>
    <xf numFmtId="167" fontId="6" fillId="28" borderId="37" xfId="0" applyNumberFormat="1" applyFont="1" applyFill="1" applyBorder="1" applyAlignment="1" applyProtection="1">
      <alignment horizontal="center"/>
    </xf>
    <xf numFmtId="0" fontId="11" fillId="30" borderId="16" xfId="0" applyFont="1" applyFill="1" applyBorder="1" applyAlignment="1" applyProtection="1">
      <alignment horizontal="center"/>
    </xf>
    <xf numFmtId="37" fontId="6" fillId="0" borderId="0" xfId="0" applyNumberFormat="1" applyFont="1" applyProtection="1">
      <protection locked="0"/>
    </xf>
    <xf numFmtId="0" fontId="5" fillId="0" borderId="0" xfId="0" applyFont="1" applyFill="1" applyBorder="1" applyProtection="1">
      <protection locked="0"/>
    </xf>
    <xf numFmtId="0" fontId="8" fillId="29" borderId="17" xfId="0" applyFont="1" applyFill="1" applyBorder="1" applyAlignment="1" applyProtection="1">
      <alignment horizontal="center" vertical="center"/>
    </xf>
    <xf numFmtId="0" fontId="8" fillId="29" borderId="18" xfId="0" applyFont="1" applyFill="1" applyBorder="1" applyAlignment="1" applyProtection="1">
      <alignment horizontal="center" vertical="center"/>
    </xf>
    <xf numFmtId="10" fontId="6" fillId="19" borderId="0" xfId="2" applyNumberFormat="1" applyFont="1" applyFill="1" applyBorder="1" applyAlignment="1" applyProtection="1">
      <alignment horizontal="center"/>
    </xf>
    <xf numFmtId="10" fontId="10" fillId="19" borderId="0" xfId="0" applyNumberFormat="1" applyFont="1" applyFill="1" applyBorder="1" applyAlignment="1" applyProtection="1">
      <alignment horizontal="center"/>
    </xf>
    <xf numFmtId="0" fontId="10" fillId="19" borderId="0" xfId="0" applyFont="1" applyFill="1" applyBorder="1" applyAlignment="1" applyProtection="1">
      <alignment horizontal="center"/>
    </xf>
    <xf numFmtId="0" fontId="13" fillId="0" borderId="0" xfId="0" applyFont="1" applyProtection="1"/>
    <xf numFmtId="0" fontId="10" fillId="19" borderId="5" xfId="0" applyFont="1" applyFill="1" applyBorder="1" applyAlignment="1" applyProtection="1">
      <alignment horizontal="center"/>
    </xf>
    <xf numFmtId="10" fontId="10" fillId="19" borderId="37" xfId="0" applyNumberFormat="1" applyFont="1" applyFill="1" applyBorder="1" applyAlignment="1" applyProtection="1">
      <alignment horizontal="center"/>
    </xf>
    <xf numFmtId="0" fontId="8" fillId="29" borderId="5" xfId="0" applyFont="1" applyFill="1" applyBorder="1" applyAlignment="1" applyProtection="1">
      <alignment horizontal="center" vertical="center" wrapText="1"/>
    </xf>
    <xf numFmtId="0" fontId="8" fillId="29" borderId="37" xfId="0" applyFont="1" applyFill="1" applyBorder="1" applyAlignment="1" applyProtection="1">
      <alignment horizontal="center" vertical="center" wrapText="1"/>
    </xf>
    <xf numFmtId="37" fontId="6" fillId="19" borderId="0" xfId="1" applyNumberFormat="1" applyFont="1" applyFill="1" applyBorder="1" applyAlignment="1" applyProtection="1">
      <alignment horizontal="center" vertical="center"/>
    </xf>
    <xf numFmtId="37" fontId="6" fillId="19" borderId="35" xfId="1" applyNumberFormat="1" applyFont="1" applyFill="1" applyBorder="1" applyAlignment="1" applyProtection="1">
      <alignment horizontal="center" vertical="center"/>
    </xf>
    <xf numFmtId="169" fontId="10" fillId="29" borderId="17" xfId="0" applyNumberFormat="1" applyFont="1" applyFill="1" applyBorder="1" applyAlignment="1" applyProtection="1">
      <alignment horizontal="center"/>
    </xf>
    <xf numFmtId="169" fontId="8" fillId="29" borderId="17" xfId="0" applyNumberFormat="1" applyFont="1" applyFill="1" applyBorder="1" applyAlignment="1" applyProtection="1">
      <alignment horizontal="center"/>
    </xf>
    <xf numFmtId="169" fontId="8" fillId="29" borderId="18" xfId="0" applyNumberFormat="1" applyFont="1" applyFill="1" applyBorder="1" applyAlignment="1" applyProtection="1">
      <alignment horizontal="center"/>
    </xf>
    <xf numFmtId="2" fontId="6" fillId="0" borderId="0" xfId="0" applyNumberFormat="1" applyFont="1" applyAlignment="1" applyProtection="1">
      <alignment horizontal="center"/>
    </xf>
    <xf numFmtId="0" fontId="8" fillId="29" borderId="16" xfId="0" applyFont="1" applyFill="1" applyBorder="1" applyAlignment="1" applyProtection="1">
      <alignment horizontal="center" vertical="center"/>
    </xf>
    <xf numFmtId="0" fontId="6" fillId="19" borderId="34" xfId="0" applyFont="1" applyFill="1" applyBorder="1" applyAlignment="1" applyProtection="1">
      <alignment horizontal="left" vertical="center" wrapText="1"/>
    </xf>
    <xf numFmtId="0" fontId="6" fillId="19" borderId="36" xfId="0" applyFont="1" applyFill="1" applyBorder="1" applyAlignment="1" applyProtection="1">
      <alignment horizontal="left" vertical="center" wrapText="1"/>
    </xf>
    <xf numFmtId="0" fontId="6" fillId="19" borderId="31" xfId="0" applyFont="1" applyFill="1" applyBorder="1" applyAlignment="1" applyProtection="1">
      <alignment horizontal="left" vertical="center" wrapText="1"/>
    </xf>
    <xf numFmtId="0" fontId="6" fillId="19" borderId="34" xfId="0" applyFont="1" applyFill="1" applyBorder="1" applyAlignment="1" applyProtection="1">
      <alignment horizontal="left" indent="1"/>
    </xf>
    <xf numFmtId="0" fontId="11" fillId="29" borderId="16" xfId="0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/>
    </xf>
    <xf numFmtId="0" fontId="11" fillId="19" borderId="35" xfId="0" applyFont="1" applyFill="1" applyBorder="1" applyAlignment="1" applyProtection="1">
      <alignment horizontal="center"/>
    </xf>
    <xf numFmtId="0" fontId="11" fillId="19" borderId="34" xfId="0" applyFont="1" applyFill="1" applyBorder="1" applyAlignment="1" applyProtection="1">
      <alignment horizontal="center"/>
    </xf>
    <xf numFmtId="166" fontId="10" fillId="6" borderId="23" xfId="1" applyNumberFormat="1" applyFont="1" applyFill="1" applyBorder="1" applyAlignment="1">
      <alignment horizontal="right" vertical="center" wrapText="1"/>
    </xf>
    <xf numFmtId="166" fontId="5" fillId="6" borderId="23" xfId="0" applyNumberFormat="1" applyFont="1" applyFill="1" applyBorder="1" applyProtection="1">
      <protection locked="0"/>
    </xf>
    <xf numFmtId="172" fontId="10" fillId="6" borderId="23" xfId="1" applyNumberFormat="1" applyFont="1" applyFill="1" applyBorder="1" applyAlignment="1">
      <alignment horizontal="right" vertical="center" wrapText="1"/>
    </xf>
    <xf numFmtId="43" fontId="10" fillId="6" borderId="23" xfId="1" applyFont="1" applyFill="1" applyBorder="1" applyAlignment="1">
      <alignment horizontal="right" vertical="center" wrapText="1"/>
    </xf>
    <xf numFmtId="0" fontId="23" fillId="0" borderId="0" xfId="0" applyFont="1" applyFill="1" applyBorder="1" applyAlignment="1" applyProtection="1">
      <alignment horizontal="center" wrapText="1"/>
    </xf>
    <xf numFmtId="176" fontId="24" fillId="0" borderId="0" xfId="1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4" borderId="16" xfId="0" applyFont="1" applyFill="1" applyBorder="1" applyAlignment="1" applyProtection="1">
      <alignment horizontal="left" vertical="center"/>
      <protection locked="0"/>
    </xf>
    <xf numFmtId="0" fontId="4" fillId="4" borderId="17" xfId="0" applyFont="1" applyFill="1" applyBorder="1" applyAlignment="1" applyProtection="1">
      <alignment horizontal="left" vertical="center"/>
      <protection locked="0"/>
    </xf>
    <xf numFmtId="0" fontId="7" fillId="6" borderId="16" xfId="0" applyFont="1" applyFill="1" applyBorder="1" applyAlignment="1" applyProtection="1">
      <alignment horizontal="center" vertical="center"/>
      <protection locked="0"/>
    </xf>
    <xf numFmtId="0" fontId="7" fillId="6" borderId="17" xfId="0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horizontal="left" vertical="center" indent="1"/>
      <protection locked="0"/>
    </xf>
    <xf numFmtId="0" fontId="9" fillId="4" borderId="14" xfId="0" applyFont="1" applyFill="1" applyBorder="1" applyAlignment="1" applyProtection="1">
      <alignment horizontal="left" vertical="center" indent="1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left" vertical="center" inden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left" vertical="center"/>
      <protection locked="0"/>
    </xf>
    <xf numFmtId="0" fontId="8" fillId="8" borderId="14" xfId="0" applyFont="1" applyFill="1" applyBorder="1" applyAlignment="1" applyProtection="1">
      <alignment horizontal="left" vertical="center"/>
      <protection locked="0"/>
    </xf>
    <xf numFmtId="0" fontId="4" fillId="4" borderId="18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9" fontId="10" fillId="3" borderId="14" xfId="2" applyFont="1" applyFill="1" applyBorder="1" applyAlignment="1">
      <alignment horizontal="left" vertical="center" indent="2"/>
    </xf>
    <xf numFmtId="0" fontId="9" fillId="4" borderId="33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inden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indent="1"/>
    </xf>
    <xf numFmtId="0" fontId="9" fillId="4" borderId="45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43" fontId="5" fillId="6" borderId="20" xfId="1" applyFont="1" applyFill="1" applyBorder="1" applyAlignment="1">
      <alignment horizontal="center" vertical="center" wrapText="1"/>
    </xf>
    <xf numFmtId="43" fontId="5" fillId="6" borderId="21" xfId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/>
    </xf>
    <xf numFmtId="9" fontId="10" fillId="7" borderId="2" xfId="2" applyFont="1" applyFill="1" applyBorder="1" applyAlignment="1">
      <alignment horizontal="center" vertical="center"/>
    </xf>
    <xf numFmtId="9" fontId="10" fillId="8" borderId="26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9" fontId="10" fillId="7" borderId="14" xfId="2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9" fontId="6" fillId="19" borderId="0" xfId="2" applyFont="1" applyFill="1" applyBorder="1" applyAlignment="1" applyProtection="1">
      <alignment horizontal="center" vertical="center" wrapText="1"/>
    </xf>
    <xf numFmtId="9" fontId="6" fillId="19" borderId="35" xfId="2" applyFont="1" applyFill="1" applyBorder="1" applyAlignment="1" applyProtection="1">
      <alignment horizontal="center" vertical="center" wrapText="1"/>
    </xf>
    <xf numFmtId="9" fontId="6" fillId="19" borderId="5" xfId="2" applyFont="1" applyFill="1" applyBorder="1" applyAlignment="1" applyProtection="1">
      <alignment horizontal="center" vertical="center" wrapText="1"/>
    </xf>
    <xf numFmtId="9" fontId="6" fillId="19" borderId="37" xfId="2" applyFont="1" applyFill="1" applyBorder="1" applyAlignment="1" applyProtection="1">
      <alignment horizontal="center" vertical="center" wrapText="1"/>
    </xf>
    <xf numFmtId="9" fontId="6" fillId="19" borderId="0" xfId="0" applyNumberFormat="1" applyFont="1" applyFill="1" applyBorder="1" applyAlignment="1" applyProtection="1">
      <alignment horizontal="center" vertical="center" wrapText="1"/>
    </xf>
    <xf numFmtId="9" fontId="6" fillId="19" borderId="35" xfId="0" applyNumberFormat="1" applyFont="1" applyFill="1" applyBorder="1" applyAlignment="1" applyProtection="1">
      <alignment horizontal="center" vertical="center" wrapText="1"/>
    </xf>
    <xf numFmtId="0" fontId="8" fillId="29" borderId="6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8" fillId="29" borderId="33" xfId="0" applyFont="1" applyFill="1" applyBorder="1" applyAlignment="1" applyProtection="1">
      <alignment horizontal="center" vertical="center" wrapText="1"/>
    </xf>
    <xf numFmtId="0" fontId="8" fillId="29" borderId="16" xfId="0" applyFont="1" applyFill="1" applyBorder="1" applyAlignment="1" applyProtection="1">
      <alignment horizontal="left"/>
    </xf>
    <xf numFmtId="0" fontId="8" fillId="29" borderId="17" xfId="0" applyFont="1" applyFill="1" applyBorder="1" applyAlignment="1" applyProtection="1">
      <alignment horizontal="left"/>
    </xf>
    <xf numFmtId="0" fontId="8" fillId="29" borderId="31" xfId="0" applyFont="1" applyFill="1" applyBorder="1" applyAlignment="1" applyProtection="1">
      <alignment horizontal="center" vertical="center"/>
    </xf>
    <xf numFmtId="0" fontId="8" fillId="29" borderId="36" xfId="0" applyFont="1" applyFill="1" applyBorder="1" applyAlignment="1" applyProtection="1">
      <alignment horizontal="center" vertical="center"/>
    </xf>
    <xf numFmtId="0" fontId="8" fillId="29" borderId="6" xfId="0" applyFont="1" applyFill="1" applyBorder="1" applyAlignment="1" applyProtection="1">
      <alignment horizontal="center" vertical="center"/>
    </xf>
    <xf numFmtId="0" fontId="8" fillId="29" borderId="5" xfId="0" applyFont="1" applyFill="1" applyBorder="1" applyAlignment="1" applyProtection="1">
      <alignment horizontal="center" vertical="center"/>
    </xf>
    <xf numFmtId="0" fontId="6" fillId="19" borderId="34" xfId="0" applyFont="1" applyFill="1" applyBorder="1" applyAlignment="1" applyProtection="1">
      <alignment horizontal="left" indent="1"/>
    </xf>
    <xf numFmtId="0" fontId="6" fillId="19" borderId="0" xfId="0" applyFont="1" applyFill="1" applyBorder="1" applyAlignment="1" applyProtection="1">
      <alignment horizontal="left" indent="1"/>
    </xf>
    <xf numFmtId="0" fontId="6" fillId="19" borderId="36" xfId="0" applyFont="1" applyFill="1" applyBorder="1" applyAlignment="1" applyProtection="1">
      <alignment horizontal="left" indent="1"/>
    </xf>
    <xf numFmtId="0" fontId="6" fillId="19" borderId="5" xfId="0" applyFont="1" applyFill="1" applyBorder="1" applyAlignment="1" applyProtection="1">
      <alignment horizontal="left" indent="1"/>
    </xf>
    <xf numFmtId="0" fontId="8" fillId="29" borderId="16" xfId="0" applyFont="1" applyFill="1" applyBorder="1" applyAlignment="1" applyProtection="1">
      <alignment horizontal="left" vertical="center"/>
    </xf>
    <xf numFmtId="0" fontId="8" fillId="29" borderId="17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8" fillId="29" borderId="17" xfId="0" applyFont="1" applyFill="1" applyBorder="1" applyAlignment="1" applyProtection="1">
      <alignment horizontal="center" vertical="center" wrapText="1"/>
    </xf>
    <xf numFmtId="0" fontId="8" fillId="29" borderId="18" xfId="0" applyFont="1" applyFill="1" applyBorder="1" applyAlignment="1" applyProtection="1">
      <alignment horizontal="center" vertical="center" wrapText="1"/>
    </xf>
    <xf numFmtId="9" fontId="6" fillId="19" borderId="34" xfId="2" applyFont="1" applyFill="1" applyBorder="1" applyAlignment="1" applyProtection="1">
      <alignment horizontal="left" indent="1"/>
    </xf>
    <xf numFmtId="9" fontId="6" fillId="19" borderId="0" xfId="2" applyFont="1" applyFill="1" applyBorder="1" applyAlignment="1" applyProtection="1">
      <alignment horizontal="left" indent="1"/>
    </xf>
    <xf numFmtId="9" fontId="6" fillId="19" borderId="5" xfId="2" applyFont="1" applyFill="1" applyBorder="1" applyAlignment="1" applyProtection="1">
      <alignment horizontal="center" vertical="center"/>
    </xf>
    <xf numFmtId="9" fontId="6" fillId="19" borderId="37" xfId="2" applyFont="1" applyFill="1" applyBorder="1" applyAlignment="1" applyProtection="1">
      <alignment horizontal="center" vertical="center"/>
    </xf>
    <xf numFmtId="9" fontId="6" fillId="19" borderId="0" xfId="2" applyFont="1" applyFill="1" applyBorder="1" applyAlignment="1" applyProtection="1">
      <alignment horizontal="center" vertical="center"/>
    </xf>
    <xf numFmtId="9" fontId="6" fillId="19" borderId="35" xfId="2" applyFont="1" applyFill="1" applyBorder="1" applyAlignment="1" applyProtection="1">
      <alignment horizontal="center" vertical="center"/>
    </xf>
    <xf numFmtId="9" fontId="6" fillId="19" borderId="6" xfId="2" applyFont="1" applyFill="1" applyBorder="1" applyAlignment="1" applyProtection="1">
      <alignment horizontal="center" vertical="center"/>
    </xf>
    <xf numFmtId="9" fontId="6" fillId="19" borderId="33" xfId="2" applyFont="1" applyFill="1" applyBorder="1" applyAlignment="1" applyProtection="1">
      <alignment horizontal="center" vertical="center"/>
    </xf>
    <xf numFmtId="0" fontId="11" fillId="30" borderId="6" xfId="0" applyFont="1" applyFill="1" applyBorder="1" applyAlignment="1" applyProtection="1">
      <alignment horizontal="center"/>
    </xf>
    <xf numFmtId="0" fontId="11" fillId="30" borderId="0" xfId="0" applyFont="1" applyFill="1" applyBorder="1" applyAlignment="1" applyProtection="1">
      <alignment horizontal="center"/>
    </xf>
    <xf numFmtId="0" fontId="11" fillId="30" borderId="35" xfId="0" applyFont="1" applyFill="1" applyBorder="1" applyAlignment="1" applyProtection="1">
      <alignment horizontal="center"/>
    </xf>
    <xf numFmtId="0" fontId="11" fillId="30" borderId="0" xfId="0" applyNumberFormat="1" applyFont="1" applyFill="1" applyBorder="1" applyAlignment="1" applyProtection="1">
      <alignment horizontal="center"/>
    </xf>
    <xf numFmtId="0" fontId="11" fillId="30" borderId="35" xfId="0" applyNumberFormat="1" applyFont="1" applyFill="1" applyBorder="1" applyAlignment="1" applyProtection="1">
      <alignment horizontal="center"/>
    </xf>
    <xf numFmtId="0" fontId="11" fillId="29" borderId="16" xfId="0" applyFont="1" applyFill="1" applyBorder="1" applyAlignment="1" applyProtection="1">
      <alignment horizontal="center" vertical="center"/>
    </xf>
    <xf numFmtId="0" fontId="11" fillId="29" borderId="17" xfId="0" applyFont="1" applyFill="1" applyBorder="1" applyAlignment="1" applyProtection="1">
      <alignment horizontal="center" vertical="center"/>
    </xf>
    <xf numFmtId="0" fontId="11" fillId="29" borderId="18" xfId="0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/>
    </xf>
    <xf numFmtId="0" fontId="11" fillId="19" borderId="35" xfId="0" applyFont="1" applyFill="1" applyBorder="1" applyAlignment="1" applyProtection="1">
      <alignment horizontal="center"/>
    </xf>
    <xf numFmtId="0" fontId="11" fillId="19" borderId="34" xfId="0" applyFont="1" applyFill="1" applyBorder="1" applyAlignment="1" applyProtection="1">
      <alignment horizontal="center"/>
    </xf>
    <xf numFmtId="0" fontId="11" fillId="29" borderId="31" xfId="0" applyFont="1" applyFill="1" applyBorder="1" applyAlignment="1" applyProtection="1">
      <alignment horizontal="center" vertical="center" wrapText="1"/>
    </xf>
    <xf numFmtId="0" fontId="11" fillId="29" borderId="34" xfId="0" applyFont="1" applyFill="1" applyBorder="1" applyAlignment="1" applyProtection="1">
      <alignment horizontal="center" vertical="center" wrapText="1"/>
    </xf>
    <xf numFmtId="0" fontId="11" fillId="29" borderId="36" xfId="0" applyFont="1" applyFill="1" applyBorder="1" applyAlignment="1" applyProtection="1">
      <alignment horizontal="center" vertical="center" wrapText="1"/>
    </xf>
    <xf numFmtId="0" fontId="11" fillId="29" borderId="41" xfId="0" applyFont="1" applyFill="1" applyBorder="1" applyAlignment="1" applyProtection="1">
      <alignment horizontal="left" vertical="center"/>
    </xf>
    <xf numFmtId="0" fontId="11" fillId="29" borderId="34" xfId="0" applyFont="1" applyFill="1" applyBorder="1" applyAlignment="1" applyProtection="1">
      <alignment horizontal="left" vertical="center"/>
    </xf>
    <xf numFmtId="0" fontId="11" fillId="29" borderId="43" xfId="0" applyFont="1" applyFill="1" applyBorder="1" applyAlignment="1" applyProtection="1">
      <alignment horizontal="left" vertical="center"/>
    </xf>
    <xf numFmtId="0" fontId="11" fillId="29" borderId="36" xfId="0" applyFont="1" applyFill="1" applyBorder="1" applyAlignment="1" applyProtection="1">
      <alignment horizontal="left" vertical="center"/>
    </xf>
    <xf numFmtId="0" fontId="11" fillId="29" borderId="31" xfId="0" applyFont="1" applyFill="1" applyBorder="1" applyAlignment="1" applyProtection="1">
      <alignment horizontal="left" vertical="center"/>
    </xf>
    <xf numFmtId="0" fontId="11" fillId="29" borderId="30" xfId="0" applyFont="1" applyFill="1" applyBorder="1" applyAlignment="1" applyProtection="1">
      <alignment horizontal="center" vertical="center"/>
    </xf>
    <xf numFmtId="0" fontId="11" fillId="29" borderId="38" xfId="0" applyFont="1" applyFill="1" applyBorder="1" applyAlignment="1" applyProtection="1">
      <alignment horizontal="center" vertical="center"/>
    </xf>
    <xf numFmtId="0" fontId="11" fillId="29" borderId="32" xfId="0" applyFont="1" applyFill="1" applyBorder="1" applyAlignment="1" applyProtection="1">
      <alignment horizontal="center" vertical="center"/>
    </xf>
    <xf numFmtId="0" fontId="11" fillId="29" borderId="34" xfId="0" applyFont="1" applyFill="1" applyBorder="1" applyAlignment="1" applyProtection="1">
      <alignment horizontal="left" vertical="center" wrapText="1"/>
    </xf>
    <xf numFmtId="0" fontId="11" fillId="29" borderId="35" xfId="0" applyFont="1" applyFill="1" applyBorder="1" applyAlignment="1" applyProtection="1">
      <alignment horizontal="center" vertical="center" wrapText="1"/>
    </xf>
    <xf numFmtId="0" fontId="11" fillId="29" borderId="37" xfId="0" applyFont="1" applyFill="1" applyBorder="1" applyAlignment="1" applyProtection="1">
      <alignment horizontal="center" vertical="center" wrapText="1"/>
    </xf>
    <xf numFmtId="0" fontId="11" fillId="29" borderId="33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11" fillId="34" borderId="6" xfId="0" applyFont="1" applyFill="1" applyBorder="1" applyAlignment="1" applyProtection="1">
      <alignment horizontal="center"/>
    </xf>
    <xf numFmtId="0" fontId="11" fillId="34" borderId="33" xfId="0" applyFont="1" applyFill="1" applyBorder="1" applyAlignment="1" applyProtection="1">
      <alignment horizontal="center"/>
    </xf>
    <xf numFmtId="0" fontId="11" fillId="26" borderId="6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29" borderId="0" xfId="0" applyFont="1" applyFill="1" applyBorder="1" applyAlignment="1" applyProtection="1">
      <alignment horizontal="center" vertical="center"/>
    </xf>
    <xf numFmtId="0" fontId="11" fillId="29" borderId="6" xfId="0" applyFont="1" applyFill="1" applyBorder="1" applyAlignment="1" applyProtection="1">
      <alignment horizontal="center" wrapText="1"/>
    </xf>
    <xf numFmtId="0" fontId="11" fillId="29" borderId="33" xfId="0" applyFont="1" applyFill="1" applyBorder="1" applyAlignment="1" applyProtection="1">
      <alignment horizontal="center" wrapText="1"/>
    </xf>
    <xf numFmtId="0" fontId="11" fillId="29" borderId="34" xfId="0" applyFont="1" applyFill="1" applyBorder="1" applyAlignment="1" applyProtection="1">
      <alignment horizontal="center" vertical="center"/>
    </xf>
    <xf numFmtId="0" fontId="11" fillId="29" borderId="35" xfId="0" applyFont="1" applyFill="1" applyBorder="1" applyAlignment="1" applyProtection="1">
      <alignment horizontal="center" vertical="center"/>
    </xf>
    <xf numFmtId="0" fontId="11" fillId="29" borderId="0" xfId="0" applyFont="1" applyFill="1" applyBorder="1" applyAlignment="1" applyProtection="1">
      <alignment horizontal="center" vertical="center" wrapText="1"/>
    </xf>
    <xf numFmtId="0" fontId="11" fillId="29" borderId="31" xfId="0" applyFont="1" applyFill="1" applyBorder="1" applyAlignment="1" applyProtection="1">
      <alignment horizontal="center"/>
    </xf>
    <xf numFmtId="0" fontId="11" fillId="29" borderId="6" xfId="0" applyFont="1" applyFill="1" applyBorder="1" applyAlignment="1" applyProtection="1">
      <alignment horizontal="center"/>
    </xf>
    <xf numFmtId="0" fontId="11" fillId="29" borderId="33" xfId="0" applyFont="1" applyFill="1" applyBorder="1" applyAlignment="1" applyProtection="1">
      <alignment horizontal="center"/>
    </xf>
    <xf numFmtId="0" fontId="11" fillId="32" borderId="31" xfId="0" applyFont="1" applyFill="1" applyBorder="1" applyAlignment="1" applyProtection="1">
      <alignment horizontal="center" vertical="center"/>
    </xf>
    <xf numFmtId="0" fontId="11" fillId="32" borderId="6" xfId="0" applyFont="1" applyFill="1" applyBorder="1" applyAlignment="1" applyProtection="1">
      <alignment horizontal="center" vertical="center"/>
    </xf>
    <xf numFmtId="0" fontId="11" fillId="32" borderId="33" xfId="0" applyFont="1" applyFill="1" applyBorder="1" applyAlignment="1" applyProtection="1">
      <alignment horizontal="center" vertical="center"/>
    </xf>
    <xf numFmtId="0" fontId="28" fillId="32" borderId="31" xfId="0" applyFont="1" applyFill="1" applyBorder="1" applyAlignment="1" applyProtection="1">
      <alignment horizontal="center" vertical="center"/>
    </xf>
    <xf numFmtId="0" fontId="28" fillId="32" borderId="6" xfId="0" applyFont="1" applyFill="1" applyBorder="1" applyAlignment="1" applyProtection="1">
      <alignment horizontal="center" vertical="center"/>
    </xf>
    <xf numFmtId="0" fontId="28" fillId="32" borderId="33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4ECBA"/>
      <color rgb="FFD5FFD5"/>
      <color rgb="FFAFFFFF"/>
      <color rgb="FFBEF3FE"/>
      <color rgb="FF91EBFD"/>
      <color rgb="FFF4FFDD"/>
      <color rgb="FF52B4E0"/>
      <color rgb="FFFFCC99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2912</xdr:colOff>
      <xdr:row>5</xdr:row>
      <xdr:rowOff>30779</xdr:rowOff>
    </xdr:from>
    <xdr:to>
      <xdr:col>17</xdr:col>
      <xdr:colOff>571499</xdr:colOff>
      <xdr:row>8</xdr:row>
      <xdr:rowOff>99060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769972" y="1021379"/>
          <a:ext cx="3616587" cy="6626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NOTE:</a:t>
          </a:r>
          <a:endParaRPr lang="en-US" sz="1100">
            <a:solidFill>
              <a:srgbClr val="FF0000"/>
            </a:solidFill>
            <a:effectLst/>
            <a:latin typeface="Bookman Old Style" panose="02050604050505020204" pitchFamily="18" charset="0"/>
          </a:endParaRPr>
        </a:p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1. ALL</a:t>
          </a:r>
          <a:r>
            <a:rPr lang="en-US" sz="1000" b="1" baseline="0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 CELLS IN GREEN ARE DATA INPUT CELLS</a:t>
          </a:r>
          <a:endParaRPr lang="en-US" sz="1100">
            <a:solidFill>
              <a:srgbClr val="FF0000"/>
            </a:solidFill>
            <a:effectLst/>
            <a:latin typeface="Bookman Old Style" panose="02050604050505020204" pitchFamily="18" charset="0"/>
          </a:endParaRPr>
        </a:p>
        <a:p>
          <a:r>
            <a:rPr lang="en-US" sz="1000" b="1" baseline="0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2. ALL CELLS IN YELLOW ARE  FIXED CELLS</a:t>
          </a:r>
          <a:endParaRPr lang="en-US" sz="1100">
            <a:solidFill>
              <a:srgbClr val="FF0000"/>
            </a:solidFill>
            <a:effectLst/>
            <a:latin typeface="Bookman Old Style" panose="02050604050505020204" pitchFamily="18" charset="0"/>
          </a:endParaRPr>
        </a:p>
        <a:p>
          <a:endParaRPr lang="en-US" sz="1000" b="1">
            <a:solidFill>
              <a:srgbClr val="FF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 editAs="oneCell">
    <xdr:from>
      <xdr:col>7</xdr:col>
      <xdr:colOff>798599</xdr:colOff>
      <xdr:row>0</xdr:row>
      <xdr:rowOff>143521</xdr:rowOff>
    </xdr:from>
    <xdr:to>
      <xdr:col>8</xdr:col>
      <xdr:colOff>407738</xdr:colOff>
      <xdr:row>3</xdr:row>
      <xdr:rowOff>175260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4659" y="143521"/>
          <a:ext cx="668319" cy="626099"/>
        </a:xfrm>
        <a:prstGeom prst="rect">
          <a:avLst/>
        </a:prstGeom>
      </xdr:spPr>
    </xdr:pic>
    <xdr:clientData/>
  </xdr:twoCellAnchor>
  <xdr:twoCellAnchor editAs="oneCell">
    <xdr:from>
      <xdr:col>2</xdr:col>
      <xdr:colOff>1121463</xdr:colOff>
      <xdr:row>0</xdr:row>
      <xdr:rowOff>114227</xdr:rowOff>
    </xdr:from>
    <xdr:to>
      <xdr:col>3</xdr:col>
      <xdr:colOff>152044</xdr:colOff>
      <xdr:row>3</xdr:row>
      <xdr:rowOff>182807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992" y="114227"/>
          <a:ext cx="711464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7551</xdr:colOff>
      <xdr:row>0</xdr:row>
      <xdr:rowOff>102673</xdr:rowOff>
    </xdr:from>
    <xdr:to>
      <xdr:col>14</xdr:col>
      <xdr:colOff>457200</xdr:colOff>
      <xdr:row>3</xdr:row>
      <xdr:rowOff>83127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144624" y="102673"/>
          <a:ext cx="3497649" cy="5831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NOTE:</a:t>
          </a:r>
        </a:p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1. ALL CELLS IN GREEN ARE DATA INPUT CELLS</a:t>
          </a:r>
        </a:p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2. ALL CELLS IN YELLOW ARE  FIXED CELLS</a:t>
          </a:r>
        </a:p>
        <a:p>
          <a:endParaRPr lang="en-US" sz="1000" b="1">
            <a:solidFill>
              <a:srgbClr val="FF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 editAs="oneCell">
    <xdr:from>
      <xdr:col>8</xdr:col>
      <xdr:colOff>373673</xdr:colOff>
      <xdr:row>0</xdr:row>
      <xdr:rowOff>109904</xdr:rowOff>
    </xdr:from>
    <xdr:to>
      <xdr:col>9</xdr:col>
      <xdr:colOff>10378</xdr:colOff>
      <xdr:row>3</xdr:row>
      <xdr:rowOff>178484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9823" y="109904"/>
          <a:ext cx="640080" cy="640080"/>
        </a:xfrm>
        <a:prstGeom prst="rect">
          <a:avLst/>
        </a:prstGeom>
      </xdr:spPr>
    </xdr:pic>
    <xdr:clientData/>
  </xdr:twoCellAnchor>
  <xdr:twoCellAnchor editAs="oneCell">
    <xdr:from>
      <xdr:col>3</xdr:col>
      <xdr:colOff>139560</xdr:colOff>
      <xdr:row>0</xdr:row>
      <xdr:rowOff>108868</xdr:rowOff>
    </xdr:from>
    <xdr:to>
      <xdr:col>3</xdr:col>
      <xdr:colOff>851024</xdr:colOff>
      <xdr:row>3</xdr:row>
      <xdr:rowOff>177448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535" y="108868"/>
          <a:ext cx="711464" cy="640080"/>
        </a:xfrm>
        <a:prstGeom prst="rect">
          <a:avLst/>
        </a:prstGeom>
      </xdr:spPr>
    </xdr:pic>
    <xdr:clientData/>
  </xdr:twoCellAnchor>
  <xdr:twoCellAnchor editAs="oneCell">
    <xdr:from>
      <xdr:col>6</xdr:col>
      <xdr:colOff>155421</xdr:colOff>
      <xdr:row>0</xdr:row>
      <xdr:rowOff>134472</xdr:rowOff>
    </xdr:from>
    <xdr:to>
      <xdr:col>6</xdr:col>
      <xdr:colOff>795501</xdr:colOff>
      <xdr:row>4</xdr:row>
      <xdr:rowOff>12552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1715" y="134472"/>
          <a:ext cx="640080" cy="640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140073</xdr:colOff>
      <xdr:row>6</xdr:row>
      <xdr:rowOff>23159</xdr:rowOff>
    </xdr:from>
    <xdr:to>
      <xdr:col>14</xdr:col>
      <xdr:colOff>602974</xdr:colOff>
      <xdr:row>9</xdr:row>
      <xdr:rowOff>6627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277447" y="1215855"/>
          <a:ext cx="3510901" cy="5798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NOTE:</a:t>
          </a:r>
        </a:p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1. ALL CELLS IN GREEN ARE DATA INPUT CELLS</a:t>
          </a:r>
        </a:p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2. ALL CELLS IN YELLOW ARE  FIXED CELLS</a:t>
          </a:r>
        </a:p>
      </xdr:txBody>
    </xdr:sp>
    <xdr:clientData/>
  </xdr:twoCellAnchor>
  <xdr:twoCellAnchor editAs="oneCell">
    <xdr:from>
      <xdr:col>3</xdr:col>
      <xdr:colOff>220607</xdr:colOff>
      <xdr:row>0</xdr:row>
      <xdr:rowOff>128357</xdr:rowOff>
    </xdr:from>
    <xdr:to>
      <xdr:col>3</xdr:col>
      <xdr:colOff>932071</xdr:colOff>
      <xdr:row>3</xdr:row>
      <xdr:rowOff>134816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484" y="128357"/>
          <a:ext cx="711464" cy="604336"/>
        </a:xfrm>
        <a:prstGeom prst="rect">
          <a:avLst/>
        </a:prstGeom>
      </xdr:spPr>
    </xdr:pic>
    <xdr:clientData/>
  </xdr:twoCellAnchor>
  <xdr:twoCellAnchor editAs="oneCell">
    <xdr:from>
      <xdr:col>6</xdr:col>
      <xdr:colOff>18028</xdr:colOff>
      <xdr:row>0</xdr:row>
      <xdr:rowOff>156884</xdr:rowOff>
    </xdr:from>
    <xdr:to>
      <xdr:col>6</xdr:col>
      <xdr:colOff>658108</xdr:colOff>
      <xdr:row>3</xdr:row>
      <xdr:rowOff>123093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0166" y="156884"/>
          <a:ext cx="640080" cy="5640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140073</xdr:colOff>
      <xdr:row>6</xdr:row>
      <xdr:rowOff>23160</xdr:rowOff>
    </xdr:from>
    <xdr:to>
      <xdr:col>14</xdr:col>
      <xdr:colOff>549965</xdr:colOff>
      <xdr:row>9</xdr:row>
      <xdr:rowOff>19879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270821" y="1215856"/>
          <a:ext cx="3457892" cy="5930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NOTE:</a:t>
          </a:r>
        </a:p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1. ALL CELLS IN GREEN ARE DATA INPUT CELLS</a:t>
          </a:r>
        </a:p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2. ALL CELLS IN YELLOW ARE  FIXED CELLS</a:t>
          </a:r>
        </a:p>
        <a:p>
          <a:endParaRPr lang="en-US" sz="1000" b="1">
            <a:solidFill>
              <a:srgbClr val="FF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 editAs="oneCell">
    <xdr:from>
      <xdr:col>8</xdr:col>
      <xdr:colOff>373673</xdr:colOff>
      <xdr:row>0</xdr:row>
      <xdr:rowOff>109904</xdr:rowOff>
    </xdr:from>
    <xdr:to>
      <xdr:col>9</xdr:col>
      <xdr:colOff>10379</xdr:colOff>
      <xdr:row>3</xdr:row>
      <xdr:rowOff>178484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9823" y="109904"/>
          <a:ext cx="640080" cy="640080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0</xdr:row>
      <xdr:rowOff>171153</xdr:rowOff>
    </xdr:from>
    <xdr:to>
      <xdr:col>3</xdr:col>
      <xdr:colOff>895218</xdr:colOff>
      <xdr:row>3</xdr:row>
      <xdr:rowOff>151816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960" y="171153"/>
          <a:ext cx="666618" cy="575023"/>
        </a:xfrm>
        <a:prstGeom prst="rect">
          <a:avLst/>
        </a:prstGeom>
      </xdr:spPr>
    </xdr:pic>
    <xdr:clientData/>
  </xdr:twoCellAnchor>
  <xdr:twoCellAnchor editAs="oneCell">
    <xdr:from>
      <xdr:col>6</xdr:col>
      <xdr:colOff>118559</xdr:colOff>
      <xdr:row>1</xdr:row>
      <xdr:rowOff>8293</xdr:rowOff>
    </xdr:from>
    <xdr:to>
      <xdr:col>6</xdr:col>
      <xdr:colOff>750095</xdr:colOff>
      <xdr:row>3</xdr:row>
      <xdr:rowOff>175260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1319" y="206413"/>
          <a:ext cx="631536" cy="5632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140073</xdr:colOff>
      <xdr:row>6</xdr:row>
      <xdr:rowOff>23159</xdr:rowOff>
    </xdr:from>
    <xdr:to>
      <xdr:col>12</xdr:col>
      <xdr:colOff>290945</xdr:colOff>
      <xdr:row>9</xdr:row>
      <xdr:rowOff>48491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B306AE-216D-4E09-9AAE-2BD12F9F4863}"/>
            </a:ext>
          </a:extLst>
        </xdr:cNvPr>
        <xdr:cNvSpPr txBox="1"/>
      </xdr:nvSpPr>
      <xdr:spPr>
        <a:xfrm>
          <a:off x="9346418" y="1228504"/>
          <a:ext cx="3510600" cy="6280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NOTE:</a:t>
          </a:r>
        </a:p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1. ALL CELLS IN GREEN ARE DATA INPUT CELLS</a:t>
          </a:r>
        </a:p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2. ALL CELLS IN YELLOW ARE  FIXED CELLS</a:t>
          </a:r>
        </a:p>
      </xdr:txBody>
    </xdr:sp>
    <xdr:clientData/>
  </xdr:twoCellAnchor>
  <xdr:twoCellAnchor editAs="oneCell">
    <xdr:from>
      <xdr:col>3</xdr:col>
      <xdr:colOff>191374</xdr:colOff>
      <xdr:row>0</xdr:row>
      <xdr:rowOff>125433</xdr:rowOff>
    </xdr:from>
    <xdr:to>
      <xdr:col>3</xdr:col>
      <xdr:colOff>902838</xdr:colOff>
      <xdr:row>3</xdr:row>
      <xdr:rowOff>161364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24DD99-8CA7-4E3D-B0C4-459C9C444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734" y="125433"/>
          <a:ext cx="711464" cy="630291"/>
        </a:xfrm>
        <a:prstGeom prst="rect">
          <a:avLst/>
        </a:prstGeom>
      </xdr:spPr>
    </xdr:pic>
    <xdr:clientData/>
  </xdr:twoCellAnchor>
  <xdr:twoCellAnchor editAs="oneCell">
    <xdr:from>
      <xdr:col>6</xdr:col>
      <xdr:colOff>168089</xdr:colOff>
      <xdr:row>0</xdr:row>
      <xdr:rowOff>156883</xdr:rowOff>
    </xdr:from>
    <xdr:to>
      <xdr:col>6</xdr:col>
      <xdr:colOff>808169</xdr:colOff>
      <xdr:row>3</xdr:row>
      <xdr:rowOff>161364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825866-392D-43F0-B86E-6BB59685C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849" y="156883"/>
          <a:ext cx="640080" cy="5988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140073</xdr:colOff>
      <xdr:row>6</xdr:row>
      <xdr:rowOff>23159</xdr:rowOff>
    </xdr:from>
    <xdr:to>
      <xdr:col>14</xdr:col>
      <xdr:colOff>574964</xdr:colOff>
      <xdr:row>9</xdr:row>
      <xdr:rowOff>69273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339491" y="1228504"/>
          <a:ext cx="3482891" cy="648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NOTE:</a:t>
          </a:r>
        </a:p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1. ALL CELLS IN GREEN ARE DATA INPUT CELLS</a:t>
          </a:r>
        </a:p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2. ALL CELLS IN YELLOW ARE  FIXED CELLS</a:t>
          </a:r>
        </a:p>
      </xdr:txBody>
    </xdr:sp>
    <xdr:clientData/>
  </xdr:twoCellAnchor>
  <xdr:twoCellAnchor editAs="oneCell">
    <xdr:from>
      <xdr:col>3</xdr:col>
      <xdr:colOff>191374</xdr:colOff>
      <xdr:row>0</xdr:row>
      <xdr:rowOff>125433</xdr:rowOff>
    </xdr:from>
    <xdr:to>
      <xdr:col>3</xdr:col>
      <xdr:colOff>902838</xdr:colOff>
      <xdr:row>3</xdr:row>
      <xdr:rowOff>161364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045" y="125433"/>
          <a:ext cx="711464" cy="627602"/>
        </a:xfrm>
        <a:prstGeom prst="rect">
          <a:avLst/>
        </a:prstGeom>
      </xdr:spPr>
    </xdr:pic>
    <xdr:clientData/>
  </xdr:twoCellAnchor>
  <xdr:twoCellAnchor editAs="oneCell">
    <xdr:from>
      <xdr:col>6</xdr:col>
      <xdr:colOff>168089</xdr:colOff>
      <xdr:row>0</xdr:row>
      <xdr:rowOff>156883</xdr:rowOff>
    </xdr:from>
    <xdr:to>
      <xdr:col>6</xdr:col>
      <xdr:colOff>808169</xdr:colOff>
      <xdr:row>3</xdr:row>
      <xdr:rowOff>161364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160" y="156883"/>
          <a:ext cx="640080" cy="5961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140073</xdr:colOff>
      <xdr:row>6</xdr:row>
      <xdr:rowOff>23160</xdr:rowOff>
    </xdr:from>
    <xdr:to>
      <xdr:col>15</xdr:col>
      <xdr:colOff>13854</xdr:colOff>
      <xdr:row>9</xdr:row>
      <xdr:rowOff>20783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755128" y="1228505"/>
          <a:ext cx="3531381" cy="6002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NOTE:</a:t>
          </a:r>
        </a:p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1. ALL CELLS IN GREEN ARE DATA INPUT CELLS</a:t>
          </a:r>
        </a:p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2. ALL CELLS IN YELLOW ARE  FIXED CELLS</a:t>
          </a:r>
        </a:p>
        <a:p>
          <a:endParaRPr lang="en-US" sz="1000" b="1">
            <a:solidFill>
              <a:srgbClr val="FF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 editAs="oneCell">
    <xdr:from>
      <xdr:col>3</xdr:col>
      <xdr:colOff>224116</xdr:colOff>
      <xdr:row>0</xdr:row>
      <xdr:rowOff>125433</xdr:rowOff>
    </xdr:from>
    <xdr:to>
      <xdr:col>3</xdr:col>
      <xdr:colOff>902837</xdr:colOff>
      <xdr:row>3</xdr:row>
      <xdr:rowOff>170041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787" y="125433"/>
          <a:ext cx="678721" cy="636279"/>
        </a:xfrm>
        <a:prstGeom prst="rect">
          <a:avLst/>
        </a:prstGeom>
      </xdr:spPr>
    </xdr:pic>
    <xdr:clientData/>
  </xdr:twoCellAnchor>
  <xdr:twoCellAnchor editAs="oneCell">
    <xdr:from>
      <xdr:col>6</xdr:col>
      <xdr:colOff>168089</xdr:colOff>
      <xdr:row>0</xdr:row>
      <xdr:rowOff>156883</xdr:rowOff>
    </xdr:from>
    <xdr:to>
      <xdr:col>6</xdr:col>
      <xdr:colOff>808169</xdr:colOff>
      <xdr:row>3</xdr:row>
      <xdr:rowOff>161364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160" y="156883"/>
          <a:ext cx="640080" cy="5961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140073</xdr:colOff>
      <xdr:row>6</xdr:row>
      <xdr:rowOff>23159</xdr:rowOff>
    </xdr:from>
    <xdr:to>
      <xdr:col>15</xdr:col>
      <xdr:colOff>0</xdr:colOff>
      <xdr:row>9</xdr:row>
      <xdr:rowOff>53340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329793" y="1211879"/>
          <a:ext cx="3517527" cy="6245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NOTE:</a:t>
          </a:r>
        </a:p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1. ALL CELLS IN GREEN ARE DATA INPUT CELLS</a:t>
          </a:r>
        </a:p>
        <a:p>
          <a:r>
            <a:rPr lang="en-US" sz="1000" b="1">
              <a:solidFill>
                <a:srgbClr val="FF0000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2. ALL CELLS IN YELLOW ARE  FIXED CELLS</a:t>
          </a:r>
        </a:p>
        <a:p>
          <a:endParaRPr lang="en-US" sz="1000" b="1">
            <a:solidFill>
              <a:srgbClr val="FF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 editAs="oneCell">
    <xdr:from>
      <xdr:col>3</xdr:col>
      <xdr:colOff>183754</xdr:colOff>
      <xdr:row>0</xdr:row>
      <xdr:rowOff>148293</xdr:rowOff>
    </xdr:from>
    <xdr:to>
      <xdr:col>3</xdr:col>
      <xdr:colOff>895218</xdr:colOff>
      <xdr:row>3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114" y="148293"/>
          <a:ext cx="711464" cy="606087"/>
        </a:xfrm>
        <a:prstGeom prst="rect">
          <a:avLst/>
        </a:prstGeom>
      </xdr:spPr>
    </xdr:pic>
    <xdr:clientData/>
  </xdr:twoCellAnchor>
  <xdr:twoCellAnchor editAs="oneCell">
    <xdr:from>
      <xdr:col>6</xdr:col>
      <xdr:colOff>168089</xdr:colOff>
      <xdr:row>0</xdr:row>
      <xdr:rowOff>156883</xdr:rowOff>
    </xdr:from>
    <xdr:to>
      <xdr:col>6</xdr:col>
      <xdr:colOff>751028</xdr:colOff>
      <xdr:row>3</xdr:row>
      <xdr:rowOff>106680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849" y="156883"/>
          <a:ext cx="582939" cy="5441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li%2520del%2520Mundo\Dropbox\Downloads\MARELCO%2520CSP2019%2520BID%2520and%2520EVALUATION%2520FORM%2520Nov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0 ALL"/>
      <sheetName val="Form 1 Solar"/>
      <sheetName val="Form 2 Hydro"/>
      <sheetName val="Form 3 Biomass"/>
      <sheetName val="Form 4 Diesel"/>
      <sheetName val="Form 5 LNG"/>
      <sheetName val="Form 6 BUNKER C"/>
      <sheetName val="PARAMETERS"/>
      <sheetName val="EVALUATION"/>
      <sheetName val="Form 1 Eval"/>
      <sheetName val="Form 2 Eval"/>
      <sheetName val="Form 3 Eval"/>
      <sheetName val="Form 4 Eval"/>
      <sheetName val="Form 5 Eval"/>
      <sheetName val="Form 6 Eval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tabColor rgb="FFFFFF00"/>
  </sheetPr>
  <dimension ref="A1:W230"/>
  <sheetViews>
    <sheetView showGridLines="0" zoomScaleNormal="100" zoomScaleSheetLayoutView="85" workbookViewId="0">
      <selection activeCell="O18" sqref="O18"/>
    </sheetView>
  </sheetViews>
  <sheetFormatPr defaultColWidth="8.88671875" defaultRowHeight="14.4" x14ac:dyDescent="0.3"/>
  <cols>
    <col min="1" max="1" width="4.77734375" style="34" customWidth="1"/>
    <col min="2" max="2" width="6.44140625" style="34" customWidth="1"/>
    <col min="3" max="3" width="25.33203125" style="34" customWidth="1"/>
    <col min="4" max="4" width="13" style="34" customWidth="1"/>
    <col min="5" max="8" width="15.44140625" style="34" customWidth="1"/>
    <col min="9" max="9" width="15.88671875" style="34" customWidth="1"/>
    <col min="10" max="10" width="17.44140625" style="34" customWidth="1"/>
    <col min="11" max="11" width="3.44140625" style="34" customWidth="1"/>
    <col min="16" max="16" width="8.88671875" style="53" customWidth="1"/>
    <col min="17" max="17" width="8.88671875" style="56"/>
    <col min="18" max="18" width="10.33203125" style="49" bestFit="1" customWidth="1"/>
    <col min="19" max="23" width="8.88671875" style="49"/>
    <col min="24" max="16384" width="8.88671875" style="34"/>
  </cols>
  <sheetData>
    <row r="1" spans="1:11" ht="15.6" customHeight="1" x14ac:dyDescent="0.3"/>
    <row r="2" spans="1:11" ht="15.6" customHeight="1" x14ac:dyDescent="0.3">
      <c r="A2" s="1190" t="s">
        <v>53</v>
      </c>
      <c r="B2" s="1190"/>
      <c r="C2" s="1190"/>
      <c r="D2" s="1190"/>
      <c r="E2" s="1190"/>
      <c r="F2" s="1190"/>
      <c r="G2" s="1190"/>
      <c r="H2" s="1190"/>
      <c r="I2" s="1190"/>
      <c r="J2" s="1190"/>
      <c r="K2" s="51"/>
    </row>
    <row r="3" spans="1:11" ht="15.6" customHeight="1" x14ac:dyDescent="0.3">
      <c r="A3" s="1191" t="s">
        <v>54</v>
      </c>
      <c r="B3" s="1191"/>
      <c r="C3" s="1191"/>
      <c r="D3" s="1191"/>
      <c r="E3" s="1191"/>
      <c r="F3" s="1191"/>
      <c r="G3" s="1191"/>
      <c r="H3" s="1191"/>
      <c r="I3" s="1191"/>
      <c r="J3" s="1191"/>
      <c r="K3" s="52"/>
    </row>
    <row r="4" spans="1:11" ht="15.6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15.6" customHeight="1" x14ac:dyDescent="0.3">
      <c r="A5" s="1190" t="s">
        <v>55</v>
      </c>
      <c r="B5" s="1190"/>
      <c r="C5" s="1190"/>
      <c r="D5" s="1190"/>
      <c r="E5" s="1190"/>
      <c r="F5" s="1190"/>
      <c r="G5" s="1190"/>
      <c r="H5" s="1190"/>
      <c r="I5" s="1190"/>
      <c r="J5" s="1190"/>
      <c r="K5" s="51"/>
    </row>
    <row r="6" spans="1:11" ht="15.6" customHeight="1" x14ac:dyDescent="0.3">
      <c r="A6" s="1190"/>
      <c r="B6" s="1190"/>
      <c r="C6" s="1190"/>
      <c r="D6" s="1190"/>
      <c r="E6" s="1190"/>
      <c r="F6" s="1190"/>
      <c r="G6" s="1190"/>
      <c r="H6" s="1190"/>
      <c r="I6" s="1190"/>
      <c r="J6" s="1190"/>
      <c r="K6" s="51"/>
    </row>
    <row r="7" spans="1:11" ht="15.6" customHeight="1" x14ac:dyDescent="0.3">
      <c r="A7" s="1190" t="s">
        <v>56</v>
      </c>
      <c r="B7" s="1190"/>
      <c r="C7" s="1190"/>
      <c r="D7" s="1190"/>
      <c r="E7" s="1190"/>
      <c r="F7" s="1190"/>
      <c r="G7" s="1190"/>
      <c r="H7" s="1190"/>
      <c r="I7" s="1190"/>
      <c r="J7" s="1190"/>
      <c r="K7" s="51"/>
    </row>
    <row r="8" spans="1:11" ht="15.6" customHeight="1" x14ac:dyDescent="0.3"/>
    <row r="9" spans="1:11" ht="15.6" customHeight="1" thickBot="1" x14ac:dyDescent="0.35"/>
    <row r="10" spans="1:11" ht="15.6" customHeight="1" thickBot="1" x14ac:dyDescent="0.35">
      <c r="B10" s="36" t="s">
        <v>224</v>
      </c>
      <c r="C10" s="36"/>
      <c r="D10" s="37"/>
      <c r="E10" s="37"/>
      <c r="F10" s="37"/>
      <c r="G10" s="37"/>
      <c r="H10" s="37"/>
      <c r="I10" s="37"/>
      <c r="J10" s="105"/>
    </row>
    <row r="11" spans="1:11" ht="15.6" customHeight="1" thickBot="1" x14ac:dyDescent="0.35">
      <c r="B11" s="1192"/>
      <c r="C11" s="1192"/>
      <c r="D11" s="1192"/>
      <c r="E11" s="1192"/>
      <c r="F11" s="1192"/>
      <c r="G11" s="1192"/>
      <c r="H11" s="1192"/>
      <c r="I11" s="1192"/>
      <c r="J11" s="1192"/>
    </row>
    <row r="12" spans="1:11" ht="15.6" customHeight="1" thickBot="1" x14ac:dyDescent="0.35">
      <c r="B12" s="1169" t="s">
        <v>0</v>
      </c>
      <c r="C12" s="1170"/>
      <c r="D12" s="1170"/>
      <c r="E12" s="161"/>
      <c r="F12" s="162"/>
      <c r="G12" s="162"/>
      <c r="H12" s="162"/>
      <c r="I12" s="162"/>
      <c r="J12" s="163"/>
    </row>
    <row r="13" spans="1:11" ht="15.6" customHeight="1" thickBot="1" x14ac:dyDescent="0.35">
      <c r="B13" s="1193"/>
      <c r="C13" s="1193"/>
      <c r="D13" s="1193"/>
      <c r="E13" s="1193"/>
      <c r="F13" s="1193"/>
      <c r="G13" s="1193"/>
      <c r="H13" s="1193"/>
      <c r="I13" s="1193"/>
      <c r="J13" s="1193"/>
    </row>
    <row r="14" spans="1:11" ht="15.6" customHeight="1" thickBot="1" x14ac:dyDescent="0.35">
      <c r="B14" s="1169" t="s">
        <v>1</v>
      </c>
      <c r="C14" s="1170"/>
      <c r="D14" s="1189"/>
      <c r="E14" s="163"/>
      <c r="F14" s="1194"/>
      <c r="G14" s="1194"/>
      <c r="H14" s="1194"/>
      <c r="I14" s="77"/>
      <c r="J14" s="76"/>
    </row>
    <row r="15" spans="1:11" ht="15.6" customHeight="1" x14ac:dyDescent="0.3">
      <c r="B15" s="1192"/>
      <c r="C15" s="1192"/>
      <c r="D15" s="1192"/>
      <c r="E15" s="1192"/>
      <c r="F15" s="1192"/>
      <c r="G15" s="1192"/>
      <c r="H15" s="1192"/>
      <c r="I15" s="1192"/>
      <c r="J15" s="1192"/>
    </row>
    <row r="16" spans="1:11" ht="15.6" customHeight="1" thickBot="1" x14ac:dyDescent="0.35"/>
    <row r="17" spans="1:10" ht="15.6" customHeight="1" x14ac:dyDescent="0.3">
      <c r="A17" s="38" t="s">
        <v>251</v>
      </c>
      <c r="B17" s="1179" t="s">
        <v>57</v>
      </c>
      <c r="C17" s="1180"/>
      <c r="D17" s="1180" t="s">
        <v>2</v>
      </c>
      <c r="E17" s="1180" t="s">
        <v>3</v>
      </c>
      <c r="F17" s="1180" t="s">
        <v>4</v>
      </c>
      <c r="G17" s="1180" t="s">
        <v>5</v>
      </c>
      <c r="H17" s="1180" t="s">
        <v>6</v>
      </c>
      <c r="I17" s="1180" t="s">
        <v>285</v>
      </c>
      <c r="J17" s="1183" t="s">
        <v>286</v>
      </c>
    </row>
    <row r="18" spans="1:10" ht="39" customHeight="1" x14ac:dyDescent="0.3">
      <c r="B18" s="1181"/>
      <c r="C18" s="1182"/>
      <c r="D18" s="1182"/>
      <c r="E18" s="1182"/>
      <c r="F18" s="1182"/>
      <c r="G18" s="1182"/>
      <c r="H18" s="1182"/>
      <c r="I18" s="1182"/>
      <c r="J18" s="1184"/>
    </row>
    <row r="19" spans="1:10" ht="15.6" customHeight="1" x14ac:dyDescent="0.3">
      <c r="B19" s="1177">
        <v>1.1000000000000001</v>
      </c>
      <c r="C19" s="1178" t="s">
        <v>10</v>
      </c>
      <c r="D19" s="713">
        <v>2021</v>
      </c>
      <c r="E19" s="158"/>
      <c r="F19" s="158"/>
      <c r="G19" s="158"/>
      <c r="H19" s="158"/>
      <c r="I19" s="158"/>
      <c r="J19" s="702"/>
    </row>
    <row r="20" spans="1:10" ht="15.6" customHeight="1" x14ac:dyDescent="0.3">
      <c r="B20" s="1177"/>
      <c r="C20" s="1178"/>
      <c r="D20" s="714">
        <v>2022</v>
      </c>
      <c r="E20" s="158"/>
      <c r="F20" s="158"/>
      <c r="G20" s="158"/>
      <c r="H20" s="158"/>
      <c r="I20" s="158"/>
      <c r="J20" s="702"/>
    </row>
    <row r="21" spans="1:10" ht="15.6" customHeight="1" x14ac:dyDescent="0.3">
      <c r="B21" s="1177"/>
      <c r="C21" s="1178"/>
      <c r="D21" s="715">
        <v>2023</v>
      </c>
      <c r="E21" s="158"/>
      <c r="F21" s="158"/>
      <c r="G21" s="158"/>
      <c r="H21" s="158"/>
      <c r="I21" s="158"/>
      <c r="J21" s="702"/>
    </row>
    <row r="22" spans="1:10" ht="15.6" customHeight="1" x14ac:dyDescent="0.3">
      <c r="B22" s="1177"/>
      <c r="C22" s="1178"/>
      <c r="D22" s="716">
        <v>2024</v>
      </c>
      <c r="E22" s="158"/>
      <c r="F22" s="158"/>
      <c r="G22" s="158"/>
      <c r="H22" s="158"/>
      <c r="I22" s="158"/>
      <c r="J22" s="702"/>
    </row>
    <row r="23" spans="1:10" ht="15.6" customHeight="1" x14ac:dyDescent="0.3">
      <c r="B23" s="1177"/>
      <c r="C23" s="1178"/>
      <c r="D23" s="717">
        <v>2025</v>
      </c>
      <c r="E23" s="158"/>
      <c r="F23" s="158"/>
      <c r="G23" s="158"/>
      <c r="H23" s="158"/>
      <c r="I23" s="158"/>
      <c r="J23" s="702"/>
    </row>
    <row r="24" spans="1:10" ht="15.6" customHeight="1" x14ac:dyDescent="0.3">
      <c r="B24" s="1177"/>
      <c r="C24" s="1178"/>
      <c r="D24" s="718">
        <v>2026</v>
      </c>
      <c r="E24" s="158"/>
      <c r="F24" s="158"/>
      <c r="G24" s="158"/>
      <c r="H24" s="158"/>
      <c r="I24" s="158"/>
      <c r="J24" s="702"/>
    </row>
    <row r="25" spans="1:10" ht="15.6" customHeight="1" x14ac:dyDescent="0.3">
      <c r="B25" s="1177">
        <v>1.2</v>
      </c>
      <c r="C25" s="1178" t="s">
        <v>9</v>
      </c>
      <c r="D25" s="713">
        <v>2021</v>
      </c>
      <c r="E25" s="158"/>
      <c r="F25" s="158"/>
      <c r="G25" s="158"/>
      <c r="H25" s="158"/>
      <c r="I25" s="158"/>
      <c r="J25" s="702"/>
    </row>
    <row r="26" spans="1:10" ht="15.6" customHeight="1" x14ac:dyDescent="0.3">
      <c r="B26" s="1177"/>
      <c r="C26" s="1178"/>
      <c r="D26" s="714">
        <v>2022</v>
      </c>
      <c r="E26" s="158"/>
      <c r="F26" s="158"/>
      <c r="G26" s="158"/>
      <c r="H26" s="158"/>
      <c r="I26" s="158"/>
      <c r="J26" s="702"/>
    </row>
    <row r="27" spans="1:10" ht="15.6" customHeight="1" x14ac:dyDescent="0.3">
      <c r="B27" s="1177"/>
      <c r="C27" s="1178"/>
      <c r="D27" s="715">
        <v>2023</v>
      </c>
      <c r="E27" s="158"/>
      <c r="F27" s="158"/>
      <c r="G27" s="158"/>
      <c r="H27" s="158"/>
      <c r="I27" s="158"/>
      <c r="J27" s="702"/>
    </row>
    <row r="28" spans="1:10" ht="15.6" customHeight="1" x14ac:dyDescent="0.3">
      <c r="B28" s="1177"/>
      <c r="C28" s="1178"/>
      <c r="D28" s="716">
        <v>2024</v>
      </c>
      <c r="E28" s="158"/>
      <c r="F28" s="158"/>
      <c r="G28" s="158"/>
      <c r="H28" s="158"/>
      <c r="I28" s="158"/>
      <c r="J28" s="702"/>
    </row>
    <row r="29" spans="1:10" ht="15.6" customHeight="1" x14ac:dyDescent="0.3">
      <c r="B29" s="1177"/>
      <c r="C29" s="1178"/>
      <c r="D29" s="717">
        <v>2025</v>
      </c>
      <c r="E29" s="158"/>
      <c r="F29" s="158"/>
      <c r="G29" s="158"/>
      <c r="H29" s="158"/>
      <c r="I29" s="158"/>
      <c r="J29" s="702"/>
    </row>
    <row r="30" spans="1:10" ht="15.6" customHeight="1" x14ac:dyDescent="0.3">
      <c r="B30" s="1177"/>
      <c r="C30" s="1178"/>
      <c r="D30" s="718">
        <v>2026</v>
      </c>
      <c r="E30" s="158"/>
      <c r="F30" s="158"/>
      <c r="G30" s="158"/>
      <c r="H30" s="158"/>
      <c r="I30" s="158"/>
      <c r="J30" s="702"/>
    </row>
    <row r="31" spans="1:10" ht="15.6" customHeight="1" x14ac:dyDescent="0.3">
      <c r="B31" s="1177">
        <v>1.3</v>
      </c>
      <c r="C31" s="1178" t="s">
        <v>11</v>
      </c>
      <c r="D31" s="713">
        <v>2021</v>
      </c>
      <c r="E31" s="158"/>
      <c r="F31" s="158"/>
      <c r="G31" s="158"/>
      <c r="H31" s="158"/>
      <c r="I31" s="158"/>
      <c r="J31" s="702"/>
    </row>
    <row r="32" spans="1:10" ht="15.6" customHeight="1" x14ac:dyDescent="0.3">
      <c r="B32" s="1177"/>
      <c r="C32" s="1178"/>
      <c r="D32" s="714">
        <v>2022</v>
      </c>
      <c r="E32" s="158"/>
      <c r="F32" s="158"/>
      <c r="G32" s="158"/>
      <c r="H32" s="158"/>
      <c r="I32" s="158"/>
      <c r="J32" s="702"/>
    </row>
    <row r="33" spans="2:10" ht="15.6" customHeight="1" x14ac:dyDescent="0.3">
      <c r="B33" s="1177"/>
      <c r="C33" s="1178"/>
      <c r="D33" s="715">
        <v>2023</v>
      </c>
      <c r="E33" s="158"/>
      <c r="F33" s="158"/>
      <c r="G33" s="158"/>
      <c r="H33" s="158"/>
      <c r="I33" s="158"/>
      <c r="J33" s="702"/>
    </row>
    <row r="34" spans="2:10" ht="15.6" customHeight="1" x14ac:dyDescent="0.3">
      <c r="B34" s="1177"/>
      <c r="C34" s="1178"/>
      <c r="D34" s="716">
        <v>2024</v>
      </c>
      <c r="E34" s="158"/>
      <c r="F34" s="158"/>
      <c r="G34" s="158"/>
      <c r="H34" s="158"/>
      <c r="I34" s="158"/>
      <c r="J34" s="702"/>
    </row>
    <row r="35" spans="2:10" ht="15.6" customHeight="1" x14ac:dyDescent="0.3">
      <c r="B35" s="1177"/>
      <c r="C35" s="1178"/>
      <c r="D35" s="717">
        <v>2025</v>
      </c>
      <c r="E35" s="158"/>
      <c r="F35" s="158"/>
      <c r="G35" s="158"/>
      <c r="H35" s="158"/>
      <c r="I35" s="158"/>
      <c r="J35" s="702"/>
    </row>
    <row r="36" spans="2:10" ht="15.6" customHeight="1" x14ac:dyDescent="0.3">
      <c r="B36" s="1177"/>
      <c r="C36" s="1178"/>
      <c r="D36" s="718">
        <v>2026</v>
      </c>
      <c r="E36" s="158"/>
      <c r="F36" s="158"/>
      <c r="G36" s="158"/>
      <c r="H36" s="158"/>
      <c r="I36" s="158"/>
      <c r="J36" s="702"/>
    </row>
    <row r="37" spans="2:10" ht="15.6" customHeight="1" x14ac:dyDescent="0.3">
      <c r="B37" s="1177">
        <v>1.4</v>
      </c>
      <c r="C37" s="1178" t="s">
        <v>201</v>
      </c>
      <c r="D37" s="713">
        <v>2021</v>
      </c>
      <c r="E37" s="158"/>
      <c r="F37" s="158"/>
      <c r="G37" s="158"/>
      <c r="H37" s="158"/>
      <c r="I37" s="158"/>
      <c r="J37" s="702"/>
    </row>
    <row r="38" spans="2:10" ht="15.6" customHeight="1" x14ac:dyDescent="0.3">
      <c r="B38" s="1177"/>
      <c r="C38" s="1178"/>
      <c r="D38" s="714">
        <v>2022</v>
      </c>
      <c r="E38" s="158"/>
      <c r="F38" s="158"/>
      <c r="G38" s="158"/>
      <c r="H38" s="158"/>
      <c r="I38" s="158"/>
      <c r="J38" s="702"/>
    </row>
    <row r="39" spans="2:10" ht="15.6" customHeight="1" x14ac:dyDescent="0.3">
      <c r="B39" s="1177"/>
      <c r="C39" s="1178"/>
      <c r="D39" s="715">
        <v>2023</v>
      </c>
      <c r="E39" s="158"/>
      <c r="F39" s="158"/>
      <c r="G39" s="158"/>
      <c r="H39" s="158"/>
      <c r="I39" s="158"/>
      <c r="J39" s="702"/>
    </row>
    <row r="40" spans="2:10" ht="15.6" customHeight="1" x14ac:dyDescent="0.3">
      <c r="B40" s="1177"/>
      <c r="C40" s="1178"/>
      <c r="D40" s="716">
        <v>2024</v>
      </c>
      <c r="E40" s="158"/>
      <c r="F40" s="158"/>
      <c r="G40" s="158"/>
      <c r="H40" s="158"/>
      <c r="I40" s="158"/>
      <c r="J40" s="702"/>
    </row>
    <row r="41" spans="2:10" ht="15.6" customHeight="1" x14ac:dyDescent="0.3">
      <c r="B41" s="1177"/>
      <c r="C41" s="1178"/>
      <c r="D41" s="717">
        <v>2025</v>
      </c>
      <c r="E41" s="158"/>
      <c r="F41" s="158"/>
      <c r="G41" s="158"/>
      <c r="H41" s="158"/>
      <c r="I41" s="158"/>
      <c r="J41" s="702"/>
    </row>
    <row r="42" spans="2:10" ht="15.6" customHeight="1" x14ac:dyDescent="0.3">
      <c r="B42" s="1177"/>
      <c r="C42" s="1178"/>
      <c r="D42" s="718">
        <v>2026</v>
      </c>
      <c r="E42" s="158"/>
      <c r="F42" s="158"/>
      <c r="G42" s="158"/>
      <c r="H42" s="158"/>
      <c r="I42" s="158"/>
      <c r="J42" s="702"/>
    </row>
    <row r="43" spans="2:10" ht="15" customHeight="1" x14ac:dyDescent="0.3">
      <c r="B43" s="1177">
        <v>1.5</v>
      </c>
      <c r="C43" s="1178" t="s">
        <v>12</v>
      </c>
      <c r="D43" s="713">
        <v>2021</v>
      </c>
      <c r="E43" s="158"/>
      <c r="F43" s="158"/>
      <c r="G43" s="158"/>
      <c r="H43" s="158"/>
      <c r="I43" s="158"/>
      <c r="J43" s="702"/>
    </row>
    <row r="44" spans="2:10" ht="15.6" customHeight="1" x14ac:dyDescent="0.3">
      <c r="B44" s="1177"/>
      <c r="C44" s="1178"/>
      <c r="D44" s="714">
        <v>2022</v>
      </c>
      <c r="E44" s="158"/>
      <c r="F44" s="158"/>
      <c r="G44" s="158"/>
      <c r="H44" s="158"/>
      <c r="I44" s="158"/>
      <c r="J44" s="702"/>
    </row>
    <row r="45" spans="2:10" ht="15.6" customHeight="1" x14ac:dyDescent="0.3">
      <c r="B45" s="1177"/>
      <c r="C45" s="1178"/>
      <c r="D45" s="715">
        <v>2023</v>
      </c>
      <c r="E45" s="158"/>
      <c r="F45" s="158"/>
      <c r="G45" s="158"/>
      <c r="H45" s="158"/>
      <c r="I45" s="158"/>
      <c r="J45" s="702"/>
    </row>
    <row r="46" spans="2:10" ht="15.6" customHeight="1" x14ac:dyDescent="0.3">
      <c r="B46" s="1177"/>
      <c r="C46" s="1178"/>
      <c r="D46" s="716">
        <v>2024</v>
      </c>
      <c r="E46" s="158"/>
      <c r="F46" s="158"/>
      <c r="G46" s="158"/>
      <c r="H46" s="158"/>
      <c r="I46" s="158"/>
      <c r="J46" s="702"/>
    </row>
    <row r="47" spans="2:10" ht="15.6" customHeight="1" x14ac:dyDescent="0.3">
      <c r="B47" s="1177"/>
      <c r="C47" s="1178"/>
      <c r="D47" s="717">
        <v>2025</v>
      </c>
      <c r="E47" s="158"/>
      <c r="F47" s="158"/>
      <c r="G47" s="158"/>
      <c r="H47" s="158"/>
      <c r="I47" s="158"/>
      <c r="J47" s="702"/>
    </row>
    <row r="48" spans="2:10" ht="15.6" customHeight="1" x14ac:dyDescent="0.3">
      <c r="B48" s="1177"/>
      <c r="C48" s="1178"/>
      <c r="D48" s="718">
        <v>2026</v>
      </c>
      <c r="E48" s="158"/>
      <c r="F48" s="158"/>
      <c r="G48" s="158"/>
      <c r="H48" s="158"/>
      <c r="I48" s="158"/>
      <c r="J48" s="702"/>
    </row>
    <row r="49" spans="2:18" ht="15.6" customHeight="1" x14ac:dyDescent="0.3">
      <c r="B49" s="1177">
        <v>1.6</v>
      </c>
      <c r="C49" s="1178" t="s">
        <v>13</v>
      </c>
      <c r="D49" s="713">
        <v>2021</v>
      </c>
      <c r="E49" s="158"/>
      <c r="F49" s="158"/>
      <c r="G49" s="158"/>
      <c r="H49" s="158"/>
      <c r="I49" s="158"/>
      <c r="J49" s="702"/>
      <c r="R49" s="48"/>
    </row>
    <row r="50" spans="2:18" ht="15.6" customHeight="1" x14ac:dyDescent="0.3">
      <c r="B50" s="1177"/>
      <c r="C50" s="1178"/>
      <c r="D50" s="714">
        <v>2022</v>
      </c>
      <c r="E50" s="158"/>
      <c r="F50" s="158"/>
      <c r="G50" s="158"/>
      <c r="H50" s="158"/>
      <c r="I50" s="158"/>
      <c r="J50" s="702"/>
      <c r="R50" s="50"/>
    </row>
    <row r="51" spans="2:18" ht="15.6" customHeight="1" x14ac:dyDescent="0.3">
      <c r="B51" s="1177"/>
      <c r="C51" s="1178"/>
      <c r="D51" s="715">
        <v>2023</v>
      </c>
      <c r="E51" s="158"/>
      <c r="F51" s="158"/>
      <c r="G51" s="158"/>
      <c r="H51" s="158"/>
      <c r="I51" s="158"/>
      <c r="J51" s="702"/>
    </row>
    <row r="52" spans="2:18" ht="15.6" customHeight="1" x14ac:dyDescent="0.3">
      <c r="B52" s="1177"/>
      <c r="C52" s="1178"/>
      <c r="D52" s="716">
        <v>2024</v>
      </c>
      <c r="E52" s="158"/>
      <c r="F52" s="158"/>
      <c r="G52" s="158"/>
      <c r="H52" s="158"/>
      <c r="I52" s="158"/>
      <c r="J52" s="702"/>
    </row>
    <row r="53" spans="2:18" ht="15.6" customHeight="1" x14ac:dyDescent="0.3">
      <c r="B53" s="1177"/>
      <c r="C53" s="1178"/>
      <c r="D53" s="717">
        <v>2025</v>
      </c>
      <c r="E53" s="158"/>
      <c r="F53" s="158"/>
      <c r="G53" s="158"/>
      <c r="H53" s="158"/>
      <c r="I53" s="158"/>
      <c r="J53" s="702"/>
    </row>
    <row r="54" spans="2:18" ht="15.6" customHeight="1" x14ac:dyDescent="0.3">
      <c r="B54" s="1177"/>
      <c r="C54" s="1178"/>
      <c r="D54" s="718">
        <v>2026</v>
      </c>
      <c r="E54" s="158"/>
      <c r="F54" s="158"/>
      <c r="G54" s="158"/>
      <c r="H54" s="158"/>
      <c r="I54" s="158"/>
      <c r="J54" s="702"/>
    </row>
    <row r="55" spans="2:18" ht="15.6" customHeight="1" x14ac:dyDescent="0.3">
      <c r="B55" s="1177">
        <v>1.7</v>
      </c>
      <c r="C55" s="1178" t="s">
        <v>195</v>
      </c>
      <c r="D55" s="713">
        <v>2021</v>
      </c>
      <c r="E55" s="158"/>
      <c r="F55" s="158"/>
      <c r="G55" s="158"/>
      <c r="H55" s="158"/>
      <c r="I55" s="158"/>
      <c r="J55" s="702"/>
    </row>
    <row r="56" spans="2:18" ht="15.6" customHeight="1" x14ac:dyDescent="0.3">
      <c r="B56" s="1177"/>
      <c r="C56" s="1178"/>
      <c r="D56" s="714">
        <v>2022</v>
      </c>
      <c r="E56" s="158"/>
      <c r="F56" s="158"/>
      <c r="G56" s="158"/>
      <c r="H56" s="158"/>
      <c r="I56" s="158"/>
      <c r="J56" s="702"/>
    </row>
    <row r="57" spans="2:18" ht="15.6" customHeight="1" x14ac:dyDescent="0.3">
      <c r="B57" s="1177"/>
      <c r="C57" s="1178"/>
      <c r="D57" s="715">
        <v>2023</v>
      </c>
      <c r="E57" s="158"/>
      <c r="F57" s="158"/>
      <c r="G57" s="158"/>
      <c r="H57" s="158"/>
      <c r="I57" s="158"/>
      <c r="J57" s="702"/>
    </row>
    <row r="58" spans="2:18" ht="15.6" customHeight="1" x14ac:dyDescent="0.3">
      <c r="B58" s="1177"/>
      <c r="C58" s="1178"/>
      <c r="D58" s="716">
        <v>2024</v>
      </c>
      <c r="E58" s="158"/>
      <c r="F58" s="158"/>
      <c r="G58" s="158"/>
      <c r="H58" s="158"/>
      <c r="I58" s="158"/>
      <c r="J58" s="702"/>
    </row>
    <row r="59" spans="2:18" ht="15.6" customHeight="1" x14ac:dyDescent="0.3">
      <c r="B59" s="1177"/>
      <c r="C59" s="1178"/>
      <c r="D59" s="717">
        <v>2025</v>
      </c>
      <c r="E59" s="158"/>
      <c r="F59" s="158"/>
      <c r="G59" s="158"/>
      <c r="H59" s="158"/>
      <c r="I59" s="158"/>
      <c r="J59" s="702"/>
    </row>
    <row r="60" spans="2:18" ht="14.4" customHeight="1" x14ac:dyDescent="0.3">
      <c r="B60" s="1177"/>
      <c r="C60" s="1178"/>
      <c r="D60" s="718">
        <v>2026</v>
      </c>
      <c r="E60" s="158"/>
      <c r="F60" s="158"/>
      <c r="G60" s="158"/>
      <c r="H60" s="158"/>
      <c r="I60" s="158"/>
      <c r="J60" s="702"/>
    </row>
    <row r="61" spans="2:18" ht="15.6" customHeight="1" x14ac:dyDescent="0.3">
      <c r="B61" s="1177">
        <v>1.8</v>
      </c>
      <c r="C61" s="1175" t="s">
        <v>73</v>
      </c>
      <c r="D61" s="719">
        <v>2021</v>
      </c>
      <c r="E61" s="44">
        <f>SUMIFS('Dependable Capacity'!$E$3:$E$44,$D$19:$D$60,$D61)</f>
        <v>0</v>
      </c>
      <c r="F61" s="44">
        <f>SUMIFS('Dependable Capacity'!$F$3:$F$44,$D$19:$D$60,$D61)</f>
        <v>0</v>
      </c>
      <c r="G61" s="44">
        <f t="shared" ref="G61:G66" si="0">SUMIFS($G$19:$G$60,$D19:$D60,$D61)</f>
        <v>0</v>
      </c>
      <c r="H61" s="44">
        <f>SUMIFS('Dependable Capacity'!$G$3:$G$44,$D$19:$D$60,$D61)</f>
        <v>0</v>
      </c>
      <c r="I61" s="44">
        <f t="shared" ref="I61:I66" si="1">SUMIFS($I$19:$I$60,$D$19:$D$60,$D61)</f>
        <v>0</v>
      </c>
      <c r="J61" s="703">
        <f t="shared" ref="J61:J66" si="2">SUMIFS($J$19:$J$60,$D$19:$D$60,$D61)</f>
        <v>0</v>
      </c>
    </row>
    <row r="62" spans="2:18" ht="15.6" customHeight="1" x14ac:dyDescent="0.3">
      <c r="B62" s="1177"/>
      <c r="C62" s="1175"/>
      <c r="D62" s="719">
        <v>2022</v>
      </c>
      <c r="E62" s="44">
        <f>SUMIFS('Dependable Capacity'!$E$3:$E$44,$D$19:$D$60,$D62)</f>
        <v>0</v>
      </c>
      <c r="F62" s="44">
        <f>SUMIFS('Dependable Capacity'!$F$3:$F$44,$D$19:$D$60,$D62)</f>
        <v>0</v>
      </c>
      <c r="G62" s="44">
        <f t="shared" si="0"/>
        <v>0</v>
      </c>
      <c r="H62" s="44">
        <f>SUMIFS('Dependable Capacity'!$G$3:$G$44,$D$19:$D$60,$D62)</f>
        <v>0</v>
      </c>
      <c r="I62" s="44">
        <f t="shared" si="1"/>
        <v>0</v>
      </c>
      <c r="J62" s="703">
        <f t="shared" si="2"/>
        <v>0</v>
      </c>
    </row>
    <row r="63" spans="2:18" ht="15.6" customHeight="1" x14ac:dyDescent="0.3">
      <c r="B63" s="1177"/>
      <c r="C63" s="1175"/>
      <c r="D63" s="719">
        <v>2023</v>
      </c>
      <c r="E63" s="44">
        <f>SUMIFS('Dependable Capacity'!$E$3:$E$44,$D$19:$D$60,$D63)</f>
        <v>0</v>
      </c>
      <c r="F63" s="44">
        <f>SUMIFS('Dependable Capacity'!$F$3:$F$44,$D$19:$D$60,$D63)</f>
        <v>0</v>
      </c>
      <c r="G63" s="44">
        <f t="shared" si="0"/>
        <v>0</v>
      </c>
      <c r="H63" s="44">
        <f>SUMIFS('Dependable Capacity'!$G$3:$G$44,$D$19:$D$60,$D63)</f>
        <v>0</v>
      </c>
      <c r="I63" s="44">
        <f t="shared" si="1"/>
        <v>0</v>
      </c>
      <c r="J63" s="703">
        <f t="shared" si="2"/>
        <v>0</v>
      </c>
    </row>
    <row r="64" spans="2:18" ht="15.6" customHeight="1" x14ac:dyDescent="0.3">
      <c r="B64" s="1177"/>
      <c r="C64" s="1175"/>
      <c r="D64" s="719">
        <v>2024</v>
      </c>
      <c r="E64" s="44">
        <f>SUMIFS('Dependable Capacity'!$E$3:$E$44,$D$19:$D$60,$D64)</f>
        <v>0</v>
      </c>
      <c r="F64" s="44">
        <f>SUMIFS('Dependable Capacity'!$F$3:$F$44,$D$19:$D$60,$D64)</f>
        <v>0</v>
      </c>
      <c r="G64" s="44">
        <f t="shared" si="0"/>
        <v>0</v>
      </c>
      <c r="H64" s="44">
        <f>SUMIFS('Dependable Capacity'!$G$3:$G$44,$D$19:$D$60,$D64)</f>
        <v>0</v>
      </c>
      <c r="I64" s="44">
        <f t="shared" si="1"/>
        <v>0</v>
      </c>
      <c r="J64" s="703">
        <f t="shared" si="2"/>
        <v>0</v>
      </c>
    </row>
    <row r="65" spans="1:11" ht="15.6" customHeight="1" x14ac:dyDescent="0.3">
      <c r="B65" s="1177"/>
      <c r="C65" s="1175"/>
      <c r="D65" s="720">
        <v>2025</v>
      </c>
      <c r="E65" s="44">
        <f>SUMIFS('Dependable Capacity'!$E$3:$E$44,$D$19:$D$60,$D65)</f>
        <v>0</v>
      </c>
      <c r="F65" s="44">
        <f>SUMIFS('Dependable Capacity'!$F$3:$F$44,$D$19:$D$60,$D65)</f>
        <v>0</v>
      </c>
      <c r="G65" s="44">
        <f t="shared" si="0"/>
        <v>0</v>
      </c>
      <c r="H65" s="44">
        <f>SUMIFS('Dependable Capacity'!$G$3:$G$44,$D$19:$D$60,$D65)</f>
        <v>0</v>
      </c>
      <c r="I65" s="44">
        <f t="shared" si="1"/>
        <v>0</v>
      </c>
      <c r="J65" s="703">
        <f t="shared" si="2"/>
        <v>0</v>
      </c>
    </row>
    <row r="66" spans="1:11" ht="15.6" customHeight="1" thickBot="1" x14ac:dyDescent="0.35">
      <c r="B66" s="1186"/>
      <c r="C66" s="1176"/>
      <c r="D66" s="721">
        <v>2026</v>
      </c>
      <c r="E66" s="47">
        <f>SUMIFS('Dependable Capacity'!$E$3:$E$44,$D$19:$D$60,$D66)</f>
        <v>0</v>
      </c>
      <c r="F66" s="47">
        <f>SUMIFS('Dependable Capacity'!$F$3:$F$44,$D$19:$D$60,$D66)</f>
        <v>0</v>
      </c>
      <c r="G66" s="47">
        <f t="shared" si="0"/>
        <v>0</v>
      </c>
      <c r="H66" s="47">
        <f>SUMIFS('Dependable Capacity'!$G$3:$G$44,$D$19:$D$60,$D66)</f>
        <v>0</v>
      </c>
      <c r="I66" s="47">
        <f t="shared" si="1"/>
        <v>0</v>
      </c>
      <c r="J66" s="704">
        <f t="shared" si="2"/>
        <v>0</v>
      </c>
    </row>
    <row r="67" spans="1:11" ht="15.6" customHeight="1" x14ac:dyDescent="0.3"/>
    <row r="68" spans="1:11" ht="15.6" customHeight="1" thickBot="1" x14ac:dyDescent="0.35"/>
    <row r="69" spans="1:11" ht="27" customHeight="1" x14ac:dyDescent="0.3">
      <c r="A69" s="38"/>
      <c r="B69" s="1179" t="s">
        <v>14</v>
      </c>
      <c r="C69" s="1180"/>
      <c r="D69" s="1180"/>
      <c r="E69" s="1180" t="s">
        <v>2</v>
      </c>
      <c r="F69" s="1180" t="s">
        <v>3</v>
      </c>
      <c r="G69" s="1180" t="s">
        <v>15</v>
      </c>
      <c r="H69" s="1183" t="s">
        <v>5</v>
      </c>
    </row>
    <row r="70" spans="1:11" ht="42" customHeight="1" x14ac:dyDescent="0.3">
      <c r="B70" s="1181"/>
      <c r="C70" s="1182"/>
      <c r="D70" s="1182"/>
      <c r="E70" s="1182"/>
      <c r="F70" s="1182"/>
      <c r="G70" s="1182"/>
      <c r="H70" s="1184"/>
    </row>
    <row r="71" spans="1:11" ht="15.6" customHeight="1" x14ac:dyDescent="0.3">
      <c r="B71" s="1177"/>
      <c r="C71" s="1187" t="s">
        <v>59</v>
      </c>
      <c r="D71" s="1187"/>
      <c r="E71" s="39">
        <v>2021</v>
      </c>
      <c r="F71" s="45"/>
      <c r="G71" s="45"/>
      <c r="H71" s="46"/>
      <c r="J71" s="164"/>
    </row>
    <row r="72" spans="1:11" ht="15.6" customHeight="1" x14ac:dyDescent="0.3">
      <c r="B72" s="1177"/>
      <c r="C72" s="1187"/>
      <c r="D72" s="1187"/>
      <c r="E72" s="40">
        <v>2022</v>
      </c>
      <c r="F72" s="45"/>
      <c r="G72" s="45"/>
      <c r="H72" s="46"/>
    </row>
    <row r="73" spans="1:11" ht="15.6" customHeight="1" x14ac:dyDescent="0.3">
      <c r="B73" s="1177"/>
      <c r="C73" s="1187"/>
      <c r="D73" s="1187"/>
      <c r="E73" s="41">
        <v>2023</v>
      </c>
      <c r="F73" s="45"/>
      <c r="G73" s="45"/>
      <c r="H73" s="46"/>
    </row>
    <row r="74" spans="1:11" ht="15.6" customHeight="1" x14ac:dyDescent="0.3">
      <c r="B74" s="1177"/>
      <c r="C74" s="1187"/>
      <c r="D74" s="1187"/>
      <c r="E74" s="42">
        <v>2024</v>
      </c>
      <c r="F74" s="45"/>
      <c r="G74" s="45"/>
      <c r="H74" s="46"/>
    </row>
    <row r="75" spans="1:11" ht="15.6" customHeight="1" x14ac:dyDescent="0.3">
      <c r="B75" s="1177"/>
      <c r="C75" s="1187"/>
      <c r="D75" s="1187"/>
      <c r="E75" s="43">
        <v>2025</v>
      </c>
      <c r="F75" s="45"/>
      <c r="G75" s="45"/>
      <c r="H75" s="46"/>
    </row>
    <row r="76" spans="1:11" ht="15.6" customHeight="1" thickBot="1" x14ac:dyDescent="0.35">
      <c r="B76" s="1186"/>
      <c r="C76" s="1188"/>
      <c r="D76" s="1188"/>
      <c r="E76" s="75">
        <v>2026</v>
      </c>
      <c r="F76" s="700"/>
      <c r="G76" s="700"/>
      <c r="H76" s="701"/>
    </row>
    <row r="77" spans="1:11" ht="15.6" customHeight="1" x14ac:dyDescent="0.3"/>
    <row r="78" spans="1:11" ht="15.6" customHeight="1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11" ht="15.6" customHeight="1" thickBot="1" x14ac:dyDescent="0.35">
      <c r="A79" s="53"/>
      <c r="B79" s="695"/>
      <c r="C79" s="131"/>
      <c r="D79" s="132"/>
      <c r="E79" s="132"/>
      <c r="F79" s="132"/>
      <c r="G79" s="53"/>
      <c r="H79" s="53"/>
      <c r="I79" s="132"/>
      <c r="J79" s="132"/>
      <c r="K79" s="53"/>
    </row>
    <row r="80" spans="1:11" ht="15.6" customHeight="1" x14ac:dyDescent="0.3">
      <c r="A80" s="53"/>
      <c r="B80" s="53"/>
      <c r="C80" s="53"/>
      <c r="D80" s="133" t="s">
        <v>16</v>
      </c>
      <c r="E80" s="134"/>
      <c r="F80" s="135"/>
      <c r="G80" s="135"/>
      <c r="H80" s="53"/>
      <c r="I80" s="1166" t="s">
        <v>17</v>
      </c>
      <c r="J80" s="1166"/>
      <c r="K80" s="53"/>
    </row>
    <row r="81" spans="1:17" ht="15.6" customHeight="1" x14ac:dyDescent="0.3">
      <c r="A81" s="53"/>
      <c r="B81" s="53"/>
      <c r="C81" s="53"/>
      <c r="D81" s="53"/>
      <c r="E81" s="53"/>
      <c r="F81" s="135"/>
      <c r="G81" s="135"/>
      <c r="H81" s="135"/>
      <c r="I81" s="53"/>
      <c r="J81" s="53"/>
      <c r="K81" s="53"/>
    </row>
    <row r="82" spans="1:17" ht="15.6" customHeight="1" thickBot="1" x14ac:dyDescent="0.35"/>
    <row r="83" spans="1:17" ht="19.8" customHeight="1" thickBot="1" x14ac:dyDescent="0.35">
      <c r="B83" s="36" t="s">
        <v>239</v>
      </c>
      <c r="C83" s="36"/>
      <c r="D83" s="37"/>
      <c r="E83" s="37"/>
      <c r="F83" s="37"/>
      <c r="G83" s="37"/>
      <c r="H83" s="37"/>
      <c r="I83" s="37"/>
      <c r="J83" s="105"/>
      <c r="P83" s="34"/>
      <c r="Q83" s="49"/>
    </row>
    <row r="84" spans="1:17" ht="15.6" customHeight="1" thickBot="1" x14ac:dyDescent="0.35">
      <c r="B84" s="1167"/>
      <c r="C84" s="1167"/>
      <c r="D84" s="1167"/>
      <c r="E84" s="1167"/>
      <c r="F84" s="1167"/>
      <c r="G84" s="1167"/>
      <c r="H84" s="1167"/>
      <c r="I84" s="1167"/>
      <c r="J84" s="1167"/>
      <c r="P84" s="34"/>
      <c r="Q84" s="49"/>
    </row>
    <row r="85" spans="1:17" ht="15.6" customHeight="1" thickBot="1" x14ac:dyDescent="0.35">
      <c r="B85" s="1169" t="s">
        <v>0</v>
      </c>
      <c r="C85" s="1170"/>
      <c r="D85" s="1170"/>
      <c r="E85" s="1171"/>
      <c r="F85" s="1172"/>
      <c r="G85" s="1172"/>
      <c r="H85" s="1172"/>
      <c r="I85" s="1172"/>
      <c r="J85" s="1173"/>
      <c r="P85" s="34"/>
      <c r="Q85" s="49"/>
    </row>
    <row r="86" spans="1:17" ht="15.6" customHeight="1" thickBot="1" x14ac:dyDescent="0.35">
      <c r="B86" s="1168"/>
      <c r="C86" s="1168"/>
      <c r="D86" s="1168"/>
      <c r="E86" s="1168"/>
      <c r="F86" s="1168"/>
      <c r="G86" s="1168"/>
      <c r="H86" s="1168"/>
      <c r="I86" s="1168"/>
      <c r="J86" s="1168"/>
      <c r="P86" s="34"/>
      <c r="Q86" s="49"/>
    </row>
    <row r="87" spans="1:17" ht="15.6" customHeight="1" thickBot="1" x14ac:dyDescent="0.35">
      <c r="B87" s="1169" t="s">
        <v>1</v>
      </c>
      <c r="C87" s="1170"/>
      <c r="D87" s="1189"/>
      <c r="E87" s="163"/>
      <c r="F87" s="1185"/>
      <c r="G87" s="1185"/>
      <c r="H87" s="1185"/>
      <c r="I87" s="92"/>
      <c r="J87" s="91"/>
      <c r="P87" s="34"/>
      <c r="Q87" s="49"/>
    </row>
    <row r="88" spans="1:17" ht="15.6" customHeight="1" x14ac:dyDescent="0.3">
      <c r="B88" s="1167"/>
      <c r="C88" s="1167"/>
      <c r="D88" s="1167"/>
      <c r="E88" s="1167"/>
      <c r="F88" s="1167"/>
      <c r="G88" s="1167"/>
      <c r="H88" s="1167"/>
      <c r="I88" s="1167"/>
      <c r="J88" s="1167"/>
      <c r="P88" s="34"/>
      <c r="Q88" s="49"/>
    </row>
    <row r="89" spans="1:17" ht="15.6" customHeight="1" thickBot="1" x14ac:dyDescent="0.35">
      <c r="P89" s="34"/>
      <c r="Q89" s="49"/>
    </row>
    <row r="90" spans="1:17" ht="15.6" customHeight="1" x14ac:dyDescent="0.3">
      <c r="A90" s="38" t="s">
        <v>255</v>
      </c>
      <c r="B90" s="1179" t="s">
        <v>241</v>
      </c>
      <c r="C90" s="1180"/>
      <c r="D90" s="1180" t="s">
        <v>2</v>
      </c>
      <c r="E90" s="1180" t="s">
        <v>3</v>
      </c>
      <c r="F90" s="1180" t="s">
        <v>4</v>
      </c>
      <c r="G90" s="1180" t="s">
        <v>5</v>
      </c>
      <c r="H90" s="1180" t="s">
        <v>6</v>
      </c>
      <c r="I90" s="1180" t="s">
        <v>7</v>
      </c>
      <c r="J90" s="1183" t="s">
        <v>8</v>
      </c>
      <c r="P90" s="34"/>
      <c r="Q90" s="49"/>
    </row>
    <row r="91" spans="1:17" ht="42" customHeight="1" x14ac:dyDescent="0.3">
      <c r="B91" s="1181"/>
      <c r="C91" s="1182"/>
      <c r="D91" s="1182"/>
      <c r="E91" s="1182"/>
      <c r="F91" s="1182"/>
      <c r="G91" s="1182"/>
      <c r="H91" s="1182"/>
      <c r="I91" s="1182"/>
      <c r="J91" s="1184"/>
      <c r="P91" s="34"/>
      <c r="Q91" s="49"/>
    </row>
    <row r="92" spans="1:17" ht="15.6" customHeight="1" x14ac:dyDescent="0.3">
      <c r="B92" s="1177">
        <v>2.1</v>
      </c>
      <c r="C92" s="1178" t="s">
        <v>10</v>
      </c>
      <c r="D92" s="713">
        <v>2021</v>
      </c>
      <c r="E92" s="158"/>
      <c r="F92" s="158"/>
      <c r="G92" s="158"/>
      <c r="H92" s="158"/>
      <c r="I92" s="158"/>
      <c r="J92" s="702"/>
      <c r="P92" s="34"/>
      <c r="Q92" s="49"/>
    </row>
    <row r="93" spans="1:17" ht="15.6" customHeight="1" x14ac:dyDescent="0.3">
      <c r="B93" s="1177"/>
      <c r="C93" s="1178"/>
      <c r="D93" s="714">
        <v>2022</v>
      </c>
      <c r="E93" s="158"/>
      <c r="F93" s="158"/>
      <c r="G93" s="158"/>
      <c r="H93" s="158"/>
      <c r="I93" s="158"/>
      <c r="J93" s="702"/>
      <c r="P93" s="34"/>
      <c r="Q93" s="49"/>
    </row>
    <row r="94" spans="1:17" ht="15.6" customHeight="1" x14ac:dyDescent="0.3">
      <c r="B94" s="1177"/>
      <c r="C94" s="1178"/>
      <c r="D94" s="715">
        <v>2023</v>
      </c>
      <c r="E94" s="158"/>
      <c r="F94" s="158"/>
      <c r="G94" s="158"/>
      <c r="H94" s="158"/>
      <c r="I94" s="158"/>
      <c r="J94" s="702"/>
      <c r="P94" s="34"/>
      <c r="Q94" s="49"/>
    </row>
    <row r="95" spans="1:17" ht="15.6" customHeight="1" x14ac:dyDescent="0.3">
      <c r="B95" s="1177"/>
      <c r="C95" s="1178"/>
      <c r="D95" s="716">
        <v>2024</v>
      </c>
      <c r="E95" s="158"/>
      <c r="F95" s="158"/>
      <c r="G95" s="158"/>
      <c r="H95" s="158"/>
      <c r="I95" s="158"/>
      <c r="J95" s="702"/>
      <c r="P95" s="34"/>
      <c r="Q95" s="49"/>
    </row>
    <row r="96" spans="1:17" ht="15.6" customHeight="1" x14ac:dyDescent="0.3">
      <c r="B96" s="1177"/>
      <c r="C96" s="1178"/>
      <c r="D96" s="717">
        <v>2025</v>
      </c>
      <c r="E96" s="158"/>
      <c r="F96" s="158"/>
      <c r="G96" s="158"/>
      <c r="H96" s="158"/>
      <c r="I96" s="158"/>
      <c r="J96" s="702"/>
      <c r="P96" s="34"/>
      <c r="Q96" s="49"/>
    </row>
    <row r="97" spans="2:17" ht="15.6" customHeight="1" x14ac:dyDescent="0.3">
      <c r="B97" s="1177"/>
      <c r="C97" s="1178"/>
      <c r="D97" s="718">
        <v>2026</v>
      </c>
      <c r="E97" s="158"/>
      <c r="F97" s="158"/>
      <c r="G97" s="158"/>
      <c r="H97" s="158"/>
      <c r="I97" s="158"/>
      <c r="J97" s="702"/>
      <c r="P97" s="34"/>
      <c r="Q97" s="49"/>
    </row>
    <row r="98" spans="2:17" ht="15.6" customHeight="1" x14ac:dyDescent="0.3">
      <c r="B98" s="1177">
        <v>2.2000000000000002</v>
      </c>
      <c r="C98" s="1178" t="s">
        <v>9</v>
      </c>
      <c r="D98" s="713">
        <v>2021</v>
      </c>
      <c r="E98" s="158"/>
      <c r="F98" s="158"/>
      <c r="G98" s="158"/>
      <c r="H98" s="158"/>
      <c r="I98" s="158"/>
      <c r="J98" s="702"/>
      <c r="P98" s="34"/>
      <c r="Q98" s="49"/>
    </row>
    <row r="99" spans="2:17" ht="15.6" customHeight="1" x14ac:dyDescent="0.3">
      <c r="B99" s="1177"/>
      <c r="C99" s="1178"/>
      <c r="D99" s="714">
        <v>2022</v>
      </c>
      <c r="E99" s="158"/>
      <c r="F99" s="158"/>
      <c r="G99" s="158"/>
      <c r="H99" s="158"/>
      <c r="I99" s="158"/>
      <c r="J99" s="702"/>
      <c r="P99" s="34"/>
      <c r="Q99" s="49"/>
    </row>
    <row r="100" spans="2:17" ht="15.6" customHeight="1" x14ac:dyDescent="0.3">
      <c r="B100" s="1177"/>
      <c r="C100" s="1178"/>
      <c r="D100" s="715">
        <v>2023</v>
      </c>
      <c r="E100" s="158"/>
      <c r="F100" s="158"/>
      <c r="G100" s="158"/>
      <c r="H100" s="158"/>
      <c r="I100" s="158"/>
      <c r="J100" s="702"/>
      <c r="P100" s="34"/>
      <c r="Q100" s="49"/>
    </row>
    <row r="101" spans="2:17" ht="15.6" customHeight="1" x14ac:dyDescent="0.3">
      <c r="B101" s="1177"/>
      <c r="C101" s="1178"/>
      <c r="D101" s="716">
        <v>2024</v>
      </c>
      <c r="E101" s="158"/>
      <c r="F101" s="158"/>
      <c r="G101" s="158"/>
      <c r="H101" s="158"/>
      <c r="I101" s="158"/>
      <c r="J101" s="702"/>
      <c r="P101" s="34"/>
      <c r="Q101" s="49"/>
    </row>
    <row r="102" spans="2:17" ht="15.6" customHeight="1" x14ac:dyDescent="0.3">
      <c r="B102" s="1177"/>
      <c r="C102" s="1178"/>
      <c r="D102" s="717">
        <v>2025</v>
      </c>
      <c r="E102" s="158"/>
      <c r="F102" s="158"/>
      <c r="G102" s="158"/>
      <c r="H102" s="158"/>
      <c r="I102" s="158"/>
      <c r="J102" s="702"/>
      <c r="P102" s="34"/>
      <c r="Q102" s="49"/>
    </row>
    <row r="103" spans="2:17" ht="15.6" customHeight="1" x14ac:dyDescent="0.3">
      <c r="B103" s="1177"/>
      <c r="C103" s="1178"/>
      <c r="D103" s="718">
        <v>2026</v>
      </c>
      <c r="E103" s="158"/>
      <c r="F103" s="158"/>
      <c r="G103" s="158"/>
      <c r="H103" s="158"/>
      <c r="I103" s="158"/>
      <c r="J103" s="702"/>
      <c r="P103" s="34"/>
      <c r="Q103" s="49"/>
    </row>
    <row r="104" spans="2:17" ht="15.6" customHeight="1" x14ac:dyDescent="0.3">
      <c r="B104" s="1177">
        <v>2.2999999999999998</v>
      </c>
      <c r="C104" s="1178" t="s">
        <v>11</v>
      </c>
      <c r="D104" s="713">
        <v>2021</v>
      </c>
      <c r="E104" s="158"/>
      <c r="F104" s="158"/>
      <c r="G104" s="158"/>
      <c r="H104" s="158"/>
      <c r="I104" s="158"/>
      <c r="J104" s="702"/>
      <c r="P104" s="34"/>
      <c r="Q104" s="49"/>
    </row>
    <row r="105" spans="2:17" ht="15.6" customHeight="1" x14ac:dyDescent="0.3">
      <c r="B105" s="1177"/>
      <c r="C105" s="1178"/>
      <c r="D105" s="714">
        <v>2022</v>
      </c>
      <c r="E105" s="158"/>
      <c r="F105" s="158"/>
      <c r="G105" s="158"/>
      <c r="H105" s="158"/>
      <c r="I105" s="158"/>
      <c r="J105" s="702"/>
      <c r="P105" s="34"/>
      <c r="Q105" s="49"/>
    </row>
    <row r="106" spans="2:17" ht="15.6" customHeight="1" x14ac:dyDescent="0.3">
      <c r="B106" s="1177"/>
      <c r="C106" s="1178"/>
      <c r="D106" s="715">
        <v>2023</v>
      </c>
      <c r="E106" s="158"/>
      <c r="F106" s="158"/>
      <c r="G106" s="158"/>
      <c r="H106" s="158"/>
      <c r="I106" s="158"/>
      <c r="J106" s="702"/>
      <c r="P106" s="34"/>
      <c r="Q106" s="49"/>
    </row>
    <row r="107" spans="2:17" ht="15.6" customHeight="1" x14ac:dyDescent="0.3">
      <c r="B107" s="1177"/>
      <c r="C107" s="1178"/>
      <c r="D107" s="716">
        <v>2024</v>
      </c>
      <c r="E107" s="158"/>
      <c r="F107" s="158"/>
      <c r="G107" s="158"/>
      <c r="H107" s="158"/>
      <c r="I107" s="158"/>
      <c r="J107" s="702"/>
      <c r="P107" s="34"/>
      <c r="Q107" s="49"/>
    </row>
    <row r="108" spans="2:17" ht="15.6" customHeight="1" x14ac:dyDescent="0.3">
      <c r="B108" s="1177"/>
      <c r="C108" s="1178"/>
      <c r="D108" s="717">
        <v>2025</v>
      </c>
      <c r="E108" s="158"/>
      <c r="F108" s="158"/>
      <c r="G108" s="158"/>
      <c r="H108" s="158"/>
      <c r="I108" s="158"/>
      <c r="J108" s="702"/>
      <c r="P108" s="34"/>
      <c r="Q108" s="49"/>
    </row>
    <row r="109" spans="2:17" ht="15.6" customHeight="1" x14ac:dyDescent="0.3">
      <c r="B109" s="1177"/>
      <c r="C109" s="1178"/>
      <c r="D109" s="718">
        <v>2026</v>
      </c>
      <c r="E109" s="158"/>
      <c r="F109" s="158"/>
      <c r="G109" s="158"/>
      <c r="H109" s="158"/>
      <c r="I109" s="158"/>
      <c r="J109" s="702"/>
      <c r="P109" s="34"/>
      <c r="Q109" s="49"/>
    </row>
    <row r="110" spans="2:17" ht="15.6" customHeight="1" x14ac:dyDescent="0.3">
      <c r="B110" s="1177">
        <v>2.4</v>
      </c>
      <c r="C110" s="1178" t="s">
        <v>201</v>
      </c>
      <c r="D110" s="713">
        <v>2021</v>
      </c>
      <c r="E110" s="158"/>
      <c r="F110" s="158"/>
      <c r="G110" s="158"/>
      <c r="H110" s="158"/>
      <c r="I110" s="158"/>
      <c r="J110" s="702"/>
      <c r="P110" s="34"/>
      <c r="Q110" s="49"/>
    </row>
    <row r="111" spans="2:17" ht="15.6" customHeight="1" x14ac:dyDescent="0.3">
      <c r="B111" s="1177"/>
      <c r="C111" s="1178"/>
      <c r="D111" s="714">
        <v>2022</v>
      </c>
      <c r="E111" s="158"/>
      <c r="F111" s="158"/>
      <c r="G111" s="158"/>
      <c r="H111" s="158"/>
      <c r="I111" s="158"/>
      <c r="J111" s="702"/>
      <c r="P111" s="34"/>
      <c r="Q111" s="49"/>
    </row>
    <row r="112" spans="2:17" ht="15.6" customHeight="1" x14ac:dyDescent="0.3">
      <c r="B112" s="1177"/>
      <c r="C112" s="1178"/>
      <c r="D112" s="715">
        <v>2023</v>
      </c>
      <c r="E112" s="158"/>
      <c r="F112" s="158"/>
      <c r="G112" s="158"/>
      <c r="H112" s="158"/>
      <c r="I112" s="158"/>
      <c r="J112" s="702"/>
      <c r="P112" s="34"/>
      <c r="Q112" s="49"/>
    </row>
    <row r="113" spans="2:18" ht="15.6" customHeight="1" x14ac:dyDescent="0.3">
      <c r="B113" s="1177"/>
      <c r="C113" s="1178"/>
      <c r="D113" s="716">
        <v>2024</v>
      </c>
      <c r="E113" s="158"/>
      <c r="F113" s="158"/>
      <c r="G113" s="158"/>
      <c r="H113" s="158"/>
      <c r="I113" s="158"/>
      <c r="J113" s="702"/>
      <c r="P113" s="34"/>
      <c r="Q113" s="49"/>
    </row>
    <row r="114" spans="2:18" ht="15.6" customHeight="1" x14ac:dyDescent="0.3">
      <c r="B114" s="1177"/>
      <c r="C114" s="1178"/>
      <c r="D114" s="717">
        <v>2025</v>
      </c>
      <c r="E114" s="158"/>
      <c r="F114" s="158"/>
      <c r="G114" s="158"/>
      <c r="H114" s="158"/>
      <c r="I114" s="158"/>
      <c r="J114" s="702"/>
      <c r="P114" s="34"/>
      <c r="Q114" s="49"/>
    </row>
    <row r="115" spans="2:18" ht="15.6" customHeight="1" x14ac:dyDescent="0.3">
      <c r="B115" s="1177"/>
      <c r="C115" s="1178"/>
      <c r="D115" s="718">
        <v>2026</v>
      </c>
      <c r="E115" s="158"/>
      <c r="F115" s="158"/>
      <c r="G115" s="158"/>
      <c r="H115" s="158"/>
      <c r="I115" s="158"/>
      <c r="J115" s="702"/>
      <c r="P115" s="34"/>
      <c r="Q115" s="49"/>
    </row>
    <row r="116" spans="2:18" ht="15.6" customHeight="1" x14ac:dyDescent="0.3">
      <c r="B116" s="1177">
        <v>2.5</v>
      </c>
      <c r="C116" s="1178" t="s">
        <v>12</v>
      </c>
      <c r="D116" s="713">
        <v>2021</v>
      </c>
      <c r="E116" s="158"/>
      <c r="F116" s="158"/>
      <c r="G116" s="158"/>
      <c r="H116" s="158"/>
      <c r="I116" s="158"/>
      <c r="J116" s="702"/>
      <c r="P116" s="34"/>
      <c r="Q116" s="49"/>
    </row>
    <row r="117" spans="2:18" ht="15.6" customHeight="1" x14ac:dyDescent="0.3">
      <c r="B117" s="1177"/>
      <c r="C117" s="1178"/>
      <c r="D117" s="714">
        <v>2022</v>
      </c>
      <c r="E117" s="158"/>
      <c r="F117" s="158"/>
      <c r="G117" s="158"/>
      <c r="H117" s="158"/>
      <c r="I117" s="158"/>
      <c r="J117" s="702"/>
      <c r="P117" s="34"/>
      <c r="Q117" s="49"/>
    </row>
    <row r="118" spans="2:18" ht="15.6" customHeight="1" x14ac:dyDescent="0.3">
      <c r="B118" s="1177"/>
      <c r="C118" s="1178"/>
      <c r="D118" s="715">
        <v>2023</v>
      </c>
      <c r="E118" s="158"/>
      <c r="F118" s="158"/>
      <c r="G118" s="158"/>
      <c r="H118" s="158"/>
      <c r="I118" s="158"/>
      <c r="J118" s="702"/>
      <c r="P118" s="34"/>
      <c r="Q118" s="49"/>
    </row>
    <row r="119" spans="2:18" ht="15.6" customHeight="1" x14ac:dyDescent="0.3">
      <c r="B119" s="1177"/>
      <c r="C119" s="1178"/>
      <c r="D119" s="716">
        <v>2024</v>
      </c>
      <c r="E119" s="158"/>
      <c r="F119" s="158"/>
      <c r="G119" s="158"/>
      <c r="H119" s="158"/>
      <c r="I119" s="158"/>
      <c r="J119" s="702"/>
      <c r="P119" s="34"/>
      <c r="Q119" s="49"/>
    </row>
    <row r="120" spans="2:18" ht="15.6" customHeight="1" x14ac:dyDescent="0.3">
      <c r="B120" s="1177"/>
      <c r="C120" s="1178"/>
      <c r="D120" s="717">
        <v>2025</v>
      </c>
      <c r="E120" s="158"/>
      <c r="F120" s="158"/>
      <c r="G120" s="158"/>
      <c r="H120" s="158"/>
      <c r="I120" s="158"/>
      <c r="J120" s="702"/>
      <c r="P120" s="34"/>
      <c r="Q120" s="49"/>
    </row>
    <row r="121" spans="2:18" ht="15.6" customHeight="1" x14ac:dyDescent="0.3">
      <c r="B121" s="1177"/>
      <c r="C121" s="1178"/>
      <c r="D121" s="718">
        <v>2026</v>
      </c>
      <c r="E121" s="158"/>
      <c r="F121" s="158"/>
      <c r="G121" s="158"/>
      <c r="H121" s="158"/>
      <c r="I121" s="158"/>
      <c r="J121" s="702"/>
      <c r="P121" s="34"/>
      <c r="Q121" s="49"/>
    </row>
    <row r="122" spans="2:18" ht="15.6" customHeight="1" x14ac:dyDescent="0.3">
      <c r="B122" s="1177">
        <v>2.6</v>
      </c>
      <c r="C122" s="1178" t="s">
        <v>13</v>
      </c>
      <c r="D122" s="713">
        <v>2021</v>
      </c>
      <c r="E122" s="158"/>
      <c r="F122" s="158"/>
      <c r="G122" s="158"/>
      <c r="H122" s="158"/>
      <c r="I122" s="158"/>
      <c r="J122" s="702"/>
      <c r="P122" s="34"/>
      <c r="Q122" s="49"/>
      <c r="R122" s="48"/>
    </row>
    <row r="123" spans="2:18" ht="15.6" customHeight="1" x14ac:dyDescent="0.3">
      <c r="B123" s="1177"/>
      <c r="C123" s="1178"/>
      <c r="D123" s="714">
        <v>2022</v>
      </c>
      <c r="E123" s="158"/>
      <c r="F123" s="158"/>
      <c r="G123" s="158"/>
      <c r="H123" s="158"/>
      <c r="I123" s="158"/>
      <c r="J123" s="702"/>
      <c r="P123" s="34"/>
      <c r="Q123" s="49"/>
      <c r="R123" s="50"/>
    </row>
    <row r="124" spans="2:18" ht="15.6" customHeight="1" x14ac:dyDescent="0.3">
      <c r="B124" s="1177"/>
      <c r="C124" s="1178"/>
      <c r="D124" s="715">
        <v>2023</v>
      </c>
      <c r="E124" s="158"/>
      <c r="F124" s="158"/>
      <c r="G124" s="158"/>
      <c r="H124" s="158"/>
      <c r="I124" s="158"/>
      <c r="J124" s="702"/>
      <c r="P124" s="34"/>
      <c r="Q124" s="49"/>
    </row>
    <row r="125" spans="2:18" ht="15.6" customHeight="1" x14ac:dyDescent="0.3">
      <c r="B125" s="1177"/>
      <c r="C125" s="1178"/>
      <c r="D125" s="716">
        <v>2024</v>
      </c>
      <c r="E125" s="158"/>
      <c r="F125" s="158"/>
      <c r="G125" s="158"/>
      <c r="H125" s="158"/>
      <c r="I125" s="158"/>
      <c r="J125" s="702"/>
      <c r="P125" s="34"/>
      <c r="Q125" s="49"/>
    </row>
    <row r="126" spans="2:18" ht="15.6" customHeight="1" x14ac:dyDescent="0.3">
      <c r="B126" s="1177"/>
      <c r="C126" s="1178"/>
      <c r="D126" s="717">
        <v>2025</v>
      </c>
      <c r="E126" s="158"/>
      <c r="F126" s="158"/>
      <c r="G126" s="158"/>
      <c r="H126" s="158"/>
      <c r="I126" s="158"/>
      <c r="J126" s="702"/>
      <c r="P126" s="34"/>
      <c r="Q126" s="49"/>
    </row>
    <row r="127" spans="2:18" ht="15.6" customHeight="1" x14ac:dyDescent="0.3">
      <c r="B127" s="1177"/>
      <c r="C127" s="1178"/>
      <c r="D127" s="718">
        <v>2026</v>
      </c>
      <c r="E127" s="158"/>
      <c r="F127" s="158"/>
      <c r="G127" s="158"/>
      <c r="H127" s="158"/>
      <c r="I127" s="158"/>
      <c r="J127" s="702"/>
      <c r="P127" s="34"/>
      <c r="Q127" s="49"/>
    </row>
    <row r="128" spans="2:18" ht="15.6" customHeight="1" x14ac:dyDescent="0.3">
      <c r="B128" s="1177">
        <v>2.7</v>
      </c>
      <c r="C128" s="1178" t="s">
        <v>195</v>
      </c>
      <c r="D128" s="713">
        <v>2021</v>
      </c>
      <c r="E128" s="158"/>
      <c r="F128" s="158"/>
      <c r="G128" s="158"/>
      <c r="H128" s="158"/>
      <c r="I128" s="158"/>
      <c r="J128" s="702"/>
      <c r="P128" s="34"/>
      <c r="Q128" s="49"/>
    </row>
    <row r="129" spans="1:17" ht="15.6" customHeight="1" x14ac:dyDescent="0.3">
      <c r="B129" s="1177"/>
      <c r="C129" s="1178"/>
      <c r="D129" s="714">
        <v>2022</v>
      </c>
      <c r="E129" s="158"/>
      <c r="F129" s="158"/>
      <c r="G129" s="158"/>
      <c r="H129" s="158"/>
      <c r="I129" s="158"/>
      <c r="J129" s="702"/>
      <c r="P129" s="34"/>
      <c r="Q129" s="49"/>
    </row>
    <row r="130" spans="1:17" ht="15.6" customHeight="1" x14ac:dyDescent="0.3">
      <c r="B130" s="1177"/>
      <c r="C130" s="1178"/>
      <c r="D130" s="715">
        <v>2023</v>
      </c>
      <c r="E130" s="158"/>
      <c r="F130" s="158"/>
      <c r="G130" s="158"/>
      <c r="H130" s="158"/>
      <c r="I130" s="158"/>
      <c r="J130" s="702"/>
      <c r="P130" s="34"/>
      <c r="Q130" s="49"/>
    </row>
    <row r="131" spans="1:17" ht="15.6" customHeight="1" x14ac:dyDescent="0.3">
      <c r="B131" s="1177"/>
      <c r="C131" s="1178"/>
      <c r="D131" s="716">
        <v>2024</v>
      </c>
      <c r="E131" s="158"/>
      <c r="F131" s="158"/>
      <c r="G131" s="158"/>
      <c r="H131" s="158"/>
      <c r="I131" s="158"/>
      <c r="J131" s="702"/>
      <c r="P131" s="34"/>
      <c r="Q131" s="49"/>
    </row>
    <row r="132" spans="1:17" ht="15.6" customHeight="1" x14ac:dyDescent="0.3">
      <c r="B132" s="1177"/>
      <c r="C132" s="1178"/>
      <c r="D132" s="717">
        <v>2025</v>
      </c>
      <c r="E132" s="158"/>
      <c r="F132" s="158"/>
      <c r="G132" s="158"/>
      <c r="H132" s="158"/>
      <c r="I132" s="158"/>
      <c r="J132" s="702"/>
      <c r="P132" s="34"/>
      <c r="Q132" s="49"/>
    </row>
    <row r="133" spans="1:17" ht="15.6" customHeight="1" x14ac:dyDescent="0.3">
      <c r="B133" s="1177"/>
      <c r="C133" s="1178"/>
      <c r="D133" s="718">
        <v>2026</v>
      </c>
      <c r="E133" s="158"/>
      <c r="F133" s="158"/>
      <c r="G133" s="158"/>
      <c r="H133" s="158"/>
      <c r="I133" s="158"/>
      <c r="J133" s="702"/>
      <c r="P133" s="34"/>
      <c r="Q133" s="49"/>
    </row>
    <row r="134" spans="1:17" ht="15.6" customHeight="1" x14ac:dyDescent="0.3">
      <c r="B134" s="1177">
        <v>2.8</v>
      </c>
      <c r="C134" s="1175" t="s">
        <v>73</v>
      </c>
      <c r="D134" s="719">
        <v>2021</v>
      </c>
      <c r="E134" s="44">
        <f>SUMIFS('Dependable Capacity'!$E$58:$E$99,$D$92:$D$133,$D134)</f>
        <v>0</v>
      </c>
      <c r="F134" s="44">
        <f>SUMIFS('Dependable Capacity'!$F$58:$F$99,$D$92:$D$133,$D134)</f>
        <v>0</v>
      </c>
      <c r="G134" s="44">
        <f t="shared" ref="G134:G139" si="3">SUMIFS($G$92:$G$133,$D92:$D133,$D134)</f>
        <v>0</v>
      </c>
      <c r="H134" s="44">
        <f>SUMIFS('Dependable Capacity'!$G$58:$G$99,$D$92:$D$133,$D134)</f>
        <v>0</v>
      </c>
      <c r="I134" s="44">
        <f t="shared" ref="I134:I139" si="4">SUMIFS($I$92:$I$133,$D$92:$D$133,$D134)</f>
        <v>0</v>
      </c>
      <c r="J134" s="703">
        <f t="shared" ref="J134:J139" si="5">SUMIFS($J$92:$J$133,$D$92:$D$133,$D134)</f>
        <v>0</v>
      </c>
      <c r="P134" s="34"/>
      <c r="Q134" s="49"/>
    </row>
    <row r="135" spans="1:17" ht="15.6" customHeight="1" x14ac:dyDescent="0.3">
      <c r="B135" s="1177"/>
      <c r="C135" s="1175"/>
      <c r="D135" s="719">
        <v>2022</v>
      </c>
      <c r="E135" s="44">
        <f>SUMIFS('Dependable Capacity'!$E$58:$E$99,$D$92:$D$133,$D135)</f>
        <v>0</v>
      </c>
      <c r="F135" s="44">
        <f>SUMIFS('Dependable Capacity'!$F$58:$F$99,$D$92:$D$133,$D135)</f>
        <v>0</v>
      </c>
      <c r="G135" s="44">
        <f t="shared" si="3"/>
        <v>0</v>
      </c>
      <c r="H135" s="44">
        <f>SUMIFS('Dependable Capacity'!$G$58:$G$99,$D$92:$D$133,$D135)</f>
        <v>0</v>
      </c>
      <c r="I135" s="44">
        <f t="shared" si="4"/>
        <v>0</v>
      </c>
      <c r="J135" s="703">
        <f t="shared" si="5"/>
        <v>0</v>
      </c>
      <c r="P135" s="34"/>
      <c r="Q135" s="49"/>
    </row>
    <row r="136" spans="1:17" ht="15.6" customHeight="1" x14ac:dyDescent="0.3">
      <c r="B136" s="1177"/>
      <c r="C136" s="1175"/>
      <c r="D136" s="719">
        <v>2023</v>
      </c>
      <c r="E136" s="44">
        <f>SUMIFS('Dependable Capacity'!$E$58:$E$99,$D$92:$D$133,$D136)</f>
        <v>0</v>
      </c>
      <c r="F136" s="44">
        <f>SUMIFS('Dependable Capacity'!$F$58:$F$99,$D$92:$D$133,$D136)</f>
        <v>0</v>
      </c>
      <c r="G136" s="44">
        <f t="shared" si="3"/>
        <v>0</v>
      </c>
      <c r="H136" s="44">
        <f>SUMIFS('Dependable Capacity'!$G$58:$G$99,$D$92:$D$133,$D136)</f>
        <v>0</v>
      </c>
      <c r="I136" s="44">
        <f t="shared" si="4"/>
        <v>0</v>
      </c>
      <c r="J136" s="703">
        <f t="shared" si="5"/>
        <v>0</v>
      </c>
      <c r="P136" s="34"/>
      <c r="Q136" s="49"/>
    </row>
    <row r="137" spans="1:17" ht="15.6" customHeight="1" x14ac:dyDescent="0.3">
      <c r="B137" s="1177"/>
      <c r="C137" s="1175"/>
      <c r="D137" s="719">
        <v>2024</v>
      </c>
      <c r="E137" s="44">
        <f>SUMIFS('Dependable Capacity'!$E$58:$E$99,$D$92:$D$133,$D137)</f>
        <v>0</v>
      </c>
      <c r="F137" s="44">
        <f>SUMIFS('Dependable Capacity'!$F$58:$F$99,$D$92:$D$133,$D137)</f>
        <v>0</v>
      </c>
      <c r="G137" s="44">
        <f t="shared" si="3"/>
        <v>0</v>
      </c>
      <c r="H137" s="44">
        <f>SUMIFS('Dependable Capacity'!$G$58:$G$99,$D$92:$D$133,$D137)</f>
        <v>0</v>
      </c>
      <c r="I137" s="44">
        <f t="shared" si="4"/>
        <v>0</v>
      </c>
      <c r="J137" s="703">
        <f t="shared" si="5"/>
        <v>0</v>
      </c>
      <c r="P137" s="34"/>
      <c r="Q137" s="49"/>
    </row>
    <row r="138" spans="1:17" ht="15.6" customHeight="1" x14ac:dyDescent="0.3">
      <c r="B138" s="1177"/>
      <c r="C138" s="1175"/>
      <c r="D138" s="720">
        <v>2025</v>
      </c>
      <c r="E138" s="44">
        <f>SUMIFS('Dependable Capacity'!$E$58:$E$99,$D$92:$D$133,$D138)</f>
        <v>0</v>
      </c>
      <c r="F138" s="44">
        <f>SUMIFS('Dependable Capacity'!$F$58:$F$99,$D$92:$D$133,$D138)</f>
        <v>0</v>
      </c>
      <c r="G138" s="44">
        <f t="shared" si="3"/>
        <v>0</v>
      </c>
      <c r="H138" s="44">
        <f>SUMIFS('Dependable Capacity'!$G$58:$G$99,$D$92:$D$133,$D138)</f>
        <v>0</v>
      </c>
      <c r="I138" s="44">
        <f t="shared" si="4"/>
        <v>0</v>
      </c>
      <c r="J138" s="703">
        <f t="shared" si="5"/>
        <v>0</v>
      </c>
      <c r="P138" s="34"/>
      <c r="Q138" s="49"/>
    </row>
    <row r="139" spans="1:17" ht="15.6" customHeight="1" thickBot="1" x14ac:dyDescent="0.35">
      <c r="B139" s="1186"/>
      <c r="C139" s="1176"/>
      <c r="D139" s="721">
        <v>2026</v>
      </c>
      <c r="E139" s="47">
        <f>SUMIFS('Dependable Capacity'!$E$58:$E$99,$D$92:$D$133,$D139)</f>
        <v>0</v>
      </c>
      <c r="F139" s="47">
        <f>SUMIFS('Dependable Capacity'!$F$58:$F$99,$D$92:$D$133,$D139)</f>
        <v>0</v>
      </c>
      <c r="G139" s="47">
        <f t="shared" si="3"/>
        <v>0</v>
      </c>
      <c r="H139" s="47">
        <f>SUMIFS('Dependable Capacity'!$G$58:$G$99,$D$92:$D$133,$D139)</f>
        <v>0</v>
      </c>
      <c r="I139" s="47">
        <f t="shared" si="4"/>
        <v>0</v>
      </c>
      <c r="J139" s="704">
        <f t="shared" si="5"/>
        <v>0</v>
      </c>
      <c r="P139" s="34"/>
      <c r="Q139" s="49"/>
    </row>
    <row r="140" spans="1:17" ht="15.6" customHeight="1" x14ac:dyDescent="0.3">
      <c r="P140" s="34"/>
      <c r="Q140" s="49"/>
    </row>
    <row r="141" spans="1:17" ht="15.6" customHeight="1" thickBot="1" x14ac:dyDescent="0.35">
      <c r="P141" s="34"/>
      <c r="Q141" s="49"/>
    </row>
    <row r="142" spans="1:17" ht="24" customHeight="1" x14ac:dyDescent="0.3">
      <c r="A142" s="38"/>
      <c r="B142" s="1179" t="s">
        <v>14</v>
      </c>
      <c r="C142" s="1180"/>
      <c r="D142" s="1180"/>
      <c r="E142" s="1180" t="s">
        <v>2</v>
      </c>
      <c r="F142" s="1180" t="s">
        <v>3</v>
      </c>
      <c r="G142" s="1180" t="s">
        <v>15</v>
      </c>
      <c r="H142" s="1183" t="s">
        <v>5</v>
      </c>
      <c r="P142" s="34"/>
      <c r="Q142" s="49"/>
    </row>
    <row r="143" spans="1:17" ht="35.4" customHeight="1" x14ac:dyDescent="0.3">
      <c r="B143" s="1181"/>
      <c r="C143" s="1182"/>
      <c r="D143" s="1182"/>
      <c r="E143" s="1182"/>
      <c r="F143" s="1182"/>
      <c r="G143" s="1182"/>
      <c r="H143" s="1184"/>
      <c r="P143" s="34"/>
      <c r="Q143" s="49"/>
    </row>
    <row r="144" spans="1:17" ht="15.6" customHeight="1" x14ac:dyDescent="0.3">
      <c r="B144" s="1177"/>
      <c r="C144" s="1187" t="s">
        <v>243</v>
      </c>
      <c r="D144" s="1187"/>
      <c r="E144" s="39">
        <v>2021</v>
      </c>
      <c r="F144" s="90"/>
      <c r="G144" s="90"/>
      <c r="H144" s="89"/>
      <c r="P144" s="34"/>
      <c r="Q144" s="49"/>
    </row>
    <row r="145" spans="1:17" ht="15.6" customHeight="1" x14ac:dyDescent="0.3">
      <c r="B145" s="1177"/>
      <c r="C145" s="1187"/>
      <c r="D145" s="1187"/>
      <c r="E145" s="40">
        <v>2022</v>
      </c>
      <c r="F145" s="90"/>
      <c r="G145" s="90"/>
      <c r="H145" s="89"/>
      <c r="P145" s="34"/>
      <c r="Q145" s="49"/>
    </row>
    <row r="146" spans="1:17" ht="15.6" customHeight="1" x14ac:dyDescent="0.3">
      <c r="B146" s="1177"/>
      <c r="C146" s="1187"/>
      <c r="D146" s="1187"/>
      <c r="E146" s="41">
        <v>2023</v>
      </c>
      <c r="F146" s="90"/>
      <c r="G146" s="90"/>
      <c r="H146" s="89"/>
      <c r="P146" s="34"/>
      <c r="Q146" s="49"/>
    </row>
    <row r="147" spans="1:17" ht="15.6" customHeight="1" x14ac:dyDescent="0.3">
      <c r="B147" s="1177"/>
      <c r="C147" s="1187"/>
      <c r="D147" s="1187"/>
      <c r="E147" s="42">
        <v>2024</v>
      </c>
      <c r="F147" s="90"/>
      <c r="G147" s="90"/>
      <c r="H147" s="89"/>
      <c r="P147" s="34"/>
      <c r="Q147" s="49"/>
    </row>
    <row r="148" spans="1:17" ht="15.6" customHeight="1" x14ac:dyDescent="0.3">
      <c r="B148" s="1177"/>
      <c r="C148" s="1187"/>
      <c r="D148" s="1187"/>
      <c r="E148" s="43">
        <v>2025</v>
      </c>
      <c r="F148" s="90"/>
      <c r="G148" s="90"/>
      <c r="H148" s="89"/>
      <c r="P148" s="34"/>
      <c r="Q148" s="49"/>
    </row>
    <row r="149" spans="1:17" ht="15.6" customHeight="1" thickBot="1" x14ac:dyDescent="0.35">
      <c r="B149" s="1186"/>
      <c r="C149" s="1188"/>
      <c r="D149" s="1188"/>
      <c r="E149" s="75">
        <v>2026</v>
      </c>
      <c r="F149" s="88"/>
      <c r="G149" s="88"/>
      <c r="H149" s="87"/>
      <c r="P149" s="34"/>
      <c r="Q149" s="49"/>
    </row>
    <row r="150" spans="1:17" ht="15.6" customHeight="1" x14ac:dyDescent="0.3"/>
    <row r="151" spans="1:17" ht="15.6" customHeight="1" x14ac:dyDescent="0.3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</row>
    <row r="152" spans="1:17" ht="15.6" customHeight="1" thickBot="1" x14ac:dyDescent="0.35">
      <c r="A152" s="53"/>
      <c r="B152" s="695"/>
      <c r="C152" s="131"/>
      <c r="D152" s="132"/>
      <c r="E152" s="132"/>
      <c r="F152" s="132"/>
      <c r="G152" s="53"/>
      <c r="H152" s="53"/>
      <c r="I152" s="132"/>
      <c r="J152" s="132"/>
      <c r="K152" s="53"/>
    </row>
    <row r="153" spans="1:17" ht="15.6" customHeight="1" x14ac:dyDescent="0.3">
      <c r="A153" s="53"/>
      <c r="B153" s="53"/>
      <c r="C153" s="53"/>
      <c r="D153" s="133" t="s">
        <v>16</v>
      </c>
      <c r="E153" s="134"/>
      <c r="F153" s="135"/>
      <c r="G153" s="135"/>
      <c r="H153" s="53"/>
      <c r="I153" s="1166" t="s">
        <v>17</v>
      </c>
      <c r="J153" s="1166"/>
      <c r="K153" s="53"/>
    </row>
    <row r="154" spans="1:17" ht="15.6" customHeight="1" x14ac:dyDescent="0.3">
      <c r="A154" s="53"/>
      <c r="B154" s="53"/>
      <c r="C154" s="53"/>
      <c r="D154" s="53"/>
      <c r="E154" s="53"/>
      <c r="F154" s="135"/>
      <c r="G154" s="135"/>
      <c r="H154" s="135"/>
      <c r="I154" s="53"/>
      <c r="J154" s="53"/>
      <c r="K154" s="53"/>
    </row>
    <row r="155" spans="1:17" ht="15.6" customHeight="1" thickBot="1" x14ac:dyDescent="0.35"/>
    <row r="156" spans="1:17" ht="15.6" customHeight="1" thickBot="1" x14ac:dyDescent="0.35">
      <c r="B156" s="36" t="s">
        <v>240</v>
      </c>
      <c r="C156" s="36"/>
      <c r="D156" s="37"/>
      <c r="E156" s="37"/>
      <c r="F156" s="37"/>
      <c r="G156" s="37"/>
      <c r="H156" s="37"/>
      <c r="I156" s="37"/>
      <c r="J156" s="105"/>
      <c r="P156" s="34"/>
      <c r="Q156" s="49"/>
    </row>
    <row r="157" spans="1:17" ht="15.6" customHeight="1" thickBot="1" x14ac:dyDescent="0.35">
      <c r="B157" s="1167"/>
      <c r="C157" s="1167"/>
      <c r="D157" s="1167"/>
      <c r="E157" s="1167"/>
      <c r="F157" s="1167"/>
      <c r="G157" s="1167"/>
      <c r="H157" s="1167"/>
      <c r="I157" s="1167"/>
      <c r="J157" s="1167"/>
      <c r="P157" s="34"/>
      <c r="Q157" s="49"/>
    </row>
    <row r="158" spans="1:17" ht="15.6" customHeight="1" thickBot="1" x14ac:dyDescent="0.35">
      <c r="B158" s="1169" t="s">
        <v>0</v>
      </c>
      <c r="C158" s="1170"/>
      <c r="D158" s="1170"/>
      <c r="E158" s="1171"/>
      <c r="F158" s="1172"/>
      <c r="G158" s="1172"/>
      <c r="H158" s="1172"/>
      <c r="I158" s="1172"/>
      <c r="J158" s="1173"/>
      <c r="P158" s="34"/>
      <c r="Q158" s="49"/>
    </row>
    <row r="159" spans="1:17" ht="15.6" customHeight="1" thickBot="1" x14ac:dyDescent="0.35">
      <c r="B159" s="1168"/>
      <c r="C159" s="1168"/>
      <c r="D159" s="1168"/>
      <c r="E159" s="1168"/>
      <c r="F159" s="1168"/>
      <c r="G159" s="1168"/>
      <c r="H159" s="1168"/>
      <c r="I159" s="1168"/>
      <c r="J159" s="1168"/>
      <c r="P159" s="34"/>
      <c r="Q159" s="49"/>
    </row>
    <row r="160" spans="1:17" ht="15.6" customHeight="1" thickBot="1" x14ac:dyDescent="0.35">
      <c r="B160" s="1169" t="s">
        <v>1</v>
      </c>
      <c r="C160" s="1170"/>
      <c r="D160" s="1174"/>
      <c r="E160" s="78"/>
      <c r="F160" s="1185"/>
      <c r="G160" s="1185"/>
      <c r="H160" s="1185"/>
      <c r="I160" s="92"/>
      <c r="J160" s="91"/>
      <c r="P160" s="34"/>
      <c r="Q160" s="49"/>
    </row>
    <row r="161" spans="1:17" ht="15.6" customHeight="1" x14ac:dyDescent="0.3">
      <c r="B161" s="1167"/>
      <c r="C161" s="1167"/>
      <c r="D161" s="1167"/>
      <c r="E161" s="1167"/>
      <c r="F161" s="1167"/>
      <c r="G161" s="1167"/>
      <c r="H161" s="1167"/>
      <c r="I161" s="1167"/>
      <c r="J161" s="1167"/>
      <c r="P161" s="34"/>
      <c r="Q161" s="49"/>
    </row>
    <row r="162" spans="1:17" ht="15.6" customHeight="1" thickBot="1" x14ac:dyDescent="0.35">
      <c r="P162" s="34"/>
      <c r="Q162" s="49"/>
    </row>
    <row r="163" spans="1:17" ht="31.2" customHeight="1" x14ac:dyDescent="0.3">
      <c r="A163" s="38" t="s">
        <v>259</v>
      </c>
      <c r="B163" s="1179" t="s">
        <v>242</v>
      </c>
      <c r="C163" s="1180"/>
      <c r="D163" s="1180" t="s">
        <v>2</v>
      </c>
      <c r="E163" s="1180" t="s">
        <v>3</v>
      </c>
      <c r="F163" s="1180" t="s">
        <v>4</v>
      </c>
      <c r="G163" s="1180" t="s">
        <v>5</v>
      </c>
      <c r="H163" s="1180" t="s">
        <v>6</v>
      </c>
      <c r="I163" s="1180" t="s">
        <v>7</v>
      </c>
      <c r="J163" s="1183" t="s">
        <v>8</v>
      </c>
      <c r="P163" s="34"/>
      <c r="Q163" s="49"/>
    </row>
    <row r="164" spans="1:17" ht="46.2" customHeight="1" x14ac:dyDescent="0.3">
      <c r="B164" s="1181"/>
      <c r="C164" s="1182"/>
      <c r="D164" s="1182"/>
      <c r="E164" s="1182"/>
      <c r="F164" s="1182"/>
      <c r="G164" s="1182"/>
      <c r="H164" s="1182"/>
      <c r="I164" s="1182"/>
      <c r="J164" s="1184"/>
      <c r="P164" s="34"/>
      <c r="Q164" s="49"/>
    </row>
    <row r="165" spans="1:17" ht="15.6" customHeight="1" x14ac:dyDescent="0.3">
      <c r="B165" s="1177">
        <v>3.1</v>
      </c>
      <c r="C165" s="1178" t="s">
        <v>10</v>
      </c>
      <c r="D165" s="713">
        <v>2021</v>
      </c>
      <c r="E165" s="158"/>
      <c r="F165" s="158"/>
      <c r="G165" s="158"/>
      <c r="H165" s="158"/>
      <c r="I165" s="158"/>
      <c r="J165" s="702"/>
      <c r="P165" s="34"/>
      <c r="Q165" s="49"/>
    </row>
    <row r="166" spans="1:17" ht="15.6" customHeight="1" x14ac:dyDescent="0.3">
      <c r="B166" s="1177"/>
      <c r="C166" s="1178"/>
      <c r="D166" s="714">
        <v>2022</v>
      </c>
      <c r="E166" s="158"/>
      <c r="F166" s="158"/>
      <c r="G166" s="158"/>
      <c r="H166" s="158"/>
      <c r="I166" s="158"/>
      <c r="J166" s="702"/>
      <c r="P166" s="34"/>
      <c r="Q166" s="49"/>
    </row>
    <row r="167" spans="1:17" ht="15.6" customHeight="1" x14ac:dyDescent="0.3">
      <c r="B167" s="1177"/>
      <c r="C167" s="1178"/>
      <c r="D167" s="715">
        <v>2023</v>
      </c>
      <c r="E167" s="158"/>
      <c r="F167" s="158"/>
      <c r="G167" s="158"/>
      <c r="H167" s="158"/>
      <c r="I167" s="158"/>
      <c r="J167" s="702"/>
      <c r="P167" s="34"/>
      <c r="Q167" s="49"/>
    </row>
    <row r="168" spans="1:17" ht="15.6" customHeight="1" x14ac:dyDescent="0.3">
      <c r="B168" s="1177"/>
      <c r="C168" s="1178"/>
      <c r="D168" s="716">
        <v>2024</v>
      </c>
      <c r="E168" s="158"/>
      <c r="F168" s="158"/>
      <c r="G168" s="158"/>
      <c r="H168" s="158"/>
      <c r="I168" s="158"/>
      <c r="J168" s="702"/>
      <c r="P168" s="34"/>
      <c r="Q168" s="49"/>
    </row>
    <row r="169" spans="1:17" ht="15.6" customHeight="1" x14ac:dyDescent="0.3">
      <c r="B169" s="1177"/>
      <c r="C169" s="1178"/>
      <c r="D169" s="717">
        <v>2025</v>
      </c>
      <c r="E169" s="158"/>
      <c r="F169" s="158"/>
      <c r="G169" s="158"/>
      <c r="H169" s="158"/>
      <c r="I169" s="158"/>
      <c r="J169" s="702"/>
      <c r="P169" s="34"/>
      <c r="Q169" s="49"/>
    </row>
    <row r="170" spans="1:17" ht="15.6" customHeight="1" x14ac:dyDescent="0.3">
      <c r="B170" s="1177"/>
      <c r="C170" s="1178"/>
      <c r="D170" s="718">
        <v>2026</v>
      </c>
      <c r="E170" s="158"/>
      <c r="F170" s="158"/>
      <c r="G170" s="158"/>
      <c r="H170" s="158"/>
      <c r="I170" s="158"/>
      <c r="J170" s="702"/>
      <c r="P170" s="34"/>
      <c r="Q170" s="49"/>
    </row>
    <row r="171" spans="1:17" ht="15.6" customHeight="1" x14ac:dyDescent="0.3">
      <c r="B171" s="1177">
        <v>3.2</v>
      </c>
      <c r="C171" s="1178" t="s">
        <v>9</v>
      </c>
      <c r="D171" s="713">
        <v>2021</v>
      </c>
      <c r="E171" s="158"/>
      <c r="F171" s="158"/>
      <c r="G171" s="158"/>
      <c r="H171" s="158"/>
      <c r="I171" s="158"/>
      <c r="J171" s="702"/>
      <c r="P171" s="34"/>
      <c r="Q171" s="49"/>
    </row>
    <row r="172" spans="1:17" ht="15.6" customHeight="1" x14ac:dyDescent="0.3">
      <c r="B172" s="1177"/>
      <c r="C172" s="1178"/>
      <c r="D172" s="714">
        <v>2022</v>
      </c>
      <c r="E172" s="158"/>
      <c r="F172" s="158"/>
      <c r="G172" s="158"/>
      <c r="H172" s="158"/>
      <c r="I172" s="158"/>
      <c r="J172" s="702"/>
      <c r="P172" s="34"/>
      <c r="Q172" s="49"/>
    </row>
    <row r="173" spans="1:17" ht="15.6" customHeight="1" x14ac:dyDescent="0.3">
      <c r="B173" s="1177"/>
      <c r="C173" s="1178"/>
      <c r="D173" s="715">
        <v>2023</v>
      </c>
      <c r="E173" s="158"/>
      <c r="F173" s="158"/>
      <c r="G173" s="158"/>
      <c r="H173" s="158"/>
      <c r="I173" s="158"/>
      <c r="J173" s="702"/>
      <c r="P173" s="34"/>
      <c r="Q173" s="49"/>
    </row>
    <row r="174" spans="1:17" ht="15.6" customHeight="1" x14ac:dyDescent="0.3">
      <c r="B174" s="1177"/>
      <c r="C174" s="1178"/>
      <c r="D174" s="716">
        <v>2024</v>
      </c>
      <c r="E174" s="158"/>
      <c r="F174" s="158"/>
      <c r="G174" s="158"/>
      <c r="H174" s="158"/>
      <c r="I174" s="158"/>
      <c r="J174" s="702"/>
      <c r="P174" s="34"/>
      <c r="Q174" s="49"/>
    </row>
    <row r="175" spans="1:17" ht="15.6" customHeight="1" x14ac:dyDescent="0.3">
      <c r="B175" s="1177"/>
      <c r="C175" s="1178"/>
      <c r="D175" s="717">
        <v>2025</v>
      </c>
      <c r="E175" s="158"/>
      <c r="F175" s="158"/>
      <c r="G175" s="158"/>
      <c r="H175" s="158"/>
      <c r="I175" s="158"/>
      <c r="J175" s="702"/>
      <c r="P175" s="34"/>
      <c r="Q175" s="49"/>
    </row>
    <row r="176" spans="1:17" ht="15.6" customHeight="1" x14ac:dyDescent="0.3">
      <c r="B176" s="1177"/>
      <c r="C176" s="1178"/>
      <c r="D176" s="718">
        <v>2026</v>
      </c>
      <c r="E176" s="158"/>
      <c r="F176" s="158"/>
      <c r="G176" s="158"/>
      <c r="H176" s="158"/>
      <c r="I176" s="158"/>
      <c r="J176" s="702"/>
      <c r="P176" s="34"/>
      <c r="Q176" s="49"/>
    </row>
    <row r="177" spans="2:17" ht="15.6" customHeight="1" x14ac:dyDescent="0.3">
      <c r="B177" s="1177">
        <v>3.3</v>
      </c>
      <c r="C177" s="1178" t="s">
        <v>11</v>
      </c>
      <c r="D177" s="713">
        <v>2021</v>
      </c>
      <c r="E177" s="158"/>
      <c r="F177" s="158"/>
      <c r="G177" s="158"/>
      <c r="H177" s="158"/>
      <c r="I177" s="158"/>
      <c r="J177" s="702"/>
      <c r="P177" s="34"/>
      <c r="Q177" s="49"/>
    </row>
    <row r="178" spans="2:17" ht="15.6" customHeight="1" x14ac:dyDescent="0.3">
      <c r="B178" s="1177"/>
      <c r="C178" s="1178"/>
      <c r="D178" s="714">
        <v>2022</v>
      </c>
      <c r="E178" s="158"/>
      <c r="F178" s="158"/>
      <c r="G178" s="158"/>
      <c r="H178" s="158"/>
      <c r="I178" s="158"/>
      <c r="J178" s="702"/>
      <c r="P178" s="34"/>
      <c r="Q178" s="49"/>
    </row>
    <row r="179" spans="2:17" ht="15.6" customHeight="1" x14ac:dyDescent="0.3">
      <c r="B179" s="1177"/>
      <c r="C179" s="1178"/>
      <c r="D179" s="715">
        <v>2023</v>
      </c>
      <c r="E179" s="158"/>
      <c r="F179" s="158"/>
      <c r="G179" s="158"/>
      <c r="H179" s="158"/>
      <c r="I179" s="158"/>
      <c r="J179" s="702"/>
      <c r="P179" s="34"/>
      <c r="Q179" s="49"/>
    </row>
    <row r="180" spans="2:17" ht="15.6" customHeight="1" x14ac:dyDescent="0.3">
      <c r="B180" s="1177"/>
      <c r="C180" s="1178"/>
      <c r="D180" s="716">
        <v>2024</v>
      </c>
      <c r="E180" s="158"/>
      <c r="F180" s="158"/>
      <c r="G180" s="158"/>
      <c r="H180" s="158"/>
      <c r="I180" s="158"/>
      <c r="J180" s="702"/>
      <c r="P180" s="34"/>
      <c r="Q180" s="49"/>
    </row>
    <row r="181" spans="2:17" ht="15.6" customHeight="1" x14ac:dyDescent="0.3">
      <c r="B181" s="1177"/>
      <c r="C181" s="1178"/>
      <c r="D181" s="717">
        <v>2025</v>
      </c>
      <c r="E181" s="158"/>
      <c r="F181" s="158"/>
      <c r="G181" s="158"/>
      <c r="H181" s="158"/>
      <c r="I181" s="158"/>
      <c r="J181" s="702"/>
      <c r="P181" s="34"/>
      <c r="Q181" s="49"/>
    </row>
    <row r="182" spans="2:17" ht="15.6" customHeight="1" x14ac:dyDescent="0.3">
      <c r="B182" s="1177"/>
      <c r="C182" s="1178"/>
      <c r="D182" s="718">
        <v>2026</v>
      </c>
      <c r="E182" s="158"/>
      <c r="F182" s="158"/>
      <c r="G182" s="158"/>
      <c r="H182" s="158"/>
      <c r="I182" s="158"/>
      <c r="J182" s="702"/>
      <c r="P182" s="34"/>
      <c r="Q182" s="49"/>
    </row>
    <row r="183" spans="2:17" ht="15.6" customHeight="1" x14ac:dyDescent="0.3">
      <c r="B183" s="1177">
        <v>3.4</v>
      </c>
      <c r="C183" s="1178" t="s">
        <v>201</v>
      </c>
      <c r="D183" s="713">
        <v>2021</v>
      </c>
      <c r="E183" s="158"/>
      <c r="F183" s="158"/>
      <c r="G183" s="158"/>
      <c r="H183" s="158"/>
      <c r="I183" s="158"/>
      <c r="J183" s="702"/>
      <c r="P183" s="34"/>
      <c r="Q183" s="49"/>
    </row>
    <row r="184" spans="2:17" ht="15.6" customHeight="1" x14ac:dyDescent="0.3">
      <c r="B184" s="1177"/>
      <c r="C184" s="1178"/>
      <c r="D184" s="714">
        <v>2022</v>
      </c>
      <c r="E184" s="158"/>
      <c r="F184" s="158"/>
      <c r="G184" s="158"/>
      <c r="H184" s="158"/>
      <c r="I184" s="158"/>
      <c r="J184" s="702"/>
      <c r="P184" s="34"/>
      <c r="Q184" s="49"/>
    </row>
    <row r="185" spans="2:17" ht="15.6" customHeight="1" x14ac:dyDescent="0.3">
      <c r="B185" s="1177"/>
      <c r="C185" s="1178"/>
      <c r="D185" s="715">
        <v>2023</v>
      </c>
      <c r="E185" s="158"/>
      <c r="F185" s="158"/>
      <c r="G185" s="158"/>
      <c r="H185" s="158"/>
      <c r="I185" s="158"/>
      <c r="J185" s="702"/>
      <c r="P185" s="34"/>
      <c r="Q185" s="49"/>
    </row>
    <row r="186" spans="2:17" ht="15.6" customHeight="1" x14ac:dyDescent="0.3">
      <c r="B186" s="1177"/>
      <c r="C186" s="1178"/>
      <c r="D186" s="716">
        <v>2024</v>
      </c>
      <c r="E186" s="158"/>
      <c r="F186" s="158"/>
      <c r="G186" s="158"/>
      <c r="H186" s="158"/>
      <c r="I186" s="158"/>
      <c r="J186" s="702"/>
      <c r="P186" s="34"/>
      <c r="Q186" s="49"/>
    </row>
    <row r="187" spans="2:17" ht="15.6" customHeight="1" x14ac:dyDescent="0.3">
      <c r="B187" s="1177"/>
      <c r="C187" s="1178"/>
      <c r="D187" s="717">
        <v>2025</v>
      </c>
      <c r="E187" s="158"/>
      <c r="F187" s="158"/>
      <c r="G187" s="158"/>
      <c r="H187" s="158"/>
      <c r="I187" s="158"/>
      <c r="J187" s="702"/>
      <c r="P187" s="34"/>
      <c r="Q187" s="49"/>
    </row>
    <row r="188" spans="2:17" ht="15.6" customHeight="1" x14ac:dyDescent="0.3">
      <c r="B188" s="1177"/>
      <c r="C188" s="1178"/>
      <c r="D188" s="718">
        <v>2026</v>
      </c>
      <c r="E188" s="158"/>
      <c r="F188" s="158"/>
      <c r="G188" s="158"/>
      <c r="H188" s="158"/>
      <c r="I188" s="158"/>
      <c r="J188" s="702"/>
      <c r="P188" s="34"/>
      <c r="Q188" s="49"/>
    </row>
    <row r="189" spans="2:17" ht="15.6" customHeight="1" x14ac:dyDescent="0.3">
      <c r="B189" s="1177">
        <v>3.5</v>
      </c>
      <c r="C189" s="1178" t="s">
        <v>12</v>
      </c>
      <c r="D189" s="713">
        <v>2021</v>
      </c>
      <c r="E189" s="158"/>
      <c r="F189" s="158"/>
      <c r="G189" s="158"/>
      <c r="H189" s="158"/>
      <c r="I189" s="158"/>
      <c r="J189" s="702"/>
      <c r="P189" s="34"/>
      <c r="Q189" s="49"/>
    </row>
    <row r="190" spans="2:17" ht="15.6" customHeight="1" x14ac:dyDescent="0.3">
      <c r="B190" s="1177"/>
      <c r="C190" s="1178"/>
      <c r="D190" s="714">
        <v>2022</v>
      </c>
      <c r="E190" s="158"/>
      <c r="F190" s="158"/>
      <c r="G190" s="158"/>
      <c r="H190" s="158"/>
      <c r="I190" s="158"/>
      <c r="J190" s="702"/>
      <c r="P190" s="34"/>
      <c r="Q190" s="49"/>
    </row>
    <row r="191" spans="2:17" ht="15.6" customHeight="1" x14ac:dyDescent="0.3">
      <c r="B191" s="1177"/>
      <c r="C191" s="1178"/>
      <c r="D191" s="715">
        <v>2023</v>
      </c>
      <c r="E191" s="158"/>
      <c r="F191" s="158"/>
      <c r="G191" s="158"/>
      <c r="H191" s="158"/>
      <c r="I191" s="158"/>
      <c r="J191" s="702"/>
      <c r="P191" s="34"/>
      <c r="Q191" s="49"/>
    </row>
    <row r="192" spans="2:17" ht="15.6" customHeight="1" x14ac:dyDescent="0.3">
      <c r="B192" s="1177"/>
      <c r="C192" s="1178"/>
      <c r="D192" s="716">
        <v>2024</v>
      </c>
      <c r="E192" s="158"/>
      <c r="F192" s="158"/>
      <c r="G192" s="158"/>
      <c r="H192" s="158"/>
      <c r="I192" s="158"/>
      <c r="J192" s="702"/>
      <c r="P192" s="34"/>
      <c r="Q192" s="49"/>
    </row>
    <row r="193" spans="2:18" ht="15.6" customHeight="1" x14ac:dyDescent="0.3">
      <c r="B193" s="1177"/>
      <c r="C193" s="1178"/>
      <c r="D193" s="717">
        <v>2025</v>
      </c>
      <c r="E193" s="158"/>
      <c r="F193" s="158"/>
      <c r="G193" s="158"/>
      <c r="H193" s="158"/>
      <c r="I193" s="158"/>
      <c r="J193" s="702"/>
      <c r="P193" s="34"/>
      <c r="Q193" s="49"/>
    </row>
    <row r="194" spans="2:18" ht="15.6" customHeight="1" x14ac:dyDescent="0.3">
      <c r="B194" s="1177"/>
      <c r="C194" s="1178"/>
      <c r="D194" s="718">
        <v>2026</v>
      </c>
      <c r="E194" s="158"/>
      <c r="F194" s="158"/>
      <c r="G194" s="158"/>
      <c r="H194" s="158"/>
      <c r="I194" s="158"/>
      <c r="J194" s="702"/>
      <c r="P194" s="34"/>
      <c r="Q194" s="49"/>
    </row>
    <row r="195" spans="2:18" ht="15.6" customHeight="1" x14ac:dyDescent="0.3">
      <c r="B195" s="1177">
        <v>3.6</v>
      </c>
      <c r="C195" s="1178" t="s">
        <v>13</v>
      </c>
      <c r="D195" s="713">
        <v>2021</v>
      </c>
      <c r="E195" s="158"/>
      <c r="F195" s="158"/>
      <c r="G195" s="158"/>
      <c r="H195" s="158"/>
      <c r="I195" s="158"/>
      <c r="J195" s="702"/>
      <c r="P195" s="34"/>
      <c r="Q195" s="49"/>
      <c r="R195" s="48"/>
    </row>
    <row r="196" spans="2:18" ht="15.6" customHeight="1" x14ac:dyDescent="0.3">
      <c r="B196" s="1177"/>
      <c r="C196" s="1178"/>
      <c r="D196" s="714">
        <v>2022</v>
      </c>
      <c r="E196" s="158"/>
      <c r="F196" s="158"/>
      <c r="G196" s="158"/>
      <c r="H196" s="158"/>
      <c r="I196" s="158"/>
      <c r="J196" s="702"/>
      <c r="P196" s="34"/>
      <c r="Q196" s="49"/>
      <c r="R196" s="50"/>
    </row>
    <row r="197" spans="2:18" ht="15.6" customHeight="1" x14ac:dyDescent="0.3">
      <c r="B197" s="1177"/>
      <c r="C197" s="1178"/>
      <c r="D197" s="715">
        <v>2023</v>
      </c>
      <c r="E197" s="158"/>
      <c r="F197" s="158"/>
      <c r="G197" s="158"/>
      <c r="H197" s="158"/>
      <c r="I197" s="158"/>
      <c r="J197" s="702"/>
      <c r="P197" s="34"/>
      <c r="Q197" s="49"/>
    </row>
    <row r="198" spans="2:18" ht="15.6" customHeight="1" x14ac:dyDescent="0.3">
      <c r="B198" s="1177"/>
      <c r="C198" s="1178"/>
      <c r="D198" s="716">
        <v>2024</v>
      </c>
      <c r="E198" s="158"/>
      <c r="F198" s="158"/>
      <c r="G198" s="158"/>
      <c r="H198" s="158"/>
      <c r="I198" s="158"/>
      <c r="J198" s="702"/>
      <c r="P198" s="34"/>
      <c r="Q198" s="49"/>
    </row>
    <row r="199" spans="2:18" ht="15.6" customHeight="1" x14ac:dyDescent="0.3">
      <c r="B199" s="1177"/>
      <c r="C199" s="1178"/>
      <c r="D199" s="717">
        <v>2025</v>
      </c>
      <c r="E199" s="158"/>
      <c r="F199" s="158"/>
      <c r="G199" s="158"/>
      <c r="H199" s="158"/>
      <c r="I199" s="158"/>
      <c r="J199" s="702"/>
      <c r="P199" s="34"/>
      <c r="Q199" s="49"/>
    </row>
    <row r="200" spans="2:18" ht="15.6" customHeight="1" x14ac:dyDescent="0.3">
      <c r="B200" s="1177"/>
      <c r="C200" s="1178"/>
      <c r="D200" s="718">
        <v>2026</v>
      </c>
      <c r="E200" s="158"/>
      <c r="F200" s="158"/>
      <c r="G200" s="158"/>
      <c r="H200" s="158"/>
      <c r="I200" s="158"/>
      <c r="J200" s="702"/>
      <c r="P200" s="34"/>
      <c r="Q200" s="49"/>
    </row>
    <row r="201" spans="2:18" ht="15.6" customHeight="1" x14ac:dyDescent="0.3">
      <c r="B201" s="1177">
        <v>3.7</v>
      </c>
      <c r="C201" s="1178" t="s">
        <v>195</v>
      </c>
      <c r="D201" s="713">
        <v>2021</v>
      </c>
      <c r="E201" s="158"/>
      <c r="F201" s="158"/>
      <c r="G201" s="158"/>
      <c r="H201" s="158"/>
      <c r="I201" s="158"/>
      <c r="J201" s="702"/>
      <c r="P201" s="34"/>
      <c r="Q201" s="49"/>
    </row>
    <row r="202" spans="2:18" ht="15.6" customHeight="1" x14ac:dyDescent="0.3">
      <c r="B202" s="1177"/>
      <c r="C202" s="1178"/>
      <c r="D202" s="714">
        <v>2022</v>
      </c>
      <c r="E202" s="158"/>
      <c r="F202" s="158"/>
      <c r="G202" s="158"/>
      <c r="H202" s="158"/>
      <c r="I202" s="158"/>
      <c r="J202" s="702"/>
      <c r="P202" s="34"/>
      <c r="Q202" s="49"/>
    </row>
    <row r="203" spans="2:18" ht="15.6" customHeight="1" x14ac:dyDescent="0.3">
      <c r="B203" s="1177"/>
      <c r="C203" s="1178"/>
      <c r="D203" s="715">
        <v>2023</v>
      </c>
      <c r="E203" s="158"/>
      <c r="F203" s="158"/>
      <c r="G203" s="158"/>
      <c r="H203" s="158"/>
      <c r="I203" s="158"/>
      <c r="J203" s="702"/>
      <c r="P203" s="34"/>
      <c r="Q203" s="49"/>
    </row>
    <row r="204" spans="2:18" ht="15.6" customHeight="1" x14ac:dyDescent="0.3">
      <c r="B204" s="1177"/>
      <c r="C204" s="1178"/>
      <c r="D204" s="716">
        <v>2024</v>
      </c>
      <c r="E204" s="158"/>
      <c r="F204" s="158"/>
      <c r="G204" s="158"/>
      <c r="H204" s="158"/>
      <c r="I204" s="158"/>
      <c r="J204" s="702"/>
      <c r="P204" s="34"/>
      <c r="Q204" s="49"/>
    </row>
    <row r="205" spans="2:18" ht="15.6" customHeight="1" x14ac:dyDescent="0.3">
      <c r="B205" s="1177"/>
      <c r="C205" s="1178"/>
      <c r="D205" s="717">
        <v>2025</v>
      </c>
      <c r="E205" s="158"/>
      <c r="F205" s="158"/>
      <c r="G205" s="158"/>
      <c r="H205" s="158"/>
      <c r="I205" s="158"/>
      <c r="J205" s="702"/>
      <c r="P205" s="34"/>
      <c r="Q205" s="49"/>
    </row>
    <row r="206" spans="2:18" ht="15.6" customHeight="1" x14ac:dyDescent="0.3">
      <c r="B206" s="1177"/>
      <c r="C206" s="1178"/>
      <c r="D206" s="718">
        <v>2026</v>
      </c>
      <c r="E206" s="158"/>
      <c r="F206" s="158"/>
      <c r="G206" s="158"/>
      <c r="H206" s="158"/>
      <c r="I206" s="158"/>
      <c r="J206" s="702"/>
      <c r="P206" s="34"/>
      <c r="Q206" s="49"/>
    </row>
    <row r="207" spans="2:18" ht="15.6" customHeight="1" x14ac:dyDescent="0.3">
      <c r="B207" s="1177">
        <v>3.8</v>
      </c>
      <c r="C207" s="1175" t="s">
        <v>73</v>
      </c>
      <c r="D207" s="719">
        <v>2021</v>
      </c>
      <c r="E207" s="44">
        <f>SUMIFS('Dependable Capacity'!$E$112:$E$153,$D$165:$D$206,$D207)</f>
        <v>0</v>
      </c>
      <c r="F207" s="44">
        <f>SUMIFS('Dependable Capacity'!$F$112:$F$153,$D$165:$D$206,$D207)</f>
        <v>0</v>
      </c>
      <c r="G207" s="44">
        <f t="shared" ref="G207:G212" si="6">SUMIFS($G$165:$G$206,$D165:$D206,$D207)</f>
        <v>0</v>
      </c>
      <c r="H207" s="44">
        <f>SUMIFS('Dependable Capacity'!$G$112:$G$153,$D$165:$D$206,$D207)</f>
        <v>0</v>
      </c>
      <c r="I207" s="44">
        <f t="shared" ref="I207:I212" si="7">SUMIFS($I$165:$I$206,$D$165:$D$206,$D207)</f>
        <v>0</v>
      </c>
      <c r="J207" s="703">
        <f t="shared" ref="J207:J212" si="8">SUMIFS($J$165:$J$206,$D$165:$D$206,$D207)</f>
        <v>0</v>
      </c>
      <c r="P207" s="34"/>
      <c r="Q207" s="49"/>
    </row>
    <row r="208" spans="2:18" ht="15.6" customHeight="1" x14ac:dyDescent="0.3">
      <c r="B208" s="1177"/>
      <c r="C208" s="1175"/>
      <c r="D208" s="719">
        <v>2022</v>
      </c>
      <c r="E208" s="44">
        <f>SUMIFS('Dependable Capacity'!$E$112:$E$153,$D$165:$D$206,$D208)</f>
        <v>0</v>
      </c>
      <c r="F208" s="44">
        <f>SUMIFS('Dependable Capacity'!$F$112:$F$153,$D$165:$D$206,$D208)</f>
        <v>0</v>
      </c>
      <c r="G208" s="44">
        <f t="shared" si="6"/>
        <v>0</v>
      </c>
      <c r="H208" s="44">
        <f>SUMIFS('Dependable Capacity'!$G$112:$G$153,$D$165:$D$206,$D208)</f>
        <v>0</v>
      </c>
      <c r="I208" s="44">
        <f t="shared" si="7"/>
        <v>0</v>
      </c>
      <c r="J208" s="703">
        <f t="shared" si="8"/>
        <v>0</v>
      </c>
      <c r="P208" s="34"/>
      <c r="Q208" s="49"/>
    </row>
    <row r="209" spans="1:17" ht="15.6" customHeight="1" x14ac:dyDescent="0.3">
      <c r="B209" s="1177"/>
      <c r="C209" s="1175"/>
      <c r="D209" s="719">
        <v>2023</v>
      </c>
      <c r="E209" s="44">
        <f>SUMIFS('Dependable Capacity'!$E$112:$E$153,$D$165:$D$206,$D209)</f>
        <v>0</v>
      </c>
      <c r="F209" s="44">
        <f>SUMIFS('Dependable Capacity'!$F$112:$F$153,$D$165:$D$206,$D209)</f>
        <v>0</v>
      </c>
      <c r="G209" s="44">
        <f t="shared" si="6"/>
        <v>0</v>
      </c>
      <c r="H209" s="44">
        <f>SUMIFS('Dependable Capacity'!$G$112:$G$153,$D$165:$D$206,$D209)</f>
        <v>0</v>
      </c>
      <c r="I209" s="44">
        <f t="shared" si="7"/>
        <v>0</v>
      </c>
      <c r="J209" s="703">
        <f t="shared" si="8"/>
        <v>0</v>
      </c>
      <c r="P209" s="34"/>
      <c r="Q209" s="49"/>
    </row>
    <row r="210" spans="1:17" ht="15.6" customHeight="1" x14ac:dyDescent="0.3">
      <c r="B210" s="1177"/>
      <c r="C210" s="1175"/>
      <c r="D210" s="719">
        <v>2024</v>
      </c>
      <c r="E210" s="44">
        <f>SUMIFS('Dependable Capacity'!$E$112:$E$153,$D$165:$D$206,$D210)</f>
        <v>0</v>
      </c>
      <c r="F210" s="44">
        <f>SUMIFS('Dependable Capacity'!$F$112:$F$153,$D$165:$D$206,$D210)</f>
        <v>0</v>
      </c>
      <c r="G210" s="44">
        <f t="shared" si="6"/>
        <v>0</v>
      </c>
      <c r="H210" s="44">
        <f>SUMIFS('Dependable Capacity'!$G$112:$G$153,$D$165:$D$206,$D210)</f>
        <v>0</v>
      </c>
      <c r="I210" s="44">
        <f t="shared" si="7"/>
        <v>0</v>
      </c>
      <c r="J210" s="703">
        <f t="shared" si="8"/>
        <v>0</v>
      </c>
      <c r="P210" s="34"/>
      <c r="Q210" s="49"/>
    </row>
    <row r="211" spans="1:17" ht="15.6" customHeight="1" x14ac:dyDescent="0.3">
      <c r="B211" s="1177"/>
      <c r="C211" s="1175"/>
      <c r="D211" s="720">
        <v>2025</v>
      </c>
      <c r="E211" s="44">
        <f>SUMIFS('Dependable Capacity'!$E$112:$E$153,$D$165:$D$206,$D211)</f>
        <v>0</v>
      </c>
      <c r="F211" s="44">
        <f>SUMIFS('Dependable Capacity'!$F$112:$F$153,$D$165:$D$206,$D211)</f>
        <v>0</v>
      </c>
      <c r="G211" s="44">
        <f t="shared" si="6"/>
        <v>0</v>
      </c>
      <c r="H211" s="44">
        <f>SUMIFS('Dependable Capacity'!$G$112:$G$153,$D$165:$D$206,$D211)</f>
        <v>0</v>
      </c>
      <c r="I211" s="44">
        <f t="shared" si="7"/>
        <v>0</v>
      </c>
      <c r="J211" s="703">
        <f t="shared" si="8"/>
        <v>0</v>
      </c>
      <c r="P211" s="34"/>
      <c r="Q211" s="49"/>
    </row>
    <row r="212" spans="1:17" ht="15.6" customHeight="1" thickBot="1" x14ac:dyDescent="0.35">
      <c r="B212" s="1186"/>
      <c r="C212" s="1176"/>
      <c r="D212" s="721">
        <v>2026</v>
      </c>
      <c r="E212" s="47">
        <f>SUMIFS('Dependable Capacity'!$E$112:$E$153,$D$165:$D$206,$D212)</f>
        <v>0</v>
      </c>
      <c r="F212" s="47">
        <f>SUMIFS('Dependable Capacity'!$F$112:$F$153,$D$165:$D$206,$D212)</f>
        <v>0</v>
      </c>
      <c r="G212" s="47">
        <f t="shared" si="6"/>
        <v>0</v>
      </c>
      <c r="H212" s="47">
        <f>SUMIFS('Dependable Capacity'!$G$112:$G$153,$D$165:$D$206,$D212)</f>
        <v>0</v>
      </c>
      <c r="I212" s="47">
        <f t="shared" si="7"/>
        <v>0</v>
      </c>
      <c r="J212" s="704">
        <f t="shared" si="8"/>
        <v>0</v>
      </c>
      <c r="P212" s="34"/>
      <c r="Q212" s="49"/>
    </row>
    <row r="213" spans="1:17" ht="15.6" customHeight="1" x14ac:dyDescent="0.3">
      <c r="P213" s="34"/>
      <c r="Q213" s="49"/>
    </row>
    <row r="214" spans="1:17" ht="15.6" customHeight="1" thickBot="1" x14ac:dyDescent="0.35">
      <c r="P214" s="34"/>
      <c r="Q214" s="49"/>
    </row>
    <row r="215" spans="1:17" ht="15.6" customHeight="1" x14ac:dyDescent="0.3">
      <c r="A215" s="38"/>
      <c r="B215" s="1179" t="s">
        <v>14</v>
      </c>
      <c r="C215" s="1180"/>
      <c r="D215" s="1180"/>
      <c r="E215" s="1180" t="s">
        <v>2</v>
      </c>
      <c r="F215" s="1180" t="s">
        <v>3</v>
      </c>
      <c r="G215" s="1180" t="s">
        <v>15</v>
      </c>
      <c r="H215" s="1183" t="s">
        <v>5</v>
      </c>
      <c r="P215" s="34"/>
      <c r="Q215" s="49"/>
    </row>
    <row r="216" spans="1:17" ht="26.4" customHeight="1" x14ac:dyDescent="0.3">
      <c r="B216" s="1181"/>
      <c r="C216" s="1182"/>
      <c r="D216" s="1182"/>
      <c r="E216" s="1182"/>
      <c r="F216" s="1182"/>
      <c r="G216" s="1182"/>
      <c r="H216" s="1184"/>
      <c r="P216" s="34"/>
      <c r="Q216" s="49"/>
    </row>
    <row r="217" spans="1:17" ht="15.6" customHeight="1" x14ac:dyDescent="0.3">
      <c r="B217" s="1177"/>
      <c r="C217" s="1187" t="s">
        <v>244</v>
      </c>
      <c r="D217" s="1187"/>
      <c r="E217" s="39">
        <v>2021</v>
      </c>
      <c r="F217" s="90"/>
      <c r="G217" s="90"/>
      <c r="H217" s="89"/>
      <c r="P217" s="34"/>
      <c r="Q217" s="49"/>
    </row>
    <row r="218" spans="1:17" ht="15.6" customHeight="1" x14ac:dyDescent="0.3">
      <c r="B218" s="1177"/>
      <c r="C218" s="1187"/>
      <c r="D218" s="1187"/>
      <c r="E218" s="40">
        <v>2022</v>
      </c>
      <c r="F218" s="90"/>
      <c r="G218" s="90"/>
      <c r="H218" s="89"/>
      <c r="P218" s="34"/>
      <c r="Q218" s="49"/>
    </row>
    <row r="219" spans="1:17" ht="15.6" customHeight="1" x14ac:dyDescent="0.3">
      <c r="B219" s="1177"/>
      <c r="C219" s="1187"/>
      <c r="D219" s="1187"/>
      <c r="E219" s="41">
        <v>2023</v>
      </c>
      <c r="F219" s="90"/>
      <c r="G219" s="90"/>
      <c r="H219" s="89"/>
      <c r="P219" s="34"/>
      <c r="Q219" s="49"/>
    </row>
    <row r="220" spans="1:17" ht="15.6" customHeight="1" x14ac:dyDescent="0.3">
      <c r="B220" s="1177"/>
      <c r="C220" s="1187"/>
      <c r="D220" s="1187"/>
      <c r="E220" s="42">
        <v>2024</v>
      </c>
      <c r="F220" s="90"/>
      <c r="G220" s="90"/>
      <c r="H220" s="89"/>
      <c r="P220" s="34"/>
      <c r="Q220" s="49"/>
    </row>
    <row r="221" spans="1:17" ht="15.6" customHeight="1" x14ac:dyDescent="0.3">
      <c r="B221" s="1177"/>
      <c r="C221" s="1187"/>
      <c r="D221" s="1187"/>
      <c r="E221" s="43">
        <v>2025</v>
      </c>
      <c r="F221" s="90"/>
      <c r="G221" s="90"/>
      <c r="H221" s="89"/>
      <c r="P221" s="34"/>
      <c r="Q221" s="49"/>
    </row>
    <row r="222" spans="1:17" ht="15.6" customHeight="1" thickBot="1" x14ac:dyDescent="0.35">
      <c r="B222" s="1186"/>
      <c r="C222" s="1188"/>
      <c r="D222" s="1188"/>
      <c r="E222" s="75">
        <v>2026</v>
      </c>
      <c r="F222" s="88"/>
      <c r="G222" s="88"/>
      <c r="H222" s="87"/>
      <c r="P222" s="34"/>
      <c r="Q222" s="49"/>
    </row>
    <row r="223" spans="1:17" ht="15.6" customHeight="1" x14ac:dyDescent="0.3"/>
    <row r="224" spans="1:17" ht="15.6" customHeight="1" x14ac:dyDescent="0.3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</row>
    <row r="225" spans="1:11" ht="15.6" customHeight="1" thickBot="1" x14ac:dyDescent="0.35">
      <c r="A225" s="53"/>
      <c r="B225" s="130"/>
      <c r="C225" s="131"/>
      <c r="D225" s="132"/>
      <c r="E225" s="132"/>
      <c r="F225" s="132"/>
      <c r="G225" s="53"/>
      <c r="H225" s="53"/>
      <c r="I225" s="132"/>
      <c r="J225" s="132"/>
      <c r="K225" s="53"/>
    </row>
    <row r="226" spans="1:11" ht="15.6" customHeight="1" x14ac:dyDescent="0.3">
      <c r="A226" s="53"/>
      <c r="B226" s="53"/>
      <c r="C226" s="53"/>
      <c r="D226" s="133" t="s">
        <v>16</v>
      </c>
      <c r="E226" s="134"/>
      <c r="F226" s="135"/>
      <c r="G226" s="135"/>
      <c r="H226" s="53"/>
      <c r="I226" s="1166" t="s">
        <v>17</v>
      </c>
      <c r="J226" s="1166"/>
      <c r="K226" s="53"/>
    </row>
    <row r="227" spans="1:11" ht="15.6" customHeight="1" x14ac:dyDescent="0.3">
      <c r="A227" s="53"/>
      <c r="B227" s="53"/>
      <c r="C227" s="53"/>
      <c r="D227" s="53"/>
      <c r="E227" s="53"/>
      <c r="F227" s="135"/>
      <c r="G227" s="135"/>
      <c r="H227" s="135"/>
      <c r="I227" s="53"/>
      <c r="J227" s="53"/>
      <c r="K227" s="53"/>
    </row>
    <row r="228" spans="1:11" ht="15.6" customHeight="1" x14ac:dyDescent="0.3"/>
    <row r="229" spans="1:11" ht="15.6" customHeight="1" x14ac:dyDescent="0.3"/>
    <row r="230" spans="1:11" ht="15.6" customHeight="1" x14ac:dyDescent="0.3"/>
  </sheetData>
  <mergeCells count="120">
    <mergeCell ref="I226:J226"/>
    <mergeCell ref="B31:B36"/>
    <mergeCell ref="C31:C36"/>
    <mergeCell ref="C49:C54"/>
    <mergeCell ref="C55:C60"/>
    <mergeCell ref="B49:B54"/>
    <mergeCell ref="B55:B60"/>
    <mergeCell ref="B37:B42"/>
    <mergeCell ref="C37:C42"/>
    <mergeCell ref="C61:C66"/>
    <mergeCell ref="G69:G70"/>
    <mergeCell ref="H69:H70"/>
    <mergeCell ref="F69:F70"/>
    <mergeCell ref="B71:B76"/>
    <mergeCell ref="C71:D76"/>
    <mergeCell ref="B69:D70"/>
    <mergeCell ref="E69:E70"/>
    <mergeCell ref="C43:C48"/>
    <mergeCell ref="B92:B97"/>
    <mergeCell ref="C92:C97"/>
    <mergeCell ref="B98:B103"/>
    <mergeCell ref="C98:C103"/>
    <mergeCell ref="B43:B48"/>
    <mergeCell ref="F87:H87"/>
    <mergeCell ref="A2:J2"/>
    <mergeCell ref="A3:J3"/>
    <mergeCell ref="B61:B66"/>
    <mergeCell ref="B15:J15"/>
    <mergeCell ref="B17:C18"/>
    <mergeCell ref="D17:D18"/>
    <mergeCell ref="E17:E18"/>
    <mergeCell ref="F17:F18"/>
    <mergeCell ref="G17:G18"/>
    <mergeCell ref="B19:B24"/>
    <mergeCell ref="C19:C24"/>
    <mergeCell ref="B25:B30"/>
    <mergeCell ref="C25:C30"/>
    <mergeCell ref="H17:H18"/>
    <mergeCell ref="I17:I18"/>
    <mergeCell ref="J17:J18"/>
    <mergeCell ref="A5:J6"/>
    <mergeCell ref="A7:J7"/>
    <mergeCell ref="B11:J11"/>
    <mergeCell ref="B13:J13"/>
    <mergeCell ref="B12:D12"/>
    <mergeCell ref="F14:H14"/>
    <mergeCell ref="B14:D14"/>
    <mergeCell ref="B84:J84"/>
    <mergeCell ref="B86:J86"/>
    <mergeCell ref="B85:D85"/>
    <mergeCell ref="E85:J85"/>
    <mergeCell ref="B87:D87"/>
    <mergeCell ref="B88:J88"/>
    <mergeCell ref="B90:C91"/>
    <mergeCell ref="D90:D91"/>
    <mergeCell ref="G90:G91"/>
    <mergeCell ref="B110:B115"/>
    <mergeCell ref="C110:C115"/>
    <mergeCell ref="C116:C121"/>
    <mergeCell ref="B116:B121"/>
    <mergeCell ref="B134:B139"/>
    <mergeCell ref="H90:H91"/>
    <mergeCell ref="I90:I91"/>
    <mergeCell ref="J90:J91"/>
    <mergeCell ref="E90:E91"/>
    <mergeCell ref="F90:F91"/>
    <mergeCell ref="B104:B109"/>
    <mergeCell ref="C104:C109"/>
    <mergeCell ref="G142:G143"/>
    <mergeCell ref="H142:H143"/>
    <mergeCell ref="F142:F143"/>
    <mergeCell ref="B144:B149"/>
    <mergeCell ref="C144:D149"/>
    <mergeCell ref="B142:D143"/>
    <mergeCell ref="E142:E143"/>
    <mergeCell ref="C134:C139"/>
    <mergeCell ref="C122:C127"/>
    <mergeCell ref="C128:C133"/>
    <mergeCell ref="B122:B127"/>
    <mergeCell ref="B128:B133"/>
    <mergeCell ref="J163:J164"/>
    <mergeCell ref="B177:B182"/>
    <mergeCell ref="F160:H160"/>
    <mergeCell ref="G215:G216"/>
    <mergeCell ref="H215:H216"/>
    <mergeCell ref="F215:F216"/>
    <mergeCell ref="B217:B222"/>
    <mergeCell ref="C217:D222"/>
    <mergeCell ref="B215:D216"/>
    <mergeCell ref="E215:E216"/>
    <mergeCell ref="C195:C200"/>
    <mergeCell ref="C201:C206"/>
    <mergeCell ref="B195:B200"/>
    <mergeCell ref="B201:B206"/>
    <mergeCell ref="B207:B212"/>
    <mergeCell ref="C177:C182"/>
    <mergeCell ref="I153:J153"/>
    <mergeCell ref="I80:J80"/>
    <mergeCell ref="B157:J157"/>
    <mergeCell ref="B159:J159"/>
    <mergeCell ref="B158:D158"/>
    <mergeCell ref="E158:J158"/>
    <mergeCell ref="B160:D160"/>
    <mergeCell ref="C207:C212"/>
    <mergeCell ref="B183:B188"/>
    <mergeCell ref="C183:C188"/>
    <mergeCell ref="C189:C194"/>
    <mergeCell ref="B189:B194"/>
    <mergeCell ref="B161:J161"/>
    <mergeCell ref="B163:C164"/>
    <mergeCell ref="D163:D164"/>
    <mergeCell ref="E163:E164"/>
    <mergeCell ref="F163:F164"/>
    <mergeCell ref="G163:G164"/>
    <mergeCell ref="B165:B170"/>
    <mergeCell ref="C165:C170"/>
    <mergeCell ref="B171:B176"/>
    <mergeCell ref="C171:C176"/>
    <mergeCell ref="H163:H164"/>
    <mergeCell ref="I163:I164"/>
  </mergeCells>
  <printOptions horizontalCentered="1"/>
  <pageMargins left="0.25" right="0.25" top="0.5" bottom="0" header="0.3" footer="0.3"/>
  <pageSetup paperSize="9" scale="41" orientation="portrait" horizontalDpi="4294967293" verticalDpi="300" r:id="rId1"/>
  <ignoredErrors>
    <ignoredError sqref="E62:G66 I61:J66 F61:G61" unlockedFormula="1"/>
    <ignoredError sqref="H61:H66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FFFF00"/>
  </sheetPr>
  <dimension ref="A1:W100"/>
  <sheetViews>
    <sheetView showGridLines="0" zoomScale="110" zoomScaleNormal="110" zoomScaleSheetLayoutView="100" workbookViewId="0">
      <selection activeCell="F100" sqref="F100"/>
    </sheetView>
  </sheetViews>
  <sheetFormatPr defaultColWidth="8.88671875" defaultRowHeight="13.2" x14ac:dyDescent="0.25"/>
  <cols>
    <col min="1" max="1" width="4.5546875" style="1" bestFit="1" customWidth="1"/>
    <col min="2" max="2" width="9" style="1" bestFit="1" customWidth="1"/>
    <col min="3" max="3" width="6.33203125" style="1" bestFit="1" customWidth="1"/>
    <col min="4" max="4" width="49.109375" style="1" bestFit="1" customWidth="1"/>
    <col min="5" max="8" width="15.44140625" style="1" customWidth="1"/>
    <col min="9" max="9" width="2.44140625" style="1" customWidth="1"/>
    <col min="10" max="16384" width="8.88671875" style="1"/>
  </cols>
  <sheetData>
    <row r="1" spans="1:12" ht="15.6" customHeight="1" x14ac:dyDescent="0.25"/>
    <row r="2" spans="1:12" ht="15.6" customHeight="1" x14ac:dyDescent="0.3">
      <c r="A2" s="1225" t="s">
        <v>53</v>
      </c>
      <c r="B2" s="1225"/>
      <c r="C2" s="1225"/>
      <c r="D2" s="1225"/>
      <c r="E2" s="1225"/>
      <c r="F2" s="1225"/>
      <c r="G2" s="1225"/>
      <c r="H2" s="1225"/>
      <c r="I2" s="1225"/>
      <c r="J2" s="19"/>
      <c r="K2" s="19"/>
      <c r="L2" s="19"/>
    </row>
    <row r="3" spans="1:12" ht="15.6" customHeight="1" x14ac:dyDescent="0.3">
      <c r="A3" s="1226" t="s">
        <v>54</v>
      </c>
      <c r="B3" s="1226"/>
      <c r="C3" s="1226"/>
      <c r="D3" s="1226"/>
      <c r="E3" s="1226"/>
      <c r="F3" s="1226"/>
      <c r="G3" s="1226"/>
      <c r="H3" s="1226"/>
      <c r="I3" s="1226"/>
      <c r="J3" s="1227"/>
      <c r="K3" s="1227"/>
      <c r="L3" s="1227"/>
    </row>
    <row r="4" spans="1:12" ht="15.6" customHeight="1" x14ac:dyDescent="0.3">
      <c r="A4" s="1225"/>
      <c r="B4" s="1225"/>
      <c r="C4" s="1225"/>
      <c r="D4" s="1225"/>
      <c r="E4" s="1225"/>
      <c r="F4" s="1225"/>
      <c r="G4" s="1225"/>
      <c r="H4" s="1225"/>
      <c r="I4" s="1225"/>
      <c r="J4" s="1227"/>
      <c r="K4" s="1227"/>
      <c r="L4" s="1227"/>
    </row>
    <row r="5" spans="1:12" ht="15.6" customHeight="1" x14ac:dyDescent="0.25">
      <c r="A5" s="1225" t="s">
        <v>55</v>
      </c>
      <c r="B5" s="1225"/>
      <c r="C5" s="1225"/>
      <c r="D5" s="1225"/>
      <c r="E5" s="1225"/>
      <c r="F5" s="1225"/>
      <c r="G5" s="1225"/>
      <c r="H5" s="1225"/>
      <c r="I5" s="1225"/>
      <c r="J5" s="1227"/>
      <c r="K5" s="1227"/>
      <c r="L5" s="1227"/>
    </row>
    <row r="6" spans="1:12" ht="15.6" customHeight="1" x14ac:dyDescent="0.25">
      <c r="A6" s="1225"/>
      <c r="B6" s="1225"/>
      <c r="C6" s="1225"/>
      <c r="D6" s="1225"/>
      <c r="E6" s="1225"/>
      <c r="F6" s="1225"/>
      <c r="G6" s="1225"/>
      <c r="H6" s="1225"/>
      <c r="I6" s="1225"/>
      <c r="J6" s="1227"/>
      <c r="K6" s="1227"/>
      <c r="L6" s="1227"/>
    </row>
    <row r="7" spans="1:12" ht="15.6" customHeight="1" x14ac:dyDescent="0.3">
      <c r="A7" s="1225" t="s">
        <v>56</v>
      </c>
      <c r="B7" s="1225"/>
      <c r="C7" s="1225"/>
      <c r="D7" s="1225"/>
      <c r="E7" s="1225"/>
      <c r="F7" s="1225"/>
      <c r="G7" s="1225"/>
      <c r="H7" s="1225"/>
      <c r="I7" s="1225"/>
      <c r="J7" s="1227"/>
      <c r="K7" s="1227"/>
      <c r="L7" s="1227"/>
    </row>
    <row r="8" spans="1:12" ht="15.6" customHeight="1" x14ac:dyDescent="0.25"/>
    <row r="9" spans="1:12" ht="15.6" customHeight="1" thickBot="1" x14ac:dyDescent="0.3"/>
    <row r="10" spans="1:12" ht="15.6" customHeight="1" thickBot="1" x14ac:dyDescent="0.3">
      <c r="B10" s="1222" t="s">
        <v>60</v>
      </c>
      <c r="C10" s="1223"/>
      <c r="D10" s="1223"/>
      <c r="E10" s="1223"/>
      <c r="F10" s="1223"/>
      <c r="G10" s="1223"/>
      <c r="H10" s="1224"/>
    </row>
    <row r="11" spans="1:12" ht="15.6" customHeight="1" thickBot="1" x14ac:dyDescent="0.3">
      <c r="B11" s="1228"/>
      <c r="C11" s="1228"/>
      <c r="D11" s="1228"/>
      <c r="E11" s="1228"/>
      <c r="F11" s="1228"/>
    </row>
    <row r="12" spans="1:12" ht="15.6" customHeight="1" thickBot="1" x14ac:dyDescent="0.3">
      <c r="B12" s="1215" t="s">
        <v>0</v>
      </c>
      <c r="C12" s="1216"/>
      <c r="D12" s="1216"/>
      <c r="E12" s="1217"/>
      <c r="F12" s="1217"/>
      <c r="G12" s="1217"/>
      <c r="H12" s="1218"/>
    </row>
    <row r="13" spans="1:12" ht="15.6" customHeight="1" x14ac:dyDescent="0.25">
      <c r="A13" s="9"/>
      <c r="B13" s="1228"/>
      <c r="C13" s="1228"/>
      <c r="D13" s="1228"/>
      <c r="E13" s="1228"/>
      <c r="F13" s="1228"/>
      <c r="G13" s="9"/>
      <c r="H13" s="9"/>
      <c r="I13" s="9"/>
    </row>
    <row r="14" spans="1:12" ht="15.6" customHeight="1" thickBot="1" x14ac:dyDescent="0.3">
      <c r="A14" s="9"/>
      <c r="B14" s="7"/>
      <c r="C14" s="7"/>
      <c r="D14" s="7"/>
      <c r="E14" s="7"/>
      <c r="F14" s="7"/>
      <c r="G14" s="20"/>
      <c r="H14" s="20"/>
      <c r="I14" s="9"/>
    </row>
    <row r="15" spans="1:12" ht="21.6" customHeight="1" x14ac:dyDescent="0.25">
      <c r="A15" s="14" t="s">
        <v>251</v>
      </c>
      <c r="B15" s="1203" t="s">
        <v>18</v>
      </c>
      <c r="C15" s="1204"/>
      <c r="D15" s="1204"/>
      <c r="E15" s="1219" t="s">
        <v>71</v>
      </c>
      <c r="F15" s="1229"/>
      <c r="G15" s="1229"/>
      <c r="H15" s="1229"/>
    </row>
    <row r="16" spans="1:12" ht="30" customHeight="1" x14ac:dyDescent="0.25">
      <c r="A16" s="10"/>
      <c r="B16" s="1206"/>
      <c r="C16" s="1207"/>
      <c r="D16" s="1207"/>
      <c r="E16" s="1220"/>
      <c r="F16" s="1229"/>
      <c r="G16" s="62"/>
      <c r="H16" s="62"/>
    </row>
    <row r="17" spans="1:8" ht="15.6" customHeight="1" x14ac:dyDescent="0.25">
      <c r="B17" s="31" t="s">
        <v>75</v>
      </c>
      <c r="C17" s="1202" t="s">
        <v>19</v>
      </c>
      <c r="D17" s="1202"/>
      <c r="E17" s="11">
        <v>0</v>
      </c>
      <c r="F17" s="63"/>
      <c r="G17" s="63"/>
      <c r="H17" s="63"/>
    </row>
    <row r="18" spans="1:8" ht="15.6" customHeight="1" x14ac:dyDescent="0.25">
      <c r="B18" s="31" t="s">
        <v>212</v>
      </c>
      <c r="C18" s="1202" t="s">
        <v>216</v>
      </c>
      <c r="D18" s="1202"/>
      <c r="E18" s="12"/>
      <c r="F18" s="64"/>
      <c r="G18" s="64"/>
      <c r="H18" s="64"/>
    </row>
    <row r="19" spans="1:8" ht="15.6" customHeight="1" x14ac:dyDescent="0.25">
      <c r="B19" s="31" t="s">
        <v>213</v>
      </c>
      <c r="C19" s="1202" t="s">
        <v>217</v>
      </c>
      <c r="D19" s="1202"/>
      <c r="E19" s="12"/>
      <c r="F19" s="64"/>
      <c r="G19" s="64"/>
      <c r="H19" s="64"/>
    </row>
    <row r="20" spans="1:8" ht="15.6" customHeight="1" x14ac:dyDescent="0.25">
      <c r="B20" s="31" t="s">
        <v>214</v>
      </c>
      <c r="C20" s="1202" t="s">
        <v>218</v>
      </c>
      <c r="D20" s="1202"/>
      <c r="E20" s="12"/>
      <c r="F20" s="64"/>
      <c r="G20" s="64"/>
      <c r="H20" s="64"/>
    </row>
    <row r="21" spans="1:8" ht="15.6" customHeight="1" x14ac:dyDescent="0.25">
      <c r="B21" s="31" t="s">
        <v>215</v>
      </c>
      <c r="C21" s="1202" t="s">
        <v>219</v>
      </c>
      <c r="D21" s="1202"/>
      <c r="E21" s="12"/>
      <c r="F21" s="64"/>
      <c r="G21" s="64"/>
      <c r="H21" s="64"/>
    </row>
    <row r="22" spans="1:8" ht="15.6" customHeight="1" thickBot="1" x14ac:dyDescent="0.3">
      <c r="B22" s="29" t="s">
        <v>76</v>
      </c>
      <c r="C22" s="1211" t="s">
        <v>20</v>
      </c>
      <c r="D22" s="1211"/>
      <c r="E22" s="74">
        <v>0</v>
      </c>
      <c r="F22" s="64"/>
      <c r="G22" s="64"/>
      <c r="H22" s="64"/>
    </row>
    <row r="23" spans="1:8" ht="15.6" customHeight="1" x14ac:dyDescent="0.25">
      <c r="B23" s="6"/>
      <c r="C23" s="6"/>
      <c r="D23" s="6"/>
      <c r="E23" s="6"/>
      <c r="F23" s="6"/>
      <c r="G23" s="9"/>
      <c r="H23" s="9"/>
    </row>
    <row r="24" spans="1:8" ht="15.6" customHeight="1" thickBot="1" x14ac:dyDescent="0.3">
      <c r="B24" s="6"/>
      <c r="C24" s="6"/>
      <c r="D24" s="6"/>
      <c r="E24" s="6"/>
      <c r="F24" s="6"/>
      <c r="G24" s="9"/>
      <c r="H24" s="9"/>
    </row>
    <row r="25" spans="1:8" ht="30" customHeight="1" x14ac:dyDescent="0.25">
      <c r="A25" s="14" t="s">
        <v>252</v>
      </c>
      <c r="B25" s="1203" t="s">
        <v>281</v>
      </c>
      <c r="C25" s="1204"/>
      <c r="D25" s="1205"/>
      <c r="E25" s="1200" t="s">
        <v>21</v>
      </c>
      <c r="F25" s="1212" t="s">
        <v>208</v>
      </c>
      <c r="G25" s="1198" t="s">
        <v>209</v>
      </c>
      <c r="H25" s="9"/>
    </row>
    <row r="26" spans="1:8" ht="30" customHeight="1" x14ac:dyDescent="0.25">
      <c r="B26" s="1206"/>
      <c r="C26" s="1207"/>
      <c r="D26" s="1208"/>
      <c r="E26" s="1201"/>
      <c r="F26" s="1213"/>
      <c r="G26" s="1199"/>
      <c r="H26" s="9"/>
    </row>
    <row r="27" spans="1:8" ht="15.6" customHeight="1" x14ac:dyDescent="0.25">
      <c r="B27" s="1206"/>
      <c r="C27" s="1207"/>
      <c r="D27" s="1208"/>
      <c r="E27" s="26" t="s">
        <v>72</v>
      </c>
      <c r="F27" s="706" t="s">
        <v>72</v>
      </c>
      <c r="G27" s="705" t="s">
        <v>72</v>
      </c>
      <c r="H27" s="9"/>
    </row>
    <row r="28" spans="1:8" ht="15.6" customHeight="1" thickBot="1" x14ac:dyDescent="0.3">
      <c r="B28" s="18">
        <v>2.1</v>
      </c>
      <c r="C28" s="1197" t="s">
        <v>22</v>
      </c>
      <c r="D28" s="1197"/>
      <c r="E28" s="25"/>
      <c r="F28" s="708"/>
      <c r="G28" s="707"/>
      <c r="H28" s="9"/>
    </row>
    <row r="29" spans="1:8" ht="15.6" customHeight="1" x14ac:dyDescent="0.25">
      <c r="G29" s="9"/>
      <c r="H29" s="9"/>
    </row>
    <row r="30" spans="1:8" ht="15.6" customHeight="1" thickBot="1" x14ac:dyDescent="0.3">
      <c r="H30" s="9"/>
    </row>
    <row r="31" spans="1:8" ht="30" customHeight="1" x14ac:dyDescent="0.25">
      <c r="A31" s="14" t="s">
        <v>253</v>
      </c>
      <c r="B31" s="1203" t="s">
        <v>282</v>
      </c>
      <c r="C31" s="1204"/>
      <c r="D31" s="1205"/>
      <c r="E31" s="1200" t="s">
        <v>210</v>
      </c>
      <c r="F31" s="1200" t="s">
        <v>211</v>
      </c>
      <c r="G31" s="1209" t="s">
        <v>23</v>
      </c>
      <c r="H31" s="9"/>
    </row>
    <row r="32" spans="1:8" ht="30" customHeight="1" x14ac:dyDescent="0.25">
      <c r="B32" s="1206"/>
      <c r="C32" s="1207"/>
      <c r="D32" s="1208"/>
      <c r="E32" s="1201"/>
      <c r="F32" s="1201"/>
      <c r="G32" s="1210"/>
      <c r="H32" s="9"/>
    </row>
    <row r="33" spans="1:23" ht="15.6" customHeight="1" x14ac:dyDescent="0.25">
      <c r="B33" s="1206"/>
      <c r="C33" s="1207"/>
      <c r="D33" s="1208"/>
      <c r="E33" s="26" t="s">
        <v>72</v>
      </c>
      <c r="F33" s="26" t="s">
        <v>72</v>
      </c>
      <c r="G33" s="27" t="s">
        <v>72</v>
      </c>
      <c r="H33" s="9"/>
    </row>
    <row r="34" spans="1:23" ht="15.6" customHeight="1" thickBot="1" x14ac:dyDescent="0.3">
      <c r="B34" s="18">
        <v>3.1</v>
      </c>
      <c r="C34" s="1197" t="s">
        <v>22</v>
      </c>
      <c r="D34" s="1197"/>
      <c r="E34" s="25"/>
      <c r="F34" s="25"/>
      <c r="G34" s="28">
        <v>0</v>
      </c>
      <c r="H34" s="9"/>
    </row>
    <row r="35" spans="1:23" ht="15.6" customHeight="1" x14ac:dyDescent="0.25">
      <c r="A35" s="9"/>
      <c r="B35" s="6"/>
      <c r="C35" s="6"/>
      <c r="D35" s="6"/>
      <c r="E35" s="6"/>
      <c r="F35" s="6"/>
      <c r="G35" s="9"/>
      <c r="H35" s="9"/>
      <c r="I35" s="9"/>
    </row>
    <row r="36" spans="1:23" s="34" customFormat="1" ht="15.6" customHeight="1" x14ac:dyDescent="0.3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/>
      <c r="M36"/>
      <c r="N36"/>
      <c r="O36"/>
      <c r="P36" s="53"/>
      <c r="Q36" s="56"/>
      <c r="R36" s="49"/>
      <c r="S36" s="49"/>
      <c r="T36" s="49"/>
      <c r="U36" s="49"/>
      <c r="V36" s="49"/>
      <c r="W36" s="49"/>
    </row>
    <row r="37" spans="1:23" s="192" customFormat="1" ht="15.6" customHeight="1" thickBot="1" x14ac:dyDescent="0.35">
      <c r="A37" s="58"/>
      <c r="B37" s="1196"/>
      <c r="C37" s="1196"/>
      <c r="D37" s="1196"/>
      <c r="E37" s="695"/>
      <c r="F37" s="695"/>
      <c r="G37" s="441"/>
      <c r="H37" s="441"/>
      <c r="I37" s="695"/>
      <c r="J37" s="695"/>
      <c r="K37" s="58"/>
      <c r="L37" s="697"/>
      <c r="M37" s="697"/>
      <c r="N37" s="697"/>
      <c r="O37" s="697"/>
      <c r="P37" s="58"/>
      <c r="Q37" s="698"/>
      <c r="R37" s="699"/>
      <c r="S37" s="699"/>
      <c r="T37" s="699"/>
      <c r="U37" s="699"/>
      <c r="V37" s="699"/>
      <c r="W37" s="699"/>
    </row>
    <row r="38" spans="1:23" s="34" customFormat="1" ht="15.6" customHeight="1" x14ac:dyDescent="0.3">
      <c r="A38" s="53"/>
      <c r="B38" s="1195" t="s">
        <v>16</v>
      </c>
      <c r="C38" s="1195"/>
      <c r="D38" s="1195"/>
      <c r="E38" s="134"/>
      <c r="F38" s="135"/>
      <c r="G38" s="1166" t="s">
        <v>17</v>
      </c>
      <c r="H38" s="1166"/>
      <c r="K38" s="53"/>
      <c r="L38"/>
      <c r="M38"/>
      <c r="N38"/>
      <c r="O38"/>
      <c r="P38" s="53"/>
      <c r="Q38" s="56"/>
      <c r="R38" s="49"/>
      <c r="S38" s="49"/>
      <c r="T38" s="49"/>
      <c r="U38" s="49"/>
      <c r="V38" s="49"/>
      <c r="W38" s="49"/>
    </row>
    <row r="39" spans="1:23" s="34" customFormat="1" ht="15.6" customHeight="1" x14ac:dyDescent="0.3">
      <c r="A39" s="53"/>
      <c r="B39" s="53"/>
      <c r="C39" s="53"/>
      <c r="D39" s="53"/>
      <c r="E39" s="53"/>
      <c r="F39" s="135"/>
      <c r="G39" s="135"/>
      <c r="H39" s="135"/>
      <c r="I39" s="53"/>
      <c r="J39" s="53"/>
      <c r="K39" s="53"/>
      <c r="L39"/>
      <c r="M39"/>
      <c r="N39"/>
      <c r="O39"/>
      <c r="P39" s="53"/>
      <c r="Q39" s="56"/>
      <c r="R39" s="49"/>
      <c r="S39" s="49"/>
      <c r="T39" s="49"/>
      <c r="U39" s="49"/>
      <c r="V39" s="49"/>
      <c r="W39" s="49"/>
    </row>
    <row r="40" spans="1:23" ht="15.6" customHeight="1" thickBot="1" x14ac:dyDescent="0.3">
      <c r="A40" s="9"/>
      <c r="B40" s="6"/>
      <c r="C40" s="6"/>
      <c r="D40" s="6"/>
      <c r="E40" s="6"/>
      <c r="F40" s="6"/>
      <c r="G40" s="9"/>
      <c r="H40" s="9"/>
      <c r="I40" s="9"/>
    </row>
    <row r="41" spans="1:23" ht="15.6" customHeight="1" thickBot="1" x14ac:dyDescent="0.3">
      <c r="B41" s="1222" t="s">
        <v>333</v>
      </c>
      <c r="C41" s="1223"/>
      <c r="D41" s="1223"/>
      <c r="E41" s="1223"/>
      <c r="F41" s="1223"/>
      <c r="G41" s="1223"/>
      <c r="H41" s="1224"/>
    </row>
    <row r="42" spans="1:23" ht="15.6" customHeight="1" thickBot="1" x14ac:dyDescent="0.3">
      <c r="B42" s="1214"/>
      <c r="C42" s="1214"/>
      <c r="D42" s="1214"/>
      <c r="E42" s="1214"/>
      <c r="F42" s="1214"/>
    </row>
    <row r="43" spans="1:23" ht="15.6" customHeight="1" thickBot="1" x14ac:dyDescent="0.3">
      <c r="B43" s="1215" t="s">
        <v>0</v>
      </c>
      <c r="C43" s="1216"/>
      <c r="D43" s="1216"/>
      <c r="E43" s="1217"/>
      <c r="F43" s="1217"/>
      <c r="G43" s="1217"/>
      <c r="H43" s="1218"/>
    </row>
    <row r="44" spans="1:23" ht="15.6" customHeight="1" x14ac:dyDescent="0.25">
      <c r="B44" s="1214"/>
      <c r="C44" s="1214"/>
      <c r="D44" s="1214"/>
      <c r="E44" s="1214"/>
      <c r="F44" s="1214"/>
    </row>
    <row r="45" spans="1:23" ht="15.6" customHeight="1" thickBot="1" x14ac:dyDescent="0.3">
      <c r="B45" s="98"/>
      <c r="C45" s="98"/>
      <c r="D45" s="98"/>
      <c r="E45" s="98"/>
      <c r="F45" s="98"/>
      <c r="G45" s="97"/>
      <c r="H45" s="97"/>
    </row>
    <row r="46" spans="1:23" ht="15.6" customHeight="1" x14ac:dyDescent="0.25">
      <c r="A46" s="14" t="s">
        <v>254</v>
      </c>
      <c r="B46" s="1203" t="s">
        <v>18</v>
      </c>
      <c r="C46" s="1204"/>
      <c r="D46" s="1204"/>
      <c r="E46" s="1219" t="s">
        <v>71</v>
      </c>
      <c r="F46" s="1221"/>
      <c r="G46" s="1221"/>
      <c r="H46" s="1221"/>
    </row>
    <row r="47" spans="1:23" ht="15.6" customHeight="1" x14ac:dyDescent="0.25">
      <c r="A47" s="10"/>
      <c r="B47" s="1206"/>
      <c r="C47" s="1207"/>
      <c r="D47" s="1207"/>
      <c r="E47" s="1220"/>
      <c r="F47" s="1221"/>
      <c r="G47" s="96"/>
      <c r="H47" s="96"/>
    </row>
    <row r="48" spans="1:23" ht="15.6" customHeight="1" x14ac:dyDescent="0.25">
      <c r="B48" s="31" t="s">
        <v>75</v>
      </c>
      <c r="C48" s="1202" t="s">
        <v>19</v>
      </c>
      <c r="D48" s="1202"/>
      <c r="E48" s="11">
        <v>0</v>
      </c>
      <c r="F48" s="63"/>
      <c r="G48" s="63"/>
      <c r="H48" s="63"/>
    </row>
    <row r="49" spans="1:8" ht="15.6" customHeight="1" x14ac:dyDescent="0.25">
      <c r="B49" s="31" t="s">
        <v>212</v>
      </c>
      <c r="C49" s="1202" t="s">
        <v>216</v>
      </c>
      <c r="D49" s="1202"/>
      <c r="E49" s="12"/>
      <c r="F49" s="95"/>
      <c r="G49" s="95"/>
      <c r="H49" s="95"/>
    </row>
    <row r="50" spans="1:8" ht="15.6" customHeight="1" x14ac:dyDescent="0.25">
      <c r="B50" s="31" t="s">
        <v>213</v>
      </c>
      <c r="C50" s="1202" t="s">
        <v>217</v>
      </c>
      <c r="D50" s="1202"/>
      <c r="E50" s="12"/>
      <c r="F50" s="95"/>
      <c r="G50" s="95"/>
      <c r="H50" s="95"/>
    </row>
    <row r="51" spans="1:8" ht="15.6" customHeight="1" x14ac:dyDescent="0.25">
      <c r="B51" s="31" t="s">
        <v>214</v>
      </c>
      <c r="C51" s="1202" t="s">
        <v>218</v>
      </c>
      <c r="D51" s="1202"/>
      <c r="E51" s="12"/>
      <c r="F51" s="95"/>
      <c r="G51" s="95"/>
      <c r="H51" s="95"/>
    </row>
    <row r="52" spans="1:8" ht="15.6" customHeight="1" x14ac:dyDescent="0.25">
      <c r="B52" s="31" t="s">
        <v>215</v>
      </c>
      <c r="C52" s="1202" t="s">
        <v>219</v>
      </c>
      <c r="D52" s="1202"/>
      <c r="E52" s="12"/>
      <c r="F52" s="95"/>
      <c r="G52" s="95"/>
      <c r="H52" s="95"/>
    </row>
    <row r="53" spans="1:8" ht="15.6" customHeight="1" thickBot="1" x14ac:dyDescent="0.3">
      <c r="B53" s="29" t="s">
        <v>76</v>
      </c>
      <c r="C53" s="1211" t="s">
        <v>20</v>
      </c>
      <c r="D53" s="1211"/>
      <c r="E53" s="74">
        <v>0</v>
      </c>
      <c r="F53" s="95"/>
      <c r="G53" s="95"/>
      <c r="H53" s="95"/>
    </row>
    <row r="54" spans="1:8" ht="15.6" customHeight="1" x14ac:dyDescent="0.25">
      <c r="B54" s="94"/>
      <c r="C54" s="94"/>
      <c r="D54" s="94"/>
      <c r="E54" s="94"/>
      <c r="F54" s="94"/>
    </row>
    <row r="55" spans="1:8" ht="15.6" customHeight="1" thickBot="1" x14ac:dyDescent="0.3">
      <c r="B55" s="94"/>
      <c r="C55" s="94"/>
      <c r="D55" s="94"/>
      <c r="E55" s="94"/>
      <c r="F55" s="94"/>
    </row>
    <row r="56" spans="1:8" ht="30" customHeight="1" x14ac:dyDescent="0.25">
      <c r="A56" s="14" t="s">
        <v>255</v>
      </c>
      <c r="B56" s="1203" t="s">
        <v>281</v>
      </c>
      <c r="C56" s="1204"/>
      <c r="D56" s="1205"/>
      <c r="E56" s="1200" t="s">
        <v>21</v>
      </c>
      <c r="F56" s="1212" t="s">
        <v>208</v>
      </c>
      <c r="G56" s="1198" t="s">
        <v>209</v>
      </c>
    </row>
    <row r="57" spans="1:8" ht="30" customHeight="1" x14ac:dyDescent="0.25">
      <c r="B57" s="1206"/>
      <c r="C57" s="1207"/>
      <c r="D57" s="1208"/>
      <c r="E57" s="1201"/>
      <c r="F57" s="1213"/>
      <c r="G57" s="1199"/>
    </row>
    <row r="58" spans="1:8" ht="26.4" customHeight="1" x14ac:dyDescent="0.25">
      <c r="B58" s="1206"/>
      <c r="C58" s="1207"/>
      <c r="D58" s="1208"/>
      <c r="E58" s="26" t="s">
        <v>72</v>
      </c>
      <c r="F58" s="706" t="s">
        <v>72</v>
      </c>
      <c r="G58" s="705" t="s">
        <v>72</v>
      </c>
    </row>
    <row r="59" spans="1:8" ht="15.6" customHeight="1" thickBot="1" x14ac:dyDescent="0.3">
      <c r="B59" s="18">
        <v>2.1</v>
      </c>
      <c r="C59" s="1197" t="s">
        <v>22</v>
      </c>
      <c r="D59" s="1197"/>
      <c r="E59" s="25"/>
      <c r="F59" s="708"/>
      <c r="G59" s="707"/>
    </row>
    <row r="60" spans="1:8" ht="15.6" customHeight="1" x14ac:dyDescent="0.25"/>
    <row r="61" spans="1:8" ht="15.6" customHeight="1" thickBot="1" x14ac:dyDescent="0.3"/>
    <row r="62" spans="1:8" ht="30" customHeight="1" x14ac:dyDescent="0.25">
      <c r="A62" s="14" t="s">
        <v>256</v>
      </c>
      <c r="B62" s="1203" t="s">
        <v>282</v>
      </c>
      <c r="C62" s="1204"/>
      <c r="D62" s="1205"/>
      <c r="E62" s="1200" t="s">
        <v>210</v>
      </c>
      <c r="F62" s="1200" t="s">
        <v>211</v>
      </c>
      <c r="G62" s="1209" t="s">
        <v>23</v>
      </c>
    </row>
    <row r="63" spans="1:8" ht="30" customHeight="1" x14ac:dyDescent="0.25">
      <c r="B63" s="1206"/>
      <c r="C63" s="1207"/>
      <c r="D63" s="1208"/>
      <c r="E63" s="1201"/>
      <c r="F63" s="1201"/>
      <c r="G63" s="1210"/>
    </row>
    <row r="64" spans="1:8" ht="15.6" customHeight="1" x14ac:dyDescent="0.25">
      <c r="B64" s="1206"/>
      <c r="C64" s="1207"/>
      <c r="D64" s="1208"/>
      <c r="E64" s="26" t="s">
        <v>72</v>
      </c>
      <c r="F64" s="26" t="s">
        <v>72</v>
      </c>
      <c r="G64" s="27" t="s">
        <v>72</v>
      </c>
    </row>
    <row r="65" spans="1:23" ht="15.6" customHeight="1" thickBot="1" x14ac:dyDescent="0.3">
      <c r="B65" s="18">
        <v>3.1</v>
      </c>
      <c r="C65" s="1197" t="s">
        <v>22</v>
      </c>
      <c r="D65" s="1197"/>
      <c r="E65" s="25"/>
      <c r="F65" s="25"/>
      <c r="G65" s="28">
        <v>0</v>
      </c>
    </row>
    <row r="66" spans="1:23" ht="15.6" customHeight="1" x14ac:dyDescent="0.25">
      <c r="A66" s="9"/>
      <c r="B66" s="9"/>
      <c r="C66" s="9"/>
      <c r="D66" s="9"/>
      <c r="E66" s="9"/>
      <c r="F66" s="9"/>
      <c r="G66" s="9"/>
      <c r="H66" s="9"/>
      <c r="I66" s="9"/>
    </row>
    <row r="67" spans="1:23" s="34" customFormat="1" ht="15.6" customHeight="1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/>
      <c r="M67"/>
      <c r="N67"/>
      <c r="O67"/>
      <c r="P67" s="53"/>
      <c r="Q67" s="56"/>
      <c r="R67" s="49"/>
      <c r="S67" s="49"/>
      <c r="T67" s="49"/>
      <c r="U67" s="49"/>
      <c r="V67" s="49"/>
      <c r="W67" s="49"/>
    </row>
    <row r="68" spans="1:23" s="192" customFormat="1" ht="15.6" customHeight="1" thickBot="1" x14ac:dyDescent="0.35">
      <c r="A68" s="58"/>
      <c r="B68" s="1196"/>
      <c r="C68" s="1196"/>
      <c r="D68" s="1196"/>
      <c r="E68" s="695"/>
      <c r="F68" s="695"/>
      <c r="G68" s="441"/>
      <c r="H68" s="441"/>
      <c r="I68" s="695"/>
      <c r="J68" s="695"/>
      <c r="K68" s="58"/>
      <c r="L68" s="697"/>
      <c r="M68" s="697"/>
      <c r="N68" s="697"/>
      <c r="O68" s="697"/>
      <c r="P68" s="58"/>
      <c r="Q68" s="698"/>
      <c r="R68" s="699"/>
      <c r="S68" s="699"/>
      <c r="T68" s="699"/>
      <c r="U68" s="699"/>
      <c r="V68" s="699"/>
      <c r="W68" s="699"/>
    </row>
    <row r="69" spans="1:23" s="34" customFormat="1" ht="15.6" customHeight="1" x14ac:dyDescent="0.3">
      <c r="A69" s="53"/>
      <c r="B69" s="1195" t="s">
        <v>16</v>
      </c>
      <c r="C69" s="1195"/>
      <c r="D69" s="1195"/>
      <c r="E69" s="134"/>
      <c r="F69" s="135"/>
      <c r="G69" s="1166" t="s">
        <v>17</v>
      </c>
      <c r="H69" s="1166"/>
      <c r="K69" s="53"/>
      <c r="L69"/>
      <c r="M69"/>
      <c r="N69"/>
      <c r="O69"/>
      <c r="P69" s="53"/>
      <c r="Q69" s="56"/>
      <c r="R69" s="49"/>
      <c r="S69" s="49"/>
      <c r="T69" s="49"/>
      <c r="U69" s="49"/>
      <c r="V69" s="49"/>
      <c r="W69" s="49"/>
    </row>
    <row r="70" spans="1:23" s="34" customFormat="1" ht="15.6" customHeight="1" x14ac:dyDescent="0.3">
      <c r="A70" s="53"/>
      <c r="B70" s="53"/>
      <c r="C70" s="53"/>
      <c r="D70" s="53"/>
      <c r="E70" s="53"/>
      <c r="F70" s="135"/>
      <c r="G70" s="135"/>
      <c r="H70" s="135"/>
      <c r="I70" s="53"/>
      <c r="J70" s="53"/>
      <c r="K70" s="53"/>
      <c r="L70"/>
      <c r="M70"/>
      <c r="N70"/>
      <c r="O70"/>
      <c r="P70" s="53"/>
      <c r="Q70" s="56"/>
      <c r="R70" s="49"/>
      <c r="S70" s="49"/>
      <c r="T70" s="49"/>
      <c r="U70" s="49"/>
      <c r="V70" s="49"/>
      <c r="W70" s="49"/>
    </row>
    <row r="71" spans="1:23" ht="15.6" customHeight="1" thickBot="1" x14ac:dyDescent="0.3">
      <c r="A71" s="9"/>
      <c r="B71" s="9"/>
      <c r="C71" s="9"/>
      <c r="D71" s="9"/>
      <c r="E71" s="9"/>
      <c r="F71" s="9"/>
      <c r="G71" s="9"/>
      <c r="H71" s="9"/>
      <c r="I71" s="9"/>
    </row>
    <row r="72" spans="1:23" ht="15.6" customHeight="1" thickBot="1" x14ac:dyDescent="0.3">
      <c r="B72" s="1222" t="s">
        <v>334</v>
      </c>
      <c r="C72" s="1223"/>
      <c r="D72" s="1223"/>
      <c r="E72" s="1223"/>
      <c r="F72" s="1223"/>
      <c r="G72" s="1223"/>
      <c r="H72" s="1224"/>
    </row>
    <row r="73" spans="1:23" ht="15.6" customHeight="1" thickBot="1" x14ac:dyDescent="0.3">
      <c r="B73" s="1214"/>
      <c r="C73" s="1214"/>
      <c r="D73" s="1214"/>
      <c r="E73" s="1214"/>
      <c r="F73" s="1214"/>
    </row>
    <row r="74" spans="1:23" ht="15.6" customHeight="1" thickBot="1" x14ac:dyDescent="0.3">
      <c r="B74" s="1215" t="s">
        <v>0</v>
      </c>
      <c r="C74" s="1216"/>
      <c r="D74" s="1216"/>
      <c r="E74" s="1217"/>
      <c r="F74" s="1217"/>
      <c r="G74" s="1217"/>
      <c r="H74" s="1218"/>
    </row>
    <row r="75" spans="1:23" ht="15.6" customHeight="1" x14ac:dyDescent="0.25">
      <c r="B75" s="1214"/>
      <c r="C75" s="1214"/>
      <c r="D75" s="1214"/>
      <c r="E75" s="1214"/>
      <c r="F75" s="1214"/>
    </row>
    <row r="76" spans="1:23" ht="15.6" customHeight="1" thickBot="1" x14ac:dyDescent="0.3">
      <c r="B76" s="98"/>
      <c r="C76" s="98"/>
      <c r="D76" s="98"/>
      <c r="E76" s="98"/>
      <c r="F76" s="98"/>
      <c r="G76" s="97"/>
      <c r="H76" s="97"/>
    </row>
    <row r="77" spans="1:23" ht="15.6" customHeight="1" x14ac:dyDescent="0.25">
      <c r="A77" s="14" t="s">
        <v>257</v>
      </c>
      <c r="B77" s="1203" t="s">
        <v>18</v>
      </c>
      <c r="C77" s="1204"/>
      <c r="D77" s="1204"/>
      <c r="E77" s="1219" t="s">
        <v>71</v>
      </c>
      <c r="F77" s="1221"/>
      <c r="G77" s="1221"/>
      <c r="H77" s="1221"/>
    </row>
    <row r="78" spans="1:23" ht="15.6" customHeight="1" x14ac:dyDescent="0.25">
      <c r="A78" s="10"/>
      <c r="B78" s="1206"/>
      <c r="C78" s="1207"/>
      <c r="D78" s="1207"/>
      <c r="E78" s="1220"/>
      <c r="F78" s="1221"/>
      <c r="G78" s="96"/>
      <c r="H78" s="96"/>
    </row>
    <row r="79" spans="1:23" ht="15.6" customHeight="1" x14ac:dyDescent="0.25">
      <c r="B79" s="31" t="s">
        <v>75</v>
      </c>
      <c r="C79" s="1202" t="s">
        <v>19</v>
      </c>
      <c r="D79" s="1202"/>
      <c r="E79" s="11">
        <v>0</v>
      </c>
      <c r="F79" s="63"/>
      <c r="G79" s="63"/>
      <c r="H79" s="63"/>
    </row>
    <row r="80" spans="1:23" ht="15.6" customHeight="1" x14ac:dyDescent="0.25">
      <c r="B80" s="31" t="s">
        <v>212</v>
      </c>
      <c r="C80" s="1202" t="s">
        <v>216</v>
      </c>
      <c r="D80" s="1202"/>
      <c r="E80" s="12"/>
      <c r="F80" s="95"/>
      <c r="G80" s="95"/>
      <c r="H80" s="95"/>
    </row>
    <row r="81" spans="1:8" ht="15.6" customHeight="1" x14ac:dyDescent="0.25">
      <c r="B81" s="31" t="s">
        <v>213</v>
      </c>
      <c r="C81" s="1202" t="s">
        <v>217</v>
      </c>
      <c r="D81" s="1202"/>
      <c r="E81" s="12"/>
      <c r="F81" s="95"/>
      <c r="G81" s="95"/>
      <c r="H81" s="95"/>
    </row>
    <row r="82" spans="1:8" ht="15.6" customHeight="1" x14ac:dyDescent="0.25">
      <c r="B82" s="31" t="s">
        <v>214</v>
      </c>
      <c r="C82" s="1202" t="s">
        <v>218</v>
      </c>
      <c r="D82" s="1202"/>
      <c r="E82" s="12"/>
      <c r="F82" s="95"/>
      <c r="G82" s="95"/>
      <c r="H82" s="95"/>
    </row>
    <row r="83" spans="1:8" ht="15.6" customHeight="1" x14ac:dyDescent="0.25">
      <c r="B83" s="31" t="s">
        <v>215</v>
      </c>
      <c r="C83" s="1202" t="s">
        <v>219</v>
      </c>
      <c r="D83" s="1202"/>
      <c r="E83" s="12"/>
      <c r="F83" s="95"/>
      <c r="G83" s="95"/>
      <c r="H83" s="95"/>
    </row>
    <row r="84" spans="1:8" ht="15.6" customHeight="1" thickBot="1" x14ac:dyDescent="0.3">
      <c r="B84" s="29" t="s">
        <v>76</v>
      </c>
      <c r="C84" s="1211" t="s">
        <v>20</v>
      </c>
      <c r="D84" s="1211"/>
      <c r="E84" s="74">
        <v>0</v>
      </c>
      <c r="F84" s="95"/>
      <c r="G84" s="95"/>
      <c r="H84" s="95"/>
    </row>
    <row r="85" spans="1:8" ht="15.6" customHeight="1" x14ac:dyDescent="0.25">
      <c r="B85" s="94"/>
      <c r="C85" s="94"/>
      <c r="D85" s="94"/>
      <c r="E85" s="94"/>
      <c r="F85" s="94"/>
    </row>
    <row r="86" spans="1:8" ht="15.6" customHeight="1" thickBot="1" x14ac:dyDescent="0.3">
      <c r="B86" s="94"/>
      <c r="C86" s="94"/>
      <c r="D86" s="94"/>
      <c r="E86" s="94"/>
      <c r="F86" s="94"/>
    </row>
    <row r="87" spans="1:8" ht="30" customHeight="1" x14ac:dyDescent="0.25">
      <c r="A87" s="14" t="s">
        <v>258</v>
      </c>
      <c r="B87" s="1203" t="s">
        <v>281</v>
      </c>
      <c r="C87" s="1204"/>
      <c r="D87" s="1205"/>
      <c r="E87" s="1200" t="s">
        <v>21</v>
      </c>
      <c r="F87" s="1212" t="s">
        <v>208</v>
      </c>
      <c r="G87" s="1198" t="s">
        <v>209</v>
      </c>
    </row>
    <row r="88" spans="1:8" ht="30" customHeight="1" x14ac:dyDescent="0.25">
      <c r="B88" s="1206"/>
      <c r="C88" s="1207"/>
      <c r="D88" s="1208"/>
      <c r="E88" s="1201"/>
      <c r="F88" s="1213"/>
      <c r="G88" s="1199"/>
    </row>
    <row r="89" spans="1:8" ht="15.6" customHeight="1" x14ac:dyDescent="0.25">
      <c r="B89" s="1206"/>
      <c r="C89" s="1207"/>
      <c r="D89" s="1208"/>
      <c r="E89" s="26" t="s">
        <v>72</v>
      </c>
      <c r="F89" s="706" t="s">
        <v>72</v>
      </c>
      <c r="G89" s="705" t="s">
        <v>72</v>
      </c>
    </row>
    <row r="90" spans="1:8" ht="15.6" customHeight="1" thickBot="1" x14ac:dyDescent="0.3">
      <c r="B90" s="18">
        <v>2.1</v>
      </c>
      <c r="C90" s="1197" t="s">
        <v>22</v>
      </c>
      <c r="D90" s="1197"/>
      <c r="E90" s="25"/>
      <c r="F90" s="25"/>
      <c r="G90" s="707"/>
    </row>
    <row r="91" spans="1:8" ht="15.6" customHeight="1" x14ac:dyDescent="0.25"/>
    <row r="92" spans="1:8" ht="15.6" customHeight="1" thickBot="1" x14ac:dyDescent="0.3"/>
    <row r="93" spans="1:8" ht="30" customHeight="1" x14ac:dyDescent="0.25">
      <c r="A93" s="14" t="s">
        <v>259</v>
      </c>
      <c r="B93" s="1203" t="s">
        <v>282</v>
      </c>
      <c r="C93" s="1204"/>
      <c r="D93" s="1205"/>
      <c r="E93" s="1200" t="s">
        <v>210</v>
      </c>
      <c r="F93" s="1200" t="s">
        <v>211</v>
      </c>
      <c r="G93" s="1209" t="s">
        <v>23</v>
      </c>
    </row>
    <row r="94" spans="1:8" ht="30" customHeight="1" x14ac:dyDescent="0.25">
      <c r="B94" s="1206"/>
      <c r="C94" s="1207"/>
      <c r="D94" s="1208"/>
      <c r="E94" s="1201"/>
      <c r="F94" s="1201"/>
      <c r="G94" s="1210"/>
    </row>
    <row r="95" spans="1:8" ht="18.600000000000001" customHeight="1" x14ac:dyDescent="0.25">
      <c r="B95" s="1206"/>
      <c r="C95" s="1207"/>
      <c r="D95" s="1208"/>
      <c r="E95" s="26" t="s">
        <v>72</v>
      </c>
      <c r="F95" s="26" t="s">
        <v>72</v>
      </c>
      <c r="G95" s="27" t="s">
        <v>72</v>
      </c>
    </row>
    <row r="96" spans="1:8" ht="15.6" customHeight="1" thickBot="1" x14ac:dyDescent="0.3">
      <c r="B96" s="18">
        <v>3.1</v>
      </c>
      <c r="C96" s="1197" t="s">
        <v>22</v>
      </c>
      <c r="D96" s="1197"/>
      <c r="E96" s="25"/>
      <c r="F96" s="25"/>
      <c r="G96" s="28">
        <v>0</v>
      </c>
    </row>
    <row r="97" spans="1:9" ht="15.6" customHeight="1" x14ac:dyDescent="0.25">
      <c r="A97" s="9"/>
      <c r="B97" s="9"/>
      <c r="C97" s="9"/>
      <c r="D97" s="9"/>
      <c r="E97" s="9"/>
      <c r="F97" s="9"/>
      <c r="G97" s="9"/>
      <c r="H97" s="9"/>
      <c r="I97" s="9"/>
    </row>
    <row r="98" spans="1:9" ht="15.6" customHeight="1" x14ac:dyDescent="0.25">
      <c r="A98" s="9"/>
      <c r="B98" s="9"/>
      <c r="C98" s="9"/>
      <c r="D98" s="9"/>
      <c r="E98" s="9"/>
      <c r="F98" s="9"/>
      <c r="G98" s="9"/>
      <c r="H98" s="9"/>
      <c r="I98" s="9"/>
    </row>
    <row r="99" spans="1:9" ht="15.6" customHeight="1" thickBot="1" x14ac:dyDescent="0.3">
      <c r="B99" s="3"/>
      <c r="C99" s="2"/>
      <c r="D99" s="2"/>
      <c r="E99" s="5"/>
      <c r="G99" s="3"/>
      <c r="H99" s="3"/>
    </row>
    <row r="100" spans="1:9" ht="15.6" customHeight="1" x14ac:dyDescent="0.25">
      <c r="B100" s="1230" t="s">
        <v>24</v>
      </c>
      <c r="C100" s="1230"/>
      <c r="D100" s="1230"/>
      <c r="E100" s="5"/>
      <c r="G100" s="1231" t="s">
        <v>17</v>
      </c>
      <c r="H100" s="1231"/>
    </row>
  </sheetData>
  <mergeCells count="93">
    <mergeCell ref="G25:G26"/>
    <mergeCell ref="F31:F32"/>
    <mergeCell ref="C19:D19"/>
    <mergeCell ref="C21:D21"/>
    <mergeCell ref="B100:D100"/>
    <mergeCell ref="G100:H100"/>
    <mergeCell ref="C28:D28"/>
    <mergeCell ref="B31:D33"/>
    <mergeCell ref="E31:E32"/>
    <mergeCell ref="G31:G32"/>
    <mergeCell ref="C22:D22"/>
    <mergeCell ref="B25:D27"/>
    <mergeCell ref="E25:E26"/>
    <mergeCell ref="F25:F26"/>
    <mergeCell ref="C34:D34"/>
    <mergeCell ref="C51:D51"/>
    <mergeCell ref="A7:I7"/>
    <mergeCell ref="J7:L7"/>
    <mergeCell ref="C20:D20"/>
    <mergeCell ref="B11:F11"/>
    <mergeCell ref="B12:D12"/>
    <mergeCell ref="E12:H12"/>
    <mergeCell ref="B13:F13"/>
    <mergeCell ref="B15:D16"/>
    <mergeCell ref="E15:E16"/>
    <mergeCell ref="C17:D17"/>
    <mergeCell ref="C18:D18"/>
    <mergeCell ref="F15:F16"/>
    <mergeCell ref="G15:H15"/>
    <mergeCell ref="B10:H10"/>
    <mergeCell ref="A5:I6"/>
    <mergeCell ref="A2:I2"/>
    <mergeCell ref="A3:I3"/>
    <mergeCell ref="J3:L3"/>
    <mergeCell ref="A4:I4"/>
    <mergeCell ref="J4:L4"/>
    <mergeCell ref="J5:L5"/>
    <mergeCell ref="J6:L6"/>
    <mergeCell ref="C48:D48"/>
    <mergeCell ref="C49:D49"/>
    <mergeCell ref="F46:F47"/>
    <mergeCell ref="G46:H46"/>
    <mergeCell ref="B41:H41"/>
    <mergeCell ref="B42:F42"/>
    <mergeCell ref="B43:D43"/>
    <mergeCell ref="E43:H43"/>
    <mergeCell ref="B44:F44"/>
    <mergeCell ref="B46:D47"/>
    <mergeCell ref="E46:E47"/>
    <mergeCell ref="G56:G57"/>
    <mergeCell ref="F62:F63"/>
    <mergeCell ref="C50:D50"/>
    <mergeCell ref="C52:D52"/>
    <mergeCell ref="C59:D59"/>
    <mergeCell ref="B62:D64"/>
    <mergeCell ref="E62:E63"/>
    <mergeCell ref="G62:G63"/>
    <mergeCell ref="C53:D53"/>
    <mergeCell ref="B56:D58"/>
    <mergeCell ref="E56:E57"/>
    <mergeCell ref="F56:F57"/>
    <mergeCell ref="F87:F88"/>
    <mergeCell ref="C65:D65"/>
    <mergeCell ref="C82:D82"/>
    <mergeCell ref="B73:F73"/>
    <mergeCell ref="B74:D74"/>
    <mergeCell ref="E74:H74"/>
    <mergeCell ref="B75:F75"/>
    <mergeCell ref="B77:D78"/>
    <mergeCell ref="E77:E78"/>
    <mergeCell ref="C79:D79"/>
    <mergeCell ref="C80:D80"/>
    <mergeCell ref="F77:F78"/>
    <mergeCell ref="G77:H77"/>
    <mergeCell ref="B72:H72"/>
    <mergeCell ref="B69:D69"/>
    <mergeCell ref="G69:H69"/>
    <mergeCell ref="G38:H38"/>
    <mergeCell ref="B38:D38"/>
    <mergeCell ref="B37:D37"/>
    <mergeCell ref="B68:D68"/>
    <mergeCell ref="C96:D96"/>
    <mergeCell ref="G87:G88"/>
    <mergeCell ref="F93:F94"/>
    <mergeCell ref="C81:D81"/>
    <mergeCell ref="C83:D83"/>
    <mergeCell ref="C90:D90"/>
    <mergeCell ref="B93:D95"/>
    <mergeCell ref="E93:E94"/>
    <mergeCell ref="G93:G94"/>
    <mergeCell ref="C84:D84"/>
    <mergeCell ref="B87:D89"/>
    <mergeCell ref="E87:E88"/>
  </mergeCells>
  <pageMargins left="0.2" right="0.2" top="0.5" bottom="0.25" header="0.3" footer="0.3"/>
  <pageSetup paperSize="9" scale="71" fitToHeight="0" orientation="portrait" horizontalDpi="4294967293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FFFF00"/>
  </sheetPr>
  <dimension ref="A1:I100"/>
  <sheetViews>
    <sheetView showGridLines="0" zoomScale="115" zoomScaleNormal="130" zoomScaleSheetLayoutView="115" workbookViewId="0">
      <selection activeCell="F101" sqref="F101"/>
    </sheetView>
  </sheetViews>
  <sheetFormatPr defaultColWidth="8.88671875" defaultRowHeight="13.2" x14ac:dyDescent="0.25"/>
  <cols>
    <col min="1" max="1" width="4.5546875" style="1" bestFit="1" customWidth="1"/>
    <col min="2" max="2" width="9" style="1" bestFit="1" customWidth="1"/>
    <col min="3" max="3" width="6.33203125" style="1" bestFit="1" customWidth="1"/>
    <col min="4" max="4" width="49.109375" style="1" bestFit="1" customWidth="1"/>
    <col min="5" max="8" width="15.44140625" style="1" customWidth="1"/>
    <col min="9" max="9" width="2.44140625" style="1" customWidth="1"/>
    <col min="10" max="16384" width="8.88671875" style="1"/>
  </cols>
  <sheetData>
    <row r="1" spans="1:9" ht="15.6" customHeight="1" x14ac:dyDescent="0.25"/>
    <row r="2" spans="1:9" ht="15.6" customHeight="1" x14ac:dyDescent="0.3">
      <c r="A2" s="1225" t="s">
        <v>53</v>
      </c>
      <c r="B2" s="1225"/>
      <c r="C2" s="1225"/>
      <c r="D2" s="1225"/>
      <c r="E2" s="1225"/>
      <c r="F2" s="1225"/>
      <c r="G2" s="1225"/>
      <c r="H2" s="1225"/>
      <c r="I2" s="1225"/>
    </row>
    <row r="3" spans="1:9" ht="15.6" customHeight="1" x14ac:dyDescent="0.3">
      <c r="A3" s="1226" t="s">
        <v>54</v>
      </c>
      <c r="B3" s="1226"/>
      <c r="C3" s="1226"/>
      <c r="D3" s="1226"/>
      <c r="E3" s="1226"/>
      <c r="F3" s="1226"/>
      <c r="G3" s="1226"/>
      <c r="H3" s="1226"/>
      <c r="I3" s="1226"/>
    </row>
    <row r="4" spans="1:9" ht="15.6" customHeight="1" x14ac:dyDescent="0.3">
      <c r="A4" s="1225"/>
      <c r="B4" s="1225"/>
      <c r="C4" s="1225"/>
      <c r="D4" s="1225"/>
      <c r="E4" s="1225"/>
      <c r="F4" s="1225"/>
      <c r="G4" s="1225"/>
      <c r="H4" s="1225"/>
      <c r="I4" s="1225"/>
    </row>
    <row r="5" spans="1:9" ht="15.6" customHeight="1" x14ac:dyDescent="0.25">
      <c r="A5" s="1225" t="s">
        <v>55</v>
      </c>
      <c r="B5" s="1225"/>
      <c r="C5" s="1225"/>
      <c r="D5" s="1225"/>
      <c r="E5" s="1225"/>
      <c r="F5" s="1225"/>
      <c r="G5" s="1225"/>
      <c r="H5" s="1225"/>
      <c r="I5" s="1225"/>
    </row>
    <row r="6" spans="1:9" ht="15.6" customHeight="1" x14ac:dyDescent="0.25">
      <c r="A6" s="1225"/>
      <c r="B6" s="1225"/>
      <c r="C6" s="1225"/>
      <c r="D6" s="1225"/>
      <c r="E6" s="1225"/>
      <c r="F6" s="1225"/>
      <c r="G6" s="1225"/>
      <c r="H6" s="1225"/>
      <c r="I6" s="1225"/>
    </row>
    <row r="7" spans="1:9" ht="15.6" customHeight="1" x14ac:dyDescent="0.3">
      <c r="A7" s="1225" t="s">
        <v>56</v>
      </c>
      <c r="B7" s="1225"/>
      <c r="C7" s="1225"/>
      <c r="D7" s="1225"/>
      <c r="E7" s="1225"/>
      <c r="F7" s="1225"/>
      <c r="G7" s="1225"/>
      <c r="H7" s="1225"/>
      <c r="I7" s="1225"/>
    </row>
    <row r="8" spans="1:9" ht="15.6" customHeight="1" x14ac:dyDescent="0.25"/>
    <row r="9" spans="1:9" ht="15.6" customHeight="1" thickBot="1" x14ac:dyDescent="0.3"/>
    <row r="10" spans="1:9" ht="15.6" customHeight="1" thickBot="1" x14ac:dyDescent="0.3">
      <c r="B10" s="1222" t="s">
        <v>61</v>
      </c>
      <c r="C10" s="1223"/>
      <c r="D10" s="1223"/>
      <c r="E10" s="1223"/>
      <c r="F10" s="1223"/>
      <c r="G10" s="1223"/>
      <c r="H10" s="1224"/>
    </row>
    <row r="11" spans="1:9" ht="15.6" customHeight="1" thickBot="1" x14ac:dyDescent="0.3">
      <c r="B11" s="1228"/>
      <c r="C11" s="1228"/>
      <c r="D11" s="1228"/>
      <c r="E11" s="1228"/>
      <c r="F11" s="1228"/>
    </row>
    <row r="12" spans="1:9" ht="15.6" customHeight="1" thickBot="1" x14ac:dyDescent="0.3">
      <c r="B12" s="1215" t="s">
        <v>0</v>
      </c>
      <c r="C12" s="1216"/>
      <c r="D12" s="1216"/>
      <c r="E12" s="1217"/>
      <c r="F12" s="1217"/>
      <c r="G12" s="1217"/>
      <c r="H12" s="1218"/>
    </row>
    <row r="13" spans="1:9" ht="15.6" customHeight="1" x14ac:dyDescent="0.25">
      <c r="A13" s="9"/>
      <c r="B13" s="1228"/>
      <c r="C13" s="1228"/>
      <c r="D13" s="1228"/>
      <c r="E13" s="1228"/>
      <c r="F13" s="1228"/>
      <c r="G13" s="9"/>
      <c r="H13" s="9"/>
      <c r="I13" s="9"/>
    </row>
    <row r="14" spans="1:9" ht="15.6" customHeight="1" thickBot="1" x14ac:dyDescent="0.3">
      <c r="A14" s="9"/>
      <c r="B14" s="7"/>
      <c r="C14" s="7"/>
      <c r="D14" s="7"/>
      <c r="E14" s="7"/>
      <c r="F14" s="7"/>
      <c r="G14" s="20"/>
      <c r="H14" s="20"/>
      <c r="I14" s="9"/>
    </row>
    <row r="15" spans="1:9" ht="21.6" customHeight="1" x14ac:dyDescent="0.25">
      <c r="A15" s="14" t="s">
        <v>251</v>
      </c>
      <c r="B15" s="1203" t="s">
        <v>18</v>
      </c>
      <c r="C15" s="1204"/>
      <c r="D15" s="1204"/>
      <c r="E15" s="1219" t="s">
        <v>71</v>
      </c>
      <c r="F15" s="1229"/>
      <c r="G15" s="1229"/>
      <c r="H15" s="1229"/>
    </row>
    <row r="16" spans="1:9" ht="30" customHeight="1" x14ac:dyDescent="0.25">
      <c r="A16" s="10"/>
      <c r="B16" s="1206"/>
      <c r="C16" s="1207"/>
      <c r="D16" s="1207"/>
      <c r="E16" s="1220"/>
      <c r="F16" s="1229"/>
      <c r="G16" s="62"/>
      <c r="H16" s="62"/>
    </row>
    <row r="17" spans="1:8" ht="15.6" customHeight="1" x14ac:dyDescent="0.25">
      <c r="B17" s="31" t="s">
        <v>75</v>
      </c>
      <c r="C17" s="1202" t="s">
        <v>19</v>
      </c>
      <c r="D17" s="1202"/>
      <c r="E17" s="11">
        <v>0</v>
      </c>
      <c r="F17" s="63"/>
      <c r="G17" s="63"/>
      <c r="H17" s="63"/>
    </row>
    <row r="18" spans="1:8" ht="15.6" customHeight="1" x14ac:dyDescent="0.25">
      <c r="B18" s="31" t="s">
        <v>212</v>
      </c>
      <c r="C18" s="1202" t="s">
        <v>216</v>
      </c>
      <c r="D18" s="1202"/>
      <c r="E18" s="12"/>
      <c r="F18" s="64"/>
      <c r="G18" s="64"/>
      <c r="H18" s="64"/>
    </row>
    <row r="19" spans="1:8" ht="15.6" customHeight="1" x14ac:dyDescent="0.25">
      <c r="B19" s="31" t="s">
        <v>213</v>
      </c>
      <c r="C19" s="1202" t="s">
        <v>217</v>
      </c>
      <c r="D19" s="1202"/>
      <c r="E19" s="12"/>
      <c r="F19" s="64"/>
      <c r="G19" s="64"/>
      <c r="H19" s="64"/>
    </row>
    <row r="20" spans="1:8" ht="15.6" customHeight="1" x14ac:dyDescent="0.25">
      <c r="B20" s="31" t="s">
        <v>214</v>
      </c>
      <c r="C20" s="1202" t="s">
        <v>218</v>
      </c>
      <c r="D20" s="1202"/>
      <c r="E20" s="12"/>
      <c r="F20" s="64"/>
      <c r="G20" s="64"/>
      <c r="H20" s="64"/>
    </row>
    <row r="21" spans="1:8" ht="15.6" customHeight="1" x14ac:dyDescent="0.25">
      <c r="B21" s="31" t="s">
        <v>215</v>
      </c>
      <c r="C21" s="1202" t="s">
        <v>219</v>
      </c>
      <c r="D21" s="1202"/>
      <c r="E21" s="12"/>
      <c r="F21" s="64"/>
      <c r="G21" s="64"/>
      <c r="H21" s="64"/>
    </row>
    <row r="22" spans="1:8" ht="15.6" customHeight="1" thickBot="1" x14ac:dyDescent="0.3">
      <c r="B22" s="29" t="s">
        <v>76</v>
      </c>
      <c r="C22" s="1211" t="s">
        <v>20</v>
      </c>
      <c r="D22" s="1211"/>
      <c r="E22" s="74">
        <v>0</v>
      </c>
      <c r="F22" s="64"/>
      <c r="G22" s="64"/>
      <c r="H22" s="64"/>
    </row>
    <row r="23" spans="1:8" ht="15.6" customHeight="1" x14ac:dyDescent="0.25">
      <c r="B23" s="61"/>
      <c r="C23" s="61"/>
      <c r="D23" s="61"/>
      <c r="E23" s="61"/>
      <c r="F23" s="61"/>
      <c r="G23" s="9"/>
      <c r="H23" s="9"/>
    </row>
    <row r="24" spans="1:8" ht="15.6" customHeight="1" thickBot="1" x14ac:dyDescent="0.3">
      <c r="B24" s="61"/>
      <c r="C24" s="61"/>
      <c r="D24" s="61"/>
      <c r="E24" s="61"/>
      <c r="F24" s="61"/>
      <c r="G24" s="9"/>
      <c r="H24" s="9"/>
    </row>
    <row r="25" spans="1:8" ht="30" customHeight="1" x14ac:dyDescent="0.25">
      <c r="A25" s="14" t="s">
        <v>252</v>
      </c>
      <c r="B25" s="1203" t="s">
        <v>281</v>
      </c>
      <c r="C25" s="1204"/>
      <c r="D25" s="1205"/>
      <c r="E25" s="1200" t="s">
        <v>21</v>
      </c>
      <c r="F25" s="1212" t="s">
        <v>208</v>
      </c>
      <c r="G25" s="1198" t="s">
        <v>209</v>
      </c>
      <c r="H25" s="9"/>
    </row>
    <row r="26" spans="1:8" ht="30" customHeight="1" x14ac:dyDescent="0.25">
      <c r="B26" s="1206"/>
      <c r="C26" s="1207"/>
      <c r="D26" s="1208"/>
      <c r="E26" s="1201"/>
      <c r="F26" s="1213"/>
      <c r="G26" s="1199"/>
      <c r="H26" s="9"/>
    </row>
    <row r="27" spans="1:8" ht="15.6" customHeight="1" x14ac:dyDescent="0.25">
      <c r="B27" s="1206"/>
      <c r="C27" s="1207"/>
      <c r="D27" s="1208"/>
      <c r="E27" s="26" t="s">
        <v>72</v>
      </c>
      <c r="F27" s="706" t="s">
        <v>72</v>
      </c>
      <c r="G27" s="705" t="s">
        <v>72</v>
      </c>
      <c r="H27" s="9"/>
    </row>
    <row r="28" spans="1:8" ht="15.6" customHeight="1" thickBot="1" x14ac:dyDescent="0.3">
      <c r="B28" s="18">
        <v>2.1</v>
      </c>
      <c r="C28" s="1197" t="s">
        <v>22</v>
      </c>
      <c r="D28" s="1197"/>
      <c r="E28" s="25"/>
      <c r="F28" s="710"/>
      <c r="G28" s="709"/>
      <c r="H28" s="9"/>
    </row>
    <row r="29" spans="1:8" ht="15.6" customHeight="1" x14ac:dyDescent="0.25">
      <c r="G29" s="9"/>
      <c r="H29" s="9"/>
    </row>
    <row r="30" spans="1:8" ht="15.6" customHeight="1" thickBot="1" x14ac:dyDescent="0.3">
      <c r="H30" s="9"/>
    </row>
    <row r="31" spans="1:8" ht="30" customHeight="1" x14ac:dyDescent="0.25">
      <c r="A31" s="14" t="s">
        <v>253</v>
      </c>
      <c r="B31" s="1203" t="s">
        <v>282</v>
      </c>
      <c r="C31" s="1204"/>
      <c r="D31" s="1205"/>
      <c r="E31" s="1200" t="s">
        <v>210</v>
      </c>
      <c r="F31" s="1200" t="s">
        <v>211</v>
      </c>
      <c r="G31" s="1209" t="s">
        <v>23</v>
      </c>
      <c r="H31" s="9"/>
    </row>
    <row r="32" spans="1:8" ht="30" customHeight="1" x14ac:dyDescent="0.25">
      <c r="B32" s="1206"/>
      <c r="C32" s="1207"/>
      <c r="D32" s="1208"/>
      <c r="E32" s="1201"/>
      <c r="F32" s="1201"/>
      <c r="G32" s="1210"/>
      <c r="H32" s="9"/>
    </row>
    <row r="33" spans="1:9" ht="15.6" customHeight="1" x14ac:dyDescent="0.25">
      <c r="B33" s="1206"/>
      <c r="C33" s="1207"/>
      <c r="D33" s="1208"/>
      <c r="E33" s="26" t="s">
        <v>72</v>
      </c>
      <c r="F33" s="26" t="s">
        <v>72</v>
      </c>
      <c r="G33" s="27" t="s">
        <v>72</v>
      </c>
      <c r="H33" s="9"/>
    </row>
    <row r="34" spans="1:9" ht="15.6" customHeight="1" thickBot="1" x14ac:dyDescent="0.3">
      <c r="B34" s="18">
        <v>3.1</v>
      </c>
      <c r="C34" s="1197" t="s">
        <v>22</v>
      </c>
      <c r="D34" s="1197"/>
      <c r="E34" s="25"/>
      <c r="F34" s="25"/>
      <c r="G34" s="28">
        <v>0</v>
      </c>
      <c r="H34" s="9"/>
    </row>
    <row r="35" spans="1:9" ht="15.6" customHeight="1" x14ac:dyDescent="0.25">
      <c r="A35" s="9"/>
      <c r="B35" s="61"/>
      <c r="C35" s="61"/>
      <c r="D35" s="61"/>
      <c r="E35" s="61"/>
      <c r="F35" s="61"/>
      <c r="G35" s="9"/>
      <c r="H35" s="9"/>
      <c r="I35" s="9"/>
    </row>
    <row r="36" spans="1:9" ht="15.6" customHeight="1" x14ac:dyDescent="0.25">
      <c r="A36" s="9"/>
      <c r="B36" s="9"/>
      <c r="C36" s="9"/>
      <c r="D36" s="9"/>
      <c r="E36" s="9"/>
      <c r="F36" s="9"/>
      <c r="G36" s="9"/>
      <c r="H36" s="9"/>
      <c r="I36" s="9"/>
    </row>
    <row r="37" spans="1:9" ht="15.6" customHeight="1" thickBot="1" x14ac:dyDescent="0.3">
      <c r="B37" s="696"/>
      <c r="C37" s="2"/>
      <c r="D37" s="2"/>
      <c r="E37" s="5"/>
      <c r="G37" s="696"/>
      <c r="H37" s="696"/>
    </row>
    <row r="38" spans="1:9" ht="15.6" customHeight="1" x14ac:dyDescent="0.25">
      <c r="B38" s="1230" t="s">
        <v>24</v>
      </c>
      <c r="C38" s="1230"/>
      <c r="D38" s="1230"/>
      <c r="E38" s="5"/>
      <c r="G38" s="1231" t="s">
        <v>17</v>
      </c>
      <c r="H38" s="1231"/>
    </row>
    <row r="40" spans="1:9" ht="15.6" customHeight="1" thickBot="1" x14ac:dyDescent="0.3">
      <c r="A40" s="9"/>
      <c r="B40" s="61"/>
      <c r="C40" s="61"/>
      <c r="D40" s="61"/>
      <c r="E40" s="61"/>
      <c r="F40" s="61"/>
      <c r="G40" s="9"/>
      <c r="H40" s="9"/>
      <c r="I40" s="9"/>
    </row>
    <row r="41" spans="1:9" ht="15.6" customHeight="1" thickBot="1" x14ac:dyDescent="0.3">
      <c r="B41" s="1222" t="s">
        <v>335</v>
      </c>
      <c r="C41" s="1223"/>
      <c r="D41" s="1223"/>
      <c r="E41" s="1223"/>
      <c r="F41" s="1223"/>
      <c r="G41" s="1223"/>
      <c r="H41" s="1224"/>
    </row>
    <row r="42" spans="1:9" ht="15.6" customHeight="1" thickBot="1" x14ac:dyDescent="0.3">
      <c r="B42" s="1214"/>
      <c r="C42" s="1214"/>
      <c r="D42" s="1214"/>
      <c r="E42" s="1214"/>
      <c r="F42" s="1214"/>
    </row>
    <row r="43" spans="1:9" ht="15.6" customHeight="1" thickBot="1" x14ac:dyDescent="0.3">
      <c r="B43" s="1215" t="s">
        <v>0</v>
      </c>
      <c r="C43" s="1216"/>
      <c r="D43" s="1216"/>
      <c r="E43" s="1217"/>
      <c r="F43" s="1217"/>
      <c r="G43" s="1217"/>
      <c r="H43" s="1218"/>
    </row>
    <row r="44" spans="1:9" ht="15.6" customHeight="1" x14ac:dyDescent="0.25">
      <c r="B44" s="1214"/>
      <c r="C44" s="1214"/>
      <c r="D44" s="1214"/>
      <c r="E44" s="1214"/>
      <c r="F44" s="1214"/>
    </row>
    <row r="45" spans="1:9" ht="15.6" customHeight="1" thickBot="1" x14ac:dyDescent="0.3">
      <c r="B45" s="98"/>
      <c r="C45" s="98"/>
      <c r="D45" s="98"/>
      <c r="E45" s="98"/>
      <c r="F45" s="98"/>
      <c r="G45" s="97"/>
      <c r="H45" s="97"/>
    </row>
    <row r="46" spans="1:9" ht="15.6" customHeight="1" x14ac:dyDescent="0.25">
      <c r="A46" s="14" t="s">
        <v>254</v>
      </c>
      <c r="B46" s="1203" t="s">
        <v>18</v>
      </c>
      <c r="C46" s="1204"/>
      <c r="D46" s="1204"/>
      <c r="E46" s="1219" t="s">
        <v>71</v>
      </c>
      <c r="F46" s="1221"/>
      <c r="G46" s="1221"/>
      <c r="H46" s="1221"/>
    </row>
    <row r="47" spans="1:9" ht="15.6" customHeight="1" x14ac:dyDescent="0.25">
      <c r="A47" s="10"/>
      <c r="B47" s="1206"/>
      <c r="C47" s="1207"/>
      <c r="D47" s="1207"/>
      <c r="E47" s="1220"/>
      <c r="F47" s="1221"/>
      <c r="G47" s="96"/>
      <c r="H47" s="96"/>
    </row>
    <row r="48" spans="1:9" ht="15.6" customHeight="1" x14ac:dyDescent="0.25">
      <c r="B48" s="31" t="s">
        <v>75</v>
      </c>
      <c r="C48" s="1202" t="s">
        <v>19</v>
      </c>
      <c r="D48" s="1202"/>
      <c r="E48" s="11">
        <v>0</v>
      </c>
      <c r="F48" s="63"/>
      <c r="G48" s="63"/>
      <c r="H48" s="63"/>
    </row>
    <row r="49" spans="1:8" ht="15.6" customHeight="1" x14ac:dyDescent="0.25">
      <c r="B49" s="31" t="s">
        <v>212</v>
      </c>
      <c r="C49" s="1202" t="s">
        <v>216</v>
      </c>
      <c r="D49" s="1202"/>
      <c r="E49" s="12"/>
      <c r="F49" s="95"/>
      <c r="G49" s="95"/>
      <c r="H49" s="95"/>
    </row>
    <row r="50" spans="1:8" ht="15.6" customHeight="1" x14ac:dyDescent="0.25">
      <c r="B50" s="31" t="s">
        <v>213</v>
      </c>
      <c r="C50" s="1202" t="s">
        <v>217</v>
      </c>
      <c r="D50" s="1202"/>
      <c r="E50" s="12"/>
      <c r="F50" s="95"/>
      <c r="G50" s="95"/>
      <c r="H50" s="95"/>
    </row>
    <row r="51" spans="1:8" ht="15.6" customHeight="1" x14ac:dyDescent="0.25">
      <c r="B51" s="31" t="s">
        <v>214</v>
      </c>
      <c r="C51" s="1202" t="s">
        <v>218</v>
      </c>
      <c r="D51" s="1202"/>
      <c r="E51" s="12"/>
      <c r="F51" s="95"/>
      <c r="G51" s="95"/>
      <c r="H51" s="95"/>
    </row>
    <row r="52" spans="1:8" ht="15.6" customHeight="1" x14ac:dyDescent="0.25">
      <c r="B52" s="31" t="s">
        <v>215</v>
      </c>
      <c r="C52" s="1202" t="s">
        <v>219</v>
      </c>
      <c r="D52" s="1202"/>
      <c r="E52" s="12"/>
      <c r="F52" s="95"/>
      <c r="G52" s="95"/>
      <c r="H52" s="95"/>
    </row>
    <row r="53" spans="1:8" ht="15.6" customHeight="1" thickBot="1" x14ac:dyDescent="0.3">
      <c r="B53" s="29" t="s">
        <v>76</v>
      </c>
      <c r="C53" s="1211" t="s">
        <v>20</v>
      </c>
      <c r="D53" s="1211"/>
      <c r="E53" s="74">
        <v>0</v>
      </c>
      <c r="F53" s="95"/>
      <c r="G53" s="95"/>
      <c r="H53" s="95"/>
    </row>
    <row r="54" spans="1:8" ht="15.6" customHeight="1" x14ac:dyDescent="0.25">
      <c r="B54" s="94"/>
      <c r="C54" s="94"/>
      <c r="D54" s="94"/>
      <c r="E54" s="94"/>
      <c r="F54" s="94"/>
    </row>
    <row r="55" spans="1:8" ht="15.6" customHeight="1" thickBot="1" x14ac:dyDescent="0.3">
      <c r="B55" s="94"/>
      <c r="C55" s="94"/>
      <c r="D55" s="94"/>
      <c r="E55" s="94"/>
      <c r="F55" s="94"/>
    </row>
    <row r="56" spans="1:8" ht="30" customHeight="1" x14ac:dyDescent="0.25">
      <c r="A56" s="14" t="s">
        <v>255</v>
      </c>
      <c r="B56" s="1203" t="s">
        <v>281</v>
      </c>
      <c r="C56" s="1204"/>
      <c r="D56" s="1205"/>
      <c r="E56" s="1200" t="s">
        <v>21</v>
      </c>
      <c r="F56" s="1212" t="s">
        <v>208</v>
      </c>
      <c r="G56" s="1198" t="s">
        <v>209</v>
      </c>
    </row>
    <row r="57" spans="1:8" ht="30" customHeight="1" x14ac:dyDescent="0.25">
      <c r="B57" s="1206"/>
      <c r="C57" s="1207"/>
      <c r="D57" s="1208"/>
      <c r="E57" s="1201"/>
      <c r="F57" s="1213"/>
      <c r="G57" s="1199"/>
    </row>
    <row r="58" spans="1:8" ht="15.6" customHeight="1" x14ac:dyDescent="0.25">
      <c r="B58" s="1206"/>
      <c r="C58" s="1207"/>
      <c r="D58" s="1208"/>
      <c r="E58" s="26" t="s">
        <v>72</v>
      </c>
      <c r="F58" s="706" t="s">
        <v>72</v>
      </c>
      <c r="G58" s="705" t="s">
        <v>72</v>
      </c>
    </row>
    <row r="59" spans="1:8" ht="15.6" customHeight="1" thickBot="1" x14ac:dyDescent="0.3">
      <c r="B59" s="18">
        <v>2.1</v>
      </c>
      <c r="C59" s="1197" t="s">
        <v>22</v>
      </c>
      <c r="D59" s="1197"/>
      <c r="E59" s="25"/>
      <c r="F59" s="25"/>
      <c r="G59" s="707"/>
    </row>
    <row r="60" spans="1:8" ht="15.6" customHeight="1" x14ac:dyDescent="0.25"/>
    <row r="61" spans="1:8" ht="15.6" customHeight="1" thickBot="1" x14ac:dyDescent="0.3"/>
    <row r="62" spans="1:8" ht="30" customHeight="1" x14ac:dyDescent="0.25">
      <c r="A62" s="14" t="s">
        <v>256</v>
      </c>
      <c r="B62" s="1203" t="s">
        <v>282</v>
      </c>
      <c r="C62" s="1204"/>
      <c r="D62" s="1205"/>
      <c r="E62" s="1200" t="s">
        <v>210</v>
      </c>
      <c r="F62" s="1200" t="s">
        <v>211</v>
      </c>
      <c r="G62" s="1209" t="s">
        <v>23</v>
      </c>
    </row>
    <row r="63" spans="1:8" ht="30" customHeight="1" x14ac:dyDescent="0.25">
      <c r="B63" s="1206"/>
      <c r="C63" s="1207"/>
      <c r="D63" s="1208"/>
      <c r="E63" s="1201"/>
      <c r="F63" s="1201"/>
      <c r="G63" s="1210"/>
    </row>
    <row r="64" spans="1:8" ht="15.6" customHeight="1" x14ac:dyDescent="0.25">
      <c r="B64" s="1206"/>
      <c r="C64" s="1207"/>
      <c r="D64" s="1208"/>
      <c r="E64" s="26" t="s">
        <v>72</v>
      </c>
      <c r="F64" s="26" t="s">
        <v>72</v>
      </c>
      <c r="G64" s="27" t="s">
        <v>72</v>
      </c>
    </row>
    <row r="65" spans="1:9" ht="15.6" customHeight="1" thickBot="1" x14ac:dyDescent="0.3">
      <c r="B65" s="18">
        <v>3.1</v>
      </c>
      <c r="C65" s="1197" t="s">
        <v>22</v>
      </c>
      <c r="D65" s="1197"/>
      <c r="E65" s="25"/>
      <c r="F65" s="25"/>
      <c r="G65" s="28">
        <v>0</v>
      </c>
    </row>
    <row r="66" spans="1:9" ht="15.6" customHeight="1" x14ac:dyDescent="0.25">
      <c r="A66" s="9"/>
      <c r="B66" s="9"/>
      <c r="C66" s="9"/>
      <c r="D66" s="9"/>
      <c r="E66" s="9"/>
      <c r="F66" s="9"/>
      <c r="G66" s="9"/>
      <c r="H66" s="9"/>
      <c r="I66" s="9"/>
    </row>
    <row r="67" spans="1:9" ht="15.6" customHeight="1" x14ac:dyDescent="0.25">
      <c r="A67" s="9"/>
      <c r="B67" s="9"/>
      <c r="C67" s="9"/>
      <c r="D67" s="9"/>
      <c r="E67" s="9"/>
      <c r="F67" s="9"/>
      <c r="G67" s="9"/>
      <c r="H67" s="9"/>
      <c r="I67" s="9"/>
    </row>
    <row r="68" spans="1:9" ht="15.6" customHeight="1" thickBot="1" x14ac:dyDescent="0.3">
      <c r="B68" s="696"/>
      <c r="C68" s="2"/>
      <c r="D68" s="2"/>
      <c r="E68" s="5"/>
      <c r="G68" s="696"/>
      <c r="H68" s="696"/>
    </row>
    <row r="69" spans="1:9" ht="15.6" customHeight="1" x14ac:dyDescent="0.25">
      <c r="B69" s="1230" t="s">
        <v>24</v>
      </c>
      <c r="C69" s="1230"/>
      <c r="D69" s="1230"/>
      <c r="E69" s="5"/>
      <c r="G69" s="1231" t="s">
        <v>17</v>
      </c>
      <c r="H69" s="1231"/>
    </row>
    <row r="71" spans="1:9" ht="15.6" customHeight="1" thickBot="1" x14ac:dyDescent="0.3">
      <c r="A71" s="9"/>
      <c r="B71" s="9"/>
      <c r="C71" s="9"/>
      <c r="D71" s="9"/>
      <c r="E71" s="9"/>
      <c r="F71" s="9"/>
      <c r="G71" s="9"/>
      <c r="H71" s="9"/>
      <c r="I71" s="9"/>
    </row>
    <row r="72" spans="1:9" ht="15.6" customHeight="1" thickBot="1" x14ac:dyDescent="0.3">
      <c r="B72" s="1222" t="s">
        <v>336</v>
      </c>
      <c r="C72" s="1223"/>
      <c r="D72" s="1223"/>
      <c r="E72" s="1223"/>
      <c r="F72" s="1223"/>
      <c r="G72" s="1223"/>
      <c r="H72" s="1224"/>
    </row>
    <row r="73" spans="1:9" ht="15.6" customHeight="1" thickBot="1" x14ac:dyDescent="0.3">
      <c r="B73" s="1214"/>
      <c r="C73" s="1214"/>
      <c r="D73" s="1214"/>
      <c r="E73" s="1214"/>
      <c r="F73" s="1214"/>
    </row>
    <row r="74" spans="1:9" ht="15.6" customHeight="1" thickBot="1" x14ac:dyDescent="0.3">
      <c r="B74" s="1215" t="s">
        <v>0</v>
      </c>
      <c r="C74" s="1216"/>
      <c r="D74" s="1216"/>
      <c r="E74" s="1217"/>
      <c r="F74" s="1217"/>
      <c r="G74" s="1217"/>
      <c r="H74" s="1218"/>
    </row>
    <row r="75" spans="1:9" ht="15.6" customHeight="1" x14ac:dyDescent="0.25">
      <c r="B75" s="1214"/>
      <c r="C75" s="1214"/>
      <c r="D75" s="1214"/>
      <c r="E75" s="1214"/>
      <c r="F75" s="1214"/>
    </row>
    <row r="76" spans="1:9" ht="15.6" customHeight="1" thickBot="1" x14ac:dyDescent="0.3">
      <c r="B76" s="98"/>
      <c r="C76" s="98"/>
      <c r="D76" s="98"/>
      <c r="E76" s="98"/>
      <c r="F76" s="98"/>
      <c r="G76" s="97"/>
      <c r="H76" s="97"/>
    </row>
    <row r="77" spans="1:9" ht="15.6" customHeight="1" x14ac:dyDescent="0.25">
      <c r="A77" s="14" t="s">
        <v>257</v>
      </c>
      <c r="B77" s="1203" t="s">
        <v>18</v>
      </c>
      <c r="C77" s="1204"/>
      <c r="D77" s="1204"/>
      <c r="E77" s="1219" t="s">
        <v>71</v>
      </c>
      <c r="F77" s="1221"/>
      <c r="G77" s="1221"/>
      <c r="H77" s="1221"/>
    </row>
    <row r="78" spans="1:9" ht="15.6" customHeight="1" x14ac:dyDescent="0.25">
      <c r="A78" s="10"/>
      <c r="B78" s="1206"/>
      <c r="C78" s="1207"/>
      <c r="D78" s="1207"/>
      <c r="E78" s="1220"/>
      <c r="F78" s="1221"/>
      <c r="G78" s="96"/>
      <c r="H78" s="96"/>
    </row>
    <row r="79" spans="1:9" ht="15.6" customHeight="1" x14ac:dyDescent="0.25">
      <c r="B79" s="31" t="s">
        <v>75</v>
      </c>
      <c r="C79" s="1202" t="s">
        <v>19</v>
      </c>
      <c r="D79" s="1202"/>
      <c r="E79" s="11">
        <v>0</v>
      </c>
      <c r="F79" s="63"/>
      <c r="G79" s="63"/>
      <c r="H79" s="63"/>
    </row>
    <row r="80" spans="1:9" ht="15.6" customHeight="1" x14ac:dyDescent="0.25">
      <c r="B80" s="31" t="s">
        <v>212</v>
      </c>
      <c r="C80" s="1202" t="s">
        <v>216</v>
      </c>
      <c r="D80" s="1202"/>
      <c r="E80" s="12"/>
      <c r="F80" s="95"/>
      <c r="G80" s="95"/>
      <c r="H80" s="95"/>
    </row>
    <row r="81" spans="1:8" ht="15.6" customHeight="1" x14ac:dyDescent="0.25">
      <c r="B81" s="31" t="s">
        <v>213</v>
      </c>
      <c r="C81" s="1202" t="s">
        <v>217</v>
      </c>
      <c r="D81" s="1202"/>
      <c r="E81" s="12"/>
      <c r="F81" s="95"/>
      <c r="G81" s="95"/>
      <c r="H81" s="95"/>
    </row>
    <row r="82" spans="1:8" ht="15.6" customHeight="1" x14ac:dyDescent="0.25">
      <c r="B82" s="31" t="s">
        <v>214</v>
      </c>
      <c r="C82" s="1202" t="s">
        <v>218</v>
      </c>
      <c r="D82" s="1202"/>
      <c r="E82" s="12"/>
      <c r="F82" s="95"/>
      <c r="G82" s="95"/>
      <c r="H82" s="95"/>
    </row>
    <row r="83" spans="1:8" ht="15.6" customHeight="1" x14ac:dyDescent="0.25">
      <c r="B83" s="31" t="s">
        <v>215</v>
      </c>
      <c r="C83" s="1202" t="s">
        <v>219</v>
      </c>
      <c r="D83" s="1202"/>
      <c r="E83" s="12"/>
      <c r="F83" s="95"/>
      <c r="G83" s="95"/>
      <c r="H83" s="95"/>
    </row>
    <row r="84" spans="1:8" ht="15.6" customHeight="1" thickBot="1" x14ac:dyDescent="0.3">
      <c r="B84" s="29" t="s">
        <v>76</v>
      </c>
      <c r="C84" s="1211" t="s">
        <v>20</v>
      </c>
      <c r="D84" s="1211"/>
      <c r="E84" s="74">
        <v>0</v>
      </c>
      <c r="F84" s="95"/>
      <c r="G84" s="95"/>
      <c r="H84" s="95"/>
    </row>
    <row r="85" spans="1:8" ht="15.6" customHeight="1" x14ac:dyDescent="0.25">
      <c r="B85" s="94"/>
      <c r="C85" s="94"/>
      <c r="D85" s="94"/>
      <c r="E85" s="94"/>
      <c r="F85" s="94"/>
    </row>
    <row r="86" spans="1:8" ht="15.6" customHeight="1" thickBot="1" x14ac:dyDescent="0.3">
      <c r="B86" s="94"/>
      <c r="C86" s="94"/>
      <c r="D86" s="94"/>
      <c r="E86" s="94"/>
      <c r="F86" s="94"/>
    </row>
    <row r="87" spans="1:8" ht="30" customHeight="1" x14ac:dyDescent="0.25">
      <c r="A87" s="14" t="s">
        <v>258</v>
      </c>
      <c r="B87" s="1203" t="s">
        <v>281</v>
      </c>
      <c r="C87" s="1204"/>
      <c r="D87" s="1205"/>
      <c r="E87" s="1200" t="s">
        <v>21</v>
      </c>
      <c r="F87" s="1212" t="s">
        <v>208</v>
      </c>
      <c r="G87" s="1198" t="s">
        <v>209</v>
      </c>
    </row>
    <row r="88" spans="1:8" ht="30" customHeight="1" x14ac:dyDescent="0.25">
      <c r="B88" s="1206"/>
      <c r="C88" s="1207"/>
      <c r="D88" s="1208"/>
      <c r="E88" s="1201"/>
      <c r="F88" s="1213"/>
      <c r="G88" s="1199"/>
    </row>
    <row r="89" spans="1:8" ht="15.6" customHeight="1" x14ac:dyDescent="0.25">
      <c r="B89" s="1206"/>
      <c r="C89" s="1207"/>
      <c r="D89" s="1208"/>
      <c r="E89" s="26" t="s">
        <v>72</v>
      </c>
      <c r="F89" s="706" t="s">
        <v>72</v>
      </c>
      <c r="G89" s="705" t="s">
        <v>72</v>
      </c>
    </row>
    <row r="90" spans="1:8" ht="15.6" customHeight="1" thickBot="1" x14ac:dyDescent="0.3">
      <c r="B90" s="18">
        <v>2.1</v>
      </c>
      <c r="C90" s="1197" t="s">
        <v>22</v>
      </c>
      <c r="D90" s="1197"/>
      <c r="E90" s="25"/>
      <c r="F90" s="25"/>
      <c r="G90" s="707"/>
    </row>
    <row r="91" spans="1:8" ht="15.6" customHeight="1" x14ac:dyDescent="0.25"/>
    <row r="92" spans="1:8" ht="15.6" customHeight="1" thickBot="1" x14ac:dyDescent="0.3"/>
    <row r="93" spans="1:8" ht="30" customHeight="1" x14ac:dyDescent="0.25">
      <c r="A93" s="14" t="s">
        <v>259</v>
      </c>
      <c r="B93" s="1203" t="s">
        <v>282</v>
      </c>
      <c r="C93" s="1204"/>
      <c r="D93" s="1205"/>
      <c r="E93" s="1200" t="s">
        <v>210</v>
      </c>
      <c r="F93" s="1200" t="s">
        <v>211</v>
      </c>
      <c r="G93" s="1209" t="s">
        <v>23</v>
      </c>
    </row>
    <row r="94" spans="1:8" ht="30" customHeight="1" x14ac:dyDescent="0.25">
      <c r="B94" s="1206"/>
      <c r="C94" s="1207"/>
      <c r="D94" s="1208"/>
      <c r="E94" s="1201"/>
      <c r="F94" s="1201"/>
      <c r="G94" s="1210"/>
    </row>
    <row r="95" spans="1:8" ht="15.6" customHeight="1" x14ac:dyDescent="0.25">
      <c r="B95" s="1206"/>
      <c r="C95" s="1207"/>
      <c r="D95" s="1208"/>
      <c r="E95" s="26" t="s">
        <v>72</v>
      </c>
      <c r="F95" s="26" t="s">
        <v>72</v>
      </c>
      <c r="G95" s="27" t="s">
        <v>72</v>
      </c>
    </row>
    <row r="96" spans="1:8" ht="15.6" customHeight="1" thickBot="1" x14ac:dyDescent="0.3">
      <c r="B96" s="18">
        <v>3.1</v>
      </c>
      <c r="C96" s="1197" t="s">
        <v>22</v>
      </c>
      <c r="D96" s="1197"/>
      <c r="E96" s="25"/>
      <c r="F96" s="25"/>
      <c r="G96" s="28">
        <v>0</v>
      </c>
    </row>
    <row r="97" spans="1:9" ht="15.6" customHeight="1" x14ac:dyDescent="0.25">
      <c r="A97" s="9"/>
      <c r="B97" s="9"/>
      <c r="C97" s="9"/>
      <c r="D97" s="9"/>
      <c r="E97" s="9"/>
      <c r="F97" s="9"/>
      <c r="G97" s="9"/>
      <c r="H97" s="9"/>
      <c r="I97" s="9"/>
    </row>
    <row r="98" spans="1:9" ht="15.6" customHeight="1" x14ac:dyDescent="0.25">
      <c r="A98" s="9"/>
      <c r="B98" s="9"/>
      <c r="C98" s="9"/>
      <c r="D98" s="9"/>
      <c r="E98" s="9"/>
      <c r="F98" s="9"/>
      <c r="G98" s="9"/>
      <c r="H98" s="9"/>
      <c r="I98" s="9"/>
    </row>
    <row r="99" spans="1:9" ht="15.6" customHeight="1" thickBot="1" x14ac:dyDescent="0.3">
      <c r="B99" s="23"/>
      <c r="C99" s="2"/>
      <c r="D99" s="2"/>
      <c r="E99" s="5"/>
      <c r="G99" s="23"/>
      <c r="H99" s="23"/>
    </row>
    <row r="100" spans="1:9" ht="15.6" customHeight="1" x14ac:dyDescent="0.25">
      <c r="B100" s="1230" t="s">
        <v>24</v>
      </c>
      <c r="C100" s="1230"/>
      <c r="D100" s="1230"/>
      <c r="E100" s="5"/>
      <c r="G100" s="1231" t="s">
        <v>17</v>
      </c>
      <c r="H100" s="1231"/>
    </row>
  </sheetData>
  <mergeCells count="86">
    <mergeCell ref="C18:D18"/>
    <mergeCell ref="C19:D19"/>
    <mergeCell ref="C20:D20"/>
    <mergeCell ref="C21:D21"/>
    <mergeCell ref="C22:D22"/>
    <mergeCell ref="G31:G32"/>
    <mergeCell ref="B25:D27"/>
    <mergeCell ref="E25:E26"/>
    <mergeCell ref="F25:F26"/>
    <mergeCell ref="C34:D34"/>
    <mergeCell ref="G100:H100"/>
    <mergeCell ref="B100:D100"/>
    <mergeCell ref="B11:F11"/>
    <mergeCell ref="B12:D12"/>
    <mergeCell ref="E12:H12"/>
    <mergeCell ref="B13:F13"/>
    <mergeCell ref="G15:H15"/>
    <mergeCell ref="B15:D16"/>
    <mergeCell ref="E15:E16"/>
    <mergeCell ref="F15:F16"/>
    <mergeCell ref="C17:D17"/>
    <mergeCell ref="G25:G26"/>
    <mergeCell ref="C28:D28"/>
    <mergeCell ref="B31:D33"/>
    <mergeCell ref="E31:E32"/>
    <mergeCell ref="F31:F32"/>
    <mergeCell ref="B10:H10"/>
    <mergeCell ref="A2:I2"/>
    <mergeCell ref="A3:I3"/>
    <mergeCell ref="A4:I4"/>
    <mergeCell ref="A5:I6"/>
    <mergeCell ref="A7:I7"/>
    <mergeCell ref="B41:H41"/>
    <mergeCell ref="B42:F42"/>
    <mergeCell ref="B43:D43"/>
    <mergeCell ref="E43:H43"/>
    <mergeCell ref="B44:F44"/>
    <mergeCell ref="G46:H46"/>
    <mergeCell ref="B46:D47"/>
    <mergeCell ref="E46:E47"/>
    <mergeCell ref="F46:F47"/>
    <mergeCell ref="C48:D48"/>
    <mergeCell ref="G56:G57"/>
    <mergeCell ref="C59:D59"/>
    <mergeCell ref="B62:D64"/>
    <mergeCell ref="E62:E63"/>
    <mergeCell ref="F62:F63"/>
    <mergeCell ref="G62:G63"/>
    <mergeCell ref="B56:D58"/>
    <mergeCell ref="E56:E57"/>
    <mergeCell ref="F56:F57"/>
    <mergeCell ref="C65:D65"/>
    <mergeCell ref="C49:D49"/>
    <mergeCell ref="C50:D50"/>
    <mergeCell ref="C51:D51"/>
    <mergeCell ref="C52:D52"/>
    <mergeCell ref="C53:D53"/>
    <mergeCell ref="B72:H72"/>
    <mergeCell ref="B73:F73"/>
    <mergeCell ref="B74:D74"/>
    <mergeCell ref="E74:H74"/>
    <mergeCell ref="B75:F75"/>
    <mergeCell ref="B87:D89"/>
    <mergeCell ref="E87:E88"/>
    <mergeCell ref="F87:F88"/>
    <mergeCell ref="G77:H77"/>
    <mergeCell ref="B77:D78"/>
    <mergeCell ref="E77:E78"/>
    <mergeCell ref="F77:F78"/>
    <mergeCell ref="C79:D79"/>
    <mergeCell ref="B38:D38"/>
    <mergeCell ref="G38:H38"/>
    <mergeCell ref="B69:D69"/>
    <mergeCell ref="G69:H69"/>
    <mergeCell ref="C96:D96"/>
    <mergeCell ref="C80:D80"/>
    <mergeCell ref="C81:D81"/>
    <mergeCell ref="C82:D82"/>
    <mergeCell ref="C83:D83"/>
    <mergeCell ref="C84:D84"/>
    <mergeCell ref="G87:G88"/>
    <mergeCell ref="C90:D90"/>
    <mergeCell ref="B93:D95"/>
    <mergeCell ref="E93:E94"/>
    <mergeCell ref="F93:F94"/>
    <mergeCell ref="G93:G94"/>
  </mergeCells>
  <pageMargins left="0.2" right="0.2" top="0.5" bottom="0.25" header="0.3" footer="0.3"/>
  <pageSetup paperSize="9" scale="71" fitToHeight="0" orientation="portrait" horizontalDpi="4294967293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FFFF00"/>
  </sheetPr>
  <dimension ref="A1:N100"/>
  <sheetViews>
    <sheetView showGridLines="0" zoomScale="115" zoomScaleNormal="115" zoomScaleSheetLayoutView="100" workbookViewId="0">
      <selection activeCell="K95" sqref="K95"/>
    </sheetView>
  </sheetViews>
  <sheetFormatPr defaultColWidth="8.88671875" defaultRowHeight="13.2" x14ac:dyDescent="0.25"/>
  <cols>
    <col min="1" max="1" width="4.44140625" style="1" bestFit="1" customWidth="1"/>
    <col min="2" max="2" width="9" style="1" bestFit="1" customWidth="1"/>
    <col min="3" max="3" width="6.33203125" style="1" bestFit="1" customWidth="1"/>
    <col min="4" max="4" width="49.109375" style="1" bestFit="1" customWidth="1"/>
    <col min="5" max="8" width="15.44140625" style="1" customWidth="1"/>
    <col min="9" max="9" width="2.44140625" style="1" customWidth="1"/>
    <col min="10" max="16384" width="8.88671875" style="1"/>
  </cols>
  <sheetData>
    <row r="1" spans="1:14" ht="15.6" customHeight="1" x14ac:dyDescent="0.25"/>
    <row r="2" spans="1:14" ht="15.6" customHeight="1" x14ac:dyDescent="0.3">
      <c r="A2" s="1225" t="s">
        <v>53</v>
      </c>
      <c r="B2" s="1225"/>
      <c r="C2" s="1225"/>
      <c r="D2" s="1225"/>
      <c r="E2" s="1225"/>
      <c r="F2" s="1225"/>
      <c r="G2" s="1225"/>
      <c r="H2" s="1225"/>
      <c r="I2" s="1225"/>
      <c r="J2" s="19"/>
      <c r="K2" s="19"/>
      <c r="L2" s="19"/>
    </row>
    <row r="3" spans="1:14" ht="15.6" customHeight="1" x14ac:dyDescent="0.3">
      <c r="A3" s="1226" t="s">
        <v>54</v>
      </c>
      <c r="B3" s="1226"/>
      <c r="C3" s="1226"/>
      <c r="D3" s="1226"/>
      <c r="E3" s="1226"/>
      <c r="F3" s="1226"/>
      <c r="G3" s="1226"/>
      <c r="H3" s="1226"/>
      <c r="I3" s="1226"/>
      <c r="J3" s="19"/>
      <c r="K3" s="19"/>
      <c r="L3" s="19"/>
    </row>
    <row r="4" spans="1:14" ht="15.6" customHeight="1" x14ac:dyDescent="0.3">
      <c r="A4" s="1225"/>
      <c r="B4" s="1225"/>
      <c r="C4" s="1225"/>
      <c r="D4" s="1225"/>
      <c r="E4" s="1225"/>
      <c r="F4" s="1225"/>
      <c r="G4" s="1225"/>
      <c r="H4" s="1225"/>
      <c r="I4" s="1225"/>
      <c r="J4" s="19"/>
      <c r="K4" s="19"/>
      <c r="L4" s="19"/>
    </row>
    <row r="5" spans="1:14" ht="15.6" customHeight="1" x14ac:dyDescent="0.25">
      <c r="A5" s="1225" t="s">
        <v>55</v>
      </c>
      <c r="B5" s="1225"/>
      <c r="C5" s="1225"/>
      <c r="D5" s="1225"/>
      <c r="E5" s="1225"/>
      <c r="F5" s="1225"/>
      <c r="G5" s="1225"/>
      <c r="H5" s="1225"/>
      <c r="I5" s="1225"/>
      <c r="J5" s="19"/>
      <c r="K5" s="19"/>
      <c r="L5" s="19"/>
    </row>
    <row r="6" spans="1:14" ht="15.6" customHeight="1" x14ac:dyDescent="0.25">
      <c r="A6" s="1225"/>
      <c r="B6" s="1225"/>
      <c r="C6" s="1225"/>
      <c r="D6" s="1225"/>
      <c r="E6" s="1225"/>
      <c r="F6" s="1225"/>
      <c r="G6" s="1225"/>
      <c r="H6" s="1225"/>
      <c r="I6" s="1225"/>
      <c r="J6" s="19"/>
      <c r="K6" s="19"/>
      <c r="L6" s="19"/>
    </row>
    <row r="7" spans="1:14" ht="15.6" customHeight="1" x14ac:dyDescent="0.3">
      <c r="A7" s="1225" t="s">
        <v>56</v>
      </c>
      <c r="B7" s="1225"/>
      <c r="C7" s="1225"/>
      <c r="D7" s="1225"/>
      <c r="E7" s="1225"/>
      <c r="F7" s="1225"/>
      <c r="G7" s="1225"/>
      <c r="H7" s="1225"/>
      <c r="I7" s="1225"/>
      <c r="J7" s="1227"/>
      <c r="K7" s="1227"/>
      <c r="L7" s="1227"/>
    </row>
    <row r="8" spans="1:14" ht="15.6" customHeight="1" x14ac:dyDescent="0.25"/>
    <row r="9" spans="1:14" ht="15.6" customHeight="1" thickBot="1" x14ac:dyDescent="0.3">
      <c r="F9" s="19"/>
      <c r="G9" s="19"/>
      <c r="H9" s="19"/>
      <c r="I9" s="19"/>
      <c r="J9" s="19"/>
      <c r="K9" s="19"/>
      <c r="L9" s="19"/>
      <c r="M9" s="19"/>
      <c r="N9" s="19"/>
    </row>
    <row r="10" spans="1:14" ht="15.6" customHeight="1" thickBot="1" x14ac:dyDescent="0.3">
      <c r="B10" s="1222" t="s">
        <v>62</v>
      </c>
      <c r="C10" s="1223"/>
      <c r="D10" s="1223"/>
      <c r="E10" s="1223"/>
      <c r="F10" s="1223"/>
      <c r="G10" s="1223"/>
      <c r="H10" s="1224"/>
    </row>
    <row r="11" spans="1:14" ht="15.6" customHeight="1" thickBot="1" x14ac:dyDescent="0.3">
      <c r="B11" s="1228"/>
      <c r="C11" s="1228"/>
      <c r="D11" s="1228"/>
      <c r="E11" s="1228"/>
      <c r="F11" s="1228"/>
    </row>
    <row r="12" spans="1:14" ht="15.6" customHeight="1" thickBot="1" x14ac:dyDescent="0.3">
      <c r="B12" s="1215" t="s">
        <v>0</v>
      </c>
      <c r="C12" s="1216"/>
      <c r="D12" s="1216"/>
      <c r="E12" s="1217"/>
      <c r="F12" s="1217"/>
      <c r="G12" s="1217"/>
      <c r="H12" s="1218"/>
    </row>
    <row r="13" spans="1:14" ht="15.6" customHeight="1" x14ac:dyDescent="0.25">
      <c r="A13" s="9"/>
      <c r="B13" s="1228"/>
      <c r="C13" s="1228"/>
      <c r="D13" s="1228"/>
      <c r="E13" s="1228"/>
      <c r="F13" s="1228"/>
      <c r="G13" s="9"/>
      <c r="H13" s="9"/>
      <c r="I13" s="9"/>
    </row>
    <row r="14" spans="1:14" ht="15.6" customHeight="1" thickBot="1" x14ac:dyDescent="0.3">
      <c r="A14" s="9"/>
      <c r="B14" s="7"/>
      <c r="C14" s="7"/>
      <c r="D14" s="7"/>
      <c r="E14" s="7"/>
      <c r="F14" s="7"/>
      <c r="G14" s="20"/>
      <c r="H14" s="20"/>
      <c r="I14" s="9"/>
    </row>
    <row r="15" spans="1:14" ht="21.6" customHeight="1" x14ac:dyDescent="0.25">
      <c r="A15" s="14" t="s">
        <v>251</v>
      </c>
      <c r="B15" s="1203" t="s">
        <v>18</v>
      </c>
      <c r="C15" s="1204"/>
      <c r="D15" s="1204"/>
      <c r="E15" s="1219" t="s">
        <v>71</v>
      </c>
      <c r="F15" s="1229"/>
      <c r="G15" s="1229"/>
      <c r="H15" s="1229"/>
    </row>
    <row r="16" spans="1:14" ht="30" customHeight="1" x14ac:dyDescent="0.25">
      <c r="A16" s="10"/>
      <c r="B16" s="1206"/>
      <c r="C16" s="1207"/>
      <c r="D16" s="1207"/>
      <c r="E16" s="1220"/>
      <c r="F16" s="1229"/>
      <c r="G16" s="62"/>
      <c r="H16" s="62"/>
    </row>
    <row r="17" spans="1:8" ht="15.6" customHeight="1" x14ac:dyDescent="0.25">
      <c r="B17" s="31" t="s">
        <v>75</v>
      </c>
      <c r="C17" s="1202" t="s">
        <v>19</v>
      </c>
      <c r="D17" s="1202"/>
      <c r="E17" s="11">
        <v>0</v>
      </c>
      <c r="F17" s="63"/>
      <c r="G17" s="63"/>
      <c r="H17" s="63"/>
    </row>
    <row r="18" spans="1:8" ht="15.6" customHeight="1" x14ac:dyDescent="0.25">
      <c r="B18" s="31" t="s">
        <v>212</v>
      </c>
      <c r="C18" s="1202" t="s">
        <v>216</v>
      </c>
      <c r="D18" s="1202"/>
      <c r="E18" s="12"/>
      <c r="F18" s="64"/>
      <c r="G18" s="64"/>
      <c r="H18" s="64"/>
    </row>
    <row r="19" spans="1:8" ht="15.6" customHeight="1" x14ac:dyDescent="0.25">
      <c r="B19" s="31" t="s">
        <v>213</v>
      </c>
      <c r="C19" s="1202" t="s">
        <v>217</v>
      </c>
      <c r="D19" s="1202"/>
      <c r="E19" s="12"/>
      <c r="F19" s="64"/>
      <c r="G19" s="64"/>
      <c r="H19" s="64"/>
    </row>
    <row r="20" spans="1:8" ht="15.6" customHeight="1" x14ac:dyDescent="0.25">
      <c r="B20" s="31" t="s">
        <v>214</v>
      </c>
      <c r="C20" s="1202" t="s">
        <v>218</v>
      </c>
      <c r="D20" s="1202"/>
      <c r="E20" s="12"/>
      <c r="F20" s="64"/>
      <c r="G20" s="64"/>
      <c r="H20" s="64"/>
    </row>
    <row r="21" spans="1:8" ht="15.6" customHeight="1" x14ac:dyDescent="0.25">
      <c r="B21" s="31" t="s">
        <v>215</v>
      </c>
      <c r="C21" s="1202" t="s">
        <v>219</v>
      </c>
      <c r="D21" s="1202"/>
      <c r="E21" s="12"/>
      <c r="F21" s="64"/>
      <c r="G21" s="64"/>
      <c r="H21" s="64"/>
    </row>
    <row r="22" spans="1:8" ht="15.6" customHeight="1" thickBot="1" x14ac:dyDescent="0.3">
      <c r="B22" s="29" t="s">
        <v>76</v>
      </c>
      <c r="C22" s="1211" t="s">
        <v>20</v>
      </c>
      <c r="D22" s="1211"/>
      <c r="E22" s="74">
        <v>0</v>
      </c>
      <c r="F22" s="64"/>
      <c r="G22" s="64"/>
      <c r="H22" s="64"/>
    </row>
    <row r="23" spans="1:8" ht="15.6" customHeight="1" x14ac:dyDescent="0.25">
      <c r="B23" s="61"/>
      <c r="C23" s="61"/>
      <c r="D23" s="61"/>
      <c r="E23" s="61"/>
      <c r="F23" s="61"/>
      <c r="G23" s="9"/>
      <c r="H23" s="9"/>
    </row>
    <row r="24" spans="1:8" ht="15.6" customHeight="1" thickBot="1" x14ac:dyDescent="0.3">
      <c r="B24" s="61"/>
      <c r="C24" s="61"/>
      <c r="D24" s="61"/>
      <c r="E24" s="61"/>
      <c r="F24" s="61"/>
      <c r="G24" s="9"/>
      <c r="H24" s="9"/>
    </row>
    <row r="25" spans="1:8" ht="30" customHeight="1" x14ac:dyDescent="0.25">
      <c r="A25" s="14" t="s">
        <v>252</v>
      </c>
      <c r="B25" s="1203" t="s">
        <v>281</v>
      </c>
      <c r="C25" s="1204"/>
      <c r="D25" s="1205"/>
      <c r="E25" s="1200" t="s">
        <v>21</v>
      </c>
      <c r="F25" s="1212" t="s">
        <v>208</v>
      </c>
      <c r="G25" s="1198" t="s">
        <v>209</v>
      </c>
      <c r="H25" s="9"/>
    </row>
    <row r="26" spans="1:8" ht="30" customHeight="1" x14ac:dyDescent="0.25">
      <c r="B26" s="1206"/>
      <c r="C26" s="1207"/>
      <c r="D26" s="1208"/>
      <c r="E26" s="1201"/>
      <c r="F26" s="1213"/>
      <c r="G26" s="1199"/>
      <c r="H26" s="9"/>
    </row>
    <row r="27" spans="1:8" ht="15.6" customHeight="1" x14ac:dyDescent="0.25">
      <c r="B27" s="1206"/>
      <c r="C27" s="1207"/>
      <c r="D27" s="1208"/>
      <c r="E27" s="26" t="s">
        <v>72</v>
      </c>
      <c r="F27" s="706" t="s">
        <v>72</v>
      </c>
      <c r="G27" s="705" t="s">
        <v>72</v>
      </c>
      <c r="H27" s="9"/>
    </row>
    <row r="28" spans="1:8" ht="15.6" customHeight="1" thickBot="1" x14ac:dyDescent="0.3">
      <c r="B28" s="18">
        <v>2.1</v>
      </c>
      <c r="C28" s="1197" t="s">
        <v>22</v>
      </c>
      <c r="D28" s="1197"/>
      <c r="E28" s="25"/>
      <c r="F28" s="710"/>
      <c r="G28" s="709"/>
      <c r="H28" s="9"/>
    </row>
    <row r="29" spans="1:8" ht="15.6" customHeight="1" x14ac:dyDescent="0.25">
      <c r="G29" s="9"/>
      <c r="H29" s="9"/>
    </row>
    <row r="30" spans="1:8" ht="15.6" customHeight="1" thickBot="1" x14ac:dyDescent="0.3">
      <c r="H30" s="9"/>
    </row>
    <row r="31" spans="1:8" ht="30" customHeight="1" x14ac:dyDescent="0.25">
      <c r="A31" s="14" t="s">
        <v>253</v>
      </c>
      <c r="B31" s="1203" t="s">
        <v>282</v>
      </c>
      <c r="C31" s="1204"/>
      <c r="D31" s="1205"/>
      <c r="E31" s="1200" t="s">
        <v>210</v>
      </c>
      <c r="F31" s="1200" t="s">
        <v>211</v>
      </c>
      <c r="G31" s="1209" t="s">
        <v>23</v>
      </c>
      <c r="H31" s="9"/>
    </row>
    <row r="32" spans="1:8" ht="30" customHeight="1" x14ac:dyDescent="0.25">
      <c r="B32" s="1206"/>
      <c r="C32" s="1207"/>
      <c r="D32" s="1208"/>
      <c r="E32" s="1201"/>
      <c r="F32" s="1201"/>
      <c r="G32" s="1210"/>
      <c r="H32" s="9"/>
    </row>
    <row r="33" spans="1:9" ht="15.6" customHeight="1" x14ac:dyDescent="0.25">
      <c r="B33" s="1206"/>
      <c r="C33" s="1207"/>
      <c r="D33" s="1208"/>
      <c r="E33" s="26" t="s">
        <v>72</v>
      </c>
      <c r="F33" s="26" t="s">
        <v>72</v>
      </c>
      <c r="G33" s="27" t="s">
        <v>72</v>
      </c>
      <c r="H33" s="9"/>
    </row>
    <row r="34" spans="1:9" ht="15.6" customHeight="1" thickBot="1" x14ac:dyDescent="0.3">
      <c r="B34" s="18">
        <v>3.1</v>
      </c>
      <c r="C34" s="1197" t="s">
        <v>22</v>
      </c>
      <c r="D34" s="1197"/>
      <c r="E34" s="25"/>
      <c r="F34" s="25"/>
      <c r="G34" s="28">
        <v>0</v>
      </c>
      <c r="H34" s="9"/>
    </row>
    <row r="35" spans="1:9" ht="15.6" customHeight="1" x14ac:dyDescent="0.25">
      <c r="A35" s="9"/>
      <c r="B35" s="61"/>
      <c r="C35" s="61"/>
      <c r="D35" s="61"/>
      <c r="E35" s="61"/>
      <c r="F35" s="61"/>
      <c r="G35" s="9"/>
      <c r="H35" s="9"/>
      <c r="I35" s="9"/>
    </row>
    <row r="36" spans="1:9" ht="15.6" customHeight="1" x14ac:dyDescent="0.25">
      <c r="A36" s="9"/>
      <c r="B36" s="9"/>
      <c r="C36" s="9"/>
      <c r="D36" s="9"/>
      <c r="E36" s="9"/>
      <c r="F36" s="9"/>
      <c r="G36" s="9"/>
      <c r="H36" s="9"/>
      <c r="I36" s="9"/>
    </row>
    <row r="37" spans="1:9" ht="15.6" customHeight="1" thickBot="1" x14ac:dyDescent="0.3">
      <c r="B37" s="696"/>
      <c r="C37" s="2"/>
      <c r="D37" s="2"/>
      <c r="E37" s="5"/>
      <c r="G37" s="696"/>
      <c r="H37" s="696"/>
    </row>
    <row r="38" spans="1:9" ht="15.6" customHeight="1" x14ac:dyDescent="0.25">
      <c r="B38" s="1230" t="s">
        <v>24</v>
      </c>
      <c r="C38" s="1230"/>
      <c r="D38" s="1230"/>
      <c r="E38" s="5"/>
      <c r="G38" s="1231" t="s">
        <v>17</v>
      </c>
      <c r="H38" s="1231"/>
    </row>
    <row r="40" spans="1:9" ht="15.6" customHeight="1" thickBot="1" x14ac:dyDescent="0.3">
      <c r="A40" s="9"/>
      <c r="B40" s="84"/>
      <c r="C40" s="84"/>
      <c r="D40" s="84"/>
      <c r="E40" s="84"/>
      <c r="F40" s="84"/>
      <c r="G40" s="9"/>
      <c r="H40" s="9"/>
      <c r="I40" s="9"/>
    </row>
    <row r="41" spans="1:9" ht="15.6" customHeight="1" thickBot="1" x14ac:dyDescent="0.3">
      <c r="B41" s="1222" t="s">
        <v>337</v>
      </c>
      <c r="C41" s="1223"/>
      <c r="D41" s="1223"/>
      <c r="E41" s="1223"/>
      <c r="F41" s="1223"/>
      <c r="G41" s="1223"/>
      <c r="H41" s="1224"/>
    </row>
    <row r="42" spans="1:9" ht="15.6" customHeight="1" thickBot="1" x14ac:dyDescent="0.3">
      <c r="B42" s="1214"/>
      <c r="C42" s="1214"/>
      <c r="D42" s="1214"/>
      <c r="E42" s="1214"/>
      <c r="F42" s="1214"/>
    </row>
    <row r="43" spans="1:9" ht="15.6" customHeight="1" thickBot="1" x14ac:dyDescent="0.3">
      <c r="B43" s="1215" t="s">
        <v>0</v>
      </c>
      <c r="C43" s="1216"/>
      <c r="D43" s="1216"/>
      <c r="E43" s="1217"/>
      <c r="F43" s="1217"/>
      <c r="G43" s="1217"/>
      <c r="H43" s="1218"/>
    </row>
    <row r="44" spans="1:9" ht="15.6" customHeight="1" x14ac:dyDescent="0.25">
      <c r="B44" s="1214"/>
      <c r="C44" s="1214"/>
      <c r="D44" s="1214"/>
      <c r="E44" s="1214"/>
      <c r="F44" s="1214"/>
    </row>
    <row r="45" spans="1:9" ht="15.6" customHeight="1" thickBot="1" x14ac:dyDescent="0.3">
      <c r="B45" s="98"/>
      <c r="C45" s="98"/>
      <c r="D45" s="98"/>
      <c r="E45" s="98"/>
      <c r="F45" s="98"/>
      <c r="G45" s="97"/>
      <c r="H45" s="97"/>
    </row>
    <row r="46" spans="1:9" ht="15.6" customHeight="1" x14ac:dyDescent="0.25">
      <c r="A46" s="14" t="s">
        <v>254</v>
      </c>
      <c r="B46" s="1203" t="s">
        <v>18</v>
      </c>
      <c r="C46" s="1204"/>
      <c r="D46" s="1204"/>
      <c r="E46" s="1219" t="s">
        <v>71</v>
      </c>
      <c r="F46" s="1221"/>
      <c r="G46" s="1221"/>
      <c r="H46" s="1221"/>
    </row>
    <row r="47" spans="1:9" ht="15.6" customHeight="1" x14ac:dyDescent="0.25">
      <c r="A47" s="10"/>
      <c r="B47" s="1206"/>
      <c r="C47" s="1207"/>
      <c r="D47" s="1207"/>
      <c r="E47" s="1220"/>
      <c r="F47" s="1221"/>
      <c r="G47" s="96"/>
      <c r="H47" s="96"/>
    </row>
    <row r="48" spans="1:9" ht="15.6" customHeight="1" x14ac:dyDescent="0.25">
      <c r="B48" s="31" t="s">
        <v>75</v>
      </c>
      <c r="C48" s="1202" t="s">
        <v>19</v>
      </c>
      <c r="D48" s="1202"/>
      <c r="E48" s="11">
        <v>0</v>
      </c>
      <c r="F48" s="63"/>
      <c r="G48" s="63"/>
      <c r="H48" s="63"/>
    </row>
    <row r="49" spans="1:8" ht="15.6" customHeight="1" x14ac:dyDescent="0.25">
      <c r="B49" s="31" t="s">
        <v>212</v>
      </c>
      <c r="C49" s="1202" t="s">
        <v>216</v>
      </c>
      <c r="D49" s="1202"/>
      <c r="E49" s="12"/>
      <c r="F49" s="95"/>
      <c r="G49" s="95"/>
      <c r="H49" s="95"/>
    </row>
    <row r="50" spans="1:8" ht="15.6" customHeight="1" x14ac:dyDescent="0.25">
      <c r="B50" s="31" t="s">
        <v>213</v>
      </c>
      <c r="C50" s="1202" t="s">
        <v>217</v>
      </c>
      <c r="D50" s="1202"/>
      <c r="E50" s="12"/>
      <c r="F50" s="95"/>
      <c r="G50" s="95"/>
      <c r="H50" s="95"/>
    </row>
    <row r="51" spans="1:8" ht="15.6" customHeight="1" x14ac:dyDescent="0.25">
      <c r="B51" s="31" t="s">
        <v>214</v>
      </c>
      <c r="C51" s="1202" t="s">
        <v>218</v>
      </c>
      <c r="D51" s="1202"/>
      <c r="E51" s="12"/>
      <c r="F51" s="95"/>
      <c r="G51" s="95"/>
      <c r="H51" s="95"/>
    </row>
    <row r="52" spans="1:8" ht="15.6" customHeight="1" x14ac:dyDescent="0.25">
      <c r="B52" s="31" t="s">
        <v>215</v>
      </c>
      <c r="C52" s="1202" t="s">
        <v>219</v>
      </c>
      <c r="D52" s="1202"/>
      <c r="E52" s="12"/>
      <c r="F52" s="95"/>
      <c r="G52" s="95"/>
      <c r="H52" s="95"/>
    </row>
    <row r="53" spans="1:8" ht="15.6" customHeight="1" thickBot="1" x14ac:dyDescent="0.3">
      <c r="B53" s="29" t="s">
        <v>76</v>
      </c>
      <c r="C53" s="1211" t="s">
        <v>20</v>
      </c>
      <c r="D53" s="1211"/>
      <c r="E53" s="74">
        <v>0</v>
      </c>
      <c r="F53" s="95"/>
      <c r="G53" s="95"/>
      <c r="H53" s="95"/>
    </row>
    <row r="54" spans="1:8" ht="15.6" customHeight="1" x14ac:dyDescent="0.25">
      <c r="B54" s="94"/>
      <c r="C54" s="94"/>
      <c r="D54" s="94"/>
      <c r="E54" s="94"/>
      <c r="F54" s="94"/>
    </row>
    <row r="55" spans="1:8" ht="15.6" customHeight="1" thickBot="1" x14ac:dyDescent="0.3">
      <c r="B55" s="94"/>
      <c r="C55" s="94"/>
      <c r="D55" s="94"/>
      <c r="E55" s="94"/>
      <c r="F55" s="94"/>
    </row>
    <row r="56" spans="1:8" ht="30" customHeight="1" x14ac:dyDescent="0.25">
      <c r="A56" s="14" t="s">
        <v>255</v>
      </c>
      <c r="B56" s="1203" t="s">
        <v>281</v>
      </c>
      <c r="C56" s="1204"/>
      <c r="D56" s="1205"/>
      <c r="E56" s="1200" t="s">
        <v>21</v>
      </c>
      <c r="F56" s="1212" t="s">
        <v>208</v>
      </c>
      <c r="G56" s="1198" t="s">
        <v>209</v>
      </c>
    </row>
    <row r="57" spans="1:8" ht="30" customHeight="1" x14ac:dyDescent="0.25">
      <c r="B57" s="1206"/>
      <c r="C57" s="1207"/>
      <c r="D57" s="1208"/>
      <c r="E57" s="1201"/>
      <c r="F57" s="1213"/>
      <c r="G57" s="1199"/>
    </row>
    <row r="58" spans="1:8" ht="15.6" customHeight="1" x14ac:dyDescent="0.25">
      <c r="B58" s="1206"/>
      <c r="C58" s="1207"/>
      <c r="D58" s="1208"/>
      <c r="E58" s="26" t="s">
        <v>72</v>
      </c>
      <c r="F58" s="706" t="s">
        <v>72</v>
      </c>
      <c r="G58" s="705" t="s">
        <v>72</v>
      </c>
    </row>
    <row r="59" spans="1:8" ht="15.6" customHeight="1" thickBot="1" x14ac:dyDescent="0.3">
      <c r="B59" s="18">
        <v>2.1</v>
      </c>
      <c r="C59" s="1197" t="s">
        <v>22</v>
      </c>
      <c r="D59" s="1197"/>
      <c r="E59" s="25"/>
      <c r="F59" s="25"/>
      <c r="G59" s="707"/>
    </row>
    <row r="60" spans="1:8" ht="15.6" customHeight="1" x14ac:dyDescent="0.25"/>
    <row r="61" spans="1:8" ht="15.6" customHeight="1" thickBot="1" x14ac:dyDescent="0.3"/>
    <row r="62" spans="1:8" ht="30" customHeight="1" x14ac:dyDescent="0.25">
      <c r="A62" s="14" t="s">
        <v>256</v>
      </c>
      <c r="B62" s="1203" t="s">
        <v>282</v>
      </c>
      <c r="C62" s="1204"/>
      <c r="D62" s="1205"/>
      <c r="E62" s="1200" t="s">
        <v>210</v>
      </c>
      <c r="F62" s="1200" t="s">
        <v>211</v>
      </c>
      <c r="G62" s="1209" t="s">
        <v>23</v>
      </c>
    </row>
    <row r="63" spans="1:8" ht="30" customHeight="1" x14ac:dyDescent="0.25">
      <c r="B63" s="1206"/>
      <c r="C63" s="1207"/>
      <c r="D63" s="1208"/>
      <c r="E63" s="1201"/>
      <c r="F63" s="1201"/>
      <c r="G63" s="1210"/>
    </row>
    <row r="64" spans="1:8" ht="15.6" customHeight="1" x14ac:dyDescent="0.25">
      <c r="B64" s="1206"/>
      <c r="C64" s="1207"/>
      <c r="D64" s="1208"/>
      <c r="E64" s="26" t="s">
        <v>72</v>
      </c>
      <c r="F64" s="26" t="s">
        <v>72</v>
      </c>
      <c r="G64" s="27" t="s">
        <v>72</v>
      </c>
    </row>
    <row r="65" spans="1:9" ht="15.6" customHeight="1" thickBot="1" x14ac:dyDescent="0.3">
      <c r="B65" s="18">
        <v>3.1</v>
      </c>
      <c r="C65" s="1197" t="s">
        <v>22</v>
      </c>
      <c r="D65" s="1197"/>
      <c r="E65" s="25"/>
      <c r="F65" s="25"/>
      <c r="G65" s="28">
        <v>0</v>
      </c>
    </row>
    <row r="66" spans="1:9" ht="15.6" customHeight="1" x14ac:dyDescent="0.25">
      <c r="A66" s="9"/>
      <c r="B66" s="84"/>
      <c r="C66" s="84"/>
      <c r="D66" s="84"/>
      <c r="E66" s="84"/>
      <c r="F66" s="84"/>
      <c r="G66" s="9"/>
      <c r="H66" s="9"/>
      <c r="I66" s="9"/>
    </row>
    <row r="67" spans="1:9" ht="15.6" customHeight="1" x14ac:dyDescent="0.25">
      <c r="A67" s="9"/>
      <c r="B67" s="9"/>
      <c r="C67" s="9"/>
      <c r="D67" s="9"/>
      <c r="E67" s="9"/>
      <c r="F67" s="9"/>
      <c r="G67" s="9"/>
      <c r="H67" s="9"/>
      <c r="I67" s="9"/>
    </row>
    <row r="68" spans="1:9" ht="15.6" customHeight="1" thickBot="1" x14ac:dyDescent="0.3">
      <c r="B68" s="696"/>
      <c r="C68" s="2"/>
      <c r="D68" s="2"/>
      <c r="E68" s="5"/>
      <c r="G68" s="696"/>
      <c r="H68" s="696"/>
    </row>
    <row r="69" spans="1:9" ht="15.6" customHeight="1" x14ac:dyDescent="0.25">
      <c r="B69" s="1230" t="s">
        <v>24</v>
      </c>
      <c r="C69" s="1230"/>
      <c r="D69" s="1230"/>
      <c r="E69" s="5"/>
      <c r="G69" s="1231" t="s">
        <v>17</v>
      </c>
      <c r="H69" s="1231"/>
    </row>
    <row r="71" spans="1:9" ht="15.6" customHeight="1" thickBot="1" x14ac:dyDescent="0.3">
      <c r="A71" s="9"/>
      <c r="B71" s="84"/>
      <c r="C71" s="84"/>
      <c r="D71" s="84"/>
      <c r="E71" s="84"/>
      <c r="F71" s="84"/>
      <c r="G71" s="9"/>
      <c r="H71" s="9"/>
      <c r="I71" s="9"/>
    </row>
    <row r="72" spans="1:9" ht="15.6" customHeight="1" thickBot="1" x14ac:dyDescent="0.3">
      <c r="B72" s="1222" t="s">
        <v>338</v>
      </c>
      <c r="C72" s="1223"/>
      <c r="D72" s="1223"/>
      <c r="E72" s="1223"/>
      <c r="F72" s="1223"/>
      <c r="G72" s="1223"/>
      <c r="H72" s="1224"/>
    </row>
    <row r="73" spans="1:9" ht="15.6" customHeight="1" thickBot="1" x14ac:dyDescent="0.3">
      <c r="B73" s="1214"/>
      <c r="C73" s="1214"/>
      <c r="D73" s="1214"/>
      <c r="E73" s="1214"/>
      <c r="F73" s="1214"/>
    </row>
    <row r="74" spans="1:9" ht="15.6" customHeight="1" thickBot="1" x14ac:dyDescent="0.3">
      <c r="B74" s="1215" t="s">
        <v>0</v>
      </c>
      <c r="C74" s="1216"/>
      <c r="D74" s="1216"/>
      <c r="E74" s="1217"/>
      <c r="F74" s="1217"/>
      <c r="G74" s="1217"/>
      <c r="H74" s="1218"/>
    </row>
    <row r="75" spans="1:9" ht="15.6" customHeight="1" x14ac:dyDescent="0.25">
      <c r="B75" s="1214"/>
      <c r="C75" s="1214"/>
      <c r="D75" s="1214"/>
      <c r="E75" s="1214"/>
      <c r="F75" s="1214"/>
    </row>
    <row r="76" spans="1:9" ht="15.6" customHeight="1" thickBot="1" x14ac:dyDescent="0.3">
      <c r="B76" s="98"/>
      <c r="C76" s="98"/>
      <c r="D76" s="98"/>
      <c r="E76" s="98"/>
      <c r="F76" s="98"/>
      <c r="G76" s="97"/>
      <c r="H76" s="97"/>
    </row>
    <row r="77" spans="1:9" ht="15.6" customHeight="1" x14ac:dyDescent="0.25">
      <c r="A77" s="14" t="s">
        <v>257</v>
      </c>
      <c r="B77" s="1203" t="s">
        <v>18</v>
      </c>
      <c r="C77" s="1204"/>
      <c r="D77" s="1204"/>
      <c r="E77" s="1219" t="s">
        <v>71</v>
      </c>
      <c r="F77" s="1221"/>
      <c r="G77" s="1221"/>
      <c r="H77" s="1221"/>
    </row>
    <row r="78" spans="1:9" ht="15.6" customHeight="1" x14ac:dyDescent="0.25">
      <c r="A78" s="10"/>
      <c r="B78" s="1206"/>
      <c r="C78" s="1207"/>
      <c r="D78" s="1207"/>
      <c r="E78" s="1220"/>
      <c r="F78" s="1221"/>
      <c r="G78" s="96"/>
      <c r="H78" s="96"/>
    </row>
    <row r="79" spans="1:9" ht="15.6" customHeight="1" x14ac:dyDescent="0.25">
      <c r="B79" s="31" t="s">
        <v>75</v>
      </c>
      <c r="C79" s="1202" t="s">
        <v>19</v>
      </c>
      <c r="D79" s="1202"/>
      <c r="E79" s="11">
        <v>0</v>
      </c>
      <c r="F79" s="63"/>
      <c r="G79" s="63"/>
      <c r="H79" s="63"/>
    </row>
    <row r="80" spans="1:9" ht="15.6" customHeight="1" x14ac:dyDescent="0.25">
      <c r="B80" s="31" t="s">
        <v>212</v>
      </c>
      <c r="C80" s="1202" t="s">
        <v>216</v>
      </c>
      <c r="D80" s="1202"/>
      <c r="E80" s="12"/>
      <c r="F80" s="95"/>
      <c r="G80" s="95"/>
      <c r="H80" s="95"/>
    </row>
    <row r="81" spans="1:8" ht="15.6" customHeight="1" x14ac:dyDescent="0.25">
      <c r="B81" s="31" t="s">
        <v>213</v>
      </c>
      <c r="C81" s="1202" t="s">
        <v>217</v>
      </c>
      <c r="D81" s="1202"/>
      <c r="E81" s="12"/>
      <c r="F81" s="95"/>
      <c r="G81" s="95"/>
      <c r="H81" s="95"/>
    </row>
    <row r="82" spans="1:8" ht="15.6" customHeight="1" x14ac:dyDescent="0.25">
      <c r="B82" s="31" t="s">
        <v>214</v>
      </c>
      <c r="C82" s="1202" t="s">
        <v>218</v>
      </c>
      <c r="D82" s="1202"/>
      <c r="E82" s="12"/>
      <c r="F82" s="95"/>
      <c r="G82" s="95"/>
      <c r="H82" s="95"/>
    </row>
    <row r="83" spans="1:8" ht="15.6" customHeight="1" x14ac:dyDescent="0.25">
      <c r="B83" s="31" t="s">
        <v>215</v>
      </c>
      <c r="C83" s="1202" t="s">
        <v>219</v>
      </c>
      <c r="D83" s="1202"/>
      <c r="E83" s="12"/>
      <c r="F83" s="95"/>
      <c r="G83" s="95"/>
      <c r="H83" s="95"/>
    </row>
    <row r="84" spans="1:8" ht="15.6" customHeight="1" thickBot="1" x14ac:dyDescent="0.3">
      <c r="B84" s="29" t="s">
        <v>76</v>
      </c>
      <c r="C84" s="1211" t="s">
        <v>20</v>
      </c>
      <c r="D84" s="1211"/>
      <c r="E84" s="74">
        <v>0</v>
      </c>
      <c r="F84" s="95"/>
      <c r="G84" s="95"/>
      <c r="H84" s="95"/>
    </row>
    <row r="85" spans="1:8" ht="15.6" customHeight="1" x14ac:dyDescent="0.25">
      <c r="B85" s="94"/>
      <c r="C85" s="94"/>
      <c r="D85" s="94"/>
      <c r="E85" s="94"/>
      <c r="F85" s="94"/>
    </row>
    <row r="86" spans="1:8" ht="15.6" customHeight="1" thickBot="1" x14ac:dyDescent="0.3">
      <c r="B86" s="94"/>
      <c r="C86" s="94"/>
      <c r="D86" s="94"/>
      <c r="E86" s="94"/>
      <c r="F86" s="94"/>
    </row>
    <row r="87" spans="1:8" ht="30" customHeight="1" x14ac:dyDescent="0.25">
      <c r="A87" s="14" t="s">
        <v>258</v>
      </c>
      <c r="B87" s="1203" t="s">
        <v>281</v>
      </c>
      <c r="C87" s="1204"/>
      <c r="D87" s="1205"/>
      <c r="E87" s="1200" t="s">
        <v>21</v>
      </c>
      <c r="F87" s="1212" t="s">
        <v>208</v>
      </c>
      <c r="G87" s="1198" t="s">
        <v>209</v>
      </c>
    </row>
    <row r="88" spans="1:8" ht="30" customHeight="1" x14ac:dyDescent="0.25">
      <c r="B88" s="1206"/>
      <c r="C88" s="1207"/>
      <c r="D88" s="1208"/>
      <c r="E88" s="1201"/>
      <c r="F88" s="1213"/>
      <c r="G88" s="1199"/>
    </row>
    <row r="89" spans="1:8" ht="15.6" customHeight="1" x14ac:dyDescent="0.25">
      <c r="B89" s="1206"/>
      <c r="C89" s="1207"/>
      <c r="D89" s="1208"/>
      <c r="E89" s="26" t="s">
        <v>72</v>
      </c>
      <c r="F89" s="706" t="s">
        <v>72</v>
      </c>
      <c r="G89" s="705" t="s">
        <v>72</v>
      </c>
    </row>
    <row r="90" spans="1:8" ht="15.6" customHeight="1" thickBot="1" x14ac:dyDescent="0.3">
      <c r="B90" s="18">
        <v>2.1</v>
      </c>
      <c r="C90" s="1197" t="s">
        <v>22</v>
      </c>
      <c r="D90" s="1197"/>
      <c r="E90" s="25"/>
      <c r="F90" s="25"/>
      <c r="G90" s="707"/>
    </row>
    <row r="91" spans="1:8" ht="15.6" customHeight="1" x14ac:dyDescent="0.25"/>
    <row r="92" spans="1:8" ht="15.6" customHeight="1" thickBot="1" x14ac:dyDescent="0.3"/>
    <row r="93" spans="1:8" ht="30" customHeight="1" x14ac:dyDescent="0.25">
      <c r="A93" s="14" t="s">
        <v>259</v>
      </c>
      <c r="B93" s="1203" t="s">
        <v>282</v>
      </c>
      <c r="C93" s="1204"/>
      <c r="D93" s="1205"/>
      <c r="E93" s="1200" t="s">
        <v>210</v>
      </c>
      <c r="F93" s="1200" t="s">
        <v>211</v>
      </c>
      <c r="G93" s="1209" t="s">
        <v>23</v>
      </c>
    </row>
    <row r="94" spans="1:8" ht="30" customHeight="1" x14ac:dyDescent="0.25">
      <c r="B94" s="1206"/>
      <c r="C94" s="1207"/>
      <c r="D94" s="1208"/>
      <c r="E94" s="1201"/>
      <c r="F94" s="1201"/>
      <c r="G94" s="1210"/>
    </row>
    <row r="95" spans="1:8" ht="15.6" customHeight="1" x14ac:dyDescent="0.25">
      <c r="B95" s="1206"/>
      <c r="C95" s="1207"/>
      <c r="D95" s="1208"/>
      <c r="E95" s="26" t="s">
        <v>72</v>
      </c>
      <c r="F95" s="26" t="s">
        <v>72</v>
      </c>
      <c r="G95" s="27" t="s">
        <v>72</v>
      </c>
    </row>
    <row r="96" spans="1:8" ht="15.6" customHeight="1" thickBot="1" x14ac:dyDescent="0.3">
      <c r="B96" s="18">
        <v>3.1</v>
      </c>
      <c r="C96" s="1197" t="s">
        <v>22</v>
      </c>
      <c r="D96" s="1197"/>
      <c r="E96" s="25"/>
      <c r="F96" s="25"/>
      <c r="G96" s="28">
        <v>0</v>
      </c>
    </row>
    <row r="97" spans="1:9" ht="15.6" customHeight="1" x14ac:dyDescent="0.25">
      <c r="A97" s="9"/>
      <c r="B97" s="84"/>
      <c r="C97" s="84"/>
      <c r="D97" s="84"/>
      <c r="E97" s="84"/>
      <c r="F97" s="84"/>
      <c r="G97" s="9"/>
      <c r="H97" s="9"/>
      <c r="I97" s="9"/>
    </row>
    <row r="98" spans="1:9" ht="15.6" customHeight="1" x14ac:dyDescent="0.25">
      <c r="A98" s="9"/>
      <c r="B98" s="22"/>
      <c r="C98" s="22"/>
      <c r="D98" s="22"/>
      <c r="E98" s="22"/>
      <c r="F98" s="22"/>
      <c r="G98" s="9"/>
      <c r="H98" s="9"/>
      <c r="I98" s="9"/>
    </row>
    <row r="99" spans="1:9" ht="15.6" customHeight="1" thickBot="1" x14ac:dyDescent="0.3">
      <c r="B99" s="3"/>
      <c r="C99" s="2"/>
      <c r="D99" s="2"/>
      <c r="E99" s="5"/>
      <c r="G99" s="3"/>
      <c r="H99" s="3"/>
    </row>
    <row r="100" spans="1:9" ht="15.6" customHeight="1" x14ac:dyDescent="0.25">
      <c r="B100" s="1230" t="s">
        <v>24</v>
      </c>
      <c r="C100" s="1230"/>
      <c r="D100" s="1230"/>
      <c r="E100" s="5"/>
      <c r="G100" s="1231" t="s">
        <v>17</v>
      </c>
      <c r="H100" s="1231"/>
    </row>
  </sheetData>
  <mergeCells count="87">
    <mergeCell ref="F31:F32"/>
    <mergeCell ref="J7:L7"/>
    <mergeCell ref="A5:I6"/>
    <mergeCell ref="A7:I7"/>
    <mergeCell ref="B11:F11"/>
    <mergeCell ref="G25:G26"/>
    <mergeCell ref="B15:D16"/>
    <mergeCell ref="E15:E16"/>
    <mergeCell ref="F15:F16"/>
    <mergeCell ref="G15:H15"/>
    <mergeCell ref="B100:D100"/>
    <mergeCell ref="G100:H100"/>
    <mergeCell ref="C17:D17"/>
    <mergeCell ref="C18:D18"/>
    <mergeCell ref="C19:D19"/>
    <mergeCell ref="C20:D20"/>
    <mergeCell ref="C21:D21"/>
    <mergeCell ref="G31:G32"/>
    <mergeCell ref="C22:D22"/>
    <mergeCell ref="B25:D27"/>
    <mergeCell ref="E25:E26"/>
    <mergeCell ref="F25:F26"/>
    <mergeCell ref="C34:D34"/>
    <mergeCell ref="C28:D28"/>
    <mergeCell ref="B31:D33"/>
    <mergeCell ref="E31:E32"/>
    <mergeCell ref="A2:I2"/>
    <mergeCell ref="A3:I3"/>
    <mergeCell ref="A4:I4"/>
    <mergeCell ref="E12:H12"/>
    <mergeCell ref="B13:F13"/>
    <mergeCell ref="B12:D12"/>
    <mergeCell ref="B10:H10"/>
    <mergeCell ref="E43:H43"/>
    <mergeCell ref="B44:F44"/>
    <mergeCell ref="B43:D43"/>
    <mergeCell ref="B41:H41"/>
    <mergeCell ref="C48:D48"/>
    <mergeCell ref="B42:F42"/>
    <mergeCell ref="B46:D47"/>
    <mergeCell ref="E46:E47"/>
    <mergeCell ref="F46:F47"/>
    <mergeCell ref="G46:H46"/>
    <mergeCell ref="C49:D49"/>
    <mergeCell ref="C50:D50"/>
    <mergeCell ref="C51:D51"/>
    <mergeCell ref="C52:D52"/>
    <mergeCell ref="G62:G63"/>
    <mergeCell ref="C53:D53"/>
    <mergeCell ref="B56:D58"/>
    <mergeCell ref="E56:E57"/>
    <mergeCell ref="F56:F57"/>
    <mergeCell ref="G56:G57"/>
    <mergeCell ref="C65:D65"/>
    <mergeCell ref="C59:D59"/>
    <mergeCell ref="B62:D64"/>
    <mergeCell ref="E62:E63"/>
    <mergeCell ref="F62:F63"/>
    <mergeCell ref="B72:H72"/>
    <mergeCell ref="C79:D79"/>
    <mergeCell ref="B73:F73"/>
    <mergeCell ref="B77:D78"/>
    <mergeCell ref="E77:E78"/>
    <mergeCell ref="F77:F78"/>
    <mergeCell ref="G77:H77"/>
    <mergeCell ref="E87:E88"/>
    <mergeCell ref="F87:F88"/>
    <mergeCell ref="G87:G88"/>
    <mergeCell ref="E74:H74"/>
    <mergeCell ref="B75:F75"/>
    <mergeCell ref="B74:D74"/>
    <mergeCell ref="B38:D38"/>
    <mergeCell ref="G38:H38"/>
    <mergeCell ref="B69:D69"/>
    <mergeCell ref="G69:H69"/>
    <mergeCell ref="C96:D96"/>
    <mergeCell ref="C90:D90"/>
    <mergeCell ref="B93:D95"/>
    <mergeCell ref="E93:E94"/>
    <mergeCell ref="F93:F94"/>
    <mergeCell ref="C80:D80"/>
    <mergeCell ref="C81:D81"/>
    <mergeCell ref="C82:D82"/>
    <mergeCell ref="C83:D83"/>
    <mergeCell ref="G93:G94"/>
    <mergeCell ref="C84:D84"/>
    <mergeCell ref="B87:D89"/>
  </mergeCells>
  <pageMargins left="0.2" right="0.2" top="0.5" bottom="0.25" header="0.3" footer="0.3"/>
  <pageSetup paperSize="9" scale="75" fitToHeight="0" orientation="portrait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FE7BF-9A18-494B-9B27-D35A96534B66}">
  <sheetPr codeName="Sheet16">
    <tabColor rgb="FFFFFF00"/>
  </sheetPr>
  <dimension ref="A1:J487"/>
  <sheetViews>
    <sheetView showGridLines="0" zoomScale="110" zoomScaleNormal="110" zoomScaleSheetLayoutView="85" workbookViewId="0">
      <selection activeCell="J16" sqref="J16"/>
    </sheetView>
  </sheetViews>
  <sheetFormatPr defaultColWidth="8.88671875" defaultRowHeight="13.2" x14ac:dyDescent="0.25"/>
  <cols>
    <col min="1" max="1" width="4.44140625" style="1" bestFit="1" customWidth="1"/>
    <col min="2" max="2" width="9" style="1" bestFit="1" customWidth="1"/>
    <col min="3" max="3" width="6.33203125" style="1" bestFit="1" customWidth="1"/>
    <col min="4" max="4" width="49.109375" style="1" bestFit="1" customWidth="1"/>
    <col min="5" max="5" width="17" style="1" customWidth="1"/>
    <col min="6" max="6" width="15" style="1" customWidth="1"/>
    <col min="7" max="8" width="15.44140625" style="1" customWidth="1"/>
    <col min="9" max="9" width="2.44140625" style="1" customWidth="1"/>
    <col min="10" max="10" width="31.21875" style="1" bestFit="1" customWidth="1"/>
    <col min="11" max="16384" width="8.88671875" style="1"/>
  </cols>
  <sheetData>
    <row r="1" spans="1:9" ht="15.6" customHeight="1" x14ac:dyDescent="0.25"/>
    <row r="2" spans="1:9" ht="15.6" customHeight="1" x14ac:dyDescent="0.3">
      <c r="A2" s="1225" t="s">
        <v>53</v>
      </c>
      <c r="B2" s="1225"/>
      <c r="C2" s="1225"/>
      <c r="D2" s="1225"/>
      <c r="E2" s="1225"/>
      <c r="F2" s="1225"/>
      <c r="G2" s="1225"/>
      <c r="H2" s="1225"/>
      <c r="I2" s="1225"/>
    </row>
    <row r="3" spans="1:9" ht="15.6" customHeight="1" x14ac:dyDescent="0.3">
      <c r="A3" s="1226" t="s">
        <v>54</v>
      </c>
      <c r="B3" s="1226"/>
      <c r="C3" s="1226"/>
      <c r="D3" s="1226"/>
      <c r="E3" s="1226"/>
      <c r="F3" s="1226"/>
      <c r="G3" s="1226"/>
      <c r="H3" s="1226"/>
      <c r="I3" s="1226"/>
    </row>
    <row r="4" spans="1:9" ht="15.6" customHeight="1" x14ac:dyDescent="0.3">
      <c r="A4" s="1225"/>
      <c r="B4" s="1225"/>
      <c r="C4" s="1225"/>
      <c r="D4" s="1225"/>
      <c r="E4" s="1225"/>
      <c r="F4" s="1225"/>
      <c r="G4" s="1225"/>
      <c r="H4" s="1225"/>
      <c r="I4" s="1225"/>
    </row>
    <row r="5" spans="1:9" ht="15.6" customHeight="1" x14ac:dyDescent="0.25">
      <c r="A5" s="1225" t="s">
        <v>55</v>
      </c>
      <c r="B5" s="1225"/>
      <c r="C5" s="1225"/>
      <c r="D5" s="1225"/>
      <c r="E5" s="1225"/>
      <c r="F5" s="1225"/>
      <c r="G5" s="1225"/>
      <c r="H5" s="1225"/>
      <c r="I5" s="1225"/>
    </row>
    <row r="6" spans="1:9" ht="15.6" customHeight="1" x14ac:dyDescent="0.25">
      <c r="A6" s="1225"/>
      <c r="B6" s="1225"/>
      <c r="C6" s="1225"/>
      <c r="D6" s="1225"/>
      <c r="E6" s="1225"/>
      <c r="F6" s="1225"/>
      <c r="G6" s="1225"/>
      <c r="H6" s="1225"/>
      <c r="I6" s="1225"/>
    </row>
    <row r="7" spans="1:9" ht="15.6" customHeight="1" x14ac:dyDescent="0.3">
      <c r="A7" s="1225" t="s">
        <v>56</v>
      </c>
      <c r="B7" s="1225"/>
      <c r="C7" s="1225"/>
      <c r="D7" s="1225"/>
      <c r="E7" s="1225"/>
      <c r="F7" s="1225"/>
      <c r="G7" s="1225"/>
      <c r="H7" s="1225"/>
      <c r="I7" s="1225"/>
    </row>
    <row r="8" spans="1:9" ht="15.6" customHeight="1" x14ac:dyDescent="0.25"/>
    <row r="9" spans="1:9" ht="15.6" customHeight="1" thickBot="1" x14ac:dyDescent="0.3"/>
    <row r="10" spans="1:9" ht="15.6" customHeight="1" thickBot="1" x14ac:dyDescent="0.3">
      <c r="B10" s="1222" t="s">
        <v>202</v>
      </c>
      <c r="C10" s="1223"/>
      <c r="D10" s="1223"/>
      <c r="E10" s="1223"/>
      <c r="F10" s="1223"/>
      <c r="G10" s="1223"/>
      <c r="H10" s="1224"/>
    </row>
    <row r="11" spans="1:9" ht="15.6" customHeight="1" thickBot="1" x14ac:dyDescent="0.3">
      <c r="B11" s="1228"/>
      <c r="C11" s="1228"/>
      <c r="D11" s="1228"/>
      <c r="E11" s="1228"/>
      <c r="F11" s="1228"/>
    </row>
    <row r="12" spans="1:9" ht="15.6" customHeight="1" thickBot="1" x14ac:dyDescent="0.3">
      <c r="B12" s="1215" t="s">
        <v>0</v>
      </c>
      <c r="C12" s="1216"/>
      <c r="D12" s="1216"/>
      <c r="E12" s="1217"/>
      <c r="F12" s="1217"/>
      <c r="G12" s="1217"/>
      <c r="H12" s="1218"/>
    </row>
    <row r="13" spans="1:9" ht="15.6" customHeight="1" x14ac:dyDescent="0.25">
      <c r="A13" s="9"/>
      <c r="B13" s="1228"/>
      <c r="C13" s="1228"/>
      <c r="D13" s="1228"/>
      <c r="E13" s="1228"/>
      <c r="F13" s="1228"/>
      <c r="G13" s="9"/>
      <c r="H13" s="9"/>
      <c r="I13" s="9"/>
    </row>
    <row r="14" spans="1:9" ht="15.6" customHeight="1" thickBot="1" x14ac:dyDescent="0.3">
      <c r="A14" s="9"/>
      <c r="B14" s="59"/>
      <c r="C14" s="59"/>
      <c r="D14" s="59"/>
      <c r="E14" s="59"/>
      <c r="F14" s="59"/>
      <c r="G14" s="9"/>
      <c r="H14" s="9"/>
      <c r="I14" s="9"/>
    </row>
    <row r="15" spans="1:9" ht="21.6" customHeight="1" x14ac:dyDescent="0.25">
      <c r="A15" s="14" t="s">
        <v>251</v>
      </c>
      <c r="B15" s="1203" t="s">
        <v>18</v>
      </c>
      <c r="C15" s="1204"/>
      <c r="D15" s="1204"/>
      <c r="E15" s="1219" t="s">
        <v>71</v>
      </c>
      <c r="F15" s="1229"/>
      <c r="G15" s="1229"/>
      <c r="H15" s="1229"/>
    </row>
    <row r="16" spans="1:9" ht="30" customHeight="1" x14ac:dyDescent="0.25">
      <c r="A16" s="10"/>
      <c r="B16" s="1206"/>
      <c r="C16" s="1207"/>
      <c r="D16" s="1207"/>
      <c r="E16" s="1220"/>
      <c r="F16" s="1229"/>
      <c r="G16" s="62"/>
      <c r="H16" s="62"/>
    </row>
    <row r="17" spans="1:10" ht="15.6" customHeight="1" x14ac:dyDescent="0.25">
      <c r="B17" s="31" t="s">
        <v>75</v>
      </c>
      <c r="C17" s="1202" t="s">
        <v>19</v>
      </c>
      <c r="D17" s="1202"/>
      <c r="E17" s="11">
        <v>0</v>
      </c>
      <c r="F17" s="63"/>
      <c r="G17" s="63"/>
      <c r="H17" s="63"/>
    </row>
    <row r="18" spans="1:10" ht="15.6" customHeight="1" x14ac:dyDescent="0.25">
      <c r="B18" s="31" t="s">
        <v>212</v>
      </c>
      <c r="C18" s="1202" t="s">
        <v>216</v>
      </c>
      <c r="D18" s="1202"/>
      <c r="E18" s="12"/>
      <c r="F18" s="64"/>
      <c r="G18" s="64"/>
      <c r="H18" s="64"/>
    </row>
    <row r="19" spans="1:10" ht="15.6" customHeight="1" x14ac:dyDescent="0.25">
      <c r="B19" s="31" t="s">
        <v>213</v>
      </c>
      <c r="C19" s="1202" t="s">
        <v>217</v>
      </c>
      <c r="D19" s="1202"/>
      <c r="E19" s="12"/>
      <c r="F19" s="64"/>
      <c r="G19" s="64"/>
      <c r="H19" s="64"/>
    </row>
    <row r="20" spans="1:10" ht="15.6" customHeight="1" x14ac:dyDescent="0.25">
      <c r="B20" s="31" t="s">
        <v>214</v>
      </c>
      <c r="C20" s="1202" t="s">
        <v>218</v>
      </c>
      <c r="D20" s="1202"/>
      <c r="E20" s="12"/>
      <c r="F20" s="64"/>
      <c r="G20" s="64"/>
      <c r="H20" s="64"/>
    </row>
    <row r="21" spans="1:10" ht="15.6" customHeight="1" x14ac:dyDescent="0.25">
      <c r="B21" s="31" t="s">
        <v>215</v>
      </c>
      <c r="C21" s="1202" t="s">
        <v>219</v>
      </c>
      <c r="D21" s="1202"/>
      <c r="E21" s="12"/>
      <c r="F21" s="64"/>
      <c r="G21" s="64"/>
      <c r="H21" s="64"/>
    </row>
    <row r="22" spans="1:10" ht="15.6" customHeight="1" thickBot="1" x14ac:dyDescent="0.3">
      <c r="B22" s="29" t="s">
        <v>76</v>
      </c>
      <c r="C22" s="1211" t="s">
        <v>20</v>
      </c>
      <c r="D22" s="1211"/>
      <c r="E22" s="13"/>
      <c r="F22" s="64"/>
      <c r="G22" s="64"/>
      <c r="H22" s="64"/>
    </row>
    <row r="23" spans="1:10" ht="15.6" customHeight="1" x14ac:dyDescent="0.25">
      <c r="B23" s="59"/>
      <c r="C23" s="59"/>
      <c r="D23" s="59"/>
      <c r="E23" s="59"/>
      <c r="F23" s="59"/>
      <c r="G23" s="9"/>
      <c r="H23" s="9"/>
    </row>
    <row r="24" spans="1:10" ht="15.6" customHeight="1" thickBot="1" x14ac:dyDescent="0.3">
      <c r="B24" s="59"/>
      <c r="C24" s="59"/>
      <c r="D24" s="59"/>
      <c r="E24" s="59"/>
      <c r="F24" s="59"/>
      <c r="G24" s="9"/>
      <c r="H24" s="9"/>
    </row>
    <row r="25" spans="1:10" ht="30" customHeight="1" x14ac:dyDescent="0.25">
      <c r="A25" s="14" t="s">
        <v>252</v>
      </c>
      <c r="B25" s="1203" t="s">
        <v>281</v>
      </c>
      <c r="C25" s="1204"/>
      <c r="D25" s="1204"/>
      <c r="E25" s="1204" t="s">
        <v>21</v>
      </c>
      <c r="F25" s="1204" t="s">
        <v>208</v>
      </c>
      <c r="G25" s="1219" t="s">
        <v>209</v>
      </c>
      <c r="H25" s="9"/>
    </row>
    <row r="26" spans="1:10" ht="30" customHeight="1" x14ac:dyDescent="0.25">
      <c r="B26" s="1206"/>
      <c r="C26" s="1207"/>
      <c r="D26" s="1207"/>
      <c r="E26" s="1207"/>
      <c r="F26" s="1207"/>
      <c r="G26" s="1220"/>
      <c r="H26" s="9"/>
    </row>
    <row r="27" spans="1:10" ht="15.6" customHeight="1" x14ac:dyDescent="0.25">
      <c r="B27" s="1206" t="s">
        <v>25</v>
      </c>
      <c r="C27" s="1207"/>
      <c r="D27" s="1207"/>
      <c r="E27" s="65" t="s">
        <v>74</v>
      </c>
      <c r="F27" s="65" t="s">
        <v>74</v>
      </c>
      <c r="G27" s="66" t="s">
        <v>74</v>
      </c>
      <c r="H27" s="9"/>
    </row>
    <row r="28" spans="1:10" ht="15.6" customHeight="1" x14ac:dyDescent="0.25">
      <c r="B28" s="24" t="s">
        <v>77</v>
      </c>
      <c r="C28" s="1234">
        <v>1</v>
      </c>
      <c r="D28" s="1234"/>
      <c r="E28" s="15"/>
      <c r="F28" s="15"/>
      <c r="G28" s="15"/>
      <c r="H28" s="9"/>
      <c r="J28" s="82"/>
    </row>
    <row r="29" spans="1:10" ht="15.6" customHeight="1" x14ac:dyDescent="0.25">
      <c r="B29" s="24" t="s">
        <v>78</v>
      </c>
      <c r="C29" s="1234">
        <v>0.99</v>
      </c>
      <c r="D29" s="1234"/>
      <c r="E29" s="15"/>
      <c r="F29" s="67">
        <f>$F$28/$C29</f>
        <v>0</v>
      </c>
      <c r="G29" s="32">
        <f>$G$28/$C29</f>
        <v>0</v>
      </c>
      <c r="H29" s="9"/>
    </row>
    <row r="30" spans="1:10" ht="15.6" customHeight="1" x14ac:dyDescent="0.25">
      <c r="B30" s="24" t="s">
        <v>79</v>
      </c>
      <c r="C30" s="1234">
        <v>0.98</v>
      </c>
      <c r="D30" s="1234"/>
      <c r="E30" s="15"/>
      <c r="F30" s="67">
        <f t="shared" ref="F30:F57" si="0">$F$28/$C30</f>
        <v>0</v>
      </c>
      <c r="G30" s="32">
        <f t="shared" ref="G30:G57" si="1">$G$28/$C30</f>
        <v>0</v>
      </c>
      <c r="H30" s="9"/>
    </row>
    <row r="31" spans="1:10" ht="15.6" customHeight="1" x14ac:dyDescent="0.25">
      <c r="B31" s="24" t="s">
        <v>80</v>
      </c>
      <c r="C31" s="1234">
        <v>0.97</v>
      </c>
      <c r="D31" s="1234"/>
      <c r="E31" s="15"/>
      <c r="F31" s="67">
        <f t="shared" si="0"/>
        <v>0</v>
      </c>
      <c r="G31" s="32">
        <f t="shared" si="1"/>
        <v>0</v>
      </c>
    </row>
    <row r="32" spans="1:10" ht="15.6" customHeight="1" x14ac:dyDescent="0.25">
      <c r="B32" s="24" t="s">
        <v>81</v>
      </c>
      <c r="C32" s="1234">
        <v>0.96</v>
      </c>
      <c r="D32" s="1234"/>
      <c r="E32" s="15"/>
      <c r="F32" s="67">
        <f t="shared" si="0"/>
        <v>0</v>
      </c>
      <c r="G32" s="32">
        <f t="shared" si="1"/>
        <v>0</v>
      </c>
      <c r="H32" s="9"/>
    </row>
    <row r="33" spans="1:9" ht="15.6" customHeight="1" x14ac:dyDescent="0.25">
      <c r="B33" s="24" t="s">
        <v>82</v>
      </c>
      <c r="C33" s="1234">
        <v>0.95</v>
      </c>
      <c r="D33" s="1234"/>
      <c r="E33" s="15"/>
      <c r="F33" s="67">
        <f t="shared" si="0"/>
        <v>0</v>
      </c>
      <c r="G33" s="32">
        <f t="shared" si="1"/>
        <v>0</v>
      </c>
      <c r="H33" s="9"/>
    </row>
    <row r="34" spans="1:9" ht="15.6" customHeight="1" x14ac:dyDescent="0.25">
      <c r="A34" s="14"/>
      <c r="B34" s="24" t="s">
        <v>83</v>
      </c>
      <c r="C34" s="1234">
        <v>0.94</v>
      </c>
      <c r="D34" s="1234"/>
      <c r="E34" s="15"/>
      <c r="F34" s="67">
        <f t="shared" si="0"/>
        <v>0</v>
      </c>
      <c r="G34" s="32">
        <f t="shared" si="1"/>
        <v>0</v>
      </c>
      <c r="H34" s="9"/>
    </row>
    <row r="35" spans="1:9" ht="15.6" customHeight="1" x14ac:dyDescent="0.25">
      <c r="B35" s="24" t="s">
        <v>84</v>
      </c>
      <c r="C35" s="1234">
        <v>0.93</v>
      </c>
      <c r="D35" s="1234"/>
      <c r="E35" s="15"/>
      <c r="F35" s="67">
        <f t="shared" si="0"/>
        <v>0</v>
      </c>
      <c r="G35" s="32">
        <f t="shared" si="1"/>
        <v>0</v>
      </c>
      <c r="H35" s="9"/>
    </row>
    <row r="36" spans="1:9" ht="15.6" customHeight="1" x14ac:dyDescent="0.25">
      <c r="B36" s="24" t="s">
        <v>85</v>
      </c>
      <c r="C36" s="1234">
        <v>0.92</v>
      </c>
      <c r="D36" s="1234"/>
      <c r="E36" s="15"/>
      <c r="F36" s="67">
        <f t="shared" si="0"/>
        <v>0</v>
      </c>
      <c r="G36" s="32">
        <f t="shared" si="1"/>
        <v>0</v>
      </c>
      <c r="H36" s="9"/>
    </row>
    <row r="37" spans="1:9" ht="15.6" customHeight="1" x14ac:dyDescent="0.25">
      <c r="B37" s="24" t="s">
        <v>86</v>
      </c>
      <c r="C37" s="1234">
        <v>0.91</v>
      </c>
      <c r="D37" s="1234"/>
      <c r="E37" s="15"/>
      <c r="F37" s="67">
        <f t="shared" si="0"/>
        <v>0</v>
      </c>
      <c r="G37" s="32">
        <f t="shared" si="1"/>
        <v>0</v>
      </c>
      <c r="H37" s="9"/>
    </row>
    <row r="38" spans="1:9" ht="15.6" customHeight="1" x14ac:dyDescent="0.25">
      <c r="B38" s="24" t="s">
        <v>87</v>
      </c>
      <c r="C38" s="1234">
        <v>0.9</v>
      </c>
      <c r="D38" s="1234"/>
      <c r="E38" s="15"/>
      <c r="F38" s="67">
        <f t="shared" si="0"/>
        <v>0</v>
      </c>
      <c r="G38" s="32">
        <f t="shared" si="1"/>
        <v>0</v>
      </c>
      <c r="H38" s="9"/>
    </row>
    <row r="39" spans="1:9" ht="15.6" customHeight="1" x14ac:dyDescent="0.25">
      <c r="B39" s="24" t="s">
        <v>88</v>
      </c>
      <c r="C39" s="1234">
        <v>0.89</v>
      </c>
      <c r="D39" s="1234"/>
      <c r="E39" s="15"/>
      <c r="F39" s="67">
        <f t="shared" si="0"/>
        <v>0</v>
      </c>
      <c r="G39" s="32">
        <f t="shared" si="1"/>
        <v>0</v>
      </c>
      <c r="H39" s="9"/>
    </row>
    <row r="40" spans="1:9" ht="15.6" customHeight="1" x14ac:dyDescent="0.25">
      <c r="A40" s="9"/>
      <c r="B40" s="24" t="s">
        <v>89</v>
      </c>
      <c r="C40" s="1234">
        <v>0.88</v>
      </c>
      <c r="D40" s="1234"/>
      <c r="E40" s="15"/>
      <c r="F40" s="67">
        <f t="shared" si="0"/>
        <v>0</v>
      </c>
      <c r="G40" s="32">
        <f t="shared" si="1"/>
        <v>0</v>
      </c>
      <c r="H40" s="9"/>
      <c r="I40" s="9"/>
    </row>
    <row r="41" spans="1:9" ht="15.6" customHeight="1" x14ac:dyDescent="0.25">
      <c r="A41" s="9"/>
      <c r="B41" s="24" t="s">
        <v>90</v>
      </c>
      <c r="C41" s="1234">
        <v>0.87</v>
      </c>
      <c r="D41" s="1234"/>
      <c r="E41" s="15"/>
      <c r="F41" s="67">
        <f t="shared" si="0"/>
        <v>0</v>
      </c>
      <c r="G41" s="32">
        <f t="shared" si="1"/>
        <v>0</v>
      </c>
      <c r="H41" s="9"/>
      <c r="I41" s="9"/>
    </row>
    <row r="42" spans="1:9" ht="15.6" customHeight="1" x14ac:dyDescent="0.25">
      <c r="A42" s="9"/>
      <c r="B42" s="24" t="s">
        <v>91</v>
      </c>
      <c r="C42" s="1234">
        <v>0.86</v>
      </c>
      <c r="D42" s="1234"/>
      <c r="E42" s="15"/>
      <c r="F42" s="67">
        <f t="shared" si="0"/>
        <v>0</v>
      </c>
      <c r="G42" s="32">
        <f t="shared" si="1"/>
        <v>0</v>
      </c>
      <c r="H42" s="9"/>
      <c r="I42" s="9"/>
    </row>
    <row r="43" spans="1:9" ht="15.6" customHeight="1" x14ac:dyDescent="0.25">
      <c r="A43" s="9"/>
      <c r="B43" s="24" t="s">
        <v>92</v>
      </c>
      <c r="C43" s="1234">
        <v>0.85</v>
      </c>
      <c r="D43" s="1234"/>
      <c r="E43" s="15"/>
      <c r="F43" s="67">
        <f t="shared" si="0"/>
        <v>0</v>
      </c>
      <c r="G43" s="32">
        <f t="shared" si="1"/>
        <v>0</v>
      </c>
      <c r="H43" s="9"/>
      <c r="I43" s="9"/>
    </row>
    <row r="44" spans="1:9" ht="15.6" customHeight="1" x14ac:dyDescent="0.25">
      <c r="A44" s="9"/>
      <c r="B44" s="24" t="s">
        <v>93</v>
      </c>
      <c r="C44" s="1234">
        <v>0.84</v>
      </c>
      <c r="D44" s="1234"/>
      <c r="E44" s="15"/>
      <c r="F44" s="67">
        <f t="shared" si="0"/>
        <v>0</v>
      </c>
      <c r="G44" s="32">
        <f t="shared" si="1"/>
        <v>0</v>
      </c>
      <c r="H44" s="9"/>
      <c r="I44" s="9"/>
    </row>
    <row r="45" spans="1:9" ht="15.6" customHeight="1" x14ac:dyDescent="0.25">
      <c r="A45" s="9"/>
      <c r="B45" s="24" t="s">
        <v>94</v>
      </c>
      <c r="C45" s="1234">
        <v>0.83</v>
      </c>
      <c r="D45" s="1234"/>
      <c r="E45" s="15"/>
      <c r="F45" s="67">
        <f t="shared" si="0"/>
        <v>0</v>
      </c>
      <c r="G45" s="32">
        <f t="shared" si="1"/>
        <v>0</v>
      </c>
      <c r="H45" s="9"/>
      <c r="I45" s="9"/>
    </row>
    <row r="46" spans="1:9" ht="15.6" customHeight="1" x14ac:dyDescent="0.25">
      <c r="A46" s="9"/>
      <c r="B46" s="24" t="s">
        <v>95</v>
      </c>
      <c r="C46" s="1234">
        <v>0.82</v>
      </c>
      <c r="D46" s="1234"/>
      <c r="E46" s="15"/>
      <c r="F46" s="67">
        <f t="shared" si="0"/>
        <v>0</v>
      </c>
      <c r="G46" s="32">
        <f t="shared" si="1"/>
        <v>0</v>
      </c>
      <c r="H46" s="9"/>
      <c r="I46" s="9"/>
    </row>
    <row r="47" spans="1:9" ht="15.6" customHeight="1" x14ac:dyDescent="0.25">
      <c r="A47" s="9"/>
      <c r="B47" s="24" t="s">
        <v>96</v>
      </c>
      <c r="C47" s="1234">
        <v>0.81</v>
      </c>
      <c r="D47" s="1234"/>
      <c r="E47" s="15"/>
      <c r="F47" s="67">
        <f t="shared" si="0"/>
        <v>0</v>
      </c>
      <c r="G47" s="32">
        <f t="shared" si="1"/>
        <v>0</v>
      </c>
      <c r="H47" s="9"/>
      <c r="I47" s="9"/>
    </row>
    <row r="48" spans="1:9" ht="15.6" customHeight="1" x14ac:dyDescent="0.25">
      <c r="A48" s="9"/>
      <c r="B48" s="24" t="s">
        <v>97</v>
      </c>
      <c r="C48" s="1234">
        <v>0.8</v>
      </c>
      <c r="D48" s="1234"/>
      <c r="E48" s="15"/>
      <c r="F48" s="67">
        <f t="shared" si="0"/>
        <v>0</v>
      </c>
      <c r="G48" s="32">
        <f t="shared" si="1"/>
        <v>0</v>
      </c>
      <c r="H48" s="9"/>
      <c r="I48" s="9"/>
    </row>
    <row r="49" spans="1:9" ht="15.6" customHeight="1" x14ac:dyDescent="0.25">
      <c r="A49" s="9"/>
      <c r="B49" s="24" t="s">
        <v>98</v>
      </c>
      <c r="C49" s="1234">
        <v>0.79</v>
      </c>
      <c r="D49" s="1234"/>
      <c r="E49" s="15"/>
      <c r="F49" s="67">
        <f t="shared" si="0"/>
        <v>0</v>
      </c>
      <c r="G49" s="32">
        <f t="shared" si="1"/>
        <v>0</v>
      </c>
      <c r="H49" s="9"/>
      <c r="I49" s="9"/>
    </row>
    <row r="50" spans="1:9" ht="15.6" customHeight="1" x14ac:dyDescent="0.25">
      <c r="A50" s="9"/>
      <c r="B50" s="24" t="s">
        <v>99</v>
      </c>
      <c r="C50" s="1234">
        <v>0.78</v>
      </c>
      <c r="D50" s="1234"/>
      <c r="E50" s="15"/>
      <c r="F50" s="67">
        <f t="shared" si="0"/>
        <v>0</v>
      </c>
      <c r="G50" s="32">
        <f t="shared" si="1"/>
        <v>0</v>
      </c>
      <c r="H50" s="9"/>
      <c r="I50" s="9"/>
    </row>
    <row r="51" spans="1:9" ht="15.6" customHeight="1" x14ac:dyDescent="0.25">
      <c r="A51" s="9"/>
      <c r="B51" s="24" t="s">
        <v>100</v>
      </c>
      <c r="C51" s="1234">
        <v>0.77</v>
      </c>
      <c r="D51" s="1234"/>
      <c r="E51" s="15"/>
      <c r="F51" s="67">
        <f t="shared" si="0"/>
        <v>0</v>
      </c>
      <c r="G51" s="32">
        <f t="shared" si="1"/>
        <v>0</v>
      </c>
      <c r="H51" s="9"/>
      <c r="I51" s="9"/>
    </row>
    <row r="52" spans="1:9" ht="15.6" customHeight="1" x14ac:dyDescent="0.25">
      <c r="A52" s="9"/>
      <c r="B52" s="24" t="s">
        <v>101</v>
      </c>
      <c r="C52" s="1234">
        <v>0.76</v>
      </c>
      <c r="D52" s="1234"/>
      <c r="E52" s="15"/>
      <c r="F52" s="67">
        <f t="shared" si="0"/>
        <v>0</v>
      </c>
      <c r="G52" s="32">
        <f t="shared" si="1"/>
        <v>0</v>
      </c>
      <c r="H52" s="9"/>
      <c r="I52" s="9"/>
    </row>
    <row r="53" spans="1:9" ht="15.6" customHeight="1" x14ac:dyDescent="0.25">
      <c r="A53" s="9"/>
      <c r="B53" s="24" t="s">
        <v>102</v>
      </c>
      <c r="C53" s="1234">
        <v>0.75</v>
      </c>
      <c r="D53" s="1234"/>
      <c r="E53" s="15"/>
      <c r="F53" s="67">
        <f t="shared" si="0"/>
        <v>0</v>
      </c>
      <c r="G53" s="32">
        <f t="shared" si="1"/>
        <v>0</v>
      </c>
      <c r="H53" s="9"/>
      <c r="I53" s="9"/>
    </row>
    <row r="54" spans="1:9" ht="15.6" customHeight="1" x14ac:dyDescent="0.25">
      <c r="A54" s="9"/>
      <c r="B54" s="24" t="s">
        <v>103</v>
      </c>
      <c r="C54" s="1234">
        <v>0.74</v>
      </c>
      <c r="D54" s="1234"/>
      <c r="E54" s="15"/>
      <c r="F54" s="67">
        <f t="shared" si="0"/>
        <v>0</v>
      </c>
      <c r="G54" s="32">
        <f t="shared" si="1"/>
        <v>0</v>
      </c>
      <c r="H54" s="9"/>
      <c r="I54" s="9"/>
    </row>
    <row r="55" spans="1:9" ht="15.6" customHeight="1" x14ac:dyDescent="0.25">
      <c r="A55" s="9"/>
      <c r="B55" s="24" t="s">
        <v>104</v>
      </c>
      <c r="C55" s="1234">
        <v>0.73</v>
      </c>
      <c r="D55" s="1234"/>
      <c r="E55" s="15"/>
      <c r="F55" s="67">
        <f t="shared" si="0"/>
        <v>0</v>
      </c>
      <c r="G55" s="32">
        <f t="shared" si="1"/>
        <v>0</v>
      </c>
      <c r="H55" s="9"/>
      <c r="I55" s="9"/>
    </row>
    <row r="56" spans="1:9" ht="15.6" customHeight="1" x14ac:dyDescent="0.25">
      <c r="A56" s="9"/>
      <c r="B56" s="24" t="s">
        <v>105</v>
      </c>
      <c r="C56" s="1234">
        <v>0.72</v>
      </c>
      <c r="D56" s="1234"/>
      <c r="E56" s="15"/>
      <c r="F56" s="67">
        <f t="shared" si="0"/>
        <v>0</v>
      </c>
      <c r="G56" s="32">
        <f t="shared" si="1"/>
        <v>0</v>
      </c>
      <c r="H56" s="9"/>
      <c r="I56" s="9"/>
    </row>
    <row r="57" spans="1:9" ht="15.6" customHeight="1" thickBot="1" x14ac:dyDescent="0.3">
      <c r="A57" s="9"/>
      <c r="B57" s="30" t="s">
        <v>106</v>
      </c>
      <c r="C57" s="1237">
        <v>0.71</v>
      </c>
      <c r="D57" s="1237"/>
      <c r="E57" s="17"/>
      <c r="F57" s="68">
        <f t="shared" si="0"/>
        <v>0</v>
      </c>
      <c r="G57" s="33">
        <f t="shared" si="1"/>
        <v>0</v>
      </c>
      <c r="H57" s="9"/>
      <c r="I57" s="9"/>
    </row>
    <row r="58" spans="1:9" ht="15.6" customHeight="1" x14ac:dyDescent="0.25">
      <c r="B58" s="59"/>
      <c r="C58" s="59"/>
      <c r="D58" s="59"/>
      <c r="E58" s="59"/>
      <c r="F58" s="59"/>
      <c r="G58" s="9"/>
      <c r="H58" s="9"/>
    </row>
    <row r="59" spans="1:9" ht="15.6" customHeight="1" x14ac:dyDescent="0.25">
      <c r="B59" s="70"/>
      <c r="C59" s="70"/>
      <c r="D59" s="70"/>
      <c r="E59" s="70"/>
      <c r="F59" s="70"/>
      <c r="G59" s="9"/>
      <c r="H59" s="9"/>
    </row>
    <row r="60" spans="1:9" ht="15.6" customHeight="1" thickBot="1" x14ac:dyDescent="0.3">
      <c r="B60" s="60"/>
      <c r="C60" s="2"/>
      <c r="D60" s="2"/>
      <c r="E60" s="5"/>
      <c r="G60" s="1232"/>
      <c r="H60" s="1232"/>
    </row>
    <row r="61" spans="1:9" ht="15.6" customHeight="1" x14ac:dyDescent="0.25">
      <c r="B61" s="1230" t="s">
        <v>24</v>
      </c>
      <c r="C61" s="1230"/>
      <c r="D61" s="1230"/>
      <c r="E61" s="5"/>
      <c r="G61" s="1231" t="s">
        <v>17</v>
      </c>
      <c r="H61" s="1231"/>
    </row>
    <row r="62" spans="1:9" ht="15.6" customHeight="1" x14ac:dyDescent="0.25">
      <c r="B62" s="69"/>
      <c r="C62" s="79"/>
      <c r="D62" s="79"/>
      <c r="E62" s="80"/>
      <c r="F62" s="9"/>
      <c r="G62" s="69"/>
      <c r="H62" s="69"/>
    </row>
    <row r="63" spans="1:9" ht="15.6" customHeight="1" thickBot="1" x14ac:dyDescent="0.3">
      <c r="B63" s="1233"/>
      <c r="C63" s="1233"/>
      <c r="D63" s="1233"/>
      <c r="E63" s="5"/>
      <c r="G63" s="1231"/>
      <c r="H63" s="1231"/>
    </row>
    <row r="64" spans="1:9" ht="15.6" customHeight="1" thickBot="1" x14ac:dyDescent="0.3">
      <c r="B64" s="1222" t="str">
        <f>B10</f>
        <v>FINANCIAL PROPOSAL (FORM 5: BIODIESEL - SAMARICA)</v>
      </c>
      <c r="C64" s="1223"/>
      <c r="D64" s="1223"/>
      <c r="E64" s="1223"/>
      <c r="F64" s="1223"/>
      <c r="G64" s="1223"/>
      <c r="H64" s="1224"/>
    </row>
    <row r="65" spans="1:9" ht="15.6" customHeight="1" thickBot="1" x14ac:dyDescent="0.3">
      <c r="B65" s="1228"/>
      <c r="C65" s="1228"/>
      <c r="D65" s="1228"/>
      <c r="E65" s="1228"/>
      <c r="F65" s="1228"/>
    </row>
    <row r="66" spans="1:9" ht="15.6" customHeight="1" thickBot="1" x14ac:dyDescent="0.3">
      <c r="B66" s="1215" t="s">
        <v>0</v>
      </c>
      <c r="C66" s="1216"/>
      <c r="D66" s="1216"/>
      <c r="E66" s="1217"/>
      <c r="F66" s="1217"/>
      <c r="G66" s="1217"/>
      <c r="H66" s="1218"/>
    </row>
    <row r="67" spans="1:9" ht="15.6" customHeight="1" x14ac:dyDescent="0.25">
      <c r="B67" s="59"/>
      <c r="C67" s="59"/>
      <c r="D67" s="59"/>
      <c r="E67" s="59"/>
      <c r="F67" s="59"/>
      <c r="G67" s="9"/>
      <c r="H67" s="9"/>
    </row>
    <row r="68" spans="1:9" ht="15.6" customHeight="1" thickBot="1" x14ac:dyDescent="0.3">
      <c r="B68" s="59"/>
      <c r="C68" s="59"/>
      <c r="D68" s="59"/>
      <c r="E68" s="59"/>
      <c r="F68" s="59"/>
      <c r="G68" s="9"/>
      <c r="H68" s="9"/>
    </row>
    <row r="69" spans="1:9" ht="30" customHeight="1" x14ac:dyDescent="0.25">
      <c r="A69" s="14" t="s">
        <v>252</v>
      </c>
      <c r="B69" s="1203" t="s">
        <v>281</v>
      </c>
      <c r="C69" s="1204"/>
      <c r="D69" s="1204"/>
      <c r="E69" s="1204" t="s">
        <v>21</v>
      </c>
      <c r="F69" s="1204" t="s">
        <v>208</v>
      </c>
      <c r="G69" s="1219" t="s">
        <v>209</v>
      </c>
      <c r="H69" s="9"/>
    </row>
    <row r="70" spans="1:9" ht="30" customHeight="1" x14ac:dyDescent="0.25">
      <c r="B70" s="1206"/>
      <c r="C70" s="1207"/>
      <c r="D70" s="1207"/>
      <c r="E70" s="1207"/>
      <c r="F70" s="1207"/>
      <c r="G70" s="1220"/>
      <c r="H70" s="9"/>
    </row>
    <row r="71" spans="1:9" ht="15.6" customHeight="1" x14ac:dyDescent="0.25">
      <c r="B71" s="1206" t="s">
        <v>25</v>
      </c>
      <c r="C71" s="1207"/>
      <c r="D71" s="1207"/>
      <c r="E71" s="65" t="s">
        <v>74</v>
      </c>
      <c r="F71" s="65" t="s">
        <v>74</v>
      </c>
      <c r="G71" s="66" t="s">
        <v>74</v>
      </c>
      <c r="H71" s="9"/>
    </row>
    <row r="72" spans="1:9" ht="15.6" customHeight="1" x14ac:dyDescent="0.25">
      <c r="A72" s="9"/>
      <c r="B72" s="24" t="s">
        <v>107</v>
      </c>
      <c r="C72" s="1234">
        <v>0.7</v>
      </c>
      <c r="D72" s="1234"/>
      <c r="E72" s="15"/>
      <c r="F72" s="67">
        <f>$F$28/$C72</f>
        <v>0</v>
      </c>
      <c r="G72" s="32">
        <f t="shared" ref="G72:G111" si="2">$G$28/$C72</f>
        <v>0</v>
      </c>
      <c r="H72" s="9"/>
      <c r="I72" s="9"/>
    </row>
    <row r="73" spans="1:9" ht="15.6" customHeight="1" x14ac:dyDescent="0.25">
      <c r="A73" s="9"/>
      <c r="B73" s="24" t="s">
        <v>108</v>
      </c>
      <c r="C73" s="1234">
        <v>0.69</v>
      </c>
      <c r="D73" s="1234"/>
      <c r="E73" s="15"/>
      <c r="F73" s="67">
        <f t="shared" ref="F73:F111" si="3">$F$28/$C73</f>
        <v>0</v>
      </c>
      <c r="G73" s="32">
        <f t="shared" si="2"/>
        <v>0</v>
      </c>
      <c r="H73" s="9"/>
      <c r="I73" s="9"/>
    </row>
    <row r="74" spans="1:9" ht="15.6" customHeight="1" x14ac:dyDescent="0.25">
      <c r="A74" s="9"/>
      <c r="B74" s="24" t="s">
        <v>109</v>
      </c>
      <c r="C74" s="1234">
        <v>0.68</v>
      </c>
      <c r="D74" s="1234"/>
      <c r="E74" s="15"/>
      <c r="F74" s="67">
        <f t="shared" si="3"/>
        <v>0</v>
      </c>
      <c r="G74" s="32">
        <f t="shared" si="2"/>
        <v>0</v>
      </c>
      <c r="H74" s="9"/>
      <c r="I74" s="9"/>
    </row>
    <row r="75" spans="1:9" ht="15.6" customHeight="1" x14ac:dyDescent="0.25">
      <c r="A75" s="9"/>
      <c r="B75" s="24" t="s">
        <v>110</v>
      </c>
      <c r="C75" s="1234">
        <v>0.67</v>
      </c>
      <c r="D75" s="1234"/>
      <c r="E75" s="15"/>
      <c r="F75" s="67">
        <f t="shared" si="3"/>
        <v>0</v>
      </c>
      <c r="G75" s="32">
        <f t="shared" si="2"/>
        <v>0</v>
      </c>
      <c r="H75" s="9"/>
      <c r="I75" s="9"/>
    </row>
    <row r="76" spans="1:9" ht="15.6" customHeight="1" x14ac:dyDescent="0.25">
      <c r="A76" s="9"/>
      <c r="B76" s="24" t="s">
        <v>111</v>
      </c>
      <c r="C76" s="1234">
        <v>0.66</v>
      </c>
      <c r="D76" s="1234"/>
      <c r="E76" s="15"/>
      <c r="F76" s="67">
        <f t="shared" si="3"/>
        <v>0</v>
      </c>
      <c r="G76" s="32">
        <f t="shared" si="2"/>
        <v>0</v>
      </c>
      <c r="H76" s="9"/>
      <c r="I76" s="9"/>
    </row>
    <row r="77" spans="1:9" ht="15.6" customHeight="1" x14ac:dyDescent="0.25">
      <c r="A77" s="9"/>
      <c r="B77" s="24" t="s">
        <v>112</v>
      </c>
      <c r="C77" s="1234">
        <v>0.65</v>
      </c>
      <c r="D77" s="1234"/>
      <c r="E77" s="15"/>
      <c r="F77" s="67">
        <f t="shared" si="3"/>
        <v>0</v>
      </c>
      <c r="G77" s="32">
        <f t="shared" si="2"/>
        <v>0</v>
      </c>
      <c r="H77" s="9"/>
      <c r="I77" s="9"/>
    </row>
    <row r="78" spans="1:9" ht="15.6" customHeight="1" x14ac:dyDescent="0.25">
      <c r="A78" s="9"/>
      <c r="B78" s="24" t="s">
        <v>113</v>
      </c>
      <c r="C78" s="1234">
        <v>0.64</v>
      </c>
      <c r="D78" s="1234"/>
      <c r="E78" s="15"/>
      <c r="F78" s="67">
        <f t="shared" si="3"/>
        <v>0</v>
      </c>
      <c r="G78" s="32">
        <f t="shared" si="2"/>
        <v>0</v>
      </c>
      <c r="H78" s="9"/>
    </row>
    <row r="79" spans="1:9" ht="15.6" customHeight="1" x14ac:dyDescent="0.25">
      <c r="A79" s="9"/>
      <c r="B79" s="24" t="s">
        <v>114</v>
      </c>
      <c r="C79" s="1234">
        <v>0.63</v>
      </c>
      <c r="D79" s="1234"/>
      <c r="E79" s="15"/>
      <c r="F79" s="67">
        <f t="shared" si="3"/>
        <v>0</v>
      </c>
      <c r="G79" s="32">
        <f t="shared" si="2"/>
        <v>0</v>
      </c>
      <c r="H79" s="9"/>
    </row>
    <row r="80" spans="1:9" ht="15.6" customHeight="1" x14ac:dyDescent="0.25">
      <c r="A80" s="9"/>
      <c r="B80" s="24" t="s">
        <v>115</v>
      </c>
      <c r="C80" s="1234">
        <v>0.62</v>
      </c>
      <c r="D80" s="1234"/>
      <c r="E80" s="15"/>
      <c r="F80" s="67">
        <f t="shared" si="3"/>
        <v>0</v>
      </c>
      <c r="G80" s="32">
        <f t="shared" si="2"/>
        <v>0</v>
      </c>
      <c r="H80" s="9"/>
    </row>
    <row r="81" spans="1:9" ht="15.6" customHeight="1" x14ac:dyDescent="0.25">
      <c r="A81" s="9"/>
      <c r="B81" s="24" t="s">
        <v>116</v>
      </c>
      <c r="C81" s="1234">
        <v>0.61</v>
      </c>
      <c r="D81" s="1234"/>
      <c r="E81" s="15"/>
      <c r="F81" s="67">
        <f t="shared" si="3"/>
        <v>0</v>
      </c>
      <c r="G81" s="32">
        <f t="shared" si="2"/>
        <v>0</v>
      </c>
      <c r="H81" s="9"/>
      <c r="I81" s="9"/>
    </row>
    <row r="82" spans="1:9" ht="15.6" customHeight="1" x14ac:dyDescent="0.25">
      <c r="A82" s="9"/>
      <c r="B82" s="24" t="s">
        <v>117</v>
      </c>
      <c r="C82" s="1234">
        <v>0.6</v>
      </c>
      <c r="D82" s="1234"/>
      <c r="E82" s="15"/>
      <c r="F82" s="67">
        <f t="shared" si="3"/>
        <v>0</v>
      </c>
      <c r="G82" s="32">
        <f t="shared" si="2"/>
        <v>0</v>
      </c>
      <c r="H82" s="9"/>
      <c r="I82" s="9"/>
    </row>
    <row r="83" spans="1:9" ht="15.6" customHeight="1" x14ac:dyDescent="0.25">
      <c r="B83" s="24" t="s">
        <v>118</v>
      </c>
      <c r="C83" s="1234">
        <v>0.59</v>
      </c>
      <c r="D83" s="1234"/>
      <c r="E83" s="15"/>
      <c r="F83" s="67">
        <f t="shared" si="3"/>
        <v>0</v>
      </c>
      <c r="G83" s="32">
        <f t="shared" si="2"/>
        <v>0</v>
      </c>
      <c r="H83" s="9"/>
    </row>
    <row r="84" spans="1:9" ht="15.6" customHeight="1" x14ac:dyDescent="0.25">
      <c r="B84" s="24" t="s">
        <v>119</v>
      </c>
      <c r="C84" s="1234">
        <v>0.57999999999999996</v>
      </c>
      <c r="D84" s="1234"/>
      <c r="E84" s="15"/>
      <c r="F84" s="67">
        <f t="shared" si="3"/>
        <v>0</v>
      </c>
      <c r="G84" s="32">
        <f t="shared" si="2"/>
        <v>0</v>
      </c>
      <c r="H84" s="9"/>
    </row>
    <row r="85" spans="1:9" ht="15.6" customHeight="1" x14ac:dyDescent="0.25">
      <c r="B85" s="24" t="s">
        <v>120</v>
      </c>
      <c r="C85" s="1234">
        <v>0.56999999999999995</v>
      </c>
      <c r="D85" s="1234"/>
      <c r="E85" s="15"/>
      <c r="F85" s="67">
        <f t="shared" si="3"/>
        <v>0</v>
      </c>
      <c r="G85" s="32">
        <f t="shared" si="2"/>
        <v>0</v>
      </c>
      <c r="H85" s="9"/>
    </row>
    <row r="86" spans="1:9" ht="15.6" customHeight="1" x14ac:dyDescent="0.25">
      <c r="B86" s="24" t="s">
        <v>121</v>
      </c>
      <c r="C86" s="1234">
        <v>0.56000000000000005</v>
      </c>
      <c r="D86" s="1234"/>
      <c r="E86" s="15"/>
      <c r="F86" s="67">
        <f t="shared" si="3"/>
        <v>0</v>
      </c>
      <c r="G86" s="32">
        <f t="shared" si="2"/>
        <v>0</v>
      </c>
      <c r="H86" s="9"/>
    </row>
    <row r="87" spans="1:9" ht="15.6" customHeight="1" x14ac:dyDescent="0.25">
      <c r="B87" s="24" t="s">
        <v>122</v>
      </c>
      <c r="C87" s="1234">
        <v>0.55000000000000004</v>
      </c>
      <c r="D87" s="1234"/>
      <c r="E87" s="15"/>
      <c r="F87" s="67">
        <f t="shared" si="3"/>
        <v>0</v>
      </c>
      <c r="G87" s="32">
        <f t="shared" si="2"/>
        <v>0</v>
      </c>
      <c r="H87" s="9"/>
    </row>
    <row r="88" spans="1:9" ht="15.6" customHeight="1" x14ac:dyDescent="0.25">
      <c r="B88" s="24" t="s">
        <v>123</v>
      </c>
      <c r="C88" s="1234">
        <v>0.54</v>
      </c>
      <c r="D88" s="1234"/>
      <c r="E88" s="15"/>
      <c r="F88" s="67">
        <f t="shared" si="3"/>
        <v>0</v>
      </c>
      <c r="G88" s="32">
        <f t="shared" si="2"/>
        <v>0</v>
      </c>
      <c r="H88" s="9"/>
    </row>
    <row r="89" spans="1:9" ht="15.6" customHeight="1" x14ac:dyDescent="0.25">
      <c r="B89" s="24" t="s">
        <v>124</v>
      </c>
      <c r="C89" s="1234">
        <v>0.53</v>
      </c>
      <c r="D89" s="1234"/>
      <c r="E89" s="15"/>
      <c r="F89" s="67">
        <f t="shared" si="3"/>
        <v>0</v>
      </c>
      <c r="G89" s="32">
        <f t="shared" si="2"/>
        <v>0</v>
      </c>
      <c r="H89" s="9"/>
    </row>
    <row r="90" spans="1:9" ht="15.6" customHeight="1" x14ac:dyDescent="0.25">
      <c r="B90" s="24" t="s">
        <v>125</v>
      </c>
      <c r="C90" s="1234">
        <v>0.52</v>
      </c>
      <c r="D90" s="1234"/>
      <c r="E90" s="15"/>
      <c r="F90" s="67">
        <f t="shared" si="3"/>
        <v>0</v>
      </c>
      <c r="G90" s="32">
        <f t="shared" si="2"/>
        <v>0</v>
      </c>
      <c r="H90" s="9"/>
    </row>
    <row r="91" spans="1:9" ht="15.6" customHeight="1" x14ac:dyDescent="0.25">
      <c r="B91" s="24" t="s">
        <v>126</v>
      </c>
      <c r="C91" s="1234">
        <v>0.51</v>
      </c>
      <c r="D91" s="1234"/>
      <c r="E91" s="15"/>
      <c r="F91" s="67">
        <f t="shared" si="3"/>
        <v>0</v>
      </c>
      <c r="G91" s="32">
        <f t="shared" si="2"/>
        <v>0</v>
      </c>
      <c r="H91" s="9"/>
    </row>
    <row r="92" spans="1:9" ht="15.6" customHeight="1" x14ac:dyDescent="0.25">
      <c r="B92" s="24" t="s">
        <v>127</v>
      </c>
      <c r="C92" s="1234">
        <v>0.5</v>
      </c>
      <c r="D92" s="1234"/>
      <c r="E92" s="15"/>
      <c r="F92" s="67">
        <f t="shared" si="3"/>
        <v>0</v>
      </c>
      <c r="G92" s="32">
        <f t="shared" si="2"/>
        <v>0</v>
      </c>
      <c r="H92" s="9"/>
    </row>
    <row r="93" spans="1:9" ht="15.6" customHeight="1" x14ac:dyDescent="0.25">
      <c r="B93" s="24" t="s">
        <v>128</v>
      </c>
      <c r="C93" s="1234">
        <v>0.49</v>
      </c>
      <c r="D93" s="1234"/>
      <c r="E93" s="15"/>
      <c r="F93" s="67">
        <f t="shared" si="3"/>
        <v>0</v>
      </c>
      <c r="G93" s="32">
        <f t="shared" si="2"/>
        <v>0</v>
      </c>
      <c r="H93" s="9"/>
    </row>
    <row r="94" spans="1:9" ht="15.6" customHeight="1" x14ac:dyDescent="0.25">
      <c r="B94" s="24" t="s">
        <v>129</v>
      </c>
      <c r="C94" s="1234">
        <v>0.48</v>
      </c>
      <c r="D94" s="1234"/>
      <c r="E94" s="15"/>
      <c r="F94" s="67">
        <f t="shared" si="3"/>
        <v>0</v>
      </c>
      <c r="G94" s="32">
        <f t="shared" si="2"/>
        <v>0</v>
      </c>
      <c r="H94" s="9"/>
    </row>
    <row r="95" spans="1:9" ht="15.6" customHeight="1" x14ac:dyDescent="0.25">
      <c r="B95" s="24" t="s">
        <v>130</v>
      </c>
      <c r="C95" s="1234">
        <v>0.47</v>
      </c>
      <c r="D95" s="1234"/>
      <c r="E95" s="15"/>
      <c r="F95" s="67">
        <f t="shared" si="3"/>
        <v>0</v>
      </c>
      <c r="G95" s="32">
        <f t="shared" si="2"/>
        <v>0</v>
      </c>
      <c r="H95" s="9"/>
    </row>
    <row r="96" spans="1:9" ht="15.6" customHeight="1" x14ac:dyDescent="0.25">
      <c r="B96" s="24" t="s">
        <v>131</v>
      </c>
      <c r="C96" s="1234">
        <v>0.46</v>
      </c>
      <c r="D96" s="1234"/>
      <c r="E96" s="15"/>
      <c r="F96" s="67">
        <f t="shared" si="3"/>
        <v>0</v>
      </c>
      <c r="G96" s="32">
        <f t="shared" si="2"/>
        <v>0</v>
      </c>
      <c r="H96" s="9"/>
    </row>
    <row r="97" spans="2:8" ht="15.6" customHeight="1" x14ac:dyDescent="0.25">
      <c r="B97" s="24" t="s">
        <v>132</v>
      </c>
      <c r="C97" s="1234">
        <v>0.45</v>
      </c>
      <c r="D97" s="1234"/>
      <c r="E97" s="15"/>
      <c r="F97" s="67">
        <f t="shared" si="3"/>
        <v>0</v>
      </c>
      <c r="G97" s="32">
        <f t="shared" si="2"/>
        <v>0</v>
      </c>
      <c r="H97" s="9"/>
    </row>
    <row r="98" spans="2:8" ht="15.6" customHeight="1" x14ac:dyDescent="0.25">
      <c r="B98" s="24" t="s">
        <v>133</v>
      </c>
      <c r="C98" s="1234">
        <v>0.44</v>
      </c>
      <c r="D98" s="1234"/>
      <c r="E98" s="15"/>
      <c r="F98" s="67">
        <f t="shared" si="3"/>
        <v>0</v>
      </c>
      <c r="G98" s="32">
        <f t="shared" si="2"/>
        <v>0</v>
      </c>
      <c r="H98" s="9"/>
    </row>
    <row r="99" spans="2:8" ht="15.6" customHeight="1" x14ac:dyDescent="0.25">
      <c r="B99" s="24" t="s">
        <v>134</v>
      </c>
      <c r="C99" s="1234">
        <v>0.43</v>
      </c>
      <c r="D99" s="1234"/>
      <c r="E99" s="15"/>
      <c r="F99" s="67">
        <f t="shared" si="3"/>
        <v>0</v>
      </c>
      <c r="G99" s="32">
        <f t="shared" si="2"/>
        <v>0</v>
      </c>
      <c r="H99" s="9"/>
    </row>
    <row r="100" spans="2:8" ht="15.6" customHeight="1" x14ac:dyDescent="0.25">
      <c r="B100" s="24" t="s">
        <v>135</v>
      </c>
      <c r="C100" s="1234">
        <v>0.42</v>
      </c>
      <c r="D100" s="1234"/>
      <c r="E100" s="15"/>
      <c r="F100" s="67">
        <f t="shared" si="3"/>
        <v>0</v>
      </c>
      <c r="G100" s="32">
        <f t="shared" si="2"/>
        <v>0</v>
      </c>
      <c r="H100" s="9"/>
    </row>
    <row r="101" spans="2:8" ht="15.6" customHeight="1" x14ac:dyDescent="0.25">
      <c r="B101" s="24" t="s">
        <v>136</v>
      </c>
      <c r="C101" s="1234">
        <v>0.41</v>
      </c>
      <c r="D101" s="1234"/>
      <c r="E101" s="15"/>
      <c r="F101" s="67">
        <f t="shared" si="3"/>
        <v>0</v>
      </c>
      <c r="G101" s="32">
        <f t="shared" si="2"/>
        <v>0</v>
      </c>
      <c r="H101" s="9"/>
    </row>
    <row r="102" spans="2:8" ht="15.6" customHeight="1" x14ac:dyDescent="0.25">
      <c r="B102" s="24" t="s">
        <v>137</v>
      </c>
      <c r="C102" s="1234">
        <v>0.4</v>
      </c>
      <c r="D102" s="1234"/>
      <c r="E102" s="15"/>
      <c r="F102" s="67">
        <f t="shared" si="3"/>
        <v>0</v>
      </c>
      <c r="G102" s="32">
        <f t="shared" si="2"/>
        <v>0</v>
      </c>
      <c r="H102" s="9"/>
    </row>
    <row r="103" spans="2:8" ht="15.6" customHeight="1" x14ac:dyDescent="0.25">
      <c r="B103" s="24" t="s">
        <v>138</v>
      </c>
      <c r="C103" s="1234">
        <v>0.39</v>
      </c>
      <c r="D103" s="1234"/>
      <c r="E103" s="15"/>
      <c r="F103" s="67">
        <f t="shared" si="3"/>
        <v>0</v>
      </c>
      <c r="G103" s="32">
        <f t="shared" si="2"/>
        <v>0</v>
      </c>
      <c r="H103" s="9"/>
    </row>
    <row r="104" spans="2:8" ht="15.6" customHeight="1" x14ac:dyDescent="0.25">
      <c r="B104" s="24" t="s">
        <v>139</v>
      </c>
      <c r="C104" s="1234">
        <v>0.38</v>
      </c>
      <c r="D104" s="1234"/>
      <c r="E104" s="15"/>
      <c r="F104" s="67">
        <f t="shared" si="3"/>
        <v>0</v>
      </c>
      <c r="G104" s="32">
        <f t="shared" si="2"/>
        <v>0</v>
      </c>
      <c r="H104" s="9"/>
    </row>
    <row r="105" spans="2:8" ht="15.6" customHeight="1" x14ac:dyDescent="0.25">
      <c r="B105" s="24" t="s">
        <v>140</v>
      </c>
      <c r="C105" s="1234">
        <v>0.37</v>
      </c>
      <c r="D105" s="1234"/>
      <c r="E105" s="15"/>
      <c r="F105" s="67">
        <f t="shared" si="3"/>
        <v>0</v>
      </c>
      <c r="G105" s="32">
        <f t="shared" si="2"/>
        <v>0</v>
      </c>
      <c r="H105" s="9"/>
    </row>
    <row r="106" spans="2:8" ht="15.6" customHeight="1" x14ac:dyDescent="0.25">
      <c r="B106" s="24" t="s">
        <v>141</v>
      </c>
      <c r="C106" s="1234">
        <v>0.36</v>
      </c>
      <c r="D106" s="1234"/>
      <c r="E106" s="15"/>
      <c r="F106" s="67">
        <f t="shared" si="3"/>
        <v>0</v>
      </c>
      <c r="G106" s="32">
        <f t="shared" si="2"/>
        <v>0</v>
      </c>
      <c r="H106" s="9"/>
    </row>
    <row r="107" spans="2:8" ht="15.6" customHeight="1" x14ac:dyDescent="0.25">
      <c r="B107" s="24" t="s">
        <v>142</v>
      </c>
      <c r="C107" s="1234">
        <v>0.35</v>
      </c>
      <c r="D107" s="1234"/>
      <c r="E107" s="15"/>
      <c r="F107" s="67">
        <f t="shared" si="3"/>
        <v>0</v>
      </c>
      <c r="G107" s="32">
        <f t="shared" si="2"/>
        <v>0</v>
      </c>
      <c r="H107" s="9"/>
    </row>
    <row r="108" spans="2:8" ht="15.6" customHeight="1" x14ac:dyDescent="0.25">
      <c r="B108" s="24" t="s">
        <v>143</v>
      </c>
      <c r="C108" s="1234">
        <v>0.34</v>
      </c>
      <c r="D108" s="1234"/>
      <c r="E108" s="15"/>
      <c r="F108" s="67">
        <f t="shared" si="3"/>
        <v>0</v>
      </c>
      <c r="G108" s="32">
        <f t="shared" si="2"/>
        <v>0</v>
      </c>
      <c r="H108" s="9"/>
    </row>
    <row r="109" spans="2:8" ht="15.6" customHeight="1" x14ac:dyDescent="0.25">
      <c r="B109" s="24" t="s">
        <v>144</v>
      </c>
      <c r="C109" s="1234">
        <v>0.33</v>
      </c>
      <c r="D109" s="1234"/>
      <c r="E109" s="15"/>
      <c r="F109" s="67">
        <f t="shared" si="3"/>
        <v>0</v>
      </c>
      <c r="G109" s="32">
        <f t="shared" si="2"/>
        <v>0</v>
      </c>
      <c r="H109" s="9"/>
    </row>
    <row r="110" spans="2:8" ht="15.6" customHeight="1" x14ac:dyDescent="0.25">
      <c r="B110" s="24" t="s">
        <v>145</v>
      </c>
      <c r="C110" s="1234">
        <v>0.32</v>
      </c>
      <c r="D110" s="1234"/>
      <c r="E110" s="15"/>
      <c r="F110" s="67">
        <f t="shared" si="3"/>
        <v>0</v>
      </c>
      <c r="G110" s="32">
        <f t="shared" si="2"/>
        <v>0</v>
      </c>
      <c r="H110" s="9"/>
    </row>
    <row r="111" spans="2:8" ht="15.6" customHeight="1" thickBot="1" x14ac:dyDescent="0.3">
      <c r="B111" s="30" t="s">
        <v>146</v>
      </c>
      <c r="C111" s="1237">
        <v>0.31</v>
      </c>
      <c r="D111" s="1237"/>
      <c r="E111" s="17"/>
      <c r="F111" s="68">
        <f t="shared" si="3"/>
        <v>0</v>
      </c>
      <c r="G111" s="33">
        <f t="shared" si="2"/>
        <v>0</v>
      </c>
      <c r="H111" s="9"/>
    </row>
    <row r="112" spans="2:8" ht="15.6" customHeight="1" x14ac:dyDescent="0.25">
      <c r="H112" s="9"/>
    </row>
    <row r="113" spans="1:8" ht="15.6" customHeight="1" x14ac:dyDescent="0.25">
      <c r="H113" s="9"/>
    </row>
    <row r="114" spans="1:8" ht="15.6" customHeight="1" thickBot="1" x14ac:dyDescent="0.3">
      <c r="B114" s="72"/>
      <c r="C114" s="2"/>
      <c r="D114" s="2"/>
      <c r="E114" s="5"/>
      <c r="G114" s="1232"/>
      <c r="H114" s="1232"/>
    </row>
    <row r="115" spans="1:8" ht="15.6" customHeight="1" x14ac:dyDescent="0.25">
      <c r="B115" s="1233" t="s">
        <v>24</v>
      </c>
      <c r="C115" s="1233"/>
      <c r="D115" s="1233"/>
      <c r="E115" s="5"/>
      <c r="G115" s="1231" t="s">
        <v>17</v>
      </c>
      <c r="H115" s="1231"/>
    </row>
    <row r="116" spans="1:8" ht="15.6" customHeight="1" x14ac:dyDescent="0.25">
      <c r="B116" s="73"/>
      <c r="C116" s="73"/>
      <c r="D116" s="73"/>
      <c r="E116" s="5"/>
      <c r="G116" s="71"/>
      <c r="H116" s="71"/>
    </row>
    <row r="117" spans="1:8" ht="15.6" customHeight="1" thickBot="1" x14ac:dyDescent="0.3">
      <c r="B117" s="73"/>
      <c r="C117" s="73"/>
      <c r="D117" s="73"/>
      <c r="E117" s="5"/>
      <c r="G117" s="71"/>
      <c r="H117" s="71"/>
    </row>
    <row r="118" spans="1:8" ht="15.6" customHeight="1" thickBot="1" x14ac:dyDescent="0.3">
      <c r="B118" s="1222" t="str">
        <f>B64</f>
        <v>FINANCIAL PROPOSAL (FORM 5: BIODIESEL - SAMARICA)</v>
      </c>
      <c r="C118" s="1223"/>
      <c r="D118" s="1223"/>
      <c r="E118" s="1223"/>
      <c r="F118" s="1223"/>
      <c r="G118" s="1223"/>
      <c r="H118" s="1224"/>
    </row>
    <row r="119" spans="1:8" ht="15.6" customHeight="1" thickBot="1" x14ac:dyDescent="0.3">
      <c r="B119" s="1228"/>
      <c r="C119" s="1228"/>
      <c r="D119" s="1228"/>
      <c r="E119" s="1228"/>
      <c r="F119" s="1228"/>
    </row>
    <row r="120" spans="1:8" ht="15.6" customHeight="1" thickBot="1" x14ac:dyDescent="0.3">
      <c r="B120" s="1215" t="s">
        <v>0</v>
      </c>
      <c r="C120" s="1216"/>
      <c r="D120" s="1216"/>
      <c r="E120" s="1217"/>
      <c r="F120" s="1217"/>
      <c r="G120" s="1217"/>
      <c r="H120" s="1218"/>
    </row>
    <row r="121" spans="1:8" ht="15.6" customHeight="1" x14ac:dyDescent="0.25">
      <c r="B121" s="59"/>
      <c r="C121" s="59"/>
      <c r="D121" s="59"/>
      <c r="E121" s="59"/>
      <c r="F121" s="59"/>
      <c r="G121" s="9"/>
      <c r="H121" s="9"/>
    </row>
    <row r="122" spans="1:8" ht="15.6" customHeight="1" thickBot="1" x14ac:dyDescent="0.3">
      <c r="B122" s="59"/>
      <c r="C122" s="59"/>
      <c r="D122" s="59"/>
      <c r="E122" s="59"/>
      <c r="F122" s="59"/>
      <c r="G122" s="9"/>
      <c r="H122" s="9"/>
    </row>
    <row r="123" spans="1:8" ht="30" customHeight="1" x14ac:dyDescent="0.25">
      <c r="A123" s="14" t="s">
        <v>252</v>
      </c>
      <c r="B123" s="1203" t="s">
        <v>281</v>
      </c>
      <c r="C123" s="1204"/>
      <c r="D123" s="1204"/>
      <c r="E123" s="1204" t="s">
        <v>21</v>
      </c>
      <c r="F123" s="1204" t="s">
        <v>208</v>
      </c>
      <c r="G123" s="1219" t="s">
        <v>209</v>
      </c>
      <c r="H123" s="9"/>
    </row>
    <row r="124" spans="1:8" ht="30" customHeight="1" x14ac:dyDescent="0.25">
      <c r="B124" s="1206"/>
      <c r="C124" s="1207"/>
      <c r="D124" s="1207"/>
      <c r="E124" s="1207"/>
      <c r="F124" s="1207"/>
      <c r="G124" s="1220"/>
      <c r="H124" s="9"/>
    </row>
    <row r="125" spans="1:8" ht="15.6" customHeight="1" x14ac:dyDescent="0.25">
      <c r="B125" s="1206" t="s">
        <v>25</v>
      </c>
      <c r="C125" s="1207"/>
      <c r="D125" s="1207"/>
      <c r="E125" s="65" t="s">
        <v>74</v>
      </c>
      <c r="F125" s="65" t="s">
        <v>74</v>
      </c>
      <c r="G125" s="66" t="s">
        <v>74</v>
      </c>
      <c r="H125" s="9"/>
    </row>
    <row r="126" spans="1:8" ht="15.6" customHeight="1" x14ac:dyDescent="0.25">
      <c r="B126" s="24" t="s">
        <v>147</v>
      </c>
      <c r="C126" s="1234">
        <v>0.3</v>
      </c>
      <c r="D126" s="1234"/>
      <c r="E126" s="15"/>
      <c r="F126" s="67">
        <f>$F$28/$C126</f>
        <v>0</v>
      </c>
      <c r="G126" s="32">
        <f t="shared" ref="G126:G155" si="4">$G$28/$C126</f>
        <v>0</v>
      </c>
      <c r="H126" s="9"/>
    </row>
    <row r="127" spans="1:8" ht="15.6" customHeight="1" x14ac:dyDescent="0.25">
      <c r="B127" s="24" t="s">
        <v>148</v>
      </c>
      <c r="C127" s="1234">
        <v>0.28999999999999998</v>
      </c>
      <c r="D127" s="1234"/>
      <c r="E127" s="15"/>
      <c r="F127" s="67">
        <f t="shared" ref="F127:F155" si="5">$F$28/$C127</f>
        <v>0</v>
      </c>
      <c r="G127" s="32">
        <f t="shared" si="4"/>
        <v>0</v>
      </c>
      <c r="H127" s="9"/>
    </row>
    <row r="128" spans="1:8" ht="15.6" customHeight="1" x14ac:dyDescent="0.25">
      <c r="B128" s="24" t="s">
        <v>149</v>
      </c>
      <c r="C128" s="1234">
        <v>0.28000000000000003</v>
      </c>
      <c r="D128" s="1234"/>
      <c r="E128" s="15"/>
      <c r="F128" s="67">
        <f t="shared" si="5"/>
        <v>0</v>
      </c>
      <c r="G128" s="32">
        <f t="shared" si="4"/>
        <v>0</v>
      </c>
      <c r="H128" s="9"/>
    </row>
    <row r="129" spans="2:8" ht="15.6" customHeight="1" x14ac:dyDescent="0.25">
      <c r="B129" s="24" t="s">
        <v>150</v>
      </c>
      <c r="C129" s="1234">
        <v>0.27</v>
      </c>
      <c r="D129" s="1234"/>
      <c r="E129" s="15"/>
      <c r="F129" s="67">
        <f t="shared" si="5"/>
        <v>0</v>
      </c>
      <c r="G129" s="32">
        <f t="shared" si="4"/>
        <v>0</v>
      </c>
      <c r="H129" s="9"/>
    </row>
    <row r="130" spans="2:8" ht="15.6" customHeight="1" x14ac:dyDescent="0.25">
      <c r="B130" s="24" t="s">
        <v>151</v>
      </c>
      <c r="C130" s="1234">
        <v>0.26</v>
      </c>
      <c r="D130" s="1234"/>
      <c r="E130" s="15"/>
      <c r="F130" s="67">
        <f t="shared" si="5"/>
        <v>0</v>
      </c>
      <c r="G130" s="32">
        <f t="shared" si="4"/>
        <v>0</v>
      </c>
      <c r="H130" s="9"/>
    </row>
    <row r="131" spans="2:8" ht="15.6" customHeight="1" x14ac:dyDescent="0.25">
      <c r="B131" s="24" t="s">
        <v>152</v>
      </c>
      <c r="C131" s="1234">
        <v>0.25</v>
      </c>
      <c r="D131" s="1234"/>
      <c r="E131" s="15"/>
      <c r="F131" s="67">
        <f t="shared" si="5"/>
        <v>0</v>
      </c>
      <c r="G131" s="32">
        <f t="shared" si="4"/>
        <v>0</v>
      </c>
      <c r="H131" s="9"/>
    </row>
    <row r="132" spans="2:8" ht="15.6" customHeight="1" x14ac:dyDescent="0.25">
      <c r="B132" s="24" t="s">
        <v>153</v>
      </c>
      <c r="C132" s="1234">
        <v>0.24</v>
      </c>
      <c r="D132" s="1234"/>
      <c r="E132" s="15"/>
      <c r="F132" s="67">
        <f t="shared" si="5"/>
        <v>0</v>
      </c>
      <c r="G132" s="32">
        <f t="shared" si="4"/>
        <v>0</v>
      </c>
      <c r="H132" s="9"/>
    </row>
    <row r="133" spans="2:8" ht="15.6" customHeight="1" x14ac:dyDescent="0.25">
      <c r="B133" s="24" t="s">
        <v>154</v>
      </c>
      <c r="C133" s="1234">
        <v>0.23</v>
      </c>
      <c r="D133" s="1234"/>
      <c r="E133" s="15"/>
      <c r="F133" s="67">
        <f t="shared" si="5"/>
        <v>0</v>
      </c>
      <c r="G133" s="32">
        <f t="shared" si="4"/>
        <v>0</v>
      </c>
      <c r="H133" s="9"/>
    </row>
    <row r="134" spans="2:8" ht="15.6" customHeight="1" x14ac:dyDescent="0.25">
      <c r="B134" s="24" t="s">
        <v>155</v>
      </c>
      <c r="C134" s="1234">
        <v>0.22</v>
      </c>
      <c r="D134" s="1234"/>
      <c r="E134" s="15"/>
      <c r="F134" s="67">
        <f t="shared" si="5"/>
        <v>0</v>
      </c>
      <c r="G134" s="32">
        <f t="shared" si="4"/>
        <v>0</v>
      </c>
      <c r="H134" s="9"/>
    </row>
    <row r="135" spans="2:8" ht="15.6" customHeight="1" x14ac:dyDescent="0.25">
      <c r="B135" s="24" t="s">
        <v>156</v>
      </c>
      <c r="C135" s="1234">
        <v>0.21</v>
      </c>
      <c r="D135" s="1234"/>
      <c r="E135" s="15"/>
      <c r="F135" s="67">
        <f t="shared" si="5"/>
        <v>0</v>
      </c>
      <c r="G135" s="32">
        <f t="shared" si="4"/>
        <v>0</v>
      </c>
      <c r="H135" s="9"/>
    </row>
    <row r="136" spans="2:8" ht="15.6" customHeight="1" x14ac:dyDescent="0.25">
      <c r="B136" s="24" t="s">
        <v>157</v>
      </c>
      <c r="C136" s="1234">
        <v>0.2</v>
      </c>
      <c r="D136" s="1234"/>
      <c r="E136" s="15"/>
      <c r="F136" s="67">
        <f t="shared" si="5"/>
        <v>0</v>
      </c>
      <c r="G136" s="32">
        <f t="shared" si="4"/>
        <v>0</v>
      </c>
      <c r="H136" s="9"/>
    </row>
    <row r="137" spans="2:8" ht="15.6" customHeight="1" x14ac:dyDescent="0.25">
      <c r="B137" s="24" t="s">
        <v>158</v>
      </c>
      <c r="C137" s="1234">
        <v>0.19</v>
      </c>
      <c r="D137" s="1234"/>
      <c r="E137" s="15"/>
      <c r="F137" s="67">
        <f t="shared" si="5"/>
        <v>0</v>
      </c>
      <c r="G137" s="32">
        <f t="shared" si="4"/>
        <v>0</v>
      </c>
      <c r="H137" s="9"/>
    </row>
    <row r="138" spans="2:8" ht="15.6" customHeight="1" x14ac:dyDescent="0.25">
      <c r="B138" s="24" t="s">
        <v>159</v>
      </c>
      <c r="C138" s="1234">
        <v>0.18</v>
      </c>
      <c r="D138" s="1234"/>
      <c r="E138" s="15"/>
      <c r="F138" s="67">
        <f t="shared" si="5"/>
        <v>0</v>
      </c>
      <c r="G138" s="32">
        <f t="shared" si="4"/>
        <v>0</v>
      </c>
      <c r="H138" s="9"/>
    </row>
    <row r="139" spans="2:8" ht="15.6" customHeight="1" x14ac:dyDescent="0.25">
      <c r="B139" s="24" t="s">
        <v>160</v>
      </c>
      <c r="C139" s="1234">
        <v>0.17</v>
      </c>
      <c r="D139" s="1234"/>
      <c r="E139" s="15"/>
      <c r="F139" s="67">
        <f t="shared" si="5"/>
        <v>0</v>
      </c>
      <c r="G139" s="32">
        <f t="shared" si="4"/>
        <v>0</v>
      </c>
      <c r="H139" s="9"/>
    </row>
    <row r="140" spans="2:8" ht="15.6" customHeight="1" x14ac:dyDescent="0.25">
      <c r="B140" s="24" t="s">
        <v>161</v>
      </c>
      <c r="C140" s="1234">
        <v>0.16</v>
      </c>
      <c r="D140" s="1234"/>
      <c r="E140" s="15"/>
      <c r="F140" s="67">
        <f t="shared" si="5"/>
        <v>0</v>
      </c>
      <c r="G140" s="32">
        <f t="shared" si="4"/>
        <v>0</v>
      </c>
      <c r="H140" s="9"/>
    </row>
    <row r="141" spans="2:8" ht="15.6" customHeight="1" x14ac:dyDescent="0.25">
      <c r="B141" s="24" t="s">
        <v>162</v>
      </c>
      <c r="C141" s="1234">
        <v>0.15</v>
      </c>
      <c r="D141" s="1234"/>
      <c r="E141" s="15"/>
      <c r="F141" s="67">
        <f t="shared" si="5"/>
        <v>0</v>
      </c>
      <c r="G141" s="32">
        <f t="shared" si="4"/>
        <v>0</v>
      </c>
      <c r="H141" s="9"/>
    </row>
    <row r="142" spans="2:8" ht="15.6" customHeight="1" x14ac:dyDescent="0.25">
      <c r="B142" s="24" t="s">
        <v>163</v>
      </c>
      <c r="C142" s="1234">
        <v>0.14000000000000001</v>
      </c>
      <c r="D142" s="1234"/>
      <c r="E142" s="15"/>
      <c r="F142" s="67">
        <f t="shared" si="5"/>
        <v>0</v>
      </c>
      <c r="G142" s="32">
        <f t="shared" si="4"/>
        <v>0</v>
      </c>
      <c r="H142" s="9"/>
    </row>
    <row r="143" spans="2:8" ht="15.6" customHeight="1" x14ac:dyDescent="0.25">
      <c r="B143" s="24" t="s">
        <v>164</v>
      </c>
      <c r="C143" s="1234">
        <v>0.13</v>
      </c>
      <c r="D143" s="1234"/>
      <c r="E143" s="15"/>
      <c r="F143" s="67">
        <f t="shared" si="5"/>
        <v>0</v>
      </c>
      <c r="G143" s="32">
        <f t="shared" si="4"/>
        <v>0</v>
      </c>
      <c r="H143" s="9"/>
    </row>
    <row r="144" spans="2:8" ht="15.6" customHeight="1" x14ac:dyDescent="0.25">
      <c r="B144" s="24" t="s">
        <v>165</v>
      </c>
      <c r="C144" s="1234">
        <v>0.12</v>
      </c>
      <c r="D144" s="1234"/>
      <c r="E144" s="15"/>
      <c r="F144" s="67">
        <f t="shared" si="5"/>
        <v>0</v>
      </c>
      <c r="G144" s="32">
        <f t="shared" si="4"/>
        <v>0</v>
      </c>
      <c r="H144" s="9"/>
    </row>
    <row r="145" spans="1:8" ht="15.6" customHeight="1" x14ac:dyDescent="0.25">
      <c r="B145" s="24" t="s">
        <v>166</v>
      </c>
      <c r="C145" s="1234">
        <v>0.11</v>
      </c>
      <c r="D145" s="1234"/>
      <c r="E145" s="15"/>
      <c r="F145" s="67">
        <f t="shared" si="5"/>
        <v>0</v>
      </c>
      <c r="G145" s="32">
        <f t="shared" si="4"/>
        <v>0</v>
      </c>
      <c r="H145" s="9"/>
    </row>
    <row r="146" spans="1:8" ht="15.6" customHeight="1" x14ac:dyDescent="0.25">
      <c r="B146" s="24" t="s">
        <v>167</v>
      </c>
      <c r="C146" s="1234">
        <v>0.1</v>
      </c>
      <c r="D146" s="1234"/>
      <c r="E146" s="15"/>
      <c r="F146" s="67">
        <f t="shared" si="5"/>
        <v>0</v>
      </c>
      <c r="G146" s="32">
        <f t="shared" si="4"/>
        <v>0</v>
      </c>
      <c r="H146" s="9"/>
    </row>
    <row r="147" spans="1:8" ht="15.6" customHeight="1" x14ac:dyDescent="0.25">
      <c r="B147" s="24" t="s">
        <v>168</v>
      </c>
      <c r="C147" s="1234">
        <v>0.09</v>
      </c>
      <c r="D147" s="1234"/>
      <c r="E147" s="15"/>
      <c r="F147" s="67">
        <f t="shared" si="5"/>
        <v>0</v>
      </c>
      <c r="G147" s="32">
        <f t="shared" si="4"/>
        <v>0</v>
      </c>
      <c r="H147" s="9"/>
    </row>
    <row r="148" spans="1:8" ht="15.6" customHeight="1" x14ac:dyDescent="0.25">
      <c r="B148" s="24" t="s">
        <v>169</v>
      </c>
      <c r="C148" s="1234">
        <v>0.08</v>
      </c>
      <c r="D148" s="1234"/>
      <c r="E148" s="15"/>
      <c r="F148" s="67">
        <f t="shared" si="5"/>
        <v>0</v>
      </c>
      <c r="G148" s="32">
        <f t="shared" si="4"/>
        <v>0</v>
      </c>
      <c r="H148" s="9"/>
    </row>
    <row r="149" spans="1:8" ht="15.6" customHeight="1" x14ac:dyDescent="0.25">
      <c r="B149" s="24" t="s">
        <v>170</v>
      </c>
      <c r="C149" s="1234">
        <v>7.0000000000000007E-2</v>
      </c>
      <c r="D149" s="1234"/>
      <c r="E149" s="15"/>
      <c r="F149" s="67">
        <f t="shared" si="5"/>
        <v>0</v>
      </c>
      <c r="G149" s="32">
        <f t="shared" si="4"/>
        <v>0</v>
      </c>
      <c r="H149" s="9"/>
    </row>
    <row r="150" spans="1:8" ht="15.6" customHeight="1" x14ac:dyDescent="0.25">
      <c r="B150" s="24" t="s">
        <v>171</v>
      </c>
      <c r="C150" s="1234">
        <v>0.06</v>
      </c>
      <c r="D150" s="1234"/>
      <c r="E150" s="15"/>
      <c r="F150" s="67">
        <f t="shared" si="5"/>
        <v>0</v>
      </c>
      <c r="G150" s="32">
        <f t="shared" si="4"/>
        <v>0</v>
      </c>
      <c r="H150" s="9"/>
    </row>
    <row r="151" spans="1:8" ht="15.6" customHeight="1" x14ac:dyDescent="0.25">
      <c r="B151" s="24" t="s">
        <v>172</v>
      </c>
      <c r="C151" s="1234">
        <v>0.05</v>
      </c>
      <c r="D151" s="1234"/>
      <c r="E151" s="15"/>
      <c r="F151" s="67">
        <f t="shared" si="5"/>
        <v>0</v>
      </c>
      <c r="G151" s="32">
        <f t="shared" si="4"/>
        <v>0</v>
      </c>
      <c r="H151" s="9"/>
    </row>
    <row r="152" spans="1:8" ht="15.6" customHeight="1" x14ac:dyDescent="0.25">
      <c r="B152" s="24" t="s">
        <v>173</v>
      </c>
      <c r="C152" s="1234">
        <v>0.04</v>
      </c>
      <c r="D152" s="1234"/>
      <c r="E152" s="15"/>
      <c r="F152" s="67">
        <f t="shared" si="5"/>
        <v>0</v>
      </c>
      <c r="G152" s="32">
        <f t="shared" si="4"/>
        <v>0</v>
      </c>
      <c r="H152" s="9"/>
    </row>
    <row r="153" spans="1:8" ht="15.6" customHeight="1" x14ac:dyDescent="0.25">
      <c r="B153" s="24" t="s">
        <v>174</v>
      </c>
      <c r="C153" s="1234">
        <v>0.03</v>
      </c>
      <c r="D153" s="1234"/>
      <c r="E153" s="15"/>
      <c r="F153" s="67">
        <f t="shared" si="5"/>
        <v>0</v>
      </c>
      <c r="G153" s="32">
        <f t="shared" si="4"/>
        <v>0</v>
      </c>
      <c r="H153" s="9"/>
    </row>
    <row r="154" spans="1:8" ht="15.6" customHeight="1" x14ac:dyDescent="0.25">
      <c r="B154" s="24" t="s">
        <v>175</v>
      </c>
      <c r="C154" s="1234">
        <v>0.02</v>
      </c>
      <c r="D154" s="1234"/>
      <c r="E154" s="15"/>
      <c r="F154" s="67">
        <f t="shared" si="5"/>
        <v>0</v>
      </c>
      <c r="G154" s="32">
        <f t="shared" si="4"/>
        <v>0</v>
      </c>
      <c r="H154" s="9"/>
    </row>
    <row r="155" spans="1:8" ht="15.6" customHeight="1" x14ac:dyDescent="0.25">
      <c r="B155" s="24" t="s">
        <v>176</v>
      </c>
      <c r="C155" s="1234">
        <v>0.01</v>
      </c>
      <c r="D155" s="1234"/>
      <c r="E155" s="15"/>
      <c r="F155" s="67">
        <f t="shared" si="5"/>
        <v>0</v>
      </c>
      <c r="G155" s="32">
        <f t="shared" si="4"/>
        <v>0</v>
      </c>
      <c r="H155" s="9"/>
    </row>
    <row r="156" spans="1:8" ht="15.6" customHeight="1" thickBot="1" x14ac:dyDescent="0.3">
      <c r="B156" s="83" t="s">
        <v>233</v>
      </c>
      <c r="C156" s="1235" t="s">
        <v>235</v>
      </c>
      <c r="D156" s="1235"/>
      <c r="E156" s="160"/>
      <c r="F156" s="160"/>
      <c r="G156" s="1158"/>
      <c r="H156" s="9"/>
    </row>
    <row r="157" spans="1:8" ht="15.6" customHeight="1" x14ac:dyDescent="0.3">
      <c r="B157" s="21" t="s">
        <v>234</v>
      </c>
    </row>
    <row r="158" spans="1:8" ht="15.6" customHeight="1" x14ac:dyDescent="0.3">
      <c r="B158" s="21"/>
    </row>
    <row r="159" spans="1:8" ht="15.6" customHeight="1" thickBot="1" x14ac:dyDescent="0.3"/>
    <row r="160" spans="1:8" ht="30" customHeight="1" x14ac:dyDescent="0.25">
      <c r="A160" s="14" t="s">
        <v>253</v>
      </c>
      <c r="B160" s="1203" t="s">
        <v>282</v>
      </c>
      <c r="C160" s="1204"/>
      <c r="D160" s="1205"/>
      <c r="E160" s="1200" t="s">
        <v>210</v>
      </c>
      <c r="F160" s="1200" t="s">
        <v>211</v>
      </c>
      <c r="G160" s="1209" t="s">
        <v>23</v>
      </c>
      <c r="H160" s="9"/>
    </row>
    <row r="161" spans="1:8" ht="30" customHeight="1" x14ac:dyDescent="0.25">
      <c r="B161" s="1206"/>
      <c r="C161" s="1207"/>
      <c r="D161" s="1208"/>
      <c r="E161" s="1201"/>
      <c r="F161" s="1201"/>
      <c r="G161" s="1210"/>
      <c r="H161" s="9"/>
    </row>
    <row r="162" spans="1:8" ht="15.6" customHeight="1" x14ac:dyDescent="0.25">
      <c r="B162" s="1206"/>
      <c r="C162" s="1207"/>
      <c r="D162" s="1208"/>
      <c r="E162" s="26" t="s">
        <v>72</v>
      </c>
      <c r="F162" s="26" t="s">
        <v>72</v>
      </c>
      <c r="G162" s="27" t="s">
        <v>72</v>
      </c>
      <c r="H162" s="9"/>
    </row>
    <row r="163" spans="1:8" ht="15.6" customHeight="1" thickBot="1" x14ac:dyDescent="0.3">
      <c r="B163" s="18">
        <v>3.1</v>
      </c>
      <c r="C163" s="1197" t="s">
        <v>22</v>
      </c>
      <c r="D163" s="1197"/>
      <c r="E163" s="25"/>
      <c r="F163" s="25"/>
      <c r="G163" s="93"/>
      <c r="H163" s="9"/>
    </row>
    <row r="164" spans="1:8" ht="15.6" customHeight="1" x14ac:dyDescent="0.25"/>
    <row r="165" spans="1:8" ht="15.6" customHeight="1" x14ac:dyDescent="0.25">
      <c r="H165" s="9"/>
    </row>
    <row r="166" spans="1:8" ht="15.6" customHeight="1" thickBot="1" x14ac:dyDescent="0.3">
      <c r="B166" s="693"/>
      <c r="C166" s="2"/>
      <c r="D166" s="2"/>
      <c r="E166" s="5"/>
      <c r="G166" s="1232"/>
      <c r="H166" s="1232"/>
    </row>
    <row r="167" spans="1:8" ht="15.6" customHeight="1" x14ac:dyDescent="0.25">
      <c r="B167" s="1233" t="s">
        <v>24</v>
      </c>
      <c r="C167" s="1233"/>
      <c r="D167" s="1233"/>
      <c r="E167" s="5"/>
      <c r="G167" s="1231" t="s">
        <v>17</v>
      </c>
      <c r="H167" s="1231"/>
    </row>
    <row r="168" spans="1:8" ht="15.6" customHeight="1" x14ac:dyDescent="0.25">
      <c r="B168" s="694"/>
      <c r="C168" s="694"/>
      <c r="D168" s="694"/>
      <c r="E168" s="5"/>
      <c r="G168" s="692"/>
      <c r="H168" s="692"/>
    </row>
    <row r="169" spans="1:8" ht="15.6" customHeight="1" thickBot="1" x14ac:dyDescent="0.3"/>
    <row r="170" spans="1:8" ht="15.6" customHeight="1" thickBot="1" x14ac:dyDescent="0.3">
      <c r="B170" s="1222" t="s">
        <v>331</v>
      </c>
      <c r="C170" s="1223"/>
      <c r="D170" s="1223"/>
      <c r="E170" s="1223"/>
      <c r="F170" s="1223"/>
      <c r="G170" s="1223"/>
      <c r="H170" s="1224"/>
    </row>
    <row r="171" spans="1:8" ht="15.6" customHeight="1" thickBot="1" x14ac:dyDescent="0.3">
      <c r="B171" s="1214"/>
      <c r="C171" s="1214"/>
      <c r="D171" s="1214"/>
      <c r="E171" s="1214"/>
      <c r="F171" s="1214"/>
    </row>
    <row r="172" spans="1:8" ht="15.6" customHeight="1" thickBot="1" x14ac:dyDescent="0.3">
      <c r="B172" s="1215" t="s">
        <v>0</v>
      </c>
      <c r="C172" s="1216"/>
      <c r="D172" s="1216"/>
      <c r="E172" s="1217"/>
      <c r="F172" s="1217"/>
      <c r="G172" s="1217"/>
      <c r="H172" s="1218"/>
    </row>
    <row r="173" spans="1:8" ht="15.6" customHeight="1" x14ac:dyDescent="0.25">
      <c r="B173" s="1214"/>
      <c r="C173" s="1214"/>
      <c r="D173" s="1214"/>
      <c r="E173" s="1214"/>
      <c r="F173" s="1214"/>
    </row>
    <row r="174" spans="1:8" ht="15.6" customHeight="1" thickBot="1" x14ac:dyDescent="0.3">
      <c r="B174" s="94"/>
      <c r="C174" s="94"/>
      <c r="D174" s="94"/>
      <c r="E174" s="94"/>
      <c r="F174" s="94"/>
    </row>
    <row r="175" spans="1:8" ht="15.6" customHeight="1" x14ac:dyDescent="0.25">
      <c r="A175" s="14" t="s">
        <v>254</v>
      </c>
      <c r="B175" s="1203" t="s">
        <v>18</v>
      </c>
      <c r="C175" s="1204"/>
      <c r="D175" s="1204"/>
      <c r="E175" s="1219" t="s">
        <v>71</v>
      </c>
      <c r="F175" s="1221"/>
      <c r="G175" s="1221"/>
      <c r="H175" s="1221"/>
    </row>
    <row r="176" spans="1:8" ht="15.6" customHeight="1" x14ac:dyDescent="0.25">
      <c r="A176" s="10"/>
      <c r="B176" s="1206"/>
      <c r="C176" s="1207"/>
      <c r="D176" s="1207"/>
      <c r="E176" s="1220"/>
      <c r="F176" s="1221"/>
      <c r="G176" s="96"/>
      <c r="H176" s="96"/>
    </row>
    <row r="177" spans="1:10" ht="15.6" customHeight="1" x14ac:dyDescent="0.25">
      <c r="B177" s="31" t="s">
        <v>75</v>
      </c>
      <c r="C177" s="1202" t="s">
        <v>19</v>
      </c>
      <c r="D177" s="1202"/>
      <c r="E177" s="11">
        <v>0</v>
      </c>
      <c r="F177" s="63"/>
      <c r="G177" s="63"/>
      <c r="H177" s="63"/>
    </row>
    <row r="178" spans="1:10" ht="15.6" customHeight="1" x14ac:dyDescent="0.25">
      <c r="B178" s="31" t="s">
        <v>212</v>
      </c>
      <c r="C178" s="1202" t="s">
        <v>216</v>
      </c>
      <c r="D178" s="1202"/>
      <c r="E178" s="12"/>
      <c r="F178" s="95"/>
      <c r="G178" s="95"/>
      <c r="H178" s="95"/>
    </row>
    <row r="179" spans="1:10" ht="15.6" customHeight="1" x14ac:dyDescent="0.25">
      <c r="B179" s="31" t="s">
        <v>213</v>
      </c>
      <c r="C179" s="1202" t="s">
        <v>217</v>
      </c>
      <c r="D179" s="1202"/>
      <c r="E179" s="12"/>
      <c r="F179" s="95"/>
      <c r="G179" s="95"/>
      <c r="H179" s="95"/>
    </row>
    <row r="180" spans="1:10" ht="15.6" customHeight="1" x14ac:dyDescent="0.25">
      <c r="B180" s="31" t="s">
        <v>214</v>
      </c>
      <c r="C180" s="1202" t="s">
        <v>218</v>
      </c>
      <c r="D180" s="1202"/>
      <c r="E180" s="12"/>
      <c r="F180" s="95"/>
      <c r="G180" s="95"/>
      <c r="H180" s="95"/>
    </row>
    <row r="181" spans="1:10" ht="15.6" customHeight="1" x14ac:dyDescent="0.25">
      <c r="B181" s="31" t="s">
        <v>215</v>
      </c>
      <c r="C181" s="1202" t="s">
        <v>219</v>
      </c>
      <c r="D181" s="1202"/>
      <c r="E181" s="12"/>
      <c r="F181" s="95"/>
      <c r="G181" s="95"/>
      <c r="H181" s="95"/>
    </row>
    <row r="182" spans="1:10" ht="15.6" customHeight="1" thickBot="1" x14ac:dyDescent="0.3">
      <c r="B182" s="29" t="s">
        <v>76</v>
      </c>
      <c r="C182" s="1211" t="s">
        <v>20</v>
      </c>
      <c r="D182" s="1211"/>
      <c r="E182" s="13"/>
      <c r="F182" s="95"/>
      <c r="G182" s="95"/>
      <c r="H182" s="95"/>
    </row>
    <row r="183" spans="1:10" ht="15.6" customHeight="1" x14ac:dyDescent="0.25">
      <c r="B183" s="94"/>
      <c r="C183" s="94"/>
      <c r="D183" s="94"/>
      <c r="E183" s="94"/>
      <c r="F183" s="94"/>
    </row>
    <row r="184" spans="1:10" ht="15.6" customHeight="1" thickBot="1" x14ac:dyDescent="0.3">
      <c r="B184" s="94"/>
      <c r="C184" s="94"/>
      <c r="D184" s="94"/>
      <c r="E184" s="94"/>
      <c r="F184" s="94"/>
    </row>
    <row r="185" spans="1:10" ht="30" customHeight="1" x14ac:dyDescent="0.25">
      <c r="A185" s="14" t="s">
        <v>255</v>
      </c>
      <c r="B185" s="1203" t="s">
        <v>281</v>
      </c>
      <c r="C185" s="1204"/>
      <c r="D185" s="1204"/>
      <c r="E185" s="1204" t="s">
        <v>21</v>
      </c>
      <c r="F185" s="1204" t="s">
        <v>208</v>
      </c>
      <c r="G185" s="1219" t="s">
        <v>209</v>
      </c>
    </row>
    <row r="186" spans="1:10" ht="30" customHeight="1" x14ac:dyDescent="0.25">
      <c r="B186" s="1206"/>
      <c r="C186" s="1207"/>
      <c r="D186" s="1207"/>
      <c r="E186" s="1207"/>
      <c r="F186" s="1207"/>
      <c r="G186" s="1220"/>
    </row>
    <row r="187" spans="1:10" ht="15.6" customHeight="1" x14ac:dyDescent="0.25">
      <c r="B187" s="1206" t="s">
        <v>25</v>
      </c>
      <c r="C187" s="1207"/>
      <c r="D187" s="1207"/>
      <c r="E187" s="65" t="s">
        <v>74</v>
      </c>
      <c r="F187" s="65" t="s">
        <v>74</v>
      </c>
      <c r="G187" s="66" t="s">
        <v>74</v>
      </c>
    </row>
    <row r="188" spans="1:10" ht="15.6" customHeight="1" x14ac:dyDescent="0.25">
      <c r="B188" s="24" t="s">
        <v>77</v>
      </c>
      <c r="C188" s="1234">
        <v>1</v>
      </c>
      <c r="D188" s="1234"/>
      <c r="E188" s="15"/>
      <c r="F188" s="15"/>
      <c r="G188" s="15"/>
      <c r="J188" s="82"/>
    </row>
    <row r="189" spans="1:10" ht="15.6" customHeight="1" x14ac:dyDescent="0.25">
      <c r="B189" s="24" t="s">
        <v>78</v>
      </c>
      <c r="C189" s="1234">
        <v>0.99</v>
      </c>
      <c r="D189" s="1234"/>
      <c r="E189" s="15"/>
      <c r="F189" s="67">
        <f t="shared" ref="F189:F217" si="6">$F$188/$C189</f>
        <v>0</v>
      </c>
      <c r="G189" s="32">
        <f t="shared" ref="G189:G217" si="7">$G$188/$C189</f>
        <v>0</v>
      </c>
    </row>
    <row r="190" spans="1:10" ht="15.6" customHeight="1" x14ac:dyDescent="0.25">
      <c r="B190" s="24" t="s">
        <v>79</v>
      </c>
      <c r="C190" s="1234">
        <v>0.98</v>
      </c>
      <c r="D190" s="1234"/>
      <c r="E190" s="15"/>
      <c r="F190" s="67">
        <f t="shared" si="6"/>
        <v>0</v>
      </c>
      <c r="G190" s="32">
        <f t="shared" si="7"/>
        <v>0</v>
      </c>
    </row>
    <row r="191" spans="1:10" ht="15.6" customHeight="1" x14ac:dyDescent="0.25">
      <c r="B191" s="24" t="s">
        <v>80</v>
      </c>
      <c r="C191" s="1234">
        <v>0.97</v>
      </c>
      <c r="D191" s="1234"/>
      <c r="E191" s="15"/>
      <c r="F191" s="67">
        <f t="shared" si="6"/>
        <v>0</v>
      </c>
      <c r="G191" s="32">
        <f t="shared" si="7"/>
        <v>0</v>
      </c>
    </row>
    <row r="192" spans="1:10" ht="15.6" customHeight="1" x14ac:dyDescent="0.25">
      <c r="B192" s="24" t="s">
        <v>81</v>
      </c>
      <c r="C192" s="1234">
        <v>0.96</v>
      </c>
      <c r="D192" s="1234"/>
      <c r="E192" s="15"/>
      <c r="F192" s="67">
        <f t="shared" si="6"/>
        <v>0</v>
      </c>
      <c r="G192" s="32">
        <f t="shared" si="7"/>
        <v>0</v>
      </c>
    </row>
    <row r="193" spans="1:7" ht="15.6" customHeight="1" x14ac:dyDescent="0.25">
      <c r="B193" s="24" t="s">
        <v>82</v>
      </c>
      <c r="C193" s="1234">
        <v>0.95</v>
      </c>
      <c r="D193" s="1234"/>
      <c r="E193" s="15"/>
      <c r="F193" s="67">
        <f t="shared" si="6"/>
        <v>0</v>
      </c>
      <c r="G193" s="32">
        <f t="shared" si="7"/>
        <v>0</v>
      </c>
    </row>
    <row r="194" spans="1:7" ht="15.6" customHeight="1" x14ac:dyDescent="0.25">
      <c r="A194" s="14"/>
      <c r="B194" s="24" t="s">
        <v>83</v>
      </c>
      <c r="C194" s="1234">
        <v>0.94</v>
      </c>
      <c r="D194" s="1234"/>
      <c r="E194" s="15"/>
      <c r="F194" s="67">
        <f t="shared" si="6"/>
        <v>0</v>
      </c>
      <c r="G194" s="32">
        <f t="shared" si="7"/>
        <v>0</v>
      </c>
    </row>
    <row r="195" spans="1:7" ht="15.6" customHeight="1" x14ac:dyDescent="0.25">
      <c r="B195" s="24" t="s">
        <v>84</v>
      </c>
      <c r="C195" s="1234">
        <v>0.93</v>
      </c>
      <c r="D195" s="1234"/>
      <c r="E195" s="15"/>
      <c r="F195" s="67">
        <f t="shared" si="6"/>
        <v>0</v>
      </c>
      <c r="G195" s="32">
        <f t="shared" si="7"/>
        <v>0</v>
      </c>
    </row>
    <row r="196" spans="1:7" ht="15.6" customHeight="1" x14ac:dyDescent="0.25">
      <c r="B196" s="24" t="s">
        <v>85</v>
      </c>
      <c r="C196" s="1234">
        <v>0.92</v>
      </c>
      <c r="D196" s="1234"/>
      <c r="E196" s="15"/>
      <c r="F196" s="67">
        <f t="shared" si="6"/>
        <v>0</v>
      </c>
      <c r="G196" s="32">
        <f t="shared" si="7"/>
        <v>0</v>
      </c>
    </row>
    <row r="197" spans="1:7" ht="15.6" customHeight="1" x14ac:dyDescent="0.25">
      <c r="B197" s="24" t="s">
        <v>86</v>
      </c>
      <c r="C197" s="1234">
        <v>0.91</v>
      </c>
      <c r="D197" s="1234"/>
      <c r="E197" s="15"/>
      <c r="F197" s="67">
        <f t="shared" si="6"/>
        <v>0</v>
      </c>
      <c r="G197" s="32">
        <f t="shared" si="7"/>
        <v>0</v>
      </c>
    </row>
    <row r="198" spans="1:7" ht="15.6" customHeight="1" x14ac:dyDescent="0.25">
      <c r="B198" s="24" t="s">
        <v>87</v>
      </c>
      <c r="C198" s="1234">
        <v>0.9</v>
      </c>
      <c r="D198" s="1234"/>
      <c r="E198" s="15"/>
      <c r="F198" s="67">
        <f t="shared" si="6"/>
        <v>0</v>
      </c>
      <c r="G198" s="32">
        <f t="shared" si="7"/>
        <v>0</v>
      </c>
    </row>
    <row r="199" spans="1:7" ht="15.6" customHeight="1" x14ac:dyDescent="0.25">
      <c r="B199" s="24" t="s">
        <v>88</v>
      </c>
      <c r="C199" s="1234">
        <v>0.89</v>
      </c>
      <c r="D199" s="1234"/>
      <c r="E199" s="15"/>
      <c r="F199" s="67">
        <f t="shared" si="6"/>
        <v>0</v>
      </c>
      <c r="G199" s="32">
        <f t="shared" si="7"/>
        <v>0</v>
      </c>
    </row>
    <row r="200" spans="1:7" ht="15.6" customHeight="1" x14ac:dyDescent="0.25">
      <c r="B200" s="24" t="s">
        <v>89</v>
      </c>
      <c r="C200" s="1234">
        <v>0.88</v>
      </c>
      <c r="D200" s="1234"/>
      <c r="E200" s="15"/>
      <c r="F200" s="67">
        <f t="shared" si="6"/>
        <v>0</v>
      </c>
      <c r="G200" s="32">
        <f t="shared" si="7"/>
        <v>0</v>
      </c>
    </row>
    <row r="201" spans="1:7" ht="15.6" customHeight="1" x14ac:dyDescent="0.25">
      <c r="B201" s="24" t="s">
        <v>90</v>
      </c>
      <c r="C201" s="1234">
        <v>0.87</v>
      </c>
      <c r="D201" s="1234"/>
      <c r="E201" s="15"/>
      <c r="F201" s="67">
        <f t="shared" si="6"/>
        <v>0</v>
      </c>
      <c r="G201" s="32">
        <f t="shared" si="7"/>
        <v>0</v>
      </c>
    </row>
    <row r="202" spans="1:7" ht="15.6" customHeight="1" x14ac:dyDescent="0.25">
      <c r="B202" s="24" t="s">
        <v>91</v>
      </c>
      <c r="C202" s="1234">
        <v>0.86</v>
      </c>
      <c r="D202" s="1234"/>
      <c r="E202" s="15"/>
      <c r="F202" s="67">
        <f t="shared" si="6"/>
        <v>0</v>
      </c>
      <c r="G202" s="32">
        <f t="shared" si="7"/>
        <v>0</v>
      </c>
    </row>
    <row r="203" spans="1:7" ht="15.6" customHeight="1" x14ac:dyDescent="0.25">
      <c r="B203" s="24" t="s">
        <v>92</v>
      </c>
      <c r="C203" s="1234">
        <v>0.85</v>
      </c>
      <c r="D203" s="1234"/>
      <c r="E203" s="15"/>
      <c r="F203" s="67">
        <f t="shared" si="6"/>
        <v>0</v>
      </c>
      <c r="G203" s="32">
        <f t="shared" si="7"/>
        <v>0</v>
      </c>
    </row>
    <row r="204" spans="1:7" ht="15.6" customHeight="1" x14ac:dyDescent="0.25">
      <c r="B204" s="24" t="s">
        <v>93</v>
      </c>
      <c r="C204" s="1234">
        <v>0.84</v>
      </c>
      <c r="D204" s="1234"/>
      <c r="E204" s="15"/>
      <c r="F204" s="67">
        <f t="shared" si="6"/>
        <v>0</v>
      </c>
      <c r="G204" s="32">
        <f t="shared" si="7"/>
        <v>0</v>
      </c>
    </row>
    <row r="205" spans="1:7" ht="15.6" customHeight="1" x14ac:dyDescent="0.25">
      <c r="B205" s="24" t="s">
        <v>94</v>
      </c>
      <c r="C205" s="1234">
        <v>0.83</v>
      </c>
      <c r="D205" s="1234"/>
      <c r="E205" s="15"/>
      <c r="F205" s="67">
        <f t="shared" si="6"/>
        <v>0</v>
      </c>
      <c r="G205" s="32">
        <f t="shared" si="7"/>
        <v>0</v>
      </c>
    </row>
    <row r="206" spans="1:7" ht="15.6" customHeight="1" x14ac:dyDescent="0.25">
      <c r="B206" s="24" t="s">
        <v>95</v>
      </c>
      <c r="C206" s="1234">
        <v>0.82</v>
      </c>
      <c r="D206" s="1234"/>
      <c r="E206" s="15"/>
      <c r="F206" s="67">
        <f t="shared" si="6"/>
        <v>0</v>
      </c>
      <c r="G206" s="32">
        <f t="shared" si="7"/>
        <v>0</v>
      </c>
    </row>
    <row r="207" spans="1:7" ht="15.6" customHeight="1" x14ac:dyDescent="0.25">
      <c r="B207" s="24" t="s">
        <v>96</v>
      </c>
      <c r="C207" s="1234">
        <v>0.81</v>
      </c>
      <c r="D207" s="1234"/>
      <c r="E207" s="15"/>
      <c r="F207" s="67">
        <f t="shared" si="6"/>
        <v>0</v>
      </c>
      <c r="G207" s="32">
        <f t="shared" si="7"/>
        <v>0</v>
      </c>
    </row>
    <row r="208" spans="1:7" ht="15.6" customHeight="1" x14ac:dyDescent="0.25">
      <c r="B208" s="24" t="s">
        <v>97</v>
      </c>
      <c r="C208" s="1234">
        <v>0.8</v>
      </c>
      <c r="D208" s="1234"/>
      <c r="E208" s="15"/>
      <c r="F208" s="67">
        <f t="shared" si="6"/>
        <v>0</v>
      </c>
      <c r="G208" s="32">
        <f t="shared" si="7"/>
        <v>0</v>
      </c>
    </row>
    <row r="209" spans="2:8" ht="15.6" customHeight="1" x14ac:dyDescent="0.25">
      <c r="B209" s="24" t="s">
        <v>98</v>
      </c>
      <c r="C209" s="1234">
        <v>0.79</v>
      </c>
      <c r="D209" s="1234"/>
      <c r="E209" s="15"/>
      <c r="F209" s="67">
        <f t="shared" si="6"/>
        <v>0</v>
      </c>
      <c r="G209" s="32">
        <f t="shared" si="7"/>
        <v>0</v>
      </c>
    </row>
    <row r="210" spans="2:8" ht="15.6" customHeight="1" x14ac:dyDescent="0.25">
      <c r="B210" s="24" t="s">
        <v>99</v>
      </c>
      <c r="C210" s="1234">
        <v>0.78</v>
      </c>
      <c r="D210" s="1234"/>
      <c r="E210" s="15"/>
      <c r="F210" s="67">
        <f t="shared" si="6"/>
        <v>0</v>
      </c>
      <c r="G210" s="32">
        <f t="shared" si="7"/>
        <v>0</v>
      </c>
    </row>
    <row r="211" spans="2:8" ht="15.6" customHeight="1" x14ac:dyDescent="0.25">
      <c r="B211" s="24" t="s">
        <v>100</v>
      </c>
      <c r="C211" s="1234">
        <v>0.77</v>
      </c>
      <c r="D211" s="1234"/>
      <c r="E211" s="15"/>
      <c r="F211" s="67">
        <f t="shared" si="6"/>
        <v>0</v>
      </c>
      <c r="G211" s="32">
        <f t="shared" si="7"/>
        <v>0</v>
      </c>
    </row>
    <row r="212" spans="2:8" ht="15.6" customHeight="1" x14ac:dyDescent="0.25">
      <c r="B212" s="24" t="s">
        <v>101</v>
      </c>
      <c r="C212" s="1234">
        <v>0.76</v>
      </c>
      <c r="D212" s="1234"/>
      <c r="E212" s="15"/>
      <c r="F212" s="67">
        <f t="shared" si="6"/>
        <v>0</v>
      </c>
      <c r="G212" s="32">
        <f t="shared" si="7"/>
        <v>0</v>
      </c>
    </row>
    <row r="213" spans="2:8" ht="15.6" customHeight="1" x14ac:dyDescent="0.25">
      <c r="B213" s="24" t="s">
        <v>102</v>
      </c>
      <c r="C213" s="1234">
        <v>0.75</v>
      </c>
      <c r="D213" s="1234"/>
      <c r="E213" s="15"/>
      <c r="F213" s="67">
        <f t="shared" si="6"/>
        <v>0</v>
      </c>
      <c r="G213" s="32">
        <f t="shared" si="7"/>
        <v>0</v>
      </c>
    </row>
    <row r="214" spans="2:8" ht="15.6" customHeight="1" x14ac:dyDescent="0.25">
      <c r="B214" s="24" t="s">
        <v>103</v>
      </c>
      <c r="C214" s="1234">
        <v>0.74</v>
      </c>
      <c r="D214" s="1234"/>
      <c r="E214" s="15"/>
      <c r="F214" s="67">
        <f t="shared" si="6"/>
        <v>0</v>
      </c>
      <c r="G214" s="32">
        <f t="shared" si="7"/>
        <v>0</v>
      </c>
    </row>
    <row r="215" spans="2:8" ht="15.6" customHeight="1" x14ac:dyDescent="0.25">
      <c r="B215" s="24" t="s">
        <v>104</v>
      </c>
      <c r="C215" s="1234">
        <v>0.73</v>
      </c>
      <c r="D215" s="1234"/>
      <c r="E215" s="15"/>
      <c r="F215" s="67">
        <f t="shared" si="6"/>
        <v>0</v>
      </c>
      <c r="G215" s="32">
        <f t="shared" si="7"/>
        <v>0</v>
      </c>
    </row>
    <row r="216" spans="2:8" ht="15.6" customHeight="1" x14ac:dyDescent="0.25">
      <c r="B216" s="24" t="s">
        <v>105</v>
      </c>
      <c r="C216" s="1234">
        <v>0.72</v>
      </c>
      <c r="D216" s="1234"/>
      <c r="E216" s="15"/>
      <c r="F216" s="67">
        <f t="shared" si="6"/>
        <v>0</v>
      </c>
      <c r="G216" s="32">
        <f t="shared" si="7"/>
        <v>0</v>
      </c>
    </row>
    <row r="217" spans="2:8" ht="15.6" customHeight="1" thickBot="1" x14ac:dyDescent="0.3">
      <c r="B217" s="30" t="s">
        <v>106</v>
      </c>
      <c r="C217" s="1237">
        <v>0.71</v>
      </c>
      <c r="D217" s="1237"/>
      <c r="E217" s="17"/>
      <c r="F217" s="68">
        <f t="shared" si="6"/>
        <v>0</v>
      </c>
      <c r="G217" s="33">
        <f t="shared" si="7"/>
        <v>0</v>
      </c>
    </row>
    <row r="218" spans="2:8" ht="15.6" customHeight="1" x14ac:dyDescent="0.25">
      <c r="B218" s="94"/>
      <c r="C218" s="94"/>
      <c r="D218" s="94"/>
      <c r="E218" s="94"/>
      <c r="F218" s="94"/>
    </row>
    <row r="219" spans="2:8" ht="15.6" customHeight="1" x14ac:dyDescent="0.25">
      <c r="B219" s="94"/>
      <c r="C219" s="94"/>
      <c r="D219" s="94"/>
      <c r="E219" s="94"/>
      <c r="F219" s="94"/>
    </row>
    <row r="220" spans="2:8" ht="15.6" customHeight="1" thickBot="1" x14ac:dyDescent="0.3">
      <c r="B220" s="86"/>
      <c r="C220" s="2"/>
      <c r="D220" s="2"/>
      <c r="E220" s="5"/>
      <c r="G220" s="1232"/>
      <c r="H220" s="1232"/>
    </row>
    <row r="221" spans="2:8" ht="15.6" customHeight="1" x14ac:dyDescent="0.25">
      <c r="B221" s="1230" t="s">
        <v>24</v>
      </c>
      <c r="C221" s="1230"/>
      <c r="D221" s="1230"/>
      <c r="E221" s="5"/>
      <c r="G221" s="1231" t="s">
        <v>17</v>
      </c>
      <c r="H221" s="1231"/>
    </row>
    <row r="222" spans="2:8" ht="15.6" customHeight="1" x14ac:dyDescent="0.25">
      <c r="B222" s="100"/>
      <c r="C222" s="101"/>
      <c r="D222" s="101"/>
      <c r="E222" s="5"/>
      <c r="G222" s="100"/>
      <c r="H222" s="100"/>
    </row>
    <row r="223" spans="2:8" ht="15.6" customHeight="1" thickBot="1" x14ac:dyDescent="0.3">
      <c r="B223" s="1236"/>
      <c r="C223" s="1236"/>
      <c r="D223" s="1236"/>
      <c r="E223" s="5"/>
      <c r="G223" s="1231"/>
      <c r="H223" s="1231"/>
    </row>
    <row r="224" spans="2:8" ht="15.6" customHeight="1" thickBot="1" x14ac:dyDescent="0.3">
      <c r="B224" s="1222" t="str">
        <f>B170</f>
        <v>FINANCIAL PROPOSAL (FORM 5: BIODIESEL - SABLAYAN)</v>
      </c>
      <c r="C224" s="1223"/>
      <c r="D224" s="1223"/>
      <c r="E224" s="1223"/>
      <c r="F224" s="1223"/>
      <c r="G224" s="1223"/>
      <c r="H224" s="1224"/>
    </row>
    <row r="225" spans="1:8" ht="15.6" customHeight="1" thickBot="1" x14ac:dyDescent="0.3">
      <c r="B225" s="1214"/>
      <c r="C225" s="1214"/>
      <c r="D225" s="1214"/>
      <c r="E225" s="1214"/>
      <c r="F225" s="1214"/>
    </row>
    <row r="226" spans="1:8" ht="15.6" customHeight="1" thickBot="1" x14ac:dyDescent="0.3">
      <c r="B226" s="1215" t="s">
        <v>0</v>
      </c>
      <c r="C226" s="1216"/>
      <c r="D226" s="1216"/>
      <c r="E226" s="1217"/>
      <c r="F226" s="1217"/>
      <c r="G226" s="1217"/>
      <c r="H226" s="1218"/>
    </row>
    <row r="227" spans="1:8" ht="15.6" customHeight="1" x14ac:dyDescent="0.25">
      <c r="B227" s="94"/>
      <c r="C227" s="94"/>
      <c r="D227" s="94"/>
      <c r="E227" s="94"/>
      <c r="F227" s="94"/>
    </row>
    <row r="228" spans="1:8" ht="15.6" customHeight="1" thickBot="1" x14ac:dyDescent="0.3">
      <c r="B228" s="94"/>
      <c r="C228" s="94"/>
      <c r="D228" s="94"/>
      <c r="E228" s="94"/>
      <c r="F228" s="94"/>
    </row>
    <row r="229" spans="1:8" ht="30" customHeight="1" x14ac:dyDescent="0.25">
      <c r="A229" s="14" t="s">
        <v>255</v>
      </c>
      <c r="B229" s="1203" t="s">
        <v>281</v>
      </c>
      <c r="C229" s="1204"/>
      <c r="D229" s="1204"/>
      <c r="E229" s="1204" t="s">
        <v>21</v>
      </c>
      <c r="F229" s="1204" t="s">
        <v>208</v>
      </c>
      <c r="G229" s="1219" t="s">
        <v>209</v>
      </c>
    </row>
    <row r="230" spans="1:8" ht="30" customHeight="1" x14ac:dyDescent="0.25">
      <c r="B230" s="1206"/>
      <c r="C230" s="1207"/>
      <c r="D230" s="1207"/>
      <c r="E230" s="1207"/>
      <c r="F230" s="1207"/>
      <c r="G230" s="1220"/>
    </row>
    <row r="231" spans="1:8" ht="15.6" customHeight="1" x14ac:dyDescent="0.25">
      <c r="B231" s="1206" t="s">
        <v>25</v>
      </c>
      <c r="C231" s="1207"/>
      <c r="D231" s="1207"/>
      <c r="E231" s="65" t="s">
        <v>74</v>
      </c>
      <c r="F231" s="65" t="s">
        <v>74</v>
      </c>
      <c r="G231" s="66" t="s">
        <v>74</v>
      </c>
    </row>
    <row r="232" spans="1:8" ht="15.6" customHeight="1" x14ac:dyDescent="0.25">
      <c r="B232" s="24" t="s">
        <v>107</v>
      </c>
      <c r="C232" s="1234">
        <v>0.7</v>
      </c>
      <c r="D232" s="1234"/>
      <c r="E232" s="15"/>
      <c r="F232" s="67">
        <f t="shared" ref="F232:F271" si="8">$F$188/$C232</f>
        <v>0</v>
      </c>
      <c r="G232" s="32">
        <f t="shared" ref="G232:G271" si="9">$G$188/$C232</f>
        <v>0</v>
      </c>
    </row>
    <row r="233" spans="1:8" ht="15.6" customHeight="1" x14ac:dyDescent="0.25">
      <c r="B233" s="24" t="s">
        <v>108</v>
      </c>
      <c r="C233" s="1234">
        <v>0.69</v>
      </c>
      <c r="D233" s="1234"/>
      <c r="E233" s="15"/>
      <c r="F233" s="67">
        <f t="shared" si="8"/>
        <v>0</v>
      </c>
      <c r="G233" s="32">
        <f t="shared" si="9"/>
        <v>0</v>
      </c>
    </row>
    <row r="234" spans="1:8" ht="15.6" customHeight="1" x14ac:dyDescent="0.25">
      <c r="B234" s="24" t="s">
        <v>109</v>
      </c>
      <c r="C234" s="1234">
        <v>0.68</v>
      </c>
      <c r="D234" s="1234"/>
      <c r="E234" s="15"/>
      <c r="F234" s="67">
        <f t="shared" si="8"/>
        <v>0</v>
      </c>
      <c r="G234" s="32">
        <f t="shared" si="9"/>
        <v>0</v>
      </c>
    </row>
    <row r="235" spans="1:8" ht="15.6" customHeight="1" x14ac:dyDescent="0.25">
      <c r="B235" s="24" t="s">
        <v>110</v>
      </c>
      <c r="C235" s="1234">
        <v>0.67</v>
      </c>
      <c r="D235" s="1234"/>
      <c r="E235" s="15"/>
      <c r="F235" s="67">
        <f t="shared" si="8"/>
        <v>0</v>
      </c>
      <c r="G235" s="32">
        <f t="shared" si="9"/>
        <v>0</v>
      </c>
    </row>
    <row r="236" spans="1:8" ht="15.6" customHeight="1" x14ac:dyDescent="0.25">
      <c r="B236" s="24" t="s">
        <v>111</v>
      </c>
      <c r="C236" s="1234">
        <v>0.66</v>
      </c>
      <c r="D236" s="1234"/>
      <c r="E236" s="15"/>
      <c r="F236" s="67">
        <f t="shared" si="8"/>
        <v>0</v>
      </c>
      <c r="G236" s="32">
        <f t="shared" si="9"/>
        <v>0</v>
      </c>
    </row>
    <row r="237" spans="1:8" ht="15.6" customHeight="1" x14ac:dyDescent="0.25">
      <c r="B237" s="24" t="s">
        <v>112</v>
      </c>
      <c r="C237" s="1234">
        <v>0.65</v>
      </c>
      <c r="D237" s="1234"/>
      <c r="E237" s="15"/>
      <c r="F237" s="67">
        <f t="shared" si="8"/>
        <v>0</v>
      </c>
      <c r="G237" s="32">
        <f t="shared" si="9"/>
        <v>0</v>
      </c>
    </row>
    <row r="238" spans="1:8" ht="15.6" customHeight="1" x14ac:dyDescent="0.25">
      <c r="B238" s="24" t="s">
        <v>113</v>
      </c>
      <c r="C238" s="1234">
        <v>0.64</v>
      </c>
      <c r="D238" s="1234"/>
      <c r="E238" s="15"/>
      <c r="F238" s="67">
        <f t="shared" si="8"/>
        <v>0</v>
      </c>
      <c r="G238" s="32">
        <f t="shared" si="9"/>
        <v>0</v>
      </c>
    </row>
    <row r="239" spans="1:8" ht="15.6" customHeight="1" x14ac:dyDescent="0.25">
      <c r="B239" s="24" t="s">
        <v>114</v>
      </c>
      <c r="C239" s="1234">
        <v>0.63</v>
      </c>
      <c r="D239" s="1234"/>
      <c r="E239" s="15"/>
      <c r="F239" s="67">
        <f t="shared" si="8"/>
        <v>0</v>
      </c>
      <c r="G239" s="32">
        <f t="shared" si="9"/>
        <v>0</v>
      </c>
    </row>
    <row r="240" spans="1:8" ht="15.6" customHeight="1" x14ac:dyDescent="0.25">
      <c r="B240" s="24" t="s">
        <v>115</v>
      </c>
      <c r="C240" s="1234">
        <v>0.62</v>
      </c>
      <c r="D240" s="1234"/>
      <c r="E240" s="15"/>
      <c r="F240" s="67">
        <f t="shared" si="8"/>
        <v>0</v>
      </c>
      <c r="G240" s="32">
        <f t="shared" si="9"/>
        <v>0</v>
      </c>
    </row>
    <row r="241" spans="2:7" ht="15.6" customHeight="1" x14ac:dyDescent="0.25">
      <c r="B241" s="24" t="s">
        <v>116</v>
      </c>
      <c r="C241" s="1234">
        <v>0.61</v>
      </c>
      <c r="D241" s="1234"/>
      <c r="E241" s="15"/>
      <c r="F241" s="67">
        <f t="shared" si="8"/>
        <v>0</v>
      </c>
      <c r="G241" s="32">
        <f t="shared" si="9"/>
        <v>0</v>
      </c>
    </row>
    <row r="242" spans="2:7" ht="15.6" customHeight="1" x14ac:dyDescent="0.25">
      <c r="B242" s="24" t="s">
        <v>117</v>
      </c>
      <c r="C242" s="1234">
        <v>0.6</v>
      </c>
      <c r="D242" s="1234"/>
      <c r="E242" s="15"/>
      <c r="F242" s="67">
        <f t="shared" si="8"/>
        <v>0</v>
      </c>
      <c r="G242" s="32">
        <f t="shared" si="9"/>
        <v>0</v>
      </c>
    </row>
    <row r="243" spans="2:7" ht="15.6" customHeight="1" x14ac:dyDescent="0.25">
      <c r="B243" s="24" t="s">
        <v>118</v>
      </c>
      <c r="C243" s="1234">
        <v>0.59</v>
      </c>
      <c r="D243" s="1234"/>
      <c r="E243" s="15"/>
      <c r="F243" s="67">
        <f t="shared" si="8"/>
        <v>0</v>
      </c>
      <c r="G243" s="32">
        <f t="shared" si="9"/>
        <v>0</v>
      </c>
    </row>
    <row r="244" spans="2:7" ht="15.6" customHeight="1" x14ac:dyDescent="0.25">
      <c r="B244" s="24" t="s">
        <v>119</v>
      </c>
      <c r="C244" s="1234">
        <v>0.57999999999999996</v>
      </c>
      <c r="D244" s="1234"/>
      <c r="E244" s="15"/>
      <c r="F244" s="67">
        <f t="shared" si="8"/>
        <v>0</v>
      </c>
      <c r="G244" s="32">
        <f t="shared" si="9"/>
        <v>0</v>
      </c>
    </row>
    <row r="245" spans="2:7" ht="15.6" customHeight="1" x14ac:dyDescent="0.25">
      <c r="B245" s="24" t="s">
        <v>120</v>
      </c>
      <c r="C245" s="1234">
        <v>0.56999999999999995</v>
      </c>
      <c r="D245" s="1234"/>
      <c r="E245" s="15"/>
      <c r="F245" s="67">
        <f t="shared" si="8"/>
        <v>0</v>
      </c>
      <c r="G245" s="32">
        <f t="shared" si="9"/>
        <v>0</v>
      </c>
    </row>
    <row r="246" spans="2:7" ht="15.6" customHeight="1" x14ac:dyDescent="0.25">
      <c r="B246" s="24" t="s">
        <v>121</v>
      </c>
      <c r="C246" s="1234">
        <v>0.56000000000000005</v>
      </c>
      <c r="D246" s="1234"/>
      <c r="E246" s="15"/>
      <c r="F246" s="67">
        <f t="shared" si="8"/>
        <v>0</v>
      </c>
      <c r="G246" s="32">
        <f t="shared" si="9"/>
        <v>0</v>
      </c>
    </row>
    <row r="247" spans="2:7" ht="15.6" customHeight="1" x14ac:dyDescent="0.25">
      <c r="B247" s="24" t="s">
        <v>122</v>
      </c>
      <c r="C247" s="1234">
        <v>0.55000000000000004</v>
      </c>
      <c r="D247" s="1234"/>
      <c r="E247" s="15"/>
      <c r="F247" s="67">
        <f t="shared" si="8"/>
        <v>0</v>
      </c>
      <c r="G247" s="32">
        <f t="shared" si="9"/>
        <v>0</v>
      </c>
    </row>
    <row r="248" spans="2:7" ht="15.6" customHeight="1" x14ac:dyDescent="0.25">
      <c r="B248" s="24" t="s">
        <v>123</v>
      </c>
      <c r="C248" s="1234">
        <v>0.54</v>
      </c>
      <c r="D248" s="1234"/>
      <c r="E248" s="15"/>
      <c r="F248" s="67">
        <f t="shared" si="8"/>
        <v>0</v>
      </c>
      <c r="G248" s="32">
        <f t="shared" si="9"/>
        <v>0</v>
      </c>
    </row>
    <row r="249" spans="2:7" ht="15.6" customHeight="1" x14ac:dyDescent="0.25">
      <c r="B249" s="24" t="s">
        <v>124</v>
      </c>
      <c r="C249" s="1234">
        <v>0.53</v>
      </c>
      <c r="D249" s="1234"/>
      <c r="E249" s="15"/>
      <c r="F249" s="67">
        <f t="shared" si="8"/>
        <v>0</v>
      </c>
      <c r="G249" s="32">
        <f t="shared" si="9"/>
        <v>0</v>
      </c>
    </row>
    <row r="250" spans="2:7" ht="15.6" customHeight="1" x14ac:dyDescent="0.25">
      <c r="B250" s="24" t="s">
        <v>125</v>
      </c>
      <c r="C250" s="1234">
        <v>0.52</v>
      </c>
      <c r="D250" s="1234"/>
      <c r="E250" s="15"/>
      <c r="F250" s="67">
        <f t="shared" si="8"/>
        <v>0</v>
      </c>
      <c r="G250" s="32">
        <f t="shared" si="9"/>
        <v>0</v>
      </c>
    </row>
    <row r="251" spans="2:7" ht="15.6" customHeight="1" x14ac:dyDescent="0.25">
      <c r="B251" s="24" t="s">
        <v>126</v>
      </c>
      <c r="C251" s="1234">
        <v>0.51</v>
      </c>
      <c r="D251" s="1234"/>
      <c r="E251" s="15"/>
      <c r="F251" s="67">
        <f t="shared" si="8"/>
        <v>0</v>
      </c>
      <c r="G251" s="32">
        <f t="shared" si="9"/>
        <v>0</v>
      </c>
    </row>
    <row r="252" spans="2:7" ht="15.6" customHeight="1" x14ac:dyDescent="0.25">
      <c r="B252" s="24" t="s">
        <v>127</v>
      </c>
      <c r="C252" s="1234">
        <v>0.5</v>
      </c>
      <c r="D252" s="1234"/>
      <c r="E252" s="15"/>
      <c r="F252" s="67">
        <f t="shared" si="8"/>
        <v>0</v>
      </c>
      <c r="G252" s="32">
        <f t="shared" si="9"/>
        <v>0</v>
      </c>
    </row>
    <row r="253" spans="2:7" ht="15.6" customHeight="1" x14ac:dyDescent="0.25">
      <c r="B253" s="24" t="s">
        <v>128</v>
      </c>
      <c r="C253" s="1234">
        <v>0.49</v>
      </c>
      <c r="D253" s="1234"/>
      <c r="E253" s="15"/>
      <c r="F253" s="67">
        <f t="shared" si="8"/>
        <v>0</v>
      </c>
      <c r="G253" s="32">
        <f t="shared" si="9"/>
        <v>0</v>
      </c>
    </row>
    <row r="254" spans="2:7" ht="15.6" customHeight="1" x14ac:dyDescent="0.25">
      <c r="B254" s="24" t="s">
        <v>129</v>
      </c>
      <c r="C254" s="1234">
        <v>0.48</v>
      </c>
      <c r="D254" s="1234"/>
      <c r="E254" s="15"/>
      <c r="F254" s="67">
        <f t="shared" si="8"/>
        <v>0</v>
      </c>
      <c r="G254" s="32">
        <f t="shared" si="9"/>
        <v>0</v>
      </c>
    </row>
    <row r="255" spans="2:7" ht="15.6" customHeight="1" x14ac:dyDescent="0.25">
      <c r="B255" s="24" t="s">
        <v>130</v>
      </c>
      <c r="C255" s="1234">
        <v>0.47</v>
      </c>
      <c r="D255" s="1234"/>
      <c r="E255" s="15"/>
      <c r="F255" s="67">
        <f t="shared" si="8"/>
        <v>0</v>
      </c>
      <c r="G255" s="32">
        <f t="shared" si="9"/>
        <v>0</v>
      </c>
    </row>
    <row r="256" spans="2:7" ht="15.6" customHeight="1" x14ac:dyDescent="0.25">
      <c r="B256" s="24" t="s">
        <v>131</v>
      </c>
      <c r="C256" s="1234">
        <v>0.46</v>
      </c>
      <c r="D256" s="1234"/>
      <c r="E256" s="15"/>
      <c r="F256" s="67">
        <f t="shared" si="8"/>
        <v>0</v>
      </c>
      <c r="G256" s="32">
        <f t="shared" si="9"/>
        <v>0</v>
      </c>
    </row>
    <row r="257" spans="2:7" ht="15.6" customHeight="1" x14ac:dyDescent="0.25">
      <c r="B257" s="24" t="s">
        <v>132</v>
      </c>
      <c r="C257" s="1234">
        <v>0.45</v>
      </c>
      <c r="D257" s="1234"/>
      <c r="E257" s="15"/>
      <c r="F257" s="67">
        <f t="shared" si="8"/>
        <v>0</v>
      </c>
      <c r="G257" s="32">
        <f t="shared" si="9"/>
        <v>0</v>
      </c>
    </row>
    <row r="258" spans="2:7" ht="15.6" customHeight="1" x14ac:dyDescent="0.25">
      <c r="B258" s="24" t="s">
        <v>133</v>
      </c>
      <c r="C258" s="1234">
        <v>0.44</v>
      </c>
      <c r="D258" s="1234"/>
      <c r="E258" s="15"/>
      <c r="F258" s="67">
        <f t="shared" si="8"/>
        <v>0</v>
      </c>
      <c r="G258" s="32">
        <f t="shared" si="9"/>
        <v>0</v>
      </c>
    </row>
    <row r="259" spans="2:7" ht="15.6" customHeight="1" x14ac:dyDescent="0.25">
      <c r="B259" s="24" t="s">
        <v>134</v>
      </c>
      <c r="C259" s="1234">
        <v>0.43</v>
      </c>
      <c r="D259" s="1234"/>
      <c r="E259" s="15"/>
      <c r="F259" s="67">
        <f t="shared" si="8"/>
        <v>0</v>
      </c>
      <c r="G259" s="32">
        <f t="shared" si="9"/>
        <v>0</v>
      </c>
    </row>
    <row r="260" spans="2:7" ht="15.6" customHeight="1" x14ac:dyDescent="0.25">
      <c r="B260" s="24" t="s">
        <v>135</v>
      </c>
      <c r="C260" s="1234">
        <v>0.42</v>
      </c>
      <c r="D260" s="1234"/>
      <c r="E260" s="15"/>
      <c r="F260" s="67">
        <f t="shared" si="8"/>
        <v>0</v>
      </c>
      <c r="G260" s="32">
        <f t="shared" si="9"/>
        <v>0</v>
      </c>
    </row>
    <row r="261" spans="2:7" ht="15.6" customHeight="1" x14ac:dyDescent="0.25">
      <c r="B261" s="24" t="s">
        <v>136</v>
      </c>
      <c r="C261" s="1234">
        <v>0.41</v>
      </c>
      <c r="D261" s="1234"/>
      <c r="E261" s="15"/>
      <c r="F261" s="67">
        <f t="shared" si="8"/>
        <v>0</v>
      </c>
      <c r="G261" s="32">
        <f t="shared" si="9"/>
        <v>0</v>
      </c>
    </row>
    <row r="262" spans="2:7" ht="15.6" customHeight="1" x14ac:dyDescent="0.25">
      <c r="B262" s="24" t="s">
        <v>137</v>
      </c>
      <c r="C262" s="1234">
        <v>0.4</v>
      </c>
      <c r="D262" s="1234"/>
      <c r="E262" s="15"/>
      <c r="F262" s="67">
        <f t="shared" si="8"/>
        <v>0</v>
      </c>
      <c r="G262" s="32">
        <f t="shared" si="9"/>
        <v>0</v>
      </c>
    </row>
    <row r="263" spans="2:7" ht="15.6" customHeight="1" x14ac:dyDescent="0.25">
      <c r="B263" s="24" t="s">
        <v>138</v>
      </c>
      <c r="C263" s="1234">
        <v>0.39</v>
      </c>
      <c r="D263" s="1234"/>
      <c r="E263" s="15"/>
      <c r="F263" s="67">
        <f t="shared" si="8"/>
        <v>0</v>
      </c>
      <c r="G263" s="32">
        <f t="shared" si="9"/>
        <v>0</v>
      </c>
    </row>
    <row r="264" spans="2:7" ht="15.6" customHeight="1" x14ac:dyDescent="0.25">
      <c r="B264" s="24" t="s">
        <v>139</v>
      </c>
      <c r="C264" s="1234">
        <v>0.38</v>
      </c>
      <c r="D264" s="1234"/>
      <c r="E264" s="15"/>
      <c r="F264" s="67">
        <f t="shared" si="8"/>
        <v>0</v>
      </c>
      <c r="G264" s="32">
        <f t="shared" si="9"/>
        <v>0</v>
      </c>
    </row>
    <row r="265" spans="2:7" ht="15.6" customHeight="1" x14ac:dyDescent="0.25">
      <c r="B265" s="24" t="s">
        <v>140</v>
      </c>
      <c r="C265" s="1234">
        <v>0.37</v>
      </c>
      <c r="D265" s="1234"/>
      <c r="E265" s="15"/>
      <c r="F265" s="67">
        <f t="shared" si="8"/>
        <v>0</v>
      </c>
      <c r="G265" s="32">
        <f t="shared" si="9"/>
        <v>0</v>
      </c>
    </row>
    <row r="266" spans="2:7" ht="15.6" customHeight="1" x14ac:dyDescent="0.25">
      <c r="B266" s="24" t="s">
        <v>141</v>
      </c>
      <c r="C266" s="1234">
        <v>0.36</v>
      </c>
      <c r="D266" s="1234"/>
      <c r="E266" s="15"/>
      <c r="F266" s="67">
        <f t="shared" si="8"/>
        <v>0</v>
      </c>
      <c r="G266" s="32">
        <f t="shared" si="9"/>
        <v>0</v>
      </c>
    </row>
    <row r="267" spans="2:7" ht="15.6" customHeight="1" x14ac:dyDescent="0.25">
      <c r="B267" s="24" t="s">
        <v>142</v>
      </c>
      <c r="C267" s="1234">
        <v>0.35</v>
      </c>
      <c r="D267" s="1234"/>
      <c r="E267" s="15"/>
      <c r="F267" s="67">
        <f t="shared" si="8"/>
        <v>0</v>
      </c>
      <c r="G267" s="32">
        <f t="shared" si="9"/>
        <v>0</v>
      </c>
    </row>
    <row r="268" spans="2:7" ht="15.6" customHeight="1" x14ac:dyDescent="0.25">
      <c r="B268" s="24" t="s">
        <v>143</v>
      </c>
      <c r="C268" s="1234">
        <v>0.34</v>
      </c>
      <c r="D268" s="1234"/>
      <c r="E268" s="15"/>
      <c r="F268" s="67">
        <f t="shared" si="8"/>
        <v>0</v>
      </c>
      <c r="G268" s="32">
        <f t="shared" si="9"/>
        <v>0</v>
      </c>
    </row>
    <row r="269" spans="2:7" ht="15.6" customHeight="1" x14ac:dyDescent="0.25">
      <c r="B269" s="24" t="s">
        <v>144</v>
      </c>
      <c r="C269" s="1234">
        <v>0.33</v>
      </c>
      <c r="D269" s="1234"/>
      <c r="E269" s="15"/>
      <c r="F269" s="67">
        <f t="shared" si="8"/>
        <v>0</v>
      </c>
      <c r="G269" s="32">
        <f t="shared" si="9"/>
        <v>0</v>
      </c>
    </row>
    <row r="270" spans="2:7" ht="15.6" customHeight="1" x14ac:dyDescent="0.25">
      <c r="B270" s="24" t="s">
        <v>145</v>
      </c>
      <c r="C270" s="1234">
        <v>0.32</v>
      </c>
      <c r="D270" s="1234"/>
      <c r="E270" s="15"/>
      <c r="F270" s="67">
        <f t="shared" si="8"/>
        <v>0</v>
      </c>
      <c r="G270" s="32">
        <f t="shared" si="9"/>
        <v>0</v>
      </c>
    </row>
    <row r="271" spans="2:7" ht="15.6" customHeight="1" thickBot="1" x14ac:dyDescent="0.3">
      <c r="B271" s="30" t="s">
        <v>146</v>
      </c>
      <c r="C271" s="1237">
        <v>0.31</v>
      </c>
      <c r="D271" s="1237"/>
      <c r="E271" s="17"/>
      <c r="F271" s="68">
        <f t="shared" si="8"/>
        <v>0</v>
      </c>
      <c r="G271" s="33">
        <f t="shared" si="9"/>
        <v>0</v>
      </c>
    </row>
    <row r="272" spans="2:7" ht="15.6" customHeight="1" x14ac:dyDescent="0.25"/>
    <row r="273" spans="1:8" ht="15.6" customHeight="1" x14ac:dyDescent="0.25"/>
    <row r="274" spans="1:8" ht="15.6" customHeight="1" thickBot="1" x14ac:dyDescent="0.3">
      <c r="B274" s="86"/>
      <c r="C274" s="2"/>
      <c r="D274" s="2"/>
      <c r="E274" s="5"/>
      <c r="G274" s="1232"/>
      <c r="H274" s="1232"/>
    </row>
    <row r="275" spans="1:8" ht="15.6" customHeight="1" x14ac:dyDescent="0.25">
      <c r="B275" s="1236" t="s">
        <v>24</v>
      </c>
      <c r="C275" s="1236"/>
      <c r="D275" s="1236"/>
      <c r="E275" s="5"/>
      <c r="G275" s="1231" t="s">
        <v>17</v>
      </c>
      <c r="H275" s="1231"/>
    </row>
    <row r="276" spans="1:8" ht="15.6" customHeight="1" x14ac:dyDescent="0.25">
      <c r="B276" s="99"/>
      <c r="C276" s="99"/>
      <c r="D276" s="99"/>
      <c r="E276" s="5"/>
      <c r="G276" s="85"/>
      <c r="H276" s="85"/>
    </row>
    <row r="277" spans="1:8" ht="15.6" customHeight="1" thickBot="1" x14ac:dyDescent="0.3">
      <c r="B277" s="99"/>
      <c r="C277" s="99"/>
      <c r="D277" s="99"/>
      <c r="E277" s="5"/>
      <c r="G277" s="85"/>
      <c r="H277" s="85"/>
    </row>
    <row r="278" spans="1:8" ht="15.6" customHeight="1" thickBot="1" x14ac:dyDescent="0.3">
      <c r="B278" s="1222" t="str">
        <f>B224</f>
        <v>FINANCIAL PROPOSAL (FORM 5: BIODIESEL - SABLAYAN)</v>
      </c>
      <c r="C278" s="1223"/>
      <c r="D278" s="1223"/>
      <c r="E278" s="1223"/>
      <c r="F278" s="1223"/>
      <c r="G278" s="1223"/>
      <c r="H278" s="1224"/>
    </row>
    <row r="279" spans="1:8" ht="15.6" customHeight="1" thickBot="1" x14ac:dyDescent="0.3">
      <c r="B279" s="1214"/>
      <c r="C279" s="1214"/>
      <c r="D279" s="1214"/>
      <c r="E279" s="1214"/>
      <c r="F279" s="1214"/>
    </row>
    <row r="280" spans="1:8" ht="15.6" customHeight="1" thickBot="1" x14ac:dyDescent="0.3">
      <c r="B280" s="1215" t="s">
        <v>0</v>
      </c>
      <c r="C280" s="1216"/>
      <c r="D280" s="1216"/>
      <c r="E280" s="1217"/>
      <c r="F280" s="1217"/>
      <c r="G280" s="1217"/>
      <c r="H280" s="1218"/>
    </row>
    <row r="281" spans="1:8" ht="15.6" customHeight="1" x14ac:dyDescent="0.25">
      <c r="B281" s="94"/>
      <c r="C281" s="94"/>
      <c r="D281" s="94"/>
      <c r="E281" s="94"/>
      <c r="F281" s="94"/>
    </row>
    <row r="282" spans="1:8" ht="15.6" customHeight="1" thickBot="1" x14ac:dyDescent="0.3">
      <c r="B282" s="94"/>
      <c r="C282" s="94"/>
      <c r="D282" s="94"/>
      <c r="E282" s="94"/>
      <c r="F282" s="94"/>
    </row>
    <row r="283" spans="1:8" ht="30" customHeight="1" x14ac:dyDescent="0.25">
      <c r="A283" s="14" t="s">
        <v>255</v>
      </c>
      <c r="B283" s="1203" t="s">
        <v>281</v>
      </c>
      <c r="C283" s="1204"/>
      <c r="D283" s="1204"/>
      <c r="E283" s="1204" t="s">
        <v>21</v>
      </c>
      <c r="F283" s="1204" t="s">
        <v>208</v>
      </c>
      <c r="G283" s="1219" t="s">
        <v>209</v>
      </c>
    </row>
    <row r="284" spans="1:8" ht="30" customHeight="1" x14ac:dyDescent="0.25">
      <c r="B284" s="1206"/>
      <c r="C284" s="1207"/>
      <c r="D284" s="1207"/>
      <c r="E284" s="1207"/>
      <c r="F284" s="1207"/>
      <c r="G284" s="1220"/>
    </row>
    <row r="285" spans="1:8" ht="15.6" customHeight="1" x14ac:dyDescent="0.25">
      <c r="B285" s="1206" t="s">
        <v>25</v>
      </c>
      <c r="C285" s="1207"/>
      <c r="D285" s="1207"/>
      <c r="E285" s="65" t="s">
        <v>74</v>
      </c>
      <c r="F285" s="65" t="s">
        <v>74</v>
      </c>
      <c r="G285" s="66" t="s">
        <v>74</v>
      </c>
    </row>
    <row r="286" spans="1:8" ht="15.6" customHeight="1" x14ac:dyDescent="0.25">
      <c r="B286" s="24" t="s">
        <v>147</v>
      </c>
      <c r="C286" s="1234">
        <v>0.3</v>
      </c>
      <c r="D286" s="1234"/>
      <c r="E286" s="15"/>
      <c r="F286" s="67">
        <f t="shared" ref="F286:F315" si="10">$F$188/$C286</f>
        <v>0</v>
      </c>
      <c r="G286" s="32">
        <f t="shared" ref="G286:G315" si="11">$G$188/$C286</f>
        <v>0</v>
      </c>
    </row>
    <row r="287" spans="1:8" ht="15.6" customHeight="1" x14ac:dyDescent="0.25">
      <c r="B287" s="24" t="s">
        <v>148</v>
      </c>
      <c r="C287" s="1234">
        <v>0.28999999999999998</v>
      </c>
      <c r="D287" s="1234"/>
      <c r="E287" s="15"/>
      <c r="F287" s="67">
        <f t="shared" si="10"/>
        <v>0</v>
      </c>
      <c r="G287" s="32">
        <f t="shared" si="11"/>
        <v>0</v>
      </c>
    </row>
    <row r="288" spans="1:8" ht="15.6" customHeight="1" x14ac:dyDescent="0.25">
      <c r="B288" s="24" t="s">
        <v>149</v>
      </c>
      <c r="C288" s="1234">
        <v>0.28000000000000003</v>
      </c>
      <c r="D288" s="1234"/>
      <c r="E288" s="15"/>
      <c r="F288" s="67">
        <f t="shared" si="10"/>
        <v>0</v>
      </c>
      <c r="G288" s="32">
        <f t="shared" si="11"/>
        <v>0</v>
      </c>
    </row>
    <row r="289" spans="2:7" ht="15.6" customHeight="1" x14ac:dyDescent="0.25">
      <c r="B289" s="24" t="s">
        <v>150</v>
      </c>
      <c r="C289" s="1234">
        <v>0.27</v>
      </c>
      <c r="D289" s="1234"/>
      <c r="E289" s="15"/>
      <c r="F289" s="67">
        <f t="shared" si="10"/>
        <v>0</v>
      </c>
      <c r="G289" s="32">
        <f t="shared" si="11"/>
        <v>0</v>
      </c>
    </row>
    <row r="290" spans="2:7" ht="15.6" customHeight="1" x14ac:dyDescent="0.25">
      <c r="B290" s="24" t="s">
        <v>151</v>
      </c>
      <c r="C290" s="1234">
        <v>0.26</v>
      </c>
      <c r="D290" s="1234"/>
      <c r="E290" s="15"/>
      <c r="F290" s="67">
        <f t="shared" si="10"/>
        <v>0</v>
      </c>
      <c r="G290" s="32">
        <f t="shared" si="11"/>
        <v>0</v>
      </c>
    </row>
    <row r="291" spans="2:7" ht="15.6" customHeight="1" x14ac:dyDescent="0.25">
      <c r="B291" s="24" t="s">
        <v>152</v>
      </c>
      <c r="C291" s="1234">
        <v>0.25</v>
      </c>
      <c r="D291" s="1234"/>
      <c r="E291" s="15"/>
      <c r="F291" s="67">
        <f t="shared" si="10"/>
        <v>0</v>
      </c>
      <c r="G291" s="32">
        <f t="shared" si="11"/>
        <v>0</v>
      </c>
    </row>
    <row r="292" spans="2:7" ht="15.6" customHeight="1" x14ac:dyDescent="0.25">
      <c r="B292" s="24" t="s">
        <v>153</v>
      </c>
      <c r="C292" s="1234">
        <v>0.24</v>
      </c>
      <c r="D292" s="1234"/>
      <c r="E292" s="15"/>
      <c r="F292" s="67">
        <f t="shared" si="10"/>
        <v>0</v>
      </c>
      <c r="G292" s="32">
        <f t="shared" si="11"/>
        <v>0</v>
      </c>
    </row>
    <row r="293" spans="2:7" ht="15.6" customHeight="1" x14ac:dyDescent="0.25">
      <c r="B293" s="24" t="s">
        <v>154</v>
      </c>
      <c r="C293" s="1234">
        <v>0.23</v>
      </c>
      <c r="D293" s="1234"/>
      <c r="E293" s="15"/>
      <c r="F293" s="67">
        <f t="shared" si="10"/>
        <v>0</v>
      </c>
      <c r="G293" s="32">
        <f t="shared" si="11"/>
        <v>0</v>
      </c>
    </row>
    <row r="294" spans="2:7" ht="15.6" customHeight="1" x14ac:dyDescent="0.25">
      <c r="B294" s="24" t="s">
        <v>155</v>
      </c>
      <c r="C294" s="1234">
        <v>0.22</v>
      </c>
      <c r="D294" s="1234"/>
      <c r="E294" s="15"/>
      <c r="F294" s="67">
        <f t="shared" si="10"/>
        <v>0</v>
      </c>
      <c r="G294" s="32">
        <f t="shared" si="11"/>
        <v>0</v>
      </c>
    </row>
    <row r="295" spans="2:7" ht="15.6" customHeight="1" x14ac:dyDescent="0.25">
      <c r="B295" s="24" t="s">
        <v>156</v>
      </c>
      <c r="C295" s="1234">
        <v>0.21</v>
      </c>
      <c r="D295" s="1234"/>
      <c r="E295" s="15"/>
      <c r="F295" s="67">
        <f t="shared" si="10"/>
        <v>0</v>
      </c>
      <c r="G295" s="32">
        <f t="shared" si="11"/>
        <v>0</v>
      </c>
    </row>
    <row r="296" spans="2:7" ht="15.6" customHeight="1" x14ac:dyDescent="0.25">
      <c r="B296" s="24" t="s">
        <v>157</v>
      </c>
      <c r="C296" s="1234">
        <v>0.2</v>
      </c>
      <c r="D296" s="1234"/>
      <c r="E296" s="15"/>
      <c r="F296" s="67">
        <f t="shared" si="10"/>
        <v>0</v>
      </c>
      <c r="G296" s="32">
        <f t="shared" si="11"/>
        <v>0</v>
      </c>
    </row>
    <row r="297" spans="2:7" ht="15.6" customHeight="1" x14ac:dyDescent="0.25">
      <c r="B297" s="24" t="s">
        <v>158</v>
      </c>
      <c r="C297" s="1234">
        <v>0.19</v>
      </c>
      <c r="D297" s="1234"/>
      <c r="E297" s="15"/>
      <c r="F297" s="67">
        <f t="shared" si="10"/>
        <v>0</v>
      </c>
      <c r="G297" s="32">
        <f t="shared" si="11"/>
        <v>0</v>
      </c>
    </row>
    <row r="298" spans="2:7" ht="15.6" customHeight="1" x14ac:dyDescent="0.25">
      <c r="B298" s="24" t="s">
        <v>159</v>
      </c>
      <c r="C298" s="1234">
        <v>0.18</v>
      </c>
      <c r="D298" s="1234"/>
      <c r="E298" s="15"/>
      <c r="F298" s="67">
        <f t="shared" si="10"/>
        <v>0</v>
      </c>
      <c r="G298" s="32">
        <f t="shared" si="11"/>
        <v>0</v>
      </c>
    </row>
    <row r="299" spans="2:7" ht="15.6" customHeight="1" x14ac:dyDescent="0.25">
      <c r="B299" s="24" t="s">
        <v>160</v>
      </c>
      <c r="C299" s="1234">
        <v>0.17</v>
      </c>
      <c r="D299" s="1234"/>
      <c r="E299" s="15"/>
      <c r="F299" s="67">
        <f t="shared" si="10"/>
        <v>0</v>
      </c>
      <c r="G299" s="32">
        <f t="shared" si="11"/>
        <v>0</v>
      </c>
    </row>
    <row r="300" spans="2:7" ht="15.6" customHeight="1" x14ac:dyDescent="0.25">
      <c r="B300" s="24" t="s">
        <v>161</v>
      </c>
      <c r="C300" s="1234">
        <v>0.16</v>
      </c>
      <c r="D300" s="1234"/>
      <c r="E300" s="15"/>
      <c r="F300" s="67">
        <f t="shared" si="10"/>
        <v>0</v>
      </c>
      <c r="G300" s="32">
        <f t="shared" si="11"/>
        <v>0</v>
      </c>
    </row>
    <row r="301" spans="2:7" ht="15.6" customHeight="1" x14ac:dyDescent="0.25">
      <c r="B301" s="24" t="s">
        <v>162</v>
      </c>
      <c r="C301" s="1234">
        <v>0.15</v>
      </c>
      <c r="D301" s="1234"/>
      <c r="E301" s="15"/>
      <c r="F301" s="67">
        <f t="shared" si="10"/>
        <v>0</v>
      </c>
      <c r="G301" s="32">
        <f t="shared" si="11"/>
        <v>0</v>
      </c>
    </row>
    <row r="302" spans="2:7" ht="15.6" customHeight="1" x14ac:dyDescent="0.25">
      <c r="B302" s="24" t="s">
        <v>163</v>
      </c>
      <c r="C302" s="1234">
        <v>0.14000000000000001</v>
      </c>
      <c r="D302" s="1234"/>
      <c r="E302" s="15"/>
      <c r="F302" s="67">
        <f t="shared" si="10"/>
        <v>0</v>
      </c>
      <c r="G302" s="32">
        <f t="shared" si="11"/>
        <v>0</v>
      </c>
    </row>
    <row r="303" spans="2:7" ht="15.6" customHeight="1" x14ac:dyDescent="0.25">
      <c r="B303" s="24" t="s">
        <v>164</v>
      </c>
      <c r="C303" s="1234">
        <v>0.13</v>
      </c>
      <c r="D303" s="1234"/>
      <c r="E303" s="15"/>
      <c r="F303" s="67">
        <f t="shared" si="10"/>
        <v>0</v>
      </c>
      <c r="G303" s="32">
        <f t="shared" si="11"/>
        <v>0</v>
      </c>
    </row>
    <row r="304" spans="2:7" ht="15.6" customHeight="1" x14ac:dyDescent="0.25">
      <c r="B304" s="24" t="s">
        <v>165</v>
      </c>
      <c r="C304" s="1234">
        <v>0.12</v>
      </c>
      <c r="D304" s="1234"/>
      <c r="E304" s="15"/>
      <c r="F304" s="67">
        <f t="shared" si="10"/>
        <v>0</v>
      </c>
      <c r="G304" s="32">
        <f t="shared" si="11"/>
        <v>0</v>
      </c>
    </row>
    <row r="305" spans="1:7" ht="15.6" customHeight="1" x14ac:dyDescent="0.25">
      <c r="B305" s="24" t="s">
        <v>166</v>
      </c>
      <c r="C305" s="1234">
        <v>0.11</v>
      </c>
      <c r="D305" s="1234"/>
      <c r="E305" s="15"/>
      <c r="F305" s="67">
        <f t="shared" si="10"/>
        <v>0</v>
      </c>
      <c r="G305" s="32">
        <f t="shared" si="11"/>
        <v>0</v>
      </c>
    </row>
    <row r="306" spans="1:7" ht="15.6" customHeight="1" x14ac:dyDescent="0.25">
      <c r="B306" s="24" t="s">
        <v>167</v>
      </c>
      <c r="C306" s="1234">
        <v>0.1</v>
      </c>
      <c r="D306" s="1234"/>
      <c r="E306" s="15"/>
      <c r="F306" s="67">
        <f t="shared" si="10"/>
        <v>0</v>
      </c>
      <c r="G306" s="32">
        <f t="shared" si="11"/>
        <v>0</v>
      </c>
    </row>
    <row r="307" spans="1:7" ht="15.6" customHeight="1" x14ac:dyDescent="0.25">
      <c r="B307" s="24" t="s">
        <v>168</v>
      </c>
      <c r="C307" s="1234">
        <v>0.09</v>
      </c>
      <c r="D307" s="1234"/>
      <c r="E307" s="15"/>
      <c r="F307" s="67">
        <f t="shared" si="10"/>
        <v>0</v>
      </c>
      <c r="G307" s="32">
        <f t="shared" si="11"/>
        <v>0</v>
      </c>
    </row>
    <row r="308" spans="1:7" ht="15.6" customHeight="1" x14ac:dyDescent="0.25">
      <c r="B308" s="24" t="s">
        <v>169</v>
      </c>
      <c r="C308" s="1234">
        <v>0.08</v>
      </c>
      <c r="D308" s="1234"/>
      <c r="E308" s="15"/>
      <c r="F308" s="67">
        <f t="shared" si="10"/>
        <v>0</v>
      </c>
      <c r="G308" s="32">
        <f t="shared" si="11"/>
        <v>0</v>
      </c>
    </row>
    <row r="309" spans="1:7" ht="15.6" customHeight="1" x14ac:dyDescent="0.25">
      <c r="B309" s="24" t="s">
        <v>170</v>
      </c>
      <c r="C309" s="1234">
        <v>7.0000000000000007E-2</v>
      </c>
      <c r="D309" s="1234"/>
      <c r="E309" s="15"/>
      <c r="F309" s="67">
        <f t="shared" si="10"/>
        <v>0</v>
      </c>
      <c r="G309" s="32">
        <f t="shared" si="11"/>
        <v>0</v>
      </c>
    </row>
    <row r="310" spans="1:7" ht="15.6" customHeight="1" x14ac:dyDescent="0.25">
      <c r="B310" s="24" t="s">
        <v>171</v>
      </c>
      <c r="C310" s="1234">
        <v>0.06</v>
      </c>
      <c r="D310" s="1234"/>
      <c r="E310" s="15"/>
      <c r="F310" s="67">
        <f t="shared" si="10"/>
        <v>0</v>
      </c>
      <c r="G310" s="32">
        <f t="shared" si="11"/>
        <v>0</v>
      </c>
    </row>
    <row r="311" spans="1:7" ht="15.6" customHeight="1" x14ac:dyDescent="0.25">
      <c r="B311" s="24" t="s">
        <v>172</v>
      </c>
      <c r="C311" s="1234">
        <v>0.05</v>
      </c>
      <c r="D311" s="1234"/>
      <c r="E311" s="15"/>
      <c r="F311" s="67">
        <f t="shared" si="10"/>
        <v>0</v>
      </c>
      <c r="G311" s="32">
        <f t="shared" si="11"/>
        <v>0</v>
      </c>
    </row>
    <row r="312" spans="1:7" ht="15.6" customHeight="1" x14ac:dyDescent="0.25">
      <c r="B312" s="24" t="s">
        <v>173</v>
      </c>
      <c r="C312" s="1234">
        <v>0.04</v>
      </c>
      <c r="D312" s="1234"/>
      <c r="E312" s="15"/>
      <c r="F312" s="67">
        <f t="shared" si="10"/>
        <v>0</v>
      </c>
      <c r="G312" s="32">
        <f t="shared" si="11"/>
        <v>0</v>
      </c>
    </row>
    <row r="313" spans="1:7" ht="15.6" customHeight="1" x14ac:dyDescent="0.25">
      <c r="B313" s="24" t="s">
        <v>174</v>
      </c>
      <c r="C313" s="1234">
        <v>0.03</v>
      </c>
      <c r="D313" s="1234"/>
      <c r="E313" s="15"/>
      <c r="F313" s="67">
        <f t="shared" si="10"/>
        <v>0</v>
      </c>
      <c r="G313" s="32">
        <f t="shared" si="11"/>
        <v>0</v>
      </c>
    </row>
    <row r="314" spans="1:7" ht="15.6" customHeight="1" x14ac:dyDescent="0.25">
      <c r="B314" s="24" t="s">
        <v>175</v>
      </c>
      <c r="C314" s="1234">
        <v>0.02</v>
      </c>
      <c r="D314" s="1234"/>
      <c r="E314" s="15"/>
      <c r="F314" s="67">
        <f t="shared" si="10"/>
        <v>0</v>
      </c>
      <c r="G314" s="32">
        <f t="shared" si="11"/>
        <v>0</v>
      </c>
    </row>
    <row r="315" spans="1:7" ht="15.6" customHeight="1" x14ac:dyDescent="0.25">
      <c r="B315" s="24" t="s">
        <v>176</v>
      </c>
      <c r="C315" s="1234">
        <v>0.01</v>
      </c>
      <c r="D315" s="1234"/>
      <c r="E315" s="15"/>
      <c r="F315" s="67">
        <f t="shared" si="10"/>
        <v>0</v>
      </c>
      <c r="G315" s="32">
        <f t="shared" si="11"/>
        <v>0</v>
      </c>
    </row>
    <row r="316" spans="1:7" ht="15.6" customHeight="1" thickBot="1" x14ac:dyDescent="0.3">
      <c r="B316" s="83" t="s">
        <v>233</v>
      </c>
      <c r="C316" s="1235" t="s">
        <v>235</v>
      </c>
      <c r="D316" s="1235"/>
      <c r="E316" s="160"/>
      <c r="F316" s="160"/>
      <c r="G316" s="160"/>
    </row>
    <row r="317" spans="1:7" ht="15.6" customHeight="1" x14ac:dyDescent="0.3">
      <c r="B317" s="21" t="s">
        <v>234</v>
      </c>
    </row>
    <row r="318" spans="1:7" ht="15.6" customHeight="1" x14ac:dyDescent="0.3">
      <c r="B318" s="21"/>
    </row>
    <row r="319" spans="1:7" ht="15.6" customHeight="1" thickBot="1" x14ac:dyDescent="0.3"/>
    <row r="320" spans="1:7" ht="30" customHeight="1" x14ac:dyDescent="0.25">
      <c r="A320" s="14" t="s">
        <v>256</v>
      </c>
      <c r="B320" s="1203" t="s">
        <v>282</v>
      </c>
      <c r="C320" s="1204"/>
      <c r="D320" s="1205"/>
      <c r="E320" s="1200" t="s">
        <v>210</v>
      </c>
      <c r="F320" s="1200" t="s">
        <v>211</v>
      </c>
      <c r="G320" s="1209" t="s">
        <v>23</v>
      </c>
    </row>
    <row r="321" spans="1:8" ht="30" customHeight="1" x14ac:dyDescent="0.25">
      <c r="B321" s="1206"/>
      <c r="C321" s="1207"/>
      <c r="D321" s="1208"/>
      <c r="E321" s="1201"/>
      <c r="F321" s="1201"/>
      <c r="G321" s="1210"/>
    </row>
    <row r="322" spans="1:8" ht="15.6" customHeight="1" x14ac:dyDescent="0.25">
      <c r="B322" s="1206"/>
      <c r="C322" s="1207"/>
      <c r="D322" s="1208"/>
      <c r="E322" s="26" t="s">
        <v>72</v>
      </c>
      <c r="F322" s="26" t="s">
        <v>72</v>
      </c>
      <c r="G322" s="27" t="s">
        <v>72</v>
      </c>
    </row>
    <row r="323" spans="1:8" ht="15.6" customHeight="1" thickBot="1" x14ac:dyDescent="0.3">
      <c r="B323" s="18">
        <v>3.1</v>
      </c>
      <c r="C323" s="1197" t="s">
        <v>22</v>
      </c>
      <c r="D323" s="1197"/>
      <c r="E323" s="25"/>
      <c r="F323" s="25"/>
      <c r="G323" s="93"/>
    </row>
    <row r="324" spans="1:8" ht="15.6" customHeight="1" x14ac:dyDescent="0.25">
      <c r="B324" s="103"/>
      <c r="C324" s="104"/>
      <c r="D324" s="104"/>
      <c r="E324" s="102"/>
      <c r="F324" s="102"/>
      <c r="G324" s="102"/>
    </row>
    <row r="325" spans="1:8" ht="15.6" customHeight="1" x14ac:dyDescent="0.25">
      <c r="H325" s="9"/>
    </row>
    <row r="326" spans="1:8" ht="15.6" customHeight="1" thickBot="1" x14ac:dyDescent="0.3">
      <c r="B326" s="693"/>
      <c r="C326" s="2"/>
      <c r="D326" s="2"/>
      <c r="E326" s="5"/>
      <c r="G326" s="1232"/>
      <c r="H326" s="1232"/>
    </row>
    <row r="327" spans="1:8" ht="15.6" customHeight="1" x14ac:dyDescent="0.25">
      <c r="B327" s="1233" t="s">
        <v>24</v>
      </c>
      <c r="C327" s="1233"/>
      <c r="D327" s="1233"/>
      <c r="E327" s="5"/>
      <c r="G327" s="1231" t="s">
        <v>17</v>
      </c>
      <c r="H327" s="1231"/>
    </row>
    <row r="328" spans="1:8" ht="15.6" customHeight="1" x14ac:dyDescent="0.25">
      <c r="B328" s="694"/>
      <c r="C328" s="694"/>
      <c r="D328" s="694"/>
      <c r="E328" s="5"/>
      <c r="G328" s="692"/>
      <c r="H328" s="692"/>
    </row>
    <row r="329" spans="1:8" ht="15.6" customHeight="1" thickBot="1" x14ac:dyDescent="0.3">
      <c r="B329" s="103"/>
      <c r="C329" s="104"/>
      <c r="D329" s="104"/>
      <c r="E329" s="102"/>
      <c r="F329" s="102"/>
      <c r="G329" s="102"/>
    </row>
    <row r="330" spans="1:8" ht="15.6" customHeight="1" thickBot="1" x14ac:dyDescent="0.3">
      <c r="B330" s="1222" t="s">
        <v>332</v>
      </c>
      <c r="C330" s="1223"/>
      <c r="D330" s="1223"/>
      <c r="E330" s="1223"/>
      <c r="F330" s="1223"/>
      <c r="G330" s="1223"/>
      <c r="H330" s="1224"/>
    </row>
    <row r="331" spans="1:8" ht="15.6" customHeight="1" thickBot="1" x14ac:dyDescent="0.3">
      <c r="B331" s="1214"/>
      <c r="C331" s="1214"/>
      <c r="D331" s="1214"/>
      <c r="E331" s="1214"/>
      <c r="F331" s="1214"/>
    </row>
    <row r="332" spans="1:8" ht="15.6" customHeight="1" thickBot="1" x14ac:dyDescent="0.3">
      <c r="B332" s="1215" t="s">
        <v>0</v>
      </c>
      <c r="C332" s="1216"/>
      <c r="D332" s="1216"/>
      <c r="E332" s="1217"/>
      <c r="F332" s="1217"/>
      <c r="G332" s="1217"/>
      <c r="H332" s="1218"/>
    </row>
    <row r="333" spans="1:8" ht="15.6" customHeight="1" x14ac:dyDescent="0.25">
      <c r="B333" s="1214"/>
      <c r="C333" s="1214"/>
      <c r="D333" s="1214"/>
      <c r="E333" s="1214"/>
      <c r="F333" s="1214"/>
    </row>
    <row r="334" spans="1:8" ht="15.6" customHeight="1" thickBot="1" x14ac:dyDescent="0.3">
      <c r="B334" s="94"/>
      <c r="C334" s="94"/>
      <c r="D334" s="94"/>
      <c r="E334" s="94"/>
      <c r="F334" s="94"/>
    </row>
    <row r="335" spans="1:8" ht="15.6" customHeight="1" x14ac:dyDescent="0.25">
      <c r="A335" s="14" t="s">
        <v>257</v>
      </c>
      <c r="B335" s="1203" t="s">
        <v>18</v>
      </c>
      <c r="C335" s="1204"/>
      <c r="D335" s="1204"/>
      <c r="E335" s="1219" t="s">
        <v>71</v>
      </c>
      <c r="F335" s="1221"/>
      <c r="G335" s="1221"/>
      <c r="H335" s="1221"/>
    </row>
    <row r="336" spans="1:8" ht="15.6" customHeight="1" x14ac:dyDescent="0.25">
      <c r="A336" s="10"/>
      <c r="B336" s="1206"/>
      <c r="C336" s="1207"/>
      <c r="D336" s="1207"/>
      <c r="E336" s="1220"/>
      <c r="F336" s="1221"/>
      <c r="G336" s="96"/>
      <c r="H336" s="96"/>
    </row>
    <row r="337" spans="1:10" ht="15.6" customHeight="1" x14ac:dyDescent="0.25">
      <c r="B337" s="31" t="s">
        <v>75</v>
      </c>
      <c r="C337" s="1202" t="s">
        <v>19</v>
      </c>
      <c r="D337" s="1202"/>
      <c r="E337" s="11">
        <v>0</v>
      </c>
      <c r="F337" s="63"/>
      <c r="G337" s="63"/>
      <c r="H337" s="63"/>
    </row>
    <row r="338" spans="1:10" ht="15.6" customHeight="1" x14ac:dyDescent="0.25">
      <c r="B338" s="31" t="s">
        <v>212</v>
      </c>
      <c r="C338" s="1202" t="s">
        <v>216</v>
      </c>
      <c r="D338" s="1202"/>
      <c r="E338" s="12"/>
      <c r="F338" s="95"/>
      <c r="G338" s="95"/>
      <c r="H338" s="95"/>
    </row>
    <row r="339" spans="1:10" ht="15.6" customHeight="1" x14ac:dyDescent="0.25">
      <c r="B339" s="31" t="s">
        <v>213</v>
      </c>
      <c r="C339" s="1202" t="s">
        <v>217</v>
      </c>
      <c r="D339" s="1202"/>
      <c r="E339" s="12"/>
      <c r="F339" s="95"/>
      <c r="G339" s="95"/>
      <c r="H339" s="95"/>
    </row>
    <row r="340" spans="1:10" ht="15.6" customHeight="1" x14ac:dyDescent="0.25">
      <c r="B340" s="31" t="s">
        <v>214</v>
      </c>
      <c r="C340" s="1202" t="s">
        <v>218</v>
      </c>
      <c r="D340" s="1202"/>
      <c r="E340" s="12"/>
      <c r="F340" s="95"/>
      <c r="G340" s="95"/>
      <c r="H340" s="95"/>
    </row>
    <row r="341" spans="1:10" ht="15.6" customHeight="1" x14ac:dyDescent="0.25">
      <c r="B341" s="31" t="s">
        <v>215</v>
      </c>
      <c r="C341" s="1202" t="s">
        <v>219</v>
      </c>
      <c r="D341" s="1202"/>
      <c r="E341" s="12"/>
      <c r="F341" s="95"/>
      <c r="G341" s="95"/>
      <c r="H341" s="95"/>
    </row>
    <row r="342" spans="1:10" ht="15.6" customHeight="1" thickBot="1" x14ac:dyDescent="0.3">
      <c r="B342" s="29" t="s">
        <v>76</v>
      </c>
      <c r="C342" s="1211" t="s">
        <v>20</v>
      </c>
      <c r="D342" s="1211"/>
      <c r="E342" s="13"/>
      <c r="F342" s="95"/>
      <c r="G342" s="95"/>
      <c r="H342" s="95"/>
    </row>
    <row r="343" spans="1:10" ht="22.8" customHeight="1" x14ac:dyDescent="0.25">
      <c r="B343" s="94"/>
      <c r="C343" s="94"/>
      <c r="D343" s="94"/>
      <c r="E343" s="94"/>
      <c r="F343" s="94"/>
    </row>
    <row r="344" spans="1:10" ht="22.8" customHeight="1" thickBot="1" x14ac:dyDescent="0.3">
      <c r="B344" s="94"/>
      <c r="C344" s="94"/>
      <c r="D344" s="94"/>
      <c r="E344" s="94"/>
      <c r="F344" s="94"/>
    </row>
    <row r="345" spans="1:10" ht="30" customHeight="1" x14ac:dyDescent="0.25">
      <c r="A345" s="14" t="s">
        <v>258</v>
      </c>
      <c r="B345" s="1203" t="s">
        <v>281</v>
      </c>
      <c r="C345" s="1204"/>
      <c r="D345" s="1204"/>
      <c r="E345" s="1204" t="s">
        <v>21</v>
      </c>
      <c r="F345" s="1204" t="s">
        <v>208</v>
      </c>
      <c r="G345" s="1219" t="s">
        <v>209</v>
      </c>
    </row>
    <row r="346" spans="1:10" ht="30" customHeight="1" x14ac:dyDescent="0.25">
      <c r="B346" s="1206"/>
      <c r="C346" s="1207"/>
      <c r="D346" s="1207"/>
      <c r="E346" s="1207"/>
      <c r="F346" s="1207"/>
      <c r="G346" s="1220"/>
    </row>
    <row r="347" spans="1:10" ht="15.6" customHeight="1" x14ac:dyDescent="0.25">
      <c r="B347" s="1206" t="s">
        <v>25</v>
      </c>
      <c r="C347" s="1207"/>
      <c r="D347" s="1207"/>
      <c r="E347" s="65" t="s">
        <v>74</v>
      </c>
      <c r="F347" s="65" t="s">
        <v>74</v>
      </c>
      <c r="G347" s="66" t="s">
        <v>74</v>
      </c>
    </row>
    <row r="348" spans="1:10" ht="15.6" customHeight="1" x14ac:dyDescent="0.25">
      <c r="B348" s="24" t="s">
        <v>77</v>
      </c>
      <c r="C348" s="1234">
        <v>1</v>
      </c>
      <c r="D348" s="1234"/>
      <c r="E348" s="15"/>
      <c r="F348" s="15"/>
      <c r="G348" s="15"/>
      <c r="J348" s="82"/>
    </row>
    <row r="349" spans="1:10" ht="15.6" customHeight="1" x14ac:dyDescent="0.25">
      <c r="B349" s="24" t="s">
        <v>78</v>
      </c>
      <c r="C349" s="1234">
        <v>0.99</v>
      </c>
      <c r="D349" s="1234"/>
      <c r="E349" s="15"/>
      <c r="F349" s="67">
        <f t="shared" ref="F349:F377" si="12">$F$348/$C349</f>
        <v>0</v>
      </c>
      <c r="G349" s="32">
        <f t="shared" ref="G349:G377" si="13">$G$348/$C349</f>
        <v>0</v>
      </c>
    </row>
    <row r="350" spans="1:10" ht="15.6" customHeight="1" x14ac:dyDescent="0.25">
      <c r="B350" s="24" t="s">
        <v>79</v>
      </c>
      <c r="C350" s="1234">
        <v>0.98</v>
      </c>
      <c r="D350" s="1234"/>
      <c r="E350" s="15"/>
      <c r="F350" s="67">
        <f t="shared" si="12"/>
        <v>0</v>
      </c>
      <c r="G350" s="32">
        <f t="shared" si="13"/>
        <v>0</v>
      </c>
    </row>
    <row r="351" spans="1:10" ht="15.6" customHeight="1" x14ac:dyDescent="0.25">
      <c r="B351" s="24" t="s">
        <v>80</v>
      </c>
      <c r="C351" s="1234">
        <v>0.97</v>
      </c>
      <c r="D351" s="1234"/>
      <c r="E351" s="15"/>
      <c r="F351" s="67">
        <f t="shared" si="12"/>
        <v>0</v>
      </c>
      <c r="G351" s="32">
        <f t="shared" si="13"/>
        <v>0</v>
      </c>
    </row>
    <row r="352" spans="1:10" ht="15.6" customHeight="1" x14ac:dyDescent="0.25">
      <c r="B352" s="24" t="s">
        <v>81</v>
      </c>
      <c r="C352" s="1234">
        <v>0.96</v>
      </c>
      <c r="D352" s="1234"/>
      <c r="E352" s="15"/>
      <c r="F352" s="67">
        <f t="shared" si="12"/>
        <v>0</v>
      </c>
      <c r="G352" s="32">
        <f t="shared" si="13"/>
        <v>0</v>
      </c>
    </row>
    <row r="353" spans="1:7" ht="15.6" customHeight="1" x14ac:dyDescent="0.25">
      <c r="B353" s="24" t="s">
        <v>82</v>
      </c>
      <c r="C353" s="1234">
        <v>0.95</v>
      </c>
      <c r="D353" s="1234"/>
      <c r="E353" s="15"/>
      <c r="F353" s="67">
        <f t="shared" si="12"/>
        <v>0</v>
      </c>
      <c r="G353" s="32">
        <f t="shared" si="13"/>
        <v>0</v>
      </c>
    </row>
    <row r="354" spans="1:7" ht="15.6" customHeight="1" x14ac:dyDescent="0.25">
      <c r="A354" s="14"/>
      <c r="B354" s="24" t="s">
        <v>83</v>
      </c>
      <c r="C354" s="1234">
        <v>0.94</v>
      </c>
      <c r="D354" s="1234"/>
      <c r="E354" s="15"/>
      <c r="F354" s="67">
        <f t="shared" si="12"/>
        <v>0</v>
      </c>
      <c r="G354" s="32">
        <f t="shared" si="13"/>
        <v>0</v>
      </c>
    </row>
    <row r="355" spans="1:7" ht="15.6" customHeight="1" x14ac:dyDescent="0.25">
      <c r="B355" s="24" t="s">
        <v>84</v>
      </c>
      <c r="C355" s="1234">
        <v>0.93</v>
      </c>
      <c r="D355" s="1234"/>
      <c r="E355" s="15"/>
      <c r="F355" s="67">
        <f t="shared" si="12"/>
        <v>0</v>
      </c>
      <c r="G355" s="32">
        <f t="shared" si="13"/>
        <v>0</v>
      </c>
    </row>
    <row r="356" spans="1:7" ht="15.6" customHeight="1" x14ac:dyDescent="0.25">
      <c r="B356" s="24" t="s">
        <v>85</v>
      </c>
      <c r="C356" s="1234">
        <v>0.92</v>
      </c>
      <c r="D356" s="1234"/>
      <c r="E356" s="15"/>
      <c r="F356" s="67">
        <f t="shared" si="12"/>
        <v>0</v>
      </c>
      <c r="G356" s="32">
        <f t="shared" si="13"/>
        <v>0</v>
      </c>
    </row>
    <row r="357" spans="1:7" ht="15.6" customHeight="1" x14ac:dyDescent="0.25">
      <c r="B357" s="24" t="s">
        <v>86</v>
      </c>
      <c r="C357" s="1234">
        <v>0.91</v>
      </c>
      <c r="D357" s="1234"/>
      <c r="E357" s="15"/>
      <c r="F357" s="67">
        <f t="shared" si="12"/>
        <v>0</v>
      </c>
      <c r="G357" s="32">
        <f t="shared" si="13"/>
        <v>0</v>
      </c>
    </row>
    <row r="358" spans="1:7" ht="15.6" customHeight="1" x14ac:dyDescent="0.25">
      <c r="B358" s="24" t="s">
        <v>87</v>
      </c>
      <c r="C358" s="1234">
        <v>0.9</v>
      </c>
      <c r="D358" s="1234"/>
      <c r="E358" s="15"/>
      <c r="F358" s="67">
        <f t="shared" si="12"/>
        <v>0</v>
      </c>
      <c r="G358" s="32">
        <f t="shared" si="13"/>
        <v>0</v>
      </c>
    </row>
    <row r="359" spans="1:7" ht="15.6" customHeight="1" x14ac:dyDescent="0.25">
      <c r="B359" s="24" t="s">
        <v>88</v>
      </c>
      <c r="C359" s="1234">
        <v>0.89</v>
      </c>
      <c r="D359" s="1234"/>
      <c r="E359" s="15"/>
      <c r="F359" s="67">
        <f t="shared" si="12"/>
        <v>0</v>
      </c>
      <c r="G359" s="32">
        <f t="shared" si="13"/>
        <v>0</v>
      </c>
    </row>
    <row r="360" spans="1:7" ht="15.6" customHeight="1" x14ac:dyDescent="0.25">
      <c r="B360" s="24" t="s">
        <v>89</v>
      </c>
      <c r="C360" s="1234">
        <v>0.88</v>
      </c>
      <c r="D360" s="1234"/>
      <c r="E360" s="15"/>
      <c r="F360" s="67">
        <f t="shared" si="12"/>
        <v>0</v>
      </c>
      <c r="G360" s="32">
        <f t="shared" si="13"/>
        <v>0</v>
      </c>
    </row>
    <row r="361" spans="1:7" ht="15.6" customHeight="1" x14ac:dyDescent="0.25">
      <c r="B361" s="24" t="s">
        <v>90</v>
      </c>
      <c r="C361" s="1234">
        <v>0.87</v>
      </c>
      <c r="D361" s="1234"/>
      <c r="E361" s="15"/>
      <c r="F361" s="67">
        <f t="shared" si="12"/>
        <v>0</v>
      </c>
      <c r="G361" s="32">
        <f t="shared" si="13"/>
        <v>0</v>
      </c>
    </row>
    <row r="362" spans="1:7" ht="15.6" customHeight="1" x14ac:dyDescent="0.25">
      <c r="B362" s="24" t="s">
        <v>91</v>
      </c>
      <c r="C362" s="1234">
        <v>0.86</v>
      </c>
      <c r="D362" s="1234"/>
      <c r="E362" s="15"/>
      <c r="F362" s="67">
        <f t="shared" si="12"/>
        <v>0</v>
      </c>
      <c r="G362" s="32">
        <f t="shared" si="13"/>
        <v>0</v>
      </c>
    </row>
    <row r="363" spans="1:7" ht="15.6" customHeight="1" x14ac:dyDescent="0.25">
      <c r="B363" s="24" t="s">
        <v>92</v>
      </c>
      <c r="C363" s="1234">
        <v>0.85</v>
      </c>
      <c r="D363" s="1234"/>
      <c r="E363" s="15"/>
      <c r="F363" s="67">
        <f t="shared" si="12"/>
        <v>0</v>
      </c>
      <c r="G363" s="32">
        <f t="shared" si="13"/>
        <v>0</v>
      </c>
    </row>
    <row r="364" spans="1:7" ht="15.6" customHeight="1" x14ac:dyDescent="0.25">
      <c r="B364" s="24" t="s">
        <v>93</v>
      </c>
      <c r="C364" s="1234">
        <v>0.84</v>
      </c>
      <c r="D364" s="1234"/>
      <c r="E364" s="15"/>
      <c r="F364" s="67">
        <f t="shared" si="12"/>
        <v>0</v>
      </c>
      <c r="G364" s="32">
        <f t="shared" si="13"/>
        <v>0</v>
      </c>
    </row>
    <row r="365" spans="1:7" ht="15.6" customHeight="1" x14ac:dyDescent="0.25">
      <c r="B365" s="24" t="s">
        <v>94</v>
      </c>
      <c r="C365" s="1234">
        <v>0.83</v>
      </c>
      <c r="D365" s="1234"/>
      <c r="E365" s="15"/>
      <c r="F365" s="67">
        <f t="shared" si="12"/>
        <v>0</v>
      </c>
      <c r="G365" s="32">
        <f t="shared" si="13"/>
        <v>0</v>
      </c>
    </row>
    <row r="366" spans="1:7" ht="15.6" customHeight="1" x14ac:dyDescent="0.25">
      <c r="B366" s="24" t="s">
        <v>95</v>
      </c>
      <c r="C366" s="1234">
        <v>0.82</v>
      </c>
      <c r="D366" s="1234"/>
      <c r="E366" s="15"/>
      <c r="F366" s="67">
        <f t="shared" si="12"/>
        <v>0</v>
      </c>
      <c r="G366" s="32">
        <f t="shared" si="13"/>
        <v>0</v>
      </c>
    </row>
    <row r="367" spans="1:7" ht="15.6" customHeight="1" x14ac:dyDescent="0.25">
      <c r="B367" s="24" t="s">
        <v>96</v>
      </c>
      <c r="C367" s="1234">
        <v>0.81</v>
      </c>
      <c r="D367" s="1234"/>
      <c r="E367" s="15"/>
      <c r="F367" s="67">
        <f t="shared" si="12"/>
        <v>0</v>
      </c>
      <c r="G367" s="32">
        <f t="shared" si="13"/>
        <v>0</v>
      </c>
    </row>
    <row r="368" spans="1:7" ht="15.6" customHeight="1" x14ac:dyDescent="0.25">
      <c r="B368" s="24" t="s">
        <v>97</v>
      </c>
      <c r="C368" s="1234">
        <v>0.8</v>
      </c>
      <c r="D368" s="1234"/>
      <c r="E368" s="15"/>
      <c r="F368" s="67">
        <f t="shared" si="12"/>
        <v>0</v>
      </c>
      <c r="G368" s="32">
        <f t="shared" si="13"/>
        <v>0</v>
      </c>
    </row>
    <row r="369" spans="2:8" ht="15.6" customHeight="1" x14ac:dyDescent="0.25">
      <c r="B369" s="24" t="s">
        <v>98</v>
      </c>
      <c r="C369" s="1234">
        <v>0.79</v>
      </c>
      <c r="D369" s="1234"/>
      <c r="E369" s="15"/>
      <c r="F369" s="67">
        <f t="shared" si="12"/>
        <v>0</v>
      </c>
      <c r="G369" s="32">
        <f t="shared" si="13"/>
        <v>0</v>
      </c>
    </row>
    <row r="370" spans="2:8" ht="15.6" customHeight="1" x14ac:dyDescent="0.25">
      <c r="B370" s="24" t="s">
        <v>99</v>
      </c>
      <c r="C370" s="1234">
        <v>0.78</v>
      </c>
      <c r="D370" s="1234"/>
      <c r="E370" s="15"/>
      <c r="F370" s="67">
        <f t="shared" si="12"/>
        <v>0</v>
      </c>
      <c r="G370" s="32">
        <f t="shared" si="13"/>
        <v>0</v>
      </c>
    </row>
    <row r="371" spans="2:8" ht="15.6" customHeight="1" x14ac:dyDescent="0.25">
      <c r="B371" s="24" t="s">
        <v>100</v>
      </c>
      <c r="C371" s="1234">
        <v>0.77</v>
      </c>
      <c r="D371" s="1234"/>
      <c r="E371" s="15"/>
      <c r="F371" s="67">
        <f t="shared" si="12"/>
        <v>0</v>
      </c>
      <c r="G371" s="32">
        <f t="shared" si="13"/>
        <v>0</v>
      </c>
    </row>
    <row r="372" spans="2:8" ht="15.6" customHeight="1" x14ac:dyDescent="0.25">
      <c r="B372" s="24" t="s">
        <v>101</v>
      </c>
      <c r="C372" s="1234">
        <v>0.76</v>
      </c>
      <c r="D372" s="1234"/>
      <c r="E372" s="15"/>
      <c r="F372" s="67">
        <f t="shared" si="12"/>
        <v>0</v>
      </c>
      <c r="G372" s="32">
        <f t="shared" si="13"/>
        <v>0</v>
      </c>
    </row>
    <row r="373" spans="2:8" ht="15.6" customHeight="1" x14ac:dyDescent="0.25">
      <c r="B373" s="24" t="s">
        <v>102</v>
      </c>
      <c r="C373" s="1234">
        <v>0.75</v>
      </c>
      <c r="D373" s="1234"/>
      <c r="E373" s="15"/>
      <c r="F373" s="67">
        <f t="shared" si="12"/>
        <v>0</v>
      </c>
      <c r="G373" s="32">
        <f t="shared" si="13"/>
        <v>0</v>
      </c>
    </row>
    <row r="374" spans="2:8" ht="15.6" customHeight="1" x14ac:dyDescent="0.25">
      <c r="B374" s="24" t="s">
        <v>103</v>
      </c>
      <c r="C374" s="1234">
        <v>0.74</v>
      </c>
      <c r="D374" s="1234"/>
      <c r="E374" s="15"/>
      <c r="F374" s="67">
        <f t="shared" si="12"/>
        <v>0</v>
      </c>
      <c r="G374" s="32">
        <f t="shared" si="13"/>
        <v>0</v>
      </c>
    </row>
    <row r="375" spans="2:8" ht="15.6" customHeight="1" x14ac:dyDescent="0.25">
      <c r="B375" s="24" t="s">
        <v>104</v>
      </c>
      <c r="C375" s="1234">
        <v>0.73</v>
      </c>
      <c r="D375" s="1234"/>
      <c r="E375" s="15"/>
      <c r="F375" s="67">
        <f t="shared" si="12"/>
        <v>0</v>
      </c>
      <c r="G375" s="32">
        <f t="shared" si="13"/>
        <v>0</v>
      </c>
    </row>
    <row r="376" spans="2:8" ht="15.6" customHeight="1" x14ac:dyDescent="0.25">
      <c r="B376" s="24" t="s">
        <v>105</v>
      </c>
      <c r="C376" s="1234">
        <v>0.72</v>
      </c>
      <c r="D376" s="1234"/>
      <c r="E376" s="15"/>
      <c r="F376" s="67">
        <f t="shared" si="12"/>
        <v>0</v>
      </c>
      <c r="G376" s="32">
        <f t="shared" si="13"/>
        <v>0</v>
      </c>
    </row>
    <row r="377" spans="2:8" ht="15.6" customHeight="1" thickBot="1" x14ac:dyDescent="0.3">
      <c r="B377" s="30" t="s">
        <v>106</v>
      </c>
      <c r="C377" s="1237">
        <v>0.71</v>
      </c>
      <c r="D377" s="1237"/>
      <c r="E377" s="17"/>
      <c r="F377" s="68">
        <f t="shared" si="12"/>
        <v>0</v>
      </c>
      <c r="G377" s="33">
        <f t="shared" si="13"/>
        <v>0</v>
      </c>
    </row>
    <row r="378" spans="2:8" ht="15.6" customHeight="1" x14ac:dyDescent="0.25">
      <c r="B378" s="94"/>
      <c r="C378" s="94"/>
      <c r="D378" s="94"/>
      <c r="E378" s="94"/>
      <c r="F378" s="94"/>
    </row>
    <row r="379" spans="2:8" ht="15.6" customHeight="1" x14ac:dyDescent="0.25">
      <c r="B379" s="94"/>
      <c r="C379" s="94"/>
      <c r="D379" s="94"/>
      <c r="E379" s="94"/>
      <c r="F379" s="94"/>
    </row>
    <row r="380" spans="2:8" ht="15.6" customHeight="1" thickBot="1" x14ac:dyDescent="0.3">
      <c r="B380" s="86"/>
      <c r="C380" s="2"/>
      <c r="D380" s="2"/>
      <c r="E380" s="5"/>
      <c r="G380" s="1232"/>
      <c r="H380" s="1232"/>
    </row>
    <row r="381" spans="2:8" ht="15.6" customHeight="1" x14ac:dyDescent="0.25">
      <c r="B381" s="1230" t="s">
        <v>24</v>
      </c>
      <c r="C381" s="1230"/>
      <c r="D381" s="1230"/>
      <c r="E381" s="5"/>
      <c r="G381" s="1231" t="s">
        <v>17</v>
      </c>
      <c r="H381" s="1231"/>
    </row>
    <row r="382" spans="2:8" ht="15.6" customHeight="1" x14ac:dyDescent="0.25">
      <c r="B382" s="100"/>
      <c r="C382" s="101"/>
      <c r="D382" s="101"/>
      <c r="E382" s="5"/>
      <c r="G382" s="100"/>
      <c r="H382" s="100"/>
    </row>
    <row r="383" spans="2:8" ht="15.6" customHeight="1" thickBot="1" x14ac:dyDescent="0.3">
      <c r="B383" s="1236"/>
      <c r="C383" s="1236"/>
      <c r="D383" s="1236"/>
      <c r="E383" s="5"/>
      <c r="G383" s="1231"/>
      <c r="H383" s="1231"/>
    </row>
    <row r="384" spans="2:8" ht="15.6" customHeight="1" thickBot="1" x14ac:dyDescent="0.3">
      <c r="B384" s="1222" t="str">
        <f>B330</f>
        <v>FINANCIAL PROPOSAL (FORM 5: BIODIESEL - MAPSA)</v>
      </c>
      <c r="C384" s="1223"/>
      <c r="D384" s="1223"/>
      <c r="E384" s="1223"/>
      <c r="F384" s="1223"/>
      <c r="G384" s="1223"/>
      <c r="H384" s="1224"/>
    </row>
    <row r="385" spans="1:8" ht="15.6" customHeight="1" thickBot="1" x14ac:dyDescent="0.3">
      <c r="B385" s="1214"/>
      <c r="C385" s="1214"/>
      <c r="D385" s="1214"/>
      <c r="E385" s="1214"/>
      <c r="F385" s="1214"/>
    </row>
    <row r="386" spans="1:8" ht="15.6" customHeight="1" thickBot="1" x14ac:dyDescent="0.3">
      <c r="B386" s="1215" t="s">
        <v>0</v>
      </c>
      <c r="C386" s="1216"/>
      <c r="D386" s="1216"/>
      <c r="E386" s="1217"/>
      <c r="F386" s="1217"/>
      <c r="G386" s="1217"/>
      <c r="H386" s="1218"/>
    </row>
    <row r="387" spans="1:8" ht="15.6" customHeight="1" x14ac:dyDescent="0.25">
      <c r="B387" s="94"/>
      <c r="C387" s="94"/>
      <c r="D387" s="94"/>
      <c r="E387" s="94"/>
      <c r="F387" s="94"/>
    </row>
    <row r="388" spans="1:8" ht="15.6" customHeight="1" thickBot="1" x14ac:dyDescent="0.3">
      <c r="B388" s="94"/>
      <c r="C388" s="94"/>
      <c r="D388" s="94"/>
      <c r="E388" s="94"/>
      <c r="F388" s="94"/>
    </row>
    <row r="389" spans="1:8" ht="30" customHeight="1" x14ac:dyDescent="0.25">
      <c r="A389" s="14" t="s">
        <v>258</v>
      </c>
      <c r="B389" s="1203" t="s">
        <v>281</v>
      </c>
      <c r="C389" s="1204"/>
      <c r="D389" s="1204"/>
      <c r="E389" s="1204" t="s">
        <v>21</v>
      </c>
      <c r="F389" s="1204" t="s">
        <v>208</v>
      </c>
      <c r="G389" s="1219" t="s">
        <v>209</v>
      </c>
    </row>
    <row r="390" spans="1:8" ht="30" customHeight="1" x14ac:dyDescent="0.25">
      <c r="B390" s="1206"/>
      <c r="C390" s="1207"/>
      <c r="D390" s="1207"/>
      <c r="E390" s="1207"/>
      <c r="F390" s="1207"/>
      <c r="G390" s="1220"/>
    </row>
    <row r="391" spans="1:8" ht="15.6" customHeight="1" x14ac:dyDescent="0.25">
      <c r="B391" s="1206" t="s">
        <v>25</v>
      </c>
      <c r="C391" s="1207"/>
      <c r="D391" s="1207"/>
      <c r="E391" s="65" t="s">
        <v>74</v>
      </c>
      <c r="F391" s="65" t="s">
        <v>74</v>
      </c>
      <c r="G391" s="66" t="s">
        <v>74</v>
      </c>
    </row>
    <row r="392" spans="1:8" ht="15.6" customHeight="1" x14ac:dyDescent="0.25">
      <c r="B392" s="24" t="s">
        <v>107</v>
      </c>
      <c r="C392" s="1234">
        <v>0.7</v>
      </c>
      <c r="D392" s="1234"/>
      <c r="E392" s="15"/>
      <c r="F392" s="67">
        <f t="shared" ref="F392:F431" si="14">$F$348/$C392</f>
        <v>0</v>
      </c>
      <c r="G392" s="32">
        <f t="shared" ref="G392:G431" si="15">$G$348/$C392</f>
        <v>0</v>
      </c>
    </row>
    <row r="393" spans="1:8" ht="15.6" customHeight="1" x14ac:dyDescent="0.25">
      <c r="B393" s="24" t="s">
        <v>108</v>
      </c>
      <c r="C393" s="1234">
        <v>0.69</v>
      </c>
      <c r="D393" s="1234"/>
      <c r="E393" s="15"/>
      <c r="F393" s="67">
        <f t="shared" si="14"/>
        <v>0</v>
      </c>
      <c r="G393" s="32">
        <f t="shared" si="15"/>
        <v>0</v>
      </c>
    </row>
    <row r="394" spans="1:8" ht="15.6" customHeight="1" x14ac:dyDescent="0.25">
      <c r="B394" s="24" t="s">
        <v>109</v>
      </c>
      <c r="C394" s="1234">
        <v>0.68</v>
      </c>
      <c r="D394" s="1234"/>
      <c r="E394" s="15"/>
      <c r="F394" s="67">
        <f t="shared" si="14"/>
        <v>0</v>
      </c>
      <c r="G394" s="32">
        <f t="shared" si="15"/>
        <v>0</v>
      </c>
    </row>
    <row r="395" spans="1:8" ht="15.6" customHeight="1" x14ac:dyDescent="0.25">
      <c r="B395" s="24" t="s">
        <v>110</v>
      </c>
      <c r="C395" s="1234">
        <v>0.67</v>
      </c>
      <c r="D395" s="1234"/>
      <c r="E395" s="15"/>
      <c r="F395" s="67">
        <f t="shared" si="14"/>
        <v>0</v>
      </c>
      <c r="G395" s="32">
        <f t="shared" si="15"/>
        <v>0</v>
      </c>
    </row>
    <row r="396" spans="1:8" ht="15.6" customHeight="1" x14ac:dyDescent="0.25">
      <c r="B396" s="24" t="s">
        <v>111</v>
      </c>
      <c r="C396" s="1234">
        <v>0.66</v>
      </c>
      <c r="D396" s="1234"/>
      <c r="E396" s="15"/>
      <c r="F396" s="67">
        <f t="shared" si="14"/>
        <v>0</v>
      </c>
      <c r="G396" s="32">
        <f t="shared" si="15"/>
        <v>0</v>
      </c>
    </row>
    <row r="397" spans="1:8" ht="15.6" customHeight="1" x14ac:dyDescent="0.25">
      <c r="B397" s="24" t="s">
        <v>112</v>
      </c>
      <c r="C397" s="1234">
        <v>0.65</v>
      </c>
      <c r="D397" s="1234"/>
      <c r="E397" s="15"/>
      <c r="F397" s="67">
        <f t="shared" si="14"/>
        <v>0</v>
      </c>
      <c r="G397" s="32">
        <f t="shared" si="15"/>
        <v>0</v>
      </c>
    </row>
    <row r="398" spans="1:8" ht="15.6" customHeight="1" x14ac:dyDescent="0.25">
      <c r="B398" s="24" t="s">
        <v>113</v>
      </c>
      <c r="C398" s="1234">
        <v>0.64</v>
      </c>
      <c r="D398" s="1234"/>
      <c r="E398" s="15"/>
      <c r="F398" s="67">
        <f t="shared" si="14"/>
        <v>0</v>
      </c>
      <c r="G398" s="32">
        <f t="shared" si="15"/>
        <v>0</v>
      </c>
    </row>
    <row r="399" spans="1:8" ht="15.6" customHeight="1" x14ac:dyDescent="0.25">
      <c r="B399" s="24" t="s">
        <v>114</v>
      </c>
      <c r="C399" s="1234">
        <v>0.63</v>
      </c>
      <c r="D399" s="1234"/>
      <c r="E399" s="15"/>
      <c r="F399" s="67">
        <f t="shared" si="14"/>
        <v>0</v>
      </c>
      <c r="G399" s="32">
        <f t="shared" si="15"/>
        <v>0</v>
      </c>
    </row>
    <row r="400" spans="1:8" ht="15.6" customHeight="1" x14ac:dyDescent="0.25">
      <c r="B400" s="24" t="s">
        <v>115</v>
      </c>
      <c r="C400" s="1234">
        <v>0.62</v>
      </c>
      <c r="D400" s="1234"/>
      <c r="E400" s="15"/>
      <c r="F400" s="67">
        <f t="shared" si="14"/>
        <v>0</v>
      </c>
      <c r="G400" s="32">
        <f t="shared" si="15"/>
        <v>0</v>
      </c>
    </row>
    <row r="401" spans="2:7" ht="15.6" customHeight="1" x14ac:dyDescent="0.25">
      <c r="B401" s="24" t="s">
        <v>116</v>
      </c>
      <c r="C401" s="1234">
        <v>0.61</v>
      </c>
      <c r="D401" s="1234"/>
      <c r="E401" s="15"/>
      <c r="F401" s="67">
        <f t="shared" si="14"/>
        <v>0</v>
      </c>
      <c r="G401" s="32">
        <f t="shared" si="15"/>
        <v>0</v>
      </c>
    </row>
    <row r="402" spans="2:7" ht="15.6" customHeight="1" x14ac:dyDescent="0.25">
      <c r="B402" s="24" t="s">
        <v>117</v>
      </c>
      <c r="C402" s="1234">
        <v>0.6</v>
      </c>
      <c r="D402" s="1234"/>
      <c r="E402" s="15"/>
      <c r="F402" s="67">
        <f t="shared" si="14"/>
        <v>0</v>
      </c>
      <c r="G402" s="32">
        <f t="shared" si="15"/>
        <v>0</v>
      </c>
    </row>
    <row r="403" spans="2:7" ht="15.6" customHeight="1" x14ac:dyDescent="0.25">
      <c r="B403" s="24" t="s">
        <v>118</v>
      </c>
      <c r="C403" s="1234">
        <v>0.59</v>
      </c>
      <c r="D403" s="1234"/>
      <c r="E403" s="15"/>
      <c r="F403" s="67">
        <f t="shared" si="14"/>
        <v>0</v>
      </c>
      <c r="G403" s="32">
        <f t="shared" si="15"/>
        <v>0</v>
      </c>
    </row>
    <row r="404" spans="2:7" ht="15.6" customHeight="1" x14ac:dyDescent="0.25">
      <c r="B404" s="24" t="s">
        <v>119</v>
      </c>
      <c r="C404" s="1234">
        <v>0.57999999999999996</v>
      </c>
      <c r="D404" s="1234"/>
      <c r="E404" s="15"/>
      <c r="F404" s="67">
        <f t="shared" si="14"/>
        <v>0</v>
      </c>
      <c r="G404" s="32">
        <f t="shared" si="15"/>
        <v>0</v>
      </c>
    </row>
    <row r="405" spans="2:7" ht="15.6" customHeight="1" x14ac:dyDescent="0.25">
      <c r="B405" s="24" t="s">
        <v>120</v>
      </c>
      <c r="C405" s="1234">
        <v>0.56999999999999995</v>
      </c>
      <c r="D405" s="1234"/>
      <c r="E405" s="15"/>
      <c r="F405" s="67">
        <f t="shared" si="14"/>
        <v>0</v>
      </c>
      <c r="G405" s="32">
        <f t="shared" si="15"/>
        <v>0</v>
      </c>
    </row>
    <row r="406" spans="2:7" ht="15.6" customHeight="1" x14ac:dyDescent="0.25">
      <c r="B406" s="24" t="s">
        <v>121</v>
      </c>
      <c r="C406" s="1234">
        <v>0.56000000000000005</v>
      </c>
      <c r="D406" s="1234"/>
      <c r="E406" s="15"/>
      <c r="F406" s="67">
        <f t="shared" si="14"/>
        <v>0</v>
      </c>
      <c r="G406" s="32">
        <f t="shared" si="15"/>
        <v>0</v>
      </c>
    </row>
    <row r="407" spans="2:7" ht="15.6" customHeight="1" x14ac:dyDescent="0.25">
      <c r="B407" s="24" t="s">
        <v>122</v>
      </c>
      <c r="C407" s="1234">
        <v>0.55000000000000004</v>
      </c>
      <c r="D407" s="1234"/>
      <c r="E407" s="15"/>
      <c r="F407" s="67">
        <f t="shared" si="14"/>
        <v>0</v>
      </c>
      <c r="G407" s="32">
        <f t="shared" si="15"/>
        <v>0</v>
      </c>
    </row>
    <row r="408" spans="2:7" ht="15.6" customHeight="1" x14ac:dyDescent="0.25">
      <c r="B408" s="24" t="s">
        <v>123</v>
      </c>
      <c r="C408" s="1234">
        <v>0.54</v>
      </c>
      <c r="D408" s="1234"/>
      <c r="E408" s="15"/>
      <c r="F408" s="67">
        <f t="shared" si="14"/>
        <v>0</v>
      </c>
      <c r="G408" s="32">
        <f t="shared" si="15"/>
        <v>0</v>
      </c>
    </row>
    <row r="409" spans="2:7" ht="15.6" customHeight="1" x14ac:dyDescent="0.25">
      <c r="B409" s="24" t="s">
        <v>124</v>
      </c>
      <c r="C409" s="1234">
        <v>0.53</v>
      </c>
      <c r="D409" s="1234"/>
      <c r="E409" s="15"/>
      <c r="F409" s="67">
        <f t="shared" si="14"/>
        <v>0</v>
      </c>
      <c r="G409" s="32">
        <f t="shared" si="15"/>
        <v>0</v>
      </c>
    </row>
    <row r="410" spans="2:7" ht="15.6" customHeight="1" x14ac:dyDescent="0.25">
      <c r="B410" s="24" t="s">
        <v>125</v>
      </c>
      <c r="C410" s="1234">
        <v>0.52</v>
      </c>
      <c r="D410" s="1234"/>
      <c r="E410" s="15"/>
      <c r="F410" s="67">
        <f t="shared" si="14"/>
        <v>0</v>
      </c>
      <c r="G410" s="32">
        <f t="shared" si="15"/>
        <v>0</v>
      </c>
    </row>
    <row r="411" spans="2:7" ht="15.6" customHeight="1" x14ac:dyDescent="0.25">
      <c r="B411" s="24" t="s">
        <v>126</v>
      </c>
      <c r="C411" s="1234">
        <v>0.51</v>
      </c>
      <c r="D411" s="1234"/>
      <c r="E411" s="15"/>
      <c r="F411" s="67">
        <f t="shared" si="14"/>
        <v>0</v>
      </c>
      <c r="G411" s="32">
        <f t="shared" si="15"/>
        <v>0</v>
      </c>
    </row>
    <row r="412" spans="2:7" ht="15.6" customHeight="1" x14ac:dyDescent="0.25">
      <c r="B412" s="24" t="s">
        <v>127</v>
      </c>
      <c r="C412" s="1234">
        <v>0.5</v>
      </c>
      <c r="D412" s="1234"/>
      <c r="E412" s="15"/>
      <c r="F412" s="67">
        <f t="shared" si="14"/>
        <v>0</v>
      </c>
      <c r="G412" s="32">
        <f t="shared" si="15"/>
        <v>0</v>
      </c>
    </row>
    <row r="413" spans="2:7" ht="15.6" customHeight="1" x14ac:dyDescent="0.25">
      <c r="B413" s="24" t="s">
        <v>128</v>
      </c>
      <c r="C413" s="1234">
        <v>0.49</v>
      </c>
      <c r="D413" s="1234"/>
      <c r="E413" s="15"/>
      <c r="F413" s="67">
        <f t="shared" si="14"/>
        <v>0</v>
      </c>
      <c r="G413" s="32">
        <f t="shared" si="15"/>
        <v>0</v>
      </c>
    </row>
    <row r="414" spans="2:7" ht="15.6" customHeight="1" x14ac:dyDescent="0.25">
      <c r="B414" s="24" t="s">
        <v>129</v>
      </c>
      <c r="C414" s="1234">
        <v>0.48</v>
      </c>
      <c r="D414" s="1234"/>
      <c r="E414" s="15"/>
      <c r="F414" s="67">
        <f t="shared" si="14"/>
        <v>0</v>
      </c>
      <c r="G414" s="32">
        <f t="shared" si="15"/>
        <v>0</v>
      </c>
    </row>
    <row r="415" spans="2:7" ht="15.6" customHeight="1" x14ac:dyDescent="0.25">
      <c r="B415" s="24" t="s">
        <v>130</v>
      </c>
      <c r="C415" s="1234">
        <v>0.47</v>
      </c>
      <c r="D415" s="1234"/>
      <c r="E415" s="15"/>
      <c r="F415" s="67">
        <f t="shared" si="14"/>
        <v>0</v>
      </c>
      <c r="G415" s="32">
        <f t="shared" si="15"/>
        <v>0</v>
      </c>
    </row>
    <row r="416" spans="2:7" ht="15.6" customHeight="1" x14ac:dyDescent="0.25">
      <c r="B416" s="24" t="s">
        <v>131</v>
      </c>
      <c r="C416" s="1234">
        <v>0.46</v>
      </c>
      <c r="D416" s="1234"/>
      <c r="E416" s="15"/>
      <c r="F416" s="67">
        <f t="shared" si="14"/>
        <v>0</v>
      </c>
      <c r="G416" s="32">
        <f t="shared" si="15"/>
        <v>0</v>
      </c>
    </row>
    <row r="417" spans="2:7" ht="15.6" customHeight="1" x14ac:dyDescent="0.25">
      <c r="B417" s="24" t="s">
        <v>132</v>
      </c>
      <c r="C417" s="1234">
        <v>0.45</v>
      </c>
      <c r="D417" s="1234"/>
      <c r="E417" s="15"/>
      <c r="F417" s="67">
        <f t="shared" si="14"/>
        <v>0</v>
      </c>
      <c r="G417" s="32">
        <f t="shared" si="15"/>
        <v>0</v>
      </c>
    </row>
    <row r="418" spans="2:7" ht="15.6" customHeight="1" x14ac:dyDescent="0.25">
      <c r="B418" s="24" t="s">
        <v>133</v>
      </c>
      <c r="C418" s="1234">
        <v>0.44</v>
      </c>
      <c r="D418" s="1234"/>
      <c r="E418" s="15"/>
      <c r="F418" s="67">
        <f t="shared" si="14"/>
        <v>0</v>
      </c>
      <c r="G418" s="32">
        <f t="shared" si="15"/>
        <v>0</v>
      </c>
    </row>
    <row r="419" spans="2:7" ht="15.6" customHeight="1" x14ac:dyDescent="0.25">
      <c r="B419" s="24" t="s">
        <v>134</v>
      </c>
      <c r="C419" s="1234">
        <v>0.43</v>
      </c>
      <c r="D419" s="1234"/>
      <c r="E419" s="15"/>
      <c r="F419" s="67">
        <f t="shared" si="14"/>
        <v>0</v>
      </c>
      <c r="G419" s="32">
        <f t="shared" si="15"/>
        <v>0</v>
      </c>
    </row>
    <row r="420" spans="2:7" ht="15.6" customHeight="1" x14ac:dyDescent="0.25">
      <c r="B420" s="24" t="s">
        <v>135</v>
      </c>
      <c r="C420" s="1234">
        <v>0.42</v>
      </c>
      <c r="D420" s="1234"/>
      <c r="E420" s="15"/>
      <c r="F420" s="67">
        <f t="shared" si="14"/>
        <v>0</v>
      </c>
      <c r="G420" s="32">
        <f t="shared" si="15"/>
        <v>0</v>
      </c>
    </row>
    <row r="421" spans="2:7" ht="15.6" customHeight="1" x14ac:dyDescent="0.25">
      <c r="B421" s="24" t="s">
        <v>136</v>
      </c>
      <c r="C421" s="1234">
        <v>0.41</v>
      </c>
      <c r="D421" s="1234"/>
      <c r="E421" s="15"/>
      <c r="F421" s="67">
        <f t="shared" si="14"/>
        <v>0</v>
      </c>
      <c r="G421" s="32">
        <f t="shared" si="15"/>
        <v>0</v>
      </c>
    </row>
    <row r="422" spans="2:7" ht="15.6" customHeight="1" x14ac:dyDescent="0.25">
      <c r="B422" s="24" t="s">
        <v>137</v>
      </c>
      <c r="C422" s="1234">
        <v>0.4</v>
      </c>
      <c r="D422" s="1234"/>
      <c r="E422" s="15"/>
      <c r="F422" s="67">
        <f t="shared" si="14"/>
        <v>0</v>
      </c>
      <c r="G422" s="32">
        <f t="shared" si="15"/>
        <v>0</v>
      </c>
    </row>
    <row r="423" spans="2:7" ht="15.6" customHeight="1" x14ac:dyDescent="0.25">
      <c r="B423" s="24" t="s">
        <v>138</v>
      </c>
      <c r="C423" s="1234">
        <v>0.39</v>
      </c>
      <c r="D423" s="1234"/>
      <c r="E423" s="15"/>
      <c r="F423" s="67">
        <f t="shared" si="14"/>
        <v>0</v>
      </c>
      <c r="G423" s="32">
        <f t="shared" si="15"/>
        <v>0</v>
      </c>
    </row>
    <row r="424" spans="2:7" ht="15.6" customHeight="1" x14ac:dyDescent="0.25">
      <c r="B424" s="24" t="s">
        <v>139</v>
      </c>
      <c r="C424" s="1234">
        <v>0.38</v>
      </c>
      <c r="D424" s="1234"/>
      <c r="E424" s="15"/>
      <c r="F424" s="67">
        <f t="shared" si="14"/>
        <v>0</v>
      </c>
      <c r="G424" s="32">
        <f t="shared" si="15"/>
        <v>0</v>
      </c>
    </row>
    <row r="425" spans="2:7" ht="15.6" customHeight="1" x14ac:dyDescent="0.25">
      <c r="B425" s="24" t="s">
        <v>140</v>
      </c>
      <c r="C425" s="1234">
        <v>0.37</v>
      </c>
      <c r="D425" s="1234"/>
      <c r="E425" s="15"/>
      <c r="F425" s="67">
        <f t="shared" si="14"/>
        <v>0</v>
      </c>
      <c r="G425" s="32">
        <f t="shared" si="15"/>
        <v>0</v>
      </c>
    </row>
    <row r="426" spans="2:7" ht="15.6" customHeight="1" x14ac:dyDescent="0.25">
      <c r="B426" s="24" t="s">
        <v>141</v>
      </c>
      <c r="C426" s="1234">
        <v>0.36</v>
      </c>
      <c r="D426" s="1234"/>
      <c r="E426" s="15"/>
      <c r="F426" s="67">
        <f t="shared" si="14"/>
        <v>0</v>
      </c>
      <c r="G426" s="32">
        <f t="shared" si="15"/>
        <v>0</v>
      </c>
    </row>
    <row r="427" spans="2:7" ht="15.6" customHeight="1" x14ac:dyDescent="0.25">
      <c r="B427" s="24" t="s">
        <v>142</v>
      </c>
      <c r="C427" s="1234">
        <v>0.35</v>
      </c>
      <c r="D427" s="1234"/>
      <c r="E427" s="15"/>
      <c r="F427" s="67">
        <f t="shared" si="14"/>
        <v>0</v>
      </c>
      <c r="G427" s="32">
        <f t="shared" si="15"/>
        <v>0</v>
      </c>
    </row>
    <row r="428" spans="2:7" ht="15.6" customHeight="1" x14ac:dyDescent="0.25">
      <c r="B428" s="24" t="s">
        <v>143</v>
      </c>
      <c r="C428" s="1234">
        <v>0.34</v>
      </c>
      <c r="D428" s="1234"/>
      <c r="E428" s="15"/>
      <c r="F428" s="67">
        <f t="shared" si="14"/>
        <v>0</v>
      </c>
      <c r="G428" s="32">
        <f t="shared" si="15"/>
        <v>0</v>
      </c>
    </row>
    <row r="429" spans="2:7" ht="15.6" customHeight="1" x14ac:dyDescent="0.25">
      <c r="B429" s="24" t="s">
        <v>144</v>
      </c>
      <c r="C429" s="1234">
        <v>0.33</v>
      </c>
      <c r="D429" s="1234"/>
      <c r="E429" s="15"/>
      <c r="F429" s="67">
        <f t="shared" si="14"/>
        <v>0</v>
      </c>
      <c r="G429" s="32">
        <f t="shared" si="15"/>
        <v>0</v>
      </c>
    </row>
    <row r="430" spans="2:7" ht="15.6" customHeight="1" x14ac:dyDescent="0.25">
      <c r="B430" s="24" t="s">
        <v>145</v>
      </c>
      <c r="C430" s="1234">
        <v>0.32</v>
      </c>
      <c r="D430" s="1234"/>
      <c r="E430" s="15"/>
      <c r="F430" s="67">
        <f t="shared" si="14"/>
        <v>0</v>
      </c>
      <c r="G430" s="32">
        <f t="shared" si="15"/>
        <v>0</v>
      </c>
    </row>
    <row r="431" spans="2:7" ht="15.6" customHeight="1" thickBot="1" x14ac:dyDescent="0.3">
      <c r="B431" s="30" t="s">
        <v>146</v>
      </c>
      <c r="C431" s="1237">
        <v>0.31</v>
      </c>
      <c r="D431" s="1237"/>
      <c r="E431" s="17"/>
      <c r="F431" s="68">
        <f t="shared" si="14"/>
        <v>0</v>
      </c>
      <c r="G431" s="33">
        <f t="shared" si="15"/>
        <v>0</v>
      </c>
    </row>
    <row r="432" spans="2:7" ht="15.6" customHeight="1" x14ac:dyDescent="0.25"/>
    <row r="433" spans="1:8" ht="15.6" customHeight="1" x14ac:dyDescent="0.25"/>
    <row r="434" spans="1:8" ht="15.6" customHeight="1" thickBot="1" x14ac:dyDescent="0.3">
      <c r="B434" s="86"/>
      <c r="C434" s="2"/>
      <c r="D434" s="2"/>
      <c r="E434" s="5"/>
      <c r="G434" s="1232"/>
      <c r="H434" s="1232"/>
    </row>
    <row r="435" spans="1:8" ht="15.6" customHeight="1" x14ac:dyDescent="0.25">
      <c r="B435" s="1236" t="s">
        <v>24</v>
      </c>
      <c r="C435" s="1236"/>
      <c r="D435" s="1236"/>
      <c r="E435" s="5"/>
      <c r="G435" s="1231" t="s">
        <v>17</v>
      </c>
      <c r="H435" s="1231"/>
    </row>
    <row r="436" spans="1:8" ht="15.6" customHeight="1" x14ac:dyDescent="0.25">
      <c r="B436" s="99"/>
      <c r="C436" s="99"/>
      <c r="D436" s="99"/>
      <c r="E436" s="5"/>
      <c r="G436" s="85"/>
      <c r="H436" s="85"/>
    </row>
    <row r="437" spans="1:8" ht="15.6" customHeight="1" thickBot="1" x14ac:dyDescent="0.3">
      <c r="B437" s="99"/>
      <c r="C437" s="99"/>
      <c r="D437" s="99"/>
      <c r="E437" s="5"/>
      <c r="G437" s="85"/>
      <c r="H437" s="85"/>
    </row>
    <row r="438" spans="1:8" ht="15.6" customHeight="1" thickBot="1" x14ac:dyDescent="0.3">
      <c r="B438" s="1222" t="str">
        <f>B384</f>
        <v>FINANCIAL PROPOSAL (FORM 5: BIODIESEL - MAPSA)</v>
      </c>
      <c r="C438" s="1223"/>
      <c r="D438" s="1223"/>
      <c r="E438" s="1223"/>
      <c r="F438" s="1223"/>
      <c r="G438" s="1223"/>
      <c r="H438" s="1224"/>
    </row>
    <row r="439" spans="1:8" ht="15.6" customHeight="1" thickBot="1" x14ac:dyDescent="0.3">
      <c r="B439" s="1214"/>
      <c r="C439" s="1214"/>
      <c r="D439" s="1214"/>
      <c r="E439" s="1214"/>
      <c r="F439" s="1214"/>
    </row>
    <row r="440" spans="1:8" ht="15.6" customHeight="1" thickBot="1" x14ac:dyDescent="0.3">
      <c r="B440" s="1215" t="s">
        <v>0</v>
      </c>
      <c r="C440" s="1216"/>
      <c r="D440" s="1216"/>
      <c r="E440" s="1217"/>
      <c r="F440" s="1217"/>
      <c r="G440" s="1217"/>
      <c r="H440" s="1218"/>
    </row>
    <row r="441" spans="1:8" ht="15.6" customHeight="1" x14ac:dyDescent="0.25">
      <c r="B441" s="94"/>
      <c r="C441" s="94"/>
      <c r="D441" s="94"/>
      <c r="E441" s="94"/>
      <c r="F441" s="94"/>
    </row>
    <row r="442" spans="1:8" ht="15.6" customHeight="1" thickBot="1" x14ac:dyDescent="0.3">
      <c r="B442" s="94"/>
      <c r="C442" s="94"/>
      <c r="D442" s="94"/>
      <c r="E442" s="94"/>
      <c r="F442" s="94"/>
    </row>
    <row r="443" spans="1:8" ht="30" customHeight="1" x14ac:dyDescent="0.25">
      <c r="A443" s="14" t="s">
        <v>258</v>
      </c>
      <c r="B443" s="1203" t="s">
        <v>281</v>
      </c>
      <c r="C443" s="1204"/>
      <c r="D443" s="1204"/>
      <c r="E443" s="1204" t="s">
        <v>21</v>
      </c>
      <c r="F443" s="1204" t="s">
        <v>208</v>
      </c>
      <c r="G443" s="1219" t="s">
        <v>209</v>
      </c>
    </row>
    <row r="444" spans="1:8" ht="30" customHeight="1" x14ac:dyDescent="0.25">
      <c r="B444" s="1206"/>
      <c r="C444" s="1207"/>
      <c r="D444" s="1207"/>
      <c r="E444" s="1207"/>
      <c r="F444" s="1207"/>
      <c r="G444" s="1220"/>
    </row>
    <row r="445" spans="1:8" ht="15.6" customHeight="1" x14ac:dyDescent="0.25">
      <c r="B445" s="1206" t="s">
        <v>25</v>
      </c>
      <c r="C445" s="1207"/>
      <c r="D445" s="1207"/>
      <c r="E445" s="65" t="s">
        <v>74</v>
      </c>
      <c r="F445" s="65" t="s">
        <v>74</v>
      </c>
      <c r="G445" s="66" t="s">
        <v>74</v>
      </c>
    </row>
    <row r="446" spans="1:8" ht="15.6" customHeight="1" x14ac:dyDescent="0.25">
      <c r="B446" s="24" t="s">
        <v>147</v>
      </c>
      <c r="C446" s="1234">
        <v>0.3</v>
      </c>
      <c r="D446" s="1234"/>
      <c r="E446" s="15"/>
      <c r="F446" s="67">
        <f t="shared" ref="F446:F475" si="16">$F$348/$C446</f>
        <v>0</v>
      </c>
      <c r="G446" s="32">
        <f t="shared" ref="G446:G475" si="17">$G$348/$C446</f>
        <v>0</v>
      </c>
    </row>
    <row r="447" spans="1:8" ht="15.6" customHeight="1" x14ac:dyDescent="0.25">
      <c r="B447" s="24" t="s">
        <v>148</v>
      </c>
      <c r="C447" s="1234">
        <v>0.28999999999999998</v>
      </c>
      <c r="D447" s="1234"/>
      <c r="E447" s="15"/>
      <c r="F447" s="67">
        <f t="shared" si="16"/>
        <v>0</v>
      </c>
      <c r="G447" s="32">
        <f t="shared" si="17"/>
        <v>0</v>
      </c>
    </row>
    <row r="448" spans="1:8" ht="15.6" customHeight="1" x14ac:dyDescent="0.25">
      <c r="B448" s="24" t="s">
        <v>149</v>
      </c>
      <c r="C448" s="1234">
        <v>0.28000000000000003</v>
      </c>
      <c r="D448" s="1234"/>
      <c r="E448" s="15"/>
      <c r="F448" s="67">
        <f t="shared" si="16"/>
        <v>0</v>
      </c>
      <c r="G448" s="32">
        <f t="shared" si="17"/>
        <v>0</v>
      </c>
    </row>
    <row r="449" spans="2:7" ht="15.6" customHeight="1" x14ac:dyDescent="0.25">
      <c r="B449" s="24" t="s">
        <v>150</v>
      </c>
      <c r="C449" s="1234">
        <v>0.27</v>
      </c>
      <c r="D449" s="1234"/>
      <c r="E449" s="15"/>
      <c r="F449" s="67">
        <f t="shared" si="16"/>
        <v>0</v>
      </c>
      <c r="G449" s="32">
        <f t="shared" si="17"/>
        <v>0</v>
      </c>
    </row>
    <row r="450" spans="2:7" ht="15.6" customHeight="1" x14ac:dyDescent="0.25">
      <c r="B450" s="24" t="s">
        <v>151</v>
      </c>
      <c r="C450" s="1234">
        <v>0.26</v>
      </c>
      <c r="D450" s="1234"/>
      <c r="E450" s="15"/>
      <c r="F450" s="67">
        <f t="shared" si="16"/>
        <v>0</v>
      </c>
      <c r="G450" s="32">
        <f t="shared" si="17"/>
        <v>0</v>
      </c>
    </row>
    <row r="451" spans="2:7" ht="15.6" customHeight="1" x14ac:dyDescent="0.25">
      <c r="B451" s="24" t="s">
        <v>152</v>
      </c>
      <c r="C451" s="1234">
        <v>0.25</v>
      </c>
      <c r="D451" s="1234"/>
      <c r="E451" s="15"/>
      <c r="F451" s="67">
        <f t="shared" si="16"/>
        <v>0</v>
      </c>
      <c r="G451" s="32">
        <f t="shared" si="17"/>
        <v>0</v>
      </c>
    </row>
    <row r="452" spans="2:7" ht="15.6" customHeight="1" x14ac:dyDescent="0.25">
      <c r="B452" s="24" t="s">
        <v>153</v>
      </c>
      <c r="C452" s="1234">
        <v>0.24</v>
      </c>
      <c r="D452" s="1234"/>
      <c r="E452" s="15"/>
      <c r="F452" s="67">
        <f t="shared" si="16"/>
        <v>0</v>
      </c>
      <c r="G452" s="32">
        <f t="shared" si="17"/>
        <v>0</v>
      </c>
    </row>
    <row r="453" spans="2:7" ht="15.6" customHeight="1" x14ac:dyDescent="0.25">
      <c r="B453" s="24" t="s">
        <v>154</v>
      </c>
      <c r="C453" s="1234">
        <v>0.23</v>
      </c>
      <c r="D453" s="1234"/>
      <c r="E453" s="15"/>
      <c r="F453" s="67">
        <f t="shared" si="16"/>
        <v>0</v>
      </c>
      <c r="G453" s="32">
        <f t="shared" si="17"/>
        <v>0</v>
      </c>
    </row>
    <row r="454" spans="2:7" ht="15.6" customHeight="1" x14ac:dyDescent="0.25">
      <c r="B454" s="24" t="s">
        <v>155</v>
      </c>
      <c r="C454" s="1234">
        <v>0.22</v>
      </c>
      <c r="D454" s="1234"/>
      <c r="E454" s="15"/>
      <c r="F454" s="67">
        <f t="shared" si="16"/>
        <v>0</v>
      </c>
      <c r="G454" s="32">
        <f t="shared" si="17"/>
        <v>0</v>
      </c>
    </row>
    <row r="455" spans="2:7" ht="15.6" customHeight="1" x14ac:dyDescent="0.25">
      <c r="B455" s="24" t="s">
        <v>156</v>
      </c>
      <c r="C455" s="1234">
        <v>0.21</v>
      </c>
      <c r="D455" s="1234"/>
      <c r="E455" s="15"/>
      <c r="F455" s="67">
        <f t="shared" si="16"/>
        <v>0</v>
      </c>
      <c r="G455" s="32">
        <f t="shared" si="17"/>
        <v>0</v>
      </c>
    </row>
    <row r="456" spans="2:7" ht="15.6" customHeight="1" x14ac:dyDescent="0.25">
      <c r="B456" s="24" t="s">
        <v>157</v>
      </c>
      <c r="C456" s="1234">
        <v>0.2</v>
      </c>
      <c r="D456" s="1234"/>
      <c r="E456" s="15"/>
      <c r="F456" s="67">
        <f t="shared" si="16"/>
        <v>0</v>
      </c>
      <c r="G456" s="32">
        <f t="shared" si="17"/>
        <v>0</v>
      </c>
    </row>
    <row r="457" spans="2:7" ht="15.6" customHeight="1" x14ac:dyDescent="0.25">
      <c r="B457" s="24" t="s">
        <v>158</v>
      </c>
      <c r="C457" s="1234">
        <v>0.19</v>
      </c>
      <c r="D457" s="1234"/>
      <c r="E457" s="15"/>
      <c r="F457" s="67">
        <f t="shared" si="16"/>
        <v>0</v>
      </c>
      <c r="G457" s="32">
        <f t="shared" si="17"/>
        <v>0</v>
      </c>
    </row>
    <row r="458" spans="2:7" ht="15.6" customHeight="1" x14ac:dyDescent="0.25">
      <c r="B458" s="24" t="s">
        <v>159</v>
      </c>
      <c r="C458" s="1234">
        <v>0.18</v>
      </c>
      <c r="D458" s="1234"/>
      <c r="E458" s="15"/>
      <c r="F458" s="67">
        <f t="shared" si="16"/>
        <v>0</v>
      </c>
      <c r="G458" s="32">
        <f t="shared" si="17"/>
        <v>0</v>
      </c>
    </row>
    <row r="459" spans="2:7" ht="15.6" customHeight="1" x14ac:dyDescent="0.25">
      <c r="B459" s="24" t="s">
        <v>160</v>
      </c>
      <c r="C459" s="1234">
        <v>0.17</v>
      </c>
      <c r="D459" s="1234"/>
      <c r="E459" s="15"/>
      <c r="F459" s="67">
        <f t="shared" si="16"/>
        <v>0</v>
      </c>
      <c r="G459" s="32">
        <f t="shared" si="17"/>
        <v>0</v>
      </c>
    </row>
    <row r="460" spans="2:7" ht="15.6" customHeight="1" x14ac:dyDescent="0.25">
      <c r="B460" s="24" t="s">
        <v>161</v>
      </c>
      <c r="C460" s="1234">
        <v>0.16</v>
      </c>
      <c r="D460" s="1234"/>
      <c r="E460" s="15"/>
      <c r="F460" s="67">
        <f t="shared" si="16"/>
        <v>0</v>
      </c>
      <c r="G460" s="32">
        <f t="shared" si="17"/>
        <v>0</v>
      </c>
    </row>
    <row r="461" spans="2:7" ht="15.6" customHeight="1" x14ac:dyDescent="0.25">
      <c r="B461" s="24" t="s">
        <v>162</v>
      </c>
      <c r="C461" s="1234">
        <v>0.15</v>
      </c>
      <c r="D461" s="1234"/>
      <c r="E461" s="15"/>
      <c r="F461" s="67">
        <f t="shared" si="16"/>
        <v>0</v>
      </c>
      <c r="G461" s="32">
        <f t="shared" si="17"/>
        <v>0</v>
      </c>
    </row>
    <row r="462" spans="2:7" ht="15.6" customHeight="1" x14ac:dyDescent="0.25">
      <c r="B462" s="24" t="s">
        <v>163</v>
      </c>
      <c r="C462" s="1234">
        <v>0.14000000000000001</v>
      </c>
      <c r="D462" s="1234"/>
      <c r="E462" s="15"/>
      <c r="F462" s="67">
        <f t="shared" si="16"/>
        <v>0</v>
      </c>
      <c r="G462" s="32">
        <f t="shared" si="17"/>
        <v>0</v>
      </c>
    </row>
    <row r="463" spans="2:7" ht="15.6" customHeight="1" x14ac:dyDescent="0.25">
      <c r="B463" s="24" t="s">
        <v>164</v>
      </c>
      <c r="C463" s="1234">
        <v>0.13</v>
      </c>
      <c r="D463" s="1234"/>
      <c r="E463" s="15"/>
      <c r="F463" s="67">
        <f t="shared" si="16"/>
        <v>0</v>
      </c>
      <c r="G463" s="32">
        <f t="shared" si="17"/>
        <v>0</v>
      </c>
    </row>
    <row r="464" spans="2:7" ht="15.6" customHeight="1" x14ac:dyDescent="0.25">
      <c r="B464" s="24" t="s">
        <v>165</v>
      </c>
      <c r="C464" s="1234">
        <v>0.12</v>
      </c>
      <c r="D464" s="1234"/>
      <c r="E464" s="15"/>
      <c r="F464" s="67">
        <f t="shared" si="16"/>
        <v>0</v>
      </c>
      <c r="G464" s="32">
        <f t="shared" si="17"/>
        <v>0</v>
      </c>
    </row>
    <row r="465" spans="1:7" ht="15.6" customHeight="1" x14ac:dyDescent="0.25">
      <c r="B465" s="24" t="s">
        <v>166</v>
      </c>
      <c r="C465" s="1234">
        <v>0.11</v>
      </c>
      <c r="D465" s="1234"/>
      <c r="E465" s="15"/>
      <c r="F465" s="67">
        <f t="shared" si="16"/>
        <v>0</v>
      </c>
      <c r="G465" s="32">
        <f t="shared" si="17"/>
        <v>0</v>
      </c>
    </row>
    <row r="466" spans="1:7" ht="15.6" customHeight="1" x14ac:dyDescent="0.25">
      <c r="B466" s="24" t="s">
        <v>167</v>
      </c>
      <c r="C466" s="1234">
        <v>0.1</v>
      </c>
      <c r="D466" s="1234"/>
      <c r="E466" s="15"/>
      <c r="F466" s="67">
        <f t="shared" si="16"/>
        <v>0</v>
      </c>
      <c r="G466" s="32">
        <f t="shared" si="17"/>
        <v>0</v>
      </c>
    </row>
    <row r="467" spans="1:7" ht="15.6" customHeight="1" x14ac:dyDescent="0.25">
      <c r="B467" s="24" t="s">
        <v>168</v>
      </c>
      <c r="C467" s="1234">
        <v>0.09</v>
      </c>
      <c r="D467" s="1234"/>
      <c r="E467" s="15"/>
      <c r="F467" s="67">
        <f t="shared" si="16"/>
        <v>0</v>
      </c>
      <c r="G467" s="32">
        <f t="shared" si="17"/>
        <v>0</v>
      </c>
    </row>
    <row r="468" spans="1:7" ht="15.6" customHeight="1" x14ac:dyDescent="0.25">
      <c r="B468" s="24" t="s">
        <v>169</v>
      </c>
      <c r="C468" s="1234">
        <v>0.08</v>
      </c>
      <c r="D468" s="1234"/>
      <c r="E468" s="15"/>
      <c r="F468" s="67">
        <f t="shared" si="16"/>
        <v>0</v>
      </c>
      <c r="G468" s="32">
        <f t="shared" si="17"/>
        <v>0</v>
      </c>
    </row>
    <row r="469" spans="1:7" ht="15.6" customHeight="1" x14ac:dyDescent="0.25">
      <c r="B469" s="24" t="s">
        <v>170</v>
      </c>
      <c r="C469" s="1234">
        <v>7.0000000000000007E-2</v>
      </c>
      <c r="D469" s="1234"/>
      <c r="E469" s="15"/>
      <c r="F469" s="67">
        <f t="shared" si="16"/>
        <v>0</v>
      </c>
      <c r="G469" s="32">
        <f t="shared" si="17"/>
        <v>0</v>
      </c>
    </row>
    <row r="470" spans="1:7" ht="15.6" customHeight="1" x14ac:dyDescent="0.25">
      <c r="B470" s="24" t="s">
        <v>171</v>
      </c>
      <c r="C470" s="1234">
        <v>0.06</v>
      </c>
      <c r="D470" s="1234"/>
      <c r="E470" s="15"/>
      <c r="F470" s="67">
        <f t="shared" si="16"/>
        <v>0</v>
      </c>
      <c r="G470" s="32">
        <f t="shared" si="17"/>
        <v>0</v>
      </c>
    </row>
    <row r="471" spans="1:7" ht="15.6" customHeight="1" x14ac:dyDescent="0.25">
      <c r="B471" s="24" t="s">
        <v>172</v>
      </c>
      <c r="C471" s="1234">
        <v>0.05</v>
      </c>
      <c r="D471" s="1234"/>
      <c r="E471" s="15"/>
      <c r="F471" s="67">
        <f t="shared" si="16"/>
        <v>0</v>
      </c>
      <c r="G471" s="32">
        <f t="shared" si="17"/>
        <v>0</v>
      </c>
    </row>
    <row r="472" spans="1:7" ht="15.6" customHeight="1" x14ac:dyDescent="0.25">
      <c r="B472" s="24" t="s">
        <v>173</v>
      </c>
      <c r="C472" s="1234">
        <v>0.04</v>
      </c>
      <c r="D472" s="1234"/>
      <c r="E472" s="15"/>
      <c r="F472" s="67">
        <f t="shared" si="16"/>
        <v>0</v>
      </c>
      <c r="G472" s="32">
        <f t="shared" si="17"/>
        <v>0</v>
      </c>
    </row>
    <row r="473" spans="1:7" ht="15.6" customHeight="1" x14ac:dyDescent="0.25">
      <c r="B473" s="24" t="s">
        <v>174</v>
      </c>
      <c r="C473" s="1234">
        <v>0.03</v>
      </c>
      <c r="D473" s="1234"/>
      <c r="E473" s="15"/>
      <c r="F473" s="67">
        <f t="shared" si="16"/>
        <v>0</v>
      </c>
      <c r="G473" s="32">
        <f t="shared" si="17"/>
        <v>0</v>
      </c>
    </row>
    <row r="474" spans="1:7" ht="15.6" customHeight="1" x14ac:dyDescent="0.25">
      <c r="B474" s="24" t="s">
        <v>175</v>
      </c>
      <c r="C474" s="1234">
        <v>0.02</v>
      </c>
      <c r="D474" s="1234"/>
      <c r="E474" s="15"/>
      <c r="F474" s="67">
        <f t="shared" si="16"/>
        <v>0</v>
      </c>
      <c r="G474" s="32">
        <f t="shared" si="17"/>
        <v>0</v>
      </c>
    </row>
    <row r="475" spans="1:7" ht="15.6" customHeight="1" x14ac:dyDescent="0.25">
      <c r="B475" s="24" t="s">
        <v>176</v>
      </c>
      <c r="C475" s="1234">
        <v>0.01</v>
      </c>
      <c r="D475" s="1234"/>
      <c r="E475" s="15"/>
      <c r="F475" s="67">
        <f t="shared" si="16"/>
        <v>0</v>
      </c>
      <c r="G475" s="32">
        <f t="shared" si="17"/>
        <v>0</v>
      </c>
    </row>
    <row r="476" spans="1:7" ht="15.6" customHeight="1" thickBot="1" x14ac:dyDescent="0.3">
      <c r="B476" s="83" t="s">
        <v>233</v>
      </c>
      <c r="C476" s="1235" t="s">
        <v>235</v>
      </c>
      <c r="D476" s="1235"/>
      <c r="E476" s="160"/>
      <c r="F476" s="160"/>
      <c r="G476" s="1158"/>
    </row>
    <row r="477" spans="1:7" ht="15.6" customHeight="1" x14ac:dyDescent="0.3">
      <c r="B477" s="21" t="s">
        <v>234</v>
      </c>
    </row>
    <row r="478" spans="1:7" ht="15.6" customHeight="1" x14ac:dyDescent="0.3">
      <c r="B478" s="21"/>
    </row>
    <row r="479" spans="1:7" ht="15.6" customHeight="1" thickBot="1" x14ac:dyDescent="0.3"/>
    <row r="480" spans="1:7" ht="30" customHeight="1" x14ac:dyDescent="0.25">
      <c r="A480" s="14" t="s">
        <v>259</v>
      </c>
      <c r="B480" s="1203" t="s">
        <v>282</v>
      </c>
      <c r="C480" s="1204"/>
      <c r="D480" s="1205"/>
      <c r="E480" s="1200" t="s">
        <v>210</v>
      </c>
      <c r="F480" s="1200" t="s">
        <v>211</v>
      </c>
      <c r="G480" s="1209" t="s">
        <v>23</v>
      </c>
    </row>
    <row r="481" spans="2:8" ht="30" customHeight="1" x14ac:dyDescent="0.25">
      <c r="B481" s="1206"/>
      <c r="C481" s="1207"/>
      <c r="D481" s="1208"/>
      <c r="E481" s="1201"/>
      <c r="F481" s="1201"/>
      <c r="G481" s="1210"/>
    </row>
    <row r="482" spans="2:8" ht="15.6" customHeight="1" x14ac:dyDescent="0.25">
      <c r="B482" s="1206"/>
      <c r="C482" s="1207"/>
      <c r="D482" s="1208"/>
      <c r="E482" s="26" t="s">
        <v>72</v>
      </c>
      <c r="F482" s="26" t="s">
        <v>72</v>
      </c>
      <c r="G482" s="27" t="s">
        <v>72</v>
      </c>
    </row>
    <row r="483" spans="2:8" ht="15.6" customHeight="1" thickBot="1" x14ac:dyDescent="0.3">
      <c r="B483" s="18">
        <v>3.1</v>
      </c>
      <c r="C483" s="1197" t="s">
        <v>22</v>
      </c>
      <c r="D483" s="1197"/>
      <c r="E483" s="25"/>
      <c r="F483" s="25"/>
      <c r="G483" s="93"/>
    </row>
    <row r="484" spans="2:8" ht="15.6" customHeight="1" x14ac:dyDescent="0.25">
      <c r="B484" s="103"/>
      <c r="C484" s="104"/>
      <c r="D484" s="104"/>
      <c r="E484" s="102"/>
      <c r="F484" s="102"/>
      <c r="G484" s="102"/>
    </row>
    <row r="485" spans="2:8" ht="15.6" customHeight="1" x14ac:dyDescent="0.25">
      <c r="B485" s="103"/>
      <c r="C485" s="104"/>
      <c r="D485" s="104"/>
      <c r="E485" s="102"/>
      <c r="F485" s="102"/>
      <c r="G485" s="102"/>
    </row>
    <row r="486" spans="2:8" ht="15.6" customHeight="1" thickBot="1" x14ac:dyDescent="0.3">
      <c r="B486" s="72"/>
      <c r="C486" s="2"/>
      <c r="D486" s="2"/>
      <c r="E486" s="5"/>
      <c r="G486" s="1232"/>
      <c r="H486" s="1232"/>
    </row>
    <row r="487" spans="2:8" ht="15.6" customHeight="1" x14ac:dyDescent="0.25">
      <c r="B487" s="1233" t="s">
        <v>24</v>
      </c>
      <c r="C487" s="1233"/>
      <c r="D487" s="1233"/>
      <c r="E487" s="5"/>
      <c r="G487" s="1231" t="s">
        <v>17</v>
      </c>
      <c r="H487" s="1231"/>
    </row>
  </sheetData>
  <mergeCells count="470">
    <mergeCell ref="G160:G161"/>
    <mergeCell ref="C163:D163"/>
    <mergeCell ref="G25:G26"/>
    <mergeCell ref="G69:G70"/>
    <mergeCell ref="G123:G124"/>
    <mergeCell ref="C152:D152"/>
    <mergeCell ref="C153:D153"/>
    <mergeCell ref="C154:D154"/>
    <mergeCell ref="C156:D156"/>
    <mergeCell ref="C146:D146"/>
    <mergeCell ref="C147:D147"/>
    <mergeCell ref="C148:D148"/>
    <mergeCell ref="C149:D149"/>
    <mergeCell ref="C150:D150"/>
    <mergeCell ref="C151:D151"/>
    <mergeCell ref="B160:D162"/>
    <mergeCell ref="E160:E161"/>
    <mergeCell ref="F160:F161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B123:D124"/>
    <mergeCell ref="E123:E124"/>
    <mergeCell ref="F123:F124"/>
    <mergeCell ref="B125:D125"/>
    <mergeCell ref="C126:D126"/>
    <mergeCell ref="C127:D127"/>
    <mergeCell ref="B115:D115"/>
    <mergeCell ref="G115:H115"/>
    <mergeCell ref="B119:F119"/>
    <mergeCell ref="B120:D120"/>
    <mergeCell ref="E120:H120"/>
    <mergeCell ref="B118:H118"/>
    <mergeCell ref="C107:D107"/>
    <mergeCell ref="C108:D108"/>
    <mergeCell ref="C109:D109"/>
    <mergeCell ref="C110:D110"/>
    <mergeCell ref="C111:D111"/>
    <mergeCell ref="G114:H114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B64:H64"/>
    <mergeCell ref="B61:D61"/>
    <mergeCell ref="G61:H61"/>
    <mergeCell ref="B71:D71"/>
    <mergeCell ref="C72:D72"/>
    <mergeCell ref="C73:D73"/>
    <mergeCell ref="C74:D74"/>
    <mergeCell ref="C75:D75"/>
    <mergeCell ref="C76:D76"/>
    <mergeCell ref="B65:F65"/>
    <mergeCell ref="B66:D66"/>
    <mergeCell ref="E66:H66"/>
    <mergeCell ref="B69:D70"/>
    <mergeCell ref="E69:E70"/>
    <mergeCell ref="F69:F70"/>
    <mergeCell ref="G60:H60"/>
    <mergeCell ref="B63:D63"/>
    <mergeCell ref="G63:H63"/>
    <mergeCell ref="C50:D50"/>
    <mergeCell ref="C51:D51"/>
    <mergeCell ref="C52:D52"/>
    <mergeCell ref="C53:D53"/>
    <mergeCell ref="C54:D54"/>
    <mergeCell ref="C55:D55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30:D30"/>
    <mergeCell ref="C31:D31"/>
    <mergeCell ref="B25:D26"/>
    <mergeCell ref="E25:E26"/>
    <mergeCell ref="C44:D44"/>
    <mergeCell ref="C45:D45"/>
    <mergeCell ref="C46:D46"/>
    <mergeCell ref="C47:D47"/>
    <mergeCell ref="C48:D48"/>
    <mergeCell ref="B11:F11"/>
    <mergeCell ref="B12:D12"/>
    <mergeCell ref="E12:H12"/>
    <mergeCell ref="B13:F13"/>
    <mergeCell ref="A2:I2"/>
    <mergeCell ref="A3:I3"/>
    <mergeCell ref="A4:I4"/>
    <mergeCell ref="A5:I6"/>
    <mergeCell ref="A7:I7"/>
    <mergeCell ref="B10:H10"/>
    <mergeCell ref="G486:H486"/>
    <mergeCell ref="B487:D487"/>
    <mergeCell ref="G487:H487"/>
    <mergeCell ref="C155:D155"/>
    <mergeCell ref="C22:D22"/>
    <mergeCell ref="B15:D16"/>
    <mergeCell ref="E15:E16"/>
    <mergeCell ref="F15:F16"/>
    <mergeCell ref="G15:H15"/>
    <mergeCell ref="C17:D17"/>
    <mergeCell ref="C18:D18"/>
    <mergeCell ref="C19:D19"/>
    <mergeCell ref="C20:D20"/>
    <mergeCell ref="C21:D21"/>
    <mergeCell ref="C32:D32"/>
    <mergeCell ref="C33:D33"/>
    <mergeCell ref="C34:D34"/>
    <mergeCell ref="C35:D35"/>
    <mergeCell ref="C36:D36"/>
    <mergeCell ref="C37:D37"/>
    <mergeCell ref="F25:F26"/>
    <mergeCell ref="B27:D27"/>
    <mergeCell ref="C28:D28"/>
    <mergeCell ref="C29:D29"/>
    <mergeCell ref="C315:D315"/>
    <mergeCell ref="C182:D182"/>
    <mergeCell ref="B175:D176"/>
    <mergeCell ref="E175:E176"/>
    <mergeCell ref="F175:F176"/>
    <mergeCell ref="G175:H175"/>
    <mergeCell ref="C177:D177"/>
    <mergeCell ref="C178:D178"/>
    <mergeCell ref="C179:D179"/>
    <mergeCell ref="C180:D180"/>
    <mergeCell ref="C181:D181"/>
    <mergeCell ref="C192:D192"/>
    <mergeCell ref="C193:D193"/>
    <mergeCell ref="C194:D194"/>
    <mergeCell ref="C195:D195"/>
    <mergeCell ref="C196:D196"/>
    <mergeCell ref="C197:D197"/>
    <mergeCell ref="F185:F186"/>
    <mergeCell ref="B187:D187"/>
    <mergeCell ref="C188:D188"/>
    <mergeCell ref="C189:D189"/>
    <mergeCell ref="C204:D204"/>
    <mergeCell ref="C205:D205"/>
    <mergeCell ref="C206:D206"/>
    <mergeCell ref="B171:F171"/>
    <mergeCell ref="B172:D172"/>
    <mergeCell ref="E172:H172"/>
    <mergeCell ref="B173:F173"/>
    <mergeCell ref="B170:H170"/>
    <mergeCell ref="C190:D190"/>
    <mergeCell ref="C191:D191"/>
    <mergeCell ref="B185:D186"/>
    <mergeCell ref="E185:E18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216:D216"/>
    <mergeCell ref="C217:D217"/>
    <mergeCell ref="G220:H220"/>
    <mergeCell ref="B223:D223"/>
    <mergeCell ref="G223:H223"/>
    <mergeCell ref="C210:D210"/>
    <mergeCell ref="C211:D211"/>
    <mergeCell ref="C212:D212"/>
    <mergeCell ref="C213:D213"/>
    <mergeCell ref="C214:D214"/>
    <mergeCell ref="C215:D215"/>
    <mergeCell ref="B224:H224"/>
    <mergeCell ref="B221:D221"/>
    <mergeCell ref="G221:H221"/>
    <mergeCell ref="B231:D231"/>
    <mergeCell ref="C232:D232"/>
    <mergeCell ref="C233:D233"/>
    <mergeCell ref="C234:D234"/>
    <mergeCell ref="C235:D235"/>
    <mergeCell ref="C236:D236"/>
    <mergeCell ref="B225:F225"/>
    <mergeCell ref="B226:D226"/>
    <mergeCell ref="E226:H226"/>
    <mergeCell ref="B229:D230"/>
    <mergeCell ref="E229:E230"/>
    <mergeCell ref="F229:F230"/>
    <mergeCell ref="C243:D243"/>
    <mergeCell ref="C244:D244"/>
    <mergeCell ref="C245:D245"/>
    <mergeCell ref="C246:D246"/>
    <mergeCell ref="C247:D247"/>
    <mergeCell ref="C248:D248"/>
    <mergeCell ref="C237:D237"/>
    <mergeCell ref="C238:D238"/>
    <mergeCell ref="C239:D239"/>
    <mergeCell ref="C240:D240"/>
    <mergeCell ref="C241:D241"/>
    <mergeCell ref="C242:D242"/>
    <mergeCell ref="C255:D255"/>
    <mergeCell ref="C256:D256"/>
    <mergeCell ref="C257:D257"/>
    <mergeCell ref="C258:D258"/>
    <mergeCell ref="C259:D259"/>
    <mergeCell ref="C260:D260"/>
    <mergeCell ref="C249:D249"/>
    <mergeCell ref="C250:D250"/>
    <mergeCell ref="C251:D251"/>
    <mergeCell ref="C252:D252"/>
    <mergeCell ref="C253:D253"/>
    <mergeCell ref="C254:D254"/>
    <mergeCell ref="C267:D267"/>
    <mergeCell ref="C268:D268"/>
    <mergeCell ref="C269:D269"/>
    <mergeCell ref="C270:D270"/>
    <mergeCell ref="C271:D271"/>
    <mergeCell ref="G274:H274"/>
    <mergeCell ref="C261:D261"/>
    <mergeCell ref="C262:D262"/>
    <mergeCell ref="C263:D263"/>
    <mergeCell ref="C264:D264"/>
    <mergeCell ref="C265:D265"/>
    <mergeCell ref="C266:D266"/>
    <mergeCell ref="B283:D284"/>
    <mergeCell ref="E283:E284"/>
    <mergeCell ref="F283:F284"/>
    <mergeCell ref="B285:D285"/>
    <mergeCell ref="C286:D286"/>
    <mergeCell ref="C287:D287"/>
    <mergeCell ref="B275:D275"/>
    <mergeCell ref="G275:H275"/>
    <mergeCell ref="B279:F279"/>
    <mergeCell ref="B280:D280"/>
    <mergeCell ref="E280:H280"/>
    <mergeCell ref="B278:H278"/>
    <mergeCell ref="C294:D294"/>
    <mergeCell ref="C295:D295"/>
    <mergeCell ref="C296:D296"/>
    <mergeCell ref="C297:D297"/>
    <mergeCell ref="C298:D298"/>
    <mergeCell ref="C299:D299"/>
    <mergeCell ref="C288:D288"/>
    <mergeCell ref="C289:D289"/>
    <mergeCell ref="C290:D290"/>
    <mergeCell ref="C291:D291"/>
    <mergeCell ref="C292:D292"/>
    <mergeCell ref="C293:D293"/>
    <mergeCell ref="G320:G321"/>
    <mergeCell ref="C323:D323"/>
    <mergeCell ref="G185:G186"/>
    <mergeCell ref="G229:G230"/>
    <mergeCell ref="G283:G284"/>
    <mergeCell ref="C312:D312"/>
    <mergeCell ref="C313:D313"/>
    <mergeCell ref="C314:D314"/>
    <mergeCell ref="C316:D316"/>
    <mergeCell ref="C306:D306"/>
    <mergeCell ref="C307:D307"/>
    <mergeCell ref="C308:D308"/>
    <mergeCell ref="C309:D309"/>
    <mergeCell ref="C310:D310"/>
    <mergeCell ref="C311:D311"/>
    <mergeCell ref="B320:D322"/>
    <mergeCell ref="E320:E321"/>
    <mergeCell ref="F320:F321"/>
    <mergeCell ref="C300:D300"/>
    <mergeCell ref="C301:D301"/>
    <mergeCell ref="C302:D302"/>
    <mergeCell ref="C303:D303"/>
    <mergeCell ref="C304:D304"/>
    <mergeCell ref="C305:D305"/>
    <mergeCell ref="C475:D475"/>
    <mergeCell ref="C342:D342"/>
    <mergeCell ref="B335:D336"/>
    <mergeCell ref="E335:E336"/>
    <mergeCell ref="F335:F336"/>
    <mergeCell ref="G335:H335"/>
    <mergeCell ref="C337:D337"/>
    <mergeCell ref="C338:D338"/>
    <mergeCell ref="C339:D339"/>
    <mergeCell ref="C340:D340"/>
    <mergeCell ref="C341:D341"/>
    <mergeCell ref="C352:D352"/>
    <mergeCell ref="C353:D353"/>
    <mergeCell ref="C354:D354"/>
    <mergeCell ref="C355:D355"/>
    <mergeCell ref="C356:D356"/>
    <mergeCell ref="C357:D357"/>
    <mergeCell ref="F345:F346"/>
    <mergeCell ref="B347:D347"/>
    <mergeCell ref="C348:D348"/>
    <mergeCell ref="C349:D349"/>
    <mergeCell ref="C364:D364"/>
    <mergeCell ref="C365:D365"/>
    <mergeCell ref="C366:D366"/>
    <mergeCell ref="B331:F331"/>
    <mergeCell ref="B332:D332"/>
    <mergeCell ref="E332:H332"/>
    <mergeCell ref="B333:F333"/>
    <mergeCell ref="B330:H330"/>
    <mergeCell ref="C350:D350"/>
    <mergeCell ref="C351:D351"/>
    <mergeCell ref="B345:D346"/>
    <mergeCell ref="E345:E346"/>
    <mergeCell ref="C367:D367"/>
    <mergeCell ref="C368:D368"/>
    <mergeCell ref="C369:D369"/>
    <mergeCell ref="C358:D358"/>
    <mergeCell ref="C359:D359"/>
    <mergeCell ref="C360:D360"/>
    <mergeCell ref="C361:D361"/>
    <mergeCell ref="C362:D362"/>
    <mergeCell ref="C363:D363"/>
    <mergeCell ref="C376:D376"/>
    <mergeCell ref="C377:D377"/>
    <mergeCell ref="G380:H380"/>
    <mergeCell ref="B383:D383"/>
    <mergeCell ref="G383:H383"/>
    <mergeCell ref="C370:D370"/>
    <mergeCell ref="C371:D371"/>
    <mergeCell ref="C372:D372"/>
    <mergeCell ref="C373:D373"/>
    <mergeCell ref="C374:D374"/>
    <mergeCell ref="C375:D375"/>
    <mergeCell ref="C397:D397"/>
    <mergeCell ref="C398:D398"/>
    <mergeCell ref="C399:D399"/>
    <mergeCell ref="C400:D400"/>
    <mergeCell ref="C401:D401"/>
    <mergeCell ref="C402:D402"/>
    <mergeCell ref="B384:H384"/>
    <mergeCell ref="B381:D381"/>
    <mergeCell ref="G381:H381"/>
    <mergeCell ref="B391:D391"/>
    <mergeCell ref="C392:D392"/>
    <mergeCell ref="C393:D393"/>
    <mergeCell ref="C394:D394"/>
    <mergeCell ref="C395:D395"/>
    <mergeCell ref="C396:D396"/>
    <mergeCell ref="B385:F385"/>
    <mergeCell ref="B386:D386"/>
    <mergeCell ref="E386:H386"/>
    <mergeCell ref="B389:D390"/>
    <mergeCell ref="E389:E390"/>
    <mergeCell ref="F389:F390"/>
    <mergeCell ref="C409:D409"/>
    <mergeCell ref="C410:D410"/>
    <mergeCell ref="C411:D411"/>
    <mergeCell ref="C412:D412"/>
    <mergeCell ref="C413:D413"/>
    <mergeCell ref="C414:D414"/>
    <mergeCell ref="C403:D403"/>
    <mergeCell ref="C404:D404"/>
    <mergeCell ref="C405:D405"/>
    <mergeCell ref="C406:D406"/>
    <mergeCell ref="C407:D407"/>
    <mergeCell ref="C408:D408"/>
    <mergeCell ref="C421:D421"/>
    <mergeCell ref="C422:D422"/>
    <mergeCell ref="C423:D423"/>
    <mergeCell ref="C424:D424"/>
    <mergeCell ref="C425:D425"/>
    <mergeCell ref="C426:D426"/>
    <mergeCell ref="C415:D415"/>
    <mergeCell ref="C416:D416"/>
    <mergeCell ref="C417:D417"/>
    <mergeCell ref="C418:D418"/>
    <mergeCell ref="C419:D419"/>
    <mergeCell ref="C420:D420"/>
    <mergeCell ref="B435:D435"/>
    <mergeCell ref="G435:H435"/>
    <mergeCell ref="B439:F439"/>
    <mergeCell ref="B440:D440"/>
    <mergeCell ref="E440:H440"/>
    <mergeCell ref="B438:H438"/>
    <mergeCell ref="C427:D427"/>
    <mergeCell ref="C428:D428"/>
    <mergeCell ref="C429:D429"/>
    <mergeCell ref="C430:D430"/>
    <mergeCell ref="C431:D431"/>
    <mergeCell ref="G434:H434"/>
    <mergeCell ref="C448:D448"/>
    <mergeCell ref="C449:D449"/>
    <mergeCell ref="C450:D450"/>
    <mergeCell ref="C451:D451"/>
    <mergeCell ref="C452:D452"/>
    <mergeCell ref="C453:D453"/>
    <mergeCell ref="B443:D444"/>
    <mergeCell ref="E443:E444"/>
    <mergeCell ref="F443:F444"/>
    <mergeCell ref="B445:D445"/>
    <mergeCell ref="C446:D446"/>
    <mergeCell ref="C447:D447"/>
    <mergeCell ref="C460:D460"/>
    <mergeCell ref="C461:D461"/>
    <mergeCell ref="C462:D462"/>
    <mergeCell ref="C463:D463"/>
    <mergeCell ref="C464:D464"/>
    <mergeCell ref="C465:D465"/>
    <mergeCell ref="C454:D454"/>
    <mergeCell ref="C455:D455"/>
    <mergeCell ref="C456:D456"/>
    <mergeCell ref="C457:D457"/>
    <mergeCell ref="C458:D458"/>
    <mergeCell ref="C459:D459"/>
    <mergeCell ref="G166:H166"/>
    <mergeCell ref="B167:D167"/>
    <mergeCell ref="G167:H167"/>
    <mergeCell ref="G326:H326"/>
    <mergeCell ref="B327:D327"/>
    <mergeCell ref="G327:H327"/>
    <mergeCell ref="G480:G481"/>
    <mergeCell ref="C483:D483"/>
    <mergeCell ref="G345:G346"/>
    <mergeCell ref="G389:G390"/>
    <mergeCell ref="G443:G444"/>
    <mergeCell ref="C472:D472"/>
    <mergeCell ref="C473:D473"/>
    <mergeCell ref="C474:D474"/>
    <mergeCell ref="C476:D476"/>
    <mergeCell ref="C466:D466"/>
    <mergeCell ref="C467:D467"/>
    <mergeCell ref="C468:D468"/>
    <mergeCell ref="C469:D469"/>
    <mergeCell ref="C470:D470"/>
    <mergeCell ref="C471:D471"/>
    <mergeCell ref="B480:D482"/>
    <mergeCell ref="E480:E481"/>
    <mergeCell ref="F480:F481"/>
  </mergeCells>
  <phoneticPr fontId="15" type="noConversion"/>
  <pageMargins left="0.2" right="0.2" top="0.5" bottom="0.25" header="0.3" footer="0.3"/>
  <pageSetup paperSize="9" scale="75" fitToHeight="0" orientation="portrait" horizontalDpi="4294967293" verticalDpi="300" r:id="rId1"/>
  <rowBreaks count="2" manualBreakCount="2">
    <brk id="63" max="8" man="1"/>
    <brk id="117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FF00"/>
  </sheetPr>
  <dimension ref="A1:I487"/>
  <sheetViews>
    <sheetView showGridLines="0" zoomScale="110" zoomScaleNormal="110" zoomScaleSheetLayoutView="85" workbookViewId="0">
      <selection activeCell="J16" sqref="J16"/>
    </sheetView>
  </sheetViews>
  <sheetFormatPr defaultColWidth="8.88671875" defaultRowHeight="13.2" x14ac:dyDescent="0.25"/>
  <cols>
    <col min="1" max="1" width="4.44140625" style="1" bestFit="1" customWidth="1"/>
    <col min="2" max="2" width="9" style="1" bestFit="1" customWidth="1"/>
    <col min="3" max="3" width="6.33203125" style="1" bestFit="1" customWidth="1"/>
    <col min="4" max="4" width="49.109375" style="1" bestFit="1" customWidth="1"/>
    <col min="5" max="5" width="16.44140625" style="1" customWidth="1"/>
    <col min="6" max="8" width="15.44140625" style="1" customWidth="1"/>
    <col min="9" max="9" width="2.44140625" style="1" customWidth="1"/>
    <col min="10" max="16384" width="8.88671875" style="1"/>
  </cols>
  <sheetData>
    <row r="1" spans="1:9" ht="15.6" customHeight="1" x14ac:dyDescent="0.25"/>
    <row r="2" spans="1:9" ht="15.6" customHeight="1" x14ac:dyDescent="0.3">
      <c r="A2" s="1225" t="s">
        <v>53</v>
      </c>
      <c r="B2" s="1225"/>
      <c r="C2" s="1225"/>
      <c r="D2" s="1225"/>
      <c r="E2" s="1225"/>
      <c r="F2" s="1225"/>
      <c r="G2" s="1225"/>
      <c r="H2" s="1225"/>
      <c r="I2" s="1225"/>
    </row>
    <row r="3" spans="1:9" ht="15.6" customHeight="1" x14ac:dyDescent="0.3">
      <c r="A3" s="1226" t="s">
        <v>54</v>
      </c>
      <c r="B3" s="1226"/>
      <c r="C3" s="1226"/>
      <c r="D3" s="1226"/>
      <c r="E3" s="1226"/>
      <c r="F3" s="1226"/>
      <c r="G3" s="1226"/>
      <c r="H3" s="1226"/>
      <c r="I3" s="1226"/>
    </row>
    <row r="4" spans="1:9" ht="15.6" customHeight="1" x14ac:dyDescent="0.3">
      <c r="A4" s="1225"/>
      <c r="B4" s="1225"/>
      <c r="C4" s="1225"/>
      <c r="D4" s="1225"/>
      <c r="E4" s="1225"/>
      <c r="F4" s="1225"/>
      <c r="G4" s="1225"/>
      <c r="H4" s="1225"/>
      <c r="I4" s="1225"/>
    </row>
    <row r="5" spans="1:9" ht="15.6" customHeight="1" x14ac:dyDescent="0.25">
      <c r="A5" s="1225" t="s">
        <v>55</v>
      </c>
      <c r="B5" s="1225"/>
      <c r="C5" s="1225"/>
      <c r="D5" s="1225"/>
      <c r="E5" s="1225"/>
      <c r="F5" s="1225"/>
      <c r="G5" s="1225"/>
      <c r="H5" s="1225"/>
      <c r="I5" s="1225"/>
    </row>
    <row r="6" spans="1:9" ht="15.6" customHeight="1" x14ac:dyDescent="0.25">
      <c r="A6" s="1225"/>
      <c r="B6" s="1225"/>
      <c r="C6" s="1225"/>
      <c r="D6" s="1225"/>
      <c r="E6" s="1225"/>
      <c r="F6" s="1225"/>
      <c r="G6" s="1225"/>
      <c r="H6" s="1225"/>
      <c r="I6" s="1225"/>
    </row>
    <row r="7" spans="1:9" ht="15.6" customHeight="1" x14ac:dyDescent="0.3">
      <c r="A7" s="1225" t="s">
        <v>56</v>
      </c>
      <c r="B7" s="1225"/>
      <c r="C7" s="1225"/>
      <c r="D7" s="1225"/>
      <c r="E7" s="1225"/>
      <c r="F7" s="1225"/>
      <c r="G7" s="1225"/>
      <c r="H7" s="1225"/>
      <c r="I7" s="1225"/>
    </row>
    <row r="8" spans="1:9" ht="15.6" customHeight="1" x14ac:dyDescent="0.25"/>
    <row r="9" spans="1:9" ht="15.6" customHeight="1" thickBot="1" x14ac:dyDescent="0.3"/>
    <row r="10" spans="1:9" ht="15.6" customHeight="1" thickBot="1" x14ac:dyDescent="0.3">
      <c r="B10" s="1222" t="s">
        <v>203</v>
      </c>
      <c r="C10" s="1223"/>
      <c r="D10" s="1223"/>
      <c r="E10" s="1223"/>
      <c r="F10" s="1223"/>
      <c r="G10" s="1223"/>
      <c r="H10" s="1224"/>
    </row>
    <row r="11" spans="1:9" ht="15.6" customHeight="1" thickBot="1" x14ac:dyDescent="0.3">
      <c r="B11" s="1228"/>
      <c r="C11" s="1228"/>
      <c r="D11" s="1228"/>
      <c r="E11" s="1228"/>
      <c r="F11" s="1228"/>
    </row>
    <row r="12" spans="1:9" ht="15.6" customHeight="1" thickBot="1" x14ac:dyDescent="0.3">
      <c r="B12" s="1215" t="s">
        <v>0</v>
      </c>
      <c r="C12" s="1216"/>
      <c r="D12" s="1216"/>
      <c r="E12" s="1217"/>
      <c r="F12" s="1217"/>
      <c r="G12" s="1217"/>
      <c r="H12" s="1218"/>
    </row>
    <row r="13" spans="1:9" ht="15.6" customHeight="1" x14ac:dyDescent="0.25">
      <c r="A13" s="9"/>
      <c r="B13" s="1228"/>
      <c r="C13" s="1228"/>
      <c r="D13" s="1228"/>
      <c r="E13" s="1228"/>
      <c r="F13" s="1228"/>
      <c r="G13" s="9"/>
      <c r="H13" s="9"/>
      <c r="I13" s="9"/>
    </row>
    <row r="14" spans="1:9" ht="15.6" customHeight="1" thickBot="1" x14ac:dyDescent="0.3">
      <c r="A14" s="9"/>
      <c r="B14" s="6"/>
      <c r="C14" s="6"/>
      <c r="D14" s="6"/>
      <c r="E14" s="6"/>
      <c r="F14" s="6"/>
      <c r="G14" s="9"/>
      <c r="H14" s="9"/>
      <c r="I14" s="9"/>
    </row>
    <row r="15" spans="1:9" ht="21.6" customHeight="1" x14ac:dyDescent="0.25">
      <c r="A15" s="14" t="s">
        <v>251</v>
      </c>
      <c r="B15" s="1203" t="s">
        <v>18</v>
      </c>
      <c r="C15" s="1204"/>
      <c r="D15" s="1204"/>
      <c r="E15" s="1219" t="s">
        <v>71</v>
      </c>
      <c r="F15" s="1229"/>
      <c r="G15" s="1229"/>
      <c r="H15" s="1229"/>
    </row>
    <row r="16" spans="1:9" ht="30" customHeight="1" x14ac:dyDescent="0.25">
      <c r="A16" s="10"/>
      <c r="B16" s="1206"/>
      <c r="C16" s="1207"/>
      <c r="D16" s="1207"/>
      <c r="E16" s="1220"/>
      <c r="F16" s="1229"/>
      <c r="G16" s="62"/>
      <c r="H16" s="62"/>
    </row>
    <row r="17" spans="1:8" ht="15.6" customHeight="1" x14ac:dyDescent="0.25">
      <c r="B17" s="31" t="s">
        <v>75</v>
      </c>
      <c r="C17" s="1202" t="s">
        <v>19</v>
      </c>
      <c r="D17" s="1202"/>
      <c r="E17" s="11">
        <v>0</v>
      </c>
      <c r="F17" s="63"/>
      <c r="G17" s="63"/>
      <c r="H17" s="63"/>
    </row>
    <row r="18" spans="1:8" ht="15.6" customHeight="1" x14ac:dyDescent="0.25">
      <c r="B18" s="31" t="s">
        <v>212</v>
      </c>
      <c r="C18" s="1202" t="s">
        <v>216</v>
      </c>
      <c r="D18" s="1202"/>
      <c r="E18" s="12"/>
      <c r="F18" s="64"/>
      <c r="G18" s="64"/>
      <c r="H18" s="64"/>
    </row>
    <row r="19" spans="1:8" ht="15.6" customHeight="1" x14ac:dyDescent="0.25">
      <c r="B19" s="31" t="s">
        <v>213</v>
      </c>
      <c r="C19" s="1202" t="s">
        <v>217</v>
      </c>
      <c r="D19" s="1202"/>
      <c r="E19" s="12"/>
      <c r="F19" s="64"/>
      <c r="G19" s="64"/>
      <c r="H19" s="64"/>
    </row>
    <row r="20" spans="1:8" ht="15.6" customHeight="1" x14ac:dyDescent="0.25">
      <c r="B20" s="31" t="s">
        <v>214</v>
      </c>
      <c r="C20" s="1202" t="s">
        <v>218</v>
      </c>
      <c r="D20" s="1202"/>
      <c r="E20" s="12"/>
      <c r="F20" s="64"/>
      <c r="G20" s="64"/>
      <c r="H20" s="64"/>
    </row>
    <row r="21" spans="1:8" ht="15.6" customHeight="1" x14ac:dyDescent="0.25">
      <c r="B21" s="31" t="s">
        <v>215</v>
      </c>
      <c r="C21" s="1202" t="s">
        <v>219</v>
      </c>
      <c r="D21" s="1202"/>
      <c r="E21" s="12"/>
      <c r="F21" s="64"/>
      <c r="G21" s="64"/>
      <c r="H21" s="64"/>
    </row>
    <row r="22" spans="1:8" ht="15.6" customHeight="1" thickBot="1" x14ac:dyDescent="0.3">
      <c r="B22" s="29" t="s">
        <v>76</v>
      </c>
      <c r="C22" s="1211" t="s">
        <v>20</v>
      </c>
      <c r="D22" s="1211"/>
      <c r="E22" s="13"/>
      <c r="F22" s="64"/>
      <c r="G22" s="64"/>
      <c r="H22" s="64"/>
    </row>
    <row r="23" spans="1:8" ht="15.6" customHeight="1" x14ac:dyDescent="0.25">
      <c r="B23" s="61"/>
      <c r="C23" s="61"/>
      <c r="D23" s="61"/>
      <c r="E23" s="61"/>
      <c r="F23" s="61"/>
      <c r="G23" s="9"/>
      <c r="H23" s="9"/>
    </row>
    <row r="24" spans="1:8" ht="15.6" customHeight="1" thickBot="1" x14ac:dyDescent="0.3">
      <c r="B24" s="61"/>
      <c r="C24" s="61"/>
      <c r="D24" s="61"/>
      <c r="E24" s="61"/>
      <c r="F24" s="61"/>
      <c r="G24" s="9"/>
      <c r="H24" s="9"/>
    </row>
    <row r="25" spans="1:8" ht="30" customHeight="1" x14ac:dyDescent="0.25">
      <c r="A25" s="14" t="s">
        <v>252</v>
      </c>
      <c r="B25" s="1203" t="s">
        <v>281</v>
      </c>
      <c r="C25" s="1204"/>
      <c r="D25" s="1204"/>
      <c r="E25" s="1204" t="s">
        <v>21</v>
      </c>
      <c r="F25" s="1204" t="s">
        <v>208</v>
      </c>
      <c r="G25" s="1219" t="s">
        <v>209</v>
      </c>
      <c r="H25" s="9"/>
    </row>
    <row r="26" spans="1:8" ht="30" customHeight="1" x14ac:dyDescent="0.25">
      <c r="B26" s="1206"/>
      <c r="C26" s="1207"/>
      <c r="D26" s="1207"/>
      <c r="E26" s="1207"/>
      <c r="F26" s="1207"/>
      <c r="G26" s="1220"/>
      <c r="H26" s="9"/>
    </row>
    <row r="27" spans="1:8" ht="15.6" customHeight="1" x14ac:dyDescent="0.25">
      <c r="B27" s="1206" t="s">
        <v>25</v>
      </c>
      <c r="C27" s="1207"/>
      <c r="D27" s="1207"/>
      <c r="E27" s="65" t="s">
        <v>74</v>
      </c>
      <c r="F27" s="65" t="s">
        <v>74</v>
      </c>
      <c r="G27" s="66" t="s">
        <v>74</v>
      </c>
      <c r="H27" s="9"/>
    </row>
    <row r="28" spans="1:8" ht="15.6" customHeight="1" x14ac:dyDescent="0.25">
      <c r="B28" s="24" t="s">
        <v>77</v>
      </c>
      <c r="C28" s="1234">
        <v>1</v>
      </c>
      <c r="D28" s="1234"/>
      <c r="E28" s="15"/>
      <c r="F28" s="15"/>
      <c r="G28" s="15"/>
      <c r="H28" s="9"/>
    </row>
    <row r="29" spans="1:8" ht="15.6" customHeight="1" x14ac:dyDescent="0.25">
      <c r="B29" s="24" t="s">
        <v>78</v>
      </c>
      <c r="C29" s="1234">
        <v>0.99</v>
      </c>
      <c r="D29" s="1234"/>
      <c r="E29" s="15"/>
      <c r="F29" s="67">
        <f>$F$28/$C29</f>
        <v>0</v>
      </c>
      <c r="G29" s="32">
        <f>$G$28/$C29</f>
        <v>0</v>
      </c>
      <c r="H29" s="9"/>
    </row>
    <row r="30" spans="1:8" ht="15.6" customHeight="1" x14ac:dyDescent="0.25">
      <c r="B30" s="24" t="s">
        <v>79</v>
      </c>
      <c r="C30" s="1234">
        <v>0.98</v>
      </c>
      <c r="D30" s="1234"/>
      <c r="E30" s="15"/>
      <c r="F30" s="67">
        <f t="shared" ref="F30:F57" si="0">$F$28/$C30</f>
        <v>0</v>
      </c>
      <c r="G30" s="32">
        <f t="shared" ref="G30:G57" si="1">$G$28/$C30</f>
        <v>0</v>
      </c>
      <c r="H30" s="9"/>
    </row>
    <row r="31" spans="1:8" ht="15.6" customHeight="1" x14ac:dyDescent="0.25">
      <c r="B31" s="24" t="s">
        <v>80</v>
      </c>
      <c r="C31" s="1234">
        <v>0.97</v>
      </c>
      <c r="D31" s="1234"/>
      <c r="E31" s="15"/>
      <c r="F31" s="67">
        <f t="shared" si="0"/>
        <v>0</v>
      </c>
      <c r="G31" s="32">
        <f t="shared" si="1"/>
        <v>0</v>
      </c>
      <c r="H31" s="9"/>
    </row>
    <row r="32" spans="1:8" ht="15.6" customHeight="1" x14ac:dyDescent="0.25">
      <c r="B32" s="24" t="s">
        <v>81</v>
      </c>
      <c r="C32" s="1234">
        <v>0.96</v>
      </c>
      <c r="D32" s="1234"/>
      <c r="E32" s="15"/>
      <c r="F32" s="67">
        <f t="shared" si="0"/>
        <v>0</v>
      </c>
      <c r="G32" s="32">
        <f t="shared" si="1"/>
        <v>0</v>
      </c>
      <c r="H32" s="9"/>
    </row>
    <row r="33" spans="1:9" ht="15.6" customHeight="1" x14ac:dyDescent="0.25">
      <c r="B33" s="24" t="s">
        <v>82</v>
      </c>
      <c r="C33" s="1234">
        <v>0.95</v>
      </c>
      <c r="D33" s="1234"/>
      <c r="E33" s="15"/>
      <c r="F33" s="67">
        <f t="shared" si="0"/>
        <v>0</v>
      </c>
      <c r="G33" s="32">
        <f t="shared" si="1"/>
        <v>0</v>
      </c>
      <c r="H33" s="9"/>
    </row>
    <row r="34" spans="1:9" ht="15.6" customHeight="1" x14ac:dyDescent="0.25">
      <c r="A34" s="14"/>
      <c r="B34" s="24" t="s">
        <v>83</v>
      </c>
      <c r="C34" s="1234">
        <v>0.94</v>
      </c>
      <c r="D34" s="1234"/>
      <c r="E34" s="15"/>
      <c r="F34" s="67">
        <f t="shared" si="0"/>
        <v>0</v>
      </c>
      <c r="G34" s="32">
        <f t="shared" si="1"/>
        <v>0</v>
      </c>
      <c r="H34" s="9"/>
    </row>
    <row r="35" spans="1:9" ht="15.6" customHeight="1" x14ac:dyDescent="0.25">
      <c r="B35" s="24" t="s">
        <v>84</v>
      </c>
      <c r="C35" s="1234">
        <v>0.93</v>
      </c>
      <c r="D35" s="1234"/>
      <c r="E35" s="15"/>
      <c r="F35" s="67">
        <f t="shared" si="0"/>
        <v>0</v>
      </c>
      <c r="G35" s="32">
        <f t="shared" si="1"/>
        <v>0</v>
      </c>
      <c r="H35" s="9"/>
    </row>
    <row r="36" spans="1:9" ht="15.6" customHeight="1" x14ac:dyDescent="0.25">
      <c r="B36" s="24" t="s">
        <v>85</v>
      </c>
      <c r="C36" s="1234">
        <v>0.92</v>
      </c>
      <c r="D36" s="1234"/>
      <c r="E36" s="15"/>
      <c r="F36" s="67">
        <f t="shared" si="0"/>
        <v>0</v>
      </c>
      <c r="G36" s="32">
        <f t="shared" si="1"/>
        <v>0</v>
      </c>
      <c r="H36" s="9"/>
    </row>
    <row r="37" spans="1:9" ht="15.6" customHeight="1" x14ac:dyDescent="0.25">
      <c r="B37" s="24" t="s">
        <v>86</v>
      </c>
      <c r="C37" s="1234">
        <v>0.91</v>
      </c>
      <c r="D37" s="1234"/>
      <c r="E37" s="15"/>
      <c r="F37" s="67">
        <f t="shared" si="0"/>
        <v>0</v>
      </c>
      <c r="G37" s="32">
        <f t="shared" si="1"/>
        <v>0</v>
      </c>
      <c r="H37" s="9"/>
    </row>
    <row r="38" spans="1:9" ht="15.6" customHeight="1" x14ac:dyDescent="0.25">
      <c r="B38" s="24" t="s">
        <v>87</v>
      </c>
      <c r="C38" s="1234">
        <v>0.9</v>
      </c>
      <c r="D38" s="1234"/>
      <c r="E38" s="15"/>
      <c r="F38" s="67">
        <f t="shared" si="0"/>
        <v>0</v>
      </c>
      <c r="G38" s="32">
        <f t="shared" si="1"/>
        <v>0</v>
      </c>
      <c r="H38" s="9"/>
    </row>
    <row r="39" spans="1:9" ht="15.6" customHeight="1" x14ac:dyDescent="0.25">
      <c r="B39" s="24" t="s">
        <v>88</v>
      </c>
      <c r="C39" s="1234">
        <v>0.89</v>
      </c>
      <c r="D39" s="1234"/>
      <c r="E39" s="15"/>
      <c r="F39" s="67">
        <f t="shared" si="0"/>
        <v>0</v>
      </c>
      <c r="G39" s="32">
        <f t="shared" si="1"/>
        <v>0</v>
      </c>
      <c r="H39" s="9"/>
    </row>
    <row r="40" spans="1:9" ht="15.6" customHeight="1" x14ac:dyDescent="0.25">
      <c r="A40" s="9"/>
      <c r="B40" s="24" t="s">
        <v>89</v>
      </c>
      <c r="C40" s="1234">
        <v>0.88</v>
      </c>
      <c r="D40" s="1234"/>
      <c r="E40" s="15"/>
      <c r="F40" s="67">
        <f t="shared" si="0"/>
        <v>0</v>
      </c>
      <c r="G40" s="32">
        <f t="shared" si="1"/>
        <v>0</v>
      </c>
      <c r="H40" s="9"/>
      <c r="I40" s="9"/>
    </row>
    <row r="41" spans="1:9" ht="15.6" customHeight="1" x14ac:dyDescent="0.25">
      <c r="A41" s="9"/>
      <c r="B41" s="24" t="s">
        <v>90</v>
      </c>
      <c r="C41" s="1234">
        <v>0.87</v>
      </c>
      <c r="D41" s="1234"/>
      <c r="E41" s="15"/>
      <c r="F41" s="67">
        <f t="shared" si="0"/>
        <v>0</v>
      </c>
      <c r="G41" s="32">
        <f t="shared" si="1"/>
        <v>0</v>
      </c>
      <c r="H41" s="9"/>
      <c r="I41" s="9"/>
    </row>
    <row r="42" spans="1:9" ht="15.6" customHeight="1" x14ac:dyDescent="0.25">
      <c r="A42" s="9"/>
      <c r="B42" s="24" t="s">
        <v>91</v>
      </c>
      <c r="C42" s="1234">
        <v>0.86</v>
      </c>
      <c r="D42" s="1234"/>
      <c r="E42" s="15"/>
      <c r="F42" s="67">
        <f t="shared" si="0"/>
        <v>0</v>
      </c>
      <c r="G42" s="32">
        <f t="shared" si="1"/>
        <v>0</v>
      </c>
      <c r="H42" s="9"/>
      <c r="I42" s="9"/>
    </row>
    <row r="43" spans="1:9" ht="15.6" customHeight="1" x14ac:dyDescent="0.25">
      <c r="A43" s="9"/>
      <c r="B43" s="24" t="s">
        <v>92</v>
      </c>
      <c r="C43" s="1234">
        <v>0.85</v>
      </c>
      <c r="D43" s="1234"/>
      <c r="E43" s="15"/>
      <c r="F43" s="67">
        <f t="shared" si="0"/>
        <v>0</v>
      </c>
      <c r="G43" s="32">
        <f t="shared" si="1"/>
        <v>0</v>
      </c>
      <c r="H43" s="9"/>
      <c r="I43" s="9"/>
    </row>
    <row r="44" spans="1:9" ht="15.6" customHeight="1" x14ac:dyDescent="0.25">
      <c r="A44" s="9"/>
      <c r="B44" s="24" t="s">
        <v>93</v>
      </c>
      <c r="C44" s="1234">
        <v>0.84</v>
      </c>
      <c r="D44" s="1234"/>
      <c r="E44" s="15"/>
      <c r="F44" s="67">
        <f t="shared" si="0"/>
        <v>0</v>
      </c>
      <c r="G44" s="32">
        <f t="shared" si="1"/>
        <v>0</v>
      </c>
      <c r="H44" s="9"/>
      <c r="I44" s="9"/>
    </row>
    <row r="45" spans="1:9" ht="15.6" customHeight="1" x14ac:dyDescent="0.25">
      <c r="A45" s="9"/>
      <c r="B45" s="24" t="s">
        <v>94</v>
      </c>
      <c r="C45" s="1234">
        <v>0.83</v>
      </c>
      <c r="D45" s="1234"/>
      <c r="E45" s="15"/>
      <c r="F45" s="67">
        <f t="shared" si="0"/>
        <v>0</v>
      </c>
      <c r="G45" s="32">
        <f t="shared" si="1"/>
        <v>0</v>
      </c>
      <c r="H45" s="9"/>
      <c r="I45" s="9"/>
    </row>
    <row r="46" spans="1:9" ht="15.6" customHeight="1" x14ac:dyDescent="0.25">
      <c r="A46" s="9"/>
      <c r="B46" s="24" t="s">
        <v>95</v>
      </c>
      <c r="C46" s="1234">
        <v>0.82</v>
      </c>
      <c r="D46" s="1234"/>
      <c r="E46" s="15"/>
      <c r="F46" s="67">
        <f t="shared" si="0"/>
        <v>0</v>
      </c>
      <c r="G46" s="32">
        <f t="shared" si="1"/>
        <v>0</v>
      </c>
      <c r="H46" s="9"/>
      <c r="I46" s="9"/>
    </row>
    <row r="47" spans="1:9" ht="15.6" customHeight="1" x14ac:dyDescent="0.25">
      <c r="A47" s="9"/>
      <c r="B47" s="24" t="s">
        <v>96</v>
      </c>
      <c r="C47" s="1234">
        <v>0.81</v>
      </c>
      <c r="D47" s="1234"/>
      <c r="E47" s="15"/>
      <c r="F47" s="67">
        <f t="shared" si="0"/>
        <v>0</v>
      </c>
      <c r="G47" s="32">
        <f t="shared" si="1"/>
        <v>0</v>
      </c>
      <c r="H47" s="9"/>
      <c r="I47" s="9"/>
    </row>
    <row r="48" spans="1:9" ht="15.6" customHeight="1" x14ac:dyDescent="0.25">
      <c r="A48" s="9"/>
      <c r="B48" s="24" t="s">
        <v>97</v>
      </c>
      <c r="C48" s="1234">
        <v>0.8</v>
      </c>
      <c r="D48" s="1234"/>
      <c r="E48" s="15"/>
      <c r="F48" s="67">
        <f t="shared" si="0"/>
        <v>0</v>
      </c>
      <c r="G48" s="32">
        <f t="shared" si="1"/>
        <v>0</v>
      </c>
      <c r="H48" s="9"/>
      <c r="I48" s="9"/>
    </row>
    <row r="49" spans="1:9" ht="15.6" customHeight="1" x14ac:dyDescent="0.25">
      <c r="A49" s="9"/>
      <c r="B49" s="24" t="s">
        <v>98</v>
      </c>
      <c r="C49" s="1234">
        <v>0.79</v>
      </c>
      <c r="D49" s="1234"/>
      <c r="E49" s="15"/>
      <c r="F49" s="67">
        <f t="shared" si="0"/>
        <v>0</v>
      </c>
      <c r="G49" s="32">
        <f t="shared" si="1"/>
        <v>0</v>
      </c>
      <c r="H49" s="9"/>
      <c r="I49" s="9"/>
    </row>
    <row r="50" spans="1:9" ht="15.6" customHeight="1" x14ac:dyDescent="0.25">
      <c r="A50" s="9"/>
      <c r="B50" s="24" t="s">
        <v>99</v>
      </c>
      <c r="C50" s="1234">
        <v>0.78</v>
      </c>
      <c r="D50" s="1234"/>
      <c r="E50" s="15"/>
      <c r="F50" s="67">
        <f t="shared" si="0"/>
        <v>0</v>
      </c>
      <c r="G50" s="32">
        <f t="shared" si="1"/>
        <v>0</v>
      </c>
      <c r="H50" s="9"/>
      <c r="I50" s="9"/>
    </row>
    <row r="51" spans="1:9" ht="15.6" customHeight="1" x14ac:dyDescent="0.25">
      <c r="A51" s="9"/>
      <c r="B51" s="24" t="s">
        <v>100</v>
      </c>
      <c r="C51" s="1234">
        <v>0.77</v>
      </c>
      <c r="D51" s="1234"/>
      <c r="E51" s="15"/>
      <c r="F51" s="67">
        <f t="shared" si="0"/>
        <v>0</v>
      </c>
      <c r="G51" s="32">
        <f t="shared" si="1"/>
        <v>0</v>
      </c>
      <c r="H51" s="9"/>
      <c r="I51" s="9"/>
    </row>
    <row r="52" spans="1:9" ht="15.6" customHeight="1" x14ac:dyDescent="0.25">
      <c r="A52" s="9"/>
      <c r="B52" s="24" t="s">
        <v>101</v>
      </c>
      <c r="C52" s="1234">
        <v>0.76</v>
      </c>
      <c r="D52" s="1234"/>
      <c r="E52" s="15"/>
      <c r="F52" s="67">
        <f t="shared" si="0"/>
        <v>0</v>
      </c>
      <c r="G52" s="32">
        <f t="shared" si="1"/>
        <v>0</v>
      </c>
      <c r="H52" s="9"/>
      <c r="I52" s="9"/>
    </row>
    <row r="53" spans="1:9" ht="15.6" customHeight="1" x14ac:dyDescent="0.25">
      <c r="A53" s="9"/>
      <c r="B53" s="24" t="s">
        <v>102</v>
      </c>
      <c r="C53" s="1234">
        <v>0.75</v>
      </c>
      <c r="D53" s="1234"/>
      <c r="E53" s="15"/>
      <c r="F53" s="67">
        <f t="shared" si="0"/>
        <v>0</v>
      </c>
      <c r="G53" s="32">
        <f t="shared" si="1"/>
        <v>0</v>
      </c>
      <c r="H53" s="9"/>
      <c r="I53" s="9"/>
    </row>
    <row r="54" spans="1:9" ht="15.6" customHeight="1" x14ac:dyDescent="0.25">
      <c r="A54" s="9"/>
      <c r="B54" s="24" t="s">
        <v>103</v>
      </c>
      <c r="C54" s="1234">
        <v>0.74</v>
      </c>
      <c r="D54" s="1234"/>
      <c r="E54" s="15"/>
      <c r="F54" s="67">
        <f t="shared" si="0"/>
        <v>0</v>
      </c>
      <c r="G54" s="32">
        <f t="shared" si="1"/>
        <v>0</v>
      </c>
      <c r="H54" s="9"/>
      <c r="I54" s="9"/>
    </row>
    <row r="55" spans="1:9" ht="15.6" customHeight="1" x14ac:dyDescent="0.25">
      <c r="A55" s="9"/>
      <c r="B55" s="24" t="s">
        <v>104</v>
      </c>
      <c r="C55" s="1234">
        <v>0.73</v>
      </c>
      <c r="D55" s="1234"/>
      <c r="E55" s="15"/>
      <c r="F55" s="67">
        <f t="shared" si="0"/>
        <v>0</v>
      </c>
      <c r="G55" s="32">
        <f t="shared" si="1"/>
        <v>0</v>
      </c>
      <c r="H55" s="9"/>
      <c r="I55" s="9"/>
    </row>
    <row r="56" spans="1:9" ht="15.6" customHeight="1" x14ac:dyDescent="0.25">
      <c r="A56" s="9"/>
      <c r="B56" s="24" t="s">
        <v>105</v>
      </c>
      <c r="C56" s="1234">
        <v>0.72</v>
      </c>
      <c r="D56" s="1234"/>
      <c r="E56" s="15"/>
      <c r="F56" s="67">
        <f t="shared" si="0"/>
        <v>0</v>
      </c>
      <c r="G56" s="32">
        <f t="shared" si="1"/>
        <v>0</v>
      </c>
      <c r="H56" s="9"/>
      <c r="I56" s="9"/>
    </row>
    <row r="57" spans="1:9" ht="15.6" customHeight="1" thickBot="1" x14ac:dyDescent="0.3">
      <c r="A57" s="9"/>
      <c r="B57" s="30" t="s">
        <v>106</v>
      </c>
      <c r="C57" s="1237">
        <v>0.71</v>
      </c>
      <c r="D57" s="1237"/>
      <c r="E57" s="17"/>
      <c r="F57" s="68">
        <f t="shared" si="0"/>
        <v>0</v>
      </c>
      <c r="G57" s="33">
        <f t="shared" si="1"/>
        <v>0</v>
      </c>
      <c r="H57" s="9"/>
      <c r="I57" s="9"/>
    </row>
    <row r="58" spans="1:9" ht="15.6" customHeight="1" x14ac:dyDescent="0.25">
      <c r="B58" s="6"/>
      <c r="C58" s="6"/>
      <c r="D58" s="6"/>
      <c r="E58" s="6"/>
      <c r="F58" s="6"/>
      <c r="G58" s="9"/>
      <c r="H58" s="9"/>
    </row>
    <row r="59" spans="1:9" ht="15.6" customHeight="1" x14ac:dyDescent="0.25">
      <c r="B59" s="6"/>
      <c r="C59" s="6"/>
      <c r="D59" s="6"/>
      <c r="E59" s="6"/>
      <c r="F59" s="6"/>
      <c r="G59" s="9"/>
      <c r="H59" s="9"/>
    </row>
    <row r="60" spans="1:9" ht="15.6" customHeight="1" thickBot="1" x14ac:dyDescent="0.3">
      <c r="B60" s="3"/>
      <c r="C60" s="2"/>
      <c r="D60" s="2"/>
      <c r="E60" s="5"/>
      <c r="G60" s="1232"/>
      <c r="H60" s="1232"/>
    </row>
    <row r="61" spans="1:9" ht="15.6" customHeight="1" x14ac:dyDescent="0.25">
      <c r="B61" s="1230" t="s">
        <v>24</v>
      </c>
      <c r="C61" s="1230"/>
      <c r="D61" s="1230"/>
      <c r="E61" s="5"/>
      <c r="G61" s="1231" t="s">
        <v>17</v>
      </c>
      <c r="H61" s="1231"/>
    </row>
    <row r="62" spans="1:9" ht="15.6" customHeight="1" x14ac:dyDescent="0.25">
      <c r="B62" s="73"/>
      <c r="C62" s="73"/>
      <c r="D62" s="73"/>
      <c r="E62" s="5"/>
      <c r="G62" s="71"/>
      <c r="H62" s="71"/>
    </row>
    <row r="63" spans="1:9" ht="15.6" customHeight="1" thickBot="1" x14ac:dyDescent="0.3">
      <c r="B63" s="73"/>
      <c r="C63" s="73"/>
      <c r="D63" s="73"/>
      <c r="E63" s="5"/>
      <c r="G63" s="71"/>
      <c r="H63" s="71"/>
    </row>
    <row r="64" spans="1:9" ht="15.6" customHeight="1" thickBot="1" x14ac:dyDescent="0.3">
      <c r="B64" s="1222" t="str">
        <f>B10</f>
        <v>FINANCIAL PROPOSAL (FORM 6: LNG - SAMARICA)</v>
      </c>
      <c r="C64" s="1223"/>
      <c r="D64" s="1223"/>
      <c r="E64" s="1223"/>
      <c r="F64" s="1223"/>
      <c r="G64" s="1223"/>
      <c r="H64" s="1224"/>
    </row>
    <row r="65" spans="1:9" ht="15.6" customHeight="1" thickBot="1" x14ac:dyDescent="0.3">
      <c r="B65" s="1228"/>
      <c r="C65" s="1228"/>
      <c r="D65" s="1228"/>
      <c r="E65" s="1228"/>
      <c r="F65" s="1228"/>
    </row>
    <row r="66" spans="1:9" ht="15.6" customHeight="1" thickBot="1" x14ac:dyDescent="0.3">
      <c r="B66" s="1215" t="s">
        <v>0</v>
      </c>
      <c r="C66" s="1216"/>
      <c r="D66" s="1216"/>
      <c r="E66" s="1217"/>
      <c r="F66" s="1217"/>
      <c r="G66" s="1217"/>
      <c r="H66" s="1218"/>
    </row>
    <row r="67" spans="1:9" ht="15.6" customHeight="1" x14ac:dyDescent="0.25">
      <c r="B67" s="6"/>
      <c r="C67" s="6"/>
      <c r="D67" s="6"/>
      <c r="E67" s="6"/>
      <c r="F67" s="6"/>
      <c r="G67" s="9"/>
      <c r="H67" s="9"/>
    </row>
    <row r="68" spans="1:9" ht="15.6" customHeight="1" thickBot="1" x14ac:dyDescent="0.3">
      <c r="B68" s="6"/>
      <c r="C68" s="6"/>
      <c r="D68" s="6"/>
      <c r="E68" s="6"/>
      <c r="F68" s="6"/>
      <c r="G68" s="9"/>
      <c r="H68" s="9"/>
    </row>
    <row r="69" spans="1:9" ht="30" customHeight="1" x14ac:dyDescent="0.25">
      <c r="A69" s="14" t="s">
        <v>252</v>
      </c>
      <c r="B69" s="1203" t="s">
        <v>281</v>
      </c>
      <c r="C69" s="1204"/>
      <c r="D69" s="1204"/>
      <c r="E69" s="1204" t="s">
        <v>21</v>
      </c>
      <c r="F69" s="1204" t="s">
        <v>208</v>
      </c>
      <c r="G69" s="1219" t="s">
        <v>209</v>
      </c>
      <c r="H69" s="9"/>
    </row>
    <row r="70" spans="1:9" ht="30" customHeight="1" x14ac:dyDescent="0.25">
      <c r="B70" s="1206"/>
      <c r="C70" s="1207"/>
      <c r="D70" s="1207"/>
      <c r="E70" s="1207"/>
      <c r="F70" s="1207"/>
      <c r="G70" s="1220"/>
      <c r="H70" s="9"/>
    </row>
    <row r="71" spans="1:9" ht="15.6" customHeight="1" x14ac:dyDescent="0.25">
      <c r="B71" s="1206" t="s">
        <v>25</v>
      </c>
      <c r="C71" s="1207"/>
      <c r="D71" s="1207"/>
      <c r="E71" s="65" t="s">
        <v>74</v>
      </c>
      <c r="F71" s="65" t="s">
        <v>74</v>
      </c>
      <c r="G71" s="66" t="s">
        <v>74</v>
      </c>
      <c r="H71" s="9"/>
    </row>
    <row r="72" spans="1:9" ht="15.6" customHeight="1" x14ac:dyDescent="0.25">
      <c r="A72" s="9"/>
      <c r="B72" s="24" t="s">
        <v>107</v>
      </c>
      <c r="C72" s="1234">
        <v>0.7</v>
      </c>
      <c r="D72" s="1234"/>
      <c r="E72" s="15"/>
      <c r="F72" s="67">
        <f>$F$28/$C72</f>
        <v>0</v>
      </c>
      <c r="G72" s="32">
        <f t="shared" ref="G72:G111" si="2">$G$28/$C72</f>
        <v>0</v>
      </c>
      <c r="H72" s="9"/>
      <c r="I72" s="9"/>
    </row>
    <row r="73" spans="1:9" ht="15.6" customHeight="1" x14ac:dyDescent="0.25">
      <c r="A73" s="9"/>
      <c r="B73" s="24" t="s">
        <v>108</v>
      </c>
      <c r="C73" s="1234">
        <v>0.69</v>
      </c>
      <c r="D73" s="1234"/>
      <c r="E73" s="15"/>
      <c r="F73" s="67">
        <f t="shared" ref="F73:F111" si="3">$F$28/$C73</f>
        <v>0</v>
      </c>
      <c r="G73" s="32">
        <f t="shared" si="2"/>
        <v>0</v>
      </c>
      <c r="H73" s="9"/>
      <c r="I73" s="9"/>
    </row>
    <row r="74" spans="1:9" ht="15.6" customHeight="1" x14ac:dyDescent="0.25">
      <c r="A74" s="9"/>
      <c r="B74" s="24" t="s">
        <v>109</v>
      </c>
      <c r="C74" s="1234">
        <v>0.68</v>
      </c>
      <c r="D74" s="1234"/>
      <c r="E74" s="15"/>
      <c r="F74" s="67">
        <f t="shared" si="3"/>
        <v>0</v>
      </c>
      <c r="G74" s="32">
        <f t="shared" si="2"/>
        <v>0</v>
      </c>
      <c r="H74" s="9"/>
      <c r="I74" s="9"/>
    </row>
    <row r="75" spans="1:9" ht="15.6" customHeight="1" x14ac:dyDescent="0.25">
      <c r="A75" s="9"/>
      <c r="B75" s="24" t="s">
        <v>110</v>
      </c>
      <c r="C75" s="1234">
        <v>0.67</v>
      </c>
      <c r="D75" s="1234"/>
      <c r="E75" s="15"/>
      <c r="F75" s="67">
        <f t="shared" si="3"/>
        <v>0</v>
      </c>
      <c r="G75" s="32">
        <f t="shared" si="2"/>
        <v>0</v>
      </c>
      <c r="H75" s="9"/>
      <c r="I75" s="9"/>
    </row>
    <row r="76" spans="1:9" ht="15.6" customHeight="1" x14ac:dyDescent="0.25">
      <c r="A76" s="9"/>
      <c r="B76" s="24" t="s">
        <v>111</v>
      </c>
      <c r="C76" s="1234">
        <v>0.66</v>
      </c>
      <c r="D76" s="1234"/>
      <c r="E76" s="15"/>
      <c r="F76" s="67">
        <f t="shared" si="3"/>
        <v>0</v>
      </c>
      <c r="G76" s="32">
        <f t="shared" si="2"/>
        <v>0</v>
      </c>
      <c r="H76" s="9"/>
      <c r="I76" s="9"/>
    </row>
    <row r="77" spans="1:9" ht="15.6" customHeight="1" x14ac:dyDescent="0.25">
      <c r="A77" s="9"/>
      <c r="B77" s="24" t="s">
        <v>112</v>
      </c>
      <c r="C77" s="1234">
        <v>0.65</v>
      </c>
      <c r="D77" s="1234"/>
      <c r="E77" s="15"/>
      <c r="F77" s="67">
        <f t="shared" si="3"/>
        <v>0</v>
      </c>
      <c r="G77" s="32">
        <f t="shared" si="2"/>
        <v>0</v>
      </c>
      <c r="H77" s="9"/>
      <c r="I77" s="9"/>
    </row>
    <row r="78" spans="1:9" ht="15.6" customHeight="1" x14ac:dyDescent="0.25">
      <c r="A78" s="9"/>
      <c r="B78" s="24" t="s">
        <v>113</v>
      </c>
      <c r="C78" s="1234">
        <v>0.64</v>
      </c>
      <c r="D78" s="1234"/>
      <c r="E78" s="15"/>
      <c r="F78" s="67">
        <f t="shared" si="3"/>
        <v>0</v>
      </c>
      <c r="G78" s="32">
        <f t="shared" si="2"/>
        <v>0</v>
      </c>
      <c r="H78" s="9"/>
    </row>
    <row r="79" spans="1:9" ht="15.6" customHeight="1" x14ac:dyDescent="0.25">
      <c r="A79" s="9"/>
      <c r="B79" s="24" t="s">
        <v>114</v>
      </c>
      <c r="C79" s="1234">
        <v>0.63</v>
      </c>
      <c r="D79" s="1234"/>
      <c r="E79" s="15"/>
      <c r="F79" s="67">
        <f t="shared" si="3"/>
        <v>0</v>
      </c>
      <c r="G79" s="32">
        <f t="shared" si="2"/>
        <v>0</v>
      </c>
      <c r="H79" s="9"/>
    </row>
    <row r="80" spans="1:9" ht="15.6" customHeight="1" x14ac:dyDescent="0.25">
      <c r="A80" s="9"/>
      <c r="B80" s="24" t="s">
        <v>115</v>
      </c>
      <c r="C80" s="1234">
        <v>0.62</v>
      </c>
      <c r="D80" s="1234"/>
      <c r="E80" s="15"/>
      <c r="F80" s="67">
        <f t="shared" si="3"/>
        <v>0</v>
      </c>
      <c r="G80" s="32">
        <f t="shared" si="2"/>
        <v>0</v>
      </c>
      <c r="H80" s="9"/>
    </row>
    <row r="81" spans="1:9" ht="15.6" customHeight="1" x14ac:dyDescent="0.25">
      <c r="A81" s="9"/>
      <c r="B81" s="24" t="s">
        <v>116</v>
      </c>
      <c r="C81" s="1234">
        <v>0.61</v>
      </c>
      <c r="D81" s="1234"/>
      <c r="E81" s="15"/>
      <c r="F81" s="67">
        <f t="shared" si="3"/>
        <v>0</v>
      </c>
      <c r="G81" s="32">
        <f t="shared" si="2"/>
        <v>0</v>
      </c>
      <c r="H81" s="9"/>
      <c r="I81" s="9"/>
    </row>
    <row r="82" spans="1:9" ht="15.6" customHeight="1" x14ac:dyDescent="0.25">
      <c r="A82" s="9"/>
      <c r="B82" s="24" t="s">
        <v>117</v>
      </c>
      <c r="C82" s="1234">
        <v>0.6</v>
      </c>
      <c r="D82" s="1234"/>
      <c r="E82" s="15"/>
      <c r="F82" s="67">
        <f t="shared" si="3"/>
        <v>0</v>
      </c>
      <c r="G82" s="32">
        <f t="shared" si="2"/>
        <v>0</v>
      </c>
      <c r="H82" s="9"/>
      <c r="I82" s="9"/>
    </row>
    <row r="83" spans="1:9" ht="15.6" customHeight="1" x14ac:dyDescent="0.25">
      <c r="B83" s="24" t="s">
        <v>118</v>
      </c>
      <c r="C83" s="1234">
        <v>0.59</v>
      </c>
      <c r="D83" s="1234"/>
      <c r="E83" s="15"/>
      <c r="F83" s="67">
        <f t="shared" si="3"/>
        <v>0</v>
      </c>
      <c r="G83" s="32">
        <f t="shared" si="2"/>
        <v>0</v>
      </c>
      <c r="H83" s="9"/>
    </row>
    <row r="84" spans="1:9" ht="15.6" customHeight="1" x14ac:dyDescent="0.25">
      <c r="B84" s="24" t="s">
        <v>119</v>
      </c>
      <c r="C84" s="1234">
        <v>0.57999999999999996</v>
      </c>
      <c r="D84" s="1234"/>
      <c r="E84" s="15"/>
      <c r="F84" s="67">
        <f t="shared" si="3"/>
        <v>0</v>
      </c>
      <c r="G84" s="32">
        <f t="shared" si="2"/>
        <v>0</v>
      </c>
      <c r="H84" s="9"/>
    </row>
    <row r="85" spans="1:9" ht="15.6" customHeight="1" x14ac:dyDescent="0.25">
      <c r="B85" s="24" t="s">
        <v>120</v>
      </c>
      <c r="C85" s="1234">
        <v>0.56999999999999995</v>
      </c>
      <c r="D85" s="1234"/>
      <c r="E85" s="15"/>
      <c r="F85" s="67">
        <f t="shared" si="3"/>
        <v>0</v>
      </c>
      <c r="G85" s="32">
        <f t="shared" si="2"/>
        <v>0</v>
      </c>
      <c r="H85" s="9"/>
    </row>
    <row r="86" spans="1:9" ht="15.6" customHeight="1" x14ac:dyDescent="0.25">
      <c r="B86" s="24" t="s">
        <v>121</v>
      </c>
      <c r="C86" s="1234">
        <v>0.56000000000000005</v>
      </c>
      <c r="D86" s="1234"/>
      <c r="E86" s="15"/>
      <c r="F86" s="67">
        <f t="shared" si="3"/>
        <v>0</v>
      </c>
      <c r="G86" s="32">
        <f t="shared" si="2"/>
        <v>0</v>
      </c>
      <c r="H86" s="9"/>
    </row>
    <row r="87" spans="1:9" ht="15.6" customHeight="1" x14ac:dyDescent="0.25">
      <c r="B87" s="24" t="s">
        <v>122</v>
      </c>
      <c r="C87" s="1234">
        <v>0.55000000000000004</v>
      </c>
      <c r="D87" s="1234"/>
      <c r="E87" s="15"/>
      <c r="F87" s="67">
        <f t="shared" si="3"/>
        <v>0</v>
      </c>
      <c r="G87" s="32">
        <f t="shared" si="2"/>
        <v>0</v>
      </c>
      <c r="H87" s="9"/>
    </row>
    <row r="88" spans="1:9" ht="15.6" customHeight="1" x14ac:dyDescent="0.25">
      <c r="B88" s="24" t="s">
        <v>123</v>
      </c>
      <c r="C88" s="1234">
        <v>0.54</v>
      </c>
      <c r="D88" s="1234"/>
      <c r="E88" s="15"/>
      <c r="F88" s="67">
        <f t="shared" si="3"/>
        <v>0</v>
      </c>
      <c r="G88" s="32">
        <f t="shared" si="2"/>
        <v>0</v>
      </c>
      <c r="H88" s="9"/>
    </row>
    <row r="89" spans="1:9" ht="15.6" customHeight="1" x14ac:dyDescent="0.25">
      <c r="B89" s="24" t="s">
        <v>124</v>
      </c>
      <c r="C89" s="1234">
        <v>0.53</v>
      </c>
      <c r="D89" s="1234"/>
      <c r="E89" s="15"/>
      <c r="F89" s="67">
        <f t="shared" si="3"/>
        <v>0</v>
      </c>
      <c r="G89" s="32">
        <f t="shared" si="2"/>
        <v>0</v>
      </c>
      <c r="H89" s="9"/>
    </row>
    <row r="90" spans="1:9" ht="15.6" customHeight="1" x14ac:dyDescent="0.25">
      <c r="B90" s="24" t="s">
        <v>125</v>
      </c>
      <c r="C90" s="1234">
        <v>0.52</v>
      </c>
      <c r="D90" s="1234"/>
      <c r="E90" s="15"/>
      <c r="F90" s="67">
        <f t="shared" si="3"/>
        <v>0</v>
      </c>
      <c r="G90" s="32">
        <f t="shared" si="2"/>
        <v>0</v>
      </c>
      <c r="H90" s="9"/>
    </row>
    <row r="91" spans="1:9" ht="15.6" customHeight="1" x14ac:dyDescent="0.25">
      <c r="B91" s="24" t="s">
        <v>126</v>
      </c>
      <c r="C91" s="1234">
        <v>0.51</v>
      </c>
      <c r="D91" s="1234"/>
      <c r="E91" s="15"/>
      <c r="F91" s="67">
        <f t="shared" si="3"/>
        <v>0</v>
      </c>
      <c r="G91" s="32">
        <f t="shared" si="2"/>
        <v>0</v>
      </c>
      <c r="H91" s="9"/>
    </row>
    <row r="92" spans="1:9" ht="15.6" customHeight="1" x14ac:dyDescent="0.25">
      <c r="B92" s="24" t="s">
        <v>127</v>
      </c>
      <c r="C92" s="1234">
        <v>0.5</v>
      </c>
      <c r="D92" s="1234"/>
      <c r="E92" s="15"/>
      <c r="F92" s="67">
        <f t="shared" si="3"/>
        <v>0</v>
      </c>
      <c r="G92" s="32">
        <f t="shared" si="2"/>
        <v>0</v>
      </c>
      <c r="H92" s="9"/>
    </row>
    <row r="93" spans="1:9" ht="15.6" customHeight="1" x14ac:dyDescent="0.25">
      <c r="B93" s="24" t="s">
        <v>128</v>
      </c>
      <c r="C93" s="1234">
        <v>0.49</v>
      </c>
      <c r="D93" s="1234"/>
      <c r="E93" s="15"/>
      <c r="F93" s="67">
        <f t="shared" si="3"/>
        <v>0</v>
      </c>
      <c r="G93" s="32">
        <f t="shared" si="2"/>
        <v>0</v>
      </c>
      <c r="H93" s="9"/>
    </row>
    <row r="94" spans="1:9" ht="15.6" customHeight="1" x14ac:dyDescent="0.25">
      <c r="B94" s="24" t="s">
        <v>129</v>
      </c>
      <c r="C94" s="1234">
        <v>0.48</v>
      </c>
      <c r="D94" s="1234"/>
      <c r="E94" s="15"/>
      <c r="F94" s="67">
        <f t="shared" si="3"/>
        <v>0</v>
      </c>
      <c r="G94" s="32">
        <f t="shared" si="2"/>
        <v>0</v>
      </c>
      <c r="H94" s="9"/>
    </row>
    <row r="95" spans="1:9" ht="15.6" customHeight="1" x14ac:dyDescent="0.25">
      <c r="B95" s="24" t="s">
        <v>130</v>
      </c>
      <c r="C95" s="1234">
        <v>0.47</v>
      </c>
      <c r="D95" s="1234"/>
      <c r="E95" s="15"/>
      <c r="F95" s="67">
        <f t="shared" si="3"/>
        <v>0</v>
      </c>
      <c r="G95" s="32">
        <f t="shared" si="2"/>
        <v>0</v>
      </c>
      <c r="H95" s="9"/>
    </row>
    <row r="96" spans="1:9" ht="15.6" customHeight="1" x14ac:dyDescent="0.25">
      <c r="B96" s="24" t="s">
        <v>131</v>
      </c>
      <c r="C96" s="1234">
        <v>0.46</v>
      </c>
      <c r="D96" s="1234"/>
      <c r="E96" s="15"/>
      <c r="F96" s="67">
        <f t="shared" si="3"/>
        <v>0</v>
      </c>
      <c r="G96" s="32">
        <f t="shared" si="2"/>
        <v>0</v>
      </c>
      <c r="H96" s="9"/>
    </row>
    <row r="97" spans="2:8" ht="15.6" customHeight="1" x14ac:dyDescent="0.25">
      <c r="B97" s="24" t="s">
        <v>132</v>
      </c>
      <c r="C97" s="1234">
        <v>0.45</v>
      </c>
      <c r="D97" s="1234"/>
      <c r="E97" s="15"/>
      <c r="F97" s="67">
        <f t="shared" si="3"/>
        <v>0</v>
      </c>
      <c r="G97" s="32">
        <f t="shared" si="2"/>
        <v>0</v>
      </c>
      <c r="H97" s="9"/>
    </row>
    <row r="98" spans="2:8" ht="15.6" customHeight="1" x14ac:dyDescent="0.25">
      <c r="B98" s="24" t="s">
        <v>133</v>
      </c>
      <c r="C98" s="1234">
        <v>0.44</v>
      </c>
      <c r="D98" s="1234"/>
      <c r="E98" s="15"/>
      <c r="F98" s="67">
        <f t="shared" si="3"/>
        <v>0</v>
      </c>
      <c r="G98" s="32">
        <f t="shared" si="2"/>
        <v>0</v>
      </c>
      <c r="H98" s="9"/>
    </row>
    <row r="99" spans="2:8" ht="15.6" customHeight="1" x14ac:dyDescent="0.25">
      <c r="B99" s="24" t="s">
        <v>134</v>
      </c>
      <c r="C99" s="1234">
        <v>0.43</v>
      </c>
      <c r="D99" s="1234"/>
      <c r="E99" s="15"/>
      <c r="F99" s="67">
        <f t="shared" si="3"/>
        <v>0</v>
      </c>
      <c r="G99" s="32">
        <f t="shared" si="2"/>
        <v>0</v>
      </c>
      <c r="H99" s="9"/>
    </row>
    <row r="100" spans="2:8" ht="15.6" customHeight="1" x14ac:dyDescent="0.25">
      <c r="B100" s="24" t="s">
        <v>135</v>
      </c>
      <c r="C100" s="1234">
        <v>0.42</v>
      </c>
      <c r="D100" s="1234"/>
      <c r="E100" s="15"/>
      <c r="F100" s="67">
        <f t="shared" si="3"/>
        <v>0</v>
      </c>
      <c r="G100" s="32">
        <f t="shared" si="2"/>
        <v>0</v>
      </c>
      <c r="H100" s="9"/>
    </row>
    <row r="101" spans="2:8" ht="15.6" customHeight="1" x14ac:dyDescent="0.25">
      <c r="B101" s="24" t="s">
        <v>136</v>
      </c>
      <c r="C101" s="1234">
        <v>0.41</v>
      </c>
      <c r="D101" s="1234"/>
      <c r="E101" s="15"/>
      <c r="F101" s="67">
        <f t="shared" si="3"/>
        <v>0</v>
      </c>
      <c r="G101" s="32">
        <f t="shared" si="2"/>
        <v>0</v>
      </c>
      <c r="H101" s="9"/>
    </row>
    <row r="102" spans="2:8" ht="15.6" customHeight="1" x14ac:dyDescent="0.25">
      <c r="B102" s="24" t="s">
        <v>137</v>
      </c>
      <c r="C102" s="1234">
        <v>0.4</v>
      </c>
      <c r="D102" s="1234"/>
      <c r="E102" s="15"/>
      <c r="F102" s="67">
        <f t="shared" si="3"/>
        <v>0</v>
      </c>
      <c r="G102" s="32">
        <f t="shared" si="2"/>
        <v>0</v>
      </c>
      <c r="H102" s="9"/>
    </row>
    <row r="103" spans="2:8" ht="15.6" customHeight="1" x14ac:dyDescent="0.25">
      <c r="B103" s="24" t="s">
        <v>138</v>
      </c>
      <c r="C103" s="1234">
        <v>0.39</v>
      </c>
      <c r="D103" s="1234"/>
      <c r="E103" s="15"/>
      <c r="F103" s="67">
        <f t="shared" si="3"/>
        <v>0</v>
      </c>
      <c r="G103" s="32">
        <f t="shared" si="2"/>
        <v>0</v>
      </c>
      <c r="H103" s="9"/>
    </row>
    <row r="104" spans="2:8" ht="15.6" customHeight="1" x14ac:dyDescent="0.25">
      <c r="B104" s="24" t="s">
        <v>139</v>
      </c>
      <c r="C104" s="1234">
        <v>0.38</v>
      </c>
      <c r="D104" s="1234"/>
      <c r="E104" s="15"/>
      <c r="F104" s="67">
        <f t="shared" si="3"/>
        <v>0</v>
      </c>
      <c r="G104" s="32">
        <f t="shared" si="2"/>
        <v>0</v>
      </c>
      <c r="H104" s="9"/>
    </row>
    <row r="105" spans="2:8" ht="15.6" customHeight="1" x14ac:dyDescent="0.25">
      <c r="B105" s="24" t="s">
        <v>140</v>
      </c>
      <c r="C105" s="1234">
        <v>0.37</v>
      </c>
      <c r="D105" s="1234"/>
      <c r="E105" s="15"/>
      <c r="F105" s="67">
        <f t="shared" si="3"/>
        <v>0</v>
      </c>
      <c r="G105" s="32">
        <f t="shared" si="2"/>
        <v>0</v>
      </c>
      <c r="H105" s="9"/>
    </row>
    <row r="106" spans="2:8" ht="15.6" customHeight="1" x14ac:dyDescent="0.25">
      <c r="B106" s="24" t="s">
        <v>141</v>
      </c>
      <c r="C106" s="1234">
        <v>0.36</v>
      </c>
      <c r="D106" s="1234"/>
      <c r="E106" s="15"/>
      <c r="F106" s="67">
        <f t="shared" si="3"/>
        <v>0</v>
      </c>
      <c r="G106" s="32">
        <f t="shared" si="2"/>
        <v>0</v>
      </c>
      <c r="H106" s="9"/>
    </row>
    <row r="107" spans="2:8" ht="15.6" customHeight="1" x14ac:dyDescent="0.25">
      <c r="B107" s="24" t="s">
        <v>142</v>
      </c>
      <c r="C107" s="1234">
        <v>0.35</v>
      </c>
      <c r="D107" s="1234"/>
      <c r="E107" s="15"/>
      <c r="F107" s="67">
        <f t="shared" si="3"/>
        <v>0</v>
      </c>
      <c r="G107" s="32">
        <f t="shared" si="2"/>
        <v>0</v>
      </c>
      <c r="H107" s="9"/>
    </row>
    <row r="108" spans="2:8" ht="15.6" customHeight="1" x14ac:dyDescent="0.25">
      <c r="B108" s="24" t="s">
        <v>143</v>
      </c>
      <c r="C108" s="1234">
        <v>0.34</v>
      </c>
      <c r="D108" s="1234"/>
      <c r="E108" s="15"/>
      <c r="F108" s="67">
        <f t="shared" si="3"/>
        <v>0</v>
      </c>
      <c r="G108" s="32">
        <f t="shared" si="2"/>
        <v>0</v>
      </c>
      <c r="H108" s="9"/>
    </row>
    <row r="109" spans="2:8" ht="15.6" customHeight="1" x14ac:dyDescent="0.25">
      <c r="B109" s="24" t="s">
        <v>144</v>
      </c>
      <c r="C109" s="1234">
        <v>0.33</v>
      </c>
      <c r="D109" s="1234"/>
      <c r="E109" s="15"/>
      <c r="F109" s="67">
        <f t="shared" si="3"/>
        <v>0</v>
      </c>
      <c r="G109" s="32">
        <f t="shared" si="2"/>
        <v>0</v>
      </c>
      <c r="H109" s="9"/>
    </row>
    <row r="110" spans="2:8" ht="15.6" customHeight="1" x14ac:dyDescent="0.25">
      <c r="B110" s="24" t="s">
        <v>145</v>
      </c>
      <c r="C110" s="1234">
        <v>0.32</v>
      </c>
      <c r="D110" s="1234"/>
      <c r="E110" s="15"/>
      <c r="F110" s="67">
        <f t="shared" si="3"/>
        <v>0</v>
      </c>
      <c r="G110" s="32">
        <f t="shared" si="2"/>
        <v>0</v>
      </c>
      <c r="H110" s="9"/>
    </row>
    <row r="111" spans="2:8" ht="15.6" customHeight="1" thickBot="1" x14ac:dyDescent="0.3">
      <c r="B111" s="30" t="s">
        <v>146</v>
      </c>
      <c r="C111" s="1237">
        <v>0.31</v>
      </c>
      <c r="D111" s="1237"/>
      <c r="E111" s="17"/>
      <c r="F111" s="68">
        <f t="shared" si="3"/>
        <v>0</v>
      </c>
      <c r="G111" s="33">
        <f t="shared" si="2"/>
        <v>0</v>
      </c>
      <c r="H111" s="9"/>
    </row>
    <row r="112" spans="2:8" ht="15.6" customHeight="1" x14ac:dyDescent="0.25">
      <c r="H112" s="9"/>
    </row>
    <row r="113" spans="1:8" ht="15.6" customHeight="1" x14ac:dyDescent="0.25">
      <c r="H113" s="9"/>
    </row>
    <row r="114" spans="1:8" ht="15.6" customHeight="1" thickBot="1" x14ac:dyDescent="0.3">
      <c r="B114" s="3"/>
      <c r="C114" s="2"/>
      <c r="D114" s="2"/>
      <c r="E114" s="5"/>
      <c r="G114" s="1232"/>
      <c r="H114" s="1232"/>
    </row>
    <row r="115" spans="1:8" ht="15.6" customHeight="1" x14ac:dyDescent="0.25">
      <c r="B115" s="1230" t="s">
        <v>24</v>
      </c>
      <c r="C115" s="1230"/>
      <c r="D115" s="1230"/>
      <c r="E115" s="5"/>
      <c r="G115" s="1231" t="s">
        <v>17</v>
      </c>
      <c r="H115" s="1231"/>
    </row>
    <row r="116" spans="1:8" ht="15.6" customHeight="1" x14ac:dyDescent="0.25">
      <c r="B116" s="73"/>
      <c r="C116" s="73"/>
      <c r="D116" s="73"/>
      <c r="E116" s="5"/>
      <c r="G116" s="71"/>
      <c r="H116" s="71"/>
    </row>
    <row r="117" spans="1:8" ht="15.6" customHeight="1" thickBot="1" x14ac:dyDescent="0.3">
      <c r="B117" s="73"/>
      <c r="C117" s="73"/>
      <c r="D117" s="73"/>
      <c r="E117" s="5"/>
      <c r="G117" s="71"/>
      <c r="H117" s="71"/>
    </row>
    <row r="118" spans="1:8" ht="15.6" customHeight="1" thickBot="1" x14ac:dyDescent="0.3">
      <c r="B118" s="1222" t="str">
        <f>B64</f>
        <v>FINANCIAL PROPOSAL (FORM 6: LNG - SAMARICA)</v>
      </c>
      <c r="C118" s="1223"/>
      <c r="D118" s="1223"/>
      <c r="E118" s="1223"/>
      <c r="F118" s="1223"/>
      <c r="G118" s="1223"/>
      <c r="H118" s="1224"/>
    </row>
    <row r="119" spans="1:8" ht="15.6" customHeight="1" thickBot="1" x14ac:dyDescent="0.3">
      <c r="B119" s="1228"/>
      <c r="C119" s="1228"/>
      <c r="D119" s="1228"/>
      <c r="E119" s="1228"/>
      <c r="F119" s="1228"/>
    </row>
    <row r="120" spans="1:8" ht="15.6" customHeight="1" thickBot="1" x14ac:dyDescent="0.3">
      <c r="B120" s="1215" t="s">
        <v>0</v>
      </c>
      <c r="C120" s="1216"/>
      <c r="D120" s="1216"/>
      <c r="E120" s="1217"/>
      <c r="F120" s="1217"/>
      <c r="G120" s="1217"/>
      <c r="H120" s="1218"/>
    </row>
    <row r="121" spans="1:8" ht="15.6" customHeight="1" x14ac:dyDescent="0.25">
      <c r="B121" s="6"/>
      <c r="C121" s="6"/>
      <c r="D121" s="6"/>
      <c r="E121" s="6"/>
      <c r="F121" s="6"/>
      <c r="G121" s="9"/>
      <c r="H121" s="9"/>
    </row>
    <row r="122" spans="1:8" ht="15.6" customHeight="1" thickBot="1" x14ac:dyDescent="0.3">
      <c r="B122" s="6"/>
      <c r="C122" s="6"/>
      <c r="D122" s="6"/>
      <c r="E122" s="6"/>
      <c r="F122" s="6"/>
      <c r="G122" s="9"/>
      <c r="H122" s="9"/>
    </row>
    <row r="123" spans="1:8" ht="30" customHeight="1" x14ac:dyDescent="0.25">
      <c r="A123" s="14" t="s">
        <v>252</v>
      </c>
      <c r="B123" s="1203" t="s">
        <v>281</v>
      </c>
      <c r="C123" s="1204"/>
      <c r="D123" s="1204"/>
      <c r="E123" s="1204" t="s">
        <v>21</v>
      </c>
      <c r="F123" s="1204" t="s">
        <v>208</v>
      </c>
      <c r="G123" s="1219" t="s">
        <v>209</v>
      </c>
      <c r="H123" s="9"/>
    </row>
    <row r="124" spans="1:8" ht="30" customHeight="1" x14ac:dyDescent="0.25">
      <c r="B124" s="1206"/>
      <c r="C124" s="1207"/>
      <c r="D124" s="1207"/>
      <c r="E124" s="1207"/>
      <c r="F124" s="1207"/>
      <c r="G124" s="1220"/>
      <c r="H124" s="9"/>
    </row>
    <row r="125" spans="1:8" ht="15.6" customHeight="1" x14ac:dyDescent="0.25">
      <c r="B125" s="1206" t="s">
        <v>25</v>
      </c>
      <c r="C125" s="1207"/>
      <c r="D125" s="1207"/>
      <c r="E125" s="65" t="s">
        <v>74</v>
      </c>
      <c r="F125" s="65" t="s">
        <v>74</v>
      </c>
      <c r="G125" s="66" t="s">
        <v>74</v>
      </c>
      <c r="H125" s="9"/>
    </row>
    <row r="126" spans="1:8" ht="15.6" customHeight="1" x14ac:dyDescent="0.25">
      <c r="B126" s="24" t="s">
        <v>147</v>
      </c>
      <c r="C126" s="1234">
        <v>0.3</v>
      </c>
      <c r="D126" s="1234"/>
      <c r="E126" s="15"/>
      <c r="F126" s="67">
        <f>$F$28/$C126</f>
        <v>0</v>
      </c>
      <c r="G126" s="32">
        <f t="shared" ref="G126:G155" si="4">$G$28/$C126</f>
        <v>0</v>
      </c>
      <c r="H126" s="9"/>
    </row>
    <row r="127" spans="1:8" ht="15.6" customHeight="1" x14ac:dyDescent="0.25">
      <c r="B127" s="24" t="s">
        <v>148</v>
      </c>
      <c r="C127" s="1234">
        <v>0.28999999999999998</v>
      </c>
      <c r="D127" s="1234"/>
      <c r="E127" s="15"/>
      <c r="F127" s="67">
        <f t="shared" ref="F127:F155" si="5">$F$28/$C127</f>
        <v>0</v>
      </c>
      <c r="G127" s="32">
        <f t="shared" si="4"/>
        <v>0</v>
      </c>
      <c r="H127" s="9"/>
    </row>
    <row r="128" spans="1:8" ht="15.6" customHeight="1" x14ac:dyDescent="0.25">
      <c r="B128" s="24" t="s">
        <v>149</v>
      </c>
      <c r="C128" s="1234">
        <v>0.28000000000000003</v>
      </c>
      <c r="D128" s="1234"/>
      <c r="E128" s="15"/>
      <c r="F128" s="67">
        <f t="shared" si="5"/>
        <v>0</v>
      </c>
      <c r="G128" s="32">
        <f t="shared" si="4"/>
        <v>0</v>
      </c>
      <c r="H128" s="9"/>
    </row>
    <row r="129" spans="2:8" ht="15.6" customHeight="1" x14ac:dyDescent="0.25">
      <c r="B129" s="24" t="s">
        <v>150</v>
      </c>
      <c r="C129" s="1234">
        <v>0.27</v>
      </c>
      <c r="D129" s="1234"/>
      <c r="E129" s="15"/>
      <c r="F129" s="67">
        <f t="shared" si="5"/>
        <v>0</v>
      </c>
      <c r="G129" s="32">
        <f t="shared" si="4"/>
        <v>0</v>
      </c>
      <c r="H129" s="9"/>
    </row>
    <row r="130" spans="2:8" ht="15.6" customHeight="1" x14ac:dyDescent="0.25">
      <c r="B130" s="24" t="s">
        <v>151</v>
      </c>
      <c r="C130" s="1234">
        <v>0.26</v>
      </c>
      <c r="D130" s="1234"/>
      <c r="E130" s="15"/>
      <c r="F130" s="67">
        <f t="shared" si="5"/>
        <v>0</v>
      </c>
      <c r="G130" s="32">
        <f t="shared" si="4"/>
        <v>0</v>
      </c>
      <c r="H130" s="9"/>
    </row>
    <row r="131" spans="2:8" ht="15.6" customHeight="1" x14ac:dyDescent="0.25">
      <c r="B131" s="24" t="s">
        <v>152</v>
      </c>
      <c r="C131" s="1234">
        <v>0.25</v>
      </c>
      <c r="D131" s="1234"/>
      <c r="E131" s="15"/>
      <c r="F131" s="67">
        <f t="shared" si="5"/>
        <v>0</v>
      </c>
      <c r="G131" s="32">
        <f t="shared" si="4"/>
        <v>0</v>
      </c>
      <c r="H131" s="9"/>
    </row>
    <row r="132" spans="2:8" ht="15.6" customHeight="1" x14ac:dyDescent="0.25">
      <c r="B132" s="24" t="s">
        <v>153</v>
      </c>
      <c r="C132" s="1234">
        <v>0.24</v>
      </c>
      <c r="D132" s="1234"/>
      <c r="E132" s="15"/>
      <c r="F132" s="67">
        <f t="shared" si="5"/>
        <v>0</v>
      </c>
      <c r="G132" s="32">
        <f t="shared" si="4"/>
        <v>0</v>
      </c>
      <c r="H132" s="9"/>
    </row>
    <row r="133" spans="2:8" ht="15.6" customHeight="1" x14ac:dyDescent="0.25">
      <c r="B133" s="24" t="s">
        <v>154</v>
      </c>
      <c r="C133" s="1234">
        <v>0.23</v>
      </c>
      <c r="D133" s="1234"/>
      <c r="E133" s="15"/>
      <c r="F133" s="67">
        <f t="shared" si="5"/>
        <v>0</v>
      </c>
      <c r="G133" s="32">
        <f t="shared" si="4"/>
        <v>0</v>
      </c>
      <c r="H133" s="9"/>
    </row>
    <row r="134" spans="2:8" ht="15.6" customHeight="1" x14ac:dyDescent="0.25">
      <c r="B134" s="24" t="s">
        <v>155</v>
      </c>
      <c r="C134" s="1234">
        <v>0.22</v>
      </c>
      <c r="D134" s="1234"/>
      <c r="E134" s="15"/>
      <c r="F134" s="67">
        <f t="shared" si="5"/>
        <v>0</v>
      </c>
      <c r="G134" s="32">
        <f t="shared" si="4"/>
        <v>0</v>
      </c>
      <c r="H134" s="9"/>
    </row>
    <row r="135" spans="2:8" ht="15.6" customHeight="1" x14ac:dyDescent="0.25">
      <c r="B135" s="24" t="s">
        <v>156</v>
      </c>
      <c r="C135" s="1234">
        <v>0.21</v>
      </c>
      <c r="D135" s="1234"/>
      <c r="E135" s="15"/>
      <c r="F135" s="67">
        <f t="shared" si="5"/>
        <v>0</v>
      </c>
      <c r="G135" s="32">
        <f t="shared" si="4"/>
        <v>0</v>
      </c>
      <c r="H135" s="9"/>
    </row>
    <row r="136" spans="2:8" ht="15.6" customHeight="1" x14ac:dyDescent="0.25">
      <c r="B136" s="24" t="s">
        <v>157</v>
      </c>
      <c r="C136" s="1234">
        <v>0.2</v>
      </c>
      <c r="D136" s="1234"/>
      <c r="E136" s="15"/>
      <c r="F136" s="67">
        <f t="shared" si="5"/>
        <v>0</v>
      </c>
      <c r="G136" s="32">
        <f t="shared" si="4"/>
        <v>0</v>
      </c>
      <c r="H136" s="9"/>
    </row>
    <row r="137" spans="2:8" ht="15.6" customHeight="1" x14ac:dyDescent="0.25">
      <c r="B137" s="24" t="s">
        <v>158</v>
      </c>
      <c r="C137" s="1234">
        <v>0.19</v>
      </c>
      <c r="D137" s="1234"/>
      <c r="E137" s="15"/>
      <c r="F137" s="67">
        <f t="shared" si="5"/>
        <v>0</v>
      </c>
      <c r="G137" s="32">
        <f t="shared" si="4"/>
        <v>0</v>
      </c>
      <c r="H137" s="9"/>
    </row>
    <row r="138" spans="2:8" ht="15.6" customHeight="1" x14ac:dyDescent="0.25">
      <c r="B138" s="24" t="s">
        <v>159</v>
      </c>
      <c r="C138" s="1234">
        <v>0.18</v>
      </c>
      <c r="D138" s="1234"/>
      <c r="E138" s="15"/>
      <c r="F138" s="67">
        <f t="shared" si="5"/>
        <v>0</v>
      </c>
      <c r="G138" s="32">
        <f t="shared" si="4"/>
        <v>0</v>
      </c>
      <c r="H138" s="9"/>
    </row>
    <row r="139" spans="2:8" ht="15.6" customHeight="1" x14ac:dyDescent="0.25">
      <c r="B139" s="24" t="s">
        <v>160</v>
      </c>
      <c r="C139" s="1234">
        <v>0.17</v>
      </c>
      <c r="D139" s="1234"/>
      <c r="E139" s="15"/>
      <c r="F139" s="67">
        <f t="shared" si="5"/>
        <v>0</v>
      </c>
      <c r="G139" s="32">
        <f t="shared" si="4"/>
        <v>0</v>
      </c>
      <c r="H139" s="9"/>
    </row>
    <row r="140" spans="2:8" ht="15.6" customHeight="1" x14ac:dyDescent="0.25">
      <c r="B140" s="24" t="s">
        <v>161</v>
      </c>
      <c r="C140" s="1234">
        <v>0.16</v>
      </c>
      <c r="D140" s="1234"/>
      <c r="E140" s="15"/>
      <c r="F140" s="67">
        <f t="shared" si="5"/>
        <v>0</v>
      </c>
      <c r="G140" s="32">
        <f t="shared" si="4"/>
        <v>0</v>
      </c>
      <c r="H140" s="9"/>
    </row>
    <row r="141" spans="2:8" ht="15.6" customHeight="1" x14ac:dyDescent="0.25">
      <c r="B141" s="24" t="s">
        <v>162</v>
      </c>
      <c r="C141" s="1234">
        <v>0.15</v>
      </c>
      <c r="D141" s="1234"/>
      <c r="E141" s="15"/>
      <c r="F141" s="67">
        <f t="shared" si="5"/>
        <v>0</v>
      </c>
      <c r="G141" s="32">
        <f t="shared" si="4"/>
        <v>0</v>
      </c>
      <c r="H141" s="9"/>
    </row>
    <row r="142" spans="2:8" ht="15.6" customHeight="1" x14ac:dyDescent="0.25">
      <c r="B142" s="24" t="s">
        <v>163</v>
      </c>
      <c r="C142" s="1234">
        <v>0.14000000000000001</v>
      </c>
      <c r="D142" s="1234"/>
      <c r="E142" s="15"/>
      <c r="F142" s="67">
        <f t="shared" si="5"/>
        <v>0</v>
      </c>
      <c r="G142" s="32">
        <f t="shared" si="4"/>
        <v>0</v>
      </c>
      <c r="H142" s="9"/>
    </row>
    <row r="143" spans="2:8" ht="15.6" customHeight="1" x14ac:dyDescent="0.25">
      <c r="B143" s="24" t="s">
        <v>164</v>
      </c>
      <c r="C143" s="1234">
        <v>0.13</v>
      </c>
      <c r="D143" s="1234"/>
      <c r="E143" s="15"/>
      <c r="F143" s="67">
        <f t="shared" si="5"/>
        <v>0</v>
      </c>
      <c r="G143" s="32">
        <f t="shared" si="4"/>
        <v>0</v>
      </c>
      <c r="H143" s="9"/>
    </row>
    <row r="144" spans="2:8" ht="15.6" customHeight="1" x14ac:dyDescent="0.25">
      <c r="B144" s="24" t="s">
        <v>165</v>
      </c>
      <c r="C144" s="1234">
        <v>0.12</v>
      </c>
      <c r="D144" s="1234"/>
      <c r="E144" s="15"/>
      <c r="F144" s="67">
        <f t="shared" si="5"/>
        <v>0</v>
      </c>
      <c r="G144" s="32">
        <f t="shared" si="4"/>
        <v>0</v>
      </c>
      <c r="H144" s="9"/>
    </row>
    <row r="145" spans="1:8" ht="15.6" customHeight="1" x14ac:dyDescent="0.25">
      <c r="B145" s="24" t="s">
        <v>166</v>
      </c>
      <c r="C145" s="1234">
        <v>0.11</v>
      </c>
      <c r="D145" s="1234"/>
      <c r="E145" s="15"/>
      <c r="F145" s="67">
        <f t="shared" si="5"/>
        <v>0</v>
      </c>
      <c r="G145" s="32">
        <f t="shared" si="4"/>
        <v>0</v>
      </c>
      <c r="H145" s="9"/>
    </row>
    <row r="146" spans="1:8" ht="15.6" customHeight="1" x14ac:dyDescent="0.25">
      <c r="B146" s="24" t="s">
        <v>167</v>
      </c>
      <c r="C146" s="1234">
        <v>0.1</v>
      </c>
      <c r="D146" s="1234"/>
      <c r="E146" s="15"/>
      <c r="F146" s="67">
        <f t="shared" si="5"/>
        <v>0</v>
      </c>
      <c r="G146" s="32">
        <f t="shared" si="4"/>
        <v>0</v>
      </c>
      <c r="H146" s="9"/>
    </row>
    <row r="147" spans="1:8" ht="15.6" customHeight="1" x14ac:dyDescent="0.25">
      <c r="B147" s="24" t="s">
        <v>168</v>
      </c>
      <c r="C147" s="1234">
        <v>0.09</v>
      </c>
      <c r="D147" s="1234"/>
      <c r="E147" s="15"/>
      <c r="F147" s="67">
        <f t="shared" si="5"/>
        <v>0</v>
      </c>
      <c r="G147" s="32">
        <f t="shared" si="4"/>
        <v>0</v>
      </c>
      <c r="H147" s="9"/>
    </row>
    <row r="148" spans="1:8" ht="15.6" customHeight="1" x14ac:dyDescent="0.25">
      <c r="B148" s="24" t="s">
        <v>169</v>
      </c>
      <c r="C148" s="1234">
        <v>0.08</v>
      </c>
      <c r="D148" s="1234"/>
      <c r="E148" s="15"/>
      <c r="F148" s="67">
        <f t="shared" si="5"/>
        <v>0</v>
      </c>
      <c r="G148" s="32">
        <f t="shared" si="4"/>
        <v>0</v>
      </c>
      <c r="H148" s="9"/>
    </row>
    <row r="149" spans="1:8" ht="15.6" customHeight="1" x14ac:dyDescent="0.25">
      <c r="B149" s="24" t="s">
        <v>170</v>
      </c>
      <c r="C149" s="1234">
        <v>7.0000000000000007E-2</v>
      </c>
      <c r="D149" s="1234"/>
      <c r="E149" s="15"/>
      <c r="F149" s="67">
        <f t="shared" si="5"/>
        <v>0</v>
      </c>
      <c r="G149" s="32">
        <f t="shared" si="4"/>
        <v>0</v>
      </c>
      <c r="H149" s="9"/>
    </row>
    <row r="150" spans="1:8" ht="15.6" customHeight="1" x14ac:dyDescent="0.25">
      <c r="B150" s="24" t="s">
        <v>171</v>
      </c>
      <c r="C150" s="1234">
        <v>0.06</v>
      </c>
      <c r="D150" s="1234"/>
      <c r="E150" s="15"/>
      <c r="F150" s="67">
        <f t="shared" si="5"/>
        <v>0</v>
      </c>
      <c r="G150" s="32">
        <f t="shared" si="4"/>
        <v>0</v>
      </c>
      <c r="H150" s="9"/>
    </row>
    <row r="151" spans="1:8" ht="15.6" customHeight="1" x14ac:dyDescent="0.25">
      <c r="B151" s="24" t="s">
        <v>172</v>
      </c>
      <c r="C151" s="1234">
        <v>0.05</v>
      </c>
      <c r="D151" s="1234"/>
      <c r="E151" s="15"/>
      <c r="F151" s="67">
        <f t="shared" si="5"/>
        <v>0</v>
      </c>
      <c r="G151" s="32">
        <f t="shared" si="4"/>
        <v>0</v>
      </c>
      <c r="H151" s="9"/>
    </row>
    <row r="152" spans="1:8" ht="15.6" customHeight="1" x14ac:dyDescent="0.25">
      <c r="B152" s="24" t="s">
        <v>173</v>
      </c>
      <c r="C152" s="1234">
        <v>0.04</v>
      </c>
      <c r="D152" s="1234"/>
      <c r="E152" s="15"/>
      <c r="F152" s="67">
        <f t="shared" si="5"/>
        <v>0</v>
      </c>
      <c r="G152" s="32">
        <f t="shared" si="4"/>
        <v>0</v>
      </c>
      <c r="H152" s="9"/>
    </row>
    <row r="153" spans="1:8" ht="15.6" customHeight="1" x14ac:dyDescent="0.25">
      <c r="B153" s="24" t="s">
        <v>174</v>
      </c>
      <c r="C153" s="1234">
        <v>0.03</v>
      </c>
      <c r="D153" s="1234"/>
      <c r="E153" s="15"/>
      <c r="F153" s="67">
        <f t="shared" si="5"/>
        <v>0</v>
      </c>
      <c r="G153" s="32">
        <f t="shared" si="4"/>
        <v>0</v>
      </c>
      <c r="H153" s="9"/>
    </row>
    <row r="154" spans="1:8" ht="15.6" customHeight="1" x14ac:dyDescent="0.25">
      <c r="B154" s="24" t="s">
        <v>175</v>
      </c>
      <c r="C154" s="1234">
        <v>0.02</v>
      </c>
      <c r="D154" s="1234"/>
      <c r="E154" s="15"/>
      <c r="F154" s="67">
        <f t="shared" si="5"/>
        <v>0</v>
      </c>
      <c r="G154" s="32">
        <f t="shared" si="4"/>
        <v>0</v>
      </c>
      <c r="H154" s="9"/>
    </row>
    <row r="155" spans="1:8" ht="15.6" customHeight="1" x14ac:dyDescent="0.25">
      <c r="B155" s="24" t="s">
        <v>176</v>
      </c>
      <c r="C155" s="1234">
        <v>0.01</v>
      </c>
      <c r="D155" s="1234"/>
      <c r="E155" s="15"/>
      <c r="F155" s="67">
        <f t="shared" si="5"/>
        <v>0</v>
      </c>
      <c r="G155" s="32">
        <f t="shared" si="4"/>
        <v>0</v>
      </c>
      <c r="H155" s="9"/>
    </row>
    <row r="156" spans="1:8" ht="15.6" customHeight="1" thickBot="1" x14ac:dyDescent="0.3">
      <c r="B156" s="83" t="s">
        <v>233</v>
      </c>
      <c r="C156" s="1235" t="s">
        <v>235</v>
      </c>
      <c r="D156" s="1235"/>
      <c r="E156" s="160"/>
      <c r="F156" s="160"/>
      <c r="G156" s="1158"/>
      <c r="H156" s="9"/>
    </row>
    <row r="157" spans="1:8" ht="15.6" customHeight="1" x14ac:dyDescent="0.3">
      <c r="B157" s="21" t="s">
        <v>234</v>
      </c>
    </row>
    <row r="158" spans="1:8" ht="15.6" customHeight="1" x14ac:dyDescent="0.25"/>
    <row r="159" spans="1:8" ht="15.6" customHeight="1" thickBot="1" x14ac:dyDescent="0.3"/>
    <row r="160" spans="1:8" ht="30" customHeight="1" x14ac:dyDescent="0.25">
      <c r="A160" s="14" t="s">
        <v>253</v>
      </c>
      <c r="B160" s="1203" t="s">
        <v>282</v>
      </c>
      <c r="C160" s="1204"/>
      <c r="D160" s="1205"/>
      <c r="E160" s="1200" t="s">
        <v>210</v>
      </c>
      <c r="F160" s="1200" t="s">
        <v>211</v>
      </c>
      <c r="G160" s="1209" t="s">
        <v>23</v>
      </c>
    </row>
    <row r="161" spans="1:8" ht="30" customHeight="1" x14ac:dyDescent="0.25">
      <c r="B161" s="1206"/>
      <c r="C161" s="1207"/>
      <c r="D161" s="1208"/>
      <c r="E161" s="1201"/>
      <c r="F161" s="1201"/>
      <c r="G161" s="1210"/>
    </row>
    <row r="162" spans="1:8" ht="15.6" customHeight="1" x14ac:dyDescent="0.25">
      <c r="B162" s="1206"/>
      <c r="C162" s="1207"/>
      <c r="D162" s="1208"/>
      <c r="E162" s="26" t="s">
        <v>72</v>
      </c>
      <c r="F162" s="26" t="s">
        <v>72</v>
      </c>
      <c r="G162" s="27" t="s">
        <v>72</v>
      </c>
    </row>
    <row r="163" spans="1:8" ht="15.6" customHeight="1" thickBot="1" x14ac:dyDescent="0.3">
      <c r="B163" s="18">
        <v>3.1</v>
      </c>
      <c r="C163" s="1197" t="s">
        <v>22</v>
      </c>
      <c r="D163" s="1197"/>
      <c r="E163" s="25"/>
      <c r="F163" s="25"/>
      <c r="G163" s="93"/>
    </row>
    <row r="164" spans="1:8" ht="15.6" customHeight="1" x14ac:dyDescent="0.25"/>
    <row r="165" spans="1:8" ht="15.6" customHeight="1" x14ac:dyDescent="0.25">
      <c r="H165" s="9"/>
    </row>
    <row r="166" spans="1:8" ht="15.6" customHeight="1" thickBot="1" x14ac:dyDescent="0.3">
      <c r="B166" s="693"/>
      <c r="C166" s="2"/>
      <c r="D166" s="2"/>
      <c r="E166" s="5"/>
      <c r="G166" s="1232"/>
      <c r="H166" s="1232"/>
    </row>
    <row r="167" spans="1:8" ht="15.6" customHeight="1" x14ac:dyDescent="0.25">
      <c r="B167" s="1233" t="s">
        <v>24</v>
      </c>
      <c r="C167" s="1233"/>
      <c r="D167" s="1233"/>
      <c r="E167" s="5"/>
      <c r="G167" s="1231" t="s">
        <v>17</v>
      </c>
      <c r="H167" s="1231"/>
    </row>
    <row r="168" spans="1:8" ht="15.6" customHeight="1" x14ac:dyDescent="0.25">
      <c r="B168" s="694"/>
      <c r="C168" s="694"/>
      <c r="D168" s="694"/>
      <c r="E168" s="5"/>
      <c r="G168" s="692"/>
      <c r="H168" s="692"/>
    </row>
    <row r="169" spans="1:8" ht="15.6" customHeight="1" thickBot="1" x14ac:dyDescent="0.3"/>
    <row r="170" spans="1:8" ht="15.6" customHeight="1" thickBot="1" x14ac:dyDescent="0.3">
      <c r="B170" s="1222" t="s">
        <v>339</v>
      </c>
      <c r="C170" s="1223"/>
      <c r="D170" s="1223"/>
      <c r="E170" s="1223"/>
      <c r="F170" s="1223"/>
      <c r="G170" s="1223"/>
      <c r="H170" s="1224"/>
    </row>
    <row r="171" spans="1:8" ht="15.6" customHeight="1" thickBot="1" x14ac:dyDescent="0.3">
      <c r="B171" s="1214"/>
      <c r="C171" s="1214"/>
      <c r="D171" s="1214"/>
      <c r="E171" s="1214"/>
      <c r="F171" s="1214"/>
    </row>
    <row r="172" spans="1:8" ht="15.6" customHeight="1" thickBot="1" x14ac:dyDescent="0.3">
      <c r="B172" s="1215" t="s">
        <v>0</v>
      </c>
      <c r="C172" s="1216"/>
      <c r="D172" s="1216"/>
      <c r="E172" s="1217"/>
      <c r="F172" s="1217"/>
      <c r="G172" s="1217"/>
      <c r="H172" s="1218"/>
    </row>
    <row r="173" spans="1:8" ht="15.6" customHeight="1" x14ac:dyDescent="0.25">
      <c r="B173" s="1214"/>
      <c r="C173" s="1214"/>
      <c r="D173" s="1214"/>
      <c r="E173" s="1214"/>
      <c r="F173" s="1214"/>
    </row>
    <row r="174" spans="1:8" ht="15.6" customHeight="1" thickBot="1" x14ac:dyDescent="0.3">
      <c r="B174" s="94"/>
      <c r="C174" s="94"/>
      <c r="D174" s="94"/>
      <c r="E174" s="94"/>
      <c r="F174" s="94"/>
    </row>
    <row r="175" spans="1:8" ht="15.6" customHeight="1" x14ac:dyDescent="0.25">
      <c r="A175" s="14" t="s">
        <v>254</v>
      </c>
      <c r="B175" s="1203" t="s">
        <v>18</v>
      </c>
      <c r="C175" s="1204"/>
      <c r="D175" s="1204"/>
      <c r="E175" s="1219" t="s">
        <v>71</v>
      </c>
      <c r="F175" s="1221"/>
      <c r="G175" s="1221"/>
      <c r="H175" s="1221"/>
    </row>
    <row r="176" spans="1:8" ht="15.6" customHeight="1" x14ac:dyDescent="0.25">
      <c r="A176" s="10"/>
      <c r="B176" s="1206"/>
      <c r="C176" s="1207"/>
      <c r="D176" s="1207"/>
      <c r="E176" s="1220"/>
      <c r="F176" s="1221"/>
      <c r="G176" s="96"/>
      <c r="H176" s="96"/>
    </row>
    <row r="177" spans="1:8" ht="15.6" customHeight="1" x14ac:dyDescent="0.25">
      <c r="B177" s="31" t="s">
        <v>75</v>
      </c>
      <c r="C177" s="1202" t="s">
        <v>19</v>
      </c>
      <c r="D177" s="1202"/>
      <c r="E177" s="11">
        <v>0</v>
      </c>
      <c r="F177" s="63"/>
      <c r="G177" s="63"/>
      <c r="H177" s="63"/>
    </row>
    <row r="178" spans="1:8" ht="15.6" customHeight="1" x14ac:dyDescent="0.25">
      <c r="B178" s="31" t="s">
        <v>212</v>
      </c>
      <c r="C178" s="1202" t="s">
        <v>216</v>
      </c>
      <c r="D178" s="1202"/>
      <c r="E178" s="12"/>
      <c r="F178" s="95"/>
      <c r="G178" s="95"/>
      <c r="H178" s="95"/>
    </row>
    <row r="179" spans="1:8" ht="15.6" customHeight="1" x14ac:dyDescent="0.25">
      <c r="B179" s="31" t="s">
        <v>213</v>
      </c>
      <c r="C179" s="1202" t="s">
        <v>217</v>
      </c>
      <c r="D179" s="1202"/>
      <c r="E179" s="12"/>
      <c r="F179" s="95"/>
      <c r="G179" s="95"/>
      <c r="H179" s="95"/>
    </row>
    <row r="180" spans="1:8" ht="15.6" customHeight="1" x14ac:dyDescent="0.25">
      <c r="B180" s="31" t="s">
        <v>214</v>
      </c>
      <c r="C180" s="1202" t="s">
        <v>218</v>
      </c>
      <c r="D180" s="1202"/>
      <c r="E180" s="12"/>
      <c r="F180" s="95"/>
      <c r="G180" s="95"/>
      <c r="H180" s="95"/>
    </row>
    <row r="181" spans="1:8" ht="15.6" customHeight="1" x14ac:dyDescent="0.25">
      <c r="B181" s="31" t="s">
        <v>215</v>
      </c>
      <c r="C181" s="1202" t="s">
        <v>219</v>
      </c>
      <c r="D181" s="1202"/>
      <c r="E181" s="12"/>
      <c r="F181" s="95"/>
      <c r="G181" s="95"/>
      <c r="H181" s="95"/>
    </row>
    <row r="182" spans="1:8" ht="15.6" customHeight="1" thickBot="1" x14ac:dyDescent="0.3">
      <c r="B182" s="29" t="s">
        <v>76</v>
      </c>
      <c r="C182" s="1211" t="s">
        <v>20</v>
      </c>
      <c r="D182" s="1211"/>
      <c r="E182" s="13"/>
      <c r="F182" s="95"/>
      <c r="G182" s="95"/>
      <c r="H182" s="95"/>
    </row>
    <row r="183" spans="1:8" ht="15.6" customHeight="1" x14ac:dyDescent="0.25">
      <c r="B183" s="94"/>
      <c r="C183" s="94"/>
      <c r="D183" s="94"/>
      <c r="E183" s="94"/>
      <c r="F183" s="94"/>
    </row>
    <row r="184" spans="1:8" ht="15.6" customHeight="1" thickBot="1" x14ac:dyDescent="0.3">
      <c r="B184" s="94"/>
      <c r="C184" s="94"/>
      <c r="D184" s="94"/>
      <c r="E184" s="94"/>
      <c r="F184" s="94"/>
    </row>
    <row r="185" spans="1:8" ht="30" customHeight="1" x14ac:dyDescent="0.25">
      <c r="A185" s="14" t="s">
        <v>255</v>
      </c>
      <c r="B185" s="1203" t="s">
        <v>281</v>
      </c>
      <c r="C185" s="1204"/>
      <c r="D185" s="1204"/>
      <c r="E185" s="1204" t="s">
        <v>21</v>
      </c>
      <c r="F185" s="1204" t="s">
        <v>208</v>
      </c>
      <c r="G185" s="1219" t="s">
        <v>209</v>
      </c>
    </row>
    <row r="186" spans="1:8" ht="30" customHeight="1" x14ac:dyDescent="0.25">
      <c r="B186" s="1206"/>
      <c r="C186" s="1207"/>
      <c r="D186" s="1207"/>
      <c r="E186" s="1207"/>
      <c r="F186" s="1207"/>
      <c r="G186" s="1220"/>
    </row>
    <row r="187" spans="1:8" ht="15.6" customHeight="1" x14ac:dyDescent="0.25">
      <c r="B187" s="1206" t="s">
        <v>25</v>
      </c>
      <c r="C187" s="1207"/>
      <c r="D187" s="1207"/>
      <c r="E187" s="65" t="s">
        <v>74</v>
      </c>
      <c r="F187" s="65" t="s">
        <v>74</v>
      </c>
      <c r="G187" s="66" t="s">
        <v>74</v>
      </c>
    </row>
    <row r="188" spans="1:8" ht="15.6" customHeight="1" x14ac:dyDescent="0.25">
      <c r="B188" s="24" t="s">
        <v>77</v>
      </c>
      <c r="C188" s="1234">
        <v>1</v>
      </c>
      <c r="D188" s="1234"/>
      <c r="E188" s="15"/>
      <c r="F188" s="15"/>
      <c r="G188" s="15"/>
    </row>
    <row r="189" spans="1:8" ht="15.6" customHeight="1" x14ac:dyDescent="0.25">
      <c r="B189" s="24" t="s">
        <v>78</v>
      </c>
      <c r="C189" s="1234">
        <v>0.99</v>
      </c>
      <c r="D189" s="1234"/>
      <c r="E189" s="15"/>
      <c r="F189" s="67">
        <f t="shared" ref="F189:F217" si="6">$F$188/$C189</f>
        <v>0</v>
      </c>
      <c r="G189" s="32">
        <f t="shared" ref="G189:G217" si="7">$G$188/$C189</f>
        <v>0</v>
      </c>
    </row>
    <row r="190" spans="1:8" ht="15.6" customHeight="1" x14ac:dyDescent="0.25">
      <c r="B190" s="24" t="s">
        <v>79</v>
      </c>
      <c r="C190" s="1234">
        <v>0.98</v>
      </c>
      <c r="D190" s="1234"/>
      <c r="E190" s="15"/>
      <c r="F190" s="67">
        <f t="shared" si="6"/>
        <v>0</v>
      </c>
      <c r="G190" s="32">
        <f t="shared" si="7"/>
        <v>0</v>
      </c>
    </row>
    <row r="191" spans="1:8" ht="15.6" customHeight="1" x14ac:dyDescent="0.25">
      <c r="B191" s="24" t="s">
        <v>80</v>
      </c>
      <c r="C191" s="1234">
        <v>0.97</v>
      </c>
      <c r="D191" s="1234"/>
      <c r="E191" s="15"/>
      <c r="F191" s="67">
        <f t="shared" si="6"/>
        <v>0</v>
      </c>
      <c r="G191" s="32">
        <f t="shared" si="7"/>
        <v>0</v>
      </c>
    </row>
    <row r="192" spans="1:8" ht="15.6" customHeight="1" x14ac:dyDescent="0.25">
      <c r="B192" s="24" t="s">
        <v>81</v>
      </c>
      <c r="C192" s="1234">
        <v>0.96</v>
      </c>
      <c r="D192" s="1234"/>
      <c r="E192" s="15"/>
      <c r="F192" s="67">
        <f t="shared" si="6"/>
        <v>0</v>
      </c>
      <c r="G192" s="32">
        <f t="shared" si="7"/>
        <v>0</v>
      </c>
    </row>
    <row r="193" spans="1:7" ht="15.6" customHeight="1" x14ac:dyDescent="0.25">
      <c r="B193" s="24" t="s">
        <v>82</v>
      </c>
      <c r="C193" s="1234">
        <v>0.95</v>
      </c>
      <c r="D193" s="1234"/>
      <c r="E193" s="15"/>
      <c r="F193" s="67">
        <f t="shared" si="6"/>
        <v>0</v>
      </c>
      <c r="G193" s="32">
        <f t="shared" si="7"/>
        <v>0</v>
      </c>
    </row>
    <row r="194" spans="1:7" ht="15.6" customHeight="1" x14ac:dyDescent="0.25">
      <c r="A194" s="14"/>
      <c r="B194" s="24" t="s">
        <v>83</v>
      </c>
      <c r="C194" s="1234">
        <v>0.94</v>
      </c>
      <c r="D194" s="1234"/>
      <c r="E194" s="15"/>
      <c r="F194" s="67">
        <f t="shared" si="6"/>
        <v>0</v>
      </c>
      <c r="G194" s="32">
        <f t="shared" si="7"/>
        <v>0</v>
      </c>
    </row>
    <row r="195" spans="1:7" ht="15.6" customHeight="1" x14ac:dyDescent="0.25">
      <c r="B195" s="24" t="s">
        <v>84</v>
      </c>
      <c r="C195" s="1234">
        <v>0.93</v>
      </c>
      <c r="D195" s="1234"/>
      <c r="E195" s="15"/>
      <c r="F195" s="67">
        <f t="shared" si="6"/>
        <v>0</v>
      </c>
      <c r="G195" s="32">
        <f t="shared" si="7"/>
        <v>0</v>
      </c>
    </row>
    <row r="196" spans="1:7" ht="15.6" customHeight="1" x14ac:dyDescent="0.25">
      <c r="B196" s="24" t="s">
        <v>85</v>
      </c>
      <c r="C196" s="1234">
        <v>0.92</v>
      </c>
      <c r="D196" s="1234"/>
      <c r="E196" s="15"/>
      <c r="F196" s="67">
        <f t="shared" si="6"/>
        <v>0</v>
      </c>
      <c r="G196" s="32">
        <f t="shared" si="7"/>
        <v>0</v>
      </c>
    </row>
    <row r="197" spans="1:7" ht="15.6" customHeight="1" x14ac:dyDescent="0.25">
      <c r="B197" s="24" t="s">
        <v>86</v>
      </c>
      <c r="C197" s="1234">
        <v>0.91</v>
      </c>
      <c r="D197" s="1234"/>
      <c r="E197" s="15"/>
      <c r="F197" s="67">
        <f t="shared" si="6"/>
        <v>0</v>
      </c>
      <c r="G197" s="32">
        <f t="shared" si="7"/>
        <v>0</v>
      </c>
    </row>
    <row r="198" spans="1:7" ht="15.6" customHeight="1" x14ac:dyDescent="0.25">
      <c r="B198" s="24" t="s">
        <v>87</v>
      </c>
      <c r="C198" s="1234">
        <v>0.9</v>
      </c>
      <c r="D198" s="1234"/>
      <c r="E198" s="15"/>
      <c r="F198" s="67">
        <f t="shared" si="6"/>
        <v>0</v>
      </c>
      <c r="G198" s="32">
        <f t="shared" si="7"/>
        <v>0</v>
      </c>
    </row>
    <row r="199" spans="1:7" ht="15.6" customHeight="1" x14ac:dyDescent="0.25">
      <c r="B199" s="24" t="s">
        <v>88</v>
      </c>
      <c r="C199" s="1234">
        <v>0.89</v>
      </c>
      <c r="D199" s="1234"/>
      <c r="E199" s="15"/>
      <c r="F199" s="67">
        <f t="shared" si="6"/>
        <v>0</v>
      </c>
      <c r="G199" s="32">
        <f t="shared" si="7"/>
        <v>0</v>
      </c>
    </row>
    <row r="200" spans="1:7" ht="15.6" customHeight="1" x14ac:dyDescent="0.25">
      <c r="B200" s="24" t="s">
        <v>89</v>
      </c>
      <c r="C200" s="1234">
        <v>0.88</v>
      </c>
      <c r="D200" s="1234"/>
      <c r="E200" s="15"/>
      <c r="F200" s="67">
        <f t="shared" si="6"/>
        <v>0</v>
      </c>
      <c r="G200" s="32">
        <f t="shared" si="7"/>
        <v>0</v>
      </c>
    </row>
    <row r="201" spans="1:7" ht="15.6" customHeight="1" x14ac:dyDescent="0.25">
      <c r="B201" s="24" t="s">
        <v>90</v>
      </c>
      <c r="C201" s="1234">
        <v>0.87</v>
      </c>
      <c r="D201" s="1234"/>
      <c r="E201" s="15"/>
      <c r="F201" s="67">
        <f t="shared" si="6"/>
        <v>0</v>
      </c>
      <c r="G201" s="32">
        <f t="shared" si="7"/>
        <v>0</v>
      </c>
    </row>
    <row r="202" spans="1:7" ht="15.6" customHeight="1" x14ac:dyDescent="0.25">
      <c r="B202" s="24" t="s">
        <v>91</v>
      </c>
      <c r="C202" s="1234">
        <v>0.86</v>
      </c>
      <c r="D202" s="1234"/>
      <c r="E202" s="15"/>
      <c r="F202" s="67">
        <f t="shared" si="6"/>
        <v>0</v>
      </c>
      <c r="G202" s="32">
        <f t="shared" si="7"/>
        <v>0</v>
      </c>
    </row>
    <row r="203" spans="1:7" ht="15.6" customHeight="1" x14ac:dyDescent="0.25">
      <c r="B203" s="24" t="s">
        <v>92</v>
      </c>
      <c r="C203" s="1234">
        <v>0.85</v>
      </c>
      <c r="D203" s="1234"/>
      <c r="E203" s="15"/>
      <c r="F203" s="67">
        <f t="shared" si="6"/>
        <v>0</v>
      </c>
      <c r="G203" s="32">
        <f t="shared" si="7"/>
        <v>0</v>
      </c>
    </row>
    <row r="204" spans="1:7" ht="15.6" customHeight="1" x14ac:dyDescent="0.25">
      <c r="B204" s="24" t="s">
        <v>93</v>
      </c>
      <c r="C204" s="1234">
        <v>0.84</v>
      </c>
      <c r="D204" s="1234"/>
      <c r="E204" s="15"/>
      <c r="F204" s="67">
        <f t="shared" si="6"/>
        <v>0</v>
      </c>
      <c r="G204" s="32">
        <f t="shared" si="7"/>
        <v>0</v>
      </c>
    </row>
    <row r="205" spans="1:7" ht="15.6" customHeight="1" x14ac:dyDescent="0.25">
      <c r="B205" s="24" t="s">
        <v>94</v>
      </c>
      <c r="C205" s="1234">
        <v>0.83</v>
      </c>
      <c r="D205" s="1234"/>
      <c r="E205" s="15"/>
      <c r="F205" s="67">
        <f t="shared" si="6"/>
        <v>0</v>
      </c>
      <c r="G205" s="32">
        <f t="shared" si="7"/>
        <v>0</v>
      </c>
    </row>
    <row r="206" spans="1:7" ht="15.6" customHeight="1" x14ac:dyDescent="0.25">
      <c r="B206" s="24" t="s">
        <v>95</v>
      </c>
      <c r="C206" s="1234">
        <v>0.82</v>
      </c>
      <c r="D206" s="1234"/>
      <c r="E206" s="15"/>
      <c r="F206" s="67">
        <f t="shared" si="6"/>
        <v>0</v>
      </c>
      <c r="G206" s="32">
        <f t="shared" si="7"/>
        <v>0</v>
      </c>
    </row>
    <row r="207" spans="1:7" ht="15.6" customHeight="1" x14ac:dyDescent="0.25">
      <c r="B207" s="24" t="s">
        <v>96</v>
      </c>
      <c r="C207" s="1234">
        <v>0.81</v>
      </c>
      <c r="D207" s="1234"/>
      <c r="E207" s="15"/>
      <c r="F207" s="67">
        <f t="shared" si="6"/>
        <v>0</v>
      </c>
      <c r="G207" s="32">
        <f t="shared" si="7"/>
        <v>0</v>
      </c>
    </row>
    <row r="208" spans="1:7" ht="15.6" customHeight="1" x14ac:dyDescent="0.25">
      <c r="B208" s="24" t="s">
        <v>97</v>
      </c>
      <c r="C208" s="1234">
        <v>0.8</v>
      </c>
      <c r="D208" s="1234"/>
      <c r="E208" s="15"/>
      <c r="F208" s="67">
        <f t="shared" si="6"/>
        <v>0</v>
      </c>
      <c r="G208" s="32">
        <f t="shared" si="7"/>
        <v>0</v>
      </c>
    </row>
    <row r="209" spans="2:8" ht="15.6" customHeight="1" x14ac:dyDescent="0.25">
      <c r="B209" s="24" t="s">
        <v>98</v>
      </c>
      <c r="C209" s="1234">
        <v>0.79</v>
      </c>
      <c r="D209" s="1234"/>
      <c r="E209" s="15"/>
      <c r="F209" s="67">
        <f t="shared" si="6"/>
        <v>0</v>
      </c>
      <c r="G209" s="32">
        <f t="shared" si="7"/>
        <v>0</v>
      </c>
    </row>
    <row r="210" spans="2:8" ht="15.6" customHeight="1" x14ac:dyDescent="0.25">
      <c r="B210" s="24" t="s">
        <v>99</v>
      </c>
      <c r="C210" s="1234">
        <v>0.78</v>
      </c>
      <c r="D210" s="1234"/>
      <c r="E210" s="15"/>
      <c r="F210" s="67">
        <f t="shared" si="6"/>
        <v>0</v>
      </c>
      <c r="G210" s="32">
        <f t="shared" si="7"/>
        <v>0</v>
      </c>
    </row>
    <row r="211" spans="2:8" ht="15.6" customHeight="1" x14ac:dyDescent="0.25">
      <c r="B211" s="24" t="s">
        <v>100</v>
      </c>
      <c r="C211" s="1234">
        <v>0.77</v>
      </c>
      <c r="D211" s="1234"/>
      <c r="E211" s="15"/>
      <c r="F211" s="67">
        <f t="shared" si="6"/>
        <v>0</v>
      </c>
      <c r="G211" s="32">
        <f t="shared" si="7"/>
        <v>0</v>
      </c>
    </row>
    <row r="212" spans="2:8" ht="15.6" customHeight="1" x14ac:dyDescent="0.25">
      <c r="B212" s="24" t="s">
        <v>101</v>
      </c>
      <c r="C212" s="1234">
        <v>0.76</v>
      </c>
      <c r="D212" s="1234"/>
      <c r="E212" s="15"/>
      <c r="F212" s="67">
        <f t="shared" si="6"/>
        <v>0</v>
      </c>
      <c r="G212" s="32">
        <f t="shared" si="7"/>
        <v>0</v>
      </c>
    </row>
    <row r="213" spans="2:8" ht="15.6" customHeight="1" x14ac:dyDescent="0.25">
      <c r="B213" s="24" t="s">
        <v>102</v>
      </c>
      <c r="C213" s="1234">
        <v>0.75</v>
      </c>
      <c r="D213" s="1234"/>
      <c r="E213" s="15"/>
      <c r="F213" s="67">
        <f t="shared" si="6"/>
        <v>0</v>
      </c>
      <c r="G213" s="32">
        <f t="shared" si="7"/>
        <v>0</v>
      </c>
    </row>
    <row r="214" spans="2:8" ht="15.6" customHeight="1" x14ac:dyDescent="0.25">
      <c r="B214" s="24" t="s">
        <v>103</v>
      </c>
      <c r="C214" s="1234">
        <v>0.74</v>
      </c>
      <c r="D214" s="1234"/>
      <c r="E214" s="15"/>
      <c r="F214" s="67">
        <f t="shared" si="6"/>
        <v>0</v>
      </c>
      <c r="G214" s="32">
        <f t="shared" si="7"/>
        <v>0</v>
      </c>
    </row>
    <row r="215" spans="2:8" ht="15.6" customHeight="1" x14ac:dyDescent="0.25">
      <c r="B215" s="24" t="s">
        <v>104</v>
      </c>
      <c r="C215" s="1234">
        <v>0.73</v>
      </c>
      <c r="D215" s="1234"/>
      <c r="E215" s="15"/>
      <c r="F215" s="67">
        <f t="shared" si="6"/>
        <v>0</v>
      </c>
      <c r="G215" s="32">
        <f t="shared" si="7"/>
        <v>0</v>
      </c>
    </row>
    <row r="216" spans="2:8" ht="15.6" customHeight="1" x14ac:dyDescent="0.25">
      <c r="B216" s="24" t="s">
        <v>105</v>
      </c>
      <c r="C216" s="1234">
        <v>0.72</v>
      </c>
      <c r="D216" s="1234"/>
      <c r="E216" s="15"/>
      <c r="F216" s="67">
        <f t="shared" si="6"/>
        <v>0</v>
      </c>
      <c r="G216" s="32">
        <f t="shared" si="7"/>
        <v>0</v>
      </c>
    </row>
    <row r="217" spans="2:8" ht="15.6" customHeight="1" thickBot="1" x14ac:dyDescent="0.3">
      <c r="B217" s="30" t="s">
        <v>106</v>
      </c>
      <c r="C217" s="1237">
        <v>0.71</v>
      </c>
      <c r="D217" s="1237"/>
      <c r="E217" s="17"/>
      <c r="F217" s="68">
        <f t="shared" si="6"/>
        <v>0</v>
      </c>
      <c r="G217" s="33">
        <f t="shared" si="7"/>
        <v>0</v>
      </c>
    </row>
    <row r="218" spans="2:8" ht="15.6" customHeight="1" x14ac:dyDescent="0.25">
      <c r="B218" s="94"/>
      <c r="C218" s="94"/>
      <c r="D218" s="94"/>
      <c r="E218" s="94"/>
      <c r="F218" s="94"/>
    </row>
    <row r="219" spans="2:8" ht="15.6" customHeight="1" x14ac:dyDescent="0.25">
      <c r="B219" s="94"/>
      <c r="C219" s="94"/>
      <c r="D219" s="94"/>
      <c r="E219" s="94"/>
      <c r="F219" s="94"/>
    </row>
    <row r="220" spans="2:8" ht="15.6" customHeight="1" thickBot="1" x14ac:dyDescent="0.3">
      <c r="B220" s="86"/>
      <c r="C220" s="2"/>
      <c r="D220" s="2"/>
      <c r="E220" s="5"/>
      <c r="G220" s="1232"/>
      <c r="H220" s="1232"/>
    </row>
    <row r="221" spans="2:8" ht="15.6" customHeight="1" x14ac:dyDescent="0.25">
      <c r="B221" s="1230" t="s">
        <v>24</v>
      </c>
      <c r="C221" s="1230"/>
      <c r="D221" s="1230"/>
      <c r="E221" s="5"/>
      <c r="G221" s="1231" t="s">
        <v>17</v>
      </c>
      <c r="H221" s="1231"/>
    </row>
    <row r="222" spans="2:8" ht="15.6" customHeight="1" x14ac:dyDescent="0.25">
      <c r="B222" s="99"/>
      <c r="C222" s="99"/>
      <c r="D222" s="99"/>
      <c r="E222" s="5"/>
      <c r="G222" s="85"/>
      <c r="H222" s="85"/>
    </row>
    <row r="223" spans="2:8" ht="15.6" customHeight="1" thickBot="1" x14ac:dyDescent="0.3">
      <c r="B223" s="99"/>
      <c r="C223" s="99"/>
      <c r="D223" s="99"/>
      <c r="E223" s="5"/>
      <c r="G223" s="85"/>
      <c r="H223" s="85"/>
    </row>
    <row r="224" spans="2:8" ht="15.6" customHeight="1" thickBot="1" x14ac:dyDescent="0.3">
      <c r="B224" s="1222" t="str">
        <f>B170</f>
        <v>FINANCIAL PROPOSAL (FORM 6: LNG - SABLAYAN)</v>
      </c>
      <c r="C224" s="1223"/>
      <c r="D224" s="1223"/>
      <c r="E224" s="1223"/>
      <c r="F224" s="1223"/>
      <c r="G224" s="1223"/>
      <c r="H224" s="1224"/>
    </row>
    <row r="225" spans="1:8" ht="15.6" customHeight="1" thickBot="1" x14ac:dyDescent="0.3">
      <c r="B225" s="1214"/>
      <c r="C225" s="1214"/>
      <c r="D225" s="1214"/>
      <c r="E225" s="1214"/>
      <c r="F225" s="1214"/>
    </row>
    <row r="226" spans="1:8" ht="15.6" customHeight="1" thickBot="1" x14ac:dyDescent="0.3">
      <c r="B226" s="1215" t="s">
        <v>0</v>
      </c>
      <c r="C226" s="1216"/>
      <c r="D226" s="1216"/>
      <c r="E226" s="1217"/>
      <c r="F226" s="1217"/>
      <c r="G226" s="1217"/>
      <c r="H226" s="1218"/>
    </row>
    <row r="227" spans="1:8" ht="15.6" customHeight="1" x14ac:dyDescent="0.25">
      <c r="B227" s="94"/>
      <c r="C227" s="94"/>
      <c r="D227" s="94"/>
      <c r="E227" s="94"/>
      <c r="F227" s="94"/>
    </row>
    <row r="228" spans="1:8" ht="15.6" customHeight="1" thickBot="1" x14ac:dyDescent="0.3">
      <c r="B228" s="94"/>
      <c r="C228" s="94"/>
      <c r="D228" s="94"/>
      <c r="E228" s="94"/>
      <c r="F228" s="94"/>
    </row>
    <row r="229" spans="1:8" ht="30" customHeight="1" x14ac:dyDescent="0.25">
      <c r="A229" s="14" t="s">
        <v>255</v>
      </c>
      <c r="B229" s="1203" t="s">
        <v>281</v>
      </c>
      <c r="C229" s="1204"/>
      <c r="D229" s="1204"/>
      <c r="E229" s="1204" t="s">
        <v>21</v>
      </c>
      <c r="F229" s="1204" t="s">
        <v>208</v>
      </c>
      <c r="G229" s="1219" t="s">
        <v>209</v>
      </c>
    </row>
    <row r="230" spans="1:8" ht="30" customHeight="1" x14ac:dyDescent="0.25">
      <c r="B230" s="1206"/>
      <c r="C230" s="1207"/>
      <c r="D230" s="1207"/>
      <c r="E230" s="1207"/>
      <c r="F230" s="1207"/>
      <c r="G230" s="1220"/>
    </row>
    <row r="231" spans="1:8" ht="15.6" customHeight="1" x14ac:dyDescent="0.25">
      <c r="B231" s="1206" t="s">
        <v>25</v>
      </c>
      <c r="C231" s="1207"/>
      <c r="D231" s="1207"/>
      <c r="E231" s="65" t="s">
        <v>74</v>
      </c>
      <c r="F231" s="65" t="s">
        <v>74</v>
      </c>
      <c r="G231" s="66" t="s">
        <v>74</v>
      </c>
    </row>
    <row r="232" spans="1:8" ht="15.6" customHeight="1" x14ac:dyDescent="0.25">
      <c r="B232" s="24" t="s">
        <v>107</v>
      </c>
      <c r="C232" s="1234">
        <v>0.7</v>
      </c>
      <c r="D232" s="1234"/>
      <c r="E232" s="15"/>
      <c r="F232" s="67">
        <f t="shared" ref="F232:F271" si="8">$F$188/$C232</f>
        <v>0</v>
      </c>
      <c r="G232" s="32">
        <f t="shared" ref="G232:G271" si="9">$G$188/$C232</f>
        <v>0</v>
      </c>
    </row>
    <row r="233" spans="1:8" ht="15.6" customHeight="1" x14ac:dyDescent="0.25">
      <c r="B233" s="24" t="s">
        <v>108</v>
      </c>
      <c r="C233" s="1234">
        <v>0.69</v>
      </c>
      <c r="D233" s="1234"/>
      <c r="E233" s="15"/>
      <c r="F233" s="67">
        <f t="shared" si="8"/>
        <v>0</v>
      </c>
      <c r="G233" s="32">
        <f t="shared" si="9"/>
        <v>0</v>
      </c>
    </row>
    <row r="234" spans="1:8" ht="15.6" customHeight="1" x14ac:dyDescent="0.25">
      <c r="B234" s="24" t="s">
        <v>109</v>
      </c>
      <c r="C234" s="1234">
        <v>0.68</v>
      </c>
      <c r="D234" s="1234"/>
      <c r="E234" s="15"/>
      <c r="F234" s="67">
        <f t="shared" si="8"/>
        <v>0</v>
      </c>
      <c r="G234" s="32">
        <f t="shared" si="9"/>
        <v>0</v>
      </c>
    </row>
    <row r="235" spans="1:8" ht="15.6" customHeight="1" x14ac:dyDescent="0.25">
      <c r="B235" s="24" t="s">
        <v>110</v>
      </c>
      <c r="C235" s="1234">
        <v>0.67</v>
      </c>
      <c r="D235" s="1234"/>
      <c r="E235" s="15"/>
      <c r="F235" s="67">
        <f t="shared" si="8"/>
        <v>0</v>
      </c>
      <c r="G235" s="32">
        <f t="shared" si="9"/>
        <v>0</v>
      </c>
    </row>
    <row r="236" spans="1:8" ht="15.6" customHeight="1" x14ac:dyDescent="0.25">
      <c r="B236" s="24" t="s">
        <v>111</v>
      </c>
      <c r="C236" s="1234">
        <v>0.66</v>
      </c>
      <c r="D236" s="1234"/>
      <c r="E236" s="15"/>
      <c r="F236" s="67">
        <f t="shared" si="8"/>
        <v>0</v>
      </c>
      <c r="G236" s="32">
        <f t="shared" si="9"/>
        <v>0</v>
      </c>
    </row>
    <row r="237" spans="1:8" ht="15.6" customHeight="1" x14ac:dyDescent="0.25">
      <c r="B237" s="24" t="s">
        <v>112</v>
      </c>
      <c r="C237" s="1234">
        <v>0.65</v>
      </c>
      <c r="D237" s="1234"/>
      <c r="E237" s="15"/>
      <c r="F237" s="67">
        <f t="shared" si="8"/>
        <v>0</v>
      </c>
      <c r="G237" s="32">
        <f t="shared" si="9"/>
        <v>0</v>
      </c>
    </row>
    <row r="238" spans="1:8" ht="15.6" customHeight="1" x14ac:dyDescent="0.25">
      <c r="B238" s="24" t="s">
        <v>113</v>
      </c>
      <c r="C238" s="1234">
        <v>0.64</v>
      </c>
      <c r="D238" s="1234"/>
      <c r="E238" s="15"/>
      <c r="F238" s="67">
        <f t="shared" si="8"/>
        <v>0</v>
      </c>
      <c r="G238" s="32">
        <f t="shared" si="9"/>
        <v>0</v>
      </c>
    </row>
    <row r="239" spans="1:8" ht="15.6" customHeight="1" x14ac:dyDescent="0.25">
      <c r="B239" s="24" t="s">
        <v>114</v>
      </c>
      <c r="C239" s="1234">
        <v>0.63</v>
      </c>
      <c r="D239" s="1234"/>
      <c r="E239" s="15"/>
      <c r="F239" s="67">
        <f t="shared" si="8"/>
        <v>0</v>
      </c>
      <c r="G239" s="32">
        <f t="shared" si="9"/>
        <v>0</v>
      </c>
    </row>
    <row r="240" spans="1:8" ht="15.6" customHeight="1" x14ac:dyDescent="0.25">
      <c r="B240" s="24" t="s">
        <v>115</v>
      </c>
      <c r="C240" s="1234">
        <v>0.62</v>
      </c>
      <c r="D240" s="1234"/>
      <c r="E240" s="15"/>
      <c r="F240" s="67">
        <f t="shared" si="8"/>
        <v>0</v>
      </c>
      <c r="G240" s="32">
        <f t="shared" si="9"/>
        <v>0</v>
      </c>
    </row>
    <row r="241" spans="2:7" ht="15.6" customHeight="1" x14ac:dyDescent="0.25">
      <c r="B241" s="24" t="s">
        <v>116</v>
      </c>
      <c r="C241" s="1234">
        <v>0.61</v>
      </c>
      <c r="D241" s="1234"/>
      <c r="E241" s="15"/>
      <c r="F241" s="67">
        <f t="shared" si="8"/>
        <v>0</v>
      </c>
      <c r="G241" s="32">
        <f t="shared" si="9"/>
        <v>0</v>
      </c>
    </row>
    <row r="242" spans="2:7" ht="15.6" customHeight="1" x14ac:dyDescent="0.25">
      <c r="B242" s="24" t="s">
        <v>117</v>
      </c>
      <c r="C242" s="1234">
        <v>0.6</v>
      </c>
      <c r="D242" s="1234"/>
      <c r="E242" s="15"/>
      <c r="F242" s="67">
        <f t="shared" si="8"/>
        <v>0</v>
      </c>
      <c r="G242" s="32">
        <f t="shared" si="9"/>
        <v>0</v>
      </c>
    </row>
    <row r="243" spans="2:7" ht="15.6" customHeight="1" x14ac:dyDescent="0.25">
      <c r="B243" s="24" t="s">
        <v>118</v>
      </c>
      <c r="C243" s="1234">
        <v>0.59</v>
      </c>
      <c r="D243" s="1234"/>
      <c r="E243" s="15"/>
      <c r="F243" s="67">
        <f t="shared" si="8"/>
        <v>0</v>
      </c>
      <c r="G243" s="32">
        <f t="shared" si="9"/>
        <v>0</v>
      </c>
    </row>
    <row r="244" spans="2:7" ht="15.6" customHeight="1" x14ac:dyDescent="0.25">
      <c r="B244" s="24" t="s">
        <v>119</v>
      </c>
      <c r="C244" s="1234">
        <v>0.57999999999999996</v>
      </c>
      <c r="D244" s="1234"/>
      <c r="E244" s="15"/>
      <c r="F244" s="67">
        <f t="shared" si="8"/>
        <v>0</v>
      </c>
      <c r="G244" s="32">
        <f t="shared" si="9"/>
        <v>0</v>
      </c>
    </row>
    <row r="245" spans="2:7" ht="15.6" customHeight="1" x14ac:dyDescent="0.25">
      <c r="B245" s="24" t="s">
        <v>120</v>
      </c>
      <c r="C245" s="1234">
        <v>0.56999999999999995</v>
      </c>
      <c r="D245" s="1234"/>
      <c r="E245" s="15"/>
      <c r="F245" s="67">
        <f t="shared" si="8"/>
        <v>0</v>
      </c>
      <c r="G245" s="32">
        <f t="shared" si="9"/>
        <v>0</v>
      </c>
    </row>
    <row r="246" spans="2:7" ht="15.6" customHeight="1" x14ac:dyDescent="0.25">
      <c r="B246" s="24" t="s">
        <v>121</v>
      </c>
      <c r="C246" s="1234">
        <v>0.56000000000000005</v>
      </c>
      <c r="D246" s="1234"/>
      <c r="E246" s="15"/>
      <c r="F246" s="67">
        <f t="shared" si="8"/>
        <v>0</v>
      </c>
      <c r="G246" s="32">
        <f t="shared" si="9"/>
        <v>0</v>
      </c>
    </row>
    <row r="247" spans="2:7" ht="15.6" customHeight="1" x14ac:dyDescent="0.25">
      <c r="B247" s="24" t="s">
        <v>122</v>
      </c>
      <c r="C247" s="1234">
        <v>0.55000000000000004</v>
      </c>
      <c r="D247" s="1234"/>
      <c r="E247" s="15"/>
      <c r="F247" s="67">
        <f t="shared" si="8"/>
        <v>0</v>
      </c>
      <c r="G247" s="32">
        <f t="shared" si="9"/>
        <v>0</v>
      </c>
    </row>
    <row r="248" spans="2:7" ht="15.6" customHeight="1" x14ac:dyDescent="0.25">
      <c r="B248" s="24" t="s">
        <v>123</v>
      </c>
      <c r="C248" s="1234">
        <v>0.54</v>
      </c>
      <c r="D248" s="1234"/>
      <c r="E248" s="15"/>
      <c r="F248" s="67">
        <f t="shared" si="8"/>
        <v>0</v>
      </c>
      <c r="G248" s="32">
        <f t="shared" si="9"/>
        <v>0</v>
      </c>
    </row>
    <row r="249" spans="2:7" ht="15.6" customHeight="1" x14ac:dyDescent="0.25">
      <c r="B249" s="24" t="s">
        <v>124</v>
      </c>
      <c r="C249" s="1234">
        <v>0.53</v>
      </c>
      <c r="D249" s="1234"/>
      <c r="E249" s="15"/>
      <c r="F249" s="67">
        <f t="shared" si="8"/>
        <v>0</v>
      </c>
      <c r="G249" s="32">
        <f t="shared" si="9"/>
        <v>0</v>
      </c>
    </row>
    <row r="250" spans="2:7" ht="15.6" customHeight="1" x14ac:dyDescent="0.25">
      <c r="B250" s="24" t="s">
        <v>125</v>
      </c>
      <c r="C250" s="1234">
        <v>0.52</v>
      </c>
      <c r="D250" s="1234"/>
      <c r="E250" s="15"/>
      <c r="F250" s="67">
        <f t="shared" si="8"/>
        <v>0</v>
      </c>
      <c r="G250" s="32">
        <f t="shared" si="9"/>
        <v>0</v>
      </c>
    </row>
    <row r="251" spans="2:7" ht="15.6" customHeight="1" x14ac:dyDescent="0.25">
      <c r="B251" s="24" t="s">
        <v>126</v>
      </c>
      <c r="C251" s="1234">
        <v>0.51</v>
      </c>
      <c r="D251" s="1234"/>
      <c r="E251" s="15"/>
      <c r="F251" s="67">
        <f t="shared" si="8"/>
        <v>0</v>
      </c>
      <c r="G251" s="32">
        <f t="shared" si="9"/>
        <v>0</v>
      </c>
    </row>
    <row r="252" spans="2:7" ht="15.6" customHeight="1" x14ac:dyDescent="0.25">
      <c r="B252" s="24" t="s">
        <v>127</v>
      </c>
      <c r="C252" s="1234">
        <v>0.5</v>
      </c>
      <c r="D252" s="1234"/>
      <c r="E252" s="15"/>
      <c r="F252" s="67">
        <f t="shared" si="8"/>
        <v>0</v>
      </c>
      <c r="G252" s="32">
        <f t="shared" si="9"/>
        <v>0</v>
      </c>
    </row>
    <row r="253" spans="2:7" ht="15.6" customHeight="1" x14ac:dyDescent="0.25">
      <c r="B253" s="24" t="s">
        <v>128</v>
      </c>
      <c r="C253" s="1234">
        <v>0.49</v>
      </c>
      <c r="D253" s="1234"/>
      <c r="E253" s="15"/>
      <c r="F253" s="67">
        <f t="shared" si="8"/>
        <v>0</v>
      </c>
      <c r="G253" s="32">
        <f t="shared" si="9"/>
        <v>0</v>
      </c>
    </row>
    <row r="254" spans="2:7" ht="15.6" customHeight="1" x14ac:dyDescent="0.25">
      <c r="B254" s="24" t="s">
        <v>129</v>
      </c>
      <c r="C254" s="1234">
        <v>0.48</v>
      </c>
      <c r="D254" s="1234"/>
      <c r="E254" s="15"/>
      <c r="F254" s="67">
        <f t="shared" si="8"/>
        <v>0</v>
      </c>
      <c r="G254" s="32">
        <f t="shared" si="9"/>
        <v>0</v>
      </c>
    </row>
    <row r="255" spans="2:7" ht="15.6" customHeight="1" x14ac:dyDescent="0.25">
      <c r="B255" s="24" t="s">
        <v>130</v>
      </c>
      <c r="C255" s="1234">
        <v>0.47</v>
      </c>
      <c r="D255" s="1234"/>
      <c r="E255" s="15"/>
      <c r="F255" s="67">
        <f t="shared" si="8"/>
        <v>0</v>
      </c>
      <c r="G255" s="32">
        <f t="shared" si="9"/>
        <v>0</v>
      </c>
    </row>
    <row r="256" spans="2:7" ht="15.6" customHeight="1" x14ac:dyDescent="0.25">
      <c r="B256" s="24" t="s">
        <v>131</v>
      </c>
      <c r="C256" s="1234">
        <v>0.46</v>
      </c>
      <c r="D256" s="1234"/>
      <c r="E256" s="15"/>
      <c r="F256" s="67">
        <f t="shared" si="8"/>
        <v>0</v>
      </c>
      <c r="G256" s="32">
        <f t="shared" si="9"/>
        <v>0</v>
      </c>
    </row>
    <row r="257" spans="2:7" ht="15.6" customHeight="1" x14ac:dyDescent="0.25">
      <c r="B257" s="24" t="s">
        <v>132</v>
      </c>
      <c r="C257" s="1234">
        <v>0.45</v>
      </c>
      <c r="D257" s="1234"/>
      <c r="E257" s="15"/>
      <c r="F257" s="67">
        <f t="shared" si="8"/>
        <v>0</v>
      </c>
      <c r="G257" s="32">
        <f t="shared" si="9"/>
        <v>0</v>
      </c>
    </row>
    <row r="258" spans="2:7" ht="15.6" customHeight="1" x14ac:dyDescent="0.25">
      <c r="B258" s="24" t="s">
        <v>133</v>
      </c>
      <c r="C258" s="1234">
        <v>0.44</v>
      </c>
      <c r="D258" s="1234"/>
      <c r="E258" s="15"/>
      <c r="F258" s="67">
        <f t="shared" si="8"/>
        <v>0</v>
      </c>
      <c r="G258" s="32">
        <f t="shared" si="9"/>
        <v>0</v>
      </c>
    </row>
    <row r="259" spans="2:7" ht="15.6" customHeight="1" x14ac:dyDescent="0.25">
      <c r="B259" s="24" t="s">
        <v>134</v>
      </c>
      <c r="C259" s="1234">
        <v>0.43</v>
      </c>
      <c r="D259" s="1234"/>
      <c r="E259" s="15"/>
      <c r="F259" s="67">
        <f t="shared" si="8"/>
        <v>0</v>
      </c>
      <c r="G259" s="32">
        <f t="shared" si="9"/>
        <v>0</v>
      </c>
    </row>
    <row r="260" spans="2:7" ht="15.6" customHeight="1" x14ac:dyDescent="0.25">
      <c r="B260" s="24" t="s">
        <v>135</v>
      </c>
      <c r="C260" s="1234">
        <v>0.42</v>
      </c>
      <c r="D260" s="1234"/>
      <c r="E260" s="15"/>
      <c r="F260" s="67">
        <f t="shared" si="8"/>
        <v>0</v>
      </c>
      <c r="G260" s="32">
        <f t="shared" si="9"/>
        <v>0</v>
      </c>
    </row>
    <row r="261" spans="2:7" ht="15.6" customHeight="1" x14ac:dyDescent="0.25">
      <c r="B261" s="24" t="s">
        <v>136</v>
      </c>
      <c r="C261" s="1234">
        <v>0.41</v>
      </c>
      <c r="D261" s="1234"/>
      <c r="E261" s="15"/>
      <c r="F261" s="67">
        <f t="shared" si="8"/>
        <v>0</v>
      </c>
      <c r="G261" s="32">
        <f t="shared" si="9"/>
        <v>0</v>
      </c>
    </row>
    <row r="262" spans="2:7" ht="15.6" customHeight="1" x14ac:dyDescent="0.25">
      <c r="B262" s="24" t="s">
        <v>137</v>
      </c>
      <c r="C262" s="1234">
        <v>0.4</v>
      </c>
      <c r="D262" s="1234"/>
      <c r="E262" s="15"/>
      <c r="F262" s="67">
        <f t="shared" si="8"/>
        <v>0</v>
      </c>
      <c r="G262" s="32">
        <f t="shared" si="9"/>
        <v>0</v>
      </c>
    </row>
    <row r="263" spans="2:7" ht="15.6" customHeight="1" x14ac:dyDescent="0.25">
      <c r="B263" s="24" t="s">
        <v>138</v>
      </c>
      <c r="C263" s="1234">
        <v>0.39</v>
      </c>
      <c r="D263" s="1234"/>
      <c r="E263" s="15"/>
      <c r="F263" s="67">
        <f t="shared" si="8"/>
        <v>0</v>
      </c>
      <c r="G263" s="32">
        <f t="shared" si="9"/>
        <v>0</v>
      </c>
    </row>
    <row r="264" spans="2:7" ht="15.6" customHeight="1" x14ac:dyDescent="0.25">
      <c r="B264" s="24" t="s">
        <v>139</v>
      </c>
      <c r="C264" s="1234">
        <v>0.38</v>
      </c>
      <c r="D264" s="1234"/>
      <c r="E264" s="15"/>
      <c r="F264" s="67">
        <f t="shared" si="8"/>
        <v>0</v>
      </c>
      <c r="G264" s="32">
        <f t="shared" si="9"/>
        <v>0</v>
      </c>
    </row>
    <row r="265" spans="2:7" ht="15.6" customHeight="1" x14ac:dyDescent="0.25">
      <c r="B265" s="24" t="s">
        <v>140</v>
      </c>
      <c r="C265" s="1234">
        <v>0.37</v>
      </c>
      <c r="D265" s="1234"/>
      <c r="E265" s="15"/>
      <c r="F265" s="67">
        <f t="shared" si="8"/>
        <v>0</v>
      </c>
      <c r="G265" s="32">
        <f t="shared" si="9"/>
        <v>0</v>
      </c>
    </row>
    <row r="266" spans="2:7" ht="15.6" customHeight="1" x14ac:dyDescent="0.25">
      <c r="B266" s="24" t="s">
        <v>141</v>
      </c>
      <c r="C266" s="1234">
        <v>0.36</v>
      </c>
      <c r="D266" s="1234"/>
      <c r="E266" s="15"/>
      <c r="F266" s="67">
        <f t="shared" si="8"/>
        <v>0</v>
      </c>
      <c r="G266" s="32">
        <f t="shared" si="9"/>
        <v>0</v>
      </c>
    </row>
    <row r="267" spans="2:7" ht="15.6" customHeight="1" x14ac:dyDescent="0.25">
      <c r="B267" s="24" t="s">
        <v>142</v>
      </c>
      <c r="C267" s="1234">
        <v>0.35</v>
      </c>
      <c r="D267" s="1234"/>
      <c r="E267" s="15"/>
      <c r="F267" s="67">
        <f t="shared" si="8"/>
        <v>0</v>
      </c>
      <c r="G267" s="32">
        <f t="shared" si="9"/>
        <v>0</v>
      </c>
    </row>
    <row r="268" spans="2:7" ht="15.6" customHeight="1" x14ac:dyDescent="0.25">
      <c r="B268" s="24" t="s">
        <v>143</v>
      </c>
      <c r="C268" s="1234">
        <v>0.34</v>
      </c>
      <c r="D268" s="1234"/>
      <c r="E268" s="15"/>
      <c r="F268" s="67">
        <f t="shared" si="8"/>
        <v>0</v>
      </c>
      <c r="G268" s="32">
        <f t="shared" si="9"/>
        <v>0</v>
      </c>
    </row>
    <row r="269" spans="2:7" ht="15.6" customHeight="1" x14ac:dyDescent="0.25">
      <c r="B269" s="24" t="s">
        <v>144</v>
      </c>
      <c r="C269" s="1234">
        <v>0.33</v>
      </c>
      <c r="D269" s="1234"/>
      <c r="E269" s="15"/>
      <c r="F269" s="67">
        <f t="shared" si="8"/>
        <v>0</v>
      </c>
      <c r="G269" s="32">
        <f t="shared" si="9"/>
        <v>0</v>
      </c>
    </row>
    <row r="270" spans="2:7" ht="15.6" customHeight="1" x14ac:dyDescent="0.25">
      <c r="B270" s="24" t="s">
        <v>145</v>
      </c>
      <c r="C270" s="1234">
        <v>0.32</v>
      </c>
      <c r="D270" s="1234"/>
      <c r="E270" s="15"/>
      <c r="F270" s="67">
        <f t="shared" si="8"/>
        <v>0</v>
      </c>
      <c r="G270" s="32">
        <f t="shared" si="9"/>
        <v>0</v>
      </c>
    </row>
    <row r="271" spans="2:7" ht="15.6" customHeight="1" thickBot="1" x14ac:dyDescent="0.3">
      <c r="B271" s="30" t="s">
        <v>146</v>
      </c>
      <c r="C271" s="1237">
        <v>0.31</v>
      </c>
      <c r="D271" s="1237"/>
      <c r="E271" s="17"/>
      <c r="F271" s="68">
        <f t="shared" si="8"/>
        <v>0</v>
      </c>
      <c r="G271" s="33">
        <f t="shared" si="9"/>
        <v>0</v>
      </c>
    </row>
    <row r="272" spans="2:7" ht="15.6" customHeight="1" x14ac:dyDescent="0.25"/>
    <row r="273" spans="1:8" ht="15.6" customHeight="1" x14ac:dyDescent="0.25"/>
    <row r="274" spans="1:8" ht="15.6" customHeight="1" thickBot="1" x14ac:dyDescent="0.3">
      <c r="B274" s="86"/>
      <c r="C274" s="2"/>
      <c r="D274" s="2"/>
      <c r="E274" s="5"/>
      <c r="G274" s="1232"/>
      <c r="H274" s="1232"/>
    </row>
    <row r="275" spans="1:8" ht="15.6" customHeight="1" x14ac:dyDescent="0.25">
      <c r="B275" s="1230" t="s">
        <v>24</v>
      </c>
      <c r="C275" s="1230"/>
      <c r="D275" s="1230"/>
      <c r="E275" s="5"/>
      <c r="G275" s="1231" t="s">
        <v>17</v>
      </c>
      <c r="H275" s="1231"/>
    </row>
    <row r="276" spans="1:8" ht="15.6" customHeight="1" x14ac:dyDescent="0.25">
      <c r="B276" s="99"/>
      <c r="C276" s="99"/>
      <c r="D276" s="99"/>
      <c r="E276" s="5"/>
      <c r="G276" s="85"/>
      <c r="H276" s="85"/>
    </row>
    <row r="277" spans="1:8" ht="15.6" customHeight="1" thickBot="1" x14ac:dyDescent="0.3">
      <c r="B277" s="99"/>
      <c r="C277" s="99"/>
      <c r="D277" s="99"/>
      <c r="E277" s="5"/>
      <c r="G277" s="85"/>
      <c r="H277" s="85"/>
    </row>
    <row r="278" spans="1:8" ht="15.6" customHeight="1" thickBot="1" x14ac:dyDescent="0.3">
      <c r="B278" s="1222" t="str">
        <f>B224</f>
        <v>FINANCIAL PROPOSAL (FORM 6: LNG - SABLAYAN)</v>
      </c>
      <c r="C278" s="1223"/>
      <c r="D278" s="1223"/>
      <c r="E278" s="1223"/>
      <c r="F278" s="1223"/>
      <c r="G278" s="1223"/>
      <c r="H278" s="1224"/>
    </row>
    <row r="279" spans="1:8" ht="15.6" customHeight="1" thickBot="1" x14ac:dyDescent="0.3">
      <c r="B279" s="1214"/>
      <c r="C279" s="1214"/>
      <c r="D279" s="1214"/>
      <c r="E279" s="1214"/>
      <c r="F279" s="1214"/>
    </row>
    <row r="280" spans="1:8" ht="15.6" customHeight="1" thickBot="1" x14ac:dyDescent="0.3">
      <c r="B280" s="1215" t="s">
        <v>0</v>
      </c>
      <c r="C280" s="1216"/>
      <c r="D280" s="1216"/>
      <c r="E280" s="1217"/>
      <c r="F280" s="1217"/>
      <c r="G280" s="1217"/>
      <c r="H280" s="1218"/>
    </row>
    <row r="281" spans="1:8" ht="15.6" customHeight="1" x14ac:dyDescent="0.25">
      <c r="B281" s="94"/>
      <c r="C281" s="94"/>
      <c r="D281" s="94"/>
      <c r="E281" s="94"/>
      <c r="F281" s="94"/>
    </row>
    <row r="282" spans="1:8" ht="15.6" customHeight="1" thickBot="1" x14ac:dyDescent="0.3">
      <c r="B282" s="94"/>
      <c r="C282" s="94"/>
      <c r="D282" s="94"/>
      <c r="E282" s="94"/>
      <c r="F282" s="94"/>
    </row>
    <row r="283" spans="1:8" ht="30" customHeight="1" x14ac:dyDescent="0.25">
      <c r="A283" s="14" t="s">
        <v>255</v>
      </c>
      <c r="B283" s="1203" t="s">
        <v>281</v>
      </c>
      <c r="C283" s="1204"/>
      <c r="D283" s="1204"/>
      <c r="E283" s="1204" t="s">
        <v>21</v>
      </c>
      <c r="F283" s="1204" t="s">
        <v>208</v>
      </c>
      <c r="G283" s="1219" t="s">
        <v>209</v>
      </c>
    </row>
    <row r="284" spans="1:8" ht="30" customHeight="1" x14ac:dyDescent="0.25">
      <c r="B284" s="1206"/>
      <c r="C284" s="1207"/>
      <c r="D284" s="1207"/>
      <c r="E284" s="1207"/>
      <c r="F284" s="1207"/>
      <c r="G284" s="1220"/>
    </row>
    <row r="285" spans="1:8" ht="15.6" customHeight="1" x14ac:dyDescent="0.25">
      <c r="B285" s="1206" t="s">
        <v>25</v>
      </c>
      <c r="C285" s="1207"/>
      <c r="D285" s="1207"/>
      <c r="E285" s="65" t="s">
        <v>74</v>
      </c>
      <c r="F285" s="65" t="s">
        <v>74</v>
      </c>
      <c r="G285" s="66" t="s">
        <v>74</v>
      </c>
    </row>
    <row r="286" spans="1:8" ht="15.6" customHeight="1" x14ac:dyDescent="0.25">
      <c r="B286" s="24" t="s">
        <v>147</v>
      </c>
      <c r="C286" s="1234">
        <v>0.3</v>
      </c>
      <c r="D286" s="1234"/>
      <c r="E286" s="15"/>
      <c r="F286" s="67">
        <f t="shared" ref="F286:F315" si="10">$F$188/$C286</f>
        <v>0</v>
      </c>
      <c r="G286" s="32">
        <f t="shared" ref="G286:G315" si="11">$G$188/$C286</f>
        <v>0</v>
      </c>
    </row>
    <row r="287" spans="1:8" ht="15.6" customHeight="1" x14ac:dyDescent="0.25">
      <c r="B287" s="24" t="s">
        <v>148</v>
      </c>
      <c r="C287" s="1234">
        <v>0.28999999999999998</v>
      </c>
      <c r="D287" s="1234"/>
      <c r="E287" s="15"/>
      <c r="F287" s="67">
        <f t="shared" si="10"/>
        <v>0</v>
      </c>
      <c r="G287" s="32">
        <f t="shared" si="11"/>
        <v>0</v>
      </c>
    </row>
    <row r="288" spans="1:8" ht="15.6" customHeight="1" x14ac:dyDescent="0.25">
      <c r="B288" s="24" t="s">
        <v>149</v>
      </c>
      <c r="C288" s="1234">
        <v>0.28000000000000003</v>
      </c>
      <c r="D288" s="1234"/>
      <c r="E288" s="15"/>
      <c r="F288" s="67">
        <f t="shared" si="10"/>
        <v>0</v>
      </c>
      <c r="G288" s="32">
        <f t="shared" si="11"/>
        <v>0</v>
      </c>
    </row>
    <row r="289" spans="2:7" ht="15.6" customHeight="1" x14ac:dyDescent="0.25">
      <c r="B289" s="24" t="s">
        <v>150</v>
      </c>
      <c r="C289" s="1234">
        <v>0.27</v>
      </c>
      <c r="D289" s="1234"/>
      <c r="E289" s="15"/>
      <c r="F289" s="67">
        <f t="shared" si="10"/>
        <v>0</v>
      </c>
      <c r="G289" s="32">
        <f t="shared" si="11"/>
        <v>0</v>
      </c>
    </row>
    <row r="290" spans="2:7" ht="15.6" customHeight="1" x14ac:dyDescent="0.25">
      <c r="B290" s="24" t="s">
        <v>151</v>
      </c>
      <c r="C290" s="1234">
        <v>0.26</v>
      </c>
      <c r="D290" s="1234"/>
      <c r="E290" s="15"/>
      <c r="F290" s="67">
        <f t="shared" si="10"/>
        <v>0</v>
      </c>
      <c r="G290" s="32">
        <f t="shared" si="11"/>
        <v>0</v>
      </c>
    </row>
    <row r="291" spans="2:7" ht="15.6" customHeight="1" x14ac:dyDescent="0.25">
      <c r="B291" s="24" t="s">
        <v>152</v>
      </c>
      <c r="C291" s="1234">
        <v>0.25</v>
      </c>
      <c r="D291" s="1234"/>
      <c r="E291" s="15"/>
      <c r="F291" s="67">
        <f t="shared" si="10"/>
        <v>0</v>
      </c>
      <c r="G291" s="32">
        <f t="shared" si="11"/>
        <v>0</v>
      </c>
    </row>
    <row r="292" spans="2:7" ht="15.6" customHeight="1" x14ac:dyDescent="0.25">
      <c r="B292" s="24" t="s">
        <v>153</v>
      </c>
      <c r="C292" s="1234">
        <v>0.24</v>
      </c>
      <c r="D292" s="1234"/>
      <c r="E292" s="15"/>
      <c r="F292" s="67">
        <f t="shared" si="10"/>
        <v>0</v>
      </c>
      <c r="G292" s="32">
        <f t="shared" si="11"/>
        <v>0</v>
      </c>
    </row>
    <row r="293" spans="2:7" ht="15.6" customHeight="1" x14ac:dyDescent="0.25">
      <c r="B293" s="24" t="s">
        <v>154</v>
      </c>
      <c r="C293" s="1234">
        <v>0.23</v>
      </c>
      <c r="D293" s="1234"/>
      <c r="E293" s="15"/>
      <c r="F293" s="67">
        <f t="shared" si="10"/>
        <v>0</v>
      </c>
      <c r="G293" s="32">
        <f t="shared" si="11"/>
        <v>0</v>
      </c>
    </row>
    <row r="294" spans="2:7" ht="15.6" customHeight="1" x14ac:dyDescent="0.25">
      <c r="B294" s="24" t="s">
        <v>155</v>
      </c>
      <c r="C294" s="1234">
        <v>0.22</v>
      </c>
      <c r="D294" s="1234"/>
      <c r="E294" s="15"/>
      <c r="F294" s="67">
        <f t="shared" si="10"/>
        <v>0</v>
      </c>
      <c r="G294" s="32">
        <f t="shared" si="11"/>
        <v>0</v>
      </c>
    </row>
    <row r="295" spans="2:7" ht="15.6" customHeight="1" x14ac:dyDescent="0.25">
      <c r="B295" s="24" t="s">
        <v>156</v>
      </c>
      <c r="C295" s="1234">
        <v>0.21</v>
      </c>
      <c r="D295" s="1234"/>
      <c r="E295" s="15"/>
      <c r="F295" s="67">
        <f t="shared" si="10"/>
        <v>0</v>
      </c>
      <c r="G295" s="32">
        <f t="shared" si="11"/>
        <v>0</v>
      </c>
    </row>
    <row r="296" spans="2:7" ht="15.6" customHeight="1" x14ac:dyDescent="0.25">
      <c r="B296" s="24" t="s">
        <v>157</v>
      </c>
      <c r="C296" s="1234">
        <v>0.2</v>
      </c>
      <c r="D296" s="1234"/>
      <c r="E296" s="15"/>
      <c r="F296" s="67">
        <f t="shared" si="10"/>
        <v>0</v>
      </c>
      <c r="G296" s="32">
        <f t="shared" si="11"/>
        <v>0</v>
      </c>
    </row>
    <row r="297" spans="2:7" ht="15.6" customHeight="1" x14ac:dyDescent="0.25">
      <c r="B297" s="24" t="s">
        <v>158</v>
      </c>
      <c r="C297" s="1234">
        <v>0.19</v>
      </c>
      <c r="D297" s="1234"/>
      <c r="E297" s="15"/>
      <c r="F297" s="67">
        <f t="shared" si="10"/>
        <v>0</v>
      </c>
      <c r="G297" s="32">
        <f t="shared" si="11"/>
        <v>0</v>
      </c>
    </row>
    <row r="298" spans="2:7" ht="15.6" customHeight="1" x14ac:dyDescent="0.25">
      <c r="B298" s="24" t="s">
        <v>159</v>
      </c>
      <c r="C298" s="1234">
        <v>0.18</v>
      </c>
      <c r="D298" s="1234"/>
      <c r="E298" s="15"/>
      <c r="F298" s="67">
        <f t="shared" si="10"/>
        <v>0</v>
      </c>
      <c r="G298" s="32">
        <f t="shared" si="11"/>
        <v>0</v>
      </c>
    </row>
    <row r="299" spans="2:7" ht="15.6" customHeight="1" x14ac:dyDescent="0.25">
      <c r="B299" s="24" t="s">
        <v>160</v>
      </c>
      <c r="C299" s="1234">
        <v>0.17</v>
      </c>
      <c r="D299" s="1234"/>
      <c r="E299" s="15"/>
      <c r="F299" s="67">
        <f t="shared" si="10"/>
        <v>0</v>
      </c>
      <c r="G299" s="32">
        <f t="shared" si="11"/>
        <v>0</v>
      </c>
    </row>
    <row r="300" spans="2:7" ht="15.6" customHeight="1" x14ac:dyDescent="0.25">
      <c r="B300" s="24" t="s">
        <v>161</v>
      </c>
      <c r="C300" s="1234">
        <v>0.16</v>
      </c>
      <c r="D300" s="1234"/>
      <c r="E300" s="15"/>
      <c r="F300" s="67">
        <f t="shared" si="10"/>
        <v>0</v>
      </c>
      <c r="G300" s="32">
        <f t="shared" si="11"/>
        <v>0</v>
      </c>
    </row>
    <row r="301" spans="2:7" ht="15.6" customHeight="1" x14ac:dyDescent="0.25">
      <c r="B301" s="24" t="s">
        <v>162</v>
      </c>
      <c r="C301" s="1234">
        <v>0.15</v>
      </c>
      <c r="D301" s="1234"/>
      <c r="E301" s="15"/>
      <c r="F301" s="67">
        <f t="shared" si="10"/>
        <v>0</v>
      </c>
      <c r="G301" s="32">
        <f t="shared" si="11"/>
        <v>0</v>
      </c>
    </row>
    <row r="302" spans="2:7" ht="15.6" customHeight="1" x14ac:dyDescent="0.25">
      <c r="B302" s="24" t="s">
        <v>163</v>
      </c>
      <c r="C302" s="1234">
        <v>0.14000000000000001</v>
      </c>
      <c r="D302" s="1234"/>
      <c r="E302" s="15"/>
      <c r="F302" s="67">
        <f t="shared" si="10"/>
        <v>0</v>
      </c>
      <c r="G302" s="32">
        <f t="shared" si="11"/>
        <v>0</v>
      </c>
    </row>
    <row r="303" spans="2:7" ht="15.6" customHeight="1" x14ac:dyDescent="0.25">
      <c r="B303" s="24" t="s">
        <v>164</v>
      </c>
      <c r="C303" s="1234">
        <v>0.13</v>
      </c>
      <c r="D303" s="1234"/>
      <c r="E303" s="15"/>
      <c r="F303" s="67">
        <f t="shared" si="10"/>
        <v>0</v>
      </c>
      <c r="G303" s="32">
        <f t="shared" si="11"/>
        <v>0</v>
      </c>
    </row>
    <row r="304" spans="2:7" ht="15.6" customHeight="1" x14ac:dyDescent="0.25">
      <c r="B304" s="24" t="s">
        <v>165</v>
      </c>
      <c r="C304" s="1234">
        <v>0.12</v>
      </c>
      <c r="D304" s="1234"/>
      <c r="E304" s="15"/>
      <c r="F304" s="67">
        <f t="shared" si="10"/>
        <v>0</v>
      </c>
      <c r="G304" s="32">
        <f t="shared" si="11"/>
        <v>0</v>
      </c>
    </row>
    <row r="305" spans="1:7" ht="15.6" customHeight="1" x14ac:dyDescent="0.25">
      <c r="B305" s="24" t="s">
        <v>166</v>
      </c>
      <c r="C305" s="1234">
        <v>0.11</v>
      </c>
      <c r="D305" s="1234"/>
      <c r="E305" s="15"/>
      <c r="F305" s="67">
        <f t="shared" si="10"/>
        <v>0</v>
      </c>
      <c r="G305" s="32">
        <f t="shared" si="11"/>
        <v>0</v>
      </c>
    </row>
    <row r="306" spans="1:7" ht="15.6" customHeight="1" x14ac:dyDescent="0.25">
      <c r="B306" s="24" t="s">
        <v>167</v>
      </c>
      <c r="C306" s="1234">
        <v>0.1</v>
      </c>
      <c r="D306" s="1234"/>
      <c r="E306" s="15"/>
      <c r="F306" s="67">
        <f t="shared" si="10"/>
        <v>0</v>
      </c>
      <c r="G306" s="32">
        <f t="shared" si="11"/>
        <v>0</v>
      </c>
    </row>
    <row r="307" spans="1:7" ht="15.6" customHeight="1" x14ac:dyDescent="0.25">
      <c r="B307" s="24" t="s">
        <v>168</v>
      </c>
      <c r="C307" s="1234">
        <v>0.09</v>
      </c>
      <c r="D307" s="1234"/>
      <c r="E307" s="15"/>
      <c r="F307" s="67">
        <f t="shared" si="10"/>
        <v>0</v>
      </c>
      <c r="G307" s="32">
        <f t="shared" si="11"/>
        <v>0</v>
      </c>
    </row>
    <row r="308" spans="1:7" ht="15.6" customHeight="1" x14ac:dyDescent="0.25">
      <c r="B308" s="24" t="s">
        <v>169</v>
      </c>
      <c r="C308" s="1234">
        <v>0.08</v>
      </c>
      <c r="D308" s="1234"/>
      <c r="E308" s="15"/>
      <c r="F308" s="67">
        <f t="shared" si="10"/>
        <v>0</v>
      </c>
      <c r="G308" s="32">
        <f t="shared" si="11"/>
        <v>0</v>
      </c>
    </row>
    <row r="309" spans="1:7" ht="15.6" customHeight="1" x14ac:dyDescent="0.25">
      <c r="B309" s="24" t="s">
        <v>170</v>
      </c>
      <c r="C309" s="1234">
        <v>7.0000000000000007E-2</v>
      </c>
      <c r="D309" s="1234"/>
      <c r="E309" s="15"/>
      <c r="F309" s="67">
        <f t="shared" si="10"/>
        <v>0</v>
      </c>
      <c r="G309" s="32">
        <f t="shared" si="11"/>
        <v>0</v>
      </c>
    </row>
    <row r="310" spans="1:7" ht="15.6" customHeight="1" x14ac:dyDescent="0.25">
      <c r="B310" s="24" t="s">
        <v>171</v>
      </c>
      <c r="C310" s="1234">
        <v>0.06</v>
      </c>
      <c r="D310" s="1234"/>
      <c r="E310" s="15"/>
      <c r="F310" s="67">
        <f t="shared" si="10"/>
        <v>0</v>
      </c>
      <c r="G310" s="32">
        <f t="shared" si="11"/>
        <v>0</v>
      </c>
    </row>
    <row r="311" spans="1:7" ht="15.6" customHeight="1" x14ac:dyDescent="0.25">
      <c r="B311" s="24" t="s">
        <v>172</v>
      </c>
      <c r="C311" s="1234">
        <v>0.05</v>
      </c>
      <c r="D311" s="1234"/>
      <c r="E311" s="15"/>
      <c r="F311" s="67">
        <f t="shared" si="10"/>
        <v>0</v>
      </c>
      <c r="G311" s="32">
        <f t="shared" si="11"/>
        <v>0</v>
      </c>
    </row>
    <row r="312" spans="1:7" ht="15.6" customHeight="1" x14ac:dyDescent="0.25">
      <c r="B312" s="24" t="s">
        <v>173</v>
      </c>
      <c r="C312" s="1234">
        <v>0.04</v>
      </c>
      <c r="D312" s="1234"/>
      <c r="E312" s="15"/>
      <c r="F312" s="67">
        <f t="shared" si="10"/>
        <v>0</v>
      </c>
      <c r="G312" s="32">
        <f t="shared" si="11"/>
        <v>0</v>
      </c>
    </row>
    <row r="313" spans="1:7" ht="15.6" customHeight="1" x14ac:dyDescent="0.25">
      <c r="B313" s="24" t="s">
        <v>174</v>
      </c>
      <c r="C313" s="1234">
        <v>0.03</v>
      </c>
      <c r="D313" s="1234"/>
      <c r="E313" s="15"/>
      <c r="F313" s="67">
        <f t="shared" si="10"/>
        <v>0</v>
      </c>
      <c r="G313" s="32">
        <f t="shared" si="11"/>
        <v>0</v>
      </c>
    </row>
    <row r="314" spans="1:7" ht="15.6" customHeight="1" x14ac:dyDescent="0.25">
      <c r="B314" s="24" t="s">
        <v>175</v>
      </c>
      <c r="C314" s="1234">
        <v>0.02</v>
      </c>
      <c r="D314" s="1234"/>
      <c r="E314" s="15"/>
      <c r="F314" s="67">
        <f t="shared" si="10"/>
        <v>0</v>
      </c>
      <c r="G314" s="32">
        <f t="shared" si="11"/>
        <v>0</v>
      </c>
    </row>
    <row r="315" spans="1:7" ht="15.6" customHeight="1" x14ac:dyDescent="0.25">
      <c r="B315" s="24" t="s">
        <v>176</v>
      </c>
      <c r="C315" s="1234">
        <v>0.01</v>
      </c>
      <c r="D315" s="1234"/>
      <c r="E315" s="15"/>
      <c r="F315" s="67">
        <f t="shared" si="10"/>
        <v>0</v>
      </c>
      <c r="G315" s="32">
        <f t="shared" si="11"/>
        <v>0</v>
      </c>
    </row>
    <row r="316" spans="1:7" ht="15.6" customHeight="1" thickBot="1" x14ac:dyDescent="0.3">
      <c r="B316" s="83" t="s">
        <v>233</v>
      </c>
      <c r="C316" s="1235" t="s">
        <v>235</v>
      </c>
      <c r="D316" s="1235"/>
      <c r="E316" s="160"/>
      <c r="F316" s="160"/>
      <c r="G316" s="1158"/>
    </row>
    <row r="317" spans="1:7" ht="15.6" customHeight="1" x14ac:dyDescent="0.3">
      <c r="B317" s="21" t="s">
        <v>234</v>
      </c>
    </row>
    <row r="318" spans="1:7" ht="15.6" customHeight="1" x14ac:dyDescent="0.25"/>
    <row r="319" spans="1:7" ht="15.6" customHeight="1" thickBot="1" x14ac:dyDescent="0.3"/>
    <row r="320" spans="1:7" ht="30" customHeight="1" x14ac:dyDescent="0.25">
      <c r="A320" s="14" t="s">
        <v>256</v>
      </c>
      <c r="B320" s="1203" t="s">
        <v>282</v>
      </c>
      <c r="C320" s="1204"/>
      <c r="D320" s="1205"/>
      <c r="E320" s="1200" t="s">
        <v>210</v>
      </c>
      <c r="F320" s="1200" t="s">
        <v>211</v>
      </c>
      <c r="G320" s="1209" t="s">
        <v>23</v>
      </c>
    </row>
    <row r="321" spans="1:8" ht="30" customHeight="1" x14ac:dyDescent="0.25">
      <c r="B321" s="1206"/>
      <c r="C321" s="1207"/>
      <c r="D321" s="1208"/>
      <c r="E321" s="1201"/>
      <c r="F321" s="1201"/>
      <c r="G321" s="1210"/>
    </row>
    <row r="322" spans="1:8" ht="22.2" customHeight="1" x14ac:dyDescent="0.25">
      <c r="B322" s="1206"/>
      <c r="C322" s="1207"/>
      <c r="D322" s="1208"/>
      <c r="E322" s="26" t="s">
        <v>72</v>
      </c>
      <c r="F322" s="26" t="s">
        <v>72</v>
      </c>
      <c r="G322" s="27" t="s">
        <v>72</v>
      </c>
    </row>
    <row r="323" spans="1:8" ht="15.6" customHeight="1" thickBot="1" x14ac:dyDescent="0.3">
      <c r="B323" s="18">
        <v>3.1</v>
      </c>
      <c r="C323" s="1197" t="s">
        <v>22</v>
      </c>
      <c r="D323" s="1197"/>
      <c r="E323" s="25"/>
      <c r="F323" s="25"/>
      <c r="G323" s="25"/>
    </row>
    <row r="324" spans="1:8" ht="15.6" customHeight="1" x14ac:dyDescent="0.25"/>
    <row r="325" spans="1:8" ht="15.6" customHeight="1" x14ac:dyDescent="0.25">
      <c r="H325" s="9"/>
    </row>
    <row r="326" spans="1:8" ht="15.6" customHeight="1" thickBot="1" x14ac:dyDescent="0.3">
      <c r="B326" s="693"/>
      <c r="C326" s="2"/>
      <c r="D326" s="2"/>
      <c r="E326" s="5"/>
      <c r="G326" s="1232"/>
      <c r="H326" s="1232"/>
    </row>
    <row r="327" spans="1:8" ht="15.6" customHeight="1" x14ac:dyDescent="0.25">
      <c r="B327" s="1233" t="s">
        <v>24</v>
      </c>
      <c r="C327" s="1233"/>
      <c r="D327" s="1233"/>
      <c r="E327" s="5"/>
      <c r="G327" s="1231" t="s">
        <v>17</v>
      </c>
      <c r="H327" s="1231"/>
    </row>
    <row r="328" spans="1:8" ht="15.6" customHeight="1" x14ac:dyDescent="0.25">
      <c r="B328" s="694"/>
      <c r="C328" s="694"/>
      <c r="D328" s="694"/>
      <c r="E328" s="5"/>
      <c r="G328" s="692"/>
      <c r="H328" s="692"/>
    </row>
    <row r="329" spans="1:8" ht="15.6" customHeight="1" thickBot="1" x14ac:dyDescent="0.3"/>
    <row r="330" spans="1:8" ht="15.6" customHeight="1" thickBot="1" x14ac:dyDescent="0.3">
      <c r="B330" s="1222" t="s">
        <v>340</v>
      </c>
      <c r="C330" s="1223"/>
      <c r="D330" s="1223"/>
      <c r="E330" s="1223"/>
      <c r="F330" s="1223"/>
      <c r="G330" s="1223"/>
      <c r="H330" s="1224"/>
    </row>
    <row r="331" spans="1:8" ht="15.6" customHeight="1" thickBot="1" x14ac:dyDescent="0.3">
      <c r="B331" s="1214"/>
      <c r="C331" s="1214"/>
      <c r="D331" s="1214"/>
      <c r="E331" s="1214"/>
      <c r="F331" s="1214"/>
    </row>
    <row r="332" spans="1:8" ht="15.6" customHeight="1" thickBot="1" x14ac:dyDescent="0.3">
      <c r="B332" s="1215" t="s">
        <v>0</v>
      </c>
      <c r="C332" s="1216"/>
      <c r="D332" s="1216"/>
      <c r="E332" s="1217"/>
      <c r="F332" s="1217"/>
      <c r="G332" s="1217"/>
      <c r="H332" s="1218"/>
    </row>
    <row r="333" spans="1:8" ht="15.6" customHeight="1" x14ac:dyDescent="0.25">
      <c r="B333" s="1214"/>
      <c r="C333" s="1214"/>
      <c r="D333" s="1214"/>
      <c r="E333" s="1214"/>
      <c r="F333" s="1214"/>
    </row>
    <row r="334" spans="1:8" ht="15.6" customHeight="1" thickBot="1" x14ac:dyDescent="0.3">
      <c r="B334" s="94"/>
      <c r="C334" s="94"/>
      <c r="D334" s="94"/>
      <c r="E334" s="94"/>
      <c r="F334" s="94"/>
    </row>
    <row r="335" spans="1:8" ht="15.6" customHeight="1" x14ac:dyDescent="0.25">
      <c r="A335" s="14" t="s">
        <v>257</v>
      </c>
      <c r="B335" s="1203" t="s">
        <v>18</v>
      </c>
      <c r="C335" s="1204"/>
      <c r="D335" s="1204"/>
      <c r="E335" s="1219" t="s">
        <v>71</v>
      </c>
      <c r="F335" s="1221"/>
      <c r="G335" s="1221"/>
      <c r="H335" s="1221"/>
    </row>
    <row r="336" spans="1:8" ht="15.6" customHeight="1" x14ac:dyDescent="0.25">
      <c r="A336" s="10"/>
      <c r="B336" s="1206"/>
      <c r="C336" s="1207"/>
      <c r="D336" s="1207"/>
      <c r="E336" s="1220"/>
      <c r="F336" s="1221"/>
      <c r="G336" s="96"/>
      <c r="H336" s="96"/>
    </row>
    <row r="337" spans="1:8" ht="15.6" customHeight="1" x14ac:dyDescent="0.25">
      <c r="B337" s="31" t="s">
        <v>75</v>
      </c>
      <c r="C337" s="1202" t="s">
        <v>19</v>
      </c>
      <c r="D337" s="1202"/>
      <c r="E337" s="11">
        <v>0</v>
      </c>
      <c r="F337" s="63"/>
      <c r="G337" s="63"/>
      <c r="H337" s="63"/>
    </row>
    <row r="338" spans="1:8" ht="15.6" customHeight="1" x14ac:dyDescent="0.25">
      <c r="B338" s="31" t="s">
        <v>212</v>
      </c>
      <c r="C338" s="1202" t="s">
        <v>216</v>
      </c>
      <c r="D338" s="1202"/>
      <c r="E338" s="12"/>
      <c r="F338" s="95"/>
      <c r="G338" s="95"/>
      <c r="H338" s="95"/>
    </row>
    <row r="339" spans="1:8" ht="15.6" customHeight="1" x14ac:dyDescent="0.25">
      <c r="B339" s="31" t="s">
        <v>213</v>
      </c>
      <c r="C339" s="1202" t="s">
        <v>217</v>
      </c>
      <c r="D339" s="1202"/>
      <c r="E339" s="12"/>
      <c r="F339" s="95"/>
      <c r="G339" s="95"/>
      <c r="H339" s="95"/>
    </row>
    <row r="340" spans="1:8" ht="15.6" customHeight="1" x14ac:dyDescent="0.25">
      <c r="B340" s="31" t="s">
        <v>214</v>
      </c>
      <c r="C340" s="1202" t="s">
        <v>218</v>
      </c>
      <c r="D340" s="1202"/>
      <c r="E340" s="12"/>
      <c r="F340" s="95"/>
      <c r="G340" s="95"/>
      <c r="H340" s="95"/>
    </row>
    <row r="341" spans="1:8" ht="15.6" customHeight="1" x14ac:dyDescent="0.25">
      <c r="B341" s="31" t="s">
        <v>215</v>
      </c>
      <c r="C341" s="1202" t="s">
        <v>219</v>
      </c>
      <c r="D341" s="1202"/>
      <c r="E341" s="12"/>
      <c r="F341" s="95"/>
      <c r="G341" s="95"/>
      <c r="H341" s="95"/>
    </row>
    <row r="342" spans="1:8" ht="15.6" customHeight="1" thickBot="1" x14ac:dyDescent="0.3">
      <c r="B342" s="29" t="s">
        <v>76</v>
      </c>
      <c r="C342" s="1211" t="s">
        <v>20</v>
      </c>
      <c r="D342" s="1211"/>
      <c r="E342" s="13"/>
      <c r="F342" s="95"/>
      <c r="G342" s="95"/>
      <c r="H342" s="95"/>
    </row>
    <row r="343" spans="1:8" ht="15.6" customHeight="1" x14ac:dyDescent="0.25">
      <c r="B343" s="94"/>
      <c r="C343" s="94"/>
      <c r="D343" s="94"/>
      <c r="E343" s="94"/>
      <c r="F343" s="94"/>
    </row>
    <row r="344" spans="1:8" ht="15.6" customHeight="1" thickBot="1" x14ac:dyDescent="0.3">
      <c r="B344" s="94"/>
      <c r="C344" s="94"/>
      <c r="D344" s="94"/>
      <c r="E344" s="94"/>
      <c r="F344" s="94"/>
    </row>
    <row r="345" spans="1:8" ht="30" customHeight="1" x14ac:dyDescent="0.25">
      <c r="A345" s="14" t="s">
        <v>258</v>
      </c>
      <c r="B345" s="1203" t="s">
        <v>281</v>
      </c>
      <c r="C345" s="1204"/>
      <c r="D345" s="1204"/>
      <c r="E345" s="1204" t="s">
        <v>21</v>
      </c>
      <c r="F345" s="1204" t="s">
        <v>208</v>
      </c>
      <c r="G345" s="1219" t="s">
        <v>209</v>
      </c>
    </row>
    <row r="346" spans="1:8" ht="30" customHeight="1" x14ac:dyDescent="0.25">
      <c r="B346" s="1206"/>
      <c r="C346" s="1207"/>
      <c r="D346" s="1207"/>
      <c r="E346" s="1207"/>
      <c r="F346" s="1207"/>
      <c r="G346" s="1220"/>
    </row>
    <row r="347" spans="1:8" ht="15.6" customHeight="1" x14ac:dyDescent="0.25">
      <c r="B347" s="1206" t="s">
        <v>25</v>
      </c>
      <c r="C347" s="1207"/>
      <c r="D347" s="1207"/>
      <c r="E347" s="65" t="s">
        <v>74</v>
      </c>
      <c r="F347" s="65" t="s">
        <v>74</v>
      </c>
      <c r="G347" s="66" t="s">
        <v>74</v>
      </c>
    </row>
    <row r="348" spans="1:8" ht="15.6" customHeight="1" x14ac:dyDescent="0.25">
      <c r="B348" s="24" t="s">
        <v>77</v>
      </c>
      <c r="C348" s="1234">
        <v>1</v>
      </c>
      <c r="D348" s="1234"/>
      <c r="E348" s="15"/>
      <c r="F348" s="15"/>
      <c r="G348" s="16"/>
    </row>
    <row r="349" spans="1:8" ht="15.6" customHeight="1" x14ac:dyDescent="0.25">
      <c r="B349" s="24" t="s">
        <v>78</v>
      </c>
      <c r="C349" s="1234">
        <v>0.99</v>
      </c>
      <c r="D349" s="1234"/>
      <c r="E349" s="15"/>
      <c r="F349" s="67">
        <f t="shared" ref="F349:F377" si="12">$F$348/$C349</f>
        <v>0</v>
      </c>
      <c r="G349" s="32">
        <f t="shared" ref="G349:G377" si="13">$G$348/$C349</f>
        <v>0</v>
      </c>
    </row>
    <row r="350" spans="1:8" ht="15.6" customHeight="1" x14ac:dyDescent="0.25">
      <c r="B350" s="24" t="s">
        <v>79</v>
      </c>
      <c r="C350" s="1234">
        <v>0.98</v>
      </c>
      <c r="D350" s="1234"/>
      <c r="E350" s="15"/>
      <c r="F350" s="67">
        <f t="shared" si="12"/>
        <v>0</v>
      </c>
      <c r="G350" s="32">
        <f t="shared" si="13"/>
        <v>0</v>
      </c>
    </row>
    <row r="351" spans="1:8" ht="15.6" customHeight="1" x14ac:dyDescent="0.25">
      <c r="B351" s="24" t="s">
        <v>80</v>
      </c>
      <c r="C351" s="1234">
        <v>0.97</v>
      </c>
      <c r="D351" s="1234"/>
      <c r="E351" s="15"/>
      <c r="F351" s="67">
        <f t="shared" si="12"/>
        <v>0</v>
      </c>
      <c r="G351" s="32">
        <f t="shared" si="13"/>
        <v>0</v>
      </c>
    </row>
    <row r="352" spans="1:8" ht="15.6" customHeight="1" x14ac:dyDescent="0.25">
      <c r="B352" s="24" t="s">
        <v>81</v>
      </c>
      <c r="C352" s="1234">
        <v>0.96</v>
      </c>
      <c r="D352" s="1234"/>
      <c r="E352" s="15"/>
      <c r="F352" s="67">
        <f t="shared" si="12"/>
        <v>0</v>
      </c>
      <c r="G352" s="32">
        <f t="shared" si="13"/>
        <v>0</v>
      </c>
    </row>
    <row r="353" spans="1:7" ht="15.6" customHeight="1" x14ac:dyDescent="0.25">
      <c r="B353" s="24" t="s">
        <v>82</v>
      </c>
      <c r="C353" s="1234">
        <v>0.95</v>
      </c>
      <c r="D353" s="1234"/>
      <c r="E353" s="15"/>
      <c r="F353" s="67">
        <f t="shared" si="12"/>
        <v>0</v>
      </c>
      <c r="G353" s="32">
        <f t="shared" si="13"/>
        <v>0</v>
      </c>
    </row>
    <row r="354" spans="1:7" ht="15.6" customHeight="1" x14ac:dyDescent="0.25">
      <c r="A354" s="14"/>
      <c r="B354" s="24" t="s">
        <v>83</v>
      </c>
      <c r="C354" s="1234">
        <v>0.94</v>
      </c>
      <c r="D354" s="1234"/>
      <c r="E354" s="15"/>
      <c r="F354" s="67">
        <f t="shared" si="12"/>
        <v>0</v>
      </c>
      <c r="G354" s="32">
        <f t="shared" si="13"/>
        <v>0</v>
      </c>
    </row>
    <row r="355" spans="1:7" ht="15.6" customHeight="1" x14ac:dyDescent="0.25">
      <c r="B355" s="24" t="s">
        <v>84</v>
      </c>
      <c r="C355" s="1234">
        <v>0.93</v>
      </c>
      <c r="D355" s="1234"/>
      <c r="E355" s="15"/>
      <c r="F355" s="67">
        <f t="shared" si="12"/>
        <v>0</v>
      </c>
      <c r="G355" s="32">
        <f t="shared" si="13"/>
        <v>0</v>
      </c>
    </row>
    <row r="356" spans="1:7" ht="15.6" customHeight="1" x14ac:dyDescent="0.25">
      <c r="B356" s="24" t="s">
        <v>85</v>
      </c>
      <c r="C356" s="1234">
        <v>0.92</v>
      </c>
      <c r="D356" s="1234"/>
      <c r="E356" s="15"/>
      <c r="F356" s="67">
        <f t="shared" si="12"/>
        <v>0</v>
      </c>
      <c r="G356" s="32">
        <f t="shared" si="13"/>
        <v>0</v>
      </c>
    </row>
    <row r="357" spans="1:7" ht="15.6" customHeight="1" x14ac:dyDescent="0.25">
      <c r="B357" s="24" t="s">
        <v>86</v>
      </c>
      <c r="C357" s="1234">
        <v>0.91</v>
      </c>
      <c r="D357" s="1234"/>
      <c r="E357" s="15"/>
      <c r="F357" s="67">
        <f t="shared" si="12"/>
        <v>0</v>
      </c>
      <c r="G357" s="32">
        <f t="shared" si="13"/>
        <v>0</v>
      </c>
    </row>
    <row r="358" spans="1:7" ht="15.6" customHeight="1" x14ac:dyDescent="0.25">
      <c r="B358" s="24" t="s">
        <v>87</v>
      </c>
      <c r="C358" s="1234">
        <v>0.9</v>
      </c>
      <c r="D358" s="1234"/>
      <c r="E358" s="15"/>
      <c r="F358" s="67">
        <f t="shared" si="12"/>
        <v>0</v>
      </c>
      <c r="G358" s="32">
        <f t="shared" si="13"/>
        <v>0</v>
      </c>
    </row>
    <row r="359" spans="1:7" ht="15.6" customHeight="1" x14ac:dyDescent="0.25">
      <c r="B359" s="24" t="s">
        <v>88</v>
      </c>
      <c r="C359" s="1234">
        <v>0.89</v>
      </c>
      <c r="D359" s="1234"/>
      <c r="E359" s="15"/>
      <c r="F359" s="67">
        <f t="shared" si="12"/>
        <v>0</v>
      </c>
      <c r="G359" s="32">
        <f t="shared" si="13"/>
        <v>0</v>
      </c>
    </row>
    <row r="360" spans="1:7" ht="15.6" customHeight="1" x14ac:dyDescent="0.25">
      <c r="B360" s="24" t="s">
        <v>89</v>
      </c>
      <c r="C360" s="1234">
        <v>0.88</v>
      </c>
      <c r="D360" s="1234"/>
      <c r="E360" s="15"/>
      <c r="F360" s="67">
        <f t="shared" si="12"/>
        <v>0</v>
      </c>
      <c r="G360" s="32">
        <f t="shared" si="13"/>
        <v>0</v>
      </c>
    </row>
    <row r="361" spans="1:7" ht="15.6" customHeight="1" x14ac:dyDescent="0.25">
      <c r="B361" s="24" t="s">
        <v>90</v>
      </c>
      <c r="C361" s="1234">
        <v>0.87</v>
      </c>
      <c r="D361" s="1234"/>
      <c r="E361" s="15"/>
      <c r="F361" s="67">
        <f t="shared" si="12"/>
        <v>0</v>
      </c>
      <c r="G361" s="32">
        <f t="shared" si="13"/>
        <v>0</v>
      </c>
    </row>
    <row r="362" spans="1:7" ht="15.6" customHeight="1" x14ac:dyDescent="0.25">
      <c r="B362" s="24" t="s">
        <v>91</v>
      </c>
      <c r="C362" s="1234">
        <v>0.86</v>
      </c>
      <c r="D362" s="1234"/>
      <c r="E362" s="15"/>
      <c r="F362" s="67">
        <f t="shared" si="12"/>
        <v>0</v>
      </c>
      <c r="G362" s="32">
        <f t="shared" si="13"/>
        <v>0</v>
      </c>
    </row>
    <row r="363" spans="1:7" ht="15.6" customHeight="1" x14ac:dyDescent="0.25">
      <c r="B363" s="24" t="s">
        <v>92</v>
      </c>
      <c r="C363" s="1234">
        <v>0.85</v>
      </c>
      <c r="D363" s="1234"/>
      <c r="E363" s="15"/>
      <c r="F363" s="67">
        <f t="shared" si="12"/>
        <v>0</v>
      </c>
      <c r="G363" s="32">
        <f t="shared" si="13"/>
        <v>0</v>
      </c>
    </row>
    <row r="364" spans="1:7" ht="15.6" customHeight="1" x14ac:dyDescent="0.25">
      <c r="B364" s="24" t="s">
        <v>93</v>
      </c>
      <c r="C364" s="1234">
        <v>0.84</v>
      </c>
      <c r="D364" s="1234"/>
      <c r="E364" s="15"/>
      <c r="F364" s="67">
        <f t="shared" si="12"/>
        <v>0</v>
      </c>
      <c r="G364" s="32">
        <f t="shared" si="13"/>
        <v>0</v>
      </c>
    </row>
    <row r="365" spans="1:7" ht="15.6" customHeight="1" x14ac:dyDescent="0.25">
      <c r="B365" s="24" t="s">
        <v>94</v>
      </c>
      <c r="C365" s="1234">
        <v>0.83</v>
      </c>
      <c r="D365" s="1234"/>
      <c r="E365" s="15"/>
      <c r="F365" s="67">
        <f t="shared" si="12"/>
        <v>0</v>
      </c>
      <c r="G365" s="32">
        <f t="shared" si="13"/>
        <v>0</v>
      </c>
    </row>
    <row r="366" spans="1:7" ht="15.6" customHeight="1" x14ac:dyDescent="0.25">
      <c r="B366" s="24" t="s">
        <v>95</v>
      </c>
      <c r="C366" s="1234">
        <v>0.82</v>
      </c>
      <c r="D366" s="1234"/>
      <c r="E366" s="15"/>
      <c r="F366" s="67">
        <f t="shared" si="12"/>
        <v>0</v>
      </c>
      <c r="G366" s="32">
        <f t="shared" si="13"/>
        <v>0</v>
      </c>
    </row>
    <row r="367" spans="1:7" ht="15.6" customHeight="1" x14ac:dyDescent="0.25">
      <c r="B367" s="24" t="s">
        <v>96</v>
      </c>
      <c r="C367" s="1234">
        <v>0.81</v>
      </c>
      <c r="D367" s="1234"/>
      <c r="E367" s="15"/>
      <c r="F367" s="67">
        <f t="shared" si="12"/>
        <v>0</v>
      </c>
      <c r="G367" s="32">
        <f t="shared" si="13"/>
        <v>0</v>
      </c>
    </row>
    <row r="368" spans="1:7" ht="15.6" customHeight="1" x14ac:dyDescent="0.25">
      <c r="B368" s="24" t="s">
        <v>97</v>
      </c>
      <c r="C368" s="1234">
        <v>0.8</v>
      </c>
      <c r="D368" s="1234"/>
      <c r="E368" s="15"/>
      <c r="F368" s="67">
        <f t="shared" si="12"/>
        <v>0</v>
      </c>
      <c r="G368" s="32">
        <f t="shared" si="13"/>
        <v>0</v>
      </c>
    </row>
    <row r="369" spans="2:8" ht="15.6" customHeight="1" x14ac:dyDescent="0.25">
      <c r="B369" s="24" t="s">
        <v>98</v>
      </c>
      <c r="C369" s="1234">
        <v>0.79</v>
      </c>
      <c r="D369" s="1234"/>
      <c r="E369" s="15"/>
      <c r="F369" s="67">
        <f t="shared" si="12"/>
        <v>0</v>
      </c>
      <c r="G369" s="32">
        <f t="shared" si="13"/>
        <v>0</v>
      </c>
    </row>
    <row r="370" spans="2:8" ht="15.6" customHeight="1" x14ac:dyDescent="0.25">
      <c r="B370" s="24" t="s">
        <v>99</v>
      </c>
      <c r="C370" s="1234">
        <v>0.78</v>
      </c>
      <c r="D370" s="1234"/>
      <c r="E370" s="15"/>
      <c r="F370" s="67">
        <f t="shared" si="12"/>
        <v>0</v>
      </c>
      <c r="G370" s="32">
        <f t="shared" si="13"/>
        <v>0</v>
      </c>
    </row>
    <row r="371" spans="2:8" ht="15.6" customHeight="1" x14ac:dyDescent="0.25">
      <c r="B371" s="24" t="s">
        <v>100</v>
      </c>
      <c r="C371" s="1234">
        <v>0.77</v>
      </c>
      <c r="D371" s="1234"/>
      <c r="E371" s="15"/>
      <c r="F371" s="67">
        <f t="shared" si="12"/>
        <v>0</v>
      </c>
      <c r="G371" s="32">
        <f t="shared" si="13"/>
        <v>0</v>
      </c>
    </row>
    <row r="372" spans="2:8" ht="15.6" customHeight="1" x14ac:dyDescent="0.25">
      <c r="B372" s="24" t="s">
        <v>101</v>
      </c>
      <c r="C372" s="1234">
        <v>0.76</v>
      </c>
      <c r="D372" s="1234"/>
      <c r="E372" s="15"/>
      <c r="F372" s="67">
        <f t="shared" si="12"/>
        <v>0</v>
      </c>
      <c r="G372" s="32">
        <f t="shared" si="13"/>
        <v>0</v>
      </c>
    </row>
    <row r="373" spans="2:8" ht="15.6" customHeight="1" x14ac:dyDescent="0.25">
      <c r="B373" s="24" t="s">
        <v>102</v>
      </c>
      <c r="C373" s="1234">
        <v>0.75</v>
      </c>
      <c r="D373" s="1234"/>
      <c r="E373" s="15"/>
      <c r="F373" s="67">
        <f t="shared" si="12"/>
        <v>0</v>
      </c>
      <c r="G373" s="32">
        <f t="shared" si="13"/>
        <v>0</v>
      </c>
    </row>
    <row r="374" spans="2:8" ht="15.6" customHeight="1" x14ac:dyDescent="0.25">
      <c r="B374" s="24" t="s">
        <v>103</v>
      </c>
      <c r="C374" s="1234">
        <v>0.74</v>
      </c>
      <c r="D374" s="1234"/>
      <c r="E374" s="15"/>
      <c r="F374" s="67">
        <f t="shared" si="12"/>
        <v>0</v>
      </c>
      <c r="G374" s="32">
        <f t="shared" si="13"/>
        <v>0</v>
      </c>
    </row>
    <row r="375" spans="2:8" ht="15.6" customHeight="1" x14ac:dyDescent="0.25">
      <c r="B375" s="24" t="s">
        <v>104</v>
      </c>
      <c r="C375" s="1234">
        <v>0.73</v>
      </c>
      <c r="D375" s="1234"/>
      <c r="E375" s="15"/>
      <c r="F375" s="67">
        <f t="shared" si="12"/>
        <v>0</v>
      </c>
      <c r="G375" s="32">
        <f t="shared" si="13"/>
        <v>0</v>
      </c>
    </row>
    <row r="376" spans="2:8" ht="15.6" customHeight="1" x14ac:dyDescent="0.25">
      <c r="B376" s="24" t="s">
        <v>105</v>
      </c>
      <c r="C376" s="1234">
        <v>0.72</v>
      </c>
      <c r="D376" s="1234"/>
      <c r="E376" s="15"/>
      <c r="F376" s="67">
        <f t="shared" si="12"/>
        <v>0</v>
      </c>
      <c r="G376" s="32">
        <f t="shared" si="13"/>
        <v>0</v>
      </c>
    </row>
    <row r="377" spans="2:8" ht="15.6" customHeight="1" thickBot="1" x14ac:dyDescent="0.3">
      <c r="B377" s="30" t="s">
        <v>106</v>
      </c>
      <c r="C377" s="1237">
        <v>0.71</v>
      </c>
      <c r="D377" s="1237"/>
      <c r="E377" s="17"/>
      <c r="F377" s="68">
        <f t="shared" si="12"/>
        <v>0</v>
      </c>
      <c r="G377" s="33">
        <f t="shared" si="13"/>
        <v>0</v>
      </c>
    </row>
    <row r="378" spans="2:8" ht="15.6" customHeight="1" x14ac:dyDescent="0.25">
      <c r="B378" s="94"/>
      <c r="C378" s="94"/>
      <c r="D378" s="94"/>
      <c r="E378" s="94"/>
      <c r="F378" s="94"/>
    </row>
    <row r="379" spans="2:8" ht="15.6" customHeight="1" x14ac:dyDescent="0.25">
      <c r="B379" s="94"/>
      <c r="C379" s="94"/>
      <c r="D379" s="94"/>
      <c r="E379" s="94"/>
      <c r="F379" s="94"/>
    </row>
    <row r="380" spans="2:8" ht="15.6" customHeight="1" thickBot="1" x14ac:dyDescent="0.3">
      <c r="B380" s="86"/>
      <c r="C380" s="2"/>
      <c r="D380" s="2"/>
      <c r="E380" s="5"/>
      <c r="G380" s="1232"/>
      <c r="H380" s="1232"/>
    </row>
    <row r="381" spans="2:8" ht="15.6" customHeight="1" x14ac:dyDescent="0.25">
      <c r="B381" s="1230" t="s">
        <v>24</v>
      </c>
      <c r="C381" s="1230"/>
      <c r="D381" s="1230"/>
      <c r="E381" s="5"/>
      <c r="G381" s="1231" t="s">
        <v>17</v>
      </c>
      <c r="H381" s="1231"/>
    </row>
    <row r="382" spans="2:8" ht="15.6" customHeight="1" x14ac:dyDescent="0.25">
      <c r="B382" s="99"/>
      <c r="C382" s="99"/>
      <c r="D382" s="99"/>
      <c r="E382" s="5"/>
      <c r="G382" s="85"/>
      <c r="H382" s="85"/>
    </row>
    <row r="383" spans="2:8" ht="15.6" customHeight="1" thickBot="1" x14ac:dyDescent="0.3">
      <c r="B383" s="99"/>
      <c r="C383" s="99"/>
      <c r="D383" s="99"/>
      <c r="E383" s="5"/>
      <c r="G383" s="85"/>
      <c r="H383" s="85"/>
    </row>
    <row r="384" spans="2:8" ht="15.6" customHeight="1" thickBot="1" x14ac:dyDescent="0.3">
      <c r="B384" s="1222" t="str">
        <f>B330</f>
        <v>FINANCIAL PROPOSAL (FORM 6: LNG - MAPSA)</v>
      </c>
      <c r="C384" s="1223"/>
      <c r="D384" s="1223"/>
      <c r="E384" s="1223"/>
      <c r="F384" s="1223"/>
      <c r="G384" s="1223"/>
      <c r="H384" s="1224"/>
    </row>
    <row r="385" spans="1:8" ht="15.6" customHeight="1" thickBot="1" x14ac:dyDescent="0.3">
      <c r="B385" s="1214"/>
      <c r="C385" s="1214"/>
      <c r="D385" s="1214"/>
      <c r="E385" s="1214"/>
      <c r="F385" s="1214"/>
    </row>
    <row r="386" spans="1:8" ht="15.6" customHeight="1" thickBot="1" x14ac:dyDescent="0.3">
      <c r="B386" s="1215" t="s">
        <v>0</v>
      </c>
      <c r="C386" s="1216"/>
      <c r="D386" s="1216"/>
      <c r="E386" s="1217"/>
      <c r="F386" s="1217"/>
      <c r="G386" s="1217"/>
      <c r="H386" s="1218"/>
    </row>
    <row r="387" spans="1:8" ht="15.6" customHeight="1" x14ac:dyDescent="0.25">
      <c r="B387" s="94"/>
      <c r="C387" s="94"/>
      <c r="D387" s="94"/>
      <c r="E387" s="94"/>
      <c r="F387" s="94"/>
    </row>
    <row r="388" spans="1:8" ht="15.6" customHeight="1" thickBot="1" x14ac:dyDescent="0.3">
      <c r="B388" s="94"/>
      <c r="C388" s="94"/>
      <c r="D388" s="94"/>
      <c r="E388" s="94"/>
      <c r="F388" s="94"/>
    </row>
    <row r="389" spans="1:8" ht="30" customHeight="1" x14ac:dyDescent="0.25">
      <c r="A389" s="14" t="s">
        <v>258</v>
      </c>
      <c r="B389" s="1203" t="s">
        <v>281</v>
      </c>
      <c r="C389" s="1204"/>
      <c r="D389" s="1204"/>
      <c r="E389" s="1204" t="s">
        <v>21</v>
      </c>
      <c r="F389" s="1204" t="s">
        <v>208</v>
      </c>
      <c r="G389" s="1219" t="s">
        <v>209</v>
      </c>
    </row>
    <row r="390" spans="1:8" ht="30" customHeight="1" x14ac:dyDescent="0.25">
      <c r="B390" s="1206"/>
      <c r="C390" s="1207"/>
      <c r="D390" s="1207"/>
      <c r="E390" s="1207"/>
      <c r="F390" s="1207"/>
      <c r="G390" s="1220"/>
    </row>
    <row r="391" spans="1:8" ht="15.6" customHeight="1" x14ac:dyDescent="0.25">
      <c r="B391" s="1206" t="s">
        <v>25</v>
      </c>
      <c r="C391" s="1207"/>
      <c r="D391" s="1207"/>
      <c r="E391" s="65" t="s">
        <v>74</v>
      </c>
      <c r="F391" s="65" t="s">
        <v>74</v>
      </c>
      <c r="G391" s="66" t="s">
        <v>74</v>
      </c>
    </row>
    <row r="392" spans="1:8" ht="15.6" customHeight="1" x14ac:dyDescent="0.25">
      <c r="B392" s="24" t="s">
        <v>107</v>
      </c>
      <c r="C392" s="1234">
        <v>0.7</v>
      </c>
      <c r="D392" s="1234"/>
      <c r="E392" s="15"/>
      <c r="F392" s="67">
        <f t="shared" ref="F392:F431" si="14">$F$348/$C392</f>
        <v>0</v>
      </c>
      <c r="G392" s="32">
        <f t="shared" ref="G392:G431" si="15">$G$348/$C392</f>
        <v>0</v>
      </c>
    </row>
    <row r="393" spans="1:8" ht="15.6" customHeight="1" x14ac:dyDescent="0.25">
      <c r="B393" s="24" t="s">
        <v>108</v>
      </c>
      <c r="C393" s="1234">
        <v>0.69</v>
      </c>
      <c r="D393" s="1234"/>
      <c r="E393" s="15"/>
      <c r="F393" s="67">
        <f t="shared" si="14"/>
        <v>0</v>
      </c>
      <c r="G393" s="32">
        <f t="shared" si="15"/>
        <v>0</v>
      </c>
    </row>
    <row r="394" spans="1:8" ht="15.6" customHeight="1" x14ac:dyDescent="0.25">
      <c r="B394" s="24" t="s">
        <v>109</v>
      </c>
      <c r="C394" s="1234">
        <v>0.68</v>
      </c>
      <c r="D394" s="1234"/>
      <c r="E394" s="15"/>
      <c r="F394" s="67">
        <f t="shared" si="14"/>
        <v>0</v>
      </c>
      <c r="G394" s="32">
        <f t="shared" si="15"/>
        <v>0</v>
      </c>
    </row>
    <row r="395" spans="1:8" ht="15.6" customHeight="1" x14ac:dyDescent="0.25">
      <c r="B395" s="24" t="s">
        <v>110</v>
      </c>
      <c r="C395" s="1234">
        <v>0.67</v>
      </c>
      <c r="D395" s="1234"/>
      <c r="E395" s="15"/>
      <c r="F395" s="67">
        <f t="shared" si="14"/>
        <v>0</v>
      </c>
      <c r="G395" s="32">
        <f t="shared" si="15"/>
        <v>0</v>
      </c>
    </row>
    <row r="396" spans="1:8" ht="15.6" customHeight="1" x14ac:dyDescent="0.25">
      <c r="B396" s="24" t="s">
        <v>111</v>
      </c>
      <c r="C396" s="1234">
        <v>0.66</v>
      </c>
      <c r="D396" s="1234"/>
      <c r="E396" s="15"/>
      <c r="F396" s="67">
        <f t="shared" si="14"/>
        <v>0</v>
      </c>
      <c r="G396" s="32">
        <f t="shared" si="15"/>
        <v>0</v>
      </c>
    </row>
    <row r="397" spans="1:8" ht="15.6" customHeight="1" x14ac:dyDescent="0.25">
      <c r="B397" s="24" t="s">
        <v>112</v>
      </c>
      <c r="C397" s="1234">
        <v>0.65</v>
      </c>
      <c r="D397" s="1234"/>
      <c r="E397" s="15"/>
      <c r="F397" s="67">
        <f t="shared" si="14"/>
        <v>0</v>
      </c>
      <c r="G397" s="32">
        <f t="shared" si="15"/>
        <v>0</v>
      </c>
    </row>
    <row r="398" spans="1:8" ht="15.6" customHeight="1" x14ac:dyDescent="0.25">
      <c r="B398" s="24" t="s">
        <v>113</v>
      </c>
      <c r="C398" s="1234">
        <v>0.64</v>
      </c>
      <c r="D398" s="1234"/>
      <c r="E398" s="15"/>
      <c r="F398" s="67">
        <f t="shared" si="14"/>
        <v>0</v>
      </c>
      <c r="G398" s="32">
        <f t="shared" si="15"/>
        <v>0</v>
      </c>
    </row>
    <row r="399" spans="1:8" ht="15.6" customHeight="1" x14ac:dyDescent="0.25">
      <c r="B399" s="24" t="s">
        <v>114</v>
      </c>
      <c r="C399" s="1234">
        <v>0.63</v>
      </c>
      <c r="D399" s="1234"/>
      <c r="E399" s="15"/>
      <c r="F399" s="67">
        <f t="shared" si="14"/>
        <v>0</v>
      </c>
      <c r="G399" s="32">
        <f t="shared" si="15"/>
        <v>0</v>
      </c>
    </row>
    <row r="400" spans="1:8" ht="15.6" customHeight="1" x14ac:dyDescent="0.25">
      <c r="B400" s="24" t="s">
        <v>115</v>
      </c>
      <c r="C400" s="1234">
        <v>0.62</v>
      </c>
      <c r="D400" s="1234"/>
      <c r="E400" s="15"/>
      <c r="F400" s="67">
        <f t="shared" si="14"/>
        <v>0</v>
      </c>
      <c r="G400" s="32">
        <f t="shared" si="15"/>
        <v>0</v>
      </c>
    </row>
    <row r="401" spans="2:7" ht="15.6" customHeight="1" x14ac:dyDescent="0.25">
      <c r="B401" s="24" t="s">
        <v>116</v>
      </c>
      <c r="C401" s="1234">
        <v>0.61</v>
      </c>
      <c r="D401" s="1234"/>
      <c r="E401" s="15"/>
      <c r="F401" s="67">
        <f t="shared" si="14"/>
        <v>0</v>
      </c>
      <c r="G401" s="32">
        <f t="shared" si="15"/>
        <v>0</v>
      </c>
    </row>
    <row r="402" spans="2:7" ht="15.6" customHeight="1" x14ac:dyDescent="0.25">
      <c r="B402" s="24" t="s">
        <v>117</v>
      </c>
      <c r="C402" s="1234">
        <v>0.6</v>
      </c>
      <c r="D402" s="1234"/>
      <c r="E402" s="15"/>
      <c r="F402" s="67">
        <f t="shared" si="14"/>
        <v>0</v>
      </c>
      <c r="G402" s="32">
        <f t="shared" si="15"/>
        <v>0</v>
      </c>
    </row>
    <row r="403" spans="2:7" ht="15.6" customHeight="1" x14ac:dyDescent="0.25">
      <c r="B403" s="24" t="s">
        <v>118</v>
      </c>
      <c r="C403" s="1234">
        <v>0.59</v>
      </c>
      <c r="D403" s="1234"/>
      <c r="E403" s="15"/>
      <c r="F403" s="67">
        <f t="shared" si="14"/>
        <v>0</v>
      </c>
      <c r="G403" s="32">
        <f t="shared" si="15"/>
        <v>0</v>
      </c>
    </row>
    <row r="404" spans="2:7" ht="15.6" customHeight="1" x14ac:dyDescent="0.25">
      <c r="B404" s="24" t="s">
        <v>119</v>
      </c>
      <c r="C404" s="1234">
        <v>0.57999999999999996</v>
      </c>
      <c r="D404" s="1234"/>
      <c r="E404" s="15"/>
      <c r="F404" s="67">
        <f t="shared" si="14"/>
        <v>0</v>
      </c>
      <c r="G404" s="32">
        <f t="shared" si="15"/>
        <v>0</v>
      </c>
    </row>
    <row r="405" spans="2:7" ht="15.6" customHeight="1" x14ac:dyDescent="0.25">
      <c r="B405" s="24" t="s">
        <v>120</v>
      </c>
      <c r="C405" s="1234">
        <v>0.56999999999999995</v>
      </c>
      <c r="D405" s="1234"/>
      <c r="E405" s="15"/>
      <c r="F405" s="67">
        <f t="shared" si="14"/>
        <v>0</v>
      </c>
      <c r="G405" s="32">
        <f t="shared" si="15"/>
        <v>0</v>
      </c>
    </row>
    <row r="406" spans="2:7" ht="15.6" customHeight="1" x14ac:dyDescent="0.25">
      <c r="B406" s="24" t="s">
        <v>121</v>
      </c>
      <c r="C406" s="1234">
        <v>0.56000000000000005</v>
      </c>
      <c r="D406" s="1234"/>
      <c r="E406" s="15"/>
      <c r="F406" s="67">
        <f t="shared" si="14"/>
        <v>0</v>
      </c>
      <c r="G406" s="32">
        <f t="shared" si="15"/>
        <v>0</v>
      </c>
    </row>
    <row r="407" spans="2:7" ht="15.6" customHeight="1" x14ac:dyDescent="0.25">
      <c r="B407" s="24" t="s">
        <v>122</v>
      </c>
      <c r="C407" s="1234">
        <v>0.55000000000000004</v>
      </c>
      <c r="D407" s="1234"/>
      <c r="E407" s="15"/>
      <c r="F407" s="67">
        <f t="shared" si="14"/>
        <v>0</v>
      </c>
      <c r="G407" s="32">
        <f t="shared" si="15"/>
        <v>0</v>
      </c>
    </row>
    <row r="408" spans="2:7" ht="15.6" customHeight="1" x14ac:dyDescent="0.25">
      <c r="B408" s="24" t="s">
        <v>123</v>
      </c>
      <c r="C408" s="1234">
        <v>0.54</v>
      </c>
      <c r="D408" s="1234"/>
      <c r="E408" s="15"/>
      <c r="F408" s="67">
        <f t="shared" si="14"/>
        <v>0</v>
      </c>
      <c r="G408" s="32">
        <f t="shared" si="15"/>
        <v>0</v>
      </c>
    </row>
    <row r="409" spans="2:7" ht="15.6" customHeight="1" x14ac:dyDescent="0.25">
      <c r="B409" s="24" t="s">
        <v>124</v>
      </c>
      <c r="C409" s="1234">
        <v>0.53</v>
      </c>
      <c r="D409" s="1234"/>
      <c r="E409" s="15"/>
      <c r="F409" s="67">
        <f t="shared" si="14"/>
        <v>0</v>
      </c>
      <c r="G409" s="32">
        <f t="shared" si="15"/>
        <v>0</v>
      </c>
    </row>
    <row r="410" spans="2:7" ht="15.6" customHeight="1" x14ac:dyDescent="0.25">
      <c r="B410" s="24" t="s">
        <v>125</v>
      </c>
      <c r="C410" s="1234">
        <v>0.52</v>
      </c>
      <c r="D410" s="1234"/>
      <c r="E410" s="15"/>
      <c r="F410" s="67">
        <f t="shared" si="14"/>
        <v>0</v>
      </c>
      <c r="G410" s="32">
        <f t="shared" si="15"/>
        <v>0</v>
      </c>
    </row>
    <row r="411" spans="2:7" ht="15.6" customHeight="1" x14ac:dyDescent="0.25">
      <c r="B411" s="24" t="s">
        <v>126</v>
      </c>
      <c r="C411" s="1234">
        <v>0.51</v>
      </c>
      <c r="D411" s="1234"/>
      <c r="E411" s="15"/>
      <c r="F411" s="67">
        <f t="shared" si="14"/>
        <v>0</v>
      </c>
      <c r="G411" s="32">
        <f t="shared" si="15"/>
        <v>0</v>
      </c>
    </row>
    <row r="412" spans="2:7" ht="15.6" customHeight="1" x14ac:dyDescent="0.25">
      <c r="B412" s="24" t="s">
        <v>127</v>
      </c>
      <c r="C412" s="1234">
        <v>0.5</v>
      </c>
      <c r="D412" s="1234"/>
      <c r="E412" s="15"/>
      <c r="F412" s="67">
        <f t="shared" si="14"/>
        <v>0</v>
      </c>
      <c r="G412" s="32">
        <f t="shared" si="15"/>
        <v>0</v>
      </c>
    </row>
    <row r="413" spans="2:7" ht="15.6" customHeight="1" x14ac:dyDescent="0.25">
      <c r="B413" s="24" t="s">
        <v>128</v>
      </c>
      <c r="C413" s="1234">
        <v>0.49</v>
      </c>
      <c r="D413" s="1234"/>
      <c r="E413" s="15"/>
      <c r="F413" s="67">
        <f t="shared" si="14"/>
        <v>0</v>
      </c>
      <c r="G413" s="32">
        <f t="shared" si="15"/>
        <v>0</v>
      </c>
    </row>
    <row r="414" spans="2:7" ht="15.6" customHeight="1" x14ac:dyDescent="0.25">
      <c r="B414" s="24" t="s">
        <v>129</v>
      </c>
      <c r="C414" s="1234">
        <v>0.48</v>
      </c>
      <c r="D414" s="1234"/>
      <c r="E414" s="15"/>
      <c r="F414" s="67">
        <f t="shared" si="14"/>
        <v>0</v>
      </c>
      <c r="G414" s="32">
        <f t="shared" si="15"/>
        <v>0</v>
      </c>
    </row>
    <row r="415" spans="2:7" ht="15.6" customHeight="1" x14ac:dyDescent="0.25">
      <c r="B415" s="24" t="s">
        <v>130</v>
      </c>
      <c r="C415" s="1234">
        <v>0.47</v>
      </c>
      <c r="D415" s="1234"/>
      <c r="E415" s="15"/>
      <c r="F415" s="67">
        <f t="shared" si="14"/>
        <v>0</v>
      </c>
      <c r="G415" s="32">
        <f t="shared" si="15"/>
        <v>0</v>
      </c>
    </row>
    <row r="416" spans="2:7" ht="15.6" customHeight="1" x14ac:dyDescent="0.25">
      <c r="B416" s="24" t="s">
        <v>131</v>
      </c>
      <c r="C416" s="1234">
        <v>0.46</v>
      </c>
      <c r="D416" s="1234"/>
      <c r="E416" s="15"/>
      <c r="F416" s="67">
        <f t="shared" si="14"/>
        <v>0</v>
      </c>
      <c r="G416" s="32">
        <f t="shared" si="15"/>
        <v>0</v>
      </c>
    </row>
    <row r="417" spans="2:7" ht="15.6" customHeight="1" x14ac:dyDescent="0.25">
      <c r="B417" s="24" t="s">
        <v>132</v>
      </c>
      <c r="C417" s="1234">
        <v>0.45</v>
      </c>
      <c r="D417" s="1234"/>
      <c r="E417" s="15"/>
      <c r="F417" s="67">
        <f t="shared" si="14"/>
        <v>0</v>
      </c>
      <c r="G417" s="32">
        <f t="shared" si="15"/>
        <v>0</v>
      </c>
    </row>
    <row r="418" spans="2:7" ht="15.6" customHeight="1" x14ac:dyDescent="0.25">
      <c r="B418" s="24" t="s">
        <v>133</v>
      </c>
      <c r="C418" s="1234">
        <v>0.44</v>
      </c>
      <c r="D418" s="1234"/>
      <c r="E418" s="15"/>
      <c r="F418" s="67">
        <f t="shared" si="14"/>
        <v>0</v>
      </c>
      <c r="G418" s="32">
        <f t="shared" si="15"/>
        <v>0</v>
      </c>
    </row>
    <row r="419" spans="2:7" ht="15.6" customHeight="1" x14ac:dyDescent="0.25">
      <c r="B419" s="24" t="s">
        <v>134</v>
      </c>
      <c r="C419" s="1234">
        <v>0.43</v>
      </c>
      <c r="D419" s="1234"/>
      <c r="E419" s="15"/>
      <c r="F419" s="67">
        <f t="shared" si="14"/>
        <v>0</v>
      </c>
      <c r="G419" s="32">
        <f t="shared" si="15"/>
        <v>0</v>
      </c>
    </row>
    <row r="420" spans="2:7" ht="15.6" customHeight="1" x14ac:dyDescent="0.25">
      <c r="B420" s="24" t="s">
        <v>135</v>
      </c>
      <c r="C420" s="1234">
        <v>0.42</v>
      </c>
      <c r="D420" s="1234"/>
      <c r="E420" s="15"/>
      <c r="F420" s="67">
        <f t="shared" si="14"/>
        <v>0</v>
      </c>
      <c r="G420" s="32">
        <f t="shared" si="15"/>
        <v>0</v>
      </c>
    </row>
    <row r="421" spans="2:7" ht="15.6" customHeight="1" x14ac:dyDescent="0.25">
      <c r="B421" s="24" t="s">
        <v>136</v>
      </c>
      <c r="C421" s="1234">
        <v>0.41</v>
      </c>
      <c r="D421" s="1234"/>
      <c r="E421" s="15"/>
      <c r="F421" s="67">
        <f t="shared" si="14"/>
        <v>0</v>
      </c>
      <c r="G421" s="32">
        <f t="shared" si="15"/>
        <v>0</v>
      </c>
    </row>
    <row r="422" spans="2:7" ht="15.6" customHeight="1" x14ac:dyDescent="0.25">
      <c r="B422" s="24" t="s">
        <v>137</v>
      </c>
      <c r="C422" s="1234">
        <v>0.4</v>
      </c>
      <c r="D422" s="1234"/>
      <c r="E422" s="15"/>
      <c r="F422" s="67">
        <f t="shared" si="14"/>
        <v>0</v>
      </c>
      <c r="G422" s="32">
        <f t="shared" si="15"/>
        <v>0</v>
      </c>
    </row>
    <row r="423" spans="2:7" ht="15.6" customHeight="1" x14ac:dyDescent="0.25">
      <c r="B423" s="24" t="s">
        <v>138</v>
      </c>
      <c r="C423" s="1234">
        <v>0.39</v>
      </c>
      <c r="D423" s="1234"/>
      <c r="E423" s="15"/>
      <c r="F423" s="67">
        <f t="shared" si="14"/>
        <v>0</v>
      </c>
      <c r="G423" s="32">
        <f t="shared" si="15"/>
        <v>0</v>
      </c>
    </row>
    <row r="424" spans="2:7" ht="15.6" customHeight="1" x14ac:dyDescent="0.25">
      <c r="B424" s="24" t="s">
        <v>139</v>
      </c>
      <c r="C424" s="1234">
        <v>0.38</v>
      </c>
      <c r="D424" s="1234"/>
      <c r="E424" s="15"/>
      <c r="F424" s="67">
        <f t="shared" si="14"/>
        <v>0</v>
      </c>
      <c r="G424" s="32">
        <f t="shared" si="15"/>
        <v>0</v>
      </c>
    </row>
    <row r="425" spans="2:7" ht="15.6" customHeight="1" x14ac:dyDescent="0.25">
      <c r="B425" s="24" t="s">
        <v>140</v>
      </c>
      <c r="C425" s="1234">
        <v>0.37</v>
      </c>
      <c r="D425" s="1234"/>
      <c r="E425" s="15"/>
      <c r="F425" s="67">
        <f t="shared" si="14"/>
        <v>0</v>
      </c>
      <c r="G425" s="32">
        <f t="shared" si="15"/>
        <v>0</v>
      </c>
    </row>
    <row r="426" spans="2:7" ht="15.6" customHeight="1" x14ac:dyDescent="0.25">
      <c r="B426" s="24" t="s">
        <v>141</v>
      </c>
      <c r="C426" s="1234">
        <v>0.36</v>
      </c>
      <c r="D426" s="1234"/>
      <c r="E426" s="15"/>
      <c r="F426" s="67">
        <f t="shared" si="14"/>
        <v>0</v>
      </c>
      <c r="G426" s="32">
        <f t="shared" si="15"/>
        <v>0</v>
      </c>
    </row>
    <row r="427" spans="2:7" ht="15.6" customHeight="1" x14ac:dyDescent="0.25">
      <c r="B427" s="24" t="s">
        <v>142</v>
      </c>
      <c r="C427" s="1234">
        <v>0.35</v>
      </c>
      <c r="D427" s="1234"/>
      <c r="E427" s="15"/>
      <c r="F427" s="67">
        <f t="shared" si="14"/>
        <v>0</v>
      </c>
      <c r="G427" s="32">
        <f t="shared" si="15"/>
        <v>0</v>
      </c>
    </row>
    <row r="428" spans="2:7" ht="15.6" customHeight="1" x14ac:dyDescent="0.25">
      <c r="B428" s="24" t="s">
        <v>143</v>
      </c>
      <c r="C428" s="1234">
        <v>0.34</v>
      </c>
      <c r="D428" s="1234"/>
      <c r="E428" s="15"/>
      <c r="F428" s="67">
        <f t="shared" si="14"/>
        <v>0</v>
      </c>
      <c r="G428" s="32">
        <f t="shared" si="15"/>
        <v>0</v>
      </c>
    </row>
    <row r="429" spans="2:7" ht="15.6" customHeight="1" x14ac:dyDescent="0.25">
      <c r="B429" s="24" t="s">
        <v>144</v>
      </c>
      <c r="C429" s="1234">
        <v>0.33</v>
      </c>
      <c r="D429" s="1234"/>
      <c r="E429" s="15"/>
      <c r="F429" s="67">
        <f t="shared" si="14"/>
        <v>0</v>
      </c>
      <c r="G429" s="32">
        <f t="shared" si="15"/>
        <v>0</v>
      </c>
    </row>
    <row r="430" spans="2:7" ht="15.6" customHeight="1" x14ac:dyDescent="0.25">
      <c r="B430" s="24" t="s">
        <v>145</v>
      </c>
      <c r="C430" s="1234">
        <v>0.32</v>
      </c>
      <c r="D430" s="1234"/>
      <c r="E430" s="15"/>
      <c r="F430" s="67">
        <f t="shared" si="14"/>
        <v>0</v>
      </c>
      <c r="G430" s="32">
        <f t="shared" si="15"/>
        <v>0</v>
      </c>
    </row>
    <row r="431" spans="2:7" ht="15.6" customHeight="1" thickBot="1" x14ac:dyDescent="0.3">
      <c r="B431" s="30" t="s">
        <v>146</v>
      </c>
      <c r="C431" s="1237">
        <v>0.31</v>
      </c>
      <c r="D431" s="1237"/>
      <c r="E431" s="17"/>
      <c r="F431" s="68">
        <f t="shared" si="14"/>
        <v>0</v>
      </c>
      <c r="G431" s="33">
        <f t="shared" si="15"/>
        <v>0</v>
      </c>
    </row>
    <row r="432" spans="2:7" ht="15.6" customHeight="1" x14ac:dyDescent="0.25"/>
    <row r="433" spans="1:8" ht="15.6" customHeight="1" x14ac:dyDescent="0.25"/>
    <row r="434" spans="1:8" ht="15.6" customHeight="1" thickBot="1" x14ac:dyDescent="0.3">
      <c r="B434" s="86"/>
      <c r="C434" s="2"/>
      <c r="D434" s="2"/>
      <c r="E434" s="5"/>
      <c r="G434" s="1232"/>
      <c r="H434" s="1232"/>
    </row>
    <row r="435" spans="1:8" ht="15.6" customHeight="1" x14ac:dyDescent="0.25">
      <c r="B435" s="1230" t="s">
        <v>24</v>
      </c>
      <c r="C435" s="1230"/>
      <c r="D435" s="1230"/>
      <c r="E435" s="5"/>
      <c r="G435" s="1231" t="s">
        <v>17</v>
      </c>
      <c r="H435" s="1231"/>
    </row>
    <row r="436" spans="1:8" ht="15.6" customHeight="1" x14ac:dyDescent="0.25">
      <c r="B436" s="99"/>
      <c r="C436" s="99"/>
      <c r="D436" s="99"/>
      <c r="E436" s="5"/>
      <c r="G436" s="85"/>
      <c r="H436" s="85"/>
    </row>
    <row r="437" spans="1:8" ht="15.6" customHeight="1" thickBot="1" x14ac:dyDescent="0.3">
      <c r="B437" s="99"/>
      <c r="C437" s="99"/>
      <c r="D437" s="99"/>
      <c r="E437" s="5"/>
      <c r="G437" s="85"/>
      <c r="H437" s="85"/>
    </row>
    <row r="438" spans="1:8" ht="15.6" customHeight="1" thickBot="1" x14ac:dyDescent="0.3">
      <c r="B438" s="1222" t="str">
        <f>B384</f>
        <v>FINANCIAL PROPOSAL (FORM 6: LNG - MAPSA)</v>
      </c>
      <c r="C438" s="1223"/>
      <c r="D438" s="1223"/>
      <c r="E438" s="1223"/>
      <c r="F438" s="1223"/>
      <c r="G438" s="1223"/>
      <c r="H438" s="1224"/>
    </row>
    <row r="439" spans="1:8" ht="15.6" customHeight="1" thickBot="1" x14ac:dyDescent="0.3">
      <c r="B439" s="1214"/>
      <c r="C439" s="1214"/>
      <c r="D439" s="1214"/>
      <c r="E439" s="1214"/>
      <c r="F439" s="1214"/>
    </row>
    <row r="440" spans="1:8" ht="15.6" customHeight="1" thickBot="1" x14ac:dyDescent="0.3">
      <c r="B440" s="1215" t="s">
        <v>0</v>
      </c>
      <c r="C440" s="1216"/>
      <c r="D440" s="1216"/>
      <c r="E440" s="1217"/>
      <c r="F440" s="1217"/>
      <c r="G440" s="1217"/>
      <c r="H440" s="1218"/>
    </row>
    <row r="441" spans="1:8" ht="15.6" customHeight="1" x14ac:dyDescent="0.25">
      <c r="B441" s="94"/>
      <c r="C441" s="94"/>
      <c r="D441" s="94"/>
      <c r="E441" s="94"/>
      <c r="F441" s="94"/>
    </row>
    <row r="442" spans="1:8" ht="15.6" customHeight="1" thickBot="1" x14ac:dyDescent="0.3">
      <c r="B442" s="94"/>
      <c r="C442" s="94"/>
      <c r="D442" s="94"/>
      <c r="E442" s="94"/>
      <c r="F442" s="94"/>
    </row>
    <row r="443" spans="1:8" ht="30" customHeight="1" x14ac:dyDescent="0.25">
      <c r="A443" s="14" t="s">
        <v>258</v>
      </c>
      <c r="B443" s="1203" t="s">
        <v>281</v>
      </c>
      <c r="C443" s="1204"/>
      <c r="D443" s="1204"/>
      <c r="E443" s="1204" t="s">
        <v>21</v>
      </c>
      <c r="F443" s="1204" t="s">
        <v>208</v>
      </c>
      <c r="G443" s="1219" t="s">
        <v>209</v>
      </c>
    </row>
    <row r="444" spans="1:8" ht="30" customHeight="1" x14ac:dyDescent="0.25">
      <c r="B444" s="1206"/>
      <c r="C444" s="1207"/>
      <c r="D444" s="1207"/>
      <c r="E444" s="1207"/>
      <c r="F444" s="1207"/>
      <c r="G444" s="1220"/>
    </row>
    <row r="445" spans="1:8" ht="15.6" customHeight="1" x14ac:dyDescent="0.25">
      <c r="B445" s="1206" t="s">
        <v>25</v>
      </c>
      <c r="C445" s="1207"/>
      <c r="D445" s="1207"/>
      <c r="E445" s="65" t="s">
        <v>74</v>
      </c>
      <c r="F445" s="65" t="s">
        <v>74</v>
      </c>
      <c r="G445" s="66" t="s">
        <v>74</v>
      </c>
    </row>
    <row r="446" spans="1:8" ht="15.6" customHeight="1" x14ac:dyDescent="0.25">
      <c r="B446" s="24" t="s">
        <v>147</v>
      </c>
      <c r="C446" s="1234">
        <v>0.3</v>
      </c>
      <c r="D446" s="1234"/>
      <c r="E446" s="15"/>
      <c r="F446" s="67">
        <f t="shared" ref="F446:F475" si="16">$F$348/$C446</f>
        <v>0</v>
      </c>
      <c r="G446" s="32">
        <f t="shared" ref="G446:G475" si="17">$G$348/$C446</f>
        <v>0</v>
      </c>
    </row>
    <row r="447" spans="1:8" ht="15.6" customHeight="1" x14ac:dyDescent="0.25">
      <c r="B447" s="24" t="s">
        <v>148</v>
      </c>
      <c r="C447" s="1234">
        <v>0.28999999999999998</v>
      </c>
      <c r="D447" s="1234"/>
      <c r="E447" s="15"/>
      <c r="F447" s="67">
        <f t="shared" si="16"/>
        <v>0</v>
      </c>
      <c r="G447" s="32">
        <f t="shared" si="17"/>
        <v>0</v>
      </c>
    </row>
    <row r="448" spans="1:8" ht="15.6" customHeight="1" x14ac:dyDescent="0.25">
      <c r="B448" s="24" t="s">
        <v>149</v>
      </c>
      <c r="C448" s="1234">
        <v>0.28000000000000003</v>
      </c>
      <c r="D448" s="1234"/>
      <c r="E448" s="15"/>
      <c r="F448" s="67">
        <f t="shared" si="16"/>
        <v>0</v>
      </c>
      <c r="G448" s="32">
        <f t="shared" si="17"/>
        <v>0</v>
      </c>
    </row>
    <row r="449" spans="2:7" ht="15.6" customHeight="1" x14ac:dyDescent="0.25">
      <c r="B449" s="24" t="s">
        <v>150</v>
      </c>
      <c r="C449" s="1234">
        <v>0.27</v>
      </c>
      <c r="D449" s="1234"/>
      <c r="E449" s="15"/>
      <c r="F449" s="67">
        <f t="shared" si="16"/>
        <v>0</v>
      </c>
      <c r="G449" s="32">
        <f t="shared" si="17"/>
        <v>0</v>
      </c>
    </row>
    <row r="450" spans="2:7" ht="15.6" customHeight="1" x14ac:dyDescent="0.25">
      <c r="B450" s="24" t="s">
        <v>151</v>
      </c>
      <c r="C450" s="1234">
        <v>0.26</v>
      </c>
      <c r="D450" s="1234"/>
      <c r="E450" s="15"/>
      <c r="F450" s="67">
        <f t="shared" si="16"/>
        <v>0</v>
      </c>
      <c r="G450" s="32">
        <f t="shared" si="17"/>
        <v>0</v>
      </c>
    </row>
    <row r="451" spans="2:7" ht="15.6" customHeight="1" x14ac:dyDescent="0.25">
      <c r="B451" s="24" t="s">
        <v>152</v>
      </c>
      <c r="C451" s="1234">
        <v>0.25</v>
      </c>
      <c r="D451" s="1234"/>
      <c r="E451" s="15"/>
      <c r="F451" s="67">
        <f t="shared" si="16"/>
        <v>0</v>
      </c>
      <c r="G451" s="32">
        <f t="shared" si="17"/>
        <v>0</v>
      </c>
    </row>
    <row r="452" spans="2:7" ht="15.6" customHeight="1" x14ac:dyDescent="0.25">
      <c r="B452" s="24" t="s">
        <v>153</v>
      </c>
      <c r="C452" s="1234">
        <v>0.24</v>
      </c>
      <c r="D452" s="1234"/>
      <c r="E452" s="15"/>
      <c r="F452" s="67">
        <f t="shared" si="16"/>
        <v>0</v>
      </c>
      <c r="G452" s="32">
        <f t="shared" si="17"/>
        <v>0</v>
      </c>
    </row>
    <row r="453" spans="2:7" ht="15.6" customHeight="1" x14ac:dyDescent="0.25">
      <c r="B453" s="24" t="s">
        <v>154</v>
      </c>
      <c r="C453" s="1234">
        <v>0.23</v>
      </c>
      <c r="D453" s="1234"/>
      <c r="E453" s="15"/>
      <c r="F453" s="67">
        <f t="shared" si="16"/>
        <v>0</v>
      </c>
      <c r="G453" s="32">
        <f t="shared" si="17"/>
        <v>0</v>
      </c>
    </row>
    <row r="454" spans="2:7" ht="15.6" customHeight="1" x14ac:dyDescent="0.25">
      <c r="B454" s="24" t="s">
        <v>155</v>
      </c>
      <c r="C454" s="1234">
        <v>0.22</v>
      </c>
      <c r="D454" s="1234"/>
      <c r="E454" s="15"/>
      <c r="F454" s="67">
        <f t="shared" si="16"/>
        <v>0</v>
      </c>
      <c r="G454" s="32">
        <f t="shared" si="17"/>
        <v>0</v>
      </c>
    </row>
    <row r="455" spans="2:7" ht="15.6" customHeight="1" x14ac:dyDescent="0.25">
      <c r="B455" s="24" t="s">
        <v>156</v>
      </c>
      <c r="C455" s="1234">
        <v>0.21</v>
      </c>
      <c r="D455" s="1234"/>
      <c r="E455" s="15"/>
      <c r="F455" s="67">
        <f t="shared" si="16"/>
        <v>0</v>
      </c>
      <c r="G455" s="32">
        <f t="shared" si="17"/>
        <v>0</v>
      </c>
    </row>
    <row r="456" spans="2:7" ht="15.6" customHeight="1" x14ac:dyDescent="0.25">
      <c r="B456" s="24" t="s">
        <v>157</v>
      </c>
      <c r="C456" s="1234">
        <v>0.2</v>
      </c>
      <c r="D456" s="1234"/>
      <c r="E456" s="15"/>
      <c r="F456" s="67">
        <f t="shared" si="16"/>
        <v>0</v>
      </c>
      <c r="G456" s="32">
        <f t="shared" si="17"/>
        <v>0</v>
      </c>
    </row>
    <row r="457" spans="2:7" ht="15.6" customHeight="1" x14ac:dyDescent="0.25">
      <c r="B457" s="24" t="s">
        <v>158</v>
      </c>
      <c r="C457" s="1234">
        <v>0.19</v>
      </c>
      <c r="D457" s="1234"/>
      <c r="E457" s="15"/>
      <c r="F457" s="67">
        <f t="shared" si="16"/>
        <v>0</v>
      </c>
      <c r="G457" s="32">
        <f t="shared" si="17"/>
        <v>0</v>
      </c>
    </row>
    <row r="458" spans="2:7" ht="15.6" customHeight="1" x14ac:dyDescent="0.25">
      <c r="B458" s="24" t="s">
        <v>159</v>
      </c>
      <c r="C458" s="1234">
        <v>0.18</v>
      </c>
      <c r="D458" s="1234"/>
      <c r="E458" s="15"/>
      <c r="F458" s="67">
        <f t="shared" si="16"/>
        <v>0</v>
      </c>
      <c r="G458" s="32">
        <f t="shared" si="17"/>
        <v>0</v>
      </c>
    </row>
    <row r="459" spans="2:7" ht="15.6" customHeight="1" x14ac:dyDescent="0.25">
      <c r="B459" s="24" t="s">
        <v>160</v>
      </c>
      <c r="C459" s="1234">
        <v>0.17</v>
      </c>
      <c r="D459" s="1234"/>
      <c r="E459" s="15"/>
      <c r="F459" s="67">
        <f t="shared" si="16"/>
        <v>0</v>
      </c>
      <c r="G459" s="32">
        <f t="shared" si="17"/>
        <v>0</v>
      </c>
    </row>
    <row r="460" spans="2:7" ht="15.6" customHeight="1" x14ac:dyDescent="0.25">
      <c r="B460" s="24" t="s">
        <v>161</v>
      </c>
      <c r="C460" s="1234">
        <v>0.16</v>
      </c>
      <c r="D460" s="1234"/>
      <c r="E460" s="15"/>
      <c r="F460" s="67">
        <f t="shared" si="16"/>
        <v>0</v>
      </c>
      <c r="G460" s="32">
        <f t="shared" si="17"/>
        <v>0</v>
      </c>
    </row>
    <row r="461" spans="2:7" ht="15.6" customHeight="1" x14ac:dyDescent="0.25">
      <c r="B461" s="24" t="s">
        <v>162</v>
      </c>
      <c r="C461" s="1234">
        <v>0.15</v>
      </c>
      <c r="D461" s="1234"/>
      <c r="E461" s="15"/>
      <c r="F461" s="67">
        <f t="shared" si="16"/>
        <v>0</v>
      </c>
      <c r="G461" s="32">
        <f t="shared" si="17"/>
        <v>0</v>
      </c>
    </row>
    <row r="462" spans="2:7" ht="15.6" customHeight="1" x14ac:dyDescent="0.25">
      <c r="B462" s="24" t="s">
        <v>163</v>
      </c>
      <c r="C462" s="1234">
        <v>0.14000000000000001</v>
      </c>
      <c r="D462" s="1234"/>
      <c r="E462" s="15"/>
      <c r="F462" s="67">
        <f t="shared" si="16"/>
        <v>0</v>
      </c>
      <c r="G462" s="32">
        <f t="shared" si="17"/>
        <v>0</v>
      </c>
    </row>
    <row r="463" spans="2:7" ht="15.6" customHeight="1" x14ac:dyDescent="0.25">
      <c r="B463" s="24" t="s">
        <v>164</v>
      </c>
      <c r="C463" s="1234">
        <v>0.13</v>
      </c>
      <c r="D463" s="1234"/>
      <c r="E463" s="15"/>
      <c r="F463" s="67">
        <f t="shared" si="16"/>
        <v>0</v>
      </c>
      <c r="G463" s="32">
        <f t="shared" si="17"/>
        <v>0</v>
      </c>
    </row>
    <row r="464" spans="2:7" ht="15.6" customHeight="1" x14ac:dyDescent="0.25">
      <c r="B464" s="24" t="s">
        <v>165</v>
      </c>
      <c r="C464" s="1234">
        <v>0.12</v>
      </c>
      <c r="D464" s="1234"/>
      <c r="E464" s="15"/>
      <c r="F464" s="67">
        <f t="shared" si="16"/>
        <v>0</v>
      </c>
      <c r="G464" s="32">
        <f t="shared" si="17"/>
        <v>0</v>
      </c>
    </row>
    <row r="465" spans="1:7" ht="15.6" customHeight="1" x14ac:dyDescent="0.25">
      <c r="B465" s="24" t="s">
        <v>166</v>
      </c>
      <c r="C465" s="1234">
        <v>0.11</v>
      </c>
      <c r="D465" s="1234"/>
      <c r="E465" s="15"/>
      <c r="F465" s="67">
        <f t="shared" si="16"/>
        <v>0</v>
      </c>
      <c r="G465" s="32">
        <f t="shared" si="17"/>
        <v>0</v>
      </c>
    </row>
    <row r="466" spans="1:7" ht="15.6" customHeight="1" x14ac:dyDescent="0.25">
      <c r="B466" s="24" t="s">
        <v>167</v>
      </c>
      <c r="C466" s="1234">
        <v>0.1</v>
      </c>
      <c r="D466" s="1234"/>
      <c r="E466" s="15"/>
      <c r="F466" s="67">
        <f t="shared" si="16"/>
        <v>0</v>
      </c>
      <c r="G466" s="32">
        <f t="shared" si="17"/>
        <v>0</v>
      </c>
    </row>
    <row r="467" spans="1:7" ht="15.6" customHeight="1" x14ac:dyDescent="0.25">
      <c r="B467" s="24" t="s">
        <v>168</v>
      </c>
      <c r="C467" s="1234">
        <v>0.09</v>
      </c>
      <c r="D467" s="1234"/>
      <c r="E467" s="15"/>
      <c r="F467" s="67">
        <f t="shared" si="16"/>
        <v>0</v>
      </c>
      <c r="G467" s="32">
        <f t="shared" si="17"/>
        <v>0</v>
      </c>
    </row>
    <row r="468" spans="1:7" ht="15.6" customHeight="1" x14ac:dyDescent="0.25">
      <c r="B468" s="24" t="s">
        <v>169</v>
      </c>
      <c r="C468" s="1234">
        <v>0.08</v>
      </c>
      <c r="D468" s="1234"/>
      <c r="E468" s="15"/>
      <c r="F468" s="67">
        <f t="shared" si="16"/>
        <v>0</v>
      </c>
      <c r="G468" s="32">
        <f t="shared" si="17"/>
        <v>0</v>
      </c>
    </row>
    <row r="469" spans="1:7" ht="15.6" customHeight="1" x14ac:dyDescent="0.25">
      <c r="B469" s="24" t="s">
        <v>170</v>
      </c>
      <c r="C469" s="1234">
        <v>7.0000000000000007E-2</v>
      </c>
      <c r="D469" s="1234"/>
      <c r="E469" s="15"/>
      <c r="F469" s="67">
        <f t="shared" si="16"/>
        <v>0</v>
      </c>
      <c r="G469" s="32">
        <f t="shared" si="17"/>
        <v>0</v>
      </c>
    </row>
    <row r="470" spans="1:7" ht="15.6" customHeight="1" x14ac:dyDescent="0.25">
      <c r="B470" s="24" t="s">
        <v>171</v>
      </c>
      <c r="C470" s="1234">
        <v>0.06</v>
      </c>
      <c r="D470" s="1234"/>
      <c r="E470" s="15"/>
      <c r="F470" s="67">
        <f t="shared" si="16"/>
        <v>0</v>
      </c>
      <c r="G470" s="32">
        <f t="shared" si="17"/>
        <v>0</v>
      </c>
    </row>
    <row r="471" spans="1:7" ht="15.6" customHeight="1" x14ac:dyDescent="0.25">
      <c r="B471" s="24" t="s">
        <v>172</v>
      </c>
      <c r="C471" s="1234">
        <v>0.05</v>
      </c>
      <c r="D471" s="1234"/>
      <c r="E471" s="15"/>
      <c r="F471" s="67">
        <f t="shared" si="16"/>
        <v>0</v>
      </c>
      <c r="G471" s="32">
        <f t="shared" si="17"/>
        <v>0</v>
      </c>
    </row>
    <row r="472" spans="1:7" ht="15.6" customHeight="1" x14ac:dyDescent="0.25">
      <c r="B472" s="24" t="s">
        <v>173</v>
      </c>
      <c r="C472" s="1234">
        <v>0.04</v>
      </c>
      <c r="D472" s="1234"/>
      <c r="E472" s="15"/>
      <c r="F472" s="67">
        <f t="shared" si="16"/>
        <v>0</v>
      </c>
      <c r="G472" s="32">
        <f t="shared" si="17"/>
        <v>0</v>
      </c>
    </row>
    <row r="473" spans="1:7" ht="15.6" customHeight="1" x14ac:dyDescent="0.25">
      <c r="B473" s="24" t="s">
        <v>174</v>
      </c>
      <c r="C473" s="1234">
        <v>0.03</v>
      </c>
      <c r="D473" s="1234"/>
      <c r="E473" s="15"/>
      <c r="F473" s="67">
        <f t="shared" si="16"/>
        <v>0</v>
      </c>
      <c r="G473" s="32">
        <f t="shared" si="17"/>
        <v>0</v>
      </c>
    </row>
    <row r="474" spans="1:7" ht="15.6" customHeight="1" x14ac:dyDescent="0.25">
      <c r="B474" s="24" t="s">
        <v>175</v>
      </c>
      <c r="C474" s="1234">
        <v>0.02</v>
      </c>
      <c r="D474" s="1234"/>
      <c r="E474" s="15"/>
      <c r="F474" s="67">
        <f t="shared" si="16"/>
        <v>0</v>
      </c>
      <c r="G474" s="32">
        <f t="shared" si="17"/>
        <v>0</v>
      </c>
    </row>
    <row r="475" spans="1:7" ht="15.6" customHeight="1" x14ac:dyDescent="0.25">
      <c r="B475" s="24" t="s">
        <v>176</v>
      </c>
      <c r="C475" s="1234">
        <v>0.01</v>
      </c>
      <c r="D475" s="1234"/>
      <c r="E475" s="15"/>
      <c r="F475" s="67">
        <f t="shared" si="16"/>
        <v>0</v>
      </c>
      <c r="G475" s="32">
        <f t="shared" si="17"/>
        <v>0</v>
      </c>
    </row>
    <row r="476" spans="1:7" ht="15.6" customHeight="1" thickBot="1" x14ac:dyDescent="0.3">
      <c r="B476" s="83" t="s">
        <v>233</v>
      </c>
      <c r="C476" s="1235" t="s">
        <v>235</v>
      </c>
      <c r="D476" s="1235"/>
      <c r="E476" s="160"/>
      <c r="F476" s="160"/>
      <c r="G476" s="1158"/>
    </row>
    <row r="477" spans="1:7" ht="15.6" customHeight="1" x14ac:dyDescent="0.3">
      <c r="B477" s="21" t="s">
        <v>234</v>
      </c>
    </row>
    <row r="478" spans="1:7" ht="15.6" customHeight="1" x14ac:dyDescent="0.25"/>
    <row r="479" spans="1:7" ht="15.6" customHeight="1" thickBot="1" x14ac:dyDescent="0.3"/>
    <row r="480" spans="1:7" ht="30" customHeight="1" x14ac:dyDescent="0.25">
      <c r="A480" s="14" t="s">
        <v>259</v>
      </c>
      <c r="B480" s="1203" t="s">
        <v>282</v>
      </c>
      <c r="C480" s="1204"/>
      <c r="D480" s="1205"/>
      <c r="E480" s="1200" t="s">
        <v>210</v>
      </c>
      <c r="F480" s="1200" t="s">
        <v>211</v>
      </c>
      <c r="G480" s="1209" t="s">
        <v>23</v>
      </c>
    </row>
    <row r="481" spans="2:8" ht="30" customHeight="1" x14ac:dyDescent="0.25">
      <c r="B481" s="1206"/>
      <c r="C481" s="1207"/>
      <c r="D481" s="1208"/>
      <c r="E481" s="1201"/>
      <c r="F481" s="1201"/>
      <c r="G481" s="1210"/>
    </row>
    <row r="482" spans="2:8" ht="22.8" customHeight="1" x14ac:dyDescent="0.25">
      <c r="B482" s="1206"/>
      <c r="C482" s="1207"/>
      <c r="D482" s="1208"/>
      <c r="E482" s="26" t="s">
        <v>72</v>
      </c>
      <c r="F482" s="26" t="s">
        <v>72</v>
      </c>
      <c r="G482" s="27" t="s">
        <v>72</v>
      </c>
    </row>
    <row r="483" spans="2:8" ht="15.6" customHeight="1" thickBot="1" x14ac:dyDescent="0.3">
      <c r="B483" s="18">
        <v>3.1</v>
      </c>
      <c r="C483" s="1197" t="s">
        <v>22</v>
      </c>
      <c r="D483" s="1197"/>
      <c r="E483" s="25"/>
      <c r="F483" s="25"/>
      <c r="G483" s="1159"/>
    </row>
    <row r="484" spans="2:8" ht="15.6" customHeight="1" x14ac:dyDescent="0.25"/>
    <row r="485" spans="2:8" ht="15.6" customHeight="1" x14ac:dyDescent="0.25"/>
    <row r="486" spans="2:8" ht="15.6" customHeight="1" thickBot="1" x14ac:dyDescent="0.3">
      <c r="B486" s="72"/>
      <c r="C486" s="2"/>
      <c r="D486" s="2"/>
      <c r="E486" s="5"/>
      <c r="G486" s="1232"/>
      <c r="H486" s="1232"/>
    </row>
    <row r="487" spans="2:8" ht="15.6" customHeight="1" x14ac:dyDescent="0.25">
      <c r="B487" s="1233" t="s">
        <v>24</v>
      </c>
      <c r="C487" s="1233"/>
      <c r="D487" s="1233"/>
      <c r="E487" s="5"/>
      <c r="G487" s="1231" t="s">
        <v>17</v>
      </c>
      <c r="H487" s="1231"/>
    </row>
  </sheetData>
  <mergeCells count="464">
    <mergeCell ref="C145:D145"/>
    <mergeCell ref="C146:D146"/>
    <mergeCell ref="C147:D147"/>
    <mergeCell ref="C148:D148"/>
    <mergeCell ref="C149:D149"/>
    <mergeCell ref="C150:D150"/>
    <mergeCell ref="C142:D142"/>
    <mergeCell ref="G160:G161"/>
    <mergeCell ref="C163:D163"/>
    <mergeCell ref="C151:D151"/>
    <mergeCell ref="C152:D152"/>
    <mergeCell ref="C153:D153"/>
    <mergeCell ref="C154:D154"/>
    <mergeCell ref="C155:D155"/>
    <mergeCell ref="B160:D162"/>
    <mergeCell ref="E160:E161"/>
    <mergeCell ref="F160:F161"/>
    <mergeCell ref="C143:D143"/>
    <mergeCell ref="C144:D144"/>
    <mergeCell ref="C156:D156"/>
    <mergeCell ref="C139:D139"/>
    <mergeCell ref="C140:D140"/>
    <mergeCell ref="C141:D141"/>
    <mergeCell ref="C126:D126"/>
    <mergeCell ref="B119:F119"/>
    <mergeCell ref="B120:D120"/>
    <mergeCell ref="E120:H120"/>
    <mergeCell ref="B123:D124"/>
    <mergeCell ref="C127:D127"/>
    <mergeCell ref="C128:D128"/>
    <mergeCell ref="E123:E124"/>
    <mergeCell ref="F123:F124"/>
    <mergeCell ref="C133:D133"/>
    <mergeCell ref="C134:D134"/>
    <mergeCell ref="C135:D135"/>
    <mergeCell ref="C136:D136"/>
    <mergeCell ref="C137:D137"/>
    <mergeCell ref="C138:D138"/>
    <mergeCell ref="C129:D129"/>
    <mergeCell ref="C130:D130"/>
    <mergeCell ref="C131:D131"/>
    <mergeCell ref="C132:D132"/>
    <mergeCell ref="B125:D125"/>
    <mergeCell ref="C108:D108"/>
    <mergeCell ref="C109:D109"/>
    <mergeCell ref="C110:D110"/>
    <mergeCell ref="C111:D111"/>
    <mergeCell ref="G114:H114"/>
    <mergeCell ref="B115:D115"/>
    <mergeCell ref="G115:H115"/>
    <mergeCell ref="G123:G124"/>
    <mergeCell ref="C102:D102"/>
    <mergeCell ref="C103:D103"/>
    <mergeCell ref="C104:D104"/>
    <mergeCell ref="C105:D105"/>
    <mergeCell ref="C106:D106"/>
    <mergeCell ref="C107:D107"/>
    <mergeCell ref="B118:H11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98:D98"/>
    <mergeCell ref="B71:D71"/>
    <mergeCell ref="C72:D72"/>
    <mergeCell ref="C73:D73"/>
    <mergeCell ref="C74:D74"/>
    <mergeCell ref="C75:D75"/>
    <mergeCell ref="C76:D76"/>
    <mergeCell ref="C77:D77"/>
    <mergeCell ref="C96:D96"/>
    <mergeCell ref="C97:D97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B69:D70"/>
    <mergeCell ref="G60:H60"/>
    <mergeCell ref="B61:D61"/>
    <mergeCell ref="G61:H61"/>
    <mergeCell ref="B65:F65"/>
    <mergeCell ref="B66:D66"/>
    <mergeCell ref="E66:H66"/>
    <mergeCell ref="E69:E70"/>
    <mergeCell ref="F69:F70"/>
    <mergeCell ref="G69:G70"/>
    <mergeCell ref="B64:H64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1:D41"/>
    <mergeCell ref="C42:D42"/>
    <mergeCell ref="C43:D43"/>
    <mergeCell ref="C44:D44"/>
    <mergeCell ref="C45:D45"/>
    <mergeCell ref="C37:D37"/>
    <mergeCell ref="C38:D38"/>
    <mergeCell ref="C39:D39"/>
    <mergeCell ref="C52:D52"/>
    <mergeCell ref="C31:D31"/>
    <mergeCell ref="C32:D32"/>
    <mergeCell ref="C33:D33"/>
    <mergeCell ref="C28:D28"/>
    <mergeCell ref="B25:D26"/>
    <mergeCell ref="C40:D40"/>
    <mergeCell ref="C34:D34"/>
    <mergeCell ref="C35:D35"/>
    <mergeCell ref="C36:D36"/>
    <mergeCell ref="C29:D29"/>
    <mergeCell ref="C30:D30"/>
    <mergeCell ref="B27:D27"/>
    <mergeCell ref="A2:I2"/>
    <mergeCell ref="A3:I3"/>
    <mergeCell ref="A4:I4"/>
    <mergeCell ref="A5:I6"/>
    <mergeCell ref="A7:I7"/>
    <mergeCell ref="E25:E26"/>
    <mergeCell ref="F25:F26"/>
    <mergeCell ref="B11:F11"/>
    <mergeCell ref="B12:D12"/>
    <mergeCell ref="E12:H12"/>
    <mergeCell ref="B13:F13"/>
    <mergeCell ref="G15:H15"/>
    <mergeCell ref="B15:D16"/>
    <mergeCell ref="E15:E16"/>
    <mergeCell ref="F15:F16"/>
    <mergeCell ref="C17:D17"/>
    <mergeCell ref="C18:D18"/>
    <mergeCell ref="C19:D19"/>
    <mergeCell ref="C20:D20"/>
    <mergeCell ref="C21:D21"/>
    <mergeCell ref="C22:D22"/>
    <mergeCell ref="G25:G26"/>
    <mergeCell ref="B10:H10"/>
    <mergeCell ref="C201:D201"/>
    <mergeCell ref="C202:D202"/>
    <mergeCell ref="C203:D203"/>
    <mergeCell ref="C204:D204"/>
    <mergeCell ref="C205:D205"/>
    <mergeCell ref="C212:D212"/>
    <mergeCell ref="G486:H486"/>
    <mergeCell ref="B487:D487"/>
    <mergeCell ref="G487:H487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B229:D230"/>
    <mergeCell ref="G220:H220"/>
    <mergeCell ref="B221:D221"/>
    <mergeCell ref="G221:H221"/>
    <mergeCell ref="E175:E176"/>
    <mergeCell ref="F175:F176"/>
    <mergeCell ref="C177:D177"/>
    <mergeCell ref="C178:D178"/>
    <mergeCell ref="C179:D179"/>
    <mergeCell ref="C180:D180"/>
    <mergeCell ref="C181:D181"/>
    <mergeCell ref="C182:D182"/>
    <mergeCell ref="G185:G186"/>
    <mergeCell ref="B170:H170"/>
    <mergeCell ref="C191:D191"/>
    <mergeCell ref="C192:D192"/>
    <mergeCell ref="C193:D193"/>
    <mergeCell ref="C188:D188"/>
    <mergeCell ref="B185:D186"/>
    <mergeCell ref="C200:D200"/>
    <mergeCell ref="C194:D194"/>
    <mergeCell ref="C195:D195"/>
    <mergeCell ref="C196:D196"/>
    <mergeCell ref="C189:D189"/>
    <mergeCell ref="C190:D190"/>
    <mergeCell ref="B187:D187"/>
    <mergeCell ref="C197:D197"/>
    <mergeCell ref="C198:D198"/>
    <mergeCell ref="C199:D199"/>
    <mergeCell ref="E185:E186"/>
    <mergeCell ref="F185:F186"/>
    <mergeCell ref="B171:F171"/>
    <mergeCell ref="B172:D172"/>
    <mergeCell ref="E172:H172"/>
    <mergeCell ref="B173:F173"/>
    <mergeCell ref="G175:H175"/>
    <mergeCell ref="B175:D176"/>
    <mergeCell ref="B225:F225"/>
    <mergeCell ref="B226:D226"/>
    <mergeCell ref="E226:H226"/>
    <mergeCell ref="E229:E230"/>
    <mergeCell ref="F229:F230"/>
    <mergeCell ref="G229:G230"/>
    <mergeCell ref="B224:H224"/>
    <mergeCell ref="B231:D231"/>
    <mergeCell ref="C232:D232"/>
    <mergeCell ref="C233:D233"/>
    <mergeCell ref="C234:D234"/>
    <mergeCell ref="C235:D235"/>
    <mergeCell ref="C236:D236"/>
    <mergeCell ref="C237:D237"/>
    <mergeCell ref="C256:D256"/>
    <mergeCell ref="C257:D257"/>
    <mergeCell ref="C244:D244"/>
    <mergeCell ref="C245:D245"/>
    <mergeCell ref="C246:D246"/>
    <mergeCell ref="C247:D247"/>
    <mergeCell ref="C248:D248"/>
    <mergeCell ref="C249:D249"/>
    <mergeCell ref="C238:D238"/>
    <mergeCell ref="C239:D239"/>
    <mergeCell ref="C240:D240"/>
    <mergeCell ref="C241:D241"/>
    <mergeCell ref="C242:D242"/>
    <mergeCell ref="C243:D243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58:D258"/>
    <mergeCell ref="C268:D268"/>
    <mergeCell ref="C269:D269"/>
    <mergeCell ref="C270:D270"/>
    <mergeCell ref="C271:D271"/>
    <mergeCell ref="G274:H274"/>
    <mergeCell ref="B275:D275"/>
    <mergeCell ref="G275:H275"/>
    <mergeCell ref="G283:G284"/>
    <mergeCell ref="C262:D262"/>
    <mergeCell ref="C263:D263"/>
    <mergeCell ref="C264:D264"/>
    <mergeCell ref="C265:D265"/>
    <mergeCell ref="C266:D266"/>
    <mergeCell ref="C267:D267"/>
    <mergeCell ref="B278:H278"/>
    <mergeCell ref="C299:D299"/>
    <mergeCell ref="C300:D300"/>
    <mergeCell ref="C301:D301"/>
    <mergeCell ref="C286:D286"/>
    <mergeCell ref="B279:F279"/>
    <mergeCell ref="B280:D280"/>
    <mergeCell ref="E280:H280"/>
    <mergeCell ref="B283:D284"/>
    <mergeCell ref="C287:D287"/>
    <mergeCell ref="C288:D288"/>
    <mergeCell ref="E283:E284"/>
    <mergeCell ref="F283:F284"/>
    <mergeCell ref="C293:D293"/>
    <mergeCell ref="C294:D294"/>
    <mergeCell ref="C295:D295"/>
    <mergeCell ref="C296:D296"/>
    <mergeCell ref="C297:D297"/>
    <mergeCell ref="C298:D298"/>
    <mergeCell ref="C289:D289"/>
    <mergeCell ref="C290:D290"/>
    <mergeCell ref="C291:D291"/>
    <mergeCell ref="C292:D292"/>
    <mergeCell ref="B285:D285"/>
    <mergeCell ref="C302:D302"/>
    <mergeCell ref="G320:G321"/>
    <mergeCell ref="C323:D323"/>
    <mergeCell ref="C311:D311"/>
    <mergeCell ref="C312:D312"/>
    <mergeCell ref="C313:D313"/>
    <mergeCell ref="C314:D314"/>
    <mergeCell ref="C315:D315"/>
    <mergeCell ref="B320:D322"/>
    <mergeCell ref="E320:E321"/>
    <mergeCell ref="F320:F321"/>
    <mergeCell ref="C303:D303"/>
    <mergeCell ref="C304:D304"/>
    <mergeCell ref="C316:D316"/>
    <mergeCell ref="C361:D361"/>
    <mergeCell ref="C362:D362"/>
    <mergeCell ref="C363:D363"/>
    <mergeCell ref="C364:D364"/>
    <mergeCell ref="C365:D365"/>
    <mergeCell ref="C372:D372"/>
    <mergeCell ref="C305:D305"/>
    <mergeCell ref="C306:D306"/>
    <mergeCell ref="C307:D307"/>
    <mergeCell ref="C308:D308"/>
    <mergeCell ref="C309:D309"/>
    <mergeCell ref="C310:D310"/>
    <mergeCell ref="B330:H330"/>
    <mergeCell ref="C351:D351"/>
    <mergeCell ref="C352:D352"/>
    <mergeCell ref="C353:D353"/>
    <mergeCell ref="C348:D348"/>
    <mergeCell ref="C360:D360"/>
    <mergeCell ref="C354:D354"/>
    <mergeCell ref="C355:D355"/>
    <mergeCell ref="C356:D356"/>
    <mergeCell ref="C349:D349"/>
    <mergeCell ref="C350:D350"/>
    <mergeCell ref="B347:D347"/>
    <mergeCell ref="C357:D357"/>
    <mergeCell ref="C358:D358"/>
    <mergeCell ref="C359:D359"/>
    <mergeCell ref="E345:E346"/>
    <mergeCell ref="F345:F346"/>
    <mergeCell ref="B331:F331"/>
    <mergeCell ref="B332:D332"/>
    <mergeCell ref="E332:H332"/>
    <mergeCell ref="B333:F333"/>
    <mergeCell ref="G335:H335"/>
    <mergeCell ref="B335:D336"/>
    <mergeCell ref="E335:E336"/>
    <mergeCell ref="F335:F336"/>
    <mergeCell ref="C337:D337"/>
    <mergeCell ref="C338:D338"/>
    <mergeCell ref="C339:D339"/>
    <mergeCell ref="C340:D340"/>
    <mergeCell ref="C341:D341"/>
    <mergeCell ref="C342:D342"/>
    <mergeCell ref="G345:G346"/>
    <mergeCell ref="B345:D346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B389:D390"/>
    <mergeCell ref="G380:H380"/>
    <mergeCell ref="B381:D381"/>
    <mergeCell ref="G381:H381"/>
    <mergeCell ref="B385:F385"/>
    <mergeCell ref="B386:D386"/>
    <mergeCell ref="E386:H386"/>
    <mergeCell ref="E389:E390"/>
    <mergeCell ref="F389:F390"/>
    <mergeCell ref="G389:G390"/>
    <mergeCell ref="B384:H384"/>
    <mergeCell ref="B391:D391"/>
    <mergeCell ref="C392:D392"/>
    <mergeCell ref="C393:D393"/>
    <mergeCell ref="C394:D394"/>
    <mergeCell ref="C395:D395"/>
    <mergeCell ref="C396:D396"/>
    <mergeCell ref="C397:D397"/>
    <mergeCell ref="C416:D416"/>
    <mergeCell ref="C417:D417"/>
    <mergeCell ref="C404:D404"/>
    <mergeCell ref="C405:D405"/>
    <mergeCell ref="C406:D406"/>
    <mergeCell ref="C407:D407"/>
    <mergeCell ref="C408:D408"/>
    <mergeCell ref="C409:D409"/>
    <mergeCell ref="C398:D398"/>
    <mergeCell ref="C399:D399"/>
    <mergeCell ref="C400:D400"/>
    <mergeCell ref="C401:D401"/>
    <mergeCell ref="C402:D402"/>
    <mergeCell ref="C403:D403"/>
    <mergeCell ref="C419:D419"/>
    <mergeCell ref="C420:D420"/>
    <mergeCell ref="C421:D421"/>
    <mergeCell ref="C410:D410"/>
    <mergeCell ref="C411:D411"/>
    <mergeCell ref="C412:D412"/>
    <mergeCell ref="C413:D413"/>
    <mergeCell ref="C414:D414"/>
    <mergeCell ref="C415:D415"/>
    <mergeCell ref="C418:D418"/>
    <mergeCell ref="G434:H434"/>
    <mergeCell ref="B435:D435"/>
    <mergeCell ref="G435:H435"/>
    <mergeCell ref="G443:G444"/>
    <mergeCell ref="C422:D422"/>
    <mergeCell ref="C423:D423"/>
    <mergeCell ref="C424:D424"/>
    <mergeCell ref="C425:D425"/>
    <mergeCell ref="C426:D426"/>
    <mergeCell ref="C427:D427"/>
    <mergeCell ref="B438:H438"/>
    <mergeCell ref="C456:D456"/>
    <mergeCell ref="C457:D457"/>
    <mergeCell ref="C458:D458"/>
    <mergeCell ref="C449:D449"/>
    <mergeCell ref="C450:D450"/>
    <mergeCell ref="C451:D451"/>
    <mergeCell ref="C452:D452"/>
    <mergeCell ref="B445:D445"/>
    <mergeCell ref="C428:D428"/>
    <mergeCell ref="C429:D429"/>
    <mergeCell ref="C430:D430"/>
    <mergeCell ref="C431:D431"/>
    <mergeCell ref="C468:D468"/>
    <mergeCell ref="C469:D469"/>
    <mergeCell ref="C470:D470"/>
    <mergeCell ref="C462:D462"/>
    <mergeCell ref="G480:G481"/>
    <mergeCell ref="C483:D483"/>
    <mergeCell ref="C471:D471"/>
    <mergeCell ref="C472:D472"/>
    <mergeCell ref="C473:D473"/>
    <mergeCell ref="C474:D474"/>
    <mergeCell ref="C475:D475"/>
    <mergeCell ref="B480:D482"/>
    <mergeCell ref="E480:E481"/>
    <mergeCell ref="F480:F481"/>
    <mergeCell ref="C463:D463"/>
    <mergeCell ref="C464:D464"/>
    <mergeCell ref="C476:D476"/>
    <mergeCell ref="G166:H166"/>
    <mergeCell ref="B167:D167"/>
    <mergeCell ref="G167:H167"/>
    <mergeCell ref="G326:H326"/>
    <mergeCell ref="B327:D327"/>
    <mergeCell ref="G327:H327"/>
    <mergeCell ref="C465:D465"/>
    <mergeCell ref="C466:D466"/>
    <mergeCell ref="C467:D467"/>
    <mergeCell ref="C459:D459"/>
    <mergeCell ref="C460:D460"/>
    <mergeCell ref="C461:D461"/>
    <mergeCell ref="C446:D446"/>
    <mergeCell ref="B439:F439"/>
    <mergeCell ref="B440:D440"/>
    <mergeCell ref="E440:H440"/>
    <mergeCell ref="B443:D444"/>
    <mergeCell ref="C447:D447"/>
    <mergeCell ref="C448:D448"/>
    <mergeCell ref="E443:E444"/>
    <mergeCell ref="F443:F444"/>
    <mergeCell ref="C453:D453"/>
    <mergeCell ref="C454:D454"/>
    <mergeCell ref="C455:D455"/>
  </mergeCells>
  <pageMargins left="0.2" right="0.2" top="0.5" bottom="0.25" header="0.3" footer="0.3"/>
  <pageSetup paperSize="9" scale="75" fitToHeight="0" orientation="portrait" horizontalDpi="4294967293" verticalDpi="300" r:id="rId1"/>
  <rowBreaks count="2" manualBreakCount="2">
    <brk id="63" max="8" man="1"/>
    <brk id="117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FFFF00"/>
  </sheetPr>
  <dimension ref="A1:I487"/>
  <sheetViews>
    <sheetView showGridLines="0" topLeftCell="A4" zoomScale="110" zoomScaleNormal="110" zoomScaleSheetLayoutView="85" workbookViewId="0">
      <selection activeCell="J16" sqref="J16"/>
    </sheetView>
  </sheetViews>
  <sheetFormatPr defaultColWidth="8.88671875" defaultRowHeight="13.2" x14ac:dyDescent="0.25"/>
  <cols>
    <col min="1" max="1" width="4.44140625" style="1" bestFit="1" customWidth="1"/>
    <col min="2" max="2" width="9" style="1" bestFit="1" customWidth="1"/>
    <col min="3" max="3" width="6.33203125" style="1" bestFit="1" customWidth="1"/>
    <col min="4" max="4" width="49.109375" style="1" bestFit="1" customWidth="1"/>
    <col min="5" max="5" width="18.33203125" style="1" customWidth="1"/>
    <col min="6" max="6" width="17.44140625" style="1" customWidth="1"/>
    <col min="7" max="7" width="17.5546875" style="1" customWidth="1"/>
    <col min="8" max="8" width="15.44140625" style="1" customWidth="1"/>
    <col min="9" max="9" width="2.44140625" style="1" customWidth="1"/>
    <col min="10" max="16384" width="8.88671875" style="1"/>
  </cols>
  <sheetData>
    <row r="1" spans="1:9" ht="15.6" customHeight="1" x14ac:dyDescent="0.25"/>
    <row r="2" spans="1:9" ht="15.6" customHeight="1" x14ac:dyDescent="0.3">
      <c r="A2" s="1225" t="s">
        <v>53</v>
      </c>
      <c r="B2" s="1225"/>
      <c r="C2" s="1225"/>
      <c r="D2" s="1225"/>
      <c r="E2" s="1225"/>
      <c r="F2" s="1225"/>
      <c r="G2" s="1225"/>
      <c r="H2" s="1225"/>
      <c r="I2" s="1225"/>
    </row>
    <row r="3" spans="1:9" ht="15.6" customHeight="1" x14ac:dyDescent="0.3">
      <c r="A3" s="1226" t="s">
        <v>54</v>
      </c>
      <c r="B3" s="1226"/>
      <c r="C3" s="1226"/>
      <c r="D3" s="1226"/>
      <c r="E3" s="1226"/>
      <c r="F3" s="1226"/>
      <c r="G3" s="1226"/>
      <c r="H3" s="1226"/>
      <c r="I3" s="1226"/>
    </row>
    <row r="4" spans="1:9" ht="15.6" customHeight="1" x14ac:dyDescent="0.3">
      <c r="A4" s="1225"/>
      <c r="B4" s="1225"/>
      <c r="C4" s="1225"/>
      <c r="D4" s="1225"/>
      <c r="E4" s="1225"/>
      <c r="F4" s="1225"/>
      <c r="G4" s="1225"/>
      <c r="H4" s="1225"/>
      <c r="I4" s="1225"/>
    </row>
    <row r="5" spans="1:9" ht="15.6" customHeight="1" x14ac:dyDescent="0.25">
      <c r="A5" s="1225" t="s">
        <v>55</v>
      </c>
      <c r="B5" s="1225"/>
      <c r="C5" s="1225"/>
      <c r="D5" s="1225"/>
      <c r="E5" s="1225"/>
      <c r="F5" s="1225"/>
      <c r="G5" s="1225"/>
      <c r="H5" s="1225"/>
      <c r="I5" s="1225"/>
    </row>
    <row r="6" spans="1:9" ht="15.6" customHeight="1" x14ac:dyDescent="0.25">
      <c r="A6" s="1225"/>
      <c r="B6" s="1225"/>
      <c r="C6" s="1225"/>
      <c r="D6" s="1225"/>
      <c r="E6" s="1225"/>
      <c r="F6" s="1225"/>
      <c r="G6" s="1225"/>
      <c r="H6" s="1225"/>
      <c r="I6" s="1225"/>
    </row>
    <row r="7" spans="1:9" ht="15.6" customHeight="1" x14ac:dyDescent="0.3">
      <c r="A7" s="1225" t="s">
        <v>56</v>
      </c>
      <c r="B7" s="1225"/>
      <c r="C7" s="1225"/>
      <c r="D7" s="1225"/>
      <c r="E7" s="1225"/>
      <c r="F7" s="1225"/>
      <c r="G7" s="1225"/>
      <c r="H7" s="1225"/>
      <c r="I7" s="1225"/>
    </row>
    <row r="8" spans="1:9" ht="15.6" customHeight="1" x14ac:dyDescent="0.25"/>
    <row r="9" spans="1:9" ht="15.6" customHeight="1" thickBot="1" x14ac:dyDescent="0.3"/>
    <row r="10" spans="1:9" ht="15.6" customHeight="1" thickBot="1" x14ac:dyDescent="0.3">
      <c r="B10" s="1222" t="s">
        <v>204</v>
      </c>
      <c r="C10" s="1223"/>
      <c r="D10" s="1223"/>
      <c r="E10" s="1223"/>
      <c r="F10" s="1223"/>
      <c r="G10" s="1223"/>
      <c r="H10" s="1224"/>
    </row>
    <row r="11" spans="1:9" ht="15.6" customHeight="1" thickBot="1" x14ac:dyDescent="0.3">
      <c r="B11" s="1228"/>
      <c r="C11" s="1228"/>
      <c r="D11" s="1228"/>
      <c r="E11" s="1228"/>
      <c r="F11" s="1228"/>
    </row>
    <row r="12" spans="1:9" ht="15.6" customHeight="1" thickBot="1" x14ac:dyDescent="0.3">
      <c r="B12" s="1215" t="s">
        <v>0</v>
      </c>
      <c r="C12" s="1216"/>
      <c r="D12" s="1216"/>
      <c r="E12" s="1217"/>
      <c r="F12" s="1217"/>
      <c r="G12" s="1217"/>
      <c r="H12" s="1218"/>
    </row>
    <row r="13" spans="1:9" ht="15.6" customHeight="1" x14ac:dyDescent="0.25">
      <c r="A13" s="9"/>
      <c r="B13" s="1228"/>
      <c r="C13" s="1228"/>
      <c r="D13" s="1228"/>
      <c r="E13" s="1228"/>
      <c r="F13" s="1228"/>
      <c r="G13" s="9"/>
      <c r="H13" s="9"/>
      <c r="I13" s="9"/>
    </row>
    <row r="14" spans="1:9" ht="15.6" customHeight="1" thickBot="1" x14ac:dyDescent="0.3">
      <c r="A14" s="9"/>
      <c r="B14" s="6"/>
      <c r="C14" s="6"/>
      <c r="D14" s="6"/>
      <c r="E14" s="6"/>
      <c r="F14" s="6"/>
      <c r="G14" s="9"/>
      <c r="H14" s="9"/>
      <c r="I14" s="9"/>
    </row>
    <row r="15" spans="1:9" ht="21.6" customHeight="1" x14ac:dyDescent="0.25">
      <c r="A15" s="14" t="s">
        <v>251</v>
      </c>
      <c r="B15" s="1203" t="s">
        <v>18</v>
      </c>
      <c r="C15" s="1204"/>
      <c r="D15" s="1204"/>
      <c r="E15" s="1219" t="s">
        <v>71</v>
      </c>
      <c r="F15" s="1229"/>
      <c r="G15" s="1229"/>
      <c r="H15" s="1229"/>
    </row>
    <row r="16" spans="1:9" ht="30" customHeight="1" x14ac:dyDescent="0.25">
      <c r="A16" s="10"/>
      <c r="B16" s="1206"/>
      <c r="C16" s="1207"/>
      <c r="D16" s="1207"/>
      <c r="E16" s="1220"/>
      <c r="F16" s="1229"/>
      <c r="G16" s="62"/>
      <c r="H16" s="62"/>
    </row>
    <row r="17" spans="1:8" ht="15.6" customHeight="1" x14ac:dyDescent="0.25">
      <c r="B17" s="31" t="s">
        <v>75</v>
      </c>
      <c r="C17" s="1202" t="s">
        <v>19</v>
      </c>
      <c r="D17" s="1202"/>
      <c r="E17" s="11">
        <v>0</v>
      </c>
      <c r="F17" s="63"/>
      <c r="G17" s="63"/>
      <c r="H17" s="63"/>
    </row>
    <row r="18" spans="1:8" ht="15.6" customHeight="1" x14ac:dyDescent="0.25">
      <c r="B18" s="31" t="s">
        <v>212</v>
      </c>
      <c r="C18" s="1202" t="s">
        <v>216</v>
      </c>
      <c r="D18" s="1202"/>
      <c r="E18" s="12"/>
      <c r="F18" s="64"/>
      <c r="G18" s="64"/>
      <c r="H18" s="64"/>
    </row>
    <row r="19" spans="1:8" ht="15.6" customHeight="1" x14ac:dyDescent="0.25">
      <c r="B19" s="31" t="s">
        <v>213</v>
      </c>
      <c r="C19" s="1202" t="s">
        <v>217</v>
      </c>
      <c r="D19" s="1202"/>
      <c r="E19" s="12"/>
      <c r="F19" s="64"/>
      <c r="G19" s="64"/>
      <c r="H19" s="64"/>
    </row>
    <row r="20" spans="1:8" ht="15.6" customHeight="1" x14ac:dyDescent="0.25">
      <c r="B20" s="31" t="s">
        <v>214</v>
      </c>
      <c r="C20" s="1202" t="s">
        <v>218</v>
      </c>
      <c r="D20" s="1202"/>
      <c r="E20" s="12"/>
      <c r="F20" s="64"/>
      <c r="G20" s="64"/>
      <c r="H20" s="64"/>
    </row>
    <row r="21" spans="1:8" ht="15.6" customHeight="1" x14ac:dyDescent="0.25">
      <c r="B21" s="31" t="s">
        <v>215</v>
      </c>
      <c r="C21" s="1202" t="s">
        <v>219</v>
      </c>
      <c r="D21" s="1202"/>
      <c r="E21" s="12"/>
      <c r="F21" s="64"/>
      <c r="G21" s="64"/>
      <c r="H21" s="64"/>
    </row>
    <row r="22" spans="1:8" ht="15.6" customHeight="1" thickBot="1" x14ac:dyDescent="0.3">
      <c r="B22" s="29" t="s">
        <v>76</v>
      </c>
      <c r="C22" s="1211" t="s">
        <v>20</v>
      </c>
      <c r="D22" s="1211"/>
      <c r="E22" s="13"/>
      <c r="F22" s="64"/>
      <c r="G22" s="64"/>
      <c r="H22" s="64"/>
    </row>
    <row r="23" spans="1:8" ht="15.6" customHeight="1" x14ac:dyDescent="0.25">
      <c r="B23" s="6"/>
      <c r="C23" s="6"/>
      <c r="D23" s="6"/>
      <c r="E23" s="6"/>
      <c r="F23" s="6"/>
      <c r="G23" s="9"/>
      <c r="H23" s="9"/>
    </row>
    <row r="24" spans="1:8" ht="15.6" customHeight="1" thickBot="1" x14ac:dyDescent="0.3">
      <c r="B24" s="6"/>
      <c r="C24" s="6"/>
      <c r="D24" s="6"/>
      <c r="E24" s="6"/>
      <c r="F24" s="6"/>
      <c r="G24" s="9"/>
      <c r="H24" s="9"/>
    </row>
    <row r="25" spans="1:8" ht="30" customHeight="1" x14ac:dyDescent="0.25">
      <c r="A25" s="14" t="s">
        <v>252</v>
      </c>
      <c r="B25" s="1203" t="s">
        <v>281</v>
      </c>
      <c r="C25" s="1204"/>
      <c r="D25" s="1204"/>
      <c r="E25" s="1204" t="s">
        <v>21</v>
      </c>
      <c r="F25" s="1204" t="s">
        <v>208</v>
      </c>
      <c r="G25" s="1219" t="s">
        <v>209</v>
      </c>
      <c r="H25" s="9"/>
    </row>
    <row r="26" spans="1:8" ht="30" customHeight="1" x14ac:dyDescent="0.25">
      <c r="B26" s="1206"/>
      <c r="C26" s="1207"/>
      <c r="D26" s="1207"/>
      <c r="E26" s="1207"/>
      <c r="F26" s="1207"/>
      <c r="G26" s="1220"/>
      <c r="H26" s="9"/>
    </row>
    <row r="27" spans="1:8" ht="15.6" customHeight="1" x14ac:dyDescent="0.25">
      <c r="B27" s="1206" t="s">
        <v>25</v>
      </c>
      <c r="C27" s="1207"/>
      <c r="D27" s="1207"/>
      <c r="E27" s="65" t="s">
        <v>74</v>
      </c>
      <c r="F27" s="65" t="s">
        <v>74</v>
      </c>
      <c r="G27" s="66" t="s">
        <v>74</v>
      </c>
      <c r="H27" s="9"/>
    </row>
    <row r="28" spans="1:8" ht="15.6" customHeight="1" x14ac:dyDescent="0.25">
      <c r="B28" s="24" t="s">
        <v>77</v>
      </c>
      <c r="C28" s="1234">
        <v>1</v>
      </c>
      <c r="D28" s="1234"/>
      <c r="E28" s="15"/>
      <c r="F28" s="15"/>
      <c r="G28" s="16"/>
      <c r="H28" s="9"/>
    </row>
    <row r="29" spans="1:8" ht="15.6" customHeight="1" x14ac:dyDescent="0.25">
      <c r="B29" s="24" t="s">
        <v>78</v>
      </c>
      <c r="C29" s="1234">
        <v>0.99</v>
      </c>
      <c r="D29" s="1234"/>
      <c r="E29" s="15"/>
      <c r="F29" s="67">
        <f>$F$28/$C29</f>
        <v>0</v>
      </c>
      <c r="G29" s="32">
        <f>$G$28/$C29</f>
        <v>0</v>
      </c>
      <c r="H29" s="9"/>
    </row>
    <row r="30" spans="1:8" ht="15.6" customHeight="1" x14ac:dyDescent="0.25">
      <c r="B30" s="24" t="s">
        <v>79</v>
      </c>
      <c r="C30" s="1234">
        <v>0.98</v>
      </c>
      <c r="D30" s="1234"/>
      <c r="E30" s="15"/>
      <c r="F30" s="67">
        <f t="shared" ref="F30:F57" si="0">$F$28/$C30</f>
        <v>0</v>
      </c>
      <c r="G30" s="32">
        <f t="shared" ref="G30:G57" si="1">$G$28/$C30</f>
        <v>0</v>
      </c>
      <c r="H30" s="9"/>
    </row>
    <row r="31" spans="1:8" ht="15.6" customHeight="1" x14ac:dyDescent="0.25">
      <c r="B31" s="24" t="s">
        <v>80</v>
      </c>
      <c r="C31" s="1234">
        <v>0.97</v>
      </c>
      <c r="D31" s="1234"/>
      <c r="E31" s="15"/>
      <c r="F31" s="67">
        <f t="shared" si="0"/>
        <v>0</v>
      </c>
      <c r="G31" s="32">
        <f t="shared" si="1"/>
        <v>0</v>
      </c>
      <c r="H31" s="9"/>
    </row>
    <row r="32" spans="1:8" ht="15.6" customHeight="1" x14ac:dyDescent="0.25">
      <c r="B32" s="24" t="s">
        <v>81</v>
      </c>
      <c r="C32" s="1234">
        <v>0.96</v>
      </c>
      <c r="D32" s="1234"/>
      <c r="E32" s="15"/>
      <c r="F32" s="67">
        <f t="shared" si="0"/>
        <v>0</v>
      </c>
      <c r="G32" s="32">
        <f t="shared" si="1"/>
        <v>0</v>
      </c>
      <c r="H32" s="9"/>
    </row>
    <row r="33" spans="1:9" ht="15.6" customHeight="1" x14ac:dyDescent="0.25">
      <c r="B33" s="24" t="s">
        <v>82</v>
      </c>
      <c r="C33" s="1234">
        <v>0.95</v>
      </c>
      <c r="D33" s="1234"/>
      <c r="E33" s="15"/>
      <c r="F33" s="67">
        <f t="shared" si="0"/>
        <v>0</v>
      </c>
      <c r="G33" s="32">
        <f t="shared" si="1"/>
        <v>0</v>
      </c>
      <c r="H33" s="9"/>
    </row>
    <row r="34" spans="1:9" ht="15.6" customHeight="1" x14ac:dyDescent="0.25">
      <c r="A34" s="14"/>
      <c r="B34" s="24" t="s">
        <v>83</v>
      </c>
      <c r="C34" s="1234">
        <v>0.94</v>
      </c>
      <c r="D34" s="1234"/>
      <c r="E34" s="15"/>
      <c r="F34" s="67">
        <f t="shared" si="0"/>
        <v>0</v>
      </c>
      <c r="G34" s="32">
        <f t="shared" si="1"/>
        <v>0</v>
      </c>
      <c r="H34" s="9"/>
    </row>
    <row r="35" spans="1:9" ht="15.6" customHeight="1" x14ac:dyDescent="0.25">
      <c r="B35" s="24" t="s">
        <v>84</v>
      </c>
      <c r="C35" s="1234">
        <v>0.93</v>
      </c>
      <c r="D35" s="1234"/>
      <c r="E35" s="15"/>
      <c r="F35" s="67">
        <f t="shared" si="0"/>
        <v>0</v>
      </c>
      <c r="G35" s="32">
        <f t="shared" si="1"/>
        <v>0</v>
      </c>
      <c r="H35" s="9"/>
    </row>
    <row r="36" spans="1:9" ht="15.6" customHeight="1" x14ac:dyDescent="0.25">
      <c r="B36" s="24" t="s">
        <v>85</v>
      </c>
      <c r="C36" s="1234">
        <v>0.92</v>
      </c>
      <c r="D36" s="1234"/>
      <c r="E36" s="15"/>
      <c r="F36" s="67">
        <f t="shared" si="0"/>
        <v>0</v>
      </c>
      <c r="G36" s="32">
        <f t="shared" si="1"/>
        <v>0</v>
      </c>
      <c r="H36" s="9"/>
    </row>
    <row r="37" spans="1:9" ht="15.6" customHeight="1" x14ac:dyDescent="0.25">
      <c r="B37" s="24" t="s">
        <v>86</v>
      </c>
      <c r="C37" s="1234">
        <v>0.91</v>
      </c>
      <c r="D37" s="1234"/>
      <c r="E37" s="15"/>
      <c r="F37" s="67">
        <f t="shared" si="0"/>
        <v>0</v>
      </c>
      <c r="G37" s="32">
        <f t="shared" si="1"/>
        <v>0</v>
      </c>
      <c r="H37" s="9"/>
    </row>
    <row r="38" spans="1:9" ht="15.6" customHeight="1" x14ac:dyDescent="0.25">
      <c r="B38" s="24" t="s">
        <v>87</v>
      </c>
      <c r="C38" s="1234">
        <v>0.9</v>
      </c>
      <c r="D38" s="1234"/>
      <c r="E38" s="15"/>
      <c r="F38" s="67">
        <f t="shared" si="0"/>
        <v>0</v>
      </c>
      <c r="G38" s="32">
        <f t="shared" si="1"/>
        <v>0</v>
      </c>
      <c r="H38" s="9"/>
    </row>
    <row r="39" spans="1:9" ht="15.6" customHeight="1" x14ac:dyDescent="0.25">
      <c r="B39" s="24" t="s">
        <v>88</v>
      </c>
      <c r="C39" s="1234">
        <v>0.89</v>
      </c>
      <c r="D39" s="1234"/>
      <c r="E39" s="15"/>
      <c r="F39" s="67">
        <f t="shared" si="0"/>
        <v>0</v>
      </c>
      <c r="G39" s="32">
        <f t="shared" si="1"/>
        <v>0</v>
      </c>
      <c r="H39" s="9"/>
    </row>
    <row r="40" spans="1:9" ht="15.6" customHeight="1" x14ac:dyDescent="0.25">
      <c r="A40" s="9"/>
      <c r="B40" s="24" t="s">
        <v>89</v>
      </c>
      <c r="C40" s="1234">
        <v>0.88</v>
      </c>
      <c r="D40" s="1234"/>
      <c r="E40" s="15"/>
      <c r="F40" s="67">
        <f t="shared" si="0"/>
        <v>0</v>
      </c>
      <c r="G40" s="32">
        <f t="shared" si="1"/>
        <v>0</v>
      </c>
      <c r="H40" s="9"/>
      <c r="I40" s="9"/>
    </row>
    <row r="41" spans="1:9" ht="15.6" customHeight="1" x14ac:dyDescent="0.25">
      <c r="A41" s="9"/>
      <c r="B41" s="24" t="s">
        <v>90</v>
      </c>
      <c r="C41" s="1234">
        <v>0.87</v>
      </c>
      <c r="D41" s="1234"/>
      <c r="E41" s="15"/>
      <c r="F41" s="67">
        <f t="shared" si="0"/>
        <v>0</v>
      </c>
      <c r="G41" s="32">
        <f t="shared" si="1"/>
        <v>0</v>
      </c>
      <c r="H41" s="9"/>
      <c r="I41" s="9"/>
    </row>
    <row r="42" spans="1:9" ht="15.6" customHeight="1" x14ac:dyDescent="0.25">
      <c r="A42" s="9"/>
      <c r="B42" s="24" t="s">
        <v>91</v>
      </c>
      <c r="C42" s="1234">
        <v>0.86</v>
      </c>
      <c r="D42" s="1234"/>
      <c r="E42" s="15"/>
      <c r="F42" s="67">
        <f t="shared" si="0"/>
        <v>0</v>
      </c>
      <c r="G42" s="32">
        <f t="shared" si="1"/>
        <v>0</v>
      </c>
      <c r="H42" s="9"/>
      <c r="I42" s="9"/>
    </row>
    <row r="43" spans="1:9" ht="15.6" customHeight="1" x14ac:dyDescent="0.25">
      <c r="A43" s="9"/>
      <c r="B43" s="24" t="s">
        <v>92</v>
      </c>
      <c r="C43" s="1234">
        <v>0.85</v>
      </c>
      <c r="D43" s="1234"/>
      <c r="E43" s="15"/>
      <c r="F43" s="67">
        <f t="shared" si="0"/>
        <v>0</v>
      </c>
      <c r="G43" s="32">
        <f t="shared" si="1"/>
        <v>0</v>
      </c>
      <c r="H43" s="9"/>
      <c r="I43" s="9"/>
    </row>
    <row r="44" spans="1:9" ht="15.6" customHeight="1" x14ac:dyDescent="0.25">
      <c r="A44" s="9"/>
      <c r="B44" s="24" t="s">
        <v>93</v>
      </c>
      <c r="C44" s="1234">
        <v>0.84</v>
      </c>
      <c r="D44" s="1234"/>
      <c r="E44" s="15"/>
      <c r="F44" s="67">
        <f t="shared" si="0"/>
        <v>0</v>
      </c>
      <c r="G44" s="32">
        <f t="shared" si="1"/>
        <v>0</v>
      </c>
      <c r="H44" s="9"/>
      <c r="I44" s="9"/>
    </row>
    <row r="45" spans="1:9" ht="15.6" customHeight="1" x14ac:dyDescent="0.25">
      <c r="A45" s="9"/>
      <c r="B45" s="24" t="s">
        <v>94</v>
      </c>
      <c r="C45" s="1234">
        <v>0.83</v>
      </c>
      <c r="D45" s="1234"/>
      <c r="E45" s="15"/>
      <c r="F45" s="67">
        <f t="shared" si="0"/>
        <v>0</v>
      </c>
      <c r="G45" s="32">
        <f t="shared" si="1"/>
        <v>0</v>
      </c>
      <c r="H45" s="9"/>
      <c r="I45" s="9"/>
    </row>
    <row r="46" spans="1:9" ht="15.6" customHeight="1" x14ac:dyDescent="0.25">
      <c r="A46" s="9"/>
      <c r="B46" s="24" t="s">
        <v>95</v>
      </c>
      <c r="C46" s="1234">
        <v>0.82</v>
      </c>
      <c r="D46" s="1234"/>
      <c r="E46" s="15"/>
      <c r="F46" s="67">
        <f t="shared" si="0"/>
        <v>0</v>
      </c>
      <c r="G46" s="32">
        <f t="shared" si="1"/>
        <v>0</v>
      </c>
      <c r="H46" s="9"/>
      <c r="I46" s="9"/>
    </row>
    <row r="47" spans="1:9" ht="15.6" customHeight="1" x14ac:dyDescent="0.25">
      <c r="A47" s="9"/>
      <c r="B47" s="24" t="s">
        <v>96</v>
      </c>
      <c r="C47" s="1234">
        <v>0.81</v>
      </c>
      <c r="D47" s="1234"/>
      <c r="E47" s="15"/>
      <c r="F47" s="67">
        <f t="shared" si="0"/>
        <v>0</v>
      </c>
      <c r="G47" s="32">
        <f t="shared" si="1"/>
        <v>0</v>
      </c>
      <c r="H47" s="9"/>
      <c r="I47" s="9"/>
    </row>
    <row r="48" spans="1:9" ht="15.6" customHeight="1" x14ac:dyDescent="0.25">
      <c r="A48" s="9"/>
      <c r="B48" s="24" t="s">
        <v>97</v>
      </c>
      <c r="C48" s="1234">
        <v>0.8</v>
      </c>
      <c r="D48" s="1234"/>
      <c r="E48" s="15"/>
      <c r="F48" s="67">
        <f t="shared" si="0"/>
        <v>0</v>
      </c>
      <c r="G48" s="32">
        <f t="shared" si="1"/>
        <v>0</v>
      </c>
      <c r="H48" s="9"/>
      <c r="I48" s="9"/>
    </row>
    <row r="49" spans="1:9" ht="15.6" customHeight="1" x14ac:dyDescent="0.25">
      <c r="A49" s="9"/>
      <c r="B49" s="24" t="s">
        <v>98</v>
      </c>
      <c r="C49" s="1234">
        <v>0.79</v>
      </c>
      <c r="D49" s="1234"/>
      <c r="E49" s="15"/>
      <c r="F49" s="67">
        <f t="shared" si="0"/>
        <v>0</v>
      </c>
      <c r="G49" s="32">
        <f t="shared" si="1"/>
        <v>0</v>
      </c>
      <c r="H49" s="9"/>
      <c r="I49" s="9"/>
    </row>
    <row r="50" spans="1:9" ht="15.6" customHeight="1" x14ac:dyDescent="0.25">
      <c r="A50" s="9"/>
      <c r="B50" s="24" t="s">
        <v>99</v>
      </c>
      <c r="C50" s="1234">
        <v>0.78</v>
      </c>
      <c r="D50" s="1234"/>
      <c r="E50" s="15"/>
      <c r="F50" s="67">
        <f t="shared" si="0"/>
        <v>0</v>
      </c>
      <c r="G50" s="32">
        <f t="shared" si="1"/>
        <v>0</v>
      </c>
      <c r="H50" s="9"/>
      <c r="I50" s="9"/>
    </row>
    <row r="51" spans="1:9" ht="15.6" customHeight="1" x14ac:dyDescent="0.25">
      <c r="A51" s="9"/>
      <c r="B51" s="24" t="s">
        <v>100</v>
      </c>
      <c r="C51" s="1234">
        <v>0.77</v>
      </c>
      <c r="D51" s="1234"/>
      <c r="E51" s="15"/>
      <c r="F51" s="67">
        <f t="shared" si="0"/>
        <v>0</v>
      </c>
      <c r="G51" s="32">
        <f t="shared" si="1"/>
        <v>0</v>
      </c>
      <c r="H51" s="9"/>
      <c r="I51" s="9"/>
    </row>
    <row r="52" spans="1:9" ht="15.6" customHeight="1" x14ac:dyDescent="0.25">
      <c r="A52" s="9"/>
      <c r="B52" s="24" t="s">
        <v>101</v>
      </c>
      <c r="C52" s="1234">
        <v>0.76</v>
      </c>
      <c r="D52" s="1234"/>
      <c r="E52" s="15"/>
      <c r="F52" s="67">
        <f t="shared" si="0"/>
        <v>0</v>
      </c>
      <c r="G52" s="32">
        <f t="shared" si="1"/>
        <v>0</v>
      </c>
      <c r="H52" s="9"/>
      <c r="I52" s="9"/>
    </row>
    <row r="53" spans="1:9" ht="15.6" customHeight="1" x14ac:dyDescent="0.25">
      <c r="A53" s="9"/>
      <c r="B53" s="24" t="s">
        <v>102</v>
      </c>
      <c r="C53" s="1234">
        <v>0.75</v>
      </c>
      <c r="D53" s="1234"/>
      <c r="E53" s="15"/>
      <c r="F53" s="67">
        <f t="shared" si="0"/>
        <v>0</v>
      </c>
      <c r="G53" s="32">
        <f t="shared" si="1"/>
        <v>0</v>
      </c>
      <c r="H53" s="9"/>
      <c r="I53" s="9"/>
    </row>
    <row r="54" spans="1:9" ht="15.6" customHeight="1" x14ac:dyDescent="0.25">
      <c r="A54" s="9"/>
      <c r="B54" s="24" t="s">
        <v>103</v>
      </c>
      <c r="C54" s="1234">
        <v>0.74</v>
      </c>
      <c r="D54" s="1234"/>
      <c r="E54" s="15"/>
      <c r="F54" s="67">
        <f t="shared" si="0"/>
        <v>0</v>
      </c>
      <c r="G54" s="32">
        <f t="shared" si="1"/>
        <v>0</v>
      </c>
      <c r="H54" s="9"/>
      <c r="I54" s="9"/>
    </row>
    <row r="55" spans="1:9" ht="15.6" customHeight="1" x14ac:dyDescent="0.25">
      <c r="A55" s="9"/>
      <c r="B55" s="24" t="s">
        <v>104</v>
      </c>
      <c r="C55" s="1234">
        <v>0.73</v>
      </c>
      <c r="D55" s="1234"/>
      <c r="E55" s="15"/>
      <c r="F55" s="67">
        <f t="shared" si="0"/>
        <v>0</v>
      </c>
      <c r="G55" s="32">
        <f t="shared" si="1"/>
        <v>0</v>
      </c>
      <c r="H55" s="9"/>
      <c r="I55" s="9"/>
    </row>
    <row r="56" spans="1:9" ht="15.6" customHeight="1" x14ac:dyDescent="0.25">
      <c r="A56" s="9"/>
      <c r="B56" s="24" t="s">
        <v>105</v>
      </c>
      <c r="C56" s="1234">
        <v>0.72</v>
      </c>
      <c r="D56" s="1234"/>
      <c r="E56" s="15"/>
      <c r="F56" s="67">
        <f t="shared" si="0"/>
        <v>0</v>
      </c>
      <c r="G56" s="32">
        <f t="shared" si="1"/>
        <v>0</v>
      </c>
      <c r="H56" s="9"/>
      <c r="I56" s="9"/>
    </row>
    <row r="57" spans="1:9" ht="15.6" customHeight="1" thickBot="1" x14ac:dyDescent="0.3">
      <c r="A57" s="9"/>
      <c r="B57" s="30" t="s">
        <v>106</v>
      </c>
      <c r="C57" s="1237">
        <v>0.71</v>
      </c>
      <c r="D57" s="1237"/>
      <c r="E57" s="17"/>
      <c r="F57" s="68">
        <f t="shared" si="0"/>
        <v>0</v>
      </c>
      <c r="G57" s="33">
        <f t="shared" si="1"/>
        <v>0</v>
      </c>
      <c r="H57" s="9"/>
      <c r="I57" s="9"/>
    </row>
    <row r="58" spans="1:9" ht="15.6" customHeight="1" x14ac:dyDescent="0.25">
      <c r="B58" s="6"/>
      <c r="C58" s="6"/>
      <c r="D58" s="6"/>
      <c r="E58" s="6"/>
      <c r="F58" s="6"/>
      <c r="G58" s="9"/>
      <c r="H58" s="9"/>
    </row>
    <row r="59" spans="1:9" ht="15.6" customHeight="1" x14ac:dyDescent="0.25">
      <c r="B59" s="22"/>
      <c r="C59" s="22"/>
      <c r="D59" s="22"/>
      <c r="E59" s="22"/>
      <c r="F59" s="22"/>
      <c r="G59" s="9"/>
      <c r="H59" s="9"/>
    </row>
    <row r="60" spans="1:9" ht="15.6" customHeight="1" thickBot="1" x14ac:dyDescent="0.3">
      <c r="B60" s="3"/>
      <c r="C60" s="2"/>
      <c r="D60" s="2"/>
      <c r="E60" s="5"/>
      <c r="G60" s="1232"/>
      <c r="H60" s="1232"/>
    </row>
    <row r="61" spans="1:9" ht="15.6" customHeight="1" x14ac:dyDescent="0.25">
      <c r="B61" s="1233" t="s">
        <v>24</v>
      </c>
      <c r="C61" s="1233"/>
      <c r="D61" s="1233"/>
      <c r="E61" s="5"/>
      <c r="G61" s="1231" t="s">
        <v>17</v>
      </c>
      <c r="H61" s="1231"/>
    </row>
    <row r="62" spans="1:9" ht="15.6" customHeight="1" x14ac:dyDescent="0.25">
      <c r="B62" s="73"/>
      <c r="C62" s="73"/>
      <c r="D62" s="73"/>
      <c r="E62" s="5"/>
      <c r="G62" s="71"/>
      <c r="H62" s="71"/>
    </row>
    <row r="63" spans="1:9" ht="15.6" customHeight="1" thickBot="1" x14ac:dyDescent="0.3">
      <c r="B63" s="73"/>
      <c r="C63" s="73"/>
      <c r="D63" s="73"/>
      <c r="E63" s="5"/>
      <c r="G63" s="71"/>
      <c r="H63" s="71"/>
    </row>
    <row r="64" spans="1:9" ht="15.6" customHeight="1" thickBot="1" x14ac:dyDescent="0.3">
      <c r="B64" s="1222" t="str">
        <f>B10</f>
        <v>FINANCIAL PROPOSAL (FORM 7: BUNKER C - SAMARICA)</v>
      </c>
      <c r="C64" s="1223"/>
      <c r="D64" s="1223"/>
      <c r="E64" s="1223"/>
      <c r="F64" s="1223"/>
      <c r="G64" s="1223"/>
      <c r="H64" s="1224"/>
    </row>
    <row r="65" spans="1:9" ht="15.6" customHeight="1" thickBot="1" x14ac:dyDescent="0.3">
      <c r="B65" s="1228"/>
      <c r="C65" s="1228"/>
      <c r="D65" s="1228"/>
      <c r="E65" s="1228"/>
      <c r="F65" s="1228"/>
    </row>
    <row r="66" spans="1:9" ht="15.6" customHeight="1" thickBot="1" x14ac:dyDescent="0.3">
      <c r="B66" s="1215" t="s">
        <v>0</v>
      </c>
      <c r="C66" s="1216"/>
      <c r="D66" s="1216"/>
      <c r="E66" s="1217"/>
      <c r="F66" s="1217"/>
      <c r="G66" s="1217"/>
      <c r="H66" s="1218"/>
    </row>
    <row r="67" spans="1:9" ht="15.6" customHeight="1" x14ac:dyDescent="0.25">
      <c r="B67" s="6"/>
      <c r="C67" s="6"/>
      <c r="D67" s="6"/>
      <c r="E67" s="6"/>
      <c r="F67" s="6"/>
      <c r="G67" s="9"/>
      <c r="H67" s="9"/>
    </row>
    <row r="68" spans="1:9" ht="15.6" customHeight="1" thickBot="1" x14ac:dyDescent="0.3">
      <c r="B68" s="6"/>
      <c r="C68" s="6"/>
      <c r="D68" s="6"/>
      <c r="E68" s="6"/>
      <c r="F68" s="6"/>
      <c r="G68" s="9"/>
      <c r="H68" s="9"/>
    </row>
    <row r="69" spans="1:9" ht="30" customHeight="1" x14ac:dyDescent="0.25">
      <c r="A69" s="14" t="s">
        <v>252</v>
      </c>
      <c r="B69" s="1203" t="s">
        <v>281</v>
      </c>
      <c r="C69" s="1204"/>
      <c r="D69" s="1204"/>
      <c r="E69" s="1204" t="s">
        <v>21</v>
      </c>
      <c r="F69" s="1204" t="s">
        <v>208</v>
      </c>
      <c r="G69" s="1219" t="s">
        <v>209</v>
      </c>
      <c r="H69" s="9"/>
    </row>
    <row r="70" spans="1:9" ht="30" customHeight="1" x14ac:dyDescent="0.25">
      <c r="B70" s="1206"/>
      <c r="C70" s="1207"/>
      <c r="D70" s="1207"/>
      <c r="E70" s="1207"/>
      <c r="F70" s="1207"/>
      <c r="G70" s="1220"/>
      <c r="H70" s="9"/>
    </row>
    <row r="71" spans="1:9" ht="15.6" customHeight="1" x14ac:dyDescent="0.25">
      <c r="B71" s="1206" t="s">
        <v>25</v>
      </c>
      <c r="C71" s="1207"/>
      <c r="D71" s="1207"/>
      <c r="E71" s="65" t="s">
        <v>74</v>
      </c>
      <c r="F71" s="65" t="s">
        <v>74</v>
      </c>
      <c r="G71" s="66" t="s">
        <v>74</v>
      </c>
      <c r="H71" s="9"/>
    </row>
    <row r="72" spans="1:9" ht="15.6" customHeight="1" x14ac:dyDescent="0.25">
      <c r="A72" s="9"/>
      <c r="B72" s="24" t="s">
        <v>107</v>
      </c>
      <c r="C72" s="1234">
        <v>0.7</v>
      </c>
      <c r="D72" s="1234"/>
      <c r="E72" s="15"/>
      <c r="F72" s="67">
        <f>$F$28/$C72</f>
        <v>0</v>
      </c>
      <c r="G72" s="32">
        <f>$G$28/$C72</f>
        <v>0</v>
      </c>
      <c r="H72" s="9"/>
      <c r="I72" s="9"/>
    </row>
    <row r="73" spans="1:9" ht="15.6" customHeight="1" x14ac:dyDescent="0.25">
      <c r="A73" s="9"/>
      <c r="B73" s="24" t="s">
        <v>108</v>
      </c>
      <c r="C73" s="1234">
        <v>0.69</v>
      </c>
      <c r="D73" s="1234"/>
      <c r="E73" s="15"/>
      <c r="F73" s="67">
        <f t="shared" ref="F73:F111" si="2">$F$28/$C73</f>
        <v>0</v>
      </c>
      <c r="G73" s="32">
        <f t="shared" ref="G73:G111" si="3">$G$28/$C73</f>
        <v>0</v>
      </c>
      <c r="H73" s="9"/>
      <c r="I73" s="9"/>
    </row>
    <row r="74" spans="1:9" ht="15.6" customHeight="1" x14ac:dyDescent="0.25">
      <c r="A74" s="9"/>
      <c r="B74" s="24" t="s">
        <v>109</v>
      </c>
      <c r="C74" s="1234">
        <v>0.68</v>
      </c>
      <c r="D74" s="1234"/>
      <c r="E74" s="15"/>
      <c r="F74" s="67">
        <f t="shared" si="2"/>
        <v>0</v>
      </c>
      <c r="G74" s="32">
        <f t="shared" si="3"/>
        <v>0</v>
      </c>
      <c r="H74" s="9"/>
      <c r="I74" s="9"/>
    </row>
    <row r="75" spans="1:9" ht="15.6" customHeight="1" x14ac:dyDescent="0.25">
      <c r="A75" s="9"/>
      <c r="B75" s="24" t="s">
        <v>110</v>
      </c>
      <c r="C75" s="1234">
        <v>0.67</v>
      </c>
      <c r="D75" s="1234"/>
      <c r="E75" s="15"/>
      <c r="F75" s="67">
        <f t="shared" si="2"/>
        <v>0</v>
      </c>
      <c r="G75" s="32">
        <f t="shared" si="3"/>
        <v>0</v>
      </c>
      <c r="H75" s="9"/>
      <c r="I75" s="9"/>
    </row>
    <row r="76" spans="1:9" ht="15.6" customHeight="1" x14ac:dyDescent="0.25">
      <c r="A76" s="9"/>
      <c r="B76" s="24" t="s">
        <v>111</v>
      </c>
      <c r="C76" s="1234">
        <v>0.66</v>
      </c>
      <c r="D76" s="1234"/>
      <c r="E76" s="15"/>
      <c r="F76" s="67">
        <f t="shared" si="2"/>
        <v>0</v>
      </c>
      <c r="G76" s="32">
        <f t="shared" si="3"/>
        <v>0</v>
      </c>
      <c r="H76" s="9"/>
      <c r="I76" s="9"/>
    </row>
    <row r="77" spans="1:9" ht="15.6" customHeight="1" x14ac:dyDescent="0.25">
      <c r="A77" s="9"/>
      <c r="B77" s="24" t="s">
        <v>112</v>
      </c>
      <c r="C77" s="1234">
        <v>0.65</v>
      </c>
      <c r="D77" s="1234"/>
      <c r="E77" s="15"/>
      <c r="F77" s="67">
        <f t="shared" si="2"/>
        <v>0</v>
      </c>
      <c r="G77" s="32">
        <f t="shared" si="3"/>
        <v>0</v>
      </c>
      <c r="H77" s="9"/>
      <c r="I77" s="9"/>
    </row>
    <row r="78" spans="1:9" ht="15.6" customHeight="1" x14ac:dyDescent="0.25">
      <c r="A78" s="9"/>
      <c r="B78" s="24" t="s">
        <v>113</v>
      </c>
      <c r="C78" s="1234">
        <v>0.64</v>
      </c>
      <c r="D78" s="1234"/>
      <c r="E78" s="15"/>
      <c r="F78" s="67">
        <f t="shared" si="2"/>
        <v>0</v>
      </c>
      <c r="G78" s="32">
        <f t="shared" si="3"/>
        <v>0</v>
      </c>
      <c r="H78" s="9"/>
    </row>
    <row r="79" spans="1:9" ht="15.6" customHeight="1" x14ac:dyDescent="0.25">
      <c r="A79" s="9"/>
      <c r="B79" s="24" t="s">
        <v>114</v>
      </c>
      <c r="C79" s="1234">
        <v>0.63</v>
      </c>
      <c r="D79" s="1234"/>
      <c r="E79" s="15"/>
      <c r="F79" s="67">
        <f t="shared" si="2"/>
        <v>0</v>
      </c>
      <c r="G79" s="32">
        <f t="shared" si="3"/>
        <v>0</v>
      </c>
      <c r="H79" s="9"/>
    </row>
    <row r="80" spans="1:9" ht="15.6" customHeight="1" x14ac:dyDescent="0.25">
      <c r="A80" s="9"/>
      <c r="B80" s="24" t="s">
        <v>115</v>
      </c>
      <c r="C80" s="1234">
        <v>0.62</v>
      </c>
      <c r="D80" s="1234"/>
      <c r="E80" s="15"/>
      <c r="F80" s="67">
        <f t="shared" si="2"/>
        <v>0</v>
      </c>
      <c r="G80" s="32">
        <f t="shared" si="3"/>
        <v>0</v>
      </c>
      <c r="H80" s="9"/>
    </row>
    <row r="81" spans="1:9" ht="15.6" customHeight="1" x14ac:dyDescent="0.25">
      <c r="A81" s="9"/>
      <c r="B81" s="24" t="s">
        <v>116</v>
      </c>
      <c r="C81" s="1234">
        <v>0.61</v>
      </c>
      <c r="D81" s="1234"/>
      <c r="E81" s="15"/>
      <c r="F81" s="67">
        <f t="shared" si="2"/>
        <v>0</v>
      </c>
      <c r="G81" s="32">
        <f t="shared" si="3"/>
        <v>0</v>
      </c>
      <c r="H81" s="9"/>
      <c r="I81" s="9"/>
    </row>
    <row r="82" spans="1:9" ht="15.6" customHeight="1" x14ac:dyDescent="0.25">
      <c r="A82" s="9"/>
      <c r="B82" s="24" t="s">
        <v>117</v>
      </c>
      <c r="C82" s="1234">
        <v>0.6</v>
      </c>
      <c r="D82" s="1234"/>
      <c r="E82" s="15"/>
      <c r="F82" s="67">
        <f t="shared" si="2"/>
        <v>0</v>
      </c>
      <c r="G82" s="32">
        <f t="shared" si="3"/>
        <v>0</v>
      </c>
      <c r="H82" s="9"/>
      <c r="I82" s="9"/>
    </row>
    <row r="83" spans="1:9" ht="15.6" customHeight="1" x14ac:dyDescent="0.25">
      <c r="B83" s="24" t="s">
        <v>118</v>
      </c>
      <c r="C83" s="1234">
        <v>0.59</v>
      </c>
      <c r="D83" s="1234"/>
      <c r="E83" s="15"/>
      <c r="F83" s="67">
        <f t="shared" si="2"/>
        <v>0</v>
      </c>
      <c r="G83" s="32">
        <f t="shared" si="3"/>
        <v>0</v>
      </c>
      <c r="H83" s="9"/>
    </row>
    <row r="84" spans="1:9" ht="15.6" customHeight="1" x14ac:dyDescent="0.25">
      <c r="B84" s="24" t="s">
        <v>119</v>
      </c>
      <c r="C84" s="1234">
        <v>0.57999999999999996</v>
      </c>
      <c r="D84" s="1234"/>
      <c r="E84" s="15"/>
      <c r="F84" s="67">
        <f t="shared" si="2"/>
        <v>0</v>
      </c>
      <c r="G84" s="32">
        <f t="shared" si="3"/>
        <v>0</v>
      </c>
      <c r="H84" s="9"/>
    </row>
    <row r="85" spans="1:9" ht="15.6" customHeight="1" x14ac:dyDescent="0.25">
      <c r="B85" s="24" t="s">
        <v>120</v>
      </c>
      <c r="C85" s="1234">
        <v>0.56999999999999995</v>
      </c>
      <c r="D85" s="1234"/>
      <c r="E85" s="15"/>
      <c r="F85" s="67">
        <f t="shared" si="2"/>
        <v>0</v>
      </c>
      <c r="G85" s="32">
        <f t="shared" si="3"/>
        <v>0</v>
      </c>
      <c r="H85" s="9"/>
    </row>
    <row r="86" spans="1:9" ht="15.6" customHeight="1" x14ac:dyDescent="0.25">
      <c r="B86" s="24" t="s">
        <v>121</v>
      </c>
      <c r="C86" s="1234">
        <v>0.56000000000000005</v>
      </c>
      <c r="D86" s="1234"/>
      <c r="E86" s="15"/>
      <c r="F86" s="67">
        <f t="shared" si="2"/>
        <v>0</v>
      </c>
      <c r="G86" s="32">
        <f t="shared" si="3"/>
        <v>0</v>
      </c>
      <c r="H86" s="9"/>
    </row>
    <row r="87" spans="1:9" ht="15.6" customHeight="1" x14ac:dyDescent="0.25">
      <c r="B87" s="24" t="s">
        <v>122</v>
      </c>
      <c r="C87" s="1234">
        <v>0.55000000000000004</v>
      </c>
      <c r="D87" s="1234"/>
      <c r="E87" s="15"/>
      <c r="F87" s="67">
        <f t="shared" si="2"/>
        <v>0</v>
      </c>
      <c r="G87" s="32">
        <f t="shared" si="3"/>
        <v>0</v>
      </c>
      <c r="H87" s="9"/>
    </row>
    <row r="88" spans="1:9" ht="15.6" customHeight="1" x14ac:dyDescent="0.25">
      <c r="B88" s="24" t="s">
        <v>123</v>
      </c>
      <c r="C88" s="1234">
        <v>0.54</v>
      </c>
      <c r="D88" s="1234"/>
      <c r="E88" s="15"/>
      <c r="F88" s="67">
        <f t="shared" si="2"/>
        <v>0</v>
      </c>
      <c r="G88" s="32">
        <f t="shared" si="3"/>
        <v>0</v>
      </c>
      <c r="H88" s="9"/>
    </row>
    <row r="89" spans="1:9" ht="15.6" customHeight="1" x14ac:dyDescent="0.25">
      <c r="B89" s="24" t="s">
        <v>124</v>
      </c>
      <c r="C89" s="1234">
        <v>0.53</v>
      </c>
      <c r="D89" s="1234"/>
      <c r="E89" s="15"/>
      <c r="F89" s="67">
        <f t="shared" si="2"/>
        <v>0</v>
      </c>
      <c r="G89" s="32">
        <f t="shared" si="3"/>
        <v>0</v>
      </c>
      <c r="H89" s="9"/>
    </row>
    <row r="90" spans="1:9" ht="15.6" customHeight="1" x14ac:dyDescent="0.25">
      <c r="B90" s="24" t="s">
        <v>125</v>
      </c>
      <c r="C90" s="1234">
        <v>0.52</v>
      </c>
      <c r="D90" s="1234"/>
      <c r="E90" s="15"/>
      <c r="F90" s="67">
        <f t="shared" si="2"/>
        <v>0</v>
      </c>
      <c r="G90" s="32">
        <f t="shared" si="3"/>
        <v>0</v>
      </c>
      <c r="H90" s="9"/>
    </row>
    <row r="91" spans="1:9" ht="15.6" customHeight="1" x14ac:dyDescent="0.25">
      <c r="B91" s="24" t="s">
        <v>126</v>
      </c>
      <c r="C91" s="1234">
        <v>0.51</v>
      </c>
      <c r="D91" s="1234"/>
      <c r="E91" s="15"/>
      <c r="F91" s="67">
        <f t="shared" si="2"/>
        <v>0</v>
      </c>
      <c r="G91" s="32">
        <f t="shared" si="3"/>
        <v>0</v>
      </c>
      <c r="H91" s="9"/>
    </row>
    <row r="92" spans="1:9" ht="15.6" customHeight="1" x14ac:dyDescent="0.25">
      <c r="B92" s="24" t="s">
        <v>127</v>
      </c>
      <c r="C92" s="1234">
        <v>0.5</v>
      </c>
      <c r="D92" s="1234"/>
      <c r="E92" s="15"/>
      <c r="F92" s="67">
        <f t="shared" si="2"/>
        <v>0</v>
      </c>
      <c r="G92" s="32">
        <f t="shared" si="3"/>
        <v>0</v>
      </c>
      <c r="H92" s="9"/>
    </row>
    <row r="93" spans="1:9" ht="15.6" customHeight="1" x14ac:dyDescent="0.25">
      <c r="B93" s="24" t="s">
        <v>128</v>
      </c>
      <c r="C93" s="1234">
        <v>0.49</v>
      </c>
      <c r="D93" s="1234"/>
      <c r="E93" s="15"/>
      <c r="F93" s="67">
        <f t="shared" si="2"/>
        <v>0</v>
      </c>
      <c r="G93" s="32">
        <f t="shared" si="3"/>
        <v>0</v>
      </c>
      <c r="H93" s="9"/>
    </row>
    <row r="94" spans="1:9" ht="15.6" customHeight="1" x14ac:dyDescent="0.25">
      <c r="B94" s="24" t="s">
        <v>129</v>
      </c>
      <c r="C94" s="1234">
        <v>0.48</v>
      </c>
      <c r="D94" s="1234"/>
      <c r="E94" s="15"/>
      <c r="F94" s="67">
        <f t="shared" si="2"/>
        <v>0</v>
      </c>
      <c r="G94" s="32">
        <f t="shared" si="3"/>
        <v>0</v>
      </c>
      <c r="H94" s="9"/>
    </row>
    <row r="95" spans="1:9" ht="15.6" customHeight="1" x14ac:dyDescent="0.25">
      <c r="B95" s="24" t="s">
        <v>130</v>
      </c>
      <c r="C95" s="1234">
        <v>0.47</v>
      </c>
      <c r="D95" s="1234"/>
      <c r="E95" s="15"/>
      <c r="F95" s="67">
        <f t="shared" si="2"/>
        <v>0</v>
      </c>
      <c r="G95" s="32">
        <f t="shared" si="3"/>
        <v>0</v>
      </c>
      <c r="H95" s="9"/>
    </row>
    <row r="96" spans="1:9" ht="15.6" customHeight="1" x14ac:dyDescent="0.25">
      <c r="B96" s="24" t="s">
        <v>131</v>
      </c>
      <c r="C96" s="1234">
        <v>0.46</v>
      </c>
      <c r="D96" s="1234"/>
      <c r="E96" s="15"/>
      <c r="F96" s="67">
        <f t="shared" si="2"/>
        <v>0</v>
      </c>
      <c r="G96" s="32">
        <f t="shared" si="3"/>
        <v>0</v>
      </c>
      <c r="H96" s="9"/>
    </row>
    <row r="97" spans="2:8" ht="15.6" customHeight="1" x14ac:dyDescent="0.25">
      <c r="B97" s="24" t="s">
        <v>132</v>
      </c>
      <c r="C97" s="1234">
        <v>0.45</v>
      </c>
      <c r="D97" s="1234"/>
      <c r="E97" s="15"/>
      <c r="F97" s="67">
        <f t="shared" si="2"/>
        <v>0</v>
      </c>
      <c r="G97" s="32">
        <f t="shared" si="3"/>
        <v>0</v>
      </c>
      <c r="H97" s="9"/>
    </row>
    <row r="98" spans="2:8" ht="15.6" customHeight="1" x14ac:dyDescent="0.25">
      <c r="B98" s="24" t="s">
        <v>133</v>
      </c>
      <c r="C98" s="1234">
        <v>0.44</v>
      </c>
      <c r="D98" s="1234"/>
      <c r="E98" s="15"/>
      <c r="F98" s="67">
        <f t="shared" si="2"/>
        <v>0</v>
      </c>
      <c r="G98" s="32">
        <f t="shared" si="3"/>
        <v>0</v>
      </c>
      <c r="H98" s="9"/>
    </row>
    <row r="99" spans="2:8" ht="15.6" customHeight="1" x14ac:dyDescent="0.25">
      <c r="B99" s="24" t="s">
        <v>134</v>
      </c>
      <c r="C99" s="1234">
        <v>0.43</v>
      </c>
      <c r="D99" s="1234"/>
      <c r="E99" s="15"/>
      <c r="F99" s="67">
        <f t="shared" si="2"/>
        <v>0</v>
      </c>
      <c r="G99" s="32">
        <f t="shared" si="3"/>
        <v>0</v>
      </c>
      <c r="H99" s="9"/>
    </row>
    <row r="100" spans="2:8" ht="15.6" customHeight="1" x14ac:dyDescent="0.25">
      <c r="B100" s="24" t="s">
        <v>135</v>
      </c>
      <c r="C100" s="1234">
        <v>0.42</v>
      </c>
      <c r="D100" s="1234"/>
      <c r="E100" s="15"/>
      <c r="F100" s="67">
        <f t="shared" si="2"/>
        <v>0</v>
      </c>
      <c r="G100" s="32">
        <f t="shared" si="3"/>
        <v>0</v>
      </c>
      <c r="H100" s="9"/>
    </row>
    <row r="101" spans="2:8" ht="15.6" customHeight="1" x14ac:dyDescent="0.25">
      <c r="B101" s="24" t="s">
        <v>136</v>
      </c>
      <c r="C101" s="1234">
        <v>0.41</v>
      </c>
      <c r="D101" s="1234"/>
      <c r="E101" s="15"/>
      <c r="F101" s="67">
        <f t="shared" si="2"/>
        <v>0</v>
      </c>
      <c r="G101" s="32">
        <f t="shared" si="3"/>
        <v>0</v>
      </c>
      <c r="H101" s="9"/>
    </row>
    <row r="102" spans="2:8" ht="15.6" customHeight="1" x14ac:dyDescent="0.25">
      <c r="B102" s="24" t="s">
        <v>137</v>
      </c>
      <c r="C102" s="1234">
        <v>0.4</v>
      </c>
      <c r="D102" s="1234"/>
      <c r="E102" s="15"/>
      <c r="F102" s="67">
        <f t="shared" si="2"/>
        <v>0</v>
      </c>
      <c r="G102" s="32">
        <f t="shared" si="3"/>
        <v>0</v>
      </c>
      <c r="H102" s="9"/>
    </row>
    <row r="103" spans="2:8" ht="15.6" customHeight="1" x14ac:dyDescent="0.25">
      <c r="B103" s="24" t="s">
        <v>138</v>
      </c>
      <c r="C103" s="1234">
        <v>0.39</v>
      </c>
      <c r="D103" s="1234"/>
      <c r="E103" s="15"/>
      <c r="F103" s="67">
        <f t="shared" si="2"/>
        <v>0</v>
      </c>
      <c r="G103" s="32">
        <f t="shared" si="3"/>
        <v>0</v>
      </c>
      <c r="H103" s="9"/>
    </row>
    <row r="104" spans="2:8" ht="15.6" customHeight="1" x14ac:dyDescent="0.25">
      <c r="B104" s="24" t="s">
        <v>139</v>
      </c>
      <c r="C104" s="1234">
        <v>0.38</v>
      </c>
      <c r="D104" s="1234"/>
      <c r="E104" s="15"/>
      <c r="F104" s="67">
        <f t="shared" si="2"/>
        <v>0</v>
      </c>
      <c r="G104" s="32">
        <f t="shared" si="3"/>
        <v>0</v>
      </c>
      <c r="H104" s="9"/>
    </row>
    <row r="105" spans="2:8" ht="15.6" customHeight="1" x14ac:dyDescent="0.25">
      <c r="B105" s="24" t="s">
        <v>140</v>
      </c>
      <c r="C105" s="1234">
        <v>0.37</v>
      </c>
      <c r="D105" s="1234"/>
      <c r="E105" s="15"/>
      <c r="F105" s="67">
        <f t="shared" si="2"/>
        <v>0</v>
      </c>
      <c r="G105" s="32">
        <f t="shared" si="3"/>
        <v>0</v>
      </c>
      <c r="H105" s="9"/>
    </row>
    <row r="106" spans="2:8" ht="15.6" customHeight="1" x14ac:dyDescent="0.25">
      <c r="B106" s="24" t="s">
        <v>141</v>
      </c>
      <c r="C106" s="1234">
        <v>0.36</v>
      </c>
      <c r="D106" s="1234"/>
      <c r="E106" s="15"/>
      <c r="F106" s="67">
        <f t="shared" si="2"/>
        <v>0</v>
      </c>
      <c r="G106" s="32">
        <f t="shared" si="3"/>
        <v>0</v>
      </c>
      <c r="H106" s="9"/>
    </row>
    <row r="107" spans="2:8" ht="15.6" customHeight="1" x14ac:dyDescent="0.25">
      <c r="B107" s="24" t="s">
        <v>142</v>
      </c>
      <c r="C107" s="1234">
        <v>0.35</v>
      </c>
      <c r="D107" s="1234"/>
      <c r="E107" s="15"/>
      <c r="F107" s="67">
        <f t="shared" si="2"/>
        <v>0</v>
      </c>
      <c r="G107" s="32">
        <f t="shared" si="3"/>
        <v>0</v>
      </c>
      <c r="H107" s="9"/>
    </row>
    <row r="108" spans="2:8" ht="15.6" customHeight="1" x14ac:dyDescent="0.25">
      <c r="B108" s="24" t="s">
        <v>143</v>
      </c>
      <c r="C108" s="1234">
        <v>0.34</v>
      </c>
      <c r="D108" s="1234"/>
      <c r="E108" s="15"/>
      <c r="F108" s="67">
        <f t="shared" si="2"/>
        <v>0</v>
      </c>
      <c r="G108" s="32">
        <f t="shared" si="3"/>
        <v>0</v>
      </c>
      <c r="H108" s="9"/>
    </row>
    <row r="109" spans="2:8" ht="15.6" customHeight="1" x14ac:dyDescent="0.25">
      <c r="B109" s="24" t="s">
        <v>144</v>
      </c>
      <c r="C109" s="1234">
        <v>0.33</v>
      </c>
      <c r="D109" s="1234"/>
      <c r="E109" s="15"/>
      <c r="F109" s="67">
        <f t="shared" si="2"/>
        <v>0</v>
      </c>
      <c r="G109" s="32">
        <f t="shared" si="3"/>
        <v>0</v>
      </c>
      <c r="H109" s="9"/>
    </row>
    <row r="110" spans="2:8" ht="15.6" customHeight="1" x14ac:dyDescent="0.25">
      <c r="B110" s="24" t="s">
        <v>145</v>
      </c>
      <c r="C110" s="1234">
        <v>0.32</v>
      </c>
      <c r="D110" s="1234"/>
      <c r="E110" s="15"/>
      <c r="F110" s="67">
        <f t="shared" si="2"/>
        <v>0</v>
      </c>
      <c r="G110" s="32">
        <f t="shared" si="3"/>
        <v>0</v>
      </c>
      <c r="H110" s="9"/>
    </row>
    <row r="111" spans="2:8" ht="15.6" customHeight="1" thickBot="1" x14ac:dyDescent="0.3">
      <c r="B111" s="30" t="s">
        <v>146</v>
      </c>
      <c r="C111" s="1237">
        <v>0.31</v>
      </c>
      <c r="D111" s="1237"/>
      <c r="E111" s="17"/>
      <c r="F111" s="68">
        <f t="shared" si="2"/>
        <v>0</v>
      </c>
      <c r="G111" s="33">
        <f t="shared" si="3"/>
        <v>0</v>
      </c>
      <c r="H111" s="9"/>
    </row>
    <row r="112" spans="2:8" ht="15.6" customHeight="1" x14ac:dyDescent="0.25"/>
    <row r="113" spans="1:8" ht="15.6" customHeight="1" x14ac:dyDescent="0.25"/>
    <row r="114" spans="1:8" ht="15.6" customHeight="1" thickBot="1" x14ac:dyDescent="0.3">
      <c r="B114" s="3"/>
      <c r="C114" s="2"/>
      <c r="D114" s="2"/>
      <c r="E114" s="5"/>
      <c r="G114" s="1232"/>
      <c r="H114" s="1232"/>
    </row>
    <row r="115" spans="1:8" ht="15.6" customHeight="1" x14ac:dyDescent="0.25">
      <c r="B115" s="1233" t="s">
        <v>24</v>
      </c>
      <c r="C115" s="1233"/>
      <c r="D115" s="1233"/>
      <c r="E115" s="5"/>
      <c r="G115" s="1231" t="s">
        <v>17</v>
      </c>
      <c r="H115" s="1231"/>
    </row>
    <row r="116" spans="1:8" ht="15.6" customHeight="1" x14ac:dyDescent="0.25">
      <c r="B116" s="73"/>
      <c r="C116" s="73"/>
      <c r="D116" s="73"/>
      <c r="E116" s="5"/>
      <c r="G116" s="71"/>
      <c r="H116" s="71"/>
    </row>
    <row r="117" spans="1:8" ht="15.6" customHeight="1" thickBot="1" x14ac:dyDescent="0.3">
      <c r="B117" s="73"/>
      <c r="C117" s="73"/>
      <c r="D117" s="73"/>
      <c r="E117" s="5"/>
      <c r="G117" s="71"/>
      <c r="H117" s="71"/>
    </row>
    <row r="118" spans="1:8" ht="15.6" customHeight="1" thickBot="1" x14ac:dyDescent="0.3">
      <c r="B118" s="1222" t="str">
        <f>B64</f>
        <v>FINANCIAL PROPOSAL (FORM 7: BUNKER C - SAMARICA)</v>
      </c>
      <c r="C118" s="1223"/>
      <c r="D118" s="1223"/>
      <c r="E118" s="1223"/>
      <c r="F118" s="1223"/>
      <c r="G118" s="1223"/>
      <c r="H118" s="1224"/>
    </row>
    <row r="119" spans="1:8" ht="15.6" customHeight="1" thickBot="1" x14ac:dyDescent="0.3">
      <c r="B119" s="1228"/>
      <c r="C119" s="1228"/>
      <c r="D119" s="1228"/>
      <c r="E119" s="1228"/>
      <c r="F119" s="1228"/>
    </row>
    <row r="120" spans="1:8" ht="15.6" customHeight="1" thickBot="1" x14ac:dyDescent="0.3">
      <c r="B120" s="1238" t="s">
        <v>0</v>
      </c>
      <c r="C120" s="1239"/>
      <c r="D120" s="1239"/>
      <c r="E120" s="1217"/>
      <c r="F120" s="1217"/>
      <c r="G120" s="1217"/>
      <c r="H120" s="1218"/>
    </row>
    <row r="121" spans="1:8" ht="15.6" customHeight="1" x14ac:dyDescent="0.25">
      <c r="B121" s="6"/>
      <c r="C121" s="6"/>
      <c r="D121" s="6"/>
      <c r="E121" s="6"/>
      <c r="F121" s="6"/>
      <c r="G121" s="9"/>
      <c r="H121" s="9"/>
    </row>
    <row r="122" spans="1:8" ht="15.6" customHeight="1" thickBot="1" x14ac:dyDescent="0.3">
      <c r="B122" s="6"/>
      <c r="C122" s="6"/>
      <c r="D122" s="6"/>
      <c r="E122" s="6"/>
      <c r="F122" s="6"/>
      <c r="G122" s="9"/>
      <c r="H122" s="9"/>
    </row>
    <row r="123" spans="1:8" ht="30" customHeight="1" x14ac:dyDescent="0.25">
      <c r="A123" s="14" t="s">
        <v>252</v>
      </c>
      <c r="B123" s="1203" t="s">
        <v>281</v>
      </c>
      <c r="C123" s="1204"/>
      <c r="D123" s="1204"/>
      <c r="E123" s="1204" t="s">
        <v>21</v>
      </c>
      <c r="F123" s="1204" t="s">
        <v>208</v>
      </c>
      <c r="G123" s="1219" t="s">
        <v>209</v>
      </c>
      <c r="H123" s="9"/>
    </row>
    <row r="124" spans="1:8" ht="30" customHeight="1" x14ac:dyDescent="0.25">
      <c r="B124" s="1206"/>
      <c r="C124" s="1207"/>
      <c r="D124" s="1207"/>
      <c r="E124" s="1207"/>
      <c r="F124" s="1207"/>
      <c r="G124" s="1220"/>
      <c r="H124" s="9"/>
    </row>
    <row r="125" spans="1:8" ht="15.6" customHeight="1" x14ac:dyDescent="0.25">
      <c r="B125" s="1206" t="s">
        <v>25</v>
      </c>
      <c r="C125" s="1207"/>
      <c r="D125" s="1207"/>
      <c r="E125" s="65" t="s">
        <v>74</v>
      </c>
      <c r="F125" s="65" t="s">
        <v>74</v>
      </c>
      <c r="G125" s="66" t="s">
        <v>74</v>
      </c>
      <c r="H125" s="9"/>
    </row>
    <row r="126" spans="1:8" ht="15.6" customHeight="1" x14ac:dyDescent="0.25">
      <c r="B126" s="24" t="s">
        <v>147</v>
      </c>
      <c r="C126" s="1234">
        <v>0.3</v>
      </c>
      <c r="D126" s="1234"/>
      <c r="E126" s="15"/>
      <c r="F126" s="67">
        <f>$F$28/$C126</f>
        <v>0</v>
      </c>
      <c r="G126" s="32">
        <f t="shared" ref="G126:G155" si="4">$G$28/$C126</f>
        <v>0</v>
      </c>
      <c r="H126" s="9"/>
    </row>
    <row r="127" spans="1:8" ht="15.6" customHeight="1" x14ac:dyDescent="0.25">
      <c r="B127" s="24" t="s">
        <v>148</v>
      </c>
      <c r="C127" s="1234">
        <v>0.28999999999999998</v>
      </c>
      <c r="D127" s="1234"/>
      <c r="E127" s="15"/>
      <c r="F127" s="67">
        <f t="shared" ref="F127:F155" si="5">$F$28/$C127</f>
        <v>0</v>
      </c>
      <c r="G127" s="32">
        <f t="shared" si="4"/>
        <v>0</v>
      </c>
      <c r="H127" s="9"/>
    </row>
    <row r="128" spans="1:8" ht="15.6" customHeight="1" x14ac:dyDescent="0.25">
      <c r="B128" s="24" t="s">
        <v>149</v>
      </c>
      <c r="C128" s="1234">
        <v>0.28000000000000003</v>
      </c>
      <c r="D128" s="1234"/>
      <c r="E128" s="15"/>
      <c r="F128" s="67">
        <f t="shared" si="5"/>
        <v>0</v>
      </c>
      <c r="G128" s="32">
        <f t="shared" si="4"/>
        <v>0</v>
      </c>
      <c r="H128" s="9"/>
    </row>
    <row r="129" spans="2:8" ht="15.6" customHeight="1" x14ac:dyDescent="0.25">
      <c r="B129" s="24" t="s">
        <v>150</v>
      </c>
      <c r="C129" s="1234">
        <v>0.27</v>
      </c>
      <c r="D129" s="1234"/>
      <c r="E129" s="15"/>
      <c r="F129" s="67">
        <f t="shared" si="5"/>
        <v>0</v>
      </c>
      <c r="G129" s="32">
        <f t="shared" si="4"/>
        <v>0</v>
      </c>
      <c r="H129" s="9"/>
    </row>
    <row r="130" spans="2:8" ht="15.6" customHeight="1" x14ac:dyDescent="0.25">
      <c r="B130" s="24" t="s">
        <v>151</v>
      </c>
      <c r="C130" s="1234">
        <v>0.26</v>
      </c>
      <c r="D130" s="1234"/>
      <c r="E130" s="15"/>
      <c r="F130" s="67">
        <f t="shared" si="5"/>
        <v>0</v>
      </c>
      <c r="G130" s="32">
        <f t="shared" si="4"/>
        <v>0</v>
      </c>
      <c r="H130" s="9"/>
    </row>
    <row r="131" spans="2:8" ht="15.6" customHeight="1" x14ac:dyDescent="0.25">
      <c r="B131" s="24" t="s">
        <v>152</v>
      </c>
      <c r="C131" s="1234">
        <v>0.25</v>
      </c>
      <c r="D131" s="1234"/>
      <c r="E131" s="15"/>
      <c r="F131" s="67">
        <f t="shared" si="5"/>
        <v>0</v>
      </c>
      <c r="G131" s="32">
        <f t="shared" si="4"/>
        <v>0</v>
      </c>
      <c r="H131" s="9"/>
    </row>
    <row r="132" spans="2:8" ht="15.6" customHeight="1" x14ac:dyDescent="0.25">
      <c r="B132" s="24" t="s">
        <v>153</v>
      </c>
      <c r="C132" s="1234">
        <v>0.24</v>
      </c>
      <c r="D132" s="1234"/>
      <c r="E132" s="15"/>
      <c r="F132" s="67">
        <f t="shared" si="5"/>
        <v>0</v>
      </c>
      <c r="G132" s="32">
        <f t="shared" si="4"/>
        <v>0</v>
      </c>
      <c r="H132" s="9"/>
    </row>
    <row r="133" spans="2:8" ht="15.6" customHeight="1" x14ac:dyDescent="0.25">
      <c r="B133" s="24" t="s">
        <v>154</v>
      </c>
      <c r="C133" s="1234">
        <v>0.23</v>
      </c>
      <c r="D133" s="1234"/>
      <c r="E133" s="15"/>
      <c r="F133" s="67">
        <f t="shared" si="5"/>
        <v>0</v>
      </c>
      <c r="G133" s="32">
        <f t="shared" si="4"/>
        <v>0</v>
      </c>
      <c r="H133" s="9"/>
    </row>
    <row r="134" spans="2:8" ht="15.6" customHeight="1" x14ac:dyDescent="0.25">
      <c r="B134" s="24" t="s">
        <v>155</v>
      </c>
      <c r="C134" s="1234">
        <v>0.22</v>
      </c>
      <c r="D134" s="1234"/>
      <c r="E134" s="15"/>
      <c r="F134" s="67">
        <f t="shared" si="5"/>
        <v>0</v>
      </c>
      <c r="G134" s="32">
        <f t="shared" si="4"/>
        <v>0</v>
      </c>
      <c r="H134" s="9"/>
    </row>
    <row r="135" spans="2:8" ht="15.6" customHeight="1" x14ac:dyDescent="0.25">
      <c r="B135" s="24" t="s">
        <v>156</v>
      </c>
      <c r="C135" s="1234">
        <v>0.21</v>
      </c>
      <c r="D135" s="1234"/>
      <c r="E135" s="15"/>
      <c r="F135" s="67">
        <f t="shared" si="5"/>
        <v>0</v>
      </c>
      <c r="G135" s="32">
        <f t="shared" si="4"/>
        <v>0</v>
      </c>
      <c r="H135" s="9"/>
    </row>
    <row r="136" spans="2:8" ht="15.6" customHeight="1" x14ac:dyDescent="0.25">
      <c r="B136" s="24" t="s">
        <v>157</v>
      </c>
      <c r="C136" s="1234">
        <v>0.2</v>
      </c>
      <c r="D136" s="1234"/>
      <c r="E136" s="15"/>
      <c r="F136" s="67">
        <f t="shared" si="5"/>
        <v>0</v>
      </c>
      <c r="G136" s="32">
        <f t="shared" si="4"/>
        <v>0</v>
      </c>
      <c r="H136" s="9"/>
    </row>
    <row r="137" spans="2:8" ht="15.6" customHeight="1" x14ac:dyDescent="0.25">
      <c r="B137" s="24" t="s">
        <v>158</v>
      </c>
      <c r="C137" s="1234">
        <v>0.19</v>
      </c>
      <c r="D137" s="1234"/>
      <c r="E137" s="15"/>
      <c r="F137" s="67">
        <f t="shared" si="5"/>
        <v>0</v>
      </c>
      <c r="G137" s="32">
        <f t="shared" si="4"/>
        <v>0</v>
      </c>
      <c r="H137" s="9"/>
    </row>
    <row r="138" spans="2:8" ht="15.6" customHeight="1" x14ac:dyDescent="0.25">
      <c r="B138" s="24" t="s">
        <v>159</v>
      </c>
      <c r="C138" s="1234">
        <v>0.18</v>
      </c>
      <c r="D138" s="1234"/>
      <c r="E138" s="15"/>
      <c r="F138" s="67">
        <f t="shared" si="5"/>
        <v>0</v>
      </c>
      <c r="G138" s="32">
        <f t="shared" si="4"/>
        <v>0</v>
      </c>
      <c r="H138" s="9"/>
    </row>
    <row r="139" spans="2:8" ht="15.6" customHeight="1" x14ac:dyDescent="0.25">
      <c r="B139" s="24" t="s">
        <v>160</v>
      </c>
      <c r="C139" s="1234">
        <v>0.17</v>
      </c>
      <c r="D139" s="1234"/>
      <c r="E139" s="15"/>
      <c r="F139" s="67">
        <f t="shared" si="5"/>
        <v>0</v>
      </c>
      <c r="G139" s="32">
        <f t="shared" si="4"/>
        <v>0</v>
      </c>
      <c r="H139" s="9"/>
    </row>
    <row r="140" spans="2:8" ht="15.6" customHeight="1" x14ac:dyDescent="0.25">
      <c r="B140" s="24" t="s">
        <v>161</v>
      </c>
      <c r="C140" s="1234">
        <v>0.16</v>
      </c>
      <c r="D140" s="1234"/>
      <c r="E140" s="15"/>
      <c r="F140" s="67">
        <f t="shared" si="5"/>
        <v>0</v>
      </c>
      <c r="G140" s="32">
        <f t="shared" si="4"/>
        <v>0</v>
      </c>
      <c r="H140" s="9"/>
    </row>
    <row r="141" spans="2:8" ht="15.6" customHeight="1" x14ac:dyDescent="0.25">
      <c r="B141" s="24" t="s">
        <v>162</v>
      </c>
      <c r="C141" s="1234">
        <v>0.15</v>
      </c>
      <c r="D141" s="1234"/>
      <c r="E141" s="15"/>
      <c r="F141" s="67">
        <f t="shared" si="5"/>
        <v>0</v>
      </c>
      <c r="G141" s="32">
        <f t="shared" si="4"/>
        <v>0</v>
      </c>
      <c r="H141" s="9"/>
    </row>
    <row r="142" spans="2:8" ht="15.6" customHeight="1" x14ac:dyDescent="0.25">
      <c r="B142" s="24" t="s">
        <v>163</v>
      </c>
      <c r="C142" s="1234">
        <v>0.14000000000000001</v>
      </c>
      <c r="D142" s="1234"/>
      <c r="E142" s="15"/>
      <c r="F142" s="67">
        <f t="shared" si="5"/>
        <v>0</v>
      </c>
      <c r="G142" s="32">
        <f t="shared" si="4"/>
        <v>0</v>
      </c>
      <c r="H142" s="9"/>
    </row>
    <row r="143" spans="2:8" ht="15.6" customHeight="1" x14ac:dyDescent="0.25">
      <c r="B143" s="24" t="s">
        <v>164</v>
      </c>
      <c r="C143" s="1234">
        <v>0.13</v>
      </c>
      <c r="D143" s="1234"/>
      <c r="E143" s="15"/>
      <c r="F143" s="67">
        <f t="shared" si="5"/>
        <v>0</v>
      </c>
      <c r="G143" s="32">
        <f t="shared" si="4"/>
        <v>0</v>
      </c>
      <c r="H143" s="9"/>
    </row>
    <row r="144" spans="2:8" ht="15.6" customHeight="1" x14ac:dyDescent="0.25">
      <c r="B144" s="24" t="s">
        <v>165</v>
      </c>
      <c r="C144" s="1234">
        <v>0.12</v>
      </c>
      <c r="D144" s="1234"/>
      <c r="E144" s="15"/>
      <c r="F144" s="67">
        <f t="shared" si="5"/>
        <v>0</v>
      </c>
      <c r="G144" s="32">
        <f t="shared" si="4"/>
        <v>0</v>
      </c>
      <c r="H144" s="9"/>
    </row>
    <row r="145" spans="1:8" ht="15.6" customHeight="1" x14ac:dyDescent="0.25">
      <c r="B145" s="24" t="s">
        <v>166</v>
      </c>
      <c r="C145" s="1234">
        <v>0.11</v>
      </c>
      <c r="D145" s="1234"/>
      <c r="E145" s="15"/>
      <c r="F145" s="67">
        <f t="shared" si="5"/>
        <v>0</v>
      </c>
      <c r="G145" s="32">
        <f t="shared" si="4"/>
        <v>0</v>
      </c>
      <c r="H145" s="9"/>
    </row>
    <row r="146" spans="1:8" ht="15.6" customHeight="1" x14ac:dyDescent="0.25">
      <c r="B146" s="24" t="s">
        <v>167</v>
      </c>
      <c r="C146" s="1234">
        <v>0.1</v>
      </c>
      <c r="D146" s="1234"/>
      <c r="E146" s="15"/>
      <c r="F146" s="67">
        <f t="shared" si="5"/>
        <v>0</v>
      </c>
      <c r="G146" s="32">
        <f t="shared" si="4"/>
        <v>0</v>
      </c>
      <c r="H146" s="9"/>
    </row>
    <row r="147" spans="1:8" ht="15.6" customHeight="1" x14ac:dyDescent="0.25">
      <c r="B147" s="24" t="s">
        <v>168</v>
      </c>
      <c r="C147" s="1234">
        <v>0.09</v>
      </c>
      <c r="D147" s="1234"/>
      <c r="E147" s="15"/>
      <c r="F147" s="67">
        <f t="shared" si="5"/>
        <v>0</v>
      </c>
      <c r="G147" s="32">
        <f t="shared" si="4"/>
        <v>0</v>
      </c>
      <c r="H147" s="9"/>
    </row>
    <row r="148" spans="1:8" ht="15.6" customHeight="1" x14ac:dyDescent="0.25">
      <c r="B148" s="24" t="s">
        <v>169</v>
      </c>
      <c r="C148" s="1234">
        <v>0.08</v>
      </c>
      <c r="D148" s="1234"/>
      <c r="E148" s="15"/>
      <c r="F148" s="67">
        <f t="shared" si="5"/>
        <v>0</v>
      </c>
      <c r="G148" s="32">
        <f t="shared" si="4"/>
        <v>0</v>
      </c>
      <c r="H148" s="9"/>
    </row>
    <row r="149" spans="1:8" ht="15.6" customHeight="1" x14ac:dyDescent="0.25">
      <c r="B149" s="24" t="s">
        <v>170</v>
      </c>
      <c r="C149" s="1234">
        <v>7.0000000000000007E-2</v>
      </c>
      <c r="D149" s="1234"/>
      <c r="E149" s="15"/>
      <c r="F149" s="67">
        <f t="shared" si="5"/>
        <v>0</v>
      </c>
      <c r="G149" s="32">
        <f t="shared" si="4"/>
        <v>0</v>
      </c>
      <c r="H149" s="9"/>
    </row>
    <row r="150" spans="1:8" ht="15.6" customHeight="1" x14ac:dyDescent="0.25">
      <c r="B150" s="24" t="s">
        <v>171</v>
      </c>
      <c r="C150" s="1234">
        <v>0.06</v>
      </c>
      <c r="D150" s="1234"/>
      <c r="E150" s="15"/>
      <c r="F150" s="67">
        <f t="shared" si="5"/>
        <v>0</v>
      </c>
      <c r="G150" s="32">
        <f t="shared" si="4"/>
        <v>0</v>
      </c>
      <c r="H150" s="9"/>
    </row>
    <row r="151" spans="1:8" ht="15.6" customHeight="1" x14ac:dyDescent="0.25">
      <c r="B151" s="24" t="s">
        <v>172</v>
      </c>
      <c r="C151" s="1234">
        <v>0.05</v>
      </c>
      <c r="D151" s="1234"/>
      <c r="E151" s="15"/>
      <c r="F151" s="67">
        <f t="shared" si="5"/>
        <v>0</v>
      </c>
      <c r="G151" s="32">
        <f t="shared" si="4"/>
        <v>0</v>
      </c>
      <c r="H151" s="9"/>
    </row>
    <row r="152" spans="1:8" ht="15.6" customHeight="1" x14ac:dyDescent="0.25">
      <c r="B152" s="24" t="s">
        <v>173</v>
      </c>
      <c r="C152" s="1234">
        <v>0.04</v>
      </c>
      <c r="D152" s="1234"/>
      <c r="E152" s="15"/>
      <c r="F152" s="67">
        <f t="shared" si="5"/>
        <v>0</v>
      </c>
      <c r="G152" s="32">
        <f t="shared" si="4"/>
        <v>0</v>
      </c>
      <c r="H152" s="9"/>
    </row>
    <row r="153" spans="1:8" ht="15.6" customHeight="1" x14ac:dyDescent="0.25">
      <c r="B153" s="24" t="s">
        <v>174</v>
      </c>
      <c r="C153" s="1234">
        <v>0.03</v>
      </c>
      <c r="D153" s="1234"/>
      <c r="E153" s="15"/>
      <c r="F153" s="67">
        <f t="shared" si="5"/>
        <v>0</v>
      </c>
      <c r="G153" s="32">
        <f t="shared" si="4"/>
        <v>0</v>
      </c>
      <c r="H153" s="9"/>
    </row>
    <row r="154" spans="1:8" ht="15.6" customHeight="1" x14ac:dyDescent="0.25">
      <c r="B154" s="24" t="s">
        <v>175</v>
      </c>
      <c r="C154" s="1234">
        <v>0.02</v>
      </c>
      <c r="D154" s="1234"/>
      <c r="E154" s="15"/>
      <c r="F154" s="67">
        <f t="shared" si="5"/>
        <v>0</v>
      </c>
      <c r="G154" s="32">
        <f t="shared" si="4"/>
        <v>0</v>
      </c>
      <c r="H154" s="9"/>
    </row>
    <row r="155" spans="1:8" ht="15.6" customHeight="1" x14ac:dyDescent="0.25">
      <c r="B155" s="24" t="s">
        <v>176</v>
      </c>
      <c r="C155" s="1234">
        <v>0.01</v>
      </c>
      <c r="D155" s="1234"/>
      <c r="E155" s="15"/>
      <c r="F155" s="67">
        <f t="shared" si="5"/>
        <v>0</v>
      </c>
      <c r="G155" s="32">
        <f t="shared" si="4"/>
        <v>0</v>
      </c>
      <c r="H155" s="9"/>
    </row>
    <row r="156" spans="1:8" ht="15.6" customHeight="1" thickBot="1" x14ac:dyDescent="0.3">
      <c r="B156" s="83" t="s">
        <v>233</v>
      </c>
      <c r="C156" s="1235" t="s">
        <v>235</v>
      </c>
      <c r="D156" s="1235"/>
      <c r="E156" s="159"/>
      <c r="F156" s="159"/>
      <c r="G156" s="1160"/>
      <c r="H156" s="9"/>
    </row>
    <row r="157" spans="1:8" ht="15.6" customHeight="1" x14ac:dyDescent="0.3">
      <c r="B157" s="21" t="s">
        <v>234</v>
      </c>
    </row>
    <row r="158" spans="1:8" ht="15.6" customHeight="1" x14ac:dyDescent="0.25">
      <c r="H158" s="9"/>
    </row>
    <row r="159" spans="1:8" ht="15.6" customHeight="1" thickBot="1" x14ac:dyDescent="0.3"/>
    <row r="160" spans="1:8" ht="30" customHeight="1" x14ac:dyDescent="0.25">
      <c r="A160" s="14" t="s">
        <v>253</v>
      </c>
      <c r="B160" s="1203" t="s">
        <v>282</v>
      </c>
      <c r="C160" s="1204"/>
      <c r="D160" s="1205"/>
      <c r="E160" s="1200" t="s">
        <v>210</v>
      </c>
      <c r="F160" s="1200" t="s">
        <v>211</v>
      </c>
      <c r="G160" s="1209" t="s">
        <v>23</v>
      </c>
    </row>
    <row r="161" spans="1:8" ht="30" customHeight="1" x14ac:dyDescent="0.25">
      <c r="B161" s="1206"/>
      <c r="C161" s="1207"/>
      <c r="D161" s="1208"/>
      <c r="E161" s="1201"/>
      <c r="F161" s="1201"/>
      <c r="G161" s="1210"/>
    </row>
    <row r="162" spans="1:8" ht="15.6" customHeight="1" x14ac:dyDescent="0.25">
      <c r="B162" s="1206"/>
      <c r="C162" s="1207"/>
      <c r="D162" s="1208"/>
      <c r="E162" s="26" t="s">
        <v>72</v>
      </c>
      <c r="F162" s="26" t="s">
        <v>72</v>
      </c>
      <c r="G162" s="27" t="s">
        <v>72</v>
      </c>
    </row>
    <row r="163" spans="1:8" ht="15.6" customHeight="1" thickBot="1" x14ac:dyDescent="0.3">
      <c r="B163" s="18">
        <v>3.1</v>
      </c>
      <c r="C163" s="1197" t="s">
        <v>22</v>
      </c>
      <c r="D163" s="1197"/>
      <c r="E163" s="25"/>
      <c r="F163" s="25"/>
      <c r="G163" s="1159"/>
    </row>
    <row r="164" spans="1:8" ht="15.6" customHeight="1" x14ac:dyDescent="0.25"/>
    <row r="165" spans="1:8" ht="15.6" customHeight="1" x14ac:dyDescent="0.25">
      <c r="H165" s="9"/>
    </row>
    <row r="166" spans="1:8" ht="15.6" customHeight="1" thickBot="1" x14ac:dyDescent="0.3">
      <c r="B166" s="693"/>
      <c r="C166" s="2"/>
      <c r="D166" s="2"/>
      <c r="E166" s="5"/>
      <c r="G166" s="1232"/>
      <c r="H166" s="1232"/>
    </row>
    <row r="167" spans="1:8" ht="15.6" customHeight="1" x14ac:dyDescent="0.25">
      <c r="B167" s="1233" t="s">
        <v>24</v>
      </c>
      <c r="C167" s="1233"/>
      <c r="D167" s="1233"/>
      <c r="E167" s="5"/>
      <c r="G167" s="1231" t="s">
        <v>17</v>
      </c>
      <c r="H167" s="1231"/>
    </row>
    <row r="168" spans="1:8" ht="15.6" customHeight="1" x14ac:dyDescent="0.25">
      <c r="B168" s="694"/>
      <c r="C168" s="694"/>
      <c r="D168" s="694"/>
      <c r="E168" s="5"/>
      <c r="G168" s="692"/>
      <c r="H168" s="692"/>
    </row>
    <row r="169" spans="1:8" ht="15.6" customHeight="1" thickBot="1" x14ac:dyDescent="0.3"/>
    <row r="170" spans="1:8" ht="15.6" customHeight="1" thickBot="1" x14ac:dyDescent="0.3">
      <c r="B170" s="1222" t="s">
        <v>341</v>
      </c>
      <c r="C170" s="1223"/>
      <c r="D170" s="1223"/>
      <c r="E170" s="1223"/>
      <c r="F170" s="1223"/>
      <c r="G170" s="1223"/>
      <c r="H170" s="1224"/>
    </row>
    <row r="171" spans="1:8" ht="15.6" customHeight="1" thickBot="1" x14ac:dyDescent="0.3">
      <c r="B171" s="1214"/>
      <c r="C171" s="1214"/>
      <c r="D171" s="1214"/>
      <c r="E171" s="1214"/>
      <c r="F171" s="1214"/>
    </row>
    <row r="172" spans="1:8" ht="15.6" customHeight="1" thickBot="1" x14ac:dyDescent="0.3">
      <c r="B172" s="1215" t="s">
        <v>0</v>
      </c>
      <c r="C172" s="1216"/>
      <c r="D172" s="1216"/>
      <c r="E172" s="1217"/>
      <c r="F172" s="1217"/>
      <c r="G172" s="1217"/>
      <c r="H172" s="1218"/>
    </row>
    <row r="173" spans="1:8" ht="15.6" customHeight="1" x14ac:dyDescent="0.25">
      <c r="B173" s="1214"/>
      <c r="C173" s="1214"/>
      <c r="D173" s="1214"/>
      <c r="E173" s="1214"/>
      <c r="F173" s="1214"/>
    </row>
    <row r="174" spans="1:8" ht="15.6" customHeight="1" thickBot="1" x14ac:dyDescent="0.3">
      <c r="B174" s="94"/>
      <c r="C174" s="94"/>
      <c r="D174" s="94"/>
      <c r="E174" s="94"/>
      <c r="F174" s="94"/>
    </row>
    <row r="175" spans="1:8" ht="15.6" customHeight="1" x14ac:dyDescent="0.25">
      <c r="A175" s="14" t="s">
        <v>254</v>
      </c>
      <c r="B175" s="1203" t="s">
        <v>18</v>
      </c>
      <c r="C175" s="1204"/>
      <c r="D175" s="1204"/>
      <c r="E175" s="1219" t="s">
        <v>71</v>
      </c>
      <c r="F175" s="1221"/>
      <c r="G175" s="1221"/>
      <c r="H175" s="1221"/>
    </row>
    <row r="176" spans="1:8" ht="15.6" customHeight="1" x14ac:dyDescent="0.25">
      <c r="A176" s="10"/>
      <c r="B176" s="1206"/>
      <c r="C176" s="1207"/>
      <c r="D176" s="1207"/>
      <c r="E176" s="1220"/>
      <c r="F176" s="1221"/>
      <c r="G176" s="96"/>
      <c r="H176" s="96"/>
    </row>
    <row r="177" spans="1:8" ht="15.6" customHeight="1" x14ac:dyDescent="0.25">
      <c r="B177" s="31" t="s">
        <v>75</v>
      </c>
      <c r="C177" s="1202" t="s">
        <v>19</v>
      </c>
      <c r="D177" s="1202"/>
      <c r="E177" s="11">
        <v>0</v>
      </c>
      <c r="F177" s="63"/>
      <c r="G177" s="63"/>
      <c r="H177" s="63"/>
    </row>
    <row r="178" spans="1:8" ht="15.6" customHeight="1" x14ac:dyDescent="0.25">
      <c r="B178" s="31" t="s">
        <v>212</v>
      </c>
      <c r="C178" s="1202" t="s">
        <v>216</v>
      </c>
      <c r="D178" s="1202"/>
      <c r="E178" s="12"/>
      <c r="F178" s="95"/>
      <c r="G178" s="95"/>
      <c r="H178" s="95"/>
    </row>
    <row r="179" spans="1:8" ht="15.6" customHeight="1" x14ac:dyDescent="0.25">
      <c r="B179" s="31" t="s">
        <v>213</v>
      </c>
      <c r="C179" s="1202" t="s">
        <v>217</v>
      </c>
      <c r="D179" s="1202"/>
      <c r="E179" s="12"/>
      <c r="F179" s="95"/>
      <c r="G179" s="95"/>
      <c r="H179" s="95"/>
    </row>
    <row r="180" spans="1:8" ht="15.6" customHeight="1" x14ac:dyDescent="0.25">
      <c r="B180" s="31" t="s">
        <v>214</v>
      </c>
      <c r="C180" s="1202" t="s">
        <v>218</v>
      </c>
      <c r="D180" s="1202"/>
      <c r="E180" s="12"/>
      <c r="F180" s="95"/>
      <c r="G180" s="95"/>
      <c r="H180" s="95"/>
    </row>
    <row r="181" spans="1:8" ht="15.6" customHeight="1" x14ac:dyDescent="0.25">
      <c r="B181" s="31" t="s">
        <v>215</v>
      </c>
      <c r="C181" s="1202" t="s">
        <v>219</v>
      </c>
      <c r="D181" s="1202"/>
      <c r="E181" s="12"/>
      <c r="F181" s="95"/>
      <c r="G181" s="95"/>
      <c r="H181" s="95"/>
    </row>
    <row r="182" spans="1:8" ht="15.6" customHeight="1" thickBot="1" x14ac:dyDescent="0.3">
      <c r="B182" s="29" t="s">
        <v>76</v>
      </c>
      <c r="C182" s="1211" t="s">
        <v>20</v>
      </c>
      <c r="D182" s="1211"/>
      <c r="E182" s="13"/>
      <c r="F182" s="95"/>
      <c r="G182" s="95"/>
      <c r="H182" s="95"/>
    </row>
    <row r="183" spans="1:8" ht="15.6" customHeight="1" x14ac:dyDescent="0.25">
      <c r="B183" s="94"/>
      <c r="C183" s="94"/>
      <c r="D183" s="94"/>
      <c r="E183" s="94"/>
      <c r="F183" s="94"/>
    </row>
    <row r="184" spans="1:8" ht="15.6" customHeight="1" thickBot="1" x14ac:dyDescent="0.3">
      <c r="B184" s="94"/>
      <c r="C184" s="94"/>
      <c r="D184" s="94"/>
      <c r="E184" s="94"/>
      <c r="F184" s="94"/>
    </row>
    <row r="185" spans="1:8" ht="30" customHeight="1" x14ac:dyDescent="0.25">
      <c r="A185" s="14" t="s">
        <v>255</v>
      </c>
      <c r="B185" s="1203" t="s">
        <v>281</v>
      </c>
      <c r="C185" s="1204"/>
      <c r="D185" s="1204"/>
      <c r="E185" s="1204" t="s">
        <v>21</v>
      </c>
      <c r="F185" s="1204" t="s">
        <v>208</v>
      </c>
      <c r="G185" s="1219" t="s">
        <v>209</v>
      </c>
    </row>
    <row r="186" spans="1:8" ht="30" customHeight="1" x14ac:dyDescent="0.25">
      <c r="B186" s="1206"/>
      <c r="C186" s="1207"/>
      <c r="D186" s="1207"/>
      <c r="E186" s="1207"/>
      <c r="F186" s="1207"/>
      <c r="G186" s="1220"/>
    </row>
    <row r="187" spans="1:8" ht="15.6" customHeight="1" x14ac:dyDescent="0.25">
      <c r="B187" s="1206" t="s">
        <v>25</v>
      </c>
      <c r="C187" s="1207"/>
      <c r="D187" s="1207"/>
      <c r="E187" s="65" t="s">
        <v>74</v>
      </c>
      <c r="F187" s="65" t="s">
        <v>74</v>
      </c>
      <c r="G187" s="66" t="s">
        <v>74</v>
      </c>
    </row>
    <row r="188" spans="1:8" ht="15.6" customHeight="1" x14ac:dyDescent="0.25">
      <c r="B188" s="24" t="s">
        <v>77</v>
      </c>
      <c r="C188" s="1234">
        <v>1</v>
      </c>
      <c r="D188" s="1234"/>
      <c r="E188" s="15"/>
      <c r="F188" s="15"/>
      <c r="G188" s="16"/>
    </row>
    <row r="189" spans="1:8" ht="15.6" customHeight="1" x14ac:dyDescent="0.25">
      <c r="B189" s="24" t="s">
        <v>78</v>
      </c>
      <c r="C189" s="1234">
        <v>0.99</v>
      </c>
      <c r="D189" s="1234"/>
      <c r="E189" s="15"/>
      <c r="F189" s="67">
        <f t="shared" ref="F189:F217" si="6">$F$188/$C189</f>
        <v>0</v>
      </c>
      <c r="G189" s="32">
        <f t="shared" ref="G189:G217" si="7">$G$188/$C189</f>
        <v>0</v>
      </c>
    </row>
    <row r="190" spans="1:8" ht="15.6" customHeight="1" x14ac:dyDescent="0.25">
      <c r="B190" s="24" t="s">
        <v>79</v>
      </c>
      <c r="C190" s="1234">
        <v>0.98</v>
      </c>
      <c r="D190" s="1234"/>
      <c r="E190" s="15"/>
      <c r="F190" s="67">
        <f t="shared" si="6"/>
        <v>0</v>
      </c>
      <c r="G190" s="32">
        <f t="shared" si="7"/>
        <v>0</v>
      </c>
    </row>
    <row r="191" spans="1:8" ht="15.6" customHeight="1" x14ac:dyDescent="0.25">
      <c r="B191" s="24" t="s">
        <v>80</v>
      </c>
      <c r="C191" s="1234">
        <v>0.97</v>
      </c>
      <c r="D191" s="1234"/>
      <c r="E191" s="15"/>
      <c r="F191" s="67">
        <f t="shared" si="6"/>
        <v>0</v>
      </c>
      <c r="G191" s="32">
        <f t="shared" si="7"/>
        <v>0</v>
      </c>
    </row>
    <row r="192" spans="1:8" ht="15.6" customHeight="1" x14ac:dyDescent="0.25">
      <c r="B192" s="24" t="s">
        <v>81</v>
      </c>
      <c r="C192" s="1234">
        <v>0.96</v>
      </c>
      <c r="D192" s="1234"/>
      <c r="E192" s="15"/>
      <c r="F192" s="67">
        <f t="shared" si="6"/>
        <v>0</v>
      </c>
      <c r="G192" s="32">
        <f t="shared" si="7"/>
        <v>0</v>
      </c>
    </row>
    <row r="193" spans="1:7" ht="15.6" customHeight="1" x14ac:dyDescent="0.25">
      <c r="B193" s="24" t="s">
        <v>82</v>
      </c>
      <c r="C193" s="1234">
        <v>0.95</v>
      </c>
      <c r="D193" s="1234"/>
      <c r="E193" s="15"/>
      <c r="F193" s="67">
        <f t="shared" si="6"/>
        <v>0</v>
      </c>
      <c r="G193" s="32">
        <f t="shared" si="7"/>
        <v>0</v>
      </c>
    </row>
    <row r="194" spans="1:7" ht="15.6" customHeight="1" x14ac:dyDescent="0.25">
      <c r="A194" s="14"/>
      <c r="B194" s="24" t="s">
        <v>83</v>
      </c>
      <c r="C194" s="1234">
        <v>0.94</v>
      </c>
      <c r="D194" s="1234"/>
      <c r="E194" s="15"/>
      <c r="F194" s="67">
        <f t="shared" si="6"/>
        <v>0</v>
      </c>
      <c r="G194" s="32">
        <f t="shared" si="7"/>
        <v>0</v>
      </c>
    </row>
    <row r="195" spans="1:7" ht="15.6" customHeight="1" x14ac:dyDescent="0.25">
      <c r="B195" s="24" t="s">
        <v>84</v>
      </c>
      <c r="C195" s="1234">
        <v>0.93</v>
      </c>
      <c r="D195" s="1234"/>
      <c r="E195" s="15"/>
      <c r="F195" s="67">
        <f t="shared" si="6"/>
        <v>0</v>
      </c>
      <c r="G195" s="32">
        <f t="shared" si="7"/>
        <v>0</v>
      </c>
    </row>
    <row r="196" spans="1:7" ht="15.6" customHeight="1" x14ac:dyDescent="0.25">
      <c r="B196" s="24" t="s">
        <v>85</v>
      </c>
      <c r="C196" s="1234">
        <v>0.92</v>
      </c>
      <c r="D196" s="1234"/>
      <c r="E196" s="15"/>
      <c r="F196" s="67">
        <f t="shared" si="6"/>
        <v>0</v>
      </c>
      <c r="G196" s="32">
        <f t="shared" si="7"/>
        <v>0</v>
      </c>
    </row>
    <row r="197" spans="1:7" ht="15.6" customHeight="1" x14ac:dyDescent="0.25">
      <c r="B197" s="24" t="s">
        <v>86</v>
      </c>
      <c r="C197" s="1234">
        <v>0.91</v>
      </c>
      <c r="D197" s="1234"/>
      <c r="E197" s="15"/>
      <c r="F197" s="67">
        <f t="shared" si="6"/>
        <v>0</v>
      </c>
      <c r="G197" s="32">
        <f t="shared" si="7"/>
        <v>0</v>
      </c>
    </row>
    <row r="198" spans="1:7" ht="15.6" customHeight="1" x14ac:dyDescent="0.25">
      <c r="B198" s="24" t="s">
        <v>87</v>
      </c>
      <c r="C198" s="1234">
        <v>0.9</v>
      </c>
      <c r="D198" s="1234"/>
      <c r="E198" s="15"/>
      <c r="F198" s="67">
        <f t="shared" si="6"/>
        <v>0</v>
      </c>
      <c r="G198" s="32">
        <f t="shared" si="7"/>
        <v>0</v>
      </c>
    </row>
    <row r="199" spans="1:7" ht="15.6" customHeight="1" x14ac:dyDescent="0.25">
      <c r="B199" s="24" t="s">
        <v>88</v>
      </c>
      <c r="C199" s="1234">
        <v>0.89</v>
      </c>
      <c r="D199" s="1234"/>
      <c r="E199" s="15"/>
      <c r="F199" s="67">
        <f t="shared" si="6"/>
        <v>0</v>
      </c>
      <c r="G199" s="32">
        <f t="shared" si="7"/>
        <v>0</v>
      </c>
    </row>
    <row r="200" spans="1:7" ht="15.6" customHeight="1" x14ac:dyDescent="0.25">
      <c r="B200" s="24" t="s">
        <v>89</v>
      </c>
      <c r="C200" s="1234">
        <v>0.88</v>
      </c>
      <c r="D200" s="1234"/>
      <c r="E200" s="15"/>
      <c r="F200" s="67">
        <f t="shared" si="6"/>
        <v>0</v>
      </c>
      <c r="G200" s="32">
        <f t="shared" si="7"/>
        <v>0</v>
      </c>
    </row>
    <row r="201" spans="1:7" ht="15.6" customHeight="1" x14ac:dyDescent="0.25">
      <c r="B201" s="24" t="s">
        <v>90</v>
      </c>
      <c r="C201" s="1234">
        <v>0.87</v>
      </c>
      <c r="D201" s="1234"/>
      <c r="E201" s="15"/>
      <c r="F201" s="67">
        <f t="shared" si="6"/>
        <v>0</v>
      </c>
      <c r="G201" s="32">
        <f t="shared" si="7"/>
        <v>0</v>
      </c>
    </row>
    <row r="202" spans="1:7" ht="15.6" customHeight="1" x14ac:dyDescent="0.25">
      <c r="B202" s="24" t="s">
        <v>91</v>
      </c>
      <c r="C202" s="1234">
        <v>0.86</v>
      </c>
      <c r="D202" s="1234"/>
      <c r="E202" s="15"/>
      <c r="F202" s="67">
        <f t="shared" si="6"/>
        <v>0</v>
      </c>
      <c r="G202" s="32">
        <f t="shared" si="7"/>
        <v>0</v>
      </c>
    </row>
    <row r="203" spans="1:7" ht="15.6" customHeight="1" x14ac:dyDescent="0.25">
      <c r="B203" s="24" t="s">
        <v>92</v>
      </c>
      <c r="C203" s="1234">
        <v>0.85</v>
      </c>
      <c r="D203" s="1234"/>
      <c r="E203" s="15"/>
      <c r="F203" s="67">
        <f t="shared" si="6"/>
        <v>0</v>
      </c>
      <c r="G203" s="32">
        <f t="shared" si="7"/>
        <v>0</v>
      </c>
    </row>
    <row r="204" spans="1:7" ht="15.6" customHeight="1" x14ac:dyDescent="0.25">
      <c r="B204" s="24" t="s">
        <v>93</v>
      </c>
      <c r="C204" s="1234">
        <v>0.84</v>
      </c>
      <c r="D204" s="1234"/>
      <c r="E204" s="15"/>
      <c r="F204" s="67">
        <f t="shared" si="6"/>
        <v>0</v>
      </c>
      <c r="G204" s="32">
        <f t="shared" si="7"/>
        <v>0</v>
      </c>
    </row>
    <row r="205" spans="1:7" ht="15.6" customHeight="1" x14ac:dyDescent="0.25">
      <c r="B205" s="24" t="s">
        <v>94</v>
      </c>
      <c r="C205" s="1234">
        <v>0.83</v>
      </c>
      <c r="D205" s="1234"/>
      <c r="E205" s="15"/>
      <c r="F205" s="67">
        <f t="shared" si="6"/>
        <v>0</v>
      </c>
      <c r="G205" s="32">
        <f t="shared" si="7"/>
        <v>0</v>
      </c>
    </row>
    <row r="206" spans="1:7" ht="15.6" customHeight="1" x14ac:dyDescent="0.25">
      <c r="B206" s="24" t="s">
        <v>95</v>
      </c>
      <c r="C206" s="1234">
        <v>0.82</v>
      </c>
      <c r="D206" s="1234"/>
      <c r="E206" s="15"/>
      <c r="F206" s="67">
        <f t="shared" si="6"/>
        <v>0</v>
      </c>
      <c r="G206" s="32">
        <f t="shared" si="7"/>
        <v>0</v>
      </c>
    </row>
    <row r="207" spans="1:7" ht="15.6" customHeight="1" x14ac:dyDescent="0.25">
      <c r="B207" s="24" t="s">
        <v>96</v>
      </c>
      <c r="C207" s="1234">
        <v>0.81</v>
      </c>
      <c r="D207" s="1234"/>
      <c r="E207" s="15"/>
      <c r="F207" s="67">
        <f t="shared" si="6"/>
        <v>0</v>
      </c>
      <c r="G207" s="32">
        <f t="shared" si="7"/>
        <v>0</v>
      </c>
    </row>
    <row r="208" spans="1:7" ht="15.6" customHeight="1" x14ac:dyDescent="0.25">
      <c r="B208" s="24" t="s">
        <v>97</v>
      </c>
      <c r="C208" s="1234">
        <v>0.8</v>
      </c>
      <c r="D208" s="1234"/>
      <c r="E208" s="15"/>
      <c r="F208" s="67">
        <f t="shared" si="6"/>
        <v>0</v>
      </c>
      <c r="G208" s="32">
        <f t="shared" si="7"/>
        <v>0</v>
      </c>
    </row>
    <row r="209" spans="2:8" ht="15.6" customHeight="1" x14ac:dyDescent="0.25">
      <c r="B209" s="24" t="s">
        <v>98</v>
      </c>
      <c r="C209" s="1234">
        <v>0.79</v>
      </c>
      <c r="D209" s="1234"/>
      <c r="E209" s="15"/>
      <c r="F209" s="67">
        <f t="shared" si="6"/>
        <v>0</v>
      </c>
      <c r="G209" s="32">
        <f t="shared" si="7"/>
        <v>0</v>
      </c>
    </row>
    <row r="210" spans="2:8" ht="15.6" customHeight="1" x14ac:dyDescent="0.25">
      <c r="B210" s="24" t="s">
        <v>99</v>
      </c>
      <c r="C210" s="1234">
        <v>0.78</v>
      </c>
      <c r="D210" s="1234"/>
      <c r="E210" s="15"/>
      <c r="F210" s="67">
        <f t="shared" si="6"/>
        <v>0</v>
      </c>
      <c r="G210" s="32">
        <f t="shared" si="7"/>
        <v>0</v>
      </c>
    </row>
    <row r="211" spans="2:8" ht="15.6" customHeight="1" x14ac:dyDescent="0.25">
      <c r="B211" s="24" t="s">
        <v>100</v>
      </c>
      <c r="C211" s="1234">
        <v>0.77</v>
      </c>
      <c r="D211" s="1234"/>
      <c r="E211" s="15"/>
      <c r="F211" s="67">
        <f t="shared" si="6"/>
        <v>0</v>
      </c>
      <c r="G211" s="32">
        <f t="shared" si="7"/>
        <v>0</v>
      </c>
    </row>
    <row r="212" spans="2:8" ht="15.6" customHeight="1" x14ac:dyDescent="0.25">
      <c r="B212" s="24" t="s">
        <v>101</v>
      </c>
      <c r="C212" s="1234">
        <v>0.76</v>
      </c>
      <c r="D212" s="1234"/>
      <c r="E212" s="15"/>
      <c r="F212" s="67">
        <f t="shared" si="6"/>
        <v>0</v>
      </c>
      <c r="G212" s="32">
        <f t="shared" si="7"/>
        <v>0</v>
      </c>
    </row>
    <row r="213" spans="2:8" ht="15.6" customHeight="1" x14ac:dyDescent="0.25">
      <c r="B213" s="24" t="s">
        <v>102</v>
      </c>
      <c r="C213" s="1234">
        <v>0.75</v>
      </c>
      <c r="D213" s="1234"/>
      <c r="E213" s="15"/>
      <c r="F213" s="67">
        <f t="shared" si="6"/>
        <v>0</v>
      </c>
      <c r="G213" s="32">
        <f t="shared" si="7"/>
        <v>0</v>
      </c>
    </row>
    <row r="214" spans="2:8" ht="15.6" customHeight="1" x14ac:dyDescent="0.25">
      <c r="B214" s="24" t="s">
        <v>103</v>
      </c>
      <c r="C214" s="1234">
        <v>0.74</v>
      </c>
      <c r="D214" s="1234"/>
      <c r="E214" s="15"/>
      <c r="F214" s="67">
        <f t="shared" si="6"/>
        <v>0</v>
      </c>
      <c r="G214" s="32">
        <f t="shared" si="7"/>
        <v>0</v>
      </c>
    </row>
    <row r="215" spans="2:8" ht="15.6" customHeight="1" x14ac:dyDescent="0.25">
      <c r="B215" s="24" t="s">
        <v>104</v>
      </c>
      <c r="C215" s="1234">
        <v>0.73</v>
      </c>
      <c r="D215" s="1234"/>
      <c r="E215" s="15"/>
      <c r="F215" s="67">
        <f t="shared" si="6"/>
        <v>0</v>
      </c>
      <c r="G215" s="32">
        <f t="shared" si="7"/>
        <v>0</v>
      </c>
    </row>
    <row r="216" spans="2:8" ht="15.6" customHeight="1" x14ac:dyDescent="0.25">
      <c r="B216" s="24" t="s">
        <v>105</v>
      </c>
      <c r="C216" s="1234">
        <v>0.72</v>
      </c>
      <c r="D216" s="1234"/>
      <c r="E216" s="15"/>
      <c r="F216" s="67">
        <f t="shared" si="6"/>
        <v>0</v>
      </c>
      <c r="G216" s="32">
        <f t="shared" si="7"/>
        <v>0</v>
      </c>
    </row>
    <row r="217" spans="2:8" ht="15.6" customHeight="1" thickBot="1" x14ac:dyDescent="0.3">
      <c r="B217" s="30" t="s">
        <v>106</v>
      </c>
      <c r="C217" s="1237">
        <v>0.71</v>
      </c>
      <c r="D217" s="1237"/>
      <c r="E217" s="17"/>
      <c r="F217" s="68">
        <f t="shared" si="6"/>
        <v>0</v>
      </c>
      <c r="G217" s="33">
        <f t="shared" si="7"/>
        <v>0</v>
      </c>
    </row>
    <row r="218" spans="2:8" ht="15.6" customHeight="1" x14ac:dyDescent="0.25">
      <c r="B218" s="94"/>
      <c r="C218" s="94"/>
      <c r="D218" s="94"/>
      <c r="E218" s="94"/>
      <c r="F218" s="94"/>
    </row>
    <row r="219" spans="2:8" ht="15.6" customHeight="1" x14ac:dyDescent="0.25">
      <c r="B219" s="94"/>
      <c r="C219" s="94"/>
      <c r="D219" s="94"/>
      <c r="E219" s="94"/>
      <c r="F219" s="94"/>
    </row>
    <row r="220" spans="2:8" ht="15.6" customHeight="1" thickBot="1" x14ac:dyDescent="0.3">
      <c r="B220" s="86"/>
      <c r="C220" s="2"/>
      <c r="D220" s="2"/>
      <c r="E220" s="5"/>
      <c r="G220" s="1232"/>
      <c r="H220" s="1232"/>
    </row>
    <row r="221" spans="2:8" ht="15.6" customHeight="1" x14ac:dyDescent="0.25">
      <c r="B221" s="1236" t="s">
        <v>24</v>
      </c>
      <c r="C221" s="1236"/>
      <c r="D221" s="1236"/>
      <c r="E221" s="5"/>
      <c r="G221" s="1231" t="s">
        <v>17</v>
      </c>
      <c r="H221" s="1231"/>
    </row>
    <row r="222" spans="2:8" ht="15.6" customHeight="1" x14ac:dyDescent="0.25">
      <c r="B222" s="99"/>
      <c r="C222" s="99"/>
      <c r="D222" s="99"/>
      <c r="E222" s="5"/>
      <c r="G222" s="85"/>
      <c r="H222" s="85"/>
    </row>
    <row r="223" spans="2:8" ht="15.6" customHeight="1" thickBot="1" x14ac:dyDescent="0.3">
      <c r="B223" s="99"/>
      <c r="C223" s="99"/>
      <c r="D223" s="99"/>
      <c r="E223" s="5"/>
      <c r="G223" s="85"/>
      <c r="H223" s="85"/>
    </row>
    <row r="224" spans="2:8" ht="15.6" customHeight="1" thickBot="1" x14ac:dyDescent="0.3">
      <c r="B224" s="1222" t="str">
        <f>B170</f>
        <v>FINANCIAL PROPOSAL (FORM 7: BUNKER C - SABLAYAN)</v>
      </c>
      <c r="C224" s="1223"/>
      <c r="D224" s="1223"/>
      <c r="E224" s="1223"/>
      <c r="F224" s="1223"/>
      <c r="G224" s="1223"/>
      <c r="H224" s="1224"/>
    </row>
    <row r="225" spans="1:8" ht="15.6" customHeight="1" thickBot="1" x14ac:dyDescent="0.3">
      <c r="B225" s="1214"/>
      <c r="C225" s="1214"/>
      <c r="D225" s="1214"/>
      <c r="E225" s="1214"/>
      <c r="F225" s="1214"/>
    </row>
    <row r="226" spans="1:8" ht="15.6" customHeight="1" thickBot="1" x14ac:dyDescent="0.3">
      <c r="B226" s="1215" t="s">
        <v>0</v>
      </c>
      <c r="C226" s="1216"/>
      <c r="D226" s="1216"/>
      <c r="E226" s="1217"/>
      <c r="F226" s="1217"/>
      <c r="G226" s="1217"/>
      <c r="H226" s="1218"/>
    </row>
    <row r="227" spans="1:8" ht="15.6" customHeight="1" x14ac:dyDescent="0.25">
      <c r="B227" s="94"/>
      <c r="C227" s="94"/>
      <c r="D227" s="94"/>
      <c r="E227" s="94"/>
      <c r="F227" s="94"/>
    </row>
    <row r="228" spans="1:8" ht="15.6" customHeight="1" thickBot="1" x14ac:dyDescent="0.3">
      <c r="B228" s="94"/>
      <c r="C228" s="94"/>
      <c r="D228" s="94"/>
      <c r="E228" s="94"/>
      <c r="F228" s="94"/>
    </row>
    <row r="229" spans="1:8" ht="30" customHeight="1" x14ac:dyDescent="0.25">
      <c r="A229" s="14" t="s">
        <v>255</v>
      </c>
      <c r="B229" s="1203" t="s">
        <v>281</v>
      </c>
      <c r="C229" s="1204"/>
      <c r="D229" s="1204"/>
      <c r="E229" s="1204" t="s">
        <v>21</v>
      </c>
      <c r="F229" s="1204" t="s">
        <v>208</v>
      </c>
      <c r="G229" s="1219" t="s">
        <v>209</v>
      </c>
    </row>
    <row r="230" spans="1:8" ht="30" customHeight="1" x14ac:dyDescent="0.25">
      <c r="B230" s="1206"/>
      <c r="C230" s="1207"/>
      <c r="D230" s="1207"/>
      <c r="E230" s="1207"/>
      <c r="F230" s="1207"/>
      <c r="G230" s="1220"/>
    </row>
    <row r="231" spans="1:8" ht="15.6" customHeight="1" x14ac:dyDescent="0.25">
      <c r="B231" s="1206" t="s">
        <v>25</v>
      </c>
      <c r="C231" s="1207"/>
      <c r="D231" s="1207"/>
      <c r="E231" s="65" t="s">
        <v>74</v>
      </c>
      <c r="F231" s="65" t="s">
        <v>74</v>
      </c>
      <c r="G231" s="66" t="s">
        <v>74</v>
      </c>
    </row>
    <row r="232" spans="1:8" ht="15.6" customHeight="1" x14ac:dyDescent="0.25">
      <c r="B232" s="24" t="s">
        <v>107</v>
      </c>
      <c r="C232" s="1234">
        <v>0.7</v>
      </c>
      <c r="D232" s="1234"/>
      <c r="E232" s="15"/>
      <c r="F232" s="67">
        <f t="shared" ref="F232:F271" si="8">$F$188/$C232</f>
        <v>0</v>
      </c>
      <c r="G232" s="32">
        <f t="shared" ref="G232:G271" si="9">$G$188/$C232</f>
        <v>0</v>
      </c>
    </row>
    <row r="233" spans="1:8" ht="15.6" customHeight="1" x14ac:dyDescent="0.25">
      <c r="B233" s="24" t="s">
        <v>108</v>
      </c>
      <c r="C233" s="1234">
        <v>0.69</v>
      </c>
      <c r="D233" s="1234"/>
      <c r="E233" s="15"/>
      <c r="F233" s="67">
        <f t="shared" si="8"/>
        <v>0</v>
      </c>
      <c r="G233" s="32">
        <f t="shared" si="9"/>
        <v>0</v>
      </c>
    </row>
    <row r="234" spans="1:8" ht="15.6" customHeight="1" x14ac:dyDescent="0.25">
      <c r="B234" s="24" t="s">
        <v>109</v>
      </c>
      <c r="C234" s="1234">
        <v>0.68</v>
      </c>
      <c r="D234" s="1234"/>
      <c r="E234" s="15"/>
      <c r="F234" s="67">
        <f t="shared" si="8"/>
        <v>0</v>
      </c>
      <c r="G234" s="32">
        <f t="shared" si="9"/>
        <v>0</v>
      </c>
    </row>
    <row r="235" spans="1:8" ht="15.6" customHeight="1" x14ac:dyDescent="0.25">
      <c r="B235" s="24" t="s">
        <v>110</v>
      </c>
      <c r="C235" s="1234">
        <v>0.67</v>
      </c>
      <c r="D235" s="1234"/>
      <c r="E235" s="15"/>
      <c r="F235" s="67">
        <f t="shared" si="8"/>
        <v>0</v>
      </c>
      <c r="G235" s="32">
        <f t="shared" si="9"/>
        <v>0</v>
      </c>
    </row>
    <row r="236" spans="1:8" ht="15.6" customHeight="1" x14ac:dyDescent="0.25">
      <c r="B236" s="24" t="s">
        <v>111</v>
      </c>
      <c r="C236" s="1234">
        <v>0.66</v>
      </c>
      <c r="D236" s="1234"/>
      <c r="E236" s="15"/>
      <c r="F236" s="67">
        <f t="shared" si="8"/>
        <v>0</v>
      </c>
      <c r="G236" s="32">
        <f t="shared" si="9"/>
        <v>0</v>
      </c>
    </row>
    <row r="237" spans="1:8" ht="15.6" customHeight="1" x14ac:dyDescent="0.25">
      <c r="B237" s="24" t="s">
        <v>112</v>
      </c>
      <c r="C237" s="1234">
        <v>0.65</v>
      </c>
      <c r="D237" s="1234"/>
      <c r="E237" s="15"/>
      <c r="F237" s="67">
        <f t="shared" si="8"/>
        <v>0</v>
      </c>
      <c r="G237" s="32">
        <f t="shared" si="9"/>
        <v>0</v>
      </c>
    </row>
    <row r="238" spans="1:8" ht="15.6" customHeight="1" x14ac:dyDescent="0.25">
      <c r="B238" s="24" t="s">
        <v>113</v>
      </c>
      <c r="C238" s="1234">
        <v>0.64</v>
      </c>
      <c r="D238" s="1234"/>
      <c r="E238" s="15"/>
      <c r="F238" s="67">
        <f t="shared" si="8"/>
        <v>0</v>
      </c>
      <c r="G238" s="32">
        <f t="shared" si="9"/>
        <v>0</v>
      </c>
    </row>
    <row r="239" spans="1:8" ht="15.6" customHeight="1" x14ac:dyDescent="0.25">
      <c r="B239" s="24" t="s">
        <v>114</v>
      </c>
      <c r="C239" s="1234">
        <v>0.63</v>
      </c>
      <c r="D239" s="1234"/>
      <c r="E239" s="15"/>
      <c r="F239" s="67">
        <f t="shared" si="8"/>
        <v>0</v>
      </c>
      <c r="G239" s="32">
        <f t="shared" si="9"/>
        <v>0</v>
      </c>
    </row>
    <row r="240" spans="1:8" ht="15.6" customHeight="1" x14ac:dyDescent="0.25">
      <c r="B240" s="24" t="s">
        <v>115</v>
      </c>
      <c r="C240" s="1234">
        <v>0.62</v>
      </c>
      <c r="D240" s="1234"/>
      <c r="E240" s="15"/>
      <c r="F240" s="67">
        <f t="shared" si="8"/>
        <v>0</v>
      </c>
      <c r="G240" s="32">
        <f t="shared" si="9"/>
        <v>0</v>
      </c>
    </row>
    <row r="241" spans="2:7" ht="15.6" customHeight="1" x14ac:dyDescent="0.25">
      <c r="B241" s="24" t="s">
        <v>116</v>
      </c>
      <c r="C241" s="1234">
        <v>0.61</v>
      </c>
      <c r="D241" s="1234"/>
      <c r="E241" s="15"/>
      <c r="F241" s="67">
        <f t="shared" si="8"/>
        <v>0</v>
      </c>
      <c r="G241" s="32">
        <f t="shared" si="9"/>
        <v>0</v>
      </c>
    </row>
    <row r="242" spans="2:7" ht="15.6" customHeight="1" x14ac:dyDescent="0.25">
      <c r="B242" s="24" t="s">
        <v>117</v>
      </c>
      <c r="C242" s="1234">
        <v>0.6</v>
      </c>
      <c r="D242" s="1234"/>
      <c r="E242" s="15"/>
      <c r="F242" s="67">
        <f t="shared" si="8"/>
        <v>0</v>
      </c>
      <c r="G242" s="32">
        <f t="shared" si="9"/>
        <v>0</v>
      </c>
    </row>
    <row r="243" spans="2:7" ht="15.6" customHeight="1" x14ac:dyDescent="0.25">
      <c r="B243" s="24" t="s">
        <v>118</v>
      </c>
      <c r="C243" s="1234">
        <v>0.59</v>
      </c>
      <c r="D243" s="1234"/>
      <c r="E243" s="15"/>
      <c r="F243" s="67">
        <f t="shared" si="8"/>
        <v>0</v>
      </c>
      <c r="G243" s="32">
        <f t="shared" si="9"/>
        <v>0</v>
      </c>
    </row>
    <row r="244" spans="2:7" ht="15.6" customHeight="1" x14ac:dyDescent="0.25">
      <c r="B244" s="24" t="s">
        <v>119</v>
      </c>
      <c r="C244" s="1234">
        <v>0.57999999999999996</v>
      </c>
      <c r="D244" s="1234"/>
      <c r="E244" s="15"/>
      <c r="F244" s="67">
        <f t="shared" si="8"/>
        <v>0</v>
      </c>
      <c r="G244" s="32">
        <f t="shared" si="9"/>
        <v>0</v>
      </c>
    </row>
    <row r="245" spans="2:7" ht="15.6" customHeight="1" x14ac:dyDescent="0.25">
      <c r="B245" s="24" t="s">
        <v>120</v>
      </c>
      <c r="C245" s="1234">
        <v>0.56999999999999995</v>
      </c>
      <c r="D245" s="1234"/>
      <c r="E245" s="15"/>
      <c r="F245" s="67">
        <f t="shared" si="8"/>
        <v>0</v>
      </c>
      <c r="G245" s="32">
        <f t="shared" si="9"/>
        <v>0</v>
      </c>
    </row>
    <row r="246" spans="2:7" ht="15.6" customHeight="1" x14ac:dyDescent="0.25">
      <c r="B246" s="24" t="s">
        <v>121</v>
      </c>
      <c r="C246" s="1234">
        <v>0.56000000000000005</v>
      </c>
      <c r="D246" s="1234"/>
      <c r="E246" s="15"/>
      <c r="F246" s="67">
        <f t="shared" si="8"/>
        <v>0</v>
      </c>
      <c r="G246" s="32">
        <f t="shared" si="9"/>
        <v>0</v>
      </c>
    </row>
    <row r="247" spans="2:7" ht="15.6" customHeight="1" x14ac:dyDescent="0.25">
      <c r="B247" s="24" t="s">
        <v>122</v>
      </c>
      <c r="C247" s="1234">
        <v>0.55000000000000004</v>
      </c>
      <c r="D247" s="1234"/>
      <c r="E247" s="15"/>
      <c r="F247" s="67">
        <f t="shared" si="8"/>
        <v>0</v>
      </c>
      <c r="G247" s="32">
        <f t="shared" si="9"/>
        <v>0</v>
      </c>
    </row>
    <row r="248" spans="2:7" ht="15.6" customHeight="1" x14ac:dyDescent="0.25">
      <c r="B248" s="24" t="s">
        <v>123</v>
      </c>
      <c r="C248" s="1234">
        <v>0.54</v>
      </c>
      <c r="D248" s="1234"/>
      <c r="E248" s="15"/>
      <c r="F248" s="67">
        <f t="shared" si="8"/>
        <v>0</v>
      </c>
      <c r="G248" s="32">
        <f t="shared" si="9"/>
        <v>0</v>
      </c>
    </row>
    <row r="249" spans="2:7" ht="15.6" customHeight="1" x14ac:dyDescent="0.25">
      <c r="B249" s="24" t="s">
        <v>124</v>
      </c>
      <c r="C249" s="1234">
        <v>0.53</v>
      </c>
      <c r="D249" s="1234"/>
      <c r="E249" s="15"/>
      <c r="F249" s="67">
        <f t="shared" si="8"/>
        <v>0</v>
      </c>
      <c r="G249" s="32">
        <f t="shared" si="9"/>
        <v>0</v>
      </c>
    </row>
    <row r="250" spans="2:7" ht="15.6" customHeight="1" x14ac:dyDescent="0.25">
      <c r="B250" s="24" t="s">
        <v>125</v>
      </c>
      <c r="C250" s="1234">
        <v>0.52</v>
      </c>
      <c r="D250" s="1234"/>
      <c r="E250" s="15"/>
      <c r="F250" s="67">
        <f t="shared" si="8"/>
        <v>0</v>
      </c>
      <c r="G250" s="32">
        <f t="shared" si="9"/>
        <v>0</v>
      </c>
    </row>
    <row r="251" spans="2:7" ht="15.6" customHeight="1" x14ac:dyDescent="0.25">
      <c r="B251" s="24" t="s">
        <v>126</v>
      </c>
      <c r="C251" s="1234">
        <v>0.51</v>
      </c>
      <c r="D251" s="1234"/>
      <c r="E251" s="15"/>
      <c r="F251" s="67">
        <f t="shared" si="8"/>
        <v>0</v>
      </c>
      <c r="G251" s="32">
        <f t="shared" si="9"/>
        <v>0</v>
      </c>
    </row>
    <row r="252" spans="2:7" ht="15.6" customHeight="1" x14ac:dyDescent="0.25">
      <c r="B252" s="24" t="s">
        <v>127</v>
      </c>
      <c r="C252" s="1234">
        <v>0.5</v>
      </c>
      <c r="D252" s="1234"/>
      <c r="E252" s="15"/>
      <c r="F252" s="67">
        <f t="shared" si="8"/>
        <v>0</v>
      </c>
      <c r="G252" s="32">
        <f t="shared" si="9"/>
        <v>0</v>
      </c>
    </row>
    <row r="253" spans="2:7" ht="15.6" customHeight="1" x14ac:dyDescent="0.25">
      <c r="B253" s="24" t="s">
        <v>128</v>
      </c>
      <c r="C253" s="1234">
        <v>0.49</v>
      </c>
      <c r="D253" s="1234"/>
      <c r="E253" s="15"/>
      <c r="F253" s="67">
        <f t="shared" si="8"/>
        <v>0</v>
      </c>
      <c r="G253" s="32">
        <f t="shared" si="9"/>
        <v>0</v>
      </c>
    </row>
    <row r="254" spans="2:7" ht="15.6" customHeight="1" x14ac:dyDescent="0.25">
      <c r="B254" s="24" t="s">
        <v>129</v>
      </c>
      <c r="C254" s="1234">
        <v>0.48</v>
      </c>
      <c r="D254" s="1234"/>
      <c r="E254" s="15"/>
      <c r="F254" s="67">
        <f t="shared" si="8"/>
        <v>0</v>
      </c>
      <c r="G254" s="32">
        <f t="shared" si="9"/>
        <v>0</v>
      </c>
    </row>
    <row r="255" spans="2:7" ht="15.6" customHeight="1" x14ac:dyDescent="0.25">
      <c r="B255" s="24" t="s">
        <v>130</v>
      </c>
      <c r="C255" s="1234">
        <v>0.47</v>
      </c>
      <c r="D255" s="1234"/>
      <c r="E255" s="15"/>
      <c r="F255" s="67">
        <f t="shared" si="8"/>
        <v>0</v>
      </c>
      <c r="G255" s="32">
        <f t="shared" si="9"/>
        <v>0</v>
      </c>
    </row>
    <row r="256" spans="2:7" ht="15.6" customHeight="1" x14ac:dyDescent="0.25">
      <c r="B256" s="24" t="s">
        <v>131</v>
      </c>
      <c r="C256" s="1234">
        <v>0.46</v>
      </c>
      <c r="D256" s="1234"/>
      <c r="E256" s="15"/>
      <c r="F256" s="67">
        <f t="shared" si="8"/>
        <v>0</v>
      </c>
      <c r="G256" s="32">
        <f t="shared" si="9"/>
        <v>0</v>
      </c>
    </row>
    <row r="257" spans="2:7" ht="15.6" customHeight="1" x14ac:dyDescent="0.25">
      <c r="B257" s="24" t="s">
        <v>132</v>
      </c>
      <c r="C257" s="1234">
        <v>0.45</v>
      </c>
      <c r="D257" s="1234"/>
      <c r="E257" s="15"/>
      <c r="F257" s="67">
        <f t="shared" si="8"/>
        <v>0</v>
      </c>
      <c r="G257" s="32">
        <f t="shared" si="9"/>
        <v>0</v>
      </c>
    </row>
    <row r="258" spans="2:7" ht="15.6" customHeight="1" x14ac:dyDescent="0.25">
      <c r="B258" s="24" t="s">
        <v>133</v>
      </c>
      <c r="C258" s="1234">
        <v>0.44</v>
      </c>
      <c r="D258" s="1234"/>
      <c r="E258" s="15"/>
      <c r="F258" s="67">
        <f t="shared" si="8"/>
        <v>0</v>
      </c>
      <c r="G258" s="32">
        <f t="shared" si="9"/>
        <v>0</v>
      </c>
    </row>
    <row r="259" spans="2:7" ht="15.6" customHeight="1" x14ac:dyDescent="0.25">
      <c r="B259" s="24" t="s">
        <v>134</v>
      </c>
      <c r="C259" s="1234">
        <v>0.43</v>
      </c>
      <c r="D259" s="1234"/>
      <c r="E259" s="15"/>
      <c r="F259" s="67">
        <f t="shared" si="8"/>
        <v>0</v>
      </c>
      <c r="G259" s="32">
        <f t="shared" si="9"/>
        <v>0</v>
      </c>
    </row>
    <row r="260" spans="2:7" ht="15.6" customHeight="1" x14ac:dyDescent="0.25">
      <c r="B260" s="24" t="s">
        <v>135</v>
      </c>
      <c r="C260" s="1234">
        <v>0.42</v>
      </c>
      <c r="D260" s="1234"/>
      <c r="E260" s="15"/>
      <c r="F260" s="67">
        <f t="shared" si="8"/>
        <v>0</v>
      </c>
      <c r="G260" s="32">
        <f t="shared" si="9"/>
        <v>0</v>
      </c>
    </row>
    <row r="261" spans="2:7" ht="15.6" customHeight="1" x14ac:dyDescent="0.25">
      <c r="B261" s="24" t="s">
        <v>136</v>
      </c>
      <c r="C261" s="1234">
        <v>0.41</v>
      </c>
      <c r="D261" s="1234"/>
      <c r="E261" s="15"/>
      <c r="F261" s="67">
        <f t="shared" si="8"/>
        <v>0</v>
      </c>
      <c r="G261" s="32">
        <f t="shared" si="9"/>
        <v>0</v>
      </c>
    </row>
    <row r="262" spans="2:7" ht="15.6" customHeight="1" x14ac:dyDescent="0.25">
      <c r="B262" s="24" t="s">
        <v>137</v>
      </c>
      <c r="C262" s="1234">
        <v>0.4</v>
      </c>
      <c r="D262" s="1234"/>
      <c r="E262" s="15"/>
      <c r="F262" s="67">
        <f t="shared" si="8"/>
        <v>0</v>
      </c>
      <c r="G262" s="32">
        <f t="shared" si="9"/>
        <v>0</v>
      </c>
    </row>
    <row r="263" spans="2:7" ht="15.6" customHeight="1" x14ac:dyDescent="0.25">
      <c r="B263" s="24" t="s">
        <v>138</v>
      </c>
      <c r="C263" s="1234">
        <v>0.39</v>
      </c>
      <c r="D263" s="1234"/>
      <c r="E263" s="15"/>
      <c r="F263" s="67">
        <f t="shared" si="8"/>
        <v>0</v>
      </c>
      <c r="G263" s="32">
        <f t="shared" si="9"/>
        <v>0</v>
      </c>
    </row>
    <row r="264" spans="2:7" ht="15.6" customHeight="1" x14ac:dyDescent="0.25">
      <c r="B264" s="24" t="s">
        <v>139</v>
      </c>
      <c r="C264" s="1234">
        <v>0.38</v>
      </c>
      <c r="D264" s="1234"/>
      <c r="E264" s="15"/>
      <c r="F264" s="67">
        <f t="shared" si="8"/>
        <v>0</v>
      </c>
      <c r="G264" s="32">
        <f t="shared" si="9"/>
        <v>0</v>
      </c>
    </row>
    <row r="265" spans="2:7" ht="15.6" customHeight="1" x14ac:dyDescent="0.25">
      <c r="B265" s="24" t="s">
        <v>140</v>
      </c>
      <c r="C265" s="1234">
        <v>0.37</v>
      </c>
      <c r="D265" s="1234"/>
      <c r="E265" s="15"/>
      <c r="F265" s="67">
        <f t="shared" si="8"/>
        <v>0</v>
      </c>
      <c r="G265" s="32">
        <f t="shared" si="9"/>
        <v>0</v>
      </c>
    </row>
    <row r="266" spans="2:7" ht="15.6" customHeight="1" x14ac:dyDescent="0.25">
      <c r="B266" s="24" t="s">
        <v>141</v>
      </c>
      <c r="C266" s="1234">
        <v>0.36</v>
      </c>
      <c r="D266" s="1234"/>
      <c r="E266" s="15"/>
      <c r="F266" s="67">
        <f t="shared" si="8"/>
        <v>0</v>
      </c>
      <c r="G266" s="32">
        <f t="shared" si="9"/>
        <v>0</v>
      </c>
    </row>
    <row r="267" spans="2:7" ht="15.6" customHeight="1" x14ac:dyDescent="0.25">
      <c r="B267" s="24" t="s">
        <v>142</v>
      </c>
      <c r="C267" s="1234">
        <v>0.35</v>
      </c>
      <c r="D267" s="1234"/>
      <c r="E267" s="15"/>
      <c r="F267" s="67">
        <f t="shared" si="8"/>
        <v>0</v>
      </c>
      <c r="G267" s="32">
        <f t="shared" si="9"/>
        <v>0</v>
      </c>
    </row>
    <row r="268" spans="2:7" ht="15.6" customHeight="1" x14ac:dyDescent="0.25">
      <c r="B268" s="24" t="s">
        <v>143</v>
      </c>
      <c r="C268" s="1234">
        <v>0.34</v>
      </c>
      <c r="D268" s="1234"/>
      <c r="E268" s="15"/>
      <c r="F268" s="67">
        <f t="shared" si="8"/>
        <v>0</v>
      </c>
      <c r="G268" s="32">
        <f t="shared" si="9"/>
        <v>0</v>
      </c>
    </row>
    <row r="269" spans="2:7" ht="15.6" customHeight="1" x14ac:dyDescent="0.25">
      <c r="B269" s="24" t="s">
        <v>144</v>
      </c>
      <c r="C269" s="1234">
        <v>0.33</v>
      </c>
      <c r="D269" s="1234"/>
      <c r="E269" s="15"/>
      <c r="F269" s="67">
        <f t="shared" si="8"/>
        <v>0</v>
      </c>
      <c r="G269" s="32">
        <f t="shared" si="9"/>
        <v>0</v>
      </c>
    </row>
    <row r="270" spans="2:7" ht="15.6" customHeight="1" x14ac:dyDescent="0.25">
      <c r="B270" s="24" t="s">
        <v>145</v>
      </c>
      <c r="C270" s="1234">
        <v>0.32</v>
      </c>
      <c r="D270" s="1234"/>
      <c r="E270" s="15"/>
      <c r="F270" s="67">
        <f t="shared" si="8"/>
        <v>0</v>
      </c>
      <c r="G270" s="32">
        <f t="shared" si="9"/>
        <v>0</v>
      </c>
    </row>
    <row r="271" spans="2:7" ht="15.6" customHeight="1" thickBot="1" x14ac:dyDescent="0.3">
      <c r="B271" s="30" t="s">
        <v>146</v>
      </c>
      <c r="C271" s="1237">
        <v>0.31</v>
      </c>
      <c r="D271" s="1237"/>
      <c r="E271" s="17"/>
      <c r="F271" s="68">
        <f t="shared" si="8"/>
        <v>0</v>
      </c>
      <c r="G271" s="33">
        <f t="shared" si="9"/>
        <v>0</v>
      </c>
    </row>
    <row r="272" spans="2:7" ht="15.6" customHeight="1" x14ac:dyDescent="0.25"/>
    <row r="273" spans="1:8" ht="15.6" customHeight="1" x14ac:dyDescent="0.25"/>
    <row r="274" spans="1:8" ht="15.6" customHeight="1" thickBot="1" x14ac:dyDescent="0.3">
      <c r="B274" s="86"/>
      <c r="C274" s="2"/>
      <c r="D274" s="2"/>
      <c r="E274" s="5"/>
      <c r="G274" s="1232"/>
      <c r="H274" s="1232"/>
    </row>
    <row r="275" spans="1:8" ht="15.6" customHeight="1" x14ac:dyDescent="0.25">
      <c r="B275" s="1236" t="s">
        <v>24</v>
      </c>
      <c r="C275" s="1236"/>
      <c r="D275" s="1236"/>
      <c r="E275" s="5"/>
      <c r="G275" s="1231" t="s">
        <v>17</v>
      </c>
      <c r="H275" s="1231"/>
    </row>
    <row r="276" spans="1:8" ht="15.6" customHeight="1" x14ac:dyDescent="0.25">
      <c r="B276" s="99"/>
      <c r="C276" s="99"/>
      <c r="D276" s="99"/>
      <c r="E276" s="5"/>
      <c r="G276" s="85"/>
      <c r="H276" s="85"/>
    </row>
    <row r="277" spans="1:8" ht="15.6" customHeight="1" thickBot="1" x14ac:dyDescent="0.3">
      <c r="B277" s="99"/>
      <c r="C277" s="99"/>
      <c r="D277" s="99"/>
      <c r="E277" s="5"/>
      <c r="G277" s="85"/>
      <c r="H277" s="85"/>
    </row>
    <row r="278" spans="1:8" ht="15.6" customHeight="1" thickBot="1" x14ac:dyDescent="0.3">
      <c r="B278" s="1222" t="str">
        <f>B224</f>
        <v>FINANCIAL PROPOSAL (FORM 7: BUNKER C - SABLAYAN)</v>
      </c>
      <c r="C278" s="1223"/>
      <c r="D278" s="1223"/>
      <c r="E278" s="1223"/>
      <c r="F278" s="1223"/>
      <c r="G278" s="1223"/>
      <c r="H278" s="1224"/>
    </row>
    <row r="279" spans="1:8" ht="15.6" customHeight="1" thickBot="1" x14ac:dyDescent="0.3">
      <c r="B279" s="1214"/>
      <c r="C279" s="1214"/>
      <c r="D279" s="1214"/>
      <c r="E279" s="1214"/>
      <c r="F279" s="1214"/>
    </row>
    <row r="280" spans="1:8" ht="15.6" customHeight="1" thickBot="1" x14ac:dyDescent="0.3">
      <c r="B280" s="1238" t="s">
        <v>0</v>
      </c>
      <c r="C280" s="1239"/>
      <c r="D280" s="1239"/>
      <c r="E280" s="1217"/>
      <c r="F280" s="1217"/>
      <c r="G280" s="1217"/>
      <c r="H280" s="1218"/>
    </row>
    <row r="281" spans="1:8" ht="15.6" customHeight="1" x14ac:dyDescent="0.25">
      <c r="B281" s="94"/>
      <c r="C281" s="94"/>
      <c r="D281" s="94"/>
      <c r="E281" s="94"/>
      <c r="F281" s="94"/>
    </row>
    <row r="282" spans="1:8" ht="15.6" customHeight="1" thickBot="1" x14ac:dyDescent="0.3">
      <c r="B282" s="94"/>
      <c r="C282" s="94"/>
      <c r="D282" s="94"/>
      <c r="E282" s="94"/>
      <c r="F282" s="94"/>
    </row>
    <row r="283" spans="1:8" ht="30" customHeight="1" x14ac:dyDescent="0.25">
      <c r="A283" s="14" t="s">
        <v>255</v>
      </c>
      <c r="B283" s="1203" t="s">
        <v>281</v>
      </c>
      <c r="C283" s="1204"/>
      <c r="D283" s="1204"/>
      <c r="E283" s="1204" t="s">
        <v>21</v>
      </c>
      <c r="F283" s="1204" t="s">
        <v>208</v>
      </c>
      <c r="G283" s="1219" t="s">
        <v>209</v>
      </c>
    </row>
    <row r="284" spans="1:8" ht="30" customHeight="1" x14ac:dyDescent="0.25">
      <c r="B284" s="1206"/>
      <c r="C284" s="1207"/>
      <c r="D284" s="1207"/>
      <c r="E284" s="1207"/>
      <c r="F284" s="1207"/>
      <c r="G284" s="1220"/>
    </row>
    <row r="285" spans="1:8" ht="15.6" customHeight="1" x14ac:dyDescent="0.25">
      <c r="B285" s="1206" t="s">
        <v>25</v>
      </c>
      <c r="C285" s="1207"/>
      <c r="D285" s="1207"/>
      <c r="E285" s="65" t="s">
        <v>74</v>
      </c>
      <c r="F285" s="65" t="s">
        <v>74</v>
      </c>
      <c r="G285" s="66" t="s">
        <v>74</v>
      </c>
    </row>
    <row r="286" spans="1:8" ht="15.6" customHeight="1" x14ac:dyDescent="0.25">
      <c r="B286" s="24" t="s">
        <v>147</v>
      </c>
      <c r="C286" s="1234">
        <v>0.3</v>
      </c>
      <c r="D286" s="1234"/>
      <c r="E286" s="15"/>
      <c r="F286" s="67">
        <f t="shared" ref="F286:F315" si="10">$F$188/$C286</f>
        <v>0</v>
      </c>
      <c r="G286" s="32">
        <f t="shared" ref="G286:G315" si="11">$G$188/$C286</f>
        <v>0</v>
      </c>
    </row>
    <row r="287" spans="1:8" ht="15.6" customHeight="1" x14ac:dyDescent="0.25">
      <c r="B287" s="24" t="s">
        <v>148</v>
      </c>
      <c r="C287" s="1234">
        <v>0.28999999999999998</v>
      </c>
      <c r="D287" s="1234"/>
      <c r="E287" s="15"/>
      <c r="F287" s="67">
        <f t="shared" si="10"/>
        <v>0</v>
      </c>
      <c r="G287" s="32">
        <f t="shared" si="11"/>
        <v>0</v>
      </c>
    </row>
    <row r="288" spans="1:8" ht="15.6" customHeight="1" x14ac:dyDescent="0.25">
      <c r="B288" s="24" t="s">
        <v>149</v>
      </c>
      <c r="C288" s="1234">
        <v>0.28000000000000003</v>
      </c>
      <c r="D288" s="1234"/>
      <c r="E288" s="15"/>
      <c r="F288" s="67">
        <f t="shared" si="10"/>
        <v>0</v>
      </c>
      <c r="G288" s="32">
        <f t="shared" si="11"/>
        <v>0</v>
      </c>
    </row>
    <row r="289" spans="2:7" ht="15.6" customHeight="1" x14ac:dyDescent="0.25">
      <c r="B289" s="24" t="s">
        <v>150</v>
      </c>
      <c r="C289" s="1234">
        <v>0.27</v>
      </c>
      <c r="D289" s="1234"/>
      <c r="E289" s="15"/>
      <c r="F289" s="67">
        <f t="shared" si="10"/>
        <v>0</v>
      </c>
      <c r="G289" s="32">
        <f t="shared" si="11"/>
        <v>0</v>
      </c>
    </row>
    <row r="290" spans="2:7" ht="15.6" customHeight="1" x14ac:dyDescent="0.25">
      <c r="B290" s="24" t="s">
        <v>151</v>
      </c>
      <c r="C290" s="1234">
        <v>0.26</v>
      </c>
      <c r="D290" s="1234"/>
      <c r="E290" s="15"/>
      <c r="F290" s="67">
        <f t="shared" si="10"/>
        <v>0</v>
      </c>
      <c r="G290" s="32">
        <f t="shared" si="11"/>
        <v>0</v>
      </c>
    </row>
    <row r="291" spans="2:7" ht="15.6" customHeight="1" x14ac:dyDescent="0.25">
      <c r="B291" s="24" t="s">
        <v>152</v>
      </c>
      <c r="C291" s="1234">
        <v>0.25</v>
      </c>
      <c r="D291" s="1234"/>
      <c r="E291" s="15"/>
      <c r="F291" s="67">
        <f t="shared" si="10"/>
        <v>0</v>
      </c>
      <c r="G291" s="32">
        <f t="shared" si="11"/>
        <v>0</v>
      </c>
    </row>
    <row r="292" spans="2:7" ht="15.6" customHeight="1" x14ac:dyDescent="0.25">
      <c r="B292" s="24" t="s">
        <v>153</v>
      </c>
      <c r="C292" s="1234">
        <v>0.24</v>
      </c>
      <c r="D292" s="1234"/>
      <c r="E292" s="15"/>
      <c r="F292" s="67">
        <f t="shared" si="10"/>
        <v>0</v>
      </c>
      <c r="G292" s="32">
        <f t="shared" si="11"/>
        <v>0</v>
      </c>
    </row>
    <row r="293" spans="2:7" ht="15.6" customHeight="1" x14ac:dyDescent="0.25">
      <c r="B293" s="24" t="s">
        <v>154</v>
      </c>
      <c r="C293" s="1234">
        <v>0.23</v>
      </c>
      <c r="D293" s="1234"/>
      <c r="E293" s="15"/>
      <c r="F293" s="67">
        <f t="shared" si="10"/>
        <v>0</v>
      </c>
      <c r="G293" s="32">
        <f t="shared" si="11"/>
        <v>0</v>
      </c>
    </row>
    <row r="294" spans="2:7" ht="15.6" customHeight="1" x14ac:dyDescent="0.25">
      <c r="B294" s="24" t="s">
        <v>155</v>
      </c>
      <c r="C294" s="1234">
        <v>0.22</v>
      </c>
      <c r="D294" s="1234"/>
      <c r="E294" s="15"/>
      <c r="F294" s="67">
        <f t="shared" si="10"/>
        <v>0</v>
      </c>
      <c r="G294" s="32">
        <f t="shared" si="11"/>
        <v>0</v>
      </c>
    </row>
    <row r="295" spans="2:7" ht="15.6" customHeight="1" x14ac:dyDescent="0.25">
      <c r="B295" s="24" t="s">
        <v>156</v>
      </c>
      <c r="C295" s="1234">
        <v>0.21</v>
      </c>
      <c r="D295" s="1234"/>
      <c r="E295" s="15"/>
      <c r="F295" s="67">
        <f t="shared" si="10"/>
        <v>0</v>
      </c>
      <c r="G295" s="32">
        <f t="shared" si="11"/>
        <v>0</v>
      </c>
    </row>
    <row r="296" spans="2:7" ht="15.6" customHeight="1" x14ac:dyDescent="0.25">
      <c r="B296" s="24" t="s">
        <v>157</v>
      </c>
      <c r="C296" s="1234">
        <v>0.2</v>
      </c>
      <c r="D296" s="1234"/>
      <c r="E296" s="15"/>
      <c r="F296" s="67">
        <f t="shared" si="10"/>
        <v>0</v>
      </c>
      <c r="G296" s="32">
        <f t="shared" si="11"/>
        <v>0</v>
      </c>
    </row>
    <row r="297" spans="2:7" ht="15.6" customHeight="1" x14ac:dyDescent="0.25">
      <c r="B297" s="24" t="s">
        <v>158</v>
      </c>
      <c r="C297" s="1234">
        <v>0.19</v>
      </c>
      <c r="D297" s="1234"/>
      <c r="E297" s="15"/>
      <c r="F297" s="67">
        <f t="shared" si="10"/>
        <v>0</v>
      </c>
      <c r="G297" s="32">
        <f t="shared" si="11"/>
        <v>0</v>
      </c>
    </row>
    <row r="298" spans="2:7" ht="15.6" customHeight="1" x14ac:dyDescent="0.25">
      <c r="B298" s="24" t="s">
        <v>159</v>
      </c>
      <c r="C298" s="1234">
        <v>0.18</v>
      </c>
      <c r="D298" s="1234"/>
      <c r="E298" s="15"/>
      <c r="F298" s="67">
        <f t="shared" si="10"/>
        <v>0</v>
      </c>
      <c r="G298" s="32">
        <f t="shared" si="11"/>
        <v>0</v>
      </c>
    </row>
    <row r="299" spans="2:7" ht="15.6" customHeight="1" x14ac:dyDescent="0.25">
      <c r="B299" s="24" t="s">
        <v>160</v>
      </c>
      <c r="C299" s="1234">
        <v>0.17</v>
      </c>
      <c r="D299" s="1234"/>
      <c r="E299" s="15"/>
      <c r="F299" s="67">
        <f t="shared" si="10"/>
        <v>0</v>
      </c>
      <c r="G299" s="32">
        <f t="shared" si="11"/>
        <v>0</v>
      </c>
    </row>
    <row r="300" spans="2:7" ht="15.6" customHeight="1" x14ac:dyDescent="0.25">
      <c r="B300" s="24" t="s">
        <v>161</v>
      </c>
      <c r="C300" s="1234">
        <v>0.16</v>
      </c>
      <c r="D300" s="1234"/>
      <c r="E300" s="15"/>
      <c r="F300" s="67">
        <f t="shared" si="10"/>
        <v>0</v>
      </c>
      <c r="G300" s="32">
        <f t="shared" si="11"/>
        <v>0</v>
      </c>
    </row>
    <row r="301" spans="2:7" ht="15.6" customHeight="1" x14ac:dyDescent="0.25">
      <c r="B301" s="24" t="s">
        <v>162</v>
      </c>
      <c r="C301" s="1234">
        <v>0.15</v>
      </c>
      <c r="D301" s="1234"/>
      <c r="E301" s="15"/>
      <c r="F301" s="67">
        <f t="shared" si="10"/>
        <v>0</v>
      </c>
      <c r="G301" s="32">
        <f t="shared" si="11"/>
        <v>0</v>
      </c>
    </row>
    <row r="302" spans="2:7" ht="15.6" customHeight="1" x14ac:dyDescent="0.25">
      <c r="B302" s="24" t="s">
        <v>163</v>
      </c>
      <c r="C302" s="1234">
        <v>0.14000000000000001</v>
      </c>
      <c r="D302" s="1234"/>
      <c r="E302" s="15"/>
      <c r="F302" s="67">
        <f t="shared" si="10"/>
        <v>0</v>
      </c>
      <c r="G302" s="32">
        <f t="shared" si="11"/>
        <v>0</v>
      </c>
    </row>
    <row r="303" spans="2:7" ht="15.6" customHeight="1" x14ac:dyDescent="0.25">
      <c r="B303" s="24" t="s">
        <v>164</v>
      </c>
      <c r="C303" s="1234">
        <v>0.13</v>
      </c>
      <c r="D303" s="1234"/>
      <c r="E303" s="15"/>
      <c r="F303" s="67">
        <f t="shared" si="10"/>
        <v>0</v>
      </c>
      <c r="G303" s="32">
        <f t="shared" si="11"/>
        <v>0</v>
      </c>
    </row>
    <row r="304" spans="2:7" ht="15.6" customHeight="1" x14ac:dyDescent="0.25">
      <c r="B304" s="24" t="s">
        <v>165</v>
      </c>
      <c r="C304" s="1234">
        <v>0.12</v>
      </c>
      <c r="D304" s="1234"/>
      <c r="E304" s="15"/>
      <c r="F304" s="67">
        <f t="shared" si="10"/>
        <v>0</v>
      </c>
      <c r="G304" s="32">
        <f t="shared" si="11"/>
        <v>0</v>
      </c>
    </row>
    <row r="305" spans="1:7" ht="15.6" customHeight="1" x14ac:dyDescent="0.25">
      <c r="B305" s="24" t="s">
        <v>166</v>
      </c>
      <c r="C305" s="1234">
        <v>0.11</v>
      </c>
      <c r="D305" s="1234"/>
      <c r="E305" s="15"/>
      <c r="F305" s="67">
        <f t="shared" si="10"/>
        <v>0</v>
      </c>
      <c r="G305" s="32">
        <f t="shared" si="11"/>
        <v>0</v>
      </c>
    </row>
    <row r="306" spans="1:7" ht="15.6" customHeight="1" x14ac:dyDescent="0.25">
      <c r="B306" s="24" t="s">
        <v>167</v>
      </c>
      <c r="C306" s="1234">
        <v>0.1</v>
      </c>
      <c r="D306" s="1234"/>
      <c r="E306" s="15"/>
      <c r="F306" s="67">
        <f t="shared" si="10"/>
        <v>0</v>
      </c>
      <c r="G306" s="32">
        <f t="shared" si="11"/>
        <v>0</v>
      </c>
    </row>
    <row r="307" spans="1:7" ht="15.6" customHeight="1" x14ac:dyDescent="0.25">
      <c r="B307" s="24" t="s">
        <v>168</v>
      </c>
      <c r="C307" s="1234">
        <v>0.09</v>
      </c>
      <c r="D307" s="1234"/>
      <c r="E307" s="15"/>
      <c r="F307" s="67">
        <f t="shared" si="10"/>
        <v>0</v>
      </c>
      <c r="G307" s="32">
        <f t="shared" si="11"/>
        <v>0</v>
      </c>
    </row>
    <row r="308" spans="1:7" ht="15.6" customHeight="1" x14ac:dyDescent="0.25">
      <c r="B308" s="24" t="s">
        <v>169</v>
      </c>
      <c r="C308" s="1234">
        <v>0.08</v>
      </c>
      <c r="D308" s="1234"/>
      <c r="E308" s="15"/>
      <c r="F308" s="67">
        <f t="shared" si="10"/>
        <v>0</v>
      </c>
      <c r="G308" s="32">
        <f t="shared" si="11"/>
        <v>0</v>
      </c>
    </row>
    <row r="309" spans="1:7" ht="15.6" customHeight="1" x14ac:dyDescent="0.25">
      <c r="B309" s="24" t="s">
        <v>170</v>
      </c>
      <c r="C309" s="1234">
        <v>7.0000000000000007E-2</v>
      </c>
      <c r="D309" s="1234"/>
      <c r="E309" s="15"/>
      <c r="F309" s="67">
        <f t="shared" si="10"/>
        <v>0</v>
      </c>
      <c r="G309" s="32">
        <f t="shared" si="11"/>
        <v>0</v>
      </c>
    </row>
    <row r="310" spans="1:7" ht="15.6" customHeight="1" x14ac:dyDescent="0.25">
      <c r="B310" s="24" t="s">
        <v>171</v>
      </c>
      <c r="C310" s="1234">
        <v>0.06</v>
      </c>
      <c r="D310" s="1234"/>
      <c r="E310" s="15"/>
      <c r="F310" s="67">
        <f t="shared" si="10"/>
        <v>0</v>
      </c>
      <c r="G310" s="32">
        <f t="shared" si="11"/>
        <v>0</v>
      </c>
    </row>
    <row r="311" spans="1:7" ht="15.6" customHeight="1" x14ac:dyDescent="0.25">
      <c r="B311" s="24" t="s">
        <v>172</v>
      </c>
      <c r="C311" s="1234">
        <v>0.05</v>
      </c>
      <c r="D311" s="1234"/>
      <c r="E311" s="15"/>
      <c r="F311" s="67">
        <f t="shared" si="10"/>
        <v>0</v>
      </c>
      <c r="G311" s="32">
        <f t="shared" si="11"/>
        <v>0</v>
      </c>
    </row>
    <row r="312" spans="1:7" ht="15.6" customHeight="1" x14ac:dyDescent="0.25">
      <c r="B312" s="24" t="s">
        <v>173</v>
      </c>
      <c r="C312" s="1234">
        <v>0.04</v>
      </c>
      <c r="D312" s="1234"/>
      <c r="E312" s="15"/>
      <c r="F312" s="67">
        <f t="shared" si="10"/>
        <v>0</v>
      </c>
      <c r="G312" s="32">
        <f t="shared" si="11"/>
        <v>0</v>
      </c>
    </row>
    <row r="313" spans="1:7" ht="15.6" customHeight="1" x14ac:dyDescent="0.25">
      <c r="B313" s="24" t="s">
        <v>174</v>
      </c>
      <c r="C313" s="1234">
        <v>0.03</v>
      </c>
      <c r="D313" s="1234"/>
      <c r="E313" s="15"/>
      <c r="F313" s="67">
        <f t="shared" si="10"/>
        <v>0</v>
      </c>
      <c r="G313" s="32">
        <f t="shared" si="11"/>
        <v>0</v>
      </c>
    </row>
    <row r="314" spans="1:7" ht="15.6" customHeight="1" x14ac:dyDescent="0.25">
      <c r="B314" s="24" t="s">
        <v>175</v>
      </c>
      <c r="C314" s="1234">
        <v>0.02</v>
      </c>
      <c r="D314" s="1234"/>
      <c r="E314" s="15"/>
      <c r="F314" s="67">
        <f t="shared" si="10"/>
        <v>0</v>
      </c>
      <c r="G314" s="32">
        <f t="shared" si="11"/>
        <v>0</v>
      </c>
    </row>
    <row r="315" spans="1:7" ht="15.6" customHeight="1" x14ac:dyDescent="0.25">
      <c r="B315" s="24" t="s">
        <v>176</v>
      </c>
      <c r="C315" s="1234">
        <v>0.01</v>
      </c>
      <c r="D315" s="1234"/>
      <c r="E315" s="15"/>
      <c r="F315" s="67">
        <f t="shared" si="10"/>
        <v>0</v>
      </c>
      <c r="G315" s="32">
        <f t="shared" si="11"/>
        <v>0</v>
      </c>
    </row>
    <row r="316" spans="1:7" ht="15.6" customHeight="1" thickBot="1" x14ac:dyDescent="0.3">
      <c r="B316" s="83" t="s">
        <v>233</v>
      </c>
      <c r="C316" s="1235" t="s">
        <v>235</v>
      </c>
      <c r="D316" s="1235"/>
      <c r="E316" s="159"/>
      <c r="F316" s="159"/>
      <c r="G316" s="1160"/>
    </row>
    <row r="317" spans="1:7" ht="15.6" customHeight="1" x14ac:dyDescent="0.3">
      <c r="B317" s="21" t="s">
        <v>234</v>
      </c>
    </row>
    <row r="318" spans="1:7" ht="15.6" customHeight="1" x14ac:dyDescent="0.25"/>
    <row r="319" spans="1:7" ht="15.6" customHeight="1" thickBot="1" x14ac:dyDescent="0.3"/>
    <row r="320" spans="1:7" ht="30" customHeight="1" x14ac:dyDescent="0.25">
      <c r="A320" s="14" t="s">
        <v>256</v>
      </c>
      <c r="B320" s="1203" t="s">
        <v>282</v>
      </c>
      <c r="C320" s="1204"/>
      <c r="D320" s="1205"/>
      <c r="E320" s="1200" t="s">
        <v>210</v>
      </c>
      <c r="F320" s="1200" t="s">
        <v>211</v>
      </c>
      <c r="G320" s="1209" t="s">
        <v>23</v>
      </c>
    </row>
    <row r="321" spans="1:8" ht="30" customHeight="1" x14ac:dyDescent="0.25">
      <c r="B321" s="1206"/>
      <c r="C321" s="1207"/>
      <c r="D321" s="1208"/>
      <c r="E321" s="1201"/>
      <c r="F321" s="1201"/>
      <c r="G321" s="1210"/>
    </row>
    <row r="322" spans="1:8" ht="15.6" customHeight="1" x14ac:dyDescent="0.25">
      <c r="B322" s="1206"/>
      <c r="C322" s="1207"/>
      <c r="D322" s="1208"/>
      <c r="E322" s="26" t="s">
        <v>72</v>
      </c>
      <c r="F322" s="26" t="s">
        <v>72</v>
      </c>
      <c r="G322" s="27" t="s">
        <v>72</v>
      </c>
    </row>
    <row r="323" spans="1:8" ht="15.6" customHeight="1" thickBot="1" x14ac:dyDescent="0.3">
      <c r="B323" s="18">
        <v>3.1</v>
      </c>
      <c r="C323" s="1197" t="s">
        <v>22</v>
      </c>
      <c r="D323" s="1197"/>
      <c r="E323" s="25"/>
      <c r="F323" s="25"/>
      <c r="G323" s="1159"/>
    </row>
    <row r="324" spans="1:8" ht="15.6" customHeight="1" x14ac:dyDescent="0.25"/>
    <row r="325" spans="1:8" ht="15.6" customHeight="1" x14ac:dyDescent="0.25">
      <c r="H325" s="9"/>
    </row>
    <row r="326" spans="1:8" ht="15.6" customHeight="1" thickBot="1" x14ac:dyDescent="0.3">
      <c r="B326" s="693"/>
      <c r="C326" s="2"/>
      <c r="D326" s="2"/>
      <c r="E326" s="5"/>
      <c r="G326" s="1232"/>
      <c r="H326" s="1232"/>
    </row>
    <row r="327" spans="1:8" ht="15.6" customHeight="1" x14ac:dyDescent="0.25">
      <c r="B327" s="1233" t="s">
        <v>24</v>
      </c>
      <c r="C327" s="1233"/>
      <c r="D327" s="1233"/>
      <c r="E327" s="5"/>
      <c r="G327" s="1231" t="s">
        <v>17</v>
      </c>
      <c r="H327" s="1231"/>
    </row>
    <row r="328" spans="1:8" ht="15.6" customHeight="1" x14ac:dyDescent="0.25">
      <c r="B328" s="694"/>
      <c r="C328" s="694"/>
      <c r="D328" s="694"/>
      <c r="E328" s="5"/>
      <c r="G328" s="692"/>
      <c r="H328" s="692"/>
    </row>
    <row r="329" spans="1:8" ht="15.6" customHeight="1" thickBot="1" x14ac:dyDescent="0.3"/>
    <row r="330" spans="1:8" ht="15.6" customHeight="1" thickBot="1" x14ac:dyDescent="0.3">
      <c r="B330" s="1222" t="s">
        <v>342</v>
      </c>
      <c r="C330" s="1223"/>
      <c r="D330" s="1223"/>
      <c r="E330" s="1223"/>
      <c r="F330" s="1223"/>
      <c r="G330" s="1223"/>
      <c r="H330" s="1224"/>
    </row>
    <row r="331" spans="1:8" ht="15.6" customHeight="1" thickBot="1" x14ac:dyDescent="0.3">
      <c r="B331" s="1214"/>
      <c r="C331" s="1214"/>
      <c r="D331" s="1214"/>
      <c r="E331" s="1214"/>
      <c r="F331" s="1214"/>
    </row>
    <row r="332" spans="1:8" ht="15.6" customHeight="1" thickBot="1" x14ac:dyDescent="0.3">
      <c r="B332" s="1215" t="s">
        <v>0</v>
      </c>
      <c r="C332" s="1216"/>
      <c r="D332" s="1216"/>
      <c r="E332" s="1217"/>
      <c r="F332" s="1217"/>
      <c r="G332" s="1217"/>
      <c r="H332" s="1218"/>
    </row>
    <row r="333" spans="1:8" ht="15.6" customHeight="1" x14ac:dyDescent="0.25">
      <c r="B333" s="1214"/>
      <c r="C333" s="1214"/>
      <c r="D333" s="1214"/>
      <c r="E333" s="1214"/>
      <c r="F333" s="1214"/>
    </row>
    <row r="334" spans="1:8" ht="15.6" customHeight="1" thickBot="1" x14ac:dyDescent="0.3">
      <c r="B334" s="94"/>
      <c r="C334" s="94"/>
      <c r="D334" s="94"/>
      <c r="E334" s="94"/>
      <c r="F334" s="94"/>
    </row>
    <row r="335" spans="1:8" ht="15.6" customHeight="1" x14ac:dyDescent="0.25">
      <c r="A335" s="14" t="s">
        <v>257</v>
      </c>
      <c r="B335" s="1203" t="s">
        <v>18</v>
      </c>
      <c r="C335" s="1204"/>
      <c r="D335" s="1204"/>
      <c r="E335" s="1219" t="s">
        <v>71</v>
      </c>
      <c r="F335" s="1221"/>
      <c r="G335" s="1221"/>
      <c r="H335" s="1221"/>
    </row>
    <row r="336" spans="1:8" ht="15.6" customHeight="1" x14ac:dyDescent="0.25">
      <c r="A336" s="10"/>
      <c r="B336" s="1206"/>
      <c r="C336" s="1207"/>
      <c r="D336" s="1207"/>
      <c r="E336" s="1220"/>
      <c r="F336" s="1221"/>
      <c r="G336" s="96"/>
      <c r="H336" s="96"/>
    </row>
    <row r="337" spans="1:8" ht="15.6" customHeight="1" x14ac:dyDescent="0.25">
      <c r="B337" s="31" t="s">
        <v>75</v>
      </c>
      <c r="C337" s="1202" t="s">
        <v>19</v>
      </c>
      <c r="D337" s="1202"/>
      <c r="E337" s="11">
        <v>0</v>
      </c>
      <c r="F337" s="63"/>
      <c r="G337" s="63"/>
      <c r="H337" s="63"/>
    </row>
    <row r="338" spans="1:8" ht="15.6" customHeight="1" x14ac:dyDescent="0.25">
      <c r="B338" s="31" t="s">
        <v>212</v>
      </c>
      <c r="C338" s="1202" t="s">
        <v>216</v>
      </c>
      <c r="D338" s="1202"/>
      <c r="E338" s="12"/>
      <c r="F338" s="95"/>
      <c r="G338" s="95"/>
      <c r="H338" s="95"/>
    </row>
    <row r="339" spans="1:8" ht="15.6" customHeight="1" x14ac:dyDescent="0.25">
      <c r="B339" s="31" t="s">
        <v>213</v>
      </c>
      <c r="C339" s="1202" t="s">
        <v>217</v>
      </c>
      <c r="D339" s="1202"/>
      <c r="E339" s="12"/>
      <c r="F339" s="95"/>
      <c r="G339" s="95"/>
      <c r="H339" s="95"/>
    </row>
    <row r="340" spans="1:8" ht="15.6" customHeight="1" x14ac:dyDescent="0.25">
      <c r="B340" s="31" t="s">
        <v>214</v>
      </c>
      <c r="C340" s="1202" t="s">
        <v>218</v>
      </c>
      <c r="D340" s="1202"/>
      <c r="E340" s="12"/>
      <c r="F340" s="95"/>
      <c r="G340" s="95"/>
      <c r="H340" s="95"/>
    </row>
    <row r="341" spans="1:8" ht="15.6" customHeight="1" x14ac:dyDescent="0.25">
      <c r="B341" s="31" t="s">
        <v>215</v>
      </c>
      <c r="C341" s="1202" t="s">
        <v>219</v>
      </c>
      <c r="D341" s="1202"/>
      <c r="E341" s="12"/>
      <c r="F341" s="95"/>
      <c r="G341" s="95"/>
      <c r="H341" s="95"/>
    </row>
    <row r="342" spans="1:8" ht="15.6" customHeight="1" thickBot="1" x14ac:dyDescent="0.3">
      <c r="B342" s="29" t="s">
        <v>76</v>
      </c>
      <c r="C342" s="1211" t="s">
        <v>20</v>
      </c>
      <c r="D342" s="1211"/>
      <c r="E342" s="13"/>
      <c r="F342" s="95"/>
      <c r="G342" s="95"/>
      <c r="H342" s="95"/>
    </row>
    <row r="343" spans="1:8" ht="15.6" customHeight="1" x14ac:dyDescent="0.25">
      <c r="B343" s="94"/>
      <c r="C343" s="94"/>
      <c r="D343" s="94"/>
      <c r="E343" s="94"/>
      <c r="F343" s="94"/>
    </row>
    <row r="344" spans="1:8" ht="15.6" customHeight="1" thickBot="1" x14ac:dyDescent="0.3">
      <c r="B344" s="94"/>
      <c r="C344" s="94"/>
      <c r="D344" s="94"/>
      <c r="E344" s="94"/>
      <c r="F344" s="94"/>
    </row>
    <row r="345" spans="1:8" ht="30" customHeight="1" x14ac:dyDescent="0.25">
      <c r="A345" s="14" t="s">
        <v>258</v>
      </c>
      <c r="B345" s="1203" t="s">
        <v>281</v>
      </c>
      <c r="C345" s="1204"/>
      <c r="D345" s="1204"/>
      <c r="E345" s="1204" t="s">
        <v>21</v>
      </c>
      <c r="F345" s="1204" t="s">
        <v>208</v>
      </c>
      <c r="G345" s="1219" t="s">
        <v>209</v>
      </c>
    </row>
    <row r="346" spans="1:8" ht="30" customHeight="1" x14ac:dyDescent="0.25">
      <c r="B346" s="1206"/>
      <c r="C346" s="1207"/>
      <c r="D346" s="1207"/>
      <c r="E346" s="1207"/>
      <c r="F346" s="1207"/>
      <c r="G346" s="1220"/>
    </row>
    <row r="347" spans="1:8" ht="15.6" customHeight="1" x14ac:dyDescent="0.25">
      <c r="B347" s="1206" t="s">
        <v>25</v>
      </c>
      <c r="C347" s="1207"/>
      <c r="D347" s="1207"/>
      <c r="E347" s="65" t="s">
        <v>74</v>
      </c>
      <c r="F347" s="65" t="s">
        <v>74</v>
      </c>
      <c r="G347" s="66" t="s">
        <v>74</v>
      </c>
    </row>
    <row r="348" spans="1:8" ht="15.6" customHeight="1" x14ac:dyDescent="0.25">
      <c r="B348" s="24" t="s">
        <v>77</v>
      </c>
      <c r="C348" s="1234">
        <v>1</v>
      </c>
      <c r="D348" s="1234"/>
      <c r="E348" s="15"/>
      <c r="F348" s="15"/>
      <c r="G348" s="16"/>
    </row>
    <row r="349" spans="1:8" ht="15.6" customHeight="1" x14ac:dyDescent="0.25">
      <c r="B349" s="24" t="s">
        <v>78</v>
      </c>
      <c r="C349" s="1234">
        <v>0.99</v>
      </c>
      <c r="D349" s="1234"/>
      <c r="E349" s="15"/>
      <c r="F349" s="67">
        <f t="shared" ref="F349:F377" si="12">$F$348/$C349</f>
        <v>0</v>
      </c>
      <c r="G349" s="32">
        <f t="shared" ref="G349:G377" si="13">$G$348/$C349</f>
        <v>0</v>
      </c>
    </row>
    <row r="350" spans="1:8" ht="15.6" customHeight="1" x14ac:dyDescent="0.25">
      <c r="B350" s="24" t="s">
        <v>79</v>
      </c>
      <c r="C350" s="1234">
        <v>0.98</v>
      </c>
      <c r="D350" s="1234"/>
      <c r="E350" s="15"/>
      <c r="F350" s="67">
        <f t="shared" si="12"/>
        <v>0</v>
      </c>
      <c r="G350" s="32">
        <f t="shared" si="13"/>
        <v>0</v>
      </c>
    </row>
    <row r="351" spans="1:8" ht="15.6" customHeight="1" x14ac:dyDescent="0.25">
      <c r="B351" s="24" t="s">
        <v>80</v>
      </c>
      <c r="C351" s="1234">
        <v>0.97</v>
      </c>
      <c r="D351" s="1234"/>
      <c r="E351" s="15"/>
      <c r="F351" s="67">
        <f t="shared" si="12"/>
        <v>0</v>
      </c>
      <c r="G351" s="32">
        <f t="shared" si="13"/>
        <v>0</v>
      </c>
    </row>
    <row r="352" spans="1:8" ht="15.6" customHeight="1" x14ac:dyDescent="0.25">
      <c r="B352" s="24" t="s">
        <v>81</v>
      </c>
      <c r="C352" s="1234">
        <v>0.96</v>
      </c>
      <c r="D352" s="1234"/>
      <c r="E352" s="15"/>
      <c r="F352" s="67">
        <f t="shared" si="12"/>
        <v>0</v>
      </c>
      <c r="G352" s="32">
        <f t="shared" si="13"/>
        <v>0</v>
      </c>
    </row>
    <row r="353" spans="1:7" ht="15.6" customHeight="1" x14ac:dyDescent="0.25">
      <c r="B353" s="24" t="s">
        <v>82</v>
      </c>
      <c r="C353" s="1234">
        <v>0.95</v>
      </c>
      <c r="D353" s="1234"/>
      <c r="E353" s="15"/>
      <c r="F353" s="67">
        <f t="shared" si="12"/>
        <v>0</v>
      </c>
      <c r="G353" s="32">
        <f t="shared" si="13"/>
        <v>0</v>
      </c>
    </row>
    <row r="354" spans="1:7" ht="15.6" customHeight="1" x14ac:dyDescent="0.25">
      <c r="A354" s="14"/>
      <c r="B354" s="24" t="s">
        <v>83</v>
      </c>
      <c r="C354" s="1234">
        <v>0.94</v>
      </c>
      <c r="D354" s="1234"/>
      <c r="E354" s="15"/>
      <c r="F354" s="67">
        <f t="shared" si="12"/>
        <v>0</v>
      </c>
      <c r="G354" s="32">
        <f t="shared" si="13"/>
        <v>0</v>
      </c>
    </row>
    <row r="355" spans="1:7" ht="15.6" customHeight="1" x14ac:dyDescent="0.25">
      <c r="B355" s="24" t="s">
        <v>84</v>
      </c>
      <c r="C355" s="1234">
        <v>0.93</v>
      </c>
      <c r="D355" s="1234"/>
      <c r="E355" s="15"/>
      <c r="F355" s="67">
        <f t="shared" si="12"/>
        <v>0</v>
      </c>
      <c r="G355" s="32">
        <f t="shared" si="13"/>
        <v>0</v>
      </c>
    </row>
    <row r="356" spans="1:7" ht="15.6" customHeight="1" x14ac:dyDescent="0.25">
      <c r="B356" s="24" t="s">
        <v>85</v>
      </c>
      <c r="C356" s="1234">
        <v>0.92</v>
      </c>
      <c r="D356" s="1234"/>
      <c r="E356" s="15"/>
      <c r="F356" s="67">
        <f t="shared" si="12"/>
        <v>0</v>
      </c>
      <c r="G356" s="32">
        <f t="shared" si="13"/>
        <v>0</v>
      </c>
    </row>
    <row r="357" spans="1:7" ht="15.6" customHeight="1" x14ac:dyDescent="0.25">
      <c r="B357" s="24" t="s">
        <v>86</v>
      </c>
      <c r="C357" s="1234">
        <v>0.91</v>
      </c>
      <c r="D357" s="1234"/>
      <c r="E357" s="15"/>
      <c r="F357" s="67">
        <f t="shared" si="12"/>
        <v>0</v>
      </c>
      <c r="G357" s="32">
        <f t="shared" si="13"/>
        <v>0</v>
      </c>
    </row>
    <row r="358" spans="1:7" ht="15.6" customHeight="1" x14ac:dyDescent="0.25">
      <c r="B358" s="24" t="s">
        <v>87</v>
      </c>
      <c r="C358" s="1234">
        <v>0.9</v>
      </c>
      <c r="D358" s="1234"/>
      <c r="E358" s="15"/>
      <c r="F358" s="67">
        <f t="shared" si="12"/>
        <v>0</v>
      </c>
      <c r="G358" s="32">
        <f t="shared" si="13"/>
        <v>0</v>
      </c>
    </row>
    <row r="359" spans="1:7" ht="15.6" customHeight="1" x14ac:dyDescent="0.25">
      <c r="B359" s="24" t="s">
        <v>88</v>
      </c>
      <c r="C359" s="1234">
        <v>0.89</v>
      </c>
      <c r="D359" s="1234"/>
      <c r="E359" s="15"/>
      <c r="F359" s="67">
        <f t="shared" si="12"/>
        <v>0</v>
      </c>
      <c r="G359" s="32">
        <f t="shared" si="13"/>
        <v>0</v>
      </c>
    </row>
    <row r="360" spans="1:7" ht="15.6" customHeight="1" x14ac:dyDescent="0.25">
      <c r="B360" s="24" t="s">
        <v>89</v>
      </c>
      <c r="C360" s="1234">
        <v>0.88</v>
      </c>
      <c r="D360" s="1234"/>
      <c r="E360" s="15"/>
      <c r="F360" s="67">
        <f t="shared" si="12"/>
        <v>0</v>
      </c>
      <c r="G360" s="32">
        <f t="shared" si="13"/>
        <v>0</v>
      </c>
    </row>
    <row r="361" spans="1:7" ht="15.6" customHeight="1" x14ac:dyDescent="0.25">
      <c r="B361" s="24" t="s">
        <v>90</v>
      </c>
      <c r="C361" s="1234">
        <v>0.87</v>
      </c>
      <c r="D361" s="1234"/>
      <c r="E361" s="15"/>
      <c r="F361" s="67">
        <f t="shared" si="12"/>
        <v>0</v>
      </c>
      <c r="G361" s="32">
        <f t="shared" si="13"/>
        <v>0</v>
      </c>
    </row>
    <row r="362" spans="1:7" ht="15.6" customHeight="1" x14ac:dyDescent="0.25">
      <c r="B362" s="24" t="s">
        <v>91</v>
      </c>
      <c r="C362" s="1234">
        <v>0.86</v>
      </c>
      <c r="D362" s="1234"/>
      <c r="E362" s="15"/>
      <c r="F362" s="67">
        <f t="shared" si="12"/>
        <v>0</v>
      </c>
      <c r="G362" s="32">
        <f t="shared" si="13"/>
        <v>0</v>
      </c>
    </row>
    <row r="363" spans="1:7" ht="15.6" customHeight="1" x14ac:dyDescent="0.25">
      <c r="B363" s="24" t="s">
        <v>92</v>
      </c>
      <c r="C363" s="1234">
        <v>0.85</v>
      </c>
      <c r="D363" s="1234"/>
      <c r="E363" s="15"/>
      <c r="F363" s="67">
        <f t="shared" si="12"/>
        <v>0</v>
      </c>
      <c r="G363" s="32">
        <f t="shared" si="13"/>
        <v>0</v>
      </c>
    </row>
    <row r="364" spans="1:7" ht="15.6" customHeight="1" x14ac:dyDescent="0.25">
      <c r="B364" s="24" t="s">
        <v>93</v>
      </c>
      <c r="C364" s="1234">
        <v>0.84</v>
      </c>
      <c r="D364" s="1234"/>
      <c r="E364" s="15"/>
      <c r="F364" s="67">
        <f t="shared" si="12"/>
        <v>0</v>
      </c>
      <c r="G364" s="32">
        <f t="shared" si="13"/>
        <v>0</v>
      </c>
    </row>
    <row r="365" spans="1:7" ht="15.6" customHeight="1" x14ac:dyDescent="0.25">
      <c r="B365" s="24" t="s">
        <v>94</v>
      </c>
      <c r="C365" s="1234">
        <v>0.83</v>
      </c>
      <c r="D365" s="1234"/>
      <c r="E365" s="15"/>
      <c r="F365" s="67">
        <f t="shared" si="12"/>
        <v>0</v>
      </c>
      <c r="G365" s="32">
        <f t="shared" si="13"/>
        <v>0</v>
      </c>
    </row>
    <row r="366" spans="1:7" ht="15.6" customHeight="1" x14ac:dyDescent="0.25">
      <c r="B366" s="24" t="s">
        <v>95</v>
      </c>
      <c r="C366" s="1234">
        <v>0.82</v>
      </c>
      <c r="D366" s="1234"/>
      <c r="E366" s="15"/>
      <c r="F366" s="67">
        <f t="shared" si="12"/>
        <v>0</v>
      </c>
      <c r="G366" s="32">
        <f t="shared" si="13"/>
        <v>0</v>
      </c>
    </row>
    <row r="367" spans="1:7" ht="15.6" customHeight="1" x14ac:dyDescent="0.25">
      <c r="B367" s="24" t="s">
        <v>96</v>
      </c>
      <c r="C367" s="1234">
        <v>0.81</v>
      </c>
      <c r="D367" s="1234"/>
      <c r="E367" s="15"/>
      <c r="F367" s="67">
        <f t="shared" si="12"/>
        <v>0</v>
      </c>
      <c r="G367" s="32">
        <f t="shared" si="13"/>
        <v>0</v>
      </c>
    </row>
    <row r="368" spans="1:7" ht="15.6" customHeight="1" x14ac:dyDescent="0.25">
      <c r="B368" s="24" t="s">
        <v>97</v>
      </c>
      <c r="C368" s="1234">
        <v>0.8</v>
      </c>
      <c r="D368" s="1234"/>
      <c r="E368" s="15"/>
      <c r="F368" s="67">
        <f t="shared" si="12"/>
        <v>0</v>
      </c>
      <c r="G368" s="32">
        <f t="shared" si="13"/>
        <v>0</v>
      </c>
    </row>
    <row r="369" spans="2:8" ht="15.6" customHeight="1" x14ac:dyDescent="0.25">
      <c r="B369" s="24" t="s">
        <v>98</v>
      </c>
      <c r="C369" s="1234">
        <v>0.79</v>
      </c>
      <c r="D369" s="1234"/>
      <c r="E369" s="15"/>
      <c r="F369" s="67">
        <f t="shared" si="12"/>
        <v>0</v>
      </c>
      <c r="G369" s="32">
        <f t="shared" si="13"/>
        <v>0</v>
      </c>
    </row>
    <row r="370" spans="2:8" ht="15.6" customHeight="1" x14ac:dyDescent="0.25">
      <c r="B370" s="24" t="s">
        <v>99</v>
      </c>
      <c r="C370" s="1234">
        <v>0.78</v>
      </c>
      <c r="D370" s="1234"/>
      <c r="E370" s="15"/>
      <c r="F370" s="67">
        <f t="shared" si="12"/>
        <v>0</v>
      </c>
      <c r="G370" s="32">
        <f t="shared" si="13"/>
        <v>0</v>
      </c>
    </row>
    <row r="371" spans="2:8" ht="15.6" customHeight="1" x14ac:dyDescent="0.25">
      <c r="B371" s="24" t="s">
        <v>100</v>
      </c>
      <c r="C371" s="1234">
        <v>0.77</v>
      </c>
      <c r="D371" s="1234"/>
      <c r="E371" s="15"/>
      <c r="F371" s="67">
        <f t="shared" si="12"/>
        <v>0</v>
      </c>
      <c r="G371" s="32">
        <f t="shared" si="13"/>
        <v>0</v>
      </c>
    </row>
    <row r="372" spans="2:8" ht="15.6" customHeight="1" x14ac:dyDescent="0.25">
      <c r="B372" s="24" t="s">
        <v>101</v>
      </c>
      <c r="C372" s="1234">
        <v>0.76</v>
      </c>
      <c r="D372" s="1234"/>
      <c r="E372" s="15"/>
      <c r="F372" s="67">
        <f t="shared" si="12"/>
        <v>0</v>
      </c>
      <c r="G372" s="32">
        <f t="shared" si="13"/>
        <v>0</v>
      </c>
    </row>
    <row r="373" spans="2:8" ht="15.6" customHeight="1" x14ac:dyDescent="0.25">
      <c r="B373" s="24" t="s">
        <v>102</v>
      </c>
      <c r="C373" s="1234">
        <v>0.75</v>
      </c>
      <c r="D373" s="1234"/>
      <c r="E373" s="15"/>
      <c r="F373" s="67">
        <f t="shared" si="12"/>
        <v>0</v>
      </c>
      <c r="G373" s="32">
        <f t="shared" si="13"/>
        <v>0</v>
      </c>
    </row>
    <row r="374" spans="2:8" ht="15.6" customHeight="1" x14ac:dyDescent="0.25">
      <c r="B374" s="24" t="s">
        <v>103</v>
      </c>
      <c r="C374" s="1234">
        <v>0.74</v>
      </c>
      <c r="D374" s="1234"/>
      <c r="E374" s="15"/>
      <c r="F374" s="67">
        <f t="shared" si="12"/>
        <v>0</v>
      </c>
      <c r="G374" s="32">
        <f t="shared" si="13"/>
        <v>0</v>
      </c>
    </row>
    <row r="375" spans="2:8" ht="15.6" customHeight="1" x14ac:dyDescent="0.25">
      <c r="B375" s="24" t="s">
        <v>104</v>
      </c>
      <c r="C375" s="1234">
        <v>0.73</v>
      </c>
      <c r="D375" s="1234"/>
      <c r="E375" s="15"/>
      <c r="F375" s="67">
        <f t="shared" si="12"/>
        <v>0</v>
      </c>
      <c r="G375" s="32">
        <f t="shared" si="13"/>
        <v>0</v>
      </c>
    </row>
    <row r="376" spans="2:8" ht="15.6" customHeight="1" x14ac:dyDescent="0.25">
      <c r="B376" s="24" t="s">
        <v>105</v>
      </c>
      <c r="C376" s="1234">
        <v>0.72</v>
      </c>
      <c r="D376" s="1234"/>
      <c r="E376" s="15"/>
      <c r="F376" s="67">
        <f t="shared" si="12"/>
        <v>0</v>
      </c>
      <c r="G376" s="32">
        <f t="shared" si="13"/>
        <v>0</v>
      </c>
    </row>
    <row r="377" spans="2:8" ht="15.6" customHeight="1" thickBot="1" x14ac:dyDescent="0.3">
      <c r="B377" s="30" t="s">
        <v>106</v>
      </c>
      <c r="C377" s="1237">
        <v>0.71</v>
      </c>
      <c r="D377" s="1237"/>
      <c r="E377" s="17"/>
      <c r="F377" s="68">
        <f t="shared" si="12"/>
        <v>0</v>
      </c>
      <c r="G377" s="33">
        <f t="shared" si="13"/>
        <v>0</v>
      </c>
    </row>
    <row r="378" spans="2:8" ht="15.6" customHeight="1" x14ac:dyDescent="0.25">
      <c r="B378" s="94"/>
      <c r="C378" s="94"/>
      <c r="D378" s="94"/>
      <c r="E378" s="94"/>
      <c r="F378" s="94"/>
    </row>
    <row r="379" spans="2:8" ht="15.6" customHeight="1" x14ac:dyDescent="0.25">
      <c r="B379" s="94"/>
      <c r="C379" s="94"/>
      <c r="D379" s="94"/>
      <c r="E379" s="94"/>
      <c r="F379" s="94"/>
    </row>
    <row r="380" spans="2:8" ht="15.6" customHeight="1" thickBot="1" x14ac:dyDescent="0.3">
      <c r="B380" s="86"/>
      <c r="C380" s="2"/>
      <c r="D380" s="2"/>
      <c r="E380" s="5"/>
      <c r="G380" s="1232"/>
      <c r="H380" s="1232"/>
    </row>
    <row r="381" spans="2:8" ht="15.6" customHeight="1" x14ac:dyDescent="0.25">
      <c r="B381" s="1236" t="s">
        <v>24</v>
      </c>
      <c r="C381" s="1236"/>
      <c r="D381" s="1236"/>
      <c r="E381" s="5"/>
      <c r="G381" s="1231" t="s">
        <v>17</v>
      </c>
      <c r="H381" s="1231"/>
    </row>
    <row r="382" spans="2:8" ht="15.6" customHeight="1" x14ac:dyDescent="0.25">
      <c r="B382" s="99"/>
      <c r="C382" s="99"/>
      <c r="D382" s="99"/>
      <c r="E382" s="5"/>
      <c r="G382" s="85"/>
      <c r="H382" s="85"/>
    </row>
    <row r="383" spans="2:8" ht="15.6" customHeight="1" thickBot="1" x14ac:dyDescent="0.3">
      <c r="B383" s="99"/>
      <c r="C383" s="99"/>
      <c r="D383" s="99"/>
      <c r="E383" s="5"/>
      <c r="G383" s="85"/>
      <c r="H383" s="85"/>
    </row>
    <row r="384" spans="2:8" ht="15.6" customHeight="1" thickBot="1" x14ac:dyDescent="0.3">
      <c r="B384" s="1222" t="str">
        <f>B330</f>
        <v>FINANCIAL PROPOSAL (FORM 7: BUNKER C - MAPSA)</v>
      </c>
      <c r="C384" s="1223"/>
      <c r="D384" s="1223"/>
      <c r="E384" s="1223"/>
      <c r="F384" s="1223"/>
      <c r="G384" s="1223"/>
      <c r="H384" s="1224"/>
    </row>
    <row r="385" spans="1:8" ht="15.6" customHeight="1" thickBot="1" x14ac:dyDescent="0.3">
      <c r="B385" s="1214"/>
      <c r="C385" s="1214"/>
      <c r="D385" s="1214"/>
      <c r="E385" s="1214"/>
      <c r="F385" s="1214"/>
    </row>
    <row r="386" spans="1:8" ht="15.6" customHeight="1" thickBot="1" x14ac:dyDescent="0.3">
      <c r="B386" s="1215" t="s">
        <v>0</v>
      </c>
      <c r="C386" s="1216"/>
      <c r="D386" s="1216"/>
      <c r="E386" s="1217"/>
      <c r="F386" s="1217"/>
      <c r="G386" s="1217"/>
      <c r="H386" s="1218"/>
    </row>
    <row r="387" spans="1:8" ht="15.6" customHeight="1" x14ac:dyDescent="0.25">
      <c r="B387" s="94"/>
      <c r="C387" s="94"/>
      <c r="D387" s="94"/>
      <c r="E387" s="94"/>
      <c r="F387" s="94"/>
    </row>
    <row r="388" spans="1:8" ht="15.6" customHeight="1" thickBot="1" x14ac:dyDescent="0.3">
      <c r="B388" s="94"/>
      <c r="C388" s="94"/>
      <c r="D388" s="94"/>
      <c r="E388" s="94"/>
      <c r="F388" s="94"/>
    </row>
    <row r="389" spans="1:8" ht="30" customHeight="1" x14ac:dyDescent="0.25">
      <c r="A389" s="14" t="s">
        <v>258</v>
      </c>
      <c r="B389" s="1203" t="s">
        <v>281</v>
      </c>
      <c r="C389" s="1204"/>
      <c r="D389" s="1204"/>
      <c r="E389" s="1204" t="s">
        <v>21</v>
      </c>
      <c r="F389" s="1204" t="s">
        <v>208</v>
      </c>
      <c r="G389" s="1219" t="s">
        <v>209</v>
      </c>
    </row>
    <row r="390" spans="1:8" ht="30" customHeight="1" x14ac:dyDescent="0.25">
      <c r="B390" s="1206"/>
      <c r="C390" s="1207"/>
      <c r="D390" s="1207"/>
      <c r="E390" s="1207"/>
      <c r="F390" s="1207"/>
      <c r="G390" s="1220"/>
    </row>
    <row r="391" spans="1:8" ht="15.6" customHeight="1" x14ac:dyDescent="0.25">
      <c r="B391" s="1206" t="s">
        <v>25</v>
      </c>
      <c r="C391" s="1207"/>
      <c r="D391" s="1207"/>
      <c r="E391" s="65" t="s">
        <v>74</v>
      </c>
      <c r="F391" s="65" t="s">
        <v>74</v>
      </c>
      <c r="G391" s="66" t="s">
        <v>74</v>
      </c>
    </row>
    <row r="392" spans="1:8" ht="15.6" customHeight="1" x14ac:dyDescent="0.25">
      <c r="B392" s="24" t="s">
        <v>107</v>
      </c>
      <c r="C392" s="1234">
        <v>0.7</v>
      </c>
      <c r="D392" s="1234"/>
      <c r="E392" s="15"/>
      <c r="F392" s="67">
        <f t="shared" ref="F392:F431" si="14">$F$348/$C392</f>
        <v>0</v>
      </c>
      <c r="G392" s="32">
        <f t="shared" ref="G392:G431" si="15">$G$348/$C392</f>
        <v>0</v>
      </c>
    </row>
    <row r="393" spans="1:8" ht="15.6" customHeight="1" x14ac:dyDescent="0.25">
      <c r="B393" s="24" t="s">
        <v>108</v>
      </c>
      <c r="C393" s="1234">
        <v>0.69</v>
      </c>
      <c r="D393" s="1234"/>
      <c r="E393" s="15"/>
      <c r="F393" s="67">
        <f t="shared" si="14"/>
        <v>0</v>
      </c>
      <c r="G393" s="32">
        <f t="shared" si="15"/>
        <v>0</v>
      </c>
    </row>
    <row r="394" spans="1:8" ht="15.6" customHeight="1" x14ac:dyDescent="0.25">
      <c r="B394" s="24" t="s">
        <v>109</v>
      </c>
      <c r="C394" s="1234">
        <v>0.68</v>
      </c>
      <c r="D394" s="1234"/>
      <c r="E394" s="15"/>
      <c r="F394" s="67">
        <f t="shared" si="14"/>
        <v>0</v>
      </c>
      <c r="G394" s="32">
        <f t="shared" si="15"/>
        <v>0</v>
      </c>
    </row>
    <row r="395" spans="1:8" ht="15.6" customHeight="1" x14ac:dyDescent="0.25">
      <c r="B395" s="24" t="s">
        <v>110</v>
      </c>
      <c r="C395" s="1234">
        <v>0.67</v>
      </c>
      <c r="D395" s="1234"/>
      <c r="E395" s="15"/>
      <c r="F395" s="67">
        <f t="shared" si="14"/>
        <v>0</v>
      </c>
      <c r="G395" s="32">
        <f t="shared" si="15"/>
        <v>0</v>
      </c>
    </row>
    <row r="396" spans="1:8" ht="15.6" customHeight="1" x14ac:dyDescent="0.25">
      <c r="B396" s="24" t="s">
        <v>111</v>
      </c>
      <c r="C396" s="1234">
        <v>0.66</v>
      </c>
      <c r="D396" s="1234"/>
      <c r="E396" s="15"/>
      <c r="F396" s="67">
        <f t="shared" si="14"/>
        <v>0</v>
      </c>
      <c r="G396" s="32">
        <f t="shared" si="15"/>
        <v>0</v>
      </c>
    </row>
    <row r="397" spans="1:8" ht="15.6" customHeight="1" x14ac:dyDescent="0.25">
      <c r="B397" s="24" t="s">
        <v>112</v>
      </c>
      <c r="C397" s="1234">
        <v>0.65</v>
      </c>
      <c r="D397" s="1234"/>
      <c r="E397" s="15"/>
      <c r="F397" s="67">
        <f t="shared" si="14"/>
        <v>0</v>
      </c>
      <c r="G397" s="32">
        <f t="shared" si="15"/>
        <v>0</v>
      </c>
    </row>
    <row r="398" spans="1:8" ht="15.6" customHeight="1" x14ac:dyDescent="0.25">
      <c r="B398" s="24" t="s">
        <v>113</v>
      </c>
      <c r="C398" s="1234">
        <v>0.64</v>
      </c>
      <c r="D398" s="1234"/>
      <c r="E398" s="15"/>
      <c r="F398" s="67">
        <f t="shared" si="14"/>
        <v>0</v>
      </c>
      <c r="G398" s="32">
        <f t="shared" si="15"/>
        <v>0</v>
      </c>
    </row>
    <row r="399" spans="1:8" ht="15.6" customHeight="1" x14ac:dyDescent="0.25">
      <c r="B399" s="24" t="s">
        <v>114</v>
      </c>
      <c r="C399" s="1234">
        <v>0.63</v>
      </c>
      <c r="D399" s="1234"/>
      <c r="E399" s="15"/>
      <c r="F399" s="67">
        <f t="shared" si="14"/>
        <v>0</v>
      </c>
      <c r="G399" s="32">
        <f t="shared" si="15"/>
        <v>0</v>
      </c>
    </row>
    <row r="400" spans="1:8" ht="15.6" customHeight="1" x14ac:dyDescent="0.25">
      <c r="B400" s="24" t="s">
        <v>115</v>
      </c>
      <c r="C400" s="1234">
        <v>0.62</v>
      </c>
      <c r="D400" s="1234"/>
      <c r="E400" s="15"/>
      <c r="F400" s="67">
        <f t="shared" si="14"/>
        <v>0</v>
      </c>
      <c r="G400" s="32">
        <f t="shared" si="15"/>
        <v>0</v>
      </c>
    </row>
    <row r="401" spans="2:7" ht="15.6" customHeight="1" x14ac:dyDescent="0.25">
      <c r="B401" s="24" t="s">
        <v>116</v>
      </c>
      <c r="C401" s="1234">
        <v>0.61</v>
      </c>
      <c r="D401" s="1234"/>
      <c r="E401" s="15"/>
      <c r="F401" s="67">
        <f t="shared" si="14"/>
        <v>0</v>
      </c>
      <c r="G401" s="32">
        <f t="shared" si="15"/>
        <v>0</v>
      </c>
    </row>
    <row r="402" spans="2:7" ht="15.6" customHeight="1" x14ac:dyDescent="0.25">
      <c r="B402" s="24" t="s">
        <v>117</v>
      </c>
      <c r="C402" s="1234">
        <v>0.6</v>
      </c>
      <c r="D402" s="1234"/>
      <c r="E402" s="15"/>
      <c r="F402" s="67">
        <f t="shared" si="14"/>
        <v>0</v>
      </c>
      <c r="G402" s="32">
        <f t="shared" si="15"/>
        <v>0</v>
      </c>
    </row>
    <row r="403" spans="2:7" ht="15.6" customHeight="1" x14ac:dyDescent="0.25">
      <c r="B403" s="24" t="s">
        <v>118</v>
      </c>
      <c r="C403" s="1234">
        <v>0.59</v>
      </c>
      <c r="D403" s="1234"/>
      <c r="E403" s="15"/>
      <c r="F403" s="67">
        <f t="shared" si="14"/>
        <v>0</v>
      </c>
      <c r="G403" s="32">
        <f t="shared" si="15"/>
        <v>0</v>
      </c>
    </row>
    <row r="404" spans="2:7" ht="15.6" customHeight="1" x14ac:dyDescent="0.25">
      <c r="B404" s="24" t="s">
        <v>119</v>
      </c>
      <c r="C404" s="1234">
        <v>0.57999999999999996</v>
      </c>
      <c r="D404" s="1234"/>
      <c r="E404" s="15"/>
      <c r="F404" s="67">
        <f t="shared" si="14"/>
        <v>0</v>
      </c>
      <c r="G404" s="32">
        <f t="shared" si="15"/>
        <v>0</v>
      </c>
    </row>
    <row r="405" spans="2:7" ht="15.6" customHeight="1" x14ac:dyDescent="0.25">
      <c r="B405" s="24" t="s">
        <v>120</v>
      </c>
      <c r="C405" s="1234">
        <v>0.56999999999999995</v>
      </c>
      <c r="D405" s="1234"/>
      <c r="E405" s="15"/>
      <c r="F405" s="67">
        <f t="shared" si="14"/>
        <v>0</v>
      </c>
      <c r="G405" s="32">
        <f t="shared" si="15"/>
        <v>0</v>
      </c>
    </row>
    <row r="406" spans="2:7" ht="15.6" customHeight="1" x14ac:dyDescent="0.25">
      <c r="B406" s="24" t="s">
        <v>121</v>
      </c>
      <c r="C406" s="1234">
        <v>0.56000000000000005</v>
      </c>
      <c r="D406" s="1234"/>
      <c r="E406" s="15"/>
      <c r="F406" s="67">
        <f t="shared" si="14"/>
        <v>0</v>
      </c>
      <c r="G406" s="32">
        <f t="shared" si="15"/>
        <v>0</v>
      </c>
    </row>
    <row r="407" spans="2:7" ht="15.6" customHeight="1" x14ac:dyDescent="0.25">
      <c r="B407" s="24" t="s">
        <v>122</v>
      </c>
      <c r="C407" s="1234">
        <v>0.55000000000000004</v>
      </c>
      <c r="D407" s="1234"/>
      <c r="E407" s="15"/>
      <c r="F407" s="67">
        <f t="shared" si="14"/>
        <v>0</v>
      </c>
      <c r="G407" s="32">
        <f t="shared" si="15"/>
        <v>0</v>
      </c>
    </row>
    <row r="408" spans="2:7" ht="15.6" customHeight="1" x14ac:dyDescent="0.25">
      <c r="B408" s="24" t="s">
        <v>123</v>
      </c>
      <c r="C408" s="1234">
        <v>0.54</v>
      </c>
      <c r="D408" s="1234"/>
      <c r="E408" s="15"/>
      <c r="F408" s="67">
        <f t="shared" si="14"/>
        <v>0</v>
      </c>
      <c r="G408" s="32">
        <f t="shared" si="15"/>
        <v>0</v>
      </c>
    </row>
    <row r="409" spans="2:7" ht="15.6" customHeight="1" x14ac:dyDescent="0.25">
      <c r="B409" s="24" t="s">
        <v>124</v>
      </c>
      <c r="C409" s="1234">
        <v>0.53</v>
      </c>
      <c r="D409" s="1234"/>
      <c r="E409" s="15"/>
      <c r="F409" s="67">
        <f t="shared" si="14"/>
        <v>0</v>
      </c>
      <c r="G409" s="32">
        <f t="shared" si="15"/>
        <v>0</v>
      </c>
    </row>
    <row r="410" spans="2:7" ht="15.6" customHeight="1" x14ac:dyDescent="0.25">
      <c r="B410" s="24" t="s">
        <v>125</v>
      </c>
      <c r="C410" s="1234">
        <v>0.52</v>
      </c>
      <c r="D410" s="1234"/>
      <c r="E410" s="15"/>
      <c r="F410" s="67">
        <f t="shared" si="14"/>
        <v>0</v>
      </c>
      <c r="G410" s="32">
        <f t="shared" si="15"/>
        <v>0</v>
      </c>
    </row>
    <row r="411" spans="2:7" ht="15.6" customHeight="1" x14ac:dyDescent="0.25">
      <c r="B411" s="24" t="s">
        <v>126</v>
      </c>
      <c r="C411" s="1234">
        <v>0.51</v>
      </c>
      <c r="D411" s="1234"/>
      <c r="E411" s="15"/>
      <c r="F411" s="67">
        <f t="shared" si="14"/>
        <v>0</v>
      </c>
      <c r="G411" s="32">
        <f t="shared" si="15"/>
        <v>0</v>
      </c>
    </row>
    <row r="412" spans="2:7" ht="15.6" customHeight="1" x14ac:dyDescent="0.25">
      <c r="B412" s="24" t="s">
        <v>127</v>
      </c>
      <c r="C412" s="1234">
        <v>0.5</v>
      </c>
      <c r="D412" s="1234"/>
      <c r="E412" s="15"/>
      <c r="F412" s="67">
        <f t="shared" si="14"/>
        <v>0</v>
      </c>
      <c r="G412" s="32">
        <f t="shared" si="15"/>
        <v>0</v>
      </c>
    </row>
    <row r="413" spans="2:7" ht="15.6" customHeight="1" x14ac:dyDescent="0.25">
      <c r="B413" s="24" t="s">
        <v>128</v>
      </c>
      <c r="C413" s="1234">
        <v>0.49</v>
      </c>
      <c r="D413" s="1234"/>
      <c r="E413" s="15"/>
      <c r="F413" s="67">
        <f t="shared" si="14"/>
        <v>0</v>
      </c>
      <c r="G413" s="32">
        <f t="shared" si="15"/>
        <v>0</v>
      </c>
    </row>
    <row r="414" spans="2:7" ht="15.6" customHeight="1" x14ac:dyDescent="0.25">
      <c r="B414" s="24" t="s">
        <v>129</v>
      </c>
      <c r="C414" s="1234">
        <v>0.48</v>
      </c>
      <c r="D414" s="1234"/>
      <c r="E414" s="15"/>
      <c r="F414" s="67">
        <f t="shared" si="14"/>
        <v>0</v>
      </c>
      <c r="G414" s="32">
        <f t="shared" si="15"/>
        <v>0</v>
      </c>
    </row>
    <row r="415" spans="2:7" ht="15.6" customHeight="1" x14ac:dyDescent="0.25">
      <c r="B415" s="24" t="s">
        <v>130</v>
      </c>
      <c r="C415" s="1234">
        <v>0.47</v>
      </c>
      <c r="D415" s="1234"/>
      <c r="E415" s="15"/>
      <c r="F415" s="67">
        <f t="shared" si="14"/>
        <v>0</v>
      </c>
      <c r="G415" s="32">
        <f t="shared" si="15"/>
        <v>0</v>
      </c>
    </row>
    <row r="416" spans="2:7" ht="15.6" customHeight="1" x14ac:dyDescent="0.25">
      <c r="B416" s="24" t="s">
        <v>131</v>
      </c>
      <c r="C416" s="1234">
        <v>0.46</v>
      </c>
      <c r="D416" s="1234"/>
      <c r="E416" s="15"/>
      <c r="F416" s="67">
        <f t="shared" si="14"/>
        <v>0</v>
      </c>
      <c r="G416" s="32">
        <f t="shared" si="15"/>
        <v>0</v>
      </c>
    </row>
    <row r="417" spans="2:7" ht="15.6" customHeight="1" x14ac:dyDescent="0.25">
      <c r="B417" s="24" t="s">
        <v>132</v>
      </c>
      <c r="C417" s="1234">
        <v>0.45</v>
      </c>
      <c r="D417" s="1234"/>
      <c r="E417" s="15"/>
      <c r="F417" s="67">
        <f t="shared" si="14"/>
        <v>0</v>
      </c>
      <c r="G417" s="32">
        <f t="shared" si="15"/>
        <v>0</v>
      </c>
    </row>
    <row r="418" spans="2:7" ht="15.6" customHeight="1" x14ac:dyDescent="0.25">
      <c r="B418" s="24" t="s">
        <v>133</v>
      </c>
      <c r="C418" s="1234">
        <v>0.44</v>
      </c>
      <c r="D418" s="1234"/>
      <c r="E418" s="15"/>
      <c r="F418" s="67">
        <f t="shared" si="14"/>
        <v>0</v>
      </c>
      <c r="G418" s="32">
        <f t="shared" si="15"/>
        <v>0</v>
      </c>
    </row>
    <row r="419" spans="2:7" ht="15.6" customHeight="1" x14ac:dyDescent="0.25">
      <c r="B419" s="24" t="s">
        <v>134</v>
      </c>
      <c r="C419" s="1234">
        <v>0.43</v>
      </c>
      <c r="D419" s="1234"/>
      <c r="E419" s="15"/>
      <c r="F419" s="67">
        <f t="shared" si="14"/>
        <v>0</v>
      </c>
      <c r="G419" s="32">
        <f t="shared" si="15"/>
        <v>0</v>
      </c>
    </row>
    <row r="420" spans="2:7" ht="15.6" customHeight="1" x14ac:dyDescent="0.25">
      <c r="B420" s="24" t="s">
        <v>135</v>
      </c>
      <c r="C420" s="1234">
        <v>0.42</v>
      </c>
      <c r="D420" s="1234"/>
      <c r="E420" s="15"/>
      <c r="F420" s="67">
        <f t="shared" si="14"/>
        <v>0</v>
      </c>
      <c r="G420" s="32">
        <f t="shared" si="15"/>
        <v>0</v>
      </c>
    </row>
    <row r="421" spans="2:7" ht="15.6" customHeight="1" x14ac:dyDescent="0.25">
      <c r="B421" s="24" t="s">
        <v>136</v>
      </c>
      <c r="C421" s="1234">
        <v>0.41</v>
      </c>
      <c r="D421" s="1234"/>
      <c r="E421" s="15"/>
      <c r="F421" s="67">
        <f t="shared" si="14"/>
        <v>0</v>
      </c>
      <c r="G421" s="32">
        <f t="shared" si="15"/>
        <v>0</v>
      </c>
    </row>
    <row r="422" spans="2:7" ht="15.6" customHeight="1" x14ac:dyDescent="0.25">
      <c r="B422" s="24" t="s">
        <v>137</v>
      </c>
      <c r="C422" s="1234">
        <v>0.4</v>
      </c>
      <c r="D422" s="1234"/>
      <c r="E422" s="15"/>
      <c r="F422" s="67">
        <f t="shared" si="14"/>
        <v>0</v>
      </c>
      <c r="G422" s="32">
        <f t="shared" si="15"/>
        <v>0</v>
      </c>
    </row>
    <row r="423" spans="2:7" ht="15.6" customHeight="1" x14ac:dyDescent="0.25">
      <c r="B423" s="24" t="s">
        <v>138</v>
      </c>
      <c r="C423" s="1234">
        <v>0.39</v>
      </c>
      <c r="D423" s="1234"/>
      <c r="E423" s="15"/>
      <c r="F423" s="67">
        <f t="shared" si="14"/>
        <v>0</v>
      </c>
      <c r="G423" s="32">
        <f t="shared" si="15"/>
        <v>0</v>
      </c>
    </row>
    <row r="424" spans="2:7" ht="15.6" customHeight="1" x14ac:dyDescent="0.25">
      <c r="B424" s="24" t="s">
        <v>139</v>
      </c>
      <c r="C424" s="1234">
        <v>0.38</v>
      </c>
      <c r="D424" s="1234"/>
      <c r="E424" s="15"/>
      <c r="F424" s="67">
        <f t="shared" si="14"/>
        <v>0</v>
      </c>
      <c r="G424" s="32">
        <f t="shared" si="15"/>
        <v>0</v>
      </c>
    </row>
    <row r="425" spans="2:7" ht="15.6" customHeight="1" x14ac:dyDescent="0.25">
      <c r="B425" s="24" t="s">
        <v>140</v>
      </c>
      <c r="C425" s="1234">
        <v>0.37</v>
      </c>
      <c r="D425" s="1234"/>
      <c r="E425" s="15"/>
      <c r="F425" s="67">
        <f t="shared" si="14"/>
        <v>0</v>
      </c>
      <c r="G425" s="32">
        <f t="shared" si="15"/>
        <v>0</v>
      </c>
    </row>
    <row r="426" spans="2:7" ht="15.6" customHeight="1" x14ac:dyDescent="0.25">
      <c r="B426" s="24" t="s">
        <v>141</v>
      </c>
      <c r="C426" s="1234">
        <v>0.36</v>
      </c>
      <c r="D426" s="1234"/>
      <c r="E426" s="15"/>
      <c r="F426" s="67">
        <f t="shared" si="14"/>
        <v>0</v>
      </c>
      <c r="G426" s="32">
        <f t="shared" si="15"/>
        <v>0</v>
      </c>
    </row>
    <row r="427" spans="2:7" ht="15.6" customHeight="1" x14ac:dyDescent="0.25">
      <c r="B427" s="24" t="s">
        <v>142</v>
      </c>
      <c r="C427" s="1234">
        <v>0.35</v>
      </c>
      <c r="D427" s="1234"/>
      <c r="E427" s="15"/>
      <c r="F427" s="67">
        <f t="shared" si="14"/>
        <v>0</v>
      </c>
      <c r="G427" s="32">
        <f t="shared" si="15"/>
        <v>0</v>
      </c>
    </row>
    <row r="428" spans="2:7" ht="15.6" customHeight="1" x14ac:dyDescent="0.25">
      <c r="B428" s="24" t="s">
        <v>143</v>
      </c>
      <c r="C428" s="1234">
        <v>0.34</v>
      </c>
      <c r="D428" s="1234"/>
      <c r="E428" s="15"/>
      <c r="F428" s="67">
        <f t="shared" si="14"/>
        <v>0</v>
      </c>
      <c r="G428" s="32">
        <f t="shared" si="15"/>
        <v>0</v>
      </c>
    </row>
    <row r="429" spans="2:7" ht="15.6" customHeight="1" x14ac:dyDescent="0.25">
      <c r="B429" s="24" t="s">
        <v>144</v>
      </c>
      <c r="C429" s="1234">
        <v>0.33</v>
      </c>
      <c r="D429" s="1234"/>
      <c r="E429" s="15"/>
      <c r="F429" s="67">
        <f t="shared" si="14"/>
        <v>0</v>
      </c>
      <c r="G429" s="32">
        <f t="shared" si="15"/>
        <v>0</v>
      </c>
    </row>
    <row r="430" spans="2:7" ht="15.6" customHeight="1" x14ac:dyDescent="0.25">
      <c r="B430" s="24" t="s">
        <v>145</v>
      </c>
      <c r="C430" s="1234">
        <v>0.32</v>
      </c>
      <c r="D430" s="1234"/>
      <c r="E430" s="15"/>
      <c r="F430" s="67">
        <f t="shared" si="14"/>
        <v>0</v>
      </c>
      <c r="G430" s="32">
        <f t="shared" si="15"/>
        <v>0</v>
      </c>
    </row>
    <row r="431" spans="2:7" ht="15.6" customHeight="1" thickBot="1" x14ac:dyDescent="0.3">
      <c r="B431" s="30" t="s">
        <v>146</v>
      </c>
      <c r="C431" s="1237">
        <v>0.31</v>
      </c>
      <c r="D431" s="1237"/>
      <c r="E431" s="17"/>
      <c r="F431" s="68">
        <f t="shared" si="14"/>
        <v>0</v>
      </c>
      <c r="G431" s="33">
        <f t="shared" si="15"/>
        <v>0</v>
      </c>
    </row>
    <row r="432" spans="2:7" ht="15.6" customHeight="1" x14ac:dyDescent="0.25"/>
    <row r="433" spans="1:8" ht="15.6" customHeight="1" x14ac:dyDescent="0.25"/>
    <row r="434" spans="1:8" ht="15.6" customHeight="1" thickBot="1" x14ac:dyDescent="0.3">
      <c r="B434" s="86"/>
      <c r="C434" s="2"/>
      <c r="D434" s="2"/>
      <c r="E434" s="5"/>
      <c r="G434" s="1232"/>
      <c r="H434" s="1232"/>
    </row>
    <row r="435" spans="1:8" ht="15.6" customHeight="1" x14ac:dyDescent="0.25">
      <c r="B435" s="1236" t="s">
        <v>24</v>
      </c>
      <c r="C435" s="1236"/>
      <c r="D435" s="1236"/>
      <c r="E435" s="5"/>
      <c r="G435" s="1231" t="s">
        <v>17</v>
      </c>
      <c r="H435" s="1231"/>
    </row>
    <row r="436" spans="1:8" ht="15.6" customHeight="1" x14ac:dyDescent="0.25">
      <c r="B436" s="99"/>
      <c r="C436" s="99"/>
      <c r="D436" s="99"/>
      <c r="E436" s="5"/>
      <c r="G436" s="85"/>
      <c r="H436" s="85"/>
    </row>
    <row r="437" spans="1:8" ht="15.6" customHeight="1" thickBot="1" x14ac:dyDescent="0.3">
      <c r="B437" s="99"/>
      <c r="C437" s="99"/>
      <c r="D437" s="99"/>
      <c r="E437" s="5"/>
      <c r="G437" s="85"/>
      <c r="H437" s="85"/>
    </row>
    <row r="438" spans="1:8" ht="15.6" customHeight="1" thickBot="1" x14ac:dyDescent="0.3">
      <c r="B438" s="1222" t="str">
        <f>B384</f>
        <v>FINANCIAL PROPOSAL (FORM 7: BUNKER C - MAPSA)</v>
      </c>
      <c r="C438" s="1223"/>
      <c r="D438" s="1223"/>
      <c r="E438" s="1223"/>
      <c r="F438" s="1223"/>
      <c r="G438" s="1223"/>
      <c r="H438" s="1224"/>
    </row>
    <row r="439" spans="1:8" ht="15.6" customHeight="1" thickBot="1" x14ac:dyDescent="0.3">
      <c r="B439" s="1214"/>
      <c r="C439" s="1214"/>
      <c r="D439" s="1214"/>
      <c r="E439" s="1214"/>
      <c r="F439" s="1214"/>
    </row>
    <row r="440" spans="1:8" ht="15.6" customHeight="1" thickBot="1" x14ac:dyDescent="0.3">
      <c r="B440" s="1238" t="s">
        <v>0</v>
      </c>
      <c r="C440" s="1239"/>
      <c r="D440" s="1239"/>
      <c r="E440" s="1217"/>
      <c r="F440" s="1217"/>
      <c r="G440" s="1217"/>
      <c r="H440" s="1218"/>
    </row>
    <row r="441" spans="1:8" ht="15.6" customHeight="1" x14ac:dyDescent="0.25">
      <c r="B441" s="94"/>
      <c r="C441" s="94"/>
      <c r="D441" s="94"/>
      <c r="E441" s="94"/>
      <c r="F441" s="94"/>
    </row>
    <row r="442" spans="1:8" ht="15.6" customHeight="1" thickBot="1" x14ac:dyDescent="0.3">
      <c r="B442" s="94"/>
      <c r="C442" s="94"/>
      <c r="D442" s="94"/>
      <c r="E442" s="94"/>
      <c r="F442" s="94"/>
    </row>
    <row r="443" spans="1:8" ht="30" customHeight="1" x14ac:dyDescent="0.25">
      <c r="A443" s="14" t="s">
        <v>258</v>
      </c>
      <c r="B443" s="1203" t="s">
        <v>281</v>
      </c>
      <c r="C443" s="1204"/>
      <c r="D443" s="1204"/>
      <c r="E443" s="1204" t="s">
        <v>21</v>
      </c>
      <c r="F443" s="1204" t="s">
        <v>208</v>
      </c>
      <c r="G443" s="1219" t="s">
        <v>209</v>
      </c>
    </row>
    <row r="444" spans="1:8" ht="30" customHeight="1" x14ac:dyDescent="0.25">
      <c r="B444" s="1206"/>
      <c r="C444" s="1207"/>
      <c r="D444" s="1207"/>
      <c r="E444" s="1207"/>
      <c r="F444" s="1207"/>
      <c r="G444" s="1220"/>
    </row>
    <row r="445" spans="1:8" ht="15.6" customHeight="1" x14ac:dyDescent="0.25">
      <c r="B445" s="1206" t="s">
        <v>25</v>
      </c>
      <c r="C445" s="1207"/>
      <c r="D445" s="1207"/>
      <c r="E445" s="65" t="s">
        <v>74</v>
      </c>
      <c r="F445" s="65" t="s">
        <v>74</v>
      </c>
      <c r="G445" s="66" t="s">
        <v>74</v>
      </c>
    </row>
    <row r="446" spans="1:8" ht="15.6" customHeight="1" x14ac:dyDescent="0.25">
      <c r="B446" s="24" t="s">
        <v>147</v>
      </c>
      <c r="C446" s="1234">
        <v>0.3</v>
      </c>
      <c r="D446" s="1234"/>
      <c r="E446" s="15"/>
      <c r="F446" s="67">
        <f t="shared" ref="F446:F475" si="16">$F$348/$C446</f>
        <v>0</v>
      </c>
      <c r="G446" s="32">
        <f t="shared" ref="G446:G475" si="17">$G$348/$C446</f>
        <v>0</v>
      </c>
    </row>
    <row r="447" spans="1:8" ht="15.6" customHeight="1" x14ac:dyDescent="0.25">
      <c r="B447" s="24" t="s">
        <v>148</v>
      </c>
      <c r="C447" s="1234">
        <v>0.28999999999999998</v>
      </c>
      <c r="D447" s="1234"/>
      <c r="E447" s="15"/>
      <c r="F447" s="67">
        <f t="shared" si="16"/>
        <v>0</v>
      </c>
      <c r="G447" s="32">
        <f t="shared" si="17"/>
        <v>0</v>
      </c>
    </row>
    <row r="448" spans="1:8" ht="15.6" customHeight="1" x14ac:dyDescent="0.25">
      <c r="B448" s="24" t="s">
        <v>149</v>
      </c>
      <c r="C448" s="1234">
        <v>0.28000000000000003</v>
      </c>
      <c r="D448" s="1234"/>
      <c r="E448" s="15"/>
      <c r="F448" s="67">
        <f t="shared" si="16"/>
        <v>0</v>
      </c>
      <c r="G448" s="32">
        <f t="shared" si="17"/>
        <v>0</v>
      </c>
    </row>
    <row r="449" spans="2:7" ht="15.6" customHeight="1" x14ac:dyDescent="0.25">
      <c r="B449" s="24" t="s">
        <v>150</v>
      </c>
      <c r="C449" s="1234">
        <v>0.27</v>
      </c>
      <c r="D449" s="1234"/>
      <c r="E449" s="15"/>
      <c r="F449" s="67">
        <f t="shared" si="16"/>
        <v>0</v>
      </c>
      <c r="G449" s="32">
        <f t="shared" si="17"/>
        <v>0</v>
      </c>
    </row>
    <row r="450" spans="2:7" ht="15.6" customHeight="1" x14ac:dyDescent="0.25">
      <c r="B450" s="24" t="s">
        <v>151</v>
      </c>
      <c r="C450" s="1234">
        <v>0.26</v>
      </c>
      <c r="D450" s="1234"/>
      <c r="E450" s="15"/>
      <c r="F450" s="67">
        <f t="shared" si="16"/>
        <v>0</v>
      </c>
      <c r="G450" s="32">
        <f t="shared" si="17"/>
        <v>0</v>
      </c>
    </row>
    <row r="451" spans="2:7" ht="15.6" customHeight="1" x14ac:dyDescent="0.25">
      <c r="B451" s="24" t="s">
        <v>152</v>
      </c>
      <c r="C451" s="1234">
        <v>0.25</v>
      </c>
      <c r="D451" s="1234"/>
      <c r="E451" s="15"/>
      <c r="F451" s="67">
        <f t="shared" si="16"/>
        <v>0</v>
      </c>
      <c r="G451" s="32">
        <f t="shared" si="17"/>
        <v>0</v>
      </c>
    </row>
    <row r="452" spans="2:7" ht="15.6" customHeight="1" x14ac:dyDescent="0.25">
      <c r="B452" s="24" t="s">
        <v>153</v>
      </c>
      <c r="C452" s="1234">
        <v>0.24</v>
      </c>
      <c r="D452" s="1234"/>
      <c r="E452" s="15"/>
      <c r="F452" s="67">
        <f t="shared" si="16"/>
        <v>0</v>
      </c>
      <c r="G452" s="32">
        <f t="shared" si="17"/>
        <v>0</v>
      </c>
    </row>
    <row r="453" spans="2:7" ht="15.6" customHeight="1" x14ac:dyDescent="0.25">
      <c r="B453" s="24" t="s">
        <v>154</v>
      </c>
      <c r="C453" s="1234">
        <v>0.23</v>
      </c>
      <c r="D453" s="1234"/>
      <c r="E453" s="15"/>
      <c r="F453" s="67">
        <f t="shared" si="16"/>
        <v>0</v>
      </c>
      <c r="G453" s="32">
        <f t="shared" si="17"/>
        <v>0</v>
      </c>
    </row>
    <row r="454" spans="2:7" ht="15.6" customHeight="1" x14ac:dyDescent="0.25">
      <c r="B454" s="24" t="s">
        <v>155</v>
      </c>
      <c r="C454" s="1234">
        <v>0.22</v>
      </c>
      <c r="D454" s="1234"/>
      <c r="E454" s="15"/>
      <c r="F454" s="67">
        <f t="shared" si="16"/>
        <v>0</v>
      </c>
      <c r="G454" s="32">
        <f t="shared" si="17"/>
        <v>0</v>
      </c>
    </row>
    <row r="455" spans="2:7" ht="15.6" customHeight="1" x14ac:dyDescent="0.25">
      <c r="B455" s="24" t="s">
        <v>156</v>
      </c>
      <c r="C455" s="1234">
        <v>0.21</v>
      </c>
      <c r="D455" s="1234"/>
      <c r="E455" s="15"/>
      <c r="F455" s="67">
        <f t="shared" si="16"/>
        <v>0</v>
      </c>
      <c r="G455" s="32">
        <f t="shared" si="17"/>
        <v>0</v>
      </c>
    </row>
    <row r="456" spans="2:7" ht="15.6" customHeight="1" x14ac:dyDescent="0.25">
      <c r="B456" s="24" t="s">
        <v>157</v>
      </c>
      <c r="C456" s="1234">
        <v>0.2</v>
      </c>
      <c r="D456" s="1234"/>
      <c r="E456" s="15"/>
      <c r="F456" s="67">
        <f t="shared" si="16"/>
        <v>0</v>
      </c>
      <c r="G456" s="32">
        <f t="shared" si="17"/>
        <v>0</v>
      </c>
    </row>
    <row r="457" spans="2:7" ht="15.6" customHeight="1" x14ac:dyDescent="0.25">
      <c r="B457" s="24" t="s">
        <v>158</v>
      </c>
      <c r="C457" s="1234">
        <v>0.19</v>
      </c>
      <c r="D457" s="1234"/>
      <c r="E457" s="15"/>
      <c r="F457" s="67">
        <f t="shared" si="16"/>
        <v>0</v>
      </c>
      <c r="G457" s="32">
        <f t="shared" si="17"/>
        <v>0</v>
      </c>
    </row>
    <row r="458" spans="2:7" ht="15.6" customHeight="1" x14ac:dyDescent="0.25">
      <c r="B458" s="24" t="s">
        <v>159</v>
      </c>
      <c r="C458" s="1234">
        <v>0.18</v>
      </c>
      <c r="D458" s="1234"/>
      <c r="E458" s="15"/>
      <c r="F458" s="67">
        <f t="shared" si="16"/>
        <v>0</v>
      </c>
      <c r="G458" s="32">
        <f t="shared" si="17"/>
        <v>0</v>
      </c>
    </row>
    <row r="459" spans="2:7" ht="15.6" customHeight="1" x14ac:dyDescent="0.25">
      <c r="B459" s="24" t="s">
        <v>160</v>
      </c>
      <c r="C459" s="1234">
        <v>0.17</v>
      </c>
      <c r="D459" s="1234"/>
      <c r="E459" s="15"/>
      <c r="F459" s="67">
        <f t="shared" si="16"/>
        <v>0</v>
      </c>
      <c r="G459" s="32">
        <f t="shared" si="17"/>
        <v>0</v>
      </c>
    </row>
    <row r="460" spans="2:7" ht="15.6" customHeight="1" x14ac:dyDescent="0.25">
      <c r="B460" s="24" t="s">
        <v>161</v>
      </c>
      <c r="C460" s="1234">
        <v>0.16</v>
      </c>
      <c r="D460" s="1234"/>
      <c r="E460" s="15"/>
      <c r="F460" s="67">
        <f t="shared" si="16"/>
        <v>0</v>
      </c>
      <c r="G460" s="32">
        <f t="shared" si="17"/>
        <v>0</v>
      </c>
    </row>
    <row r="461" spans="2:7" ht="15.6" customHeight="1" x14ac:dyDescent="0.25">
      <c r="B461" s="24" t="s">
        <v>162</v>
      </c>
      <c r="C461" s="1234">
        <v>0.15</v>
      </c>
      <c r="D461" s="1234"/>
      <c r="E461" s="15"/>
      <c r="F461" s="67">
        <f t="shared" si="16"/>
        <v>0</v>
      </c>
      <c r="G461" s="32">
        <f t="shared" si="17"/>
        <v>0</v>
      </c>
    </row>
    <row r="462" spans="2:7" ht="15.6" customHeight="1" x14ac:dyDescent="0.25">
      <c r="B462" s="24" t="s">
        <v>163</v>
      </c>
      <c r="C462" s="1234">
        <v>0.14000000000000001</v>
      </c>
      <c r="D462" s="1234"/>
      <c r="E462" s="15"/>
      <c r="F462" s="67">
        <f t="shared" si="16"/>
        <v>0</v>
      </c>
      <c r="G462" s="32">
        <f t="shared" si="17"/>
        <v>0</v>
      </c>
    </row>
    <row r="463" spans="2:7" ht="15.6" customHeight="1" x14ac:dyDescent="0.25">
      <c r="B463" s="24" t="s">
        <v>164</v>
      </c>
      <c r="C463" s="1234">
        <v>0.13</v>
      </c>
      <c r="D463" s="1234"/>
      <c r="E463" s="15"/>
      <c r="F463" s="67">
        <f t="shared" si="16"/>
        <v>0</v>
      </c>
      <c r="G463" s="32">
        <f t="shared" si="17"/>
        <v>0</v>
      </c>
    </row>
    <row r="464" spans="2:7" ht="15.6" customHeight="1" x14ac:dyDescent="0.25">
      <c r="B464" s="24" t="s">
        <v>165</v>
      </c>
      <c r="C464" s="1234">
        <v>0.12</v>
      </c>
      <c r="D464" s="1234"/>
      <c r="E464" s="15"/>
      <c r="F464" s="67">
        <f t="shared" si="16"/>
        <v>0</v>
      </c>
      <c r="G464" s="32">
        <f t="shared" si="17"/>
        <v>0</v>
      </c>
    </row>
    <row r="465" spans="1:7" ht="15.6" customHeight="1" x14ac:dyDescent="0.25">
      <c r="B465" s="24" t="s">
        <v>166</v>
      </c>
      <c r="C465" s="1234">
        <v>0.11</v>
      </c>
      <c r="D465" s="1234"/>
      <c r="E465" s="15"/>
      <c r="F465" s="67">
        <f t="shared" si="16"/>
        <v>0</v>
      </c>
      <c r="G465" s="32">
        <f t="shared" si="17"/>
        <v>0</v>
      </c>
    </row>
    <row r="466" spans="1:7" ht="15.6" customHeight="1" x14ac:dyDescent="0.25">
      <c r="B466" s="24" t="s">
        <v>167</v>
      </c>
      <c r="C466" s="1234">
        <v>0.1</v>
      </c>
      <c r="D466" s="1234"/>
      <c r="E466" s="15"/>
      <c r="F466" s="67">
        <f t="shared" si="16"/>
        <v>0</v>
      </c>
      <c r="G466" s="32">
        <f t="shared" si="17"/>
        <v>0</v>
      </c>
    </row>
    <row r="467" spans="1:7" ht="15.6" customHeight="1" x14ac:dyDescent="0.25">
      <c r="B467" s="24" t="s">
        <v>168</v>
      </c>
      <c r="C467" s="1234">
        <v>0.09</v>
      </c>
      <c r="D467" s="1234"/>
      <c r="E467" s="15"/>
      <c r="F467" s="67">
        <f t="shared" si="16"/>
        <v>0</v>
      </c>
      <c r="G467" s="32">
        <f t="shared" si="17"/>
        <v>0</v>
      </c>
    </row>
    <row r="468" spans="1:7" ht="15.6" customHeight="1" x14ac:dyDescent="0.25">
      <c r="B468" s="24" t="s">
        <v>169</v>
      </c>
      <c r="C468" s="1234">
        <v>0.08</v>
      </c>
      <c r="D468" s="1234"/>
      <c r="E468" s="15"/>
      <c r="F468" s="67">
        <f t="shared" si="16"/>
        <v>0</v>
      </c>
      <c r="G468" s="32">
        <f t="shared" si="17"/>
        <v>0</v>
      </c>
    </row>
    <row r="469" spans="1:7" ht="15.6" customHeight="1" x14ac:dyDescent="0.25">
      <c r="B469" s="24" t="s">
        <v>170</v>
      </c>
      <c r="C469" s="1234">
        <v>7.0000000000000007E-2</v>
      </c>
      <c r="D469" s="1234"/>
      <c r="E469" s="15"/>
      <c r="F469" s="67">
        <f t="shared" si="16"/>
        <v>0</v>
      </c>
      <c r="G469" s="32">
        <f t="shared" si="17"/>
        <v>0</v>
      </c>
    </row>
    <row r="470" spans="1:7" ht="15.6" customHeight="1" x14ac:dyDescent="0.25">
      <c r="B470" s="24" t="s">
        <v>171</v>
      </c>
      <c r="C470" s="1234">
        <v>0.06</v>
      </c>
      <c r="D470" s="1234"/>
      <c r="E470" s="15"/>
      <c r="F470" s="67">
        <f t="shared" si="16"/>
        <v>0</v>
      </c>
      <c r="G470" s="32">
        <f t="shared" si="17"/>
        <v>0</v>
      </c>
    </row>
    <row r="471" spans="1:7" ht="15.6" customHeight="1" x14ac:dyDescent="0.25">
      <c r="B471" s="24" t="s">
        <v>172</v>
      </c>
      <c r="C471" s="1234">
        <v>0.05</v>
      </c>
      <c r="D471" s="1234"/>
      <c r="E471" s="15"/>
      <c r="F471" s="67">
        <f t="shared" si="16"/>
        <v>0</v>
      </c>
      <c r="G471" s="32">
        <f t="shared" si="17"/>
        <v>0</v>
      </c>
    </row>
    <row r="472" spans="1:7" ht="15.6" customHeight="1" x14ac:dyDescent="0.25">
      <c r="B472" s="24" t="s">
        <v>173</v>
      </c>
      <c r="C472" s="1234">
        <v>0.04</v>
      </c>
      <c r="D472" s="1234"/>
      <c r="E472" s="15"/>
      <c r="F472" s="67">
        <f t="shared" si="16"/>
        <v>0</v>
      </c>
      <c r="G472" s="32">
        <f t="shared" si="17"/>
        <v>0</v>
      </c>
    </row>
    <row r="473" spans="1:7" ht="15.6" customHeight="1" x14ac:dyDescent="0.25">
      <c r="B473" s="24" t="s">
        <v>174</v>
      </c>
      <c r="C473" s="1234">
        <v>0.03</v>
      </c>
      <c r="D473" s="1234"/>
      <c r="E473" s="15"/>
      <c r="F473" s="67">
        <f t="shared" si="16"/>
        <v>0</v>
      </c>
      <c r="G473" s="32">
        <f t="shared" si="17"/>
        <v>0</v>
      </c>
    </row>
    <row r="474" spans="1:7" ht="15.6" customHeight="1" x14ac:dyDescent="0.25">
      <c r="B474" s="24" t="s">
        <v>175</v>
      </c>
      <c r="C474" s="1234">
        <v>0.02</v>
      </c>
      <c r="D474" s="1234"/>
      <c r="E474" s="15"/>
      <c r="F474" s="67">
        <f t="shared" si="16"/>
        <v>0</v>
      </c>
      <c r="G474" s="32">
        <f t="shared" si="17"/>
        <v>0</v>
      </c>
    </row>
    <row r="475" spans="1:7" ht="15.6" customHeight="1" x14ac:dyDescent="0.25">
      <c r="B475" s="24" t="s">
        <v>176</v>
      </c>
      <c r="C475" s="1234">
        <v>0.01</v>
      </c>
      <c r="D475" s="1234"/>
      <c r="E475" s="15"/>
      <c r="F475" s="67">
        <f t="shared" si="16"/>
        <v>0</v>
      </c>
      <c r="G475" s="32">
        <f t="shared" si="17"/>
        <v>0</v>
      </c>
    </row>
    <row r="476" spans="1:7" ht="15.6" customHeight="1" thickBot="1" x14ac:dyDescent="0.3">
      <c r="B476" s="83" t="s">
        <v>233</v>
      </c>
      <c r="C476" s="1235" t="s">
        <v>235</v>
      </c>
      <c r="D476" s="1235"/>
      <c r="E476" s="159"/>
      <c r="F476" s="159"/>
      <c r="G476" s="1160"/>
    </row>
    <row r="477" spans="1:7" ht="15.6" customHeight="1" x14ac:dyDescent="0.3">
      <c r="B477" s="21" t="s">
        <v>234</v>
      </c>
    </row>
    <row r="478" spans="1:7" ht="15.6" customHeight="1" x14ac:dyDescent="0.25"/>
    <row r="479" spans="1:7" ht="15.6" customHeight="1" thickBot="1" x14ac:dyDescent="0.3"/>
    <row r="480" spans="1:7" ht="30" customHeight="1" x14ac:dyDescent="0.25">
      <c r="A480" s="14" t="s">
        <v>259</v>
      </c>
      <c r="B480" s="1203" t="s">
        <v>282</v>
      </c>
      <c r="C480" s="1204"/>
      <c r="D480" s="1205"/>
      <c r="E480" s="1200" t="s">
        <v>210</v>
      </c>
      <c r="F480" s="1200" t="s">
        <v>211</v>
      </c>
      <c r="G480" s="1209" t="s">
        <v>23</v>
      </c>
    </row>
    <row r="481" spans="2:8" ht="30" customHeight="1" x14ac:dyDescent="0.25">
      <c r="B481" s="1206"/>
      <c r="C481" s="1207"/>
      <c r="D481" s="1208"/>
      <c r="E481" s="1201"/>
      <c r="F481" s="1201"/>
      <c r="G481" s="1210"/>
    </row>
    <row r="482" spans="2:8" ht="15.6" customHeight="1" x14ac:dyDescent="0.25">
      <c r="B482" s="1206"/>
      <c r="C482" s="1207"/>
      <c r="D482" s="1208"/>
      <c r="E482" s="26" t="s">
        <v>72</v>
      </c>
      <c r="F482" s="26" t="s">
        <v>72</v>
      </c>
      <c r="G482" s="27" t="s">
        <v>72</v>
      </c>
    </row>
    <row r="483" spans="2:8" ht="15.6" customHeight="1" thickBot="1" x14ac:dyDescent="0.3">
      <c r="B483" s="18">
        <v>3.1</v>
      </c>
      <c r="C483" s="1197" t="s">
        <v>22</v>
      </c>
      <c r="D483" s="1197"/>
      <c r="E483" s="25"/>
      <c r="F483" s="25"/>
      <c r="G483" s="1159"/>
    </row>
    <row r="484" spans="2:8" ht="15.6" customHeight="1" x14ac:dyDescent="0.25"/>
    <row r="485" spans="2:8" ht="15.6" customHeight="1" x14ac:dyDescent="0.25"/>
    <row r="486" spans="2:8" ht="15.6" customHeight="1" thickBot="1" x14ac:dyDescent="0.3">
      <c r="B486" s="3"/>
      <c r="C486" s="2"/>
      <c r="D486" s="2"/>
      <c r="E486" s="5"/>
      <c r="G486" s="1232"/>
      <c r="H486" s="1232"/>
    </row>
    <row r="487" spans="2:8" ht="15.6" customHeight="1" x14ac:dyDescent="0.25">
      <c r="B487" s="1233" t="s">
        <v>24</v>
      </c>
      <c r="C487" s="1233"/>
      <c r="D487" s="1233"/>
      <c r="E487" s="5"/>
      <c r="G487" s="1231" t="s">
        <v>17</v>
      </c>
      <c r="H487" s="1231"/>
    </row>
  </sheetData>
  <mergeCells count="464">
    <mergeCell ref="C146:D146"/>
    <mergeCell ref="C147:D147"/>
    <mergeCell ref="C148:D148"/>
    <mergeCell ref="C149:D149"/>
    <mergeCell ref="C150:D150"/>
    <mergeCell ref="C142:D142"/>
    <mergeCell ref="C143:D143"/>
    <mergeCell ref="C144:D144"/>
    <mergeCell ref="B125:D125"/>
    <mergeCell ref="C137:D137"/>
    <mergeCell ref="C138:D138"/>
    <mergeCell ref="C129:D129"/>
    <mergeCell ref="C130:D130"/>
    <mergeCell ref="C131:D131"/>
    <mergeCell ref="C132:D132"/>
    <mergeCell ref="C20:D20"/>
    <mergeCell ref="C21:D21"/>
    <mergeCell ref="C145:D145"/>
    <mergeCell ref="C139:D139"/>
    <mergeCell ref="C140:D140"/>
    <mergeCell ref="C141:D141"/>
    <mergeCell ref="C126:D126"/>
    <mergeCell ref="B119:F119"/>
    <mergeCell ref="B120:D120"/>
    <mergeCell ref="E120:H120"/>
    <mergeCell ref="B123:D124"/>
    <mergeCell ref="C127:D127"/>
    <mergeCell ref="C128:D128"/>
    <mergeCell ref="C133:D133"/>
    <mergeCell ref="C134:D134"/>
    <mergeCell ref="C135:D135"/>
    <mergeCell ref="C136:D136"/>
    <mergeCell ref="E123:E124"/>
    <mergeCell ref="F123:F124"/>
    <mergeCell ref="G123:G124"/>
    <mergeCell ref="C108:D108"/>
    <mergeCell ref="C109:D109"/>
    <mergeCell ref="C110:D110"/>
    <mergeCell ref="C111:D111"/>
    <mergeCell ref="C163:D163"/>
    <mergeCell ref="G486:H486"/>
    <mergeCell ref="B487:D487"/>
    <mergeCell ref="G487:H487"/>
    <mergeCell ref="C151:D151"/>
    <mergeCell ref="C152:D152"/>
    <mergeCell ref="C153:D153"/>
    <mergeCell ref="C154:D154"/>
    <mergeCell ref="C155:D155"/>
    <mergeCell ref="B160:D162"/>
    <mergeCell ref="E160:E161"/>
    <mergeCell ref="F160:F161"/>
    <mergeCell ref="G160:G161"/>
    <mergeCell ref="B170:H170"/>
    <mergeCell ref="B224:H224"/>
    <mergeCell ref="B278:H278"/>
    <mergeCell ref="C316:D316"/>
    <mergeCell ref="B172:D172"/>
    <mergeCell ref="E172:H172"/>
    <mergeCell ref="B173:F173"/>
    <mergeCell ref="C194:D194"/>
    <mergeCell ref="C195:D195"/>
    <mergeCell ref="C196:D196"/>
    <mergeCell ref="C193:D193"/>
    <mergeCell ref="G114:H114"/>
    <mergeCell ref="B115:D115"/>
    <mergeCell ref="G115:H115"/>
    <mergeCell ref="C96:D96"/>
    <mergeCell ref="C97:D97"/>
    <mergeCell ref="C98:D98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102:D102"/>
    <mergeCell ref="C103:D103"/>
    <mergeCell ref="C104:D104"/>
    <mergeCell ref="C105:D105"/>
    <mergeCell ref="C106:D106"/>
    <mergeCell ref="C107:D107"/>
    <mergeCell ref="C99:D99"/>
    <mergeCell ref="C100:D100"/>
    <mergeCell ref="C101:D101"/>
    <mergeCell ref="G60:H60"/>
    <mergeCell ref="B61:D61"/>
    <mergeCell ref="G61:H61"/>
    <mergeCell ref="B65:F65"/>
    <mergeCell ref="B66:D66"/>
    <mergeCell ref="E66:H66"/>
    <mergeCell ref="C72:D72"/>
    <mergeCell ref="E69:E70"/>
    <mergeCell ref="F69:F70"/>
    <mergeCell ref="G69:G70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46:D46"/>
    <mergeCell ref="C47:D47"/>
    <mergeCell ref="C48:D48"/>
    <mergeCell ref="C49:D49"/>
    <mergeCell ref="C50:D50"/>
    <mergeCell ref="C51:D51"/>
    <mergeCell ref="B69:D70"/>
    <mergeCell ref="B71:D71"/>
    <mergeCell ref="C52:D52"/>
    <mergeCell ref="C53:D53"/>
    <mergeCell ref="C54:D54"/>
    <mergeCell ref="C55:D55"/>
    <mergeCell ref="A2:I2"/>
    <mergeCell ref="A3:I3"/>
    <mergeCell ref="A4:I4"/>
    <mergeCell ref="A5:I6"/>
    <mergeCell ref="A7:I7"/>
    <mergeCell ref="B11:F11"/>
    <mergeCell ref="C30:D30"/>
    <mergeCell ref="C31:D31"/>
    <mergeCell ref="C32:D32"/>
    <mergeCell ref="B25:D26"/>
    <mergeCell ref="B27:D27"/>
    <mergeCell ref="E25:E26"/>
    <mergeCell ref="F25:F26"/>
    <mergeCell ref="C22:D22"/>
    <mergeCell ref="G25:G26"/>
    <mergeCell ref="B15:D16"/>
    <mergeCell ref="C28:D28"/>
    <mergeCell ref="C29:D29"/>
    <mergeCell ref="E15:E16"/>
    <mergeCell ref="F15:F16"/>
    <mergeCell ref="G15:H15"/>
    <mergeCell ref="C17:D17"/>
    <mergeCell ref="C18:D18"/>
    <mergeCell ref="C19:D19"/>
    <mergeCell ref="B10:H10"/>
    <mergeCell ref="B64:H64"/>
    <mergeCell ref="B118:H118"/>
    <mergeCell ref="C156:D156"/>
    <mergeCell ref="B12:D12"/>
    <mergeCell ref="E12:H12"/>
    <mergeCell ref="B13:F13"/>
    <mergeCell ref="C34:D34"/>
    <mergeCell ref="C35:D35"/>
    <mergeCell ref="C36:D36"/>
    <mergeCell ref="C33:D33"/>
    <mergeCell ref="C42:D42"/>
    <mergeCell ref="C43:D43"/>
    <mergeCell ref="C40:D40"/>
    <mergeCell ref="C41:D41"/>
    <mergeCell ref="C56:D56"/>
    <mergeCell ref="C44:D44"/>
    <mergeCell ref="C45:D45"/>
    <mergeCell ref="C37:D37"/>
    <mergeCell ref="C38:D38"/>
    <mergeCell ref="C39:D39"/>
    <mergeCell ref="C82:D82"/>
    <mergeCell ref="C83:D83"/>
    <mergeCell ref="C57:D57"/>
    <mergeCell ref="B229:D230"/>
    <mergeCell ref="B231:D231"/>
    <mergeCell ref="C212:D212"/>
    <mergeCell ref="C213:D213"/>
    <mergeCell ref="C214:D214"/>
    <mergeCell ref="C215:D215"/>
    <mergeCell ref="C202:D202"/>
    <mergeCell ref="C203:D203"/>
    <mergeCell ref="C200:D200"/>
    <mergeCell ref="C201:D201"/>
    <mergeCell ref="C216:D216"/>
    <mergeCell ref="C204:D204"/>
    <mergeCell ref="C205:D205"/>
    <mergeCell ref="C217:D217"/>
    <mergeCell ref="C206:D206"/>
    <mergeCell ref="C207:D207"/>
    <mergeCell ref="C208:D208"/>
    <mergeCell ref="C209:D209"/>
    <mergeCell ref="C210:D210"/>
    <mergeCell ref="C211:D211"/>
    <mergeCell ref="B171:F171"/>
    <mergeCell ref="C190:D190"/>
    <mergeCell ref="C191:D191"/>
    <mergeCell ref="C192:D192"/>
    <mergeCell ref="B185:D186"/>
    <mergeCell ref="B187:D187"/>
    <mergeCell ref="E185:E186"/>
    <mergeCell ref="F185:F186"/>
    <mergeCell ref="C182:D182"/>
    <mergeCell ref="C197:D197"/>
    <mergeCell ref="C198:D198"/>
    <mergeCell ref="C199:D199"/>
    <mergeCell ref="G185:G186"/>
    <mergeCell ref="B175:D176"/>
    <mergeCell ref="C188:D188"/>
    <mergeCell ref="C189:D189"/>
    <mergeCell ref="E175:E176"/>
    <mergeCell ref="F175:F176"/>
    <mergeCell ref="G175:H175"/>
    <mergeCell ref="C177:D177"/>
    <mergeCell ref="C178:D178"/>
    <mergeCell ref="C179:D179"/>
    <mergeCell ref="C259:D259"/>
    <mergeCell ref="C260:D260"/>
    <mergeCell ref="C261:D261"/>
    <mergeCell ref="G220:H220"/>
    <mergeCell ref="B221:D221"/>
    <mergeCell ref="G221:H221"/>
    <mergeCell ref="B225:F225"/>
    <mergeCell ref="B226:D226"/>
    <mergeCell ref="E226:H226"/>
    <mergeCell ref="C232:D232"/>
    <mergeCell ref="E229:E230"/>
    <mergeCell ref="F229:F230"/>
    <mergeCell ref="G229:G230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G274:H274"/>
    <mergeCell ref="B275:D275"/>
    <mergeCell ref="G275:H275"/>
    <mergeCell ref="C256:D256"/>
    <mergeCell ref="C257:D257"/>
    <mergeCell ref="C258:D258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62:D262"/>
    <mergeCell ref="C263:D263"/>
    <mergeCell ref="C264:D264"/>
    <mergeCell ref="C265:D265"/>
    <mergeCell ref="C266:D266"/>
    <mergeCell ref="C267:D267"/>
    <mergeCell ref="C323:D323"/>
    <mergeCell ref="C311:D311"/>
    <mergeCell ref="C312:D312"/>
    <mergeCell ref="C313:D313"/>
    <mergeCell ref="C314:D314"/>
    <mergeCell ref="C315:D315"/>
    <mergeCell ref="B320:D322"/>
    <mergeCell ref="E320:E321"/>
    <mergeCell ref="F320:F321"/>
    <mergeCell ref="G320:G321"/>
    <mergeCell ref="C180:D180"/>
    <mergeCell ref="C181:D181"/>
    <mergeCell ref="C305:D305"/>
    <mergeCell ref="C299:D299"/>
    <mergeCell ref="C300:D300"/>
    <mergeCell ref="C301:D301"/>
    <mergeCell ref="C286:D286"/>
    <mergeCell ref="B279:F279"/>
    <mergeCell ref="B280:D280"/>
    <mergeCell ref="E280:H280"/>
    <mergeCell ref="B283:D284"/>
    <mergeCell ref="C287:D287"/>
    <mergeCell ref="C288:D288"/>
    <mergeCell ref="C293:D293"/>
    <mergeCell ref="C294:D294"/>
    <mergeCell ref="C295:D295"/>
    <mergeCell ref="C296:D296"/>
    <mergeCell ref="E283:E284"/>
    <mergeCell ref="F283:F284"/>
    <mergeCell ref="G283:G284"/>
    <mergeCell ref="C268:D268"/>
    <mergeCell ref="C269:D269"/>
    <mergeCell ref="C270:D270"/>
    <mergeCell ref="C271:D271"/>
    <mergeCell ref="C306:D306"/>
    <mergeCell ref="C307:D307"/>
    <mergeCell ref="C308:D308"/>
    <mergeCell ref="C309:D309"/>
    <mergeCell ref="C310:D310"/>
    <mergeCell ref="C302:D302"/>
    <mergeCell ref="C303:D303"/>
    <mergeCell ref="C304:D304"/>
    <mergeCell ref="B285:D285"/>
    <mergeCell ref="C297:D297"/>
    <mergeCell ref="C298:D298"/>
    <mergeCell ref="C289:D289"/>
    <mergeCell ref="C290:D290"/>
    <mergeCell ref="C291:D291"/>
    <mergeCell ref="C292:D292"/>
    <mergeCell ref="B330:H330"/>
    <mergeCell ref="B384:H384"/>
    <mergeCell ref="B438:H438"/>
    <mergeCell ref="C476:D476"/>
    <mergeCell ref="B332:D332"/>
    <mergeCell ref="E332:H332"/>
    <mergeCell ref="B333:F333"/>
    <mergeCell ref="C354:D354"/>
    <mergeCell ref="C355:D355"/>
    <mergeCell ref="C356:D356"/>
    <mergeCell ref="C353:D353"/>
    <mergeCell ref="C362:D362"/>
    <mergeCell ref="C363:D363"/>
    <mergeCell ref="C360:D360"/>
    <mergeCell ref="C361:D361"/>
    <mergeCell ref="C376:D376"/>
    <mergeCell ref="C364:D364"/>
    <mergeCell ref="C365:D365"/>
    <mergeCell ref="C357:D357"/>
    <mergeCell ref="C358:D358"/>
    <mergeCell ref="C359:D359"/>
    <mergeCell ref="C402:D402"/>
    <mergeCell ref="C403:D403"/>
    <mergeCell ref="C377:D377"/>
    <mergeCell ref="B331:F331"/>
    <mergeCell ref="C350:D350"/>
    <mergeCell ref="C351:D351"/>
    <mergeCell ref="C352:D352"/>
    <mergeCell ref="B345:D346"/>
    <mergeCell ref="B347:D347"/>
    <mergeCell ref="E345:E346"/>
    <mergeCell ref="F345:F346"/>
    <mergeCell ref="C342:D342"/>
    <mergeCell ref="G345:G346"/>
    <mergeCell ref="B335:D336"/>
    <mergeCell ref="C348:D348"/>
    <mergeCell ref="C349:D349"/>
    <mergeCell ref="E335:E336"/>
    <mergeCell ref="F335:F336"/>
    <mergeCell ref="G335:H335"/>
    <mergeCell ref="C337:D337"/>
    <mergeCell ref="C338:D338"/>
    <mergeCell ref="C339:D339"/>
    <mergeCell ref="C366:D366"/>
    <mergeCell ref="C367:D367"/>
    <mergeCell ref="C368:D368"/>
    <mergeCell ref="C369:D369"/>
    <mergeCell ref="C370:D370"/>
    <mergeCell ref="C371:D371"/>
    <mergeCell ref="B389:D390"/>
    <mergeCell ref="B391:D391"/>
    <mergeCell ref="C372:D372"/>
    <mergeCell ref="C373:D373"/>
    <mergeCell ref="C374:D374"/>
    <mergeCell ref="C375:D375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G380:H380"/>
    <mergeCell ref="B381:D381"/>
    <mergeCell ref="G381:H381"/>
    <mergeCell ref="B385:F385"/>
    <mergeCell ref="B386:D386"/>
    <mergeCell ref="E386:H386"/>
    <mergeCell ref="C392:D392"/>
    <mergeCell ref="E389:E390"/>
    <mergeCell ref="F389:F390"/>
    <mergeCell ref="G389:G390"/>
    <mergeCell ref="C413:D413"/>
    <mergeCell ref="C414:D414"/>
    <mergeCell ref="C415:D415"/>
    <mergeCell ref="C422:D422"/>
    <mergeCell ref="C423:D423"/>
    <mergeCell ref="C424:D424"/>
    <mergeCell ref="C425:D425"/>
    <mergeCell ref="C426:D426"/>
    <mergeCell ref="C427:D427"/>
    <mergeCell ref="C419:D419"/>
    <mergeCell ref="C420:D420"/>
    <mergeCell ref="C421:D421"/>
    <mergeCell ref="C483:D483"/>
    <mergeCell ref="C471:D471"/>
    <mergeCell ref="C472:D472"/>
    <mergeCell ref="C473:D473"/>
    <mergeCell ref="C474:D474"/>
    <mergeCell ref="C475:D475"/>
    <mergeCell ref="B480:D482"/>
    <mergeCell ref="E480:E481"/>
    <mergeCell ref="F480:F481"/>
    <mergeCell ref="G480:G481"/>
    <mergeCell ref="C340:D340"/>
    <mergeCell ref="C341:D341"/>
    <mergeCell ref="C465:D465"/>
    <mergeCell ref="C459:D459"/>
    <mergeCell ref="C460:D460"/>
    <mergeCell ref="C461:D461"/>
    <mergeCell ref="C446:D446"/>
    <mergeCell ref="B439:F439"/>
    <mergeCell ref="B440:D440"/>
    <mergeCell ref="E440:H440"/>
    <mergeCell ref="B443:D444"/>
    <mergeCell ref="C447:D447"/>
    <mergeCell ref="C448:D448"/>
    <mergeCell ref="C453:D453"/>
    <mergeCell ref="C454:D454"/>
    <mergeCell ref="C455:D455"/>
    <mergeCell ref="C456:D456"/>
    <mergeCell ref="E443:E444"/>
    <mergeCell ref="F443:F444"/>
    <mergeCell ref="G443:G444"/>
    <mergeCell ref="C428:D428"/>
    <mergeCell ref="C429:D429"/>
    <mergeCell ref="C430:D430"/>
    <mergeCell ref="C468:D468"/>
    <mergeCell ref="C469:D469"/>
    <mergeCell ref="C470:D470"/>
    <mergeCell ref="C462:D462"/>
    <mergeCell ref="C463:D463"/>
    <mergeCell ref="C464:D464"/>
    <mergeCell ref="B445:D445"/>
    <mergeCell ref="C457:D457"/>
    <mergeCell ref="C458:D458"/>
    <mergeCell ref="C449:D449"/>
    <mergeCell ref="C450:D450"/>
    <mergeCell ref="C451:D451"/>
    <mergeCell ref="C452:D452"/>
    <mergeCell ref="G166:H166"/>
    <mergeCell ref="B167:D167"/>
    <mergeCell ref="G167:H167"/>
    <mergeCell ref="G326:H326"/>
    <mergeCell ref="B327:D327"/>
    <mergeCell ref="G327:H327"/>
    <mergeCell ref="C431:D431"/>
    <mergeCell ref="C466:D466"/>
    <mergeCell ref="C467:D467"/>
    <mergeCell ref="G434:H434"/>
    <mergeCell ref="B435:D435"/>
    <mergeCell ref="G435:H435"/>
    <mergeCell ref="C416:D416"/>
    <mergeCell ref="C417:D417"/>
    <mergeCell ref="C418:D418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</mergeCells>
  <pageMargins left="0.2" right="0.2" top="0.5" bottom="0.25" header="0.3" footer="0.3"/>
  <pageSetup paperSize="9" scale="71" fitToHeight="0" orientation="portrait" horizontalDpi="4294967293" verticalDpi="300" r:id="rId1"/>
  <rowBreaks count="2" manualBreakCount="2">
    <brk id="63" max="16383" man="1"/>
    <brk id="11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FFFF00"/>
  </sheetPr>
  <dimension ref="A1:I489"/>
  <sheetViews>
    <sheetView showGridLines="0" zoomScaleNormal="100" zoomScaleSheetLayoutView="100" workbookViewId="0">
      <selection activeCell="J16" sqref="J16"/>
    </sheetView>
  </sheetViews>
  <sheetFormatPr defaultColWidth="8.88671875" defaultRowHeight="13.2" x14ac:dyDescent="0.25"/>
  <cols>
    <col min="1" max="1" width="4.44140625" style="1" bestFit="1" customWidth="1"/>
    <col min="2" max="2" width="9" style="1" bestFit="1" customWidth="1"/>
    <col min="3" max="3" width="6.33203125" style="1" bestFit="1" customWidth="1"/>
    <col min="4" max="4" width="49.109375" style="1" bestFit="1" customWidth="1"/>
    <col min="5" max="5" width="16.33203125" style="1" customWidth="1"/>
    <col min="6" max="8" width="15.44140625" style="1" customWidth="1"/>
    <col min="9" max="9" width="2.44140625" style="1" customWidth="1"/>
    <col min="10" max="16384" width="8.88671875" style="1"/>
  </cols>
  <sheetData>
    <row r="1" spans="1:9" ht="15.6" customHeight="1" x14ac:dyDescent="0.25"/>
    <row r="2" spans="1:9" ht="15.6" customHeight="1" x14ac:dyDescent="0.3">
      <c r="A2" s="1225" t="s">
        <v>53</v>
      </c>
      <c r="B2" s="1225"/>
      <c r="C2" s="1225"/>
      <c r="D2" s="1225"/>
      <c r="E2" s="1225"/>
      <c r="F2" s="1225"/>
      <c r="G2" s="1225"/>
      <c r="H2" s="1225"/>
      <c r="I2" s="1225"/>
    </row>
    <row r="3" spans="1:9" ht="15.6" customHeight="1" x14ac:dyDescent="0.3">
      <c r="A3" s="1226" t="s">
        <v>54</v>
      </c>
      <c r="B3" s="1226"/>
      <c r="C3" s="1226"/>
      <c r="D3" s="1226"/>
      <c r="E3" s="1226"/>
      <c r="F3" s="1226"/>
      <c r="G3" s="1226"/>
      <c r="H3" s="1226"/>
      <c r="I3" s="1226"/>
    </row>
    <row r="4" spans="1:9" ht="15.6" customHeight="1" x14ac:dyDescent="0.3">
      <c r="A4" s="1225"/>
      <c r="B4" s="1225"/>
      <c r="C4" s="1225"/>
      <c r="D4" s="1225"/>
      <c r="E4" s="1225"/>
      <c r="F4" s="1225"/>
      <c r="G4" s="1225"/>
      <c r="H4" s="1225"/>
      <c r="I4" s="1225"/>
    </row>
    <row r="5" spans="1:9" ht="15.6" customHeight="1" x14ac:dyDescent="0.25">
      <c r="A5" s="1225" t="s">
        <v>55</v>
      </c>
      <c r="B5" s="1225"/>
      <c r="C5" s="1225"/>
      <c r="D5" s="1225"/>
      <c r="E5" s="1225"/>
      <c r="F5" s="1225"/>
      <c r="G5" s="1225"/>
      <c r="H5" s="1225"/>
      <c r="I5" s="1225"/>
    </row>
    <row r="6" spans="1:9" ht="15.6" customHeight="1" x14ac:dyDescent="0.25">
      <c r="A6" s="1225"/>
      <c r="B6" s="1225"/>
      <c r="C6" s="1225"/>
      <c r="D6" s="1225"/>
      <c r="E6" s="1225"/>
      <c r="F6" s="1225"/>
      <c r="G6" s="1225"/>
      <c r="H6" s="1225"/>
      <c r="I6" s="1225"/>
    </row>
    <row r="7" spans="1:9" ht="15.6" customHeight="1" x14ac:dyDescent="0.3">
      <c r="A7" s="1225" t="s">
        <v>56</v>
      </c>
      <c r="B7" s="1225"/>
      <c r="C7" s="1225"/>
      <c r="D7" s="1225"/>
      <c r="E7" s="1225"/>
      <c r="F7" s="1225"/>
      <c r="G7" s="1225"/>
      <c r="H7" s="1225"/>
      <c r="I7" s="1225"/>
    </row>
    <row r="8" spans="1:9" ht="15.6" customHeight="1" x14ac:dyDescent="0.25"/>
    <row r="9" spans="1:9" ht="15.6" customHeight="1" thickBot="1" x14ac:dyDescent="0.3"/>
    <row r="10" spans="1:9" ht="15.6" customHeight="1" thickBot="1" x14ac:dyDescent="0.3">
      <c r="B10" s="1222" t="s">
        <v>205</v>
      </c>
      <c r="C10" s="1223"/>
      <c r="D10" s="1223"/>
      <c r="E10" s="1223"/>
      <c r="F10" s="1223"/>
      <c r="G10" s="1223"/>
      <c r="H10" s="1224"/>
    </row>
    <row r="11" spans="1:9" ht="15.6" customHeight="1" thickBot="1" x14ac:dyDescent="0.3">
      <c r="B11" s="1228"/>
      <c r="C11" s="1228"/>
      <c r="D11" s="1228"/>
      <c r="E11" s="1228"/>
      <c r="F11" s="1228"/>
    </row>
    <row r="12" spans="1:9" ht="15.6" customHeight="1" thickBot="1" x14ac:dyDescent="0.3">
      <c r="B12" s="1215" t="s">
        <v>0</v>
      </c>
      <c r="C12" s="1216"/>
      <c r="D12" s="1216"/>
      <c r="E12" s="1217"/>
      <c r="F12" s="1217"/>
      <c r="G12" s="1217"/>
      <c r="H12" s="1218"/>
    </row>
    <row r="13" spans="1:9" ht="15.6" customHeight="1" x14ac:dyDescent="0.25">
      <c r="A13" s="9"/>
      <c r="B13" s="1228"/>
      <c r="C13" s="1228"/>
      <c r="D13" s="1228"/>
      <c r="E13" s="1228"/>
      <c r="F13" s="1228"/>
      <c r="G13" s="9"/>
      <c r="H13" s="9"/>
      <c r="I13" s="9"/>
    </row>
    <row r="14" spans="1:9" ht="15.6" customHeight="1" thickBot="1" x14ac:dyDescent="0.3">
      <c r="A14" s="9"/>
      <c r="B14" s="6"/>
      <c r="C14" s="6"/>
      <c r="D14" s="6"/>
      <c r="E14" s="6"/>
      <c r="F14" s="6"/>
      <c r="G14" s="9"/>
      <c r="H14" s="9"/>
      <c r="I14" s="9"/>
    </row>
    <row r="15" spans="1:9" ht="21.6" customHeight="1" x14ac:dyDescent="0.25">
      <c r="A15" s="14" t="s">
        <v>251</v>
      </c>
      <c r="B15" s="1203" t="s">
        <v>18</v>
      </c>
      <c r="C15" s="1204"/>
      <c r="D15" s="1204"/>
      <c r="E15" s="1219" t="s">
        <v>71</v>
      </c>
      <c r="F15" s="1229"/>
      <c r="G15" s="1229"/>
      <c r="H15" s="1229"/>
    </row>
    <row r="16" spans="1:9" ht="30" customHeight="1" x14ac:dyDescent="0.25">
      <c r="A16" s="10"/>
      <c r="B16" s="1206"/>
      <c r="C16" s="1207"/>
      <c r="D16" s="1207"/>
      <c r="E16" s="1220"/>
      <c r="F16" s="1229"/>
      <c r="G16" s="62"/>
      <c r="H16" s="62"/>
    </row>
    <row r="17" spans="1:8" ht="15.6" customHeight="1" x14ac:dyDescent="0.25">
      <c r="B17" s="31" t="s">
        <v>75</v>
      </c>
      <c r="C17" s="1202" t="s">
        <v>19</v>
      </c>
      <c r="D17" s="1202"/>
      <c r="E17" s="11">
        <v>0</v>
      </c>
      <c r="F17" s="63"/>
      <c r="G17" s="63"/>
      <c r="H17" s="63"/>
    </row>
    <row r="18" spans="1:8" ht="15.6" customHeight="1" x14ac:dyDescent="0.25">
      <c r="B18" s="31" t="s">
        <v>212</v>
      </c>
      <c r="C18" s="1202" t="s">
        <v>216</v>
      </c>
      <c r="D18" s="1202"/>
      <c r="E18" s="12"/>
      <c r="F18" s="64"/>
      <c r="G18" s="64"/>
      <c r="H18" s="64"/>
    </row>
    <row r="19" spans="1:8" ht="15.6" customHeight="1" x14ac:dyDescent="0.25">
      <c r="B19" s="31" t="s">
        <v>213</v>
      </c>
      <c r="C19" s="1202" t="s">
        <v>217</v>
      </c>
      <c r="D19" s="1202"/>
      <c r="E19" s="12"/>
      <c r="F19" s="64"/>
      <c r="G19" s="64"/>
      <c r="H19" s="64"/>
    </row>
    <row r="20" spans="1:8" ht="15.6" customHeight="1" x14ac:dyDescent="0.25">
      <c r="B20" s="31" t="s">
        <v>214</v>
      </c>
      <c r="C20" s="1202" t="s">
        <v>218</v>
      </c>
      <c r="D20" s="1202"/>
      <c r="E20" s="12"/>
      <c r="F20" s="64"/>
      <c r="G20" s="64"/>
      <c r="H20" s="64"/>
    </row>
    <row r="21" spans="1:8" ht="15.6" customHeight="1" x14ac:dyDescent="0.25">
      <c r="B21" s="31" t="s">
        <v>215</v>
      </c>
      <c r="C21" s="1202" t="s">
        <v>219</v>
      </c>
      <c r="D21" s="1202"/>
      <c r="E21" s="12"/>
      <c r="F21" s="64"/>
      <c r="G21" s="64"/>
      <c r="H21" s="64"/>
    </row>
    <row r="22" spans="1:8" ht="15.6" customHeight="1" thickBot="1" x14ac:dyDescent="0.3">
      <c r="B22" s="29" t="s">
        <v>76</v>
      </c>
      <c r="C22" s="1211" t="s">
        <v>20</v>
      </c>
      <c r="D22" s="1211"/>
      <c r="E22" s="13"/>
      <c r="F22" s="64"/>
      <c r="G22" s="64"/>
      <c r="H22" s="64"/>
    </row>
    <row r="23" spans="1:8" ht="15.6" customHeight="1" x14ac:dyDescent="0.25">
      <c r="B23" s="6"/>
      <c r="C23" s="6"/>
      <c r="D23" s="6"/>
      <c r="E23" s="6"/>
      <c r="F23" s="6"/>
      <c r="G23" s="9"/>
      <c r="H23" s="9"/>
    </row>
    <row r="24" spans="1:8" ht="15.6" customHeight="1" thickBot="1" x14ac:dyDescent="0.3">
      <c r="B24" s="6"/>
      <c r="C24" s="6"/>
      <c r="D24" s="6"/>
      <c r="E24" s="6"/>
      <c r="F24" s="6"/>
      <c r="G24" s="9"/>
      <c r="H24" s="9"/>
    </row>
    <row r="25" spans="1:8" ht="30" customHeight="1" x14ac:dyDescent="0.25">
      <c r="A25" s="14" t="s">
        <v>252</v>
      </c>
      <c r="B25" s="1203" t="s">
        <v>281</v>
      </c>
      <c r="C25" s="1204"/>
      <c r="D25" s="1204"/>
      <c r="E25" s="1204" t="s">
        <v>21</v>
      </c>
      <c r="F25" s="1204" t="s">
        <v>208</v>
      </c>
      <c r="G25" s="1219" t="s">
        <v>209</v>
      </c>
      <c r="H25" s="9"/>
    </row>
    <row r="26" spans="1:8" ht="30" customHeight="1" x14ac:dyDescent="0.25">
      <c r="B26" s="1206"/>
      <c r="C26" s="1207"/>
      <c r="D26" s="1207"/>
      <c r="E26" s="1207"/>
      <c r="F26" s="1207"/>
      <c r="G26" s="1220"/>
      <c r="H26" s="9"/>
    </row>
    <row r="27" spans="1:8" ht="15.6" customHeight="1" x14ac:dyDescent="0.25">
      <c r="B27" s="1206" t="s">
        <v>25</v>
      </c>
      <c r="C27" s="1207"/>
      <c r="D27" s="1207"/>
      <c r="E27" s="65" t="s">
        <v>74</v>
      </c>
      <c r="F27" s="65" t="s">
        <v>74</v>
      </c>
      <c r="G27" s="66" t="s">
        <v>74</v>
      </c>
      <c r="H27" s="9"/>
    </row>
    <row r="28" spans="1:8" ht="15.6" customHeight="1" x14ac:dyDescent="0.25">
      <c r="B28" s="24" t="s">
        <v>77</v>
      </c>
      <c r="C28" s="1234">
        <v>1</v>
      </c>
      <c r="D28" s="1234"/>
      <c r="E28" s="15"/>
      <c r="F28" s="15"/>
      <c r="G28" s="16"/>
      <c r="H28" s="9"/>
    </row>
    <row r="29" spans="1:8" ht="15.6" customHeight="1" x14ac:dyDescent="0.25">
      <c r="B29" s="24" t="s">
        <v>78</v>
      </c>
      <c r="C29" s="1234">
        <v>0.99</v>
      </c>
      <c r="D29" s="1234"/>
      <c r="E29" s="15"/>
      <c r="F29" s="67">
        <f>$F$28/$C29</f>
        <v>0</v>
      </c>
      <c r="G29" s="32">
        <f>$G$28/$C29</f>
        <v>0</v>
      </c>
      <c r="H29" s="9"/>
    </row>
    <row r="30" spans="1:8" ht="15.6" customHeight="1" x14ac:dyDescent="0.25">
      <c r="B30" s="24" t="s">
        <v>79</v>
      </c>
      <c r="C30" s="1234">
        <v>0.98</v>
      </c>
      <c r="D30" s="1234"/>
      <c r="E30" s="15"/>
      <c r="F30" s="67">
        <f t="shared" ref="F30:F57" si="0">$F$28/$C30</f>
        <v>0</v>
      </c>
      <c r="G30" s="32">
        <f t="shared" ref="G30:G56" si="1">$G$28/$C30</f>
        <v>0</v>
      </c>
      <c r="H30" s="9"/>
    </row>
    <row r="31" spans="1:8" ht="15.6" customHeight="1" x14ac:dyDescent="0.25">
      <c r="B31" s="24" t="s">
        <v>80</v>
      </c>
      <c r="C31" s="1234">
        <v>0.97</v>
      </c>
      <c r="D31" s="1234"/>
      <c r="E31" s="15"/>
      <c r="F31" s="67">
        <f t="shared" si="0"/>
        <v>0</v>
      </c>
      <c r="G31" s="32">
        <f t="shared" si="1"/>
        <v>0</v>
      </c>
      <c r="H31" s="9"/>
    </row>
    <row r="32" spans="1:8" ht="15.6" customHeight="1" x14ac:dyDescent="0.25">
      <c r="B32" s="24" t="s">
        <v>81</v>
      </c>
      <c r="C32" s="1234">
        <v>0.96</v>
      </c>
      <c r="D32" s="1234"/>
      <c r="E32" s="15"/>
      <c r="F32" s="67">
        <f t="shared" si="0"/>
        <v>0</v>
      </c>
      <c r="G32" s="32">
        <f t="shared" si="1"/>
        <v>0</v>
      </c>
      <c r="H32" s="9"/>
    </row>
    <row r="33" spans="1:9" ht="15.6" customHeight="1" x14ac:dyDescent="0.25">
      <c r="B33" s="24" t="s">
        <v>82</v>
      </c>
      <c r="C33" s="1234">
        <v>0.95</v>
      </c>
      <c r="D33" s="1234"/>
      <c r="E33" s="15"/>
      <c r="F33" s="67">
        <f t="shared" si="0"/>
        <v>0</v>
      </c>
      <c r="G33" s="32">
        <f t="shared" si="1"/>
        <v>0</v>
      </c>
      <c r="H33" s="9"/>
    </row>
    <row r="34" spans="1:9" ht="15.6" customHeight="1" x14ac:dyDescent="0.25">
      <c r="A34" s="14"/>
      <c r="B34" s="24" t="s">
        <v>83</v>
      </c>
      <c r="C34" s="1234">
        <v>0.94</v>
      </c>
      <c r="D34" s="1234"/>
      <c r="E34" s="15"/>
      <c r="F34" s="67">
        <f t="shared" si="0"/>
        <v>0</v>
      </c>
      <c r="G34" s="32">
        <f t="shared" si="1"/>
        <v>0</v>
      </c>
      <c r="H34" s="9"/>
    </row>
    <row r="35" spans="1:9" ht="15.6" customHeight="1" x14ac:dyDescent="0.25">
      <c r="B35" s="24" t="s">
        <v>84</v>
      </c>
      <c r="C35" s="1234">
        <v>0.93</v>
      </c>
      <c r="D35" s="1234"/>
      <c r="E35" s="15"/>
      <c r="F35" s="67">
        <f t="shared" si="0"/>
        <v>0</v>
      </c>
      <c r="G35" s="32">
        <f t="shared" si="1"/>
        <v>0</v>
      </c>
      <c r="H35" s="9"/>
    </row>
    <row r="36" spans="1:9" ht="15.6" customHeight="1" x14ac:dyDescent="0.25">
      <c r="B36" s="24" t="s">
        <v>85</v>
      </c>
      <c r="C36" s="1234">
        <v>0.92</v>
      </c>
      <c r="D36" s="1234"/>
      <c r="E36" s="15"/>
      <c r="F36" s="67">
        <f t="shared" si="0"/>
        <v>0</v>
      </c>
      <c r="G36" s="32">
        <f t="shared" si="1"/>
        <v>0</v>
      </c>
      <c r="H36" s="9"/>
    </row>
    <row r="37" spans="1:9" ht="15.6" customHeight="1" x14ac:dyDescent="0.25">
      <c r="B37" s="24" t="s">
        <v>86</v>
      </c>
      <c r="C37" s="1234">
        <v>0.91</v>
      </c>
      <c r="D37" s="1234"/>
      <c r="E37" s="15"/>
      <c r="F37" s="67">
        <f t="shared" si="0"/>
        <v>0</v>
      </c>
      <c r="G37" s="32">
        <f t="shared" si="1"/>
        <v>0</v>
      </c>
      <c r="H37" s="9"/>
    </row>
    <row r="38" spans="1:9" ht="15.6" customHeight="1" x14ac:dyDescent="0.25">
      <c r="B38" s="24" t="s">
        <v>87</v>
      </c>
      <c r="C38" s="1234">
        <v>0.9</v>
      </c>
      <c r="D38" s="1234"/>
      <c r="E38" s="15"/>
      <c r="F38" s="67">
        <f t="shared" si="0"/>
        <v>0</v>
      </c>
      <c r="G38" s="32">
        <f t="shared" si="1"/>
        <v>0</v>
      </c>
      <c r="H38" s="9"/>
    </row>
    <row r="39" spans="1:9" ht="15.6" customHeight="1" x14ac:dyDescent="0.25">
      <c r="B39" s="24" t="s">
        <v>88</v>
      </c>
      <c r="C39" s="1234">
        <v>0.89</v>
      </c>
      <c r="D39" s="1234"/>
      <c r="E39" s="15"/>
      <c r="F39" s="67">
        <f t="shared" si="0"/>
        <v>0</v>
      </c>
      <c r="G39" s="32">
        <f t="shared" si="1"/>
        <v>0</v>
      </c>
      <c r="H39" s="9"/>
    </row>
    <row r="40" spans="1:9" ht="15.6" customHeight="1" x14ac:dyDescent="0.25">
      <c r="A40" s="9"/>
      <c r="B40" s="24" t="s">
        <v>89</v>
      </c>
      <c r="C40" s="1234">
        <v>0.88</v>
      </c>
      <c r="D40" s="1234"/>
      <c r="E40" s="15"/>
      <c r="F40" s="67">
        <f t="shared" si="0"/>
        <v>0</v>
      </c>
      <c r="G40" s="32">
        <f t="shared" si="1"/>
        <v>0</v>
      </c>
      <c r="H40" s="9"/>
      <c r="I40" s="9"/>
    </row>
    <row r="41" spans="1:9" ht="15.6" customHeight="1" x14ac:dyDescent="0.25">
      <c r="A41" s="9"/>
      <c r="B41" s="24" t="s">
        <v>90</v>
      </c>
      <c r="C41" s="1234">
        <v>0.87</v>
      </c>
      <c r="D41" s="1234"/>
      <c r="E41" s="15"/>
      <c r="F41" s="67">
        <f t="shared" si="0"/>
        <v>0</v>
      </c>
      <c r="G41" s="32">
        <f t="shared" si="1"/>
        <v>0</v>
      </c>
      <c r="H41" s="9"/>
      <c r="I41" s="9"/>
    </row>
    <row r="42" spans="1:9" ht="15.6" customHeight="1" x14ac:dyDescent="0.25">
      <c r="A42" s="9"/>
      <c r="B42" s="24" t="s">
        <v>91</v>
      </c>
      <c r="C42" s="1234">
        <v>0.86</v>
      </c>
      <c r="D42" s="1234"/>
      <c r="E42" s="15"/>
      <c r="F42" s="67">
        <f t="shared" si="0"/>
        <v>0</v>
      </c>
      <c r="G42" s="32">
        <f t="shared" si="1"/>
        <v>0</v>
      </c>
      <c r="H42" s="9"/>
      <c r="I42" s="9"/>
    </row>
    <row r="43" spans="1:9" ht="15.6" customHeight="1" x14ac:dyDescent="0.25">
      <c r="A43" s="9"/>
      <c r="B43" s="24" t="s">
        <v>92</v>
      </c>
      <c r="C43" s="1234">
        <v>0.85</v>
      </c>
      <c r="D43" s="1234"/>
      <c r="E43" s="15"/>
      <c r="F43" s="67">
        <f t="shared" si="0"/>
        <v>0</v>
      </c>
      <c r="G43" s="32">
        <f t="shared" si="1"/>
        <v>0</v>
      </c>
      <c r="H43" s="9"/>
      <c r="I43" s="9"/>
    </row>
    <row r="44" spans="1:9" ht="15.6" customHeight="1" x14ac:dyDescent="0.25">
      <c r="A44" s="9"/>
      <c r="B44" s="24" t="s">
        <v>93</v>
      </c>
      <c r="C44" s="1234">
        <v>0.84</v>
      </c>
      <c r="D44" s="1234"/>
      <c r="E44" s="15"/>
      <c r="F44" s="67">
        <f t="shared" si="0"/>
        <v>0</v>
      </c>
      <c r="G44" s="32">
        <f t="shared" si="1"/>
        <v>0</v>
      </c>
      <c r="H44" s="9"/>
      <c r="I44" s="9"/>
    </row>
    <row r="45" spans="1:9" ht="15.6" customHeight="1" x14ac:dyDescent="0.25">
      <c r="A45" s="9"/>
      <c r="B45" s="24" t="s">
        <v>94</v>
      </c>
      <c r="C45" s="1234">
        <v>0.83</v>
      </c>
      <c r="D45" s="1234"/>
      <c r="E45" s="15"/>
      <c r="F45" s="67">
        <f t="shared" si="0"/>
        <v>0</v>
      </c>
      <c r="G45" s="32">
        <f t="shared" si="1"/>
        <v>0</v>
      </c>
      <c r="H45" s="9"/>
      <c r="I45" s="9"/>
    </row>
    <row r="46" spans="1:9" ht="15.6" customHeight="1" x14ac:dyDescent="0.25">
      <c r="A46" s="9"/>
      <c r="B46" s="24" t="s">
        <v>95</v>
      </c>
      <c r="C46" s="1234">
        <v>0.82</v>
      </c>
      <c r="D46" s="1234"/>
      <c r="E46" s="15"/>
      <c r="F46" s="67">
        <f t="shared" si="0"/>
        <v>0</v>
      </c>
      <c r="G46" s="32">
        <f t="shared" si="1"/>
        <v>0</v>
      </c>
      <c r="H46" s="9"/>
      <c r="I46" s="9"/>
    </row>
    <row r="47" spans="1:9" ht="15.6" customHeight="1" x14ac:dyDescent="0.25">
      <c r="A47" s="9"/>
      <c r="B47" s="24" t="s">
        <v>96</v>
      </c>
      <c r="C47" s="1234">
        <v>0.81</v>
      </c>
      <c r="D47" s="1234"/>
      <c r="E47" s="15"/>
      <c r="F47" s="67">
        <f t="shared" si="0"/>
        <v>0</v>
      </c>
      <c r="G47" s="32">
        <f t="shared" si="1"/>
        <v>0</v>
      </c>
      <c r="H47" s="9"/>
      <c r="I47" s="9"/>
    </row>
    <row r="48" spans="1:9" ht="15.6" customHeight="1" x14ac:dyDescent="0.25">
      <c r="A48" s="9"/>
      <c r="B48" s="24" t="s">
        <v>97</v>
      </c>
      <c r="C48" s="1234">
        <v>0.8</v>
      </c>
      <c r="D48" s="1234"/>
      <c r="E48" s="15"/>
      <c r="F48" s="67">
        <f t="shared" si="0"/>
        <v>0</v>
      </c>
      <c r="G48" s="32">
        <f t="shared" si="1"/>
        <v>0</v>
      </c>
      <c r="H48" s="9"/>
      <c r="I48" s="9"/>
    </row>
    <row r="49" spans="1:9" ht="15.6" customHeight="1" x14ac:dyDescent="0.25">
      <c r="A49" s="9"/>
      <c r="B49" s="24" t="s">
        <v>98</v>
      </c>
      <c r="C49" s="1234">
        <v>0.79</v>
      </c>
      <c r="D49" s="1234"/>
      <c r="E49" s="15"/>
      <c r="F49" s="67">
        <f t="shared" si="0"/>
        <v>0</v>
      </c>
      <c r="G49" s="32">
        <f t="shared" si="1"/>
        <v>0</v>
      </c>
      <c r="H49" s="9"/>
      <c r="I49" s="9"/>
    </row>
    <row r="50" spans="1:9" ht="15.6" customHeight="1" x14ac:dyDescent="0.25">
      <c r="A50" s="9"/>
      <c r="B50" s="24" t="s">
        <v>99</v>
      </c>
      <c r="C50" s="1234">
        <v>0.78</v>
      </c>
      <c r="D50" s="1234"/>
      <c r="E50" s="15"/>
      <c r="F50" s="67">
        <f t="shared" si="0"/>
        <v>0</v>
      </c>
      <c r="G50" s="32">
        <f t="shared" si="1"/>
        <v>0</v>
      </c>
      <c r="H50" s="9"/>
      <c r="I50" s="9"/>
    </row>
    <row r="51" spans="1:9" ht="15.6" customHeight="1" x14ac:dyDescent="0.25">
      <c r="A51" s="9"/>
      <c r="B51" s="24" t="s">
        <v>100</v>
      </c>
      <c r="C51" s="1234">
        <v>0.77</v>
      </c>
      <c r="D51" s="1234"/>
      <c r="E51" s="15"/>
      <c r="F51" s="67">
        <f t="shared" si="0"/>
        <v>0</v>
      </c>
      <c r="G51" s="32">
        <f t="shared" si="1"/>
        <v>0</v>
      </c>
      <c r="H51" s="9"/>
      <c r="I51" s="9"/>
    </row>
    <row r="52" spans="1:9" ht="15.6" customHeight="1" x14ac:dyDescent="0.25">
      <c r="A52" s="9"/>
      <c r="B52" s="24" t="s">
        <v>101</v>
      </c>
      <c r="C52" s="1234">
        <v>0.76</v>
      </c>
      <c r="D52" s="1234"/>
      <c r="E52" s="15"/>
      <c r="F52" s="67">
        <f t="shared" si="0"/>
        <v>0</v>
      </c>
      <c r="G52" s="32">
        <f t="shared" si="1"/>
        <v>0</v>
      </c>
      <c r="H52" s="9"/>
      <c r="I52" s="9"/>
    </row>
    <row r="53" spans="1:9" ht="15.6" customHeight="1" x14ac:dyDescent="0.25">
      <c r="A53" s="9"/>
      <c r="B53" s="24" t="s">
        <v>102</v>
      </c>
      <c r="C53" s="1234">
        <v>0.75</v>
      </c>
      <c r="D53" s="1234"/>
      <c r="E53" s="15"/>
      <c r="F53" s="67">
        <f t="shared" si="0"/>
        <v>0</v>
      </c>
      <c r="G53" s="32">
        <f t="shared" si="1"/>
        <v>0</v>
      </c>
      <c r="H53" s="9"/>
      <c r="I53" s="9"/>
    </row>
    <row r="54" spans="1:9" ht="15.6" customHeight="1" x14ac:dyDescent="0.25">
      <c r="A54" s="9"/>
      <c r="B54" s="24" t="s">
        <v>103</v>
      </c>
      <c r="C54" s="1234">
        <v>0.74</v>
      </c>
      <c r="D54" s="1234"/>
      <c r="E54" s="15"/>
      <c r="F54" s="67">
        <f t="shared" si="0"/>
        <v>0</v>
      </c>
      <c r="G54" s="32">
        <f t="shared" si="1"/>
        <v>0</v>
      </c>
      <c r="H54" s="9"/>
      <c r="I54" s="9"/>
    </row>
    <row r="55" spans="1:9" ht="15.6" customHeight="1" x14ac:dyDescent="0.25">
      <c r="A55" s="9"/>
      <c r="B55" s="24" t="s">
        <v>104</v>
      </c>
      <c r="C55" s="1234">
        <v>0.73</v>
      </c>
      <c r="D55" s="1234"/>
      <c r="E55" s="15"/>
      <c r="F55" s="67">
        <f t="shared" si="0"/>
        <v>0</v>
      </c>
      <c r="G55" s="32">
        <f t="shared" si="1"/>
        <v>0</v>
      </c>
      <c r="H55" s="9"/>
      <c r="I55" s="9"/>
    </row>
    <row r="56" spans="1:9" ht="15.6" customHeight="1" x14ac:dyDescent="0.25">
      <c r="A56" s="9"/>
      <c r="B56" s="24" t="s">
        <v>105</v>
      </c>
      <c r="C56" s="1234">
        <v>0.72</v>
      </c>
      <c r="D56" s="1234"/>
      <c r="E56" s="15"/>
      <c r="F56" s="67">
        <f t="shared" si="0"/>
        <v>0</v>
      </c>
      <c r="G56" s="32">
        <f t="shared" si="1"/>
        <v>0</v>
      </c>
      <c r="H56" s="9"/>
      <c r="I56" s="9"/>
    </row>
    <row r="57" spans="1:9" ht="15.6" customHeight="1" thickBot="1" x14ac:dyDescent="0.3">
      <c r="A57" s="9"/>
      <c r="B57" s="30" t="s">
        <v>106</v>
      </c>
      <c r="C57" s="1237">
        <v>0.71</v>
      </c>
      <c r="D57" s="1237"/>
      <c r="E57" s="17"/>
      <c r="F57" s="68">
        <f t="shared" si="0"/>
        <v>0</v>
      </c>
      <c r="G57" s="33">
        <f>$G$28/$C57</f>
        <v>0</v>
      </c>
      <c r="H57" s="9"/>
      <c r="I57" s="9"/>
    </row>
    <row r="58" spans="1:9" ht="15.6" customHeight="1" x14ac:dyDescent="0.25">
      <c r="B58" s="6"/>
      <c r="C58" s="6"/>
      <c r="D58" s="6"/>
      <c r="E58" s="6"/>
      <c r="F58" s="6"/>
      <c r="G58" s="9"/>
      <c r="H58" s="9"/>
    </row>
    <row r="59" spans="1:9" ht="15.6" customHeight="1" x14ac:dyDescent="0.25">
      <c r="B59" s="6"/>
      <c r="C59" s="6"/>
      <c r="D59" s="6"/>
      <c r="E59" s="6"/>
      <c r="F59" s="6"/>
      <c r="G59" s="9"/>
      <c r="H59" s="9"/>
    </row>
    <row r="60" spans="1:9" ht="15.6" customHeight="1" thickBot="1" x14ac:dyDescent="0.3">
      <c r="B60" s="3"/>
      <c r="C60" s="2"/>
      <c r="D60" s="2"/>
      <c r="E60" s="5"/>
      <c r="G60" s="1232"/>
      <c r="H60" s="1232"/>
    </row>
    <row r="61" spans="1:9" ht="15.6" customHeight="1" x14ac:dyDescent="0.25">
      <c r="B61" s="1233" t="s">
        <v>24</v>
      </c>
      <c r="C61" s="1233"/>
      <c r="D61" s="1233"/>
      <c r="E61" s="5"/>
      <c r="G61" s="1231" t="s">
        <v>17</v>
      </c>
      <c r="H61" s="1231"/>
    </row>
    <row r="62" spans="1:9" ht="15.6" customHeight="1" x14ac:dyDescent="0.25">
      <c r="B62" s="73"/>
      <c r="C62" s="73"/>
      <c r="D62" s="73"/>
      <c r="E62" s="5"/>
      <c r="G62" s="71"/>
      <c r="H62" s="71"/>
    </row>
    <row r="63" spans="1:9" ht="15.6" customHeight="1" thickBot="1" x14ac:dyDescent="0.3">
      <c r="B63" s="4"/>
      <c r="C63" s="4"/>
      <c r="D63" s="4"/>
      <c r="E63" s="5"/>
      <c r="G63" s="8"/>
      <c r="H63" s="8"/>
    </row>
    <row r="64" spans="1:9" ht="15.6" customHeight="1" thickBot="1" x14ac:dyDescent="0.3">
      <c r="B64" s="1222" t="str">
        <f>B10</f>
        <v>FINANCIAL PROPOSAL (FORM 8: LFO DIESEL - SAMARICA)</v>
      </c>
      <c r="C64" s="1223"/>
      <c r="D64" s="1223"/>
      <c r="E64" s="1223"/>
      <c r="F64" s="1223"/>
      <c r="G64" s="1223"/>
      <c r="H64" s="1224"/>
    </row>
    <row r="65" spans="1:9" ht="15.6" customHeight="1" thickBot="1" x14ac:dyDescent="0.3">
      <c r="B65" s="1228"/>
      <c r="C65" s="1228"/>
      <c r="D65" s="1228"/>
      <c r="E65" s="1228"/>
      <c r="F65" s="1228"/>
    </row>
    <row r="66" spans="1:9" ht="15.6" customHeight="1" thickBot="1" x14ac:dyDescent="0.3">
      <c r="B66" s="1215" t="s">
        <v>0</v>
      </c>
      <c r="C66" s="1216"/>
      <c r="D66" s="1216"/>
      <c r="E66" s="1217"/>
      <c r="F66" s="1217"/>
      <c r="G66" s="1217"/>
      <c r="H66" s="1218"/>
    </row>
    <row r="67" spans="1:9" ht="15.6" customHeight="1" x14ac:dyDescent="0.25">
      <c r="B67" s="6"/>
      <c r="C67" s="6"/>
      <c r="D67" s="6"/>
      <c r="E67" s="6"/>
      <c r="F67" s="6"/>
      <c r="G67" s="9"/>
      <c r="H67" s="9"/>
    </row>
    <row r="68" spans="1:9" ht="15.6" customHeight="1" thickBot="1" x14ac:dyDescent="0.3">
      <c r="B68" s="6"/>
      <c r="C68" s="6"/>
      <c r="D68" s="6"/>
      <c r="E68" s="6"/>
      <c r="F68" s="6"/>
      <c r="G68" s="9"/>
      <c r="H68" s="9"/>
    </row>
    <row r="69" spans="1:9" ht="30" customHeight="1" x14ac:dyDescent="0.25">
      <c r="A69" s="14" t="s">
        <v>252</v>
      </c>
      <c r="B69" s="1203" t="s">
        <v>281</v>
      </c>
      <c r="C69" s="1204"/>
      <c r="D69" s="1204"/>
      <c r="E69" s="1204" t="s">
        <v>21</v>
      </c>
      <c r="F69" s="1204" t="s">
        <v>208</v>
      </c>
      <c r="G69" s="1219" t="s">
        <v>209</v>
      </c>
      <c r="H69" s="9"/>
    </row>
    <row r="70" spans="1:9" ht="30" customHeight="1" x14ac:dyDescent="0.25">
      <c r="B70" s="1206"/>
      <c r="C70" s="1207"/>
      <c r="D70" s="1207"/>
      <c r="E70" s="1207"/>
      <c r="F70" s="1207"/>
      <c r="G70" s="1220"/>
      <c r="H70" s="9"/>
    </row>
    <row r="71" spans="1:9" ht="15.6" customHeight="1" x14ac:dyDescent="0.25">
      <c r="B71" s="1206" t="s">
        <v>25</v>
      </c>
      <c r="C71" s="1207"/>
      <c r="D71" s="1207"/>
      <c r="E71" s="65" t="s">
        <v>74</v>
      </c>
      <c r="F71" s="65" t="s">
        <v>74</v>
      </c>
      <c r="G71" s="66" t="s">
        <v>74</v>
      </c>
      <c r="H71" s="9"/>
    </row>
    <row r="72" spans="1:9" ht="15.6" customHeight="1" x14ac:dyDescent="0.25">
      <c r="A72" s="9"/>
      <c r="B72" s="24" t="s">
        <v>107</v>
      </c>
      <c r="C72" s="1234">
        <v>0.7</v>
      </c>
      <c r="D72" s="1234"/>
      <c r="E72" s="15"/>
      <c r="F72" s="67">
        <f>$F$28/$C72</f>
        <v>0</v>
      </c>
      <c r="G72" s="32">
        <f>$G$28/$C72</f>
        <v>0</v>
      </c>
      <c r="H72" s="9"/>
      <c r="I72" s="9"/>
    </row>
    <row r="73" spans="1:9" ht="15.6" customHeight="1" x14ac:dyDescent="0.25">
      <c r="A73" s="9"/>
      <c r="B73" s="24" t="s">
        <v>108</v>
      </c>
      <c r="C73" s="1234">
        <v>0.69</v>
      </c>
      <c r="D73" s="1234"/>
      <c r="E73" s="15"/>
      <c r="F73" s="67">
        <f t="shared" ref="F73:F111" si="2">$F$28/$C73</f>
        <v>0</v>
      </c>
      <c r="G73" s="32">
        <f>$G$28/$C73</f>
        <v>0</v>
      </c>
      <c r="H73" s="9"/>
      <c r="I73" s="9"/>
    </row>
    <row r="74" spans="1:9" ht="15.6" customHeight="1" x14ac:dyDescent="0.25">
      <c r="A74" s="9"/>
      <c r="B74" s="24" t="s">
        <v>109</v>
      </c>
      <c r="C74" s="1234">
        <v>0.68</v>
      </c>
      <c r="D74" s="1234"/>
      <c r="E74" s="15"/>
      <c r="F74" s="67">
        <f t="shared" si="2"/>
        <v>0</v>
      </c>
      <c r="G74" s="32">
        <f t="shared" ref="G74:G111" si="3">$G$28/$C74</f>
        <v>0</v>
      </c>
      <c r="H74" s="9"/>
      <c r="I74" s="9"/>
    </row>
    <row r="75" spans="1:9" ht="15.6" customHeight="1" x14ac:dyDescent="0.25">
      <c r="A75" s="9"/>
      <c r="B75" s="24" t="s">
        <v>110</v>
      </c>
      <c r="C75" s="1234">
        <v>0.67</v>
      </c>
      <c r="D75" s="1234"/>
      <c r="E75" s="15"/>
      <c r="F75" s="67">
        <f t="shared" si="2"/>
        <v>0</v>
      </c>
      <c r="G75" s="32">
        <f t="shared" si="3"/>
        <v>0</v>
      </c>
      <c r="H75" s="9"/>
      <c r="I75" s="9"/>
    </row>
    <row r="76" spans="1:9" ht="15.6" customHeight="1" x14ac:dyDescent="0.25">
      <c r="A76" s="9"/>
      <c r="B76" s="24" t="s">
        <v>111</v>
      </c>
      <c r="C76" s="1234">
        <v>0.66</v>
      </c>
      <c r="D76" s="1234"/>
      <c r="E76" s="15"/>
      <c r="F76" s="67">
        <f t="shared" si="2"/>
        <v>0</v>
      </c>
      <c r="G76" s="32">
        <f t="shared" si="3"/>
        <v>0</v>
      </c>
      <c r="H76" s="9"/>
      <c r="I76" s="9"/>
    </row>
    <row r="77" spans="1:9" ht="15.6" customHeight="1" x14ac:dyDescent="0.25">
      <c r="A77" s="9"/>
      <c r="B77" s="24" t="s">
        <v>112</v>
      </c>
      <c r="C77" s="1234">
        <v>0.65</v>
      </c>
      <c r="D77" s="1234"/>
      <c r="E77" s="15"/>
      <c r="F77" s="67">
        <f t="shared" si="2"/>
        <v>0</v>
      </c>
      <c r="G77" s="32">
        <f t="shared" si="3"/>
        <v>0</v>
      </c>
      <c r="H77" s="9"/>
      <c r="I77" s="9"/>
    </row>
    <row r="78" spans="1:9" ht="15.6" customHeight="1" x14ac:dyDescent="0.25">
      <c r="A78" s="9"/>
      <c r="B78" s="24" t="s">
        <v>113</v>
      </c>
      <c r="C78" s="1234">
        <v>0.64</v>
      </c>
      <c r="D78" s="1234"/>
      <c r="E78" s="15"/>
      <c r="F78" s="67">
        <f t="shared" si="2"/>
        <v>0</v>
      </c>
      <c r="G78" s="32">
        <f t="shared" si="3"/>
        <v>0</v>
      </c>
      <c r="H78" s="9"/>
    </row>
    <row r="79" spans="1:9" ht="15.6" customHeight="1" x14ac:dyDescent="0.25">
      <c r="A79" s="9"/>
      <c r="B79" s="24" t="s">
        <v>114</v>
      </c>
      <c r="C79" s="1234">
        <v>0.63</v>
      </c>
      <c r="D79" s="1234"/>
      <c r="E79" s="15"/>
      <c r="F79" s="67">
        <f t="shared" si="2"/>
        <v>0</v>
      </c>
      <c r="G79" s="32">
        <f t="shared" si="3"/>
        <v>0</v>
      </c>
      <c r="H79" s="9"/>
    </row>
    <row r="80" spans="1:9" ht="15.6" customHeight="1" x14ac:dyDescent="0.25">
      <c r="A80" s="9"/>
      <c r="B80" s="24" t="s">
        <v>115</v>
      </c>
      <c r="C80" s="1234">
        <v>0.62</v>
      </c>
      <c r="D80" s="1234"/>
      <c r="E80" s="15"/>
      <c r="F80" s="67">
        <f t="shared" si="2"/>
        <v>0</v>
      </c>
      <c r="G80" s="32">
        <f t="shared" si="3"/>
        <v>0</v>
      </c>
      <c r="H80" s="9"/>
    </row>
    <row r="81" spans="1:9" ht="15.6" customHeight="1" x14ac:dyDescent="0.25">
      <c r="A81" s="9"/>
      <c r="B81" s="24" t="s">
        <v>116</v>
      </c>
      <c r="C81" s="1234">
        <v>0.61</v>
      </c>
      <c r="D81" s="1234"/>
      <c r="E81" s="15"/>
      <c r="F81" s="67">
        <f t="shared" si="2"/>
        <v>0</v>
      </c>
      <c r="G81" s="32">
        <f t="shared" si="3"/>
        <v>0</v>
      </c>
      <c r="H81" s="9"/>
      <c r="I81" s="9"/>
    </row>
    <row r="82" spans="1:9" ht="15.6" customHeight="1" x14ac:dyDescent="0.25">
      <c r="A82" s="9"/>
      <c r="B82" s="24" t="s">
        <v>117</v>
      </c>
      <c r="C82" s="1234">
        <v>0.6</v>
      </c>
      <c r="D82" s="1234"/>
      <c r="E82" s="15"/>
      <c r="F82" s="67">
        <f t="shared" si="2"/>
        <v>0</v>
      </c>
      <c r="G82" s="32">
        <f t="shared" si="3"/>
        <v>0</v>
      </c>
      <c r="H82" s="9"/>
      <c r="I82" s="9"/>
    </row>
    <row r="83" spans="1:9" ht="15.6" customHeight="1" x14ac:dyDescent="0.25">
      <c r="B83" s="24" t="s">
        <v>118</v>
      </c>
      <c r="C83" s="1234">
        <v>0.59</v>
      </c>
      <c r="D83" s="1234"/>
      <c r="E83" s="15"/>
      <c r="F83" s="67">
        <f t="shared" si="2"/>
        <v>0</v>
      </c>
      <c r="G83" s="32">
        <f t="shared" si="3"/>
        <v>0</v>
      </c>
      <c r="H83" s="9"/>
    </row>
    <row r="84" spans="1:9" ht="15.6" customHeight="1" x14ac:dyDescent="0.25">
      <c r="B84" s="24" t="s">
        <v>119</v>
      </c>
      <c r="C84" s="1234">
        <v>0.57999999999999996</v>
      </c>
      <c r="D84" s="1234"/>
      <c r="E84" s="15"/>
      <c r="F84" s="67">
        <f t="shared" si="2"/>
        <v>0</v>
      </c>
      <c r="G84" s="32">
        <f t="shared" si="3"/>
        <v>0</v>
      </c>
      <c r="H84" s="9"/>
    </row>
    <row r="85" spans="1:9" ht="15.6" customHeight="1" x14ac:dyDescent="0.25">
      <c r="B85" s="24" t="s">
        <v>120</v>
      </c>
      <c r="C85" s="1234">
        <v>0.56999999999999995</v>
      </c>
      <c r="D85" s="1234"/>
      <c r="E85" s="15"/>
      <c r="F85" s="67">
        <f t="shared" si="2"/>
        <v>0</v>
      </c>
      <c r="G85" s="32">
        <f t="shared" si="3"/>
        <v>0</v>
      </c>
      <c r="H85" s="9"/>
    </row>
    <row r="86" spans="1:9" ht="15.6" customHeight="1" x14ac:dyDescent="0.25">
      <c r="B86" s="24" t="s">
        <v>121</v>
      </c>
      <c r="C86" s="1234">
        <v>0.56000000000000005</v>
      </c>
      <c r="D86" s="1234"/>
      <c r="E86" s="15"/>
      <c r="F86" s="67">
        <f t="shared" si="2"/>
        <v>0</v>
      </c>
      <c r="G86" s="32">
        <f t="shared" si="3"/>
        <v>0</v>
      </c>
      <c r="H86" s="9"/>
    </row>
    <row r="87" spans="1:9" ht="15.6" customHeight="1" x14ac:dyDescent="0.25">
      <c r="B87" s="24" t="s">
        <v>122</v>
      </c>
      <c r="C87" s="1234">
        <v>0.55000000000000004</v>
      </c>
      <c r="D87" s="1234"/>
      <c r="E87" s="15"/>
      <c r="F87" s="67">
        <f t="shared" si="2"/>
        <v>0</v>
      </c>
      <c r="G87" s="32">
        <f t="shared" si="3"/>
        <v>0</v>
      </c>
      <c r="H87" s="9"/>
    </row>
    <row r="88" spans="1:9" ht="15.6" customHeight="1" x14ac:dyDescent="0.25">
      <c r="B88" s="24" t="s">
        <v>123</v>
      </c>
      <c r="C88" s="1234">
        <v>0.54</v>
      </c>
      <c r="D88" s="1234"/>
      <c r="E88" s="15"/>
      <c r="F88" s="67">
        <f t="shared" si="2"/>
        <v>0</v>
      </c>
      <c r="G88" s="32">
        <f t="shared" si="3"/>
        <v>0</v>
      </c>
      <c r="H88" s="9"/>
    </row>
    <row r="89" spans="1:9" ht="15.6" customHeight="1" x14ac:dyDescent="0.25">
      <c r="B89" s="24" t="s">
        <v>124</v>
      </c>
      <c r="C89" s="1234">
        <v>0.53</v>
      </c>
      <c r="D89" s="1234"/>
      <c r="E89" s="15"/>
      <c r="F89" s="67">
        <f t="shared" si="2"/>
        <v>0</v>
      </c>
      <c r="G89" s="32">
        <f t="shared" si="3"/>
        <v>0</v>
      </c>
      <c r="H89" s="9"/>
    </row>
    <row r="90" spans="1:9" ht="15.6" customHeight="1" x14ac:dyDescent="0.25">
      <c r="B90" s="24" t="s">
        <v>125</v>
      </c>
      <c r="C90" s="1234">
        <v>0.52</v>
      </c>
      <c r="D90" s="1234"/>
      <c r="E90" s="15"/>
      <c r="F90" s="67">
        <f t="shared" si="2"/>
        <v>0</v>
      </c>
      <c r="G90" s="32">
        <f t="shared" si="3"/>
        <v>0</v>
      </c>
      <c r="H90" s="9"/>
    </row>
    <row r="91" spans="1:9" ht="15.6" customHeight="1" x14ac:dyDescent="0.25">
      <c r="B91" s="24" t="s">
        <v>126</v>
      </c>
      <c r="C91" s="1234">
        <v>0.51</v>
      </c>
      <c r="D91" s="1234"/>
      <c r="E91" s="15"/>
      <c r="F91" s="67">
        <f t="shared" si="2"/>
        <v>0</v>
      </c>
      <c r="G91" s="32">
        <f t="shared" si="3"/>
        <v>0</v>
      </c>
      <c r="H91" s="9"/>
    </row>
    <row r="92" spans="1:9" ht="15.6" customHeight="1" x14ac:dyDescent="0.25">
      <c r="B92" s="24" t="s">
        <v>127</v>
      </c>
      <c r="C92" s="1234">
        <v>0.5</v>
      </c>
      <c r="D92" s="1234"/>
      <c r="E92" s="15"/>
      <c r="F92" s="67">
        <f t="shared" si="2"/>
        <v>0</v>
      </c>
      <c r="G92" s="32">
        <f t="shared" si="3"/>
        <v>0</v>
      </c>
      <c r="H92" s="9"/>
    </row>
    <row r="93" spans="1:9" ht="15.6" customHeight="1" x14ac:dyDescent="0.25">
      <c r="B93" s="24" t="s">
        <v>128</v>
      </c>
      <c r="C93" s="1234">
        <v>0.49</v>
      </c>
      <c r="D93" s="1234"/>
      <c r="E93" s="15"/>
      <c r="F93" s="67">
        <f t="shared" si="2"/>
        <v>0</v>
      </c>
      <c r="G93" s="32">
        <f t="shared" si="3"/>
        <v>0</v>
      </c>
      <c r="H93" s="9"/>
    </row>
    <row r="94" spans="1:9" ht="15.6" customHeight="1" x14ac:dyDescent="0.25">
      <c r="B94" s="24" t="s">
        <v>129</v>
      </c>
      <c r="C94" s="1234">
        <v>0.48</v>
      </c>
      <c r="D94" s="1234"/>
      <c r="E94" s="15"/>
      <c r="F94" s="67">
        <f t="shared" si="2"/>
        <v>0</v>
      </c>
      <c r="G94" s="32">
        <f t="shared" si="3"/>
        <v>0</v>
      </c>
      <c r="H94" s="9"/>
    </row>
    <row r="95" spans="1:9" ht="15.6" customHeight="1" x14ac:dyDescent="0.25">
      <c r="B95" s="24" t="s">
        <v>130</v>
      </c>
      <c r="C95" s="1234">
        <v>0.47</v>
      </c>
      <c r="D95" s="1234"/>
      <c r="E95" s="15"/>
      <c r="F95" s="67">
        <f t="shared" si="2"/>
        <v>0</v>
      </c>
      <c r="G95" s="32">
        <f t="shared" si="3"/>
        <v>0</v>
      </c>
      <c r="H95" s="9"/>
    </row>
    <row r="96" spans="1:9" ht="15.6" customHeight="1" x14ac:dyDescent="0.25">
      <c r="B96" s="24" t="s">
        <v>131</v>
      </c>
      <c r="C96" s="1234">
        <v>0.46</v>
      </c>
      <c r="D96" s="1234"/>
      <c r="E96" s="15"/>
      <c r="F96" s="67">
        <f t="shared" si="2"/>
        <v>0</v>
      </c>
      <c r="G96" s="32">
        <f t="shared" si="3"/>
        <v>0</v>
      </c>
      <c r="H96" s="9"/>
    </row>
    <row r="97" spans="2:8" ht="15.6" customHeight="1" x14ac:dyDescent="0.25">
      <c r="B97" s="24" t="s">
        <v>132</v>
      </c>
      <c r="C97" s="1234">
        <v>0.45</v>
      </c>
      <c r="D97" s="1234"/>
      <c r="E97" s="15"/>
      <c r="F97" s="67">
        <f t="shared" si="2"/>
        <v>0</v>
      </c>
      <c r="G97" s="32">
        <f t="shared" si="3"/>
        <v>0</v>
      </c>
      <c r="H97" s="9"/>
    </row>
    <row r="98" spans="2:8" ht="15.6" customHeight="1" x14ac:dyDescent="0.25">
      <c r="B98" s="24" t="s">
        <v>133</v>
      </c>
      <c r="C98" s="1234">
        <v>0.44</v>
      </c>
      <c r="D98" s="1234"/>
      <c r="E98" s="15"/>
      <c r="F98" s="67">
        <f t="shared" si="2"/>
        <v>0</v>
      </c>
      <c r="G98" s="32">
        <f t="shared" si="3"/>
        <v>0</v>
      </c>
      <c r="H98" s="9"/>
    </row>
    <row r="99" spans="2:8" ht="15.6" customHeight="1" x14ac:dyDescent="0.25">
      <c r="B99" s="24" t="s">
        <v>134</v>
      </c>
      <c r="C99" s="1234">
        <v>0.43</v>
      </c>
      <c r="D99" s="1234"/>
      <c r="E99" s="15"/>
      <c r="F99" s="67">
        <f t="shared" si="2"/>
        <v>0</v>
      </c>
      <c r="G99" s="32">
        <f t="shared" si="3"/>
        <v>0</v>
      </c>
      <c r="H99" s="9"/>
    </row>
    <row r="100" spans="2:8" ht="15.6" customHeight="1" x14ac:dyDescent="0.25">
      <c r="B100" s="24" t="s">
        <v>135</v>
      </c>
      <c r="C100" s="1234">
        <v>0.42</v>
      </c>
      <c r="D100" s="1234"/>
      <c r="E100" s="15"/>
      <c r="F100" s="67">
        <f t="shared" si="2"/>
        <v>0</v>
      </c>
      <c r="G100" s="32">
        <f t="shared" si="3"/>
        <v>0</v>
      </c>
      <c r="H100" s="9"/>
    </row>
    <row r="101" spans="2:8" ht="15.6" customHeight="1" x14ac:dyDescent="0.25">
      <c r="B101" s="24" t="s">
        <v>136</v>
      </c>
      <c r="C101" s="1234">
        <v>0.41</v>
      </c>
      <c r="D101" s="1234"/>
      <c r="E101" s="15"/>
      <c r="F101" s="67">
        <f t="shared" si="2"/>
        <v>0</v>
      </c>
      <c r="G101" s="32">
        <f t="shared" si="3"/>
        <v>0</v>
      </c>
      <c r="H101" s="9"/>
    </row>
    <row r="102" spans="2:8" ht="15.6" customHeight="1" x14ac:dyDescent="0.25">
      <c r="B102" s="24" t="s">
        <v>137</v>
      </c>
      <c r="C102" s="1234">
        <v>0.4</v>
      </c>
      <c r="D102" s="1234"/>
      <c r="E102" s="15"/>
      <c r="F102" s="67">
        <f t="shared" si="2"/>
        <v>0</v>
      </c>
      <c r="G102" s="32">
        <f t="shared" si="3"/>
        <v>0</v>
      </c>
      <c r="H102" s="9"/>
    </row>
    <row r="103" spans="2:8" ht="15.6" customHeight="1" x14ac:dyDescent="0.25">
      <c r="B103" s="24" t="s">
        <v>138</v>
      </c>
      <c r="C103" s="1234">
        <v>0.39</v>
      </c>
      <c r="D103" s="1234"/>
      <c r="E103" s="15"/>
      <c r="F103" s="67">
        <f t="shared" si="2"/>
        <v>0</v>
      </c>
      <c r="G103" s="32">
        <f t="shared" si="3"/>
        <v>0</v>
      </c>
      <c r="H103" s="9"/>
    </row>
    <row r="104" spans="2:8" ht="15.6" customHeight="1" x14ac:dyDescent="0.25">
      <c r="B104" s="24" t="s">
        <v>139</v>
      </c>
      <c r="C104" s="1234">
        <v>0.38</v>
      </c>
      <c r="D104" s="1234"/>
      <c r="E104" s="15"/>
      <c r="F104" s="67">
        <f t="shared" si="2"/>
        <v>0</v>
      </c>
      <c r="G104" s="32">
        <f t="shared" si="3"/>
        <v>0</v>
      </c>
      <c r="H104" s="9"/>
    </row>
    <row r="105" spans="2:8" ht="15.6" customHeight="1" x14ac:dyDescent="0.25">
      <c r="B105" s="24" t="s">
        <v>140</v>
      </c>
      <c r="C105" s="1234">
        <v>0.37</v>
      </c>
      <c r="D105" s="1234"/>
      <c r="E105" s="15"/>
      <c r="F105" s="67">
        <f t="shared" si="2"/>
        <v>0</v>
      </c>
      <c r="G105" s="32">
        <f t="shared" si="3"/>
        <v>0</v>
      </c>
      <c r="H105" s="9"/>
    </row>
    <row r="106" spans="2:8" ht="15.6" customHeight="1" x14ac:dyDescent="0.25">
      <c r="B106" s="24" t="s">
        <v>141</v>
      </c>
      <c r="C106" s="1234">
        <v>0.36</v>
      </c>
      <c r="D106" s="1234"/>
      <c r="E106" s="15"/>
      <c r="F106" s="67">
        <f t="shared" si="2"/>
        <v>0</v>
      </c>
      <c r="G106" s="32">
        <f t="shared" si="3"/>
        <v>0</v>
      </c>
      <c r="H106" s="9"/>
    </row>
    <row r="107" spans="2:8" ht="15.6" customHeight="1" x14ac:dyDescent="0.25">
      <c r="B107" s="24" t="s">
        <v>142</v>
      </c>
      <c r="C107" s="1234">
        <v>0.35</v>
      </c>
      <c r="D107" s="1234"/>
      <c r="E107" s="15"/>
      <c r="F107" s="67">
        <f t="shared" si="2"/>
        <v>0</v>
      </c>
      <c r="G107" s="32">
        <f t="shared" si="3"/>
        <v>0</v>
      </c>
      <c r="H107" s="9"/>
    </row>
    <row r="108" spans="2:8" ht="15.6" customHeight="1" x14ac:dyDescent="0.25">
      <c r="B108" s="24" t="s">
        <v>143</v>
      </c>
      <c r="C108" s="1234">
        <v>0.34</v>
      </c>
      <c r="D108" s="1234"/>
      <c r="E108" s="15"/>
      <c r="F108" s="67">
        <f t="shared" si="2"/>
        <v>0</v>
      </c>
      <c r="G108" s="32">
        <f t="shared" si="3"/>
        <v>0</v>
      </c>
      <c r="H108" s="9"/>
    </row>
    <row r="109" spans="2:8" ht="15.6" customHeight="1" x14ac:dyDescent="0.25">
      <c r="B109" s="24" t="s">
        <v>144</v>
      </c>
      <c r="C109" s="1234">
        <v>0.33</v>
      </c>
      <c r="D109" s="1234"/>
      <c r="E109" s="15"/>
      <c r="F109" s="67">
        <f t="shared" si="2"/>
        <v>0</v>
      </c>
      <c r="G109" s="32">
        <f t="shared" si="3"/>
        <v>0</v>
      </c>
      <c r="H109" s="9"/>
    </row>
    <row r="110" spans="2:8" ht="15.6" customHeight="1" x14ac:dyDescent="0.25">
      <c r="B110" s="24" t="s">
        <v>145</v>
      </c>
      <c r="C110" s="1234">
        <v>0.32</v>
      </c>
      <c r="D110" s="1234"/>
      <c r="E110" s="15"/>
      <c r="F110" s="67">
        <f t="shared" si="2"/>
        <v>0</v>
      </c>
      <c r="G110" s="32">
        <f t="shared" si="3"/>
        <v>0</v>
      </c>
      <c r="H110" s="9"/>
    </row>
    <row r="111" spans="2:8" ht="15.6" customHeight="1" thickBot="1" x14ac:dyDescent="0.3">
      <c r="B111" s="30" t="s">
        <v>146</v>
      </c>
      <c r="C111" s="1237">
        <v>0.31</v>
      </c>
      <c r="D111" s="1237"/>
      <c r="E111" s="17"/>
      <c r="F111" s="68">
        <f t="shared" si="2"/>
        <v>0</v>
      </c>
      <c r="G111" s="33">
        <f t="shared" si="3"/>
        <v>0</v>
      </c>
      <c r="H111" s="9"/>
    </row>
    <row r="112" spans="2:8" ht="15.6" customHeight="1" x14ac:dyDescent="0.25"/>
    <row r="113" spans="1:8" ht="15.6" customHeight="1" x14ac:dyDescent="0.25"/>
    <row r="114" spans="1:8" ht="15.6" customHeight="1" thickBot="1" x14ac:dyDescent="0.3">
      <c r="B114" s="3"/>
      <c r="C114" s="2"/>
      <c r="D114" s="2"/>
      <c r="E114" s="5"/>
      <c r="G114" s="1232"/>
      <c r="H114" s="1232"/>
    </row>
    <row r="115" spans="1:8" ht="15.6" customHeight="1" x14ac:dyDescent="0.25">
      <c r="B115" s="1233" t="s">
        <v>24</v>
      </c>
      <c r="C115" s="1233"/>
      <c r="D115" s="1233"/>
      <c r="E115" s="5"/>
      <c r="G115" s="1231" t="s">
        <v>17</v>
      </c>
      <c r="H115" s="1231"/>
    </row>
    <row r="116" spans="1:8" ht="15.6" customHeight="1" x14ac:dyDescent="0.25">
      <c r="B116" s="73"/>
      <c r="C116" s="73"/>
      <c r="D116" s="73"/>
      <c r="E116" s="5"/>
      <c r="G116" s="71"/>
      <c r="H116" s="71"/>
    </row>
    <row r="117" spans="1:8" ht="15.6" customHeight="1" thickBot="1" x14ac:dyDescent="0.3">
      <c r="B117" s="73"/>
      <c r="C117" s="73"/>
      <c r="D117" s="73"/>
      <c r="E117" s="5"/>
      <c r="G117" s="71"/>
      <c r="H117" s="71"/>
    </row>
    <row r="118" spans="1:8" ht="15.6" customHeight="1" thickBot="1" x14ac:dyDescent="0.3">
      <c r="B118" s="1222" t="str">
        <f>B64</f>
        <v>FINANCIAL PROPOSAL (FORM 8: LFO DIESEL - SAMARICA)</v>
      </c>
      <c r="C118" s="1223"/>
      <c r="D118" s="1223"/>
      <c r="E118" s="1223"/>
      <c r="F118" s="1223"/>
      <c r="G118" s="1223"/>
      <c r="H118" s="1224"/>
    </row>
    <row r="119" spans="1:8" ht="15.6" customHeight="1" thickBot="1" x14ac:dyDescent="0.3">
      <c r="B119" s="1228"/>
      <c r="C119" s="1228"/>
      <c r="D119" s="1228"/>
      <c r="E119" s="1228"/>
      <c r="F119" s="1228"/>
    </row>
    <row r="120" spans="1:8" ht="15.6" customHeight="1" thickBot="1" x14ac:dyDescent="0.3">
      <c r="B120" s="1238" t="s">
        <v>0</v>
      </c>
      <c r="C120" s="1239"/>
      <c r="D120" s="1239"/>
      <c r="E120" s="1217"/>
      <c r="F120" s="1217"/>
      <c r="G120" s="1217"/>
      <c r="H120" s="1218"/>
    </row>
    <row r="121" spans="1:8" ht="15.6" customHeight="1" x14ac:dyDescent="0.25">
      <c r="B121" s="6"/>
      <c r="C121" s="6"/>
      <c r="D121" s="6"/>
      <c r="E121" s="6"/>
      <c r="F121" s="6"/>
      <c r="G121" s="9"/>
      <c r="H121" s="9"/>
    </row>
    <row r="122" spans="1:8" ht="15.6" customHeight="1" thickBot="1" x14ac:dyDescent="0.3">
      <c r="B122" s="6"/>
      <c r="C122" s="6"/>
      <c r="D122" s="6"/>
      <c r="E122" s="6"/>
      <c r="F122" s="6"/>
      <c r="G122" s="9"/>
      <c r="H122" s="9"/>
    </row>
    <row r="123" spans="1:8" ht="30" customHeight="1" x14ac:dyDescent="0.25">
      <c r="A123" s="14" t="s">
        <v>252</v>
      </c>
      <c r="B123" s="1203" t="s">
        <v>281</v>
      </c>
      <c r="C123" s="1204"/>
      <c r="D123" s="1204"/>
      <c r="E123" s="1204" t="s">
        <v>21</v>
      </c>
      <c r="F123" s="1204" t="s">
        <v>208</v>
      </c>
      <c r="G123" s="1219" t="s">
        <v>209</v>
      </c>
      <c r="H123" s="9"/>
    </row>
    <row r="124" spans="1:8" ht="30" customHeight="1" x14ac:dyDescent="0.25">
      <c r="B124" s="1206"/>
      <c r="C124" s="1207"/>
      <c r="D124" s="1207"/>
      <c r="E124" s="1207"/>
      <c r="F124" s="1207"/>
      <c r="G124" s="1220"/>
      <c r="H124" s="9"/>
    </row>
    <row r="125" spans="1:8" ht="15.6" customHeight="1" x14ac:dyDescent="0.25">
      <c r="B125" s="1206" t="s">
        <v>25</v>
      </c>
      <c r="C125" s="1207"/>
      <c r="D125" s="1207"/>
      <c r="E125" s="65" t="s">
        <v>74</v>
      </c>
      <c r="F125" s="65" t="s">
        <v>74</v>
      </c>
      <c r="G125" s="66" t="s">
        <v>74</v>
      </c>
      <c r="H125" s="9"/>
    </row>
    <row r="126" spans="1:8" ht="15.6" customHeight="1" x14ac:dyDescent="0.25">
      <c r="B126" s="24" t="s">
        <v>147</v>
      </c>
      <c r="C126" s="1234">
        <v>0.3</v>
      </c>
      <c r="D126" s="1234"/>
      <c r="E126" s="15"/>
      <c r="F126" s="67">
        <f>$F$28/$C126</f>
        <v>0</v>
      </c>
      <c r="G126" s="32">
        <f t="shared" ref="G126:G155" si="4">$G$28/$C126</f>
        <v>0</v>
      </c>
      <c r="H126" s="9"/>
    </row>
    <row r="127" spans="1:8" ht="15.6" customHeight="1" x14ac:dyDescent="0.25">
      <c r="B127" s="24" t="s">
        <v>148</v>
      </c>
      <c r="C127" s="1234">
        <v>0.28999999999999998</v>
      </c>
      <c r="D127" s="1234"/>
      <c r="E127" s="15"/>
      <c r="F127" s="67">
        <f t="shared" ref="F127:F155" si="5">$F$28/$C127</f>
        <v>0</v>
      </c>
      <c r="G127" s="32">
        <f t="shared" si="4"/>
        <v>0</v>
      </c>
      <c r="H127" s="9"/>
    </row>
    <row r="128" spans="1:8" ht="15.6" customHeight="1" x14ac:dyDescent="0.25">
      <c r="B128" s="24" t="s">
        <v>149</v>
      </c>
      <c r="C128" s="1234">
        <v>0.28000000000000003</v>
      </c>
      <c r="D128" s="1234"/>
      <c r="E128" s="15"/>
      <c r="F128" s="67">
        <f t="shared" si="5"/>
        <v>0</v>
      </c>
      <c r="G128" s="32">
        <f t="shared" si="4"/>
        <v>0</v>
      </c>
      <c r="H128" s="9"/>
    </row>
    <row r="129" spans="2:8" ht="15.6" customHeight="1" x14ac:dyDescent="0.25">
      <c r="B129" s="24" t="s">
        <v>150</v>
      </c>
      <c r="C129" s="1234">
        <v>0.27</v>
      </c>
      <c r="D129" s="1234"/>
      <c r="E129" s="15"/>
      <c r="F129" s="67">
        <f t="shared" si="5"/>
        <v>0</v>
      </c>
      <c r="G129" s="32">
        <f t="shared" si="4"/>
        <v>0</v>
      </c>
      <c r="H129" s="9"/>
    </row>
    <row r="130" spans="2:8" ht="15.6" customHeight="1" x14ac:dyDescent="0.25">
      <c r="B130" s="24" t="s">
        <v>151</v>
      </c>
      <c r="C130" s="1234">
        <v>0.26</v>
      </c>
      <c r="D130" s="1234"/>
      <c r="E130" s="15"/>
      <c r="F130" s="67">
        <f t="shared" si="5"/>
        <v>0</v>
      </c>
      <c r="G130" s="32">
        <f t="shared" si="4"/>
        <v>0</v>
      </c>
      <c r="H130" s="9"/>
    </row>
    <row r="131" spans="2:8" ht="15.6" customHeight="1" x14ac:dyDescent="0.25">
      <c r="B131" s="24" t="s">
        <v>152</v>
      </c>
      <c r="C131" s="1234">
        <v>0.25</v>
      </c>
      <c r="D131" s="1234"/>
      <c r="E131" s="15"/>
      <c r="F131" s="67">
        <f t="shared" si="5"/>
        <v>0</v>
      </c>
      <c r="G131" s="32">
        <f t="shared" si="4"/>
        <v>0</v>
      </c>
      <c r="H131" s="9"/>
    </row>
    <row r="132" spans="2:8" ht="15.6" customHeight="1" x14ac:dyDescent="0.25">
      <c r="B132" s="24" t="s">
        <v>153</v>
      </c>
      <c r="C132" s="1234">
        <v>0.24</v>
      </c>
      <c r="D132" s="1234"/>
      <c r="E132" s="15"/>
      <c r="F132" s="67">
        <f t="shared" si="5"/>
        <v>0</v>
      </c>
      <c r="G132" s="32">
        <f t="shared" si="4"/>
        <v>0</v>
      </c>
      <c r="H132" s="9"/>
    </row>
    <row r="133" spans="2:8" ht="15.6" customHeight="1" x14ac:dyDescent="0.25">
      <c r="B133" s="24" t="s">
        <v>154</v>
      </c>
      <c r="C133" s="1234">
        <v>0.23</v>
      </c>
      <c r="D133" s="1234"/>
      <c r="E133" s="15"/>
      <c r="F133" s="67">
        <f t="shared" si="5"/>
        <v>0</v>
      </c>
      <c r="G133" s="32">
        <f t="shared" si="4"/>
        <v>0</v>
      </c>
      <c r="H133" s="9"/>
    </row>
    <row r="134" spans="2:8" ht="15.6" customHeight="1" x14ac:dyDescent="0.25">
      <c r="B134" s="24" t="s">
        <v>155</v>
      </c>
      <c r="C134" s="1234">
        <v>0.22</v>
      </c>
      <c r="D134" s="1234"/>
      <c r="E134" s="15"/>
      <c r="F134" s="67">
        <f t="shared" si="5"/>
        <v>0</v>
      </c>
      <c r="G134" s="32">
        <f t="shared" si="4"/>
        <v>0</v>
      </c>
      <c r="H134" s="9"/>
    </row>
    <row r="135" spans="2:8" ht="15.6" customHeight="1" x14ac:dyDescent="0.25">
      <c r="B135" s="24" t="s">
        <v>156</v>
      </c>
      <c r="C135" s="1234">
        <v>0.21</v>
      </c>
      <c r="D135" s="1234"/>
      <c r="E135" s="15"/>
      <c r="F135" s="67">
        <f t="shared" si="5"/>
        <v>0</v>
      </c>
      <c r="G135" s="32">
        <f t="shared" si="4"/>
        <v>0</v>
      </c>
      <c r="H135" s="9"/>
    </row>
    <row r="136" spans="2:8" ht="15.6" customHeight="1" x14ac:dyDescent="0.25">
      <c r="B136" s="24" t="s">
        <v>157</v>
      </c>
      <c r="C136" s="1234">
        <v>0.2</v>
      </c>
      <c r="D136" s="1234"/>
      <c r="E136" s="15"/>
      <c r="F136" s="67">
        <f t="shared" si="5"/>
        <v>0</v>
      </c>
      <c r="G136" s="32">
        <f t="shared" si="4"/>
        <v>0</v>
      </c>
      <c r="H136" s="9"/>
    </row>
    <row r="137" spans="2:8" ht="15.6" customHeight="1" x14ac:dyDescent="0.25">
      <c r="B137" s="24" t="s">
        <v>158</v>
      </c>
      <c r="C137" s="1234">
        <v>0.19</v>
      </c>
      <c r="D137" s="1234"/>
      <c r="E137" s="15"/>
      <c r="F137" s="67">
        <f t="shared" si="5"/>
        <v>0</v>
      </c>
      <c r="G137" s="32">
        <f t="shared" si="4"/>
        <v>0</v>
      </c>
      <c r="H137" s="9"/>
    </row>
    <row r="138" spans="2:8" ht="15.6" customHeight="1" x14ac:dyDescent="0.25">
      <c r="B138" s="24" t="s">
        <v>159</v>
      </c>
      <c r="C138" s="1234">
        <v>0.18</v>
      </c>
      <c r="D138" s="1234"/>
      <c r="E138" s="15"/>
      <c r="F138" s="67">
        <f t="shared" si="5"/>
        <v>0</v>
      </c>
      <c r="G138" s="32">
        <f t="shared" si="4"/>
        <v>0</v>
      </c>
      <c r="H138" s="9"/>
    </row>
    <row r="139" spans="2:8" ht="15.6" customHeight="1" x14ac:dyDescent="0.25">
      <c r="B139" s="24" t="s">
        <v>160</v>
      </c>
      <c r="C139" s="1234">
        <v>0.17</v>
      </c>
      <c r="D139" s="1234"/>
      <c r="E139" s="15"/>
      <c r="F139" s="67">
        <f t="shared" si="5"/>
        <v>0</v>
      </c>
      <c r="G139" s="32">
        <f t="shared" si="4"/>
        <v>0</v>
      </c>
      <c r="H139" s="9"/>
    </row>
    <row r="140" spans="2:8" ht="15.6" customHeight="1" x14ac:dyDescent="0.25">
      <c r="B140" s="24" t="s">
        <v>161</v>
      </c>
      <c r="C140" s="1234">
        <v>0.16</v>
      </c>
      <c r="D140" s="1234"/>
      <c r="E140" s="15"/>
      <c r="F140" s="67">
        <f t="shared" si="5"/>
        <v>0</v>
      </c>
      <c r="G140" s="32">
        <f t="shared" si="4"/>
        <v>0</v>
      </c>
      <c r="H140" s="9"/>
    </row>
    <row r="141" spans="2:8" ht="15.6" customHeight="1" x14ac:dyDescent="0.25">
      <c r="B141" s="24" t="s">
        <v>162</v>
      </c>
      <c r="C141" s="1234">
        <v>0.15</v>
      </c>
      <c r="D141" s="1234"/>
      <c r="E141" s="15"/>
      <c r="F141" s="67">
        <f t="shared" si="5"/>
        <v>0</v>
      </c>
      <c r="G141" s="32">
        <f t="shared" si="4"/>
        <v>0</v>
      </c>
      <c r="H141" s="9"/>
    </row>
    <row r="142" spans="2:8" ht="15.6" customHeight="1" x14ac:dyDescent="0.25">
      <c r="B142" s="24" t="s">
        <v>163</v>
      </c>
      <c r="C142" s="1234">
        <v>0.14000000000000001</v>
      </c>
      <c r="D142" s="1234"/>
      <c r="E142" s="15"/>
      <c r="F142" s="67">
        <f t="shared" si="5"/>
        <v>0</v>
      </c>
      <c r="G142" s="32">
        <f t="shared" si="4"/>
        <v>0</v>
      </c>
      <c r="H142" s="9"/>
    </row>
    <row r="143" spans="2:8" ht="15.6" customHeight="1" x14ac:dyDescent="0.25">
      <c r="B143" s="24" t="s">
        <v>164</v>
      </c>
      <c r="C143" s="1234">
        <v>0.13</v>
      </c>
      <c r="D143" s="1234"/>
      <c r="E143" s="15"/>
      <c r="F143" s="67">
        <f t="shared" si="5"/>
        <v>0</v>
      </c>
      <c r="G143" s="32">
        <f t="shared" si="4"/>
        <v>0</v>
      </c>
      <c r="H143" s="9"/>
    </row>
    <row r="144" spans="2:8" ht="15.6" customHeight="1" x14ac:dyDescent="0.25">
      <c r="B144" s="24" t="s">
        <v>165</v>
      </c>
      <c r="C144" s="1234">
        <v>0.12</v>
      </c>
      <c r="D144" s="1234"/>
      <c r="E144" s="15"/>
      <c r="F144" s="67">
        <f t="shared" si="5"/>
        <v>0</v>
      </c>
      <c r="G144" s="32">
        <f t="shared" si="4"/>
        <v>0</v>
      </c>
      <c r="H144" s="9"/>
    </row>
    <row r="145" spans="1:8" ht="15.6" customHeight="1" x14ac:dyDescent="0.25">
      <c r="B145" s="24" t="s">
        <v>166</v>
      </c>
      <c r="C145" s="1234">
        <v>0.11</v>
      </c>
      <c r="D145" s="1234"/>
      <c r="E145" s="15"/>
      <c r="F145" s="67">
        <f t="shared" si="5"/>
        <v>0</v>
      </c>
      <c r="G145" s="32">
        <f t="shared" si="4"/>
        <v>0</v>
      </c>
      <c r="H145" s="9"/>
    </row>
    <row r="146" spans="1:8" ht="15.6" customHeight="1" x14ac:dyDescent="0.25">
      <c r="B146" s="24" t="s">
        <v>167</v>
      </c>
      <c r="C146" s="1234">
        <v>0.1</v>
      </c>
      <c r="D146" s="1234"/>
      <c r="E146" s="15"/>
      <c r="F146" s="67">
        <f t="shared" si="5"/>
        <v>0</v>
      </c>
      <c r="G146" s="32">
        <f t="shared" si="4"/>
        <v>0</v>
      </c>
      <c r="H146" s="9"/>
    </row>
    <row r="147" spans="1:8" ht="15.6" customHeight="1" x14ac:dyDescent="0.25">
      <c r="B147" s="24" t="s">
        <v>168</v>
      </c>
      <c r="C147" s="1234">
        <v>0.09</v>
      </c>
      <c r="D147" s="1234"/>
      <c r="E147" s="15"/>
      <c r="F147" s="67">
        <f t="shared" si="5"/>
        <v>0</v>
      </c>
      <c r="G147" s="32">
        <f t="shared" si="4"/>
        <v>0</v>
      </c>
      <c r="H147" s="9"/>
    </row>
    <row r="148" spans="1:8" ht="15.6" customHeight="1" x14ac:dyDescent="0.25">
      <c r="B148" s="24" t="s">
        <v>169</v>
      </c>
      <c r="C148" s="1234">
        <v>0.08</v>
      </c>
      <c r="D148" s="1234"/>
      <c r="E148" s="15"/>
      <c r="F148" s="67">
        <f t="shared" si="5"/>
        <v>0</v>
      </c>
      <c r="G148" s="32">
        <f t="shared" si="4"/>
        <v>0</v>
      </c>
      <c r="H148" s="9"/>
    </row>
    <row r="149" spans="1:8" ht="15.6" customHeight="1" x14ac:dyDescent="0.25">
      <c r="B149" s="24" t="s">
        <v>170</v>
      </c>
      <c r="C149" s="1234">
        <v>7.0000000000000007E-2</v>
      </c>
      <c r="D149" s="1234"/>
      <c r="E149" s="15"/>
      <c r="F149" s="67">
        <f t="shared" si="5"/>
        <v>0</v>
      </c>
      <c r="G149" s="32">
        <f t="shared" si="4"/>
        <v>0</v>
      </c>
      <c r="H149" s="9"/>
    </row>
    <row r="150" spans="1:8" ht="15.6" customHeight="1" x14ac:dyDescent="0.25">
      <c r="B150" s="24" t="s">
        <v>171</v>
      </c>
      <c r="C150" s="1234">
        <v>0.06</v>
      </c>
      <c r="D150" s="1234"/>
      <c r="E150" s="15"/>
      <c r="F150" s="67">
        <f t="shared" si="5"/>
        <v>0</v>
      </c>
      <c r="G150" s="32">
        <f t="shared" si="4"/>
        <v>0</v>
      </c>
      <c r="H150" s="9"/>
    </row>
    <row r="151" spans="1:8" ht="15.6" customHeight="1" x14ac:dyDescent="0.25">
      <c r="B151" s="24" t="s">
        <v>172</v>
      </c>
      <c r="C151" s="1234">
        <v>0.05</v>
      </c>
      <c r="D151" s="1234"/>
      <c r="E151" s="15"/>
      <c r="F151" s="67">
        <f t="shared" si="5"/>
        <v>0</v>
      </c>
      <c r="G151" s="32">
        <f t="shared" si="4"/>
        <v>0</v>
      </c>
      <c r="H151" s="9"/>
    </row>
    <row r="152" spans="1:8" ht="15.6" customHeight="1" x14ac:dyDescent="0.25">
      <c r="B152" s="24" t="s">
        <v>173</v>
      </c>
      <c r="C152" s="1234">
        <v>0.04</v>
      </c>
      <c r="D152" s="1234"/>
      <c r="E152" s="15"/>
      <c r="F152" s="67">
        <f t="shared" si="5"/>
        <v>0</v>
      </c>
      <c r="G152" s="32">
        <f t="shared" si="4"/>
        <v>0</v>
      </c>
      <c r="H152" s="9"/>
    </row>
    <row r="153" spans="1:8" ht="15.6" customHeight="1" x14ac:dyDescent="0.25">
      <c r="B153" s="24" t="s">
        <v>174</v>
      </c>
      <c r="C153" s="1234">
        <v>0.03</v>
      </c>
      <c r="D153" s="1234"/>
      <c r="E153" s="15"/>
      <c r="F153" s="67">
        <f t="shared" si="5"/>
        <v>0</v>
      </c>
      <c r="G153" s="32">
        <f t="shared" si="4"/>
        <v>0</v>
      </c>
      <c r="H153" s="9"/>
    </row>
    <row r="154" spans="1:8" ht="15.6" customHeight="1" x14ac:dyDescent="0.25">
      <c r="B154" s="24" t="s">
        <v>175</v>
      </c>
      <c r="C154" s="1234">
        <v>0.02</v>
      </c>
      <c r="D154" s="1234"/>
      <c r="E154" s="15"/>
      <c r="F154" s="67">
        <f t="shared" si="5"/>
        <v>0</v>
      </c>
      <c r="G154" s="32">
        <f t="shared" si="4"/>
        <v>0</v>
      </c>
      <c r="H154" s="9"/>
    </row>
    <row r="155" spans="1:8" ht="15.6" customHeight="1" x14ac:dyDescent="0.25">
      <c r="B155" s="24" t="s">
        <v>176</v>
      </c>
      <c r="C155" s="1234">
        <v>0.01</v>
      </c>
      <c r="D155" s="1234"/>
      <c r="E155" s="15"/>
      <c r="F155" s="67">
        <f t="shared" si="5"/>
        <v>0</v>
      </c>
      <c r="G155" s="32">
        <f t="shared" si="4"/>
        <v>0</v>
      </c>
      <c r="H155" s="9"/>
    </row>
    <row r="156" spans="1:8" ht="15.6" customHeight="1" thickBot="1" x14ac:dyDescent="0.3">
      <c r="B156" s="83" t="s">
        <v>233</v>
      </c>
      <c r="C156" s="1235" t="s">
        <v>235</v>
      </c>
      <c r="D156" s="1235"/>
      <c r="E156" s="142"/>
      <c r="F156" s="142"/>
      <c r="G156" s="1161"/>
      <c r="H156" s="9"/>
    </row>
    <row r="157" spans="1:8" ht="15.6" customHeight="1" x14ac:dyDescent="0.3">
      <c r="B157" s="21" t="s">
        <v>234</v>
      </c>
    </row>
    <row r="158" spans="1:8" ht="15.6" customHeight="1" x14ac:dyDescent="0.25">
      <c r="H158" s="9"/>
    </row>
    <row r="159" spans="1:8" ht="15.6" customHeight="1" thickBot="1" x14ac:dyDescent="0.3"/>
    <row r="160" spans="1:8" ht="30" customHeight="1" x14ac:dyDescent="0.25">
      <c r="A160" s="14" t="s">
        <v>253</v>
      </c>
      <c r="B160" s="1203" t="s">
        <v>282</v>
      </c>
      <c r="C160" s="1204"/>
      <c r="D160" s="1205"/>
      <c r="E160" s="1200" t="s">
        <v>210</v>
      </c>
      <c r="F160" s="1200" t="s">
        <v>211</v>
      </c>
      <c r="G160" s="1209" t="s">
        <v>23</v>
      </c>
    </row>
    <row r="161" spans="1:8" ht="30" customHeight="1" x14ac:dyDescent="0.25">
      <c r="B161" s="1206"/>
      <c r="C161" s="1207"/>
      <c r="D161" s="1208"/>
      <c r="E161" s="1201"/>
      <c r="F161" s="1201"/>
      <c r="G161" s="1210"/>
    </row>
    <row r="162" spans="1:8" ht="15.6" customHeight="1" x14ac:dyDescent="0.25">
      <c r="B162" s="1206"/>
      <c r="C162" s="1207"/>
      <c r="D162" s="1208"/>
      <c r="E162" s="26" t="s">
        <v>72</v>
      </c>
      <c r="F162" s="26" t="s">
        <v>72</v>
      </c>
      <c r="G162" s="27" t="s">
        <v>72</v>
      </c>
    </row>
    <row r="163" spans="1:8" ht="15.6" customHeight="1" thickBot="1" x14ac:dyDescent="0.3">
      <c r="B163" s="18">
        <v>3.1</v>
      </c>
      <c r="C163" s="1197" t="s">
        <v>22</v>
      </c>
      <c r="D163" s="1197"/>
      <c r="E163" s="25"/>
      <c r="F163" s="25"/>
      <c r="G163" s="93"/>
    </row>
    <row r="164" spans="1:8" ht="15.6" customHeight="1" x14ac:dyDescent="0.25"/>
    <row r="165" spans="1:8" ht="15.6" customHeight="1" x14ac:dyDescent="0.25">
      <c r="H165" s="9"/>
    </row>
    <row r="166" spans="1:8" ht="15.6" customHeight="1" thickBot="1" x14ac:dyDescent="0.3">
      <c r="B166" s="693"/>
      <c r="C166" s="2"/>
      <c r="D166" s="2"/>
      <c r="E166" s="5"/>
      <c r="G166" s="1232"/>
      <c r="H166" s="1232"/>
    </row>
    <row r="167" spans="1:8" ht="15.6" customHeight="1" x14ac:dyDescent="0.25">
      <c r="B167" s="1233" t="s">
        <v>24</v>
      </c>
      <c r="C167" s="1233"/>
      <c r="D167" s="1233"/>
      <c r="E167" s="5"/>
      <c r="G167" s="1231" t="s">
        <v>17</v>
      </c>
      <c r="H167" s="1231"/>
    </row>
    <row r="168" spans="1:8" ht="15.6" customHeight="1" x14ac:dyDescent="0.25">
      <c r="B168" s="694"/>
      <c r="C168" s="694"/>
      <c r="D168" s="694"/>
      <c r="E168" s="5"/>
      <c r="G168" s="692"/>
      <c r="H168" s="692"/>
    </row>
    <row r="169" spans="1:8" ht="15.6" customHeight="1" thickBot="1" x14ac:dyDescent="0.3"/>
    <row r="170" spans="1:8" ht="15.6" customHeight="1" thickBot="1" x14ac:dyDescent="0.3">
      <c r="B170" s="1222" t="s">
        <v>343</v>
      </c>
      <c r="C170" s="1223"/>
      <c r="D170" s="1223"/>
      <c r="E170" s="1223"/>
      <c r="F170" s="1223"/>
      <c r="G170" s="1223"/>
      <c r="H170" s="1224"/>
    </row>
    <row r="171" spans="1:8" ht="15.6" customHeight="1" thickBot="1" x14ac:dyDescent="0.3">
      <c r="B171" s="1214"/>
      <c r="C171" s="1214"/>
      <c r="D171" s="1214"/>
      <c r="E171" s="1214"/>
      <c r="F171" s="1214"/>
    </row>
    <row r="172" spans="1:8" ht="15.6" customHeight="1" thickBot="1" x14ac:dyDescent="0.3">
      <c r="B172" s="1215" t="s">
        <v>0</v>
      </c>
      <c r="C172" s="1216"/>
      <c r="D172" s="1216"/>
      <c r="E172" s="1217"/>
      <c r="F172" s="1217"/>
      <c r="G172" s="1217"/>
      <c r="H172" s="1218"/>
    </row>
    <row r="173" spans="1:8" ht="15.6" customHeight="1" x14ac:dyDescent="0.25">
      <c r="B173" s="1214"/>
      <c r="C173" s="1214"/>
      <c r="D173" s="1214"/>
      <c r="E173" s="1214"/>
      <c r="F173" s="1214"/>
    </row>
    <row r="174" spans="1:8" ht="15.6" customHeight="1" thickBot="1" x14ac:dyDescent="0.3">
      <c r="B174" s="94"/>
      <c r="C174" s="94"/>
      <c r="D174" s="94"/>
      <c r="E174" s="94"/>
      <c r="F174" s="94"/>
    </row>
    <row r="175" spans="1:8" ht="15.6" customHeight="1" x14ac:dyDescent="0.25">
      <c r="A175" s="14" t="s">
        <v>254</v>
      </c>
      <c r="B175" s="1203" t="s">
        <v>18</v>
      </c>
      <c r="C175" s="1204"/>
      <c r="D175" s="1204"/>
      <c r="E175" s="1219" t="s">
        <v>71</v>
      </c>
      <c r="F175" s="1221"/>
      <c r="G175" s="1221"/>
      <c r="H175" s="1221"/>
    </row>
    <row r="176" spans="1:8" ht="15.6" customHeight="1" x14ac:dyDescent="0.25">
      <c r="A176" s="10"/>
      <c r="B176" s="1206"/>
      <c r="C176" s="1207"/>
      <c r="D176" s="1207"/>
      <c r="E176" s="1220"/>
      <c r="F176" s="1221"/>
      <c r="G176" s="96"/>
      <c r="H176" s="96"/>
    </row>
    <row r="177" spans="1:8" ht="15.6" customHeight="1" x14ac:dyDescent="0.25">
      <c r="B177" s="31" t="s">
        <v>75</v>
      </c>
      <c r="C177" s="1202" t="s">
        <v>19</v>
      </c>
      <c r="D177" s="1202"/>
      <c r="E177" s="11">
        <v>0</v>
      </c>
      <c r="F177" s="63"/>
      <c r="G177" s="63"/>
      <c r="H177" s="63"/>
    </row>
    <row r="178" spans="1:8" ht="15.6" customHeight="1" x14ac:dyDescent="0.25">
      <c r="B178" s="31" t="s">
        <v>212</v>
      </c>
      <c r="C178" s="1202" t="s">
        <v>216</v>
      </c>
      <c r="D178" s="1202"/>
      <c r="E178" s="12"/>
      <c r="F178" s="95"/>
      <c r="G178" s="95"/>
      <c r="H178" s="95"/>
    </row>
    <row r="179" spans="1:8" ht="15.6" customHeight="1" x14ac:dyDescent="0.25">
      <c r="B179" s="31" t="s">
        <v>213</v>
      </c>
      <c r="C179" s="1202" t="s">
        <v>217</v>
      </c>
      <c r="D179" s="1202"/>
      <c r="E179" s="12"/>
      <c r="F179" s="95"/>
      <c r="G179" s="95"/>
      <c r="H179" s="95"/>
    </row>
    <row r="180" spans="1:8" ht="15.6" customHeight="1" x14ac:dyDescent="0.25">
      <c r="B180" s="31" t="s">
        <v>214</v>
      </c>
      <c r="C180" s="1202" t="s">
        <v>218</v>
      </c>
      <c r="D180" s="1202"/>
      <c r="E180" s="12"/>
      <c r="F180" s="95"/>
      <c r="G180" s="95"/>
      <c r="H180" s="95"/>
    </row>
    <row r="181" spans="1:8" ht="15.6" customHeight="1" x14ac:dyDescent="0.25">
      <c r="B181" s="31" t="s">
        <v>215</v>
      </c>
      <c r="C181" s="1202" t="s">
        <v>219</v>
      </c>
      <c r="D181" s="1202"/>
      <c r="E181" s="12"/>
      <c r="F181" s="95"/>
      <c r="G181" s="95"/>
      <c r="H181" s="95"/>
    </row>
    <row r="182" spans="1:8" ht="15.6" customHeight="1" thickBot="1" x14ac:dyDescent="0.3">
      <c r="B182" s="29" t="s">
        <v>76</v>
      </c>
      <c r="C182" s="1211" t="s">
        <v>20</v>
      </c>
      <c r="D182" s="1211"/>
      <c r="E182" s="13"/>
      <c r="F182" s="95"/>
      <c r="G182" s="95"/>
      <c r="H182" s="95"/>
    </row>
    <row r="183" spans="1:8" ht="15.6" customHeight="1" x14ac:dyDescent="0.25">
      <c r="B183" s="94"/>
      <c r="C183" s="94"/>
      <c r="D183" s="94"/>
      <c r="E183" s="94"/>
      <c r="F183" s="94"/>
    </row>
    <row r="184" spans="1:8" ht="15.6" customHeight="1" thickBot="1" x14ac:dyDescent="0.3">
      <c r="B184" s="94"/>
      <c r="C184" s="94"/>
      <c r="D184" s="94"/>
      <c r="E184" s="94"/>
      <c r="F184" s="94"/>
    </row>
    <row r="185" spans="1:8" ht="30" customHeight="1" x14ac:dyDescent="0.25">
      <c r="A185" s="14" t="s">
        <v>255</v>
      </c>
      <c r="B185" s="1203" t="s">
        <v>281</v>
      </c>
      <c r="C185" s="1204"/>
      <c r="D185" s="1204"/>
      <c r="E185" s="1204" t="s">
        <v>21</v>
      </c>
      <c r="F185" s="1204" t="s">
        <v>208</v>
      </c>
      <c r="G185" s="1219" t="s">
        <v>209</v>
      </c>
    </row>
    <row r="186" spans="1:8" ht="30" customHeight="1" x14ac:dyDescent="0.25">
      <c r="B186" s="1206"/>
      <c r="C186" s="1207"/>
      <c r="D186" s="1207"/>
      <c r="E186" s="1207"/>
      <c r="F186" s="1207"/>
      <c r="G186" s="1220"/>
    </row>
    <row r="187" spans="1:8" ht="15.6" customHeight="1" x14ac:dyDescent="0.25">
      <c r="B187" s="1206" t="s">
        <v>25</v>
      </c>
      <c r="C187" s="1207"/>
      <c r="D187" s="1207"/>
      <c r="E187" s="65" t="s">
        <v>74</v>
      </c>
      <c r="F187" s="65" t="s">
        <v>74</v>
      </c>
      <c r="G187" s="66" t="s">
        <v>74</v>
      </c>
    </row>
    <row r="188" spans="1:8" ht="15.6" customHeight="1" x14ac:dyDescent="0.25">
      <c r="B188" s="24" t="s">
        <v>77</v>
      </c>
      <c r="C188" s="1234">
        <v>1</v>
      </c>
      <c r="D188" s="1234"/>
      <c r="E188" s="15"/>
      <c r="F188" s="15"/>
      <c r="G188" s="16"/>
    </row>
    <row r="189" spans="1:8" ht="15.6" customHeight="1" x14ac:dyDescent="0.25">
      <c r="B189" s="24" t="s">
        <v>78</v>
      </c>
      <c r="C189" s="1234">
        <v>0.99</v>
      </c>
      <c r="D189" s="1234"/>
      <c r="E189" s="15"/>
      <c r="F189" s="67">
        <f t="shared" ref="F189:F217" si="6">$F$188/$C189</f>
        <v>0</v>
      </c>
      <c r="G189" s="32">
        <f t="shared" ref="G189:G217" si="7">$G$188/$C189</f>
        <v>0</v>
      </c>
    </row>
    <row r="190" spans="1:8" ht="15.6" customHeight="1" x14ac:dyDescent="0.25">
      <c r="B190" s="24" t="s">
        <v>79</v>
      </c>
      <c r="C190" s="1234">
        <v>0.98</v>
      </c>
      <c r="D190" s="1234"/>
      <c r="E190" s="15"/>
      <c r="F190" s="67">
        <f t="shared" si="6"/>
        <v>0</v>
      </c>
      <c r="G190" s="32">
        <f t="shared" si="7"/>
        <v>0</v>
      </c>
    </row>
    <row r="191" spans="1:8" ht="15.6" customHeight="1" x14ac:dyDescent="0.25">
      <c r="B191" s="24" t="s">
        <v>80</v>
      </c>
      <c r="C191" s="1234">
        <v>0.97</v>
      </c>
      <c r="D191" s="1234"/>
      <c r="E191" s="15"/>
      <c r="F191" s="67">
        <f t="shared" si="6"/>
        <v>0</v>
      </c>
      <c r="G191" s="32">
        <f t="shared" si="7"/>
        <v>0</v>
      </c>
    </row>
    <row r="192" spans="1:8" ht="15.6" customHeight="1" x14ac:dyDescent="0.25">
      <c r="B192" s="24" t="s">
        <v>81</v>
      </c>
      <c r="C192" s="1234">
        <v>0.96</v>
      </c>
      <c r="D192" s="1234"/>
      <c r="E192" s="15"/>
      <c r="F192" s="67">
        <f t="shared" si="6"/>
        <v>0</v>
      </c>
      <c r="G192" s="32">
        <f t="shared" si="7"/>
        <v>0</v>
      </c>
    </row>
    <row r="193" spans="1:7" ht="15.6" customHeight="1" x14ac:dyDescent="0.25">
      <c r="B193" s="24" t="s">
        <v>82</v>
      </c>
      <c r="C193" s="1234">
        <v>0.95</v>
      </c>
      <c r="D193" s="1234"/>
      <c r="E193" s="15"/>
      <c r="F193" s="67">
        <f t="shared" si="6"/>
        <v>0</v>
      </c>
      <c r="G193" s="32">
        <f t="shared" si="7"/>
        <v>0</v>
      </c>
    </row>
    <row r="194" spans="1:7" ht="15.6" customHeight="1" x14ac:dyDescent="0.25">
      <c r="A194" s="14"/>
      <c r="B194" s="24" t="s">
        <v>83</v>
      </c>
      <c r="C194" s="1234">
        <v>0.94</v>
      </c>
      <c r="D194" s="1234"/>
      <c r="E194" s="15"/>
      <c r="F194" s="67">
        <f t="shared" si="6"/>
        <v>0</v>
      </c>
      <c r="G194" s="32">
        <f t="shared" si="7"/>
        <v>0</v>
      </c>
    </row>
    <row r="195" spans="1:7" ht="15.6" customHeight="1" x14ac:dyDescent="0.25">
      <c r="B195" s="24" t="s">
        <v>84</v>
      </c>
      <c r="C195" s="1234">
        <v>0.93</v>
      </c>
      <c r="D195" s="1234"/>
      <c r="E195" s="15"/>
      <c r="F195" s="67">
        <f t="shared" si="6"/>
        <v>0</v>
      </c>
      <c r="G195" s="32">
        <f t="shared" si="7"/>
        <v>0</v>
      </c>
    </row>
    <row r="196" spans="1:7" ht="15.6" customHeight="1" x14ac:dyDescent="0.25">
      <c r="B196" s="24" t="s">
        <v>85</v>
      </c>
      <c r="C196" s="1234">
        <v>0.92</v>
      </c>
      <c r="D196" s="1234"/>
      <c r="E196" s="15"/>
      <c r="F196" s="67">
        <f t="shared" si="6"/>
        <v>0</v>
      </c>
      <c r="G196" s="32">
        <f t="shared" si="7"/>
        <v>0</v>
      </c>
    </row>
    <row r="197" spans="1:7" ht="15.6" customHeight="1" x14ac:dyDescent="0.25">
      <c r="B197" s="24" t="s">
        <v>86</v>
      </c>
      <c r="C197" s="1234">
        <v>0.91</v>
      </c>
      <c r="D197" s="1234"/>
      <c r="E197" s="15"/>
      <c r="F197" s="67">
        <f t="shared" si="6"/>
        <v>0</v>
      </c>
      <c r="G197" s="32">
        <f t="shared" si="7"/>
        <v>0</v>
      </c>
    </row>
    <row r="198" spans="1:7" ht="15.6" customHeight="1" x14ac:dyDescent="0.25">
      <c r="B198" s="24" t="s">
        <v>87</v>
      </c>
      <c r="C198" s="1234">
        <v>0.9</v>
      </c>
      <c r="D198" s="1234"/>
      <c r="E198" s="15"/>
      <c r="F198" s="67">
        <f t="shared" si="6"/>
        <v>0</v>
      </c>
      <c r="G198" s="32">
        <f t="shared" si="7"/>
        <v>0</v>
      </c>
    </row>
    <row r="199" spans="1:7" ht="15.6" customHeight="1" x14ac:dyDescent="0.25">
      <c r="B199" s="24" t="s">
        <v>88</v>
      </c>
      <c r="C199" s="1234">
        <v>0.89</v>
      </c>
      <c r="D199" s="1234"/>
      <c r="E199" s="15"/>
      <c r="F199" s="67">
        <f t="shared" si="6"/>
        <v>0</v>
      </c>
      <c r="G199" s="32">
        <f t="shared" si="7"/>
        <v>0</v>
      </c>
    </row>
    <row r="200" spans="1:7" ht="15.6" customHeight="1" x14ac:dyDescent="0.25">
      <c r="B200" s="24" t="s">
        <v>89</v>
      </c>
      <c r="C200" s="1234">
        <v>0.88</v>
      </c>
      <c r="D200" s="1234"/>
      <c r="E200" s="15"/>
      <c r="F200" s="67">
        <f t="shared" si="6"/>
        <v>0</v>
      </c>
      <c r="G200" s="32">
        <f t="shared" si="7"/>
        <v>0</v>
      </c>
    </row>
    <row r="201" spans="1:7" ht="15.6" customHeight="1" x14ac:dyDescent="0.25">
      <c r="B201" s="24" t="s">
        <v>90</v>
      </c>
      <c r="C201" s="1234">
        <v>0.87</v>
      </c>
      <c r="D201" s="1234"/>
      <c r="E201" s="15"/>
      <c r="F201" s="67">
        <f t="shared" si="6"/>
        <v>0</v>
      </c>
      <c r="G201" s="32">
        <f t="shared" si="7"/>
        <v>0</v>
      </c>
    </row>
    <row r="202" spans="1:7" ht="15.6" customHeight="1" x14ac:dyDescent="0.25">
      <c r="B202" s="24" t="s">
        <v>91</v>
      </c>
      <c r="C202" s="1234">
        <v>0.86</v>
      </c>
      <c r="D202" s="1234"/>
      <c r="E202" s="15"/>
      <c r="F202" s="67">
        <f t="shared" si="6"/>
        <v>0</v>
      </c>
      <c r="G202" s="32">
        <f t="shared" si="7"/>
        <v>0</v>
      </c>
    </row>
    <row r="203" spans="1:7" ht="15.6" customHeight="1" x14ac:dyDescent="0.25">
      <c r="B203" s="24" t="s">
        <v>92</v>
      </c>
      <c r="C203" s="1234">
        <v>0.85</v>
      </c>
      <c r="D203" s="1234"/>
      <c r="E203" s="15"/>
      <c r="F203" s="67">
        <f t="shared" si="6"/>
        <v>0</v>
      </c>
      <c r="G203" s="32">
        <f t="shared" si="7"/>
        <v>0</v>
      </c>
    </row>
    <row r="204" spans="1:7" ht="15.6" customHeight="1" x14ac:dyDescent="0.25">
      <c r="B204" s="24" t="s">
        <v>93</v>
      </c>
      <c r="C204" s="1234">
        <v>0.84</v>
      </c>
      <c r="D204" s="1234"/>
      <c r="E204" s="15"/>
      <c r="F204" s="67">
        <f t="shared" si="6"/>
        <v>0</v>
      </c>
      <c r="G204" s="32">
        <f t="shared" si="7"/>
        <v>0</v>
      </c>
    </row>
    <row r="205" spans="1:7" ht="15.6" customHeight="1" x14ac:dyDescent="0.25">
      <c r="B205" s="24" t="s">
        <v>94</v>
      </c>
      <c r="C205" s="1234">
        <v>0.83</v>
      </c>
      <c r="D205" s="1234"/>
      <c r="E205" s="15"/>
      <c r="F205" s="67">
        <f t="shared" si="6"/>
        <v>0</v>
      </c>
      <c r="G205" s="32">
        <f t="shared" si="7"/>
        <v>0</v>
      </c>
    </row>
    <row r="206" spans="1:7" ht="15.6" customHeight="1" x14ac:dyDescent="0.25">
      <c r="B206" s="24" t="s">
        <v>95</v>
      </c>
      <c r="C206" s="1234">
        <v>0.82</v>
      </c>
      <c r="D206" s="1234"/>
      <c r="E206" s="15"/>
      <c r="F206" s="67">
        <f t="shared" si="6"/>
        <v>0</v>
      </c>
      <c r="G206" s="32">
        <f t="shared" si="7"/>
        <v>0</v>
      </c>
    </row>
    <row r="207" spans="1:7" ht="15.6" customHeight="1" x14ac:dyDescent="0.25">
      <c r="B207" s="24" t="s">
        <v>96</v>
      </c>
      <c r="C207" s="1234">
        <v>0.81</v>
      </c>
      <c r="D207" s="1234"/>
      <c r="E207" s="15"/>
      <c r="F207" s="67">
        <f t="shared" si="6"/>
        <v>0</v>
      </c>
      <c r="G207" s="32">
        <f t="shared" si="7"/>
        <v>0</v>
      </c>
    </row>
    <row r="208" spans="1:7" ht="15.6" customHeight="1" x14ac:dyDescent="0.25">
      <c r="B208" s="24" t="s">
        <v>97</v>
      </c>
      <c r="C208" s="1234">
        <v>0.8</v>
      </c>
      <c r="D208" s="1234"/>
      <c r="E208" s="15"/>
      <c r="F208" s="67">
        <f t="shared" si="6"/>
        <v>0</v>
      </c>
      <c r="G208" s="32">
        <f t="shared" si="7"/>
        <v>0</v>
      </c>
    </row>
    <row r="209" spans="2:8" ht="15.6" customHeight="1" x14ac:dyDescent="0.25">
      <c r="B209" s="24" t="s">
        <v>98</v>
      </c>
      <c r="C209" s="1234">
        <v>0.79</v>
      </c>
      <c r="D209" s="1234"/>
      <c r="E209" s="15"/>
      <c r="F209" s="67">
        <f t="shared" si="6"/>
        <v>0</v>
      </c>
      <c r="G209" s="32">
        <f t="shared" si="7"/>
        <v>0</v>
      </c>
    </row>
    <row r="210" spans="2:8" ht="15.6" customHeight="1" x14ac:dyDescent="0.25">
      <c r="B210" s="24" t="s">
        <v>99</v>
      </c>
      <c r="C210" s="1234">
        <v>0.78</v>
      </c>
      <c r="D210" s="1234"/>
      <c r="E210" s="15"/>
      <c r="F210" s="67">
        <f t="shared" si="6"/>
        <v>0</v>
      </c>
      <c r="G210" s="32">
        <f t="shared" si="7"/>
        <v>0</v>
      </c>
    </row>
    <row r="211" spans="2:8" ht="15.6" customHeight="1" x14ac:dyDescent="0.25">
      <c r="B211" s="24" t="s">
        <v>100</v>
      </c>
      <c r="C211" s="1234">
        <v>0.77</v>
      </c>
      <c r="D211" s="1234"/>
      <c r="E211" s="15"/>
      <c r="F211" s="67">
        <f t="shared" si="6"/>
        <v>0</v>
      </c>
      <c r="G211" s="32">
        <f t="shared" si="7"/>
        <v>0</v>
      </c>
    </row>
    <row r="212" spans="2:8" ht="15.6" customHeight="1" x14ac:dyDescent="0.25">
      <c r="B212" s="24" t="s">
        <v>101</v>
      </c>
      <c r="C212" s="1234">
        <v>0.76</v>
      </c>
      <c r="D212" s="1234"/>
      <c r="E212" s="15"/>
      <c r="F212" s="67">
        <f t="shared" si="6"/>
        <v>0</v>
      </c>
      <c r="G212" s="32">
        <f t="shared" si="7"/>
        <v>0</v>
      </c>
    </row>
    <row r="213" spans="2:8" ht="15.6" customHeight="1" x14ac:dyDescent="0.25">
      <c r="B213" s="24" t="s">
        <v>102</v>
      </c>
      <c r="C213" s="1234">
        <v>0.75</v>
      </c>
      <c r="D213" s="1234"/>
      <c r="E213" s="15"/>
      <c r="F213" s="67">
        <f t="shared" si="6"/>
        <v>0</v>
      </c>
      <c r="G213" s="32">
        <f t="shared" si="7"/>
        <v>0</v>
      </c>
    </row>
    <row r="214" spans="2:8" ht="15.6" customHeight="1" x14ac:dyDescent="0.25">
      <c r="B214" s="24" t="s">
        <v>103</v>
      </c>
      <c r="C214" s="1234">
        <v>0.74</v>
      </c>
      <c r="D214" s="1234"/>
      <c r="E214" s="15"/>
      <c r="F214" s="67">
        <f t="shared" si="6"/>
        <v>0</v>
      </c>
      <c r="G214" s="32">
        <f t="shared" si="7"/>
        <v>0</v>
      </c>
    </row>
    <row r="215" spans="2:8" ht="15.6" customHeight="1" x14ac:dyDescent="0.25">
      <c r="B215" s="24" t="s">
        <v>104</v>
      </c>
      <c r="C215" s="1234">
        <v>0.73</v>
      </c>
      <c r="D215" s="1234"/>
      <c r="E215" s="15"/>
      <c r="F215" s="67">
        <f t="shared" si="6"/>
        <v>0</v>
      </c>
      <c r="G215" s="32">
        <f t="shared" si="7"/>
        <v>0</v>
      </c>
    </row>
    <row r="216" spans="2:8" ht="15.6" customHeight="1" x14ac:dyDescent="0.25">
      <c r="B216" s="24" t="s">
        <v>105</v>
      </c>
      <c r="C216" s="1234">
        <v>0.72</v>
      </c>
      <c r="D216" s="1234"/>
      <c r="E216" s="15"/>
      <c r="F216" s="67">
        <f t="shared" si="6"/>
        <v>0</v>
      </c>
      <c r="G216" s="32">
        <f t="shared" si="7"/>
        <v>0</v>
      </c>
    </row>
    <row r="217" spans="2:8" ht="15.6" customHeight="1" thickBot="1" x14ac:dyDescent="0.3">
      <c r="B217" s="30" t="s">
        <v>106</v>
      </c>
      <c r="C217" s="1237">
        <v>0.71</v>
      </c>
      <c r="D217" s="1237"/>
      <c r="E217" s="17"/>
      <c r="F217" s="68">
        <f t="shared" si="6"/>
        <v>0</v>
      </c>
      <c r="G217" s="33">
        <f t="shared" si="7"/>
        <v>0</v>
      </c>
    </row>
    <row r="218" spans="2:8" ht="15.6" customHeight="1" x14ac:dyDescent="0.25">
      <c r="B218" s="94"/>
      <c r="C218" s="94"/>
      <c r="D218" s="94"/>
      <c r="E218" s="94"/>
      <c r="F218" s="94"/>
    </row>
    <row r="219" spans="2:8" ht="15.6" customHeight="1" x14ac:dyDescent="0.25">
      <c r="B219" s="94"/>
      <c r="C219" s="94"/>
      <c r="D219" s="94"/>
      <c r="E219" s="94"/>
      <c r="F219" s="94"/>
    </row>
    <row r="220" spans="2:8" ht="15.6" customHeight="1" thickBot="1" x14ac:dyDescent="0.3">
      <c r="B220" s="86"/>
      <c r="C220" s="2"/>
      <c r="D220" s="2"/>
      <c r="E220" s="5"/>
      <c r="G220" s="1232"/>
      <c r="H220" s="1232"/>
    </row>
    <row r="221" spans="2:8" ht="15.6" customHeight="1" x14ac:dyDescent="0.25">
      <c r="B221" s="1236" t="s">
        <v>24</v>
      </c>
      <c r="C221" s="1236"/>
      <c r="D221" s="1236"/>
      <c r="E221" s="5"/>
      <c r="G221" s="1231" t="s">
        <v>17</v>
      </c>
      <c r="H221" s="1231"/>
    </row>
    <row r="222" spans="2:8" ht="15.6" customHeight="1" x14ac:dyDescent="0.25">
      <c r="B222" s="99"/>
      <c r="C222" s="99"/>
      <c r="D222" s="99"/>
      <c r="E222" s="5"/>
      <c r="G222" s="85"/>
      <c r="H222" s="85"/>
    </row>
    <row r="223" spans="2:8" ht="15.6" customHeight="1" thickBot="1" x14ac:dyDescent="0.3">
      <c r="B223" s="99"/>
      <c r="C223" s="99"/>
      <c r="D223" s="99"/>
      <c r="E223" s="5"/>
      <c r="G223" s="85"/>
      <c r="H223" s="85"/>
    </row>
    <row r="224" spans="2:8" ht="15.6" customHeight="1" thickBot="1" x14ac:dyDescent="0.3">
      <c r="B224" s="1222" t="str">
        <f>B170</f>
        <v>FINANCIAL PROPOSAL (FORM 8: LFO DIESEL - SABLAYAN)</v>
      </c>
      <c r="C224" s="1223"/>
      <c r="D224" s="1223"/>
      <c r="E224" s="1223"/>
      <c r="F224" s="1223"/>
      <c r="G224" s="1223"/>
      <c r="H224" s="1224"/>
    </row>
    <row r="225" spans="1:8" ht="15.6" customHeight="1" thickBot="1" x14ac:dyDescent="0.3">
      <c r="B225" s="1214"/>
      <c r="C225" s="1214"/>
      <c r="D225" s="1214"/>
      <c r="E225" s="1214"/>
      <c r="F225" s="1214"/>
    </row>
    <row r="226" spans="1:8" ht="15.6" customHeight="1" thickBot="1" x14ac:dyDescent="0.3">
      <c r="B226" s="1215" t="s">
        <v>0</v>
      </c>
      <c r="C226" s="1216"/>
      <c r="D226" s="1216"/>
      <c r="E226" s="1217"/>
      <c r="F226" s="1217"/>
      <c r="G226" s="1217"/>
      <c r="H226" s="1218"/>
    </row>
    <row r="227" spans="1:8" ht="15.6" customHeight="1" x14ac:dyDescent="0.25">
      <c r="B227" s="94"/>
      <c r="C227" s="94"/>
      <c r="D227" s="94"/>
      <c r="E227" s="94"/>
      <c r="F227" s="94"/>
    </row>
    <row r="228" spans="1:8" ht="15.6" customHeight="1" thickBot="1" x14ac:dyDescent="0.3">
      <c r="B228" s="94"/>
      <c r="C228" s="94"/>
      <c r="D228" s="94"/>
      <c r="E228" s="94"/>
      <c r="F228" s="94"/>
    </row>
    <row r="229" spans="1:8" ht="30" customHeight="1" x14ac:dyDescent="0.25">
      <c r="A229" s="14" t="s">
        <v>255</v>
      </c>
      <c r="B229" s="1203" t="s">
        <v>281</v>
      </c>
      <c r="C229" s="1204"/>
      <c r="D229" s="1204"/>
      <c r="E229" s="1204" t="s">
        <v>21</v>
      </c>
      <c r="F229" s="1204" t="s">
        <v>208</v>
      </c>
      <c r="G229" s="1219" t="s">
        <v>209</v>
      </c>
    </row>
    <row r="230" spans="1:8" ht="30" customHeight="1" x14ac:dyDescent="0.25">
      <c r="B230" s="1206"/>
      <c r="C230" s="1207"/>
      <c r="D230" s="1207"/>
      <c r="E230" s="1207"/>
      <c r="F230" s="1207"/>
      <c r="G230" s="1220"/>
    </row>
    <row r="231" spans="1:8" ht="15.6" customHeight="1" x14ac:dyDescent="0.25">
      <c r="B231" s="1206" t="s">
        <v>25</v>
      </c>
      <c r="C231" s="1207"/>
      <c r="D231" s="1207"/>
      <c r="E231" s="65" t="s">
        <v>74</v>
      </c>
      <c r="F231" s="65" t="s">
        <v>74</v>
      </c>
      <c r="G231" s="66" t="s">
        <v>74</v>
      </c>
    </row>
    <row r="232" spans="1:8" ht="15.6" customHeight="1" x14ac:dyDescent="0.25">
      <c r="B232" s="24" t="s">
        <v>107</v>
      </c>
      <c r="C232" s="1234">
        <v>0.7</v>
      </c>
      <c r="D232" s="1234"/>
      <c r="E232" s="15"/>
      <c r="F232" s="67">
        <f t="shared" ref="F232:F271" si="8">$F$188/$C232</f>
        <v>0</v>
      </c>
      <c r="G232" s="32">
        <f t="shared" ref="G232:G271" si="9">$G$188/$C232</f>
        <v>0</v>
      </c>
    </row>
    <row r="233" spans="1:8" ht="15.6" customHeight="1" x14ac:dyDescent="0.25">
      <c r="B233" s="24" t="s">
        <v>108</v>
      </c>
      <c r="C233" s="1234">
        <v>0.69</v>
      </c>
      <c r="D233" s="1234"/>
      <c r="E233" s="15"/>
      <c r="F233" s="67">
        <f t="shared" si="8"/>
        <v>0</v>
      </c>
      <c r="G233" s="32">
        <f t="shared" si="9"/>
        <v>0</v>
      </c>
    </row>
    <row r="234" spans="1:8" ht="15.6" customHeight="1" x14ac:dyDescent="0.25">
      <c r="B234" s="24" t="s">
        <v>109</v>
      </c>
      <c r="C234" s="1234">
        <v>0.68</v>
      </c>
      <c r="D234" s="1234"/>
      <c r="E234" s="15"/>
      <c r="F234" s="67">
        <f t="shared" si="8"/>
        <v>0</v>
      </c>
      <c r="G234" s="32">
        <f t="shared" si="9"/>
        <v>0</v>
      </c>
    </row>
    <row r="235" spans="1:8" ht="15.6" customHeight="1" x14ac:dyDescent="0.25">
      <c r="B235" s="24" t="s">
        <v>110</v>
      </c>
      <c r="C235" s="1234">
        <v>0.67</v>
      </c>
      <c r="D235" s="1234"/>
      <c r="E235" s="15"/>
      <c r="F235" s="67">
        <f t="shared" si="8"/>
        <v>0</v>
      </c>
      <c r="G235" s="32">
        <f t="shared" si="9"/>
        <v>0</v>
      </c>
    </row>
    <row r="236" spans="1:8" ht="15.6" customHeight="1" x14ac:dyDescent="0.25">
      <c r="B236" s="24" t="s">
        <v>111</v>
      </c>
      <c r="C236" s="1234">
        <v>0.66</v>
      </c>
      <c r="D236" s="1234"/>
      <c r="E236" s="15"/>
      <c r="F236" s="67">
        <f t="shared" si="8"/>
        <v>0</v>
      </c>
      <c r="G236" s="32">
        <f t="shared" si="9"/>
        <v>0</v>
      </c>
    </row>
    <row r="237" spans="1:8" ht="15.6" customHeight="1" x14ac:dyDescent="0.25">
      <c r="B237" s="24" t="s">
        <v>112</v>
      </c>
      <c r="C237" s="1234">
        <v>0.65</v>
      </c>
      <c r="D237" s="1234"/>
      <c r="E237" s="15"/>
      <c r="F237" s="67">
        <f t="shared" si="8"/>
        <v>0</v>
      </c>
      <c r="G237" s="32">
        <f t="shared" si="9"/>
        <v>0</v>
      </c>
    </row>
    <row r="238" spans="1:8" ht="15.6" customHeight="1" x14ac:dyDescent="0.25">
      <c r="B238" s="24" t="s">
        <v>113</v>
      </c>
      <c r="C238" s="1234">
        <v>0.64</v>
      </c>
      <c r="D238" s="1234"/>
      <c r="E238" s="15"/>
      <c r="F238" s="67">
        <f t="shared" si="8"/>
        <v>0</v>
      </c>
      <c r="G238" s="32">
        <f t="shared" si="9"/>
        <v>0</v>
      </c>
    </row>
    <row r="239" spans="1:8" ht="15.6" customHeight="1" x14ac:dyDescent="0.25">
      <c r="B239" s="24" t="s">
        <v>114</v>
      </c>
      <c r="C239" s="1234">
        <v>0.63</v>
      </c>
      <c r="D239" s="1234"/>
      <c r="E239" s="15"/>
      <c r="F239" s="67">
        <f t="shared" si="8"/>
        <v>0</v>
      </c>
      <c r="G239" s="32">
        <f t="shared" si="9"/>
        <v>0</v>
      </c>
    </row>
    <row r="240" spans="1:8" ht="15.6" customHeight="1" x14ac:dyDescent="0.25">
      <c r="B240" s="24" t="s">
        <v>115</v>
      </c>
      <c r="C240" s="1234">
        <v>0.62</v>
      </c>
      <c r="D240" s="1234"/>
      <c r="E240" s="15"/>
      <c r="F240" s="67">
        <f t="shared" si="8"/>
        <v>0</v>
      </c>
      <c r="G240" s="32">
        <f t="shared" si="9"/>
        <v>0</v>
      </c>
    </row>
    <row r="241" spans="2:7" ht="15.6" customHeight="1" x14ac:dyDescent="0.25">
      <c r="B241" s="24" t="s">
        <v>116</v>
      </c>
      <c r="C241" s="1234">
        <v>0.61</v>
      </c>
      <c r="D241" s="1234"/>
      <c r="E241" s="15"/>
      <c r="F241" s="67">
        <f t="shared" si="8"/>
        <v>0</v>
      </c>
      <c r="G241" s="32">
        <f t="shared" si="9"/>
        <v>0</v>
      </c>
    </row>
    <row r="242" spans="2:7" ht="15.6" customHeight="1" x14ac:dyDescent="0.25">
      <c r="B242" s="24" t="s">
        <v>117</v>
      </c>
      <c r="C242" s="1234">
        <v>0.6</v>
      </c>
      <c r="D242" s="1234"/>
      <c r="E242" s="15"/>
      <c r="F242" s="67">
        <f t="shared" si="8"/>
        <v>0</v>
      </c>
      <c r="G242" s="32">
        <f t="shared" si="9"/>
        <v>0</v>
      </c>
    </row>
    <row r="243" spans="2:7" ht="15.6" customHeight="1" x14ac:dyDescent="0.25">
      <c r="B243" s="24" t="s">
        <v>118</v>
      </c>
      <c r="C243" s="1234">
        <v>0.59</v>
      </c>
      <c r="D243" s="1234"/>
      <c r="E243" s="15"/>
      <c r="F243" s="67">
        <f t="shared" si="8"/>
        <v>0</v>
      </c>
      <c r="G243" s="32">
        <f t="shared" si="9"/>
        <v>0</v>
      </c>
    </row>
    <row r="244" spans="2:7" ht="15.6" customHeight="1" x14ac:dyDescent="0.25">
      <c r="B244" s="24" t="s">
        <v>119</v>
      </c>
      <c r="C244" s="1234">
        <v>0.57999999999999996</v>
      </c>
      <c r="D244" s="1234"/>
      <c r="E244" s="15"/>
      <c r="F244" s="67">
        <f t="shared" si="8"/>
        <v>0</v>
      </c>
      <c r="G244" s="32">
        <f t="shared" si="9"/>
        <v>0</v>
      </c>
    </row>
    <row r="245" spans="2:7" ht="15.6" customHeight="1" x14ac:dyDescent="0.25">
      <c r="B245" s="24" t="s">
        <v>120</v>
      </c>
      <c r="C245" s="1234">
        <v>0.56999999999999995</v>
      </c>
      <c r="D245" s="1234"/>
      <c r="E245" s="15"/>
      <c r="F245" s="67">
        <f t="shared" si="8"/>
        <v>0</v>
      </c>
      <c r="G245" s="32">
        <f t="shared" si="9"/>
        <v>0</v>
      </c>
    </row>
    <row r="246" spans="2:7" ht="15.6" customHeight="1" x14ac:dyDescent="0.25">
      <c r="B246" s="24" t="s">
        <v>121</v>
      </c>
      <c r="C246" s="1234">
        <v>0.56000000000000005</v>
      </c>
      <c r="D246" s="1234"/>
      <c r="E246" s="15"/>
      <c r="F246" s="67">
        <f t="shared" si="8"/>
        <v>0</v>
      </c>
      <c r="G246" s="32">
        <f t="shared" si="9"/>
        <v>0</v>
      </c>
    </row>
    <row r="247" spans="2:7" ht="15.6" customHeight="1" x14ac:dyDescent="0.25">
      <c r="B247" s="24" t="s">
        <v>122</v>
      </c>
      <c r="C247" s="1234">
        <v>0.55000000000000004</v>
      </c>
      <c r="D247" s="1234"/>
      <c r="E247" s="15"/>
      <c r="F247" s="67">
        <f t="shared" si="8"/>
        <v>0</v>
      </c>
      <c r="G247" s="32">
        <f t="shared" si="9"/>
        <v>0</v>
      </c>
    </row>
    <row r="248" spans="2:7" ht="15.6" customHeight="1" x14ac:dyDescent="0.25">
      <c r="B248" s="24" t="s">
        <v>123</v>
      </c>
      <c r="C248" s="1234">
        <v>0.54</v>
      </c>
      <c r="D248" s="1234"/>
      <c r="E248" s="15"/>
      <c r="F248" s="67">
        <f t="shared" si="8"/>
        <v>0</v>
      </c>
      <c r="G248" s="32">
        <f t="shared" si="9"/>
        <v>0</v>
      </c>
    </row>
    <row r="249" spans="2:7" ht="15.6" customHeight="1" x14ac:dyDescent="0.25">
      <c r="B249" s="24" t="s">
        <v>124</v>
      </c>
      <c r="C249" s="1234">
        <v>0.53</v>
      </c>
      <c r="D249" s="1234"/>
      <c r="E249" s="15"/>
      <c r="F249" s="67">
        <f t="shared" si="8"/>
        <v>0</v>
      </c>
      <c r="G249" s="32">
        <f t="shared" si="9"/>
        <v>0</v>
      </c>
    </row>
    <row r="250" spans="2:7" ht="15.6" customHeight="1" x14ac:dyDescent="0.25">
      <c r="B250" s="24" t="s">
        <v>125</v>
      </c>
      <c r="C250" s="1234">
        <v>0.52</v>
      </c>
      <c r="D250" s="1234"/>
      <c r="E250" s="15"/>
      <c r="F250" s="67">
        <f t="shared" si="8"/>
        <v>0</v>
      </c>
      <c r="G250" s="32">
        <f t="shared" si="9"/>
        <v>0</v>
      </c>
    </row>
    <row r="251" spans="2:7" ht="15.6" customHeight="1" x14ac:dyDescent="0.25">
      <c r="B251" s="24" t="s">
        <v>126</v>
      </c>
      <c r="C251" s="1234">
        <v>0.51</v>
      </c>
      <c r="D251" s="1234"/>
      <c r="E251" s="15"/>
      <c r="F251" s="67">
        <f t="shared" si="8"/>
        <v>0</v>
      </c>
      <c r="G251" s="32">
        <f t="shared" si="9"/>
        <v>0</v>
      </c>
    </row>
    <row r="252" spans="2:7" ht="15.6" customHeight="1" x14ac:dyDescent="0.25">
      <c r="B252" s="24" t="s">
        <v>127</v>
      </c>
      <c r="C252" s="1234">
        <v>0.5</v>
      </c>
      <c r="D252" s="1234"/>
      <c r="E252" s="15"/>
      <c r="F252" s="67">
        <f t="shared" si="8"/>
        <v>0</v>
      </c>
      <c r="G252" s="32">
        <f t="shared" si="9"/>
        <v>0</v>
      </c>
    </row>
    <row r="253" spans="2:7" ht="15.6" customHeight="1" x14ac:dyDescent="0.25">
      <c r="B253" s="24" t="s">
        <v>128</v>
      </c>
      <c r="C253" s="1234">
        <v>0.49</v>
      </c>
      <c r="D253" s="1234"/>
      <c r="E253" s="15"/>
      <c r="F253" s="67">
        <f t="shared" si="8"/>
        <v>0</v>
      </c>
      <c r="G253" s="32">
        <f t="shared" si="9"/>
        <v>0</v>
      </c>
    </row>
    <row r="254" spans="2:7" ht="15.6" customHeight="1" x14ac:dyDescent="0.25">
      <c r="B254" s="24" t="s">
        <v>129</v>
      </c>
      <c r="C254" s="1234">
        <v>0.48</v>
      </c>
      <c r="D254" s="1234"/>
      <c r="E254" s="15"/>
      <c r="F254" s="67">
        <f t="shared" si="8"/>
        <v>0</v>
      </c>
      <c r="G254" s="32">
        <f t="shared" si="9"/>
        <v>0</v>
      </c>
    </row>
    <row r="255" spans="2:7" ht="15.6" customHeight="1" x14ac:dyDescent="0.25">
      <c r="B255" s="24" t="s">
        <v>130</v>
      </c>
      <c r="C255" s="1234">
        <v>0.47</v>
      </c>
      <c r="D255" s="1234"/>
      <c r="E255" s="15"/>
      <c r="F255" s="67">
        <f t="shared" si="8"/>
        <v>0</v>
      </c>
      <c r="G255" s="32">
        <f t="shared" si="9"/>
        <v>0</v>
      </c>
    </row>
    <row r="256" spans="2:7" ht="15.6" customHeight="1" x14ac:dyDescent="0.25">
      <c r="B256" s="24" t="s">
        <v>131</v>
      </c>
      <c r="C256" s="1234">
        <v>0.46</v>
      </c>
      <c r="D256" s="1234"/>
      <c r="E256" s="15"/>
      <c r="F256" s="67">
        <f t="shared" si="8"/>
        <v>0</v>
      </c>
      <c r="G256" s="32">
        <f t="shared" si="9"/>
        <v>0</v>
      </c>
    </row>
    <row r="257" spans="2:7" ht="15.6" customHeight="1" x14ac:dyDescent="0.25">
      <c r="B257" s="24" t="s">
        <v>132</v>
      </c>
      <c r="C257" s="1234">
        <v>0.45</v>
      </c>
      <c r="D257" s="1234"/>
      <c r="E257" s="15"/>
      <c r="F257" s="67">
        <f t="shared" si="8"/>
        <v>0</v>
      </c>
      <c r="G257" s="32">
        <f t="shared" si="9"/>
        <v>0</v>
      </c>
    </row>
    <row r="258" spans="2:7" ht="15.6" customHeight="1" x14ac:dyDescent="0.25">
      <c r="B258" s="24" t="s">
        <v>133</v>
      </c>
      <c r="C258" s="1234">
        <v>0.44</v>
      </c>
      <c r="D258" s="1234"/>
      <c r="E258" s="15"/>
      <c r="F258" s="67">
        <f t="shared" si="8"/>
        <v>0</v>
      </c>
      <c r="G258" s="32">
        <f t="shared" si="9"/>
        <v>0</v>
      </c>
    </row>
    <row r="259" spans="2:7" ht="15.6" customHeight="1" x14ac:dyDescent="0.25">
      <c r="B259" s="24" t="s">
        <v>134</v>
      </c>
      <c r="C259" s="1234">
        <v>0.43</v>
      </c>
      <c r="D259" s="1234"/>
      <c r="E259" s="15"/>
      <c r="F259" s="67">
        <f t="shared" si="8"/>
        <v>0</v>
      </c>
      <c r="G259" s="32">
        <f t="shared" si="9"/>
        <v>0</v>
      </c>
    </row>
    <row r="260" spans="2:7" ht="15.6" customHeight="1" x14ac:dyDescent="0.25">
      <c r="B260" s="24" t="s">
        <v>135</v>
      </c>
      <c r="C260" s="1234">
        <v>0.42</v>
      </c>
      <c r="D260" s="1234"/>
      <c r="E260" s="15"/>
      <c r="F260" s="67">
        <f t="shared" si="8"/>
        <v>0</v>
      </c>
      <c r="G260" s="32">
        <f t="shared" si="9"/>
        <v>0</v>
      </c>
    </row>
    <row r="261" spans="2:7" ht="15.6" customHeight="1" x14ac:dyDescent="0.25">
      <c r="B261" s="24" t="s">
        <v>136</v>
      </c>
      <c r="C261" s="1234">
        <v>0.41</v>
      </c>
      <c r="D261" s="1234"/>
      <c r="E261" s="15"/>
      <c r="F261" s="67">
        <f t="shared" si="8"/>
        <v>0</v>
      </c>
      <c r="G261" s="32">
        <f t="shared" si="9"/>
        <v>0</v>
      </c>
    </row>
    <row r="262" spans="2:7" ht="15.6" customHeight="1" x14ac:dyDescent="0.25">
      <c r="B262" s="24" t="s">
        <v>137</v>
      </c>
      <c r="C262" s="1234">
        <v>0.4</v>
      </c>
      <c r="D262" s="1234"/>
      <c r="E262" s="15"/>
      <c r="F262" s="67">
        <f t="shared" si="8"/>
        <v>0</v>
      </c>
      <c r="G262" s="32">
        <f t="shared" si="9"/>
        <v>0</v>
      </c>
    </row>
    <row r="263" spans="2:7" ht="15.6" customHeight="1" x14ac:dyDescent="0.25">
      <c r="B263" s="24" t="s">
        <v>138</v>
      </c>
      <c r="C263" s="1234">
        <v>0.39</v>
      </c>
      <c r="D263" s="1234"/>
      <c r="E263" s="15"/>
      <c r="F263" s="67">
        <f t="shared" si="8"/>
        <v>0</v>
      </c>
      <c r="G263" s="32">
        <f t="shared" si="9"/>
        <v>0</v>
      </c>
    </row>
    <row r="264" spans="2:7" ht="15.6" customHeight="1" x14ac:dyDescent="0.25">
      <c r="B264" s="24" t="s">
        <v>139</v>
      </c>
      <c r="C264" s="1234">
        <v>0.38</v>
      </c>
      <c r="D264" s="1234"/>
      <c r="E264" s="15"/>
      <c r="F264" s="67">
        <f t="shared" si="8"/>
        <v>0</v>
      </c>
      <c r="G264" s="32">
        <f t="shared" si="9"/>
        <v>0</v>
      </c>
    </row>
    <row r="265" spans="2:7" ht="15.6" customHeight="1" x14ac:dyDescent="0.25">
      <c r="B265" s="24" t="s">
        <v>140</v>
      </c>
      <c r="C265" s="1234">
        <v>0.37</v>
      </c>
      <c r="D265" s="1234"/>
      <c r="E265" s="15"/>
      <c r="F265" s="67">
        <f t="shared" si="8"/>
        <v>0</v>
      </c>
      <c r="G265" s="32">
        <f t="shared" si="9"/>
        <v>0</v>
      </c>
    </row>
    <row r="266" spans="2:7" ht="15.6" customHeight="1" x14ac:dyDescent="0.25">
      <c r="B266" s="24" t="s">
        <v>141</v>
      </c>
      <c r="C266" s="1234">
        <v>0.36</v>
      </c>
      <c r="D266" s="1234"/>
      <c r="E266" s="15"/>
      <c r="F266" s="67">
        <f t="shared" si="8"/>
        <v>0</v>
      </c>
      <c r="G266" s="32">
        <f t="shared" si="9"/>
        <v>0</v>
      </c>
    </row>
    <row r="267" spans="2:7" ht="15.6" customHeight="1" x14ac:dyDescent="0.25">
      <c r="B267" s="24" t="s">
        <v>142</v>
      </c>
      <c r="C267" s="1234">
        <v>0.35</v>
      </c>
      <c r="D267" s="1234"/>
      <c r="E267" s="15"/>
      <c r="F267" s="67">
        <f t="shared" si="8"/>
        <v>0</v>
      </c>
      <c r="G267" s="32">
        <f t="shared" si="9"/>
        <v>0</v>
      </c>
    </row>
    <row r="268" spans="2:7" ht="15.6" customHeight="1" x14ac:dyDescent="0.25">
      <c r="B268" s="24" t="s">
        <v>143</v>
      </c>
      <c r="C268" s="1234">
        <v>0.34</v>
      </c>
      <c r="D268" s="1234"/>
      <c r="E268" s="15"/>
      <c r="F268" s="67">
        <f t="shared" si="8"/>
        <v>0</v>
      </c>
      <c r="G268" s="32">
        <f t="shared" si="9"/>
        <v>0</v>
      </c>
    </row>
    <row r="269" spans="2:7" ht="15.6" customHeight="1" x14ac:dyDescent="0.25">
      <c r="B269" s="24" t="s">
        <v>144</v>
      </c>
      <c r="C269" s="1234">
        <v>0.33</v>
      </c>
      <c r="D269" s="1234"/>
      <c r="E269" s="15"/>
      <c r="F269" s="67">
        <f t="shared" si="8"/>
        <v>0</v>
      </c>
      <c r="G269" s="32">
        <f t="shared" si="9"/>
        <v>0</v>
      </c>
    </row>
    <row r="270" spans="2:7" ht="15.6" customHeight="1" x14ac:dyDescent="0.25">
      <c r="B270" s="24" t="s">
        <v>145</v>
      </c>
      <c r="C270" s="1234">
        <v>0.32</v>
      </c>
      <c r="D270" s="1234"/>
      <c r="E270" s="15"/>
      <c r="F270" s="67">
        <f t="shared" si="8"/>
        <v>0</v>
      </c>
      <c r="G270" s="32">
        <f t="shared" si="9"/>
        <v>0</v>
      </c>
    </row>
    <row r="271" spans="2:7" ht="15.6" customHeight="1" thickBot="1" x14ac:dyDescent="0.3">
      <c r="B271" s="30" t="s">
        <v>146</v>
      </c>
      <c r="C271" s="1237">
        <v>0.31</v>
      </c>
      <c r="D271" s="1237"/>
      <c r="E271" s="17"/>
      <c r="F271" s="68">
        <f t="shared" si="8"/>
        <v>0</v>
      </c>
      <c r="G271" s="33">
        <f t="shared" si="9"/>
        <v>0</v>
      </c>
    </row>
    <row r="272" spans="2:7" ht="15.6" customHeight="1" x14ac:dyDescent="0.25"/>
    <row r="273" spans="1:8" ht="15.6" customHeight="1" x14ac:dyDescent="0.25"/>
    <row r="274" spans="1:8" ht="15.6" customHeight="1" thickBot="1" x14ac:dyDescent="0.3">
      <c r="B274" s="86"/>
      <c r="C274" s="2"/>
      <c r="D274" s="2"/>
      <c r="E274" s="5"/>
      <c r="G274" s="1232"/>
      <c r="H274" s="1232"/>
    </row>
    <row r="275" spans="1:8" ht="15.6" customHeight="1" x14ac:dyDescent="0.25">
      <c r="B275" s="1236" t="s">
        <v>24</v>
      </c>
      <c r="C275" s="1236"/>
      <c r="D275" s="1236"/>
      <c r="E275" s="5"/>
      <c r="G275" s="1231" t="s">
        <v>17</v>
      </c>
      <c r="H275" s="1231"/>
    </row>
    <row r="276" spans="1:8" ht="15.6" customHeight="1" x14ac:dyDescent="0.25">
      <c r="B276" s="99"/>
      <c r="C276" s="99"/>
      <c r="D276" s="99"/>
      <c r="E276" s="5"/>
      <c r="G276" s="85"/>
      <c r="H276" s="85"/>
    </row>
    <row r="277" spans="1:8" ht="15.6" customHeight="1" thickBot="1" x14ac:dyDescent="0.3">
      <c r="B277" s="99"/>
      <c r="C277" s="99"/>
      <c r="D277" s="99"/>
      <c r="E277" s="5"/>
      <c r="G277" s="85"/>
      <c r="H277" s="85"/>
    </row>
    <row r="278" spans="1:8" ht="15.6" customHeight="1" thickBot="1" x14ac:dyDescent="0.3">
      <c r="B278" s="1222" t="str">
        <f>B224</f>
        <v>FINANCIAL PROPOSAL (FORM 8: LFO DIESEL - SABLAYAN)</v>
      </c>
      <c r="C278" s="1223"/>
      <c r="D278" s="1223"/>
      <c r="E278" s="1223"/>
      <c r="F278" s="1223"/>
      <c r="G278" s="1223"/>
      <c r="H278" s="1224"/>
    </row>
    <row r="279" spans="1:8" ht="15.6" customHeight="1" thickBot="1" x14ac:dyDescent="0.3">
      <c r="B279" s="1214"/>
      <c r="C279" s="1214"/>
      <c r="D279" s="1214"/>
      <c r="E279" s="1214"/>
      <c r="F279" s="1214"/>
    </row>
    <row r="280" spans="1:8" ht="15.6" customHeight="1" thickBot="1" x14ac:dyDescent="0.3">
      <c r="B280" s="1238" t="s">
        <v>0</v>
      </c>
      <c r="C280" s="1239"/>
      <c r="D280" s="1239"/>
      <c r="E280" s="1217"/>
      <c r="F280" s="1217"/>
      <c r="G280" s="1217"/>
      <c r="H280" s="1218"/>
    </row>
    <row r="281" spans="1:8" ht="15.6" customHeight="1" x14ac:dyDescent="0.25">
      <c r="B281" s="94"/>
      <c r="C281" s="94"/>
      <c r="D281" s="94"/>
      <c r="E281" s="94"/>
      <c r="F281" s="94"/>
    </row>
    <row r="282" spans="1:8" ht="15.6" customHeight="1" thickBot="1" x14ac:dyDescent="0.3">
      <c r="B282" s="94"/>
      <c r="C282" s="94"/>
      <c r="D282" s="94"/>
      <c r="E282" s="94"/>
      <c r="F282" s="94"/>
    </row>
    <row r="283" spans="1:8" ht="30" customHeight="1" x14ac:dyDescent="0.25">
      <c r="A283" s="14" t="s">
        <v>255</v>
      </c>
      <c r="B283" s="1203" t="s">
        <v>281</v>
      </c>
      <c r="C283" s="1204"/>
      <c r="D283" s="1204"/>
      <c r="E283" s="1204" t="s">
        <v>21</v>
      </c>
      <c r="F283" s="1204" t="s">
        <v>208</v>
      </c>
      <c r="G283" s="1219" t="s">
        <v>209</v>
      </c>
    </row>
    <row r="284" spans="1:8" ht="30" customHeight="1" x14ac:dyDescent="0.25">
      <c r="B284" s="1206"/>
      <c r="C284" s="1207"/>
      <c r="D284" s="1207"/>
      <c r="E284" s="1207"/>
      <c r="F284" s="1207"/>
      <c r="G284" s="1220"/>
    </row>
    <row r="285" spans="1:8" ht="15.6" customHeight="1" x14ac:dyDescent="0.25">
      <c r="B285" s="1206" t="s">
        <v>25</v>
      </c>
      <c r="C285" s="1207"/>
      <c r="D285" s="1207"/>
      <c r="E285" s="65" t="s">
        <v>74</v>
      </c>
      <c r="F285" s="65" t="s">
        <v>74</v>
      </c>
      <c r="G285" s="66" t="s">
        <v>74</v>
      </c>
    </row>
    <row r="286" spans="1:8" ht="15.6" customHeight="1" x14ac:dyDescent="0.25">
      <c r="B286" s="24" t="s">
        <v>147</v>
      </c>
      <c r="C286" s="1234">
        <v>0.3</v>
      </c>
      <c r="D286" s="1234"/>
      <c r="E286" s="15"/>
      <c r="F286" s="67">
        <f t="shared" ref="F286:F315" si="10">$F$188/$C286</f>
        <v>0</v>
      </c>
      <c r="G286" s="32">
        <f t="shared" ref="G286:G315" si="11">$G$188/$C286</f>
        <v>0</v>
      </c>
    </row>
    <row r="287" spans="1:8" ht="15.6" customHeight="1" x14ac:dyDescent="0.25">
      <c r="B287" s="24" t="s">
        <v>148</v>
      </c>
      <c r="C287" s="1234">
        <v>0.28999999999999998</v>
      </c>
      <c r="D287" s="1234"/>
      <c r="E287" s="15"/>
      <c r="F287" s="67">
        <f t="shared" si="10"/>
        <v>0</v>
      </c>
      <c r="G287" s="32">
        <f t="shared" si="11"/>
        <v>0</v>
      </c>
    </row>
    <row r="288" spans="1:8" ht="15.6" customHeight="1" x14ac:dyDescent="0.25">
      <c r="B288" s="24" t="s">
        <v>149</v>
      </c>
      <c r="C288" s="1234">
        <v>0.28000000000000003</v>
      </c>
      <c r="D288" s="1234"/>
      <c r="E288" s="15"/>
      <c r="F288" s="67">
        <f t="shared" si="10"/>
        <v>0</v>
      </c>
      <c r="G288" s="32">
        <f t="shared" si="11"/>
        <v>0</v>
      </c>
    </row>
    <row r="289" spans="2:7" ht="15.6" customHeight="1" x14ac:dyDescent="0.25">
      <c r="B289" s="24" t="s">
        <v>150</v>
      </c>
      <c r="C289" s="1234">
        <v>0.27</v>
      </c>
      <c r="D289" s="1234"/>
      <c r="E289" s="15"/>
      <c r="F289" s="67">
        <f t="shared" si="10"/>
        <v>0</v>
      </c>
      <c r="G289" s="32">
        <f t="shared" si="11"/>
        <v>0</v>
      </c>
    </row>
    <row r="290" spans="2:7" ht="15.6" customHeight="1" x14ac:dyDescent="0.25">
      <c r="B290" s="24" t="s">
        <v>151</v>
      </c>
      <c r="C290" s="1234">
        <v>0.26</v>
      </c>
      <c r="D290" s="1234"/>
      <c r="E290" s="15"/>
      <c r="F290" s="67">
        <f t="shared" si="10"/>
        <v>0</v>
      </c>
      <c r="G290" s="32">
        <f t="shared" si="11"/>
        <v>0</v>
      </c>
    </row>
    <row r="291" spans="2:7" ht="15.6" customHeight="1" x14ac:dyDescent="0.25">
      <c r="B291" s="24" t="s">
        <v>152</v>
      </c>
      <c r="C291" s="1234">
        <v>0.25</v>
      </c>
      <c r="D291" s="1234"/>
      <c r="E291" s="15"/>
      <c r="F291" s="67">
        <f t="shared" si="10"/>
        <v>0</v>
      </c>
      <c r="G291" s="32">
        <f t="shared" si="11"/>
        <v>0</v>
      </c>
    </row>
    <row r="292" spans="2:7" ht="15.6" customHeight="1" x14ac:dyDescent="0.25">
      <c r="B292" s="24" t="s">
        <v>153</v>
      </c>
      <c r="C292" s="1234">
        <v>0.24</v>
      </c>
      <c r="D292" s="1234"/>
      <c r="E292" s="15"/>
      <c r="F292" s="67">
        <f t="shared" si="10"/>
        <v>0</v>
      </c>
      <c r="G292" s="32">
        <f t="shared" si="11"/>
        <v>0</v>
      </c>
    </row>
    <row r="293" spans="2:7" ht="15.6" customHeight="1" x14ac:dyDescent="0.25">
      <c r="B293" s="24" t="s">
        <v>154</v>
      </c>
      <c r="C293" s="1234">
        <v>0.23</v>
      </c>
      <c r="D293" s="1234"/>
      <c r="E293" s="15"/>
      <c r="F293" s="67">
        <f t="shared" si="10"/>
        <v>0</v>
      </c>
      <c r="G293" s="32">
        <f t="shared" si="11"/>
        <v>0</v>
      </c>
    </row>
    <row r="294" spans="2:7" ht="15.6" customHeight="1" x14ac:dyDescent="0.25">
      <c r="B294" s="24" t="s">
        <v>155</v>
      </c>
      <c r="C294" s="1234">
        <v>0.22</v>
      </c>
      <c r="D294" s="1234"/>
      <c r="E294" s="15"/>
      <c r="F294" s="67">
        <f t="shared" si="10"/>
        <v>0</v>
      </c>
      <c r="G294" s="32">
        <f t="shared" si="11"/>
        <v>0</v>
      </c>
    </row>
    <row r="295" spans="2:7" ht="15.6" customHeight="1" x14ac:dyDescent="0.25">
      <c r="B295" s="24" t="s">
        <v>156</v>
      </c>
      <c r="C295" s="1234">
        <v>0.21</v>
      </c>
      <c r="D295" s="1234"/>
      <c r="E295" s="15"/>
      <c r="F295" s="67">
        <f t="shared" si="10"/>
        <v>0</v>
      </c>
      <c r="G295" s="32">
        <f t="shared" si="11"/>
        <v>0</v>
      </c>
    </row>
    <row r="296" spans="2:7" ht="15.6" customHeight="1" x14ac:dyDescent="0.25">
      <c r="B296" s="24" t="s">
        <v>157</v>
      </c>
      <c r="C296" s="1234">
        <v>0.2</v>
      </c>
      <c r="D296" s="1234"/>
      <c r="E296" s="15"/>
      <c r="F296" s="67">
        <f t="shared" si="10"/>
        <v>0</v>
      </c>
      <c r="G296" s="32">
        <f t="shared" si="11"/>
        <v>0</v>
      </c>
    </row>
    <row r="297" spans="2:7" ht="15.6" customHeight="1" x14ac:dyDescent="0.25">
      <c r="B297" s="24" t="s">
        <v>158</v>
      </c>
      <c r="C297" s="1234">
        <v>0.19</v>
      </c>
      <c r="D297" s="1234"/>
      <c r="E297" s="15"/>
      <c r="F297" s="67">
        <f t="shared" si="10"/>
        <v>0</v>
      </c>
      <c r="G297" s="32">
        <f t="shared" si="11"/>
        <v>0</v>
      </c>
    </row>
    <row r="298" spans="2:7" ht="15.6" customHeight="1" x14ac:dyDescent="0.25">
      <c r="B298" s="24" t="s">
        <v>159</v>
      </c>
      <c r="C298" s="1234">
        <v>0.18</v>
      </c>
      <c r="D298" s="1234"/>
      <c r="E298" s="15"/>
      <c r="F298" s="67">
        <f t="shared" si="10"/>
        <v>0</v>
      </c>
      <c r="G298" s="32">
        <f t="shared" si="11"/>
        <v>0</v>
      </c>
    </row>
    <row r="299" spans="2:7" ht="15.6" customHeight="1" x14ac:dyDescent="0.25">
      <c r="B299" s="24" t="s">
        <v>160</v>
      </c>
      <c r="C299" s="1234">
        <v>0.17</v>
      </c>
      <c r="D299" s="1234"/>
      <c r="E299" s="15"/>
      <c r="F299" s="67">
        <f t="shared" si="10"/>
        <v>0</v>
      </c>
      <c r="G299" s="32">
        <f t="shared" si="11"/>
        <v>0</v>
      </c>
    </row>
    <row r="300" spans="2:7" ht="15.6" customHeight="1" x14ac:dyDescent="0.25">
      <c r="B300" s="24" t="s">
        <v>161</v>
      </c>
      <c r="C300" s="1234">
        <v>0.16</v>
      </c>
      <c r="D300" s="1234"/>
      <c r="E300" s="15"/>
      <c r="F300" s="67">
        <f t="shared" si="10"/>
        <v>0</v>
      </c>
      <c r="G300" s="32">
        <f t="shared" si="11"/>
        <v>0</v>
      </c>
    </row>
    <row r="301" spans="2:7" ht="15.6" customHeight="1" x14ac:dyDescent="0.25">
      <c r="B301" s="24" t="s">
        <v>162</v>
      </c>
      <c r="C301" s="1234">
        <v>0.15</v>
      </c>
      <c r="D301" s="1234"/>
      <c r="E301" s="15"/>
      <c r="F301" s="67">
        <f t="shared" si="10"/>
        <v>0</v>
      </c>
      <c r="G301" s="32">
        <f t="shared" si="11"/>
        <v>0</v>
      </c>
    </row>
    <row r="302" spans="2:7" ht="15.6" customHeight="1" x14ac:dyDescent="0.25">
      <c r="B302" s="24" t="s">
        <v>163</v>
      </c>
      <c r="C302" s="1234">
        <v>0.14000000000000001</v>
      </c>
      <c r="D302" s="1234"/>
      <c r="E302" s="15"/>
      <c r="F302" s="67">
        <f t="shared" si="10"/>
        <v>0</v>
      </c>
      <c r="G302" s="32">
        <f t="shared" si="11"/>
        <v>0</v>
      </c>
    </row>
    <row r="303" spans="2:7" ht="15.6" customHeight="1" x14ac:dyDescent="0.25">
      <c r="B303" s="24" t="s">
        <v>164</v>
      </c>
      <c r="C303" s="1234">
        <v>0.13</v>
      </c>
      <c r="D303" s="1234"/>
      <c r="E303" s="15"/>
      <c r="F303" s="67">
        <f t="shared" si="10"/>
        <v>0</v>
      </c>
      <c r="G303" s="32">
        <f t="shared" si="11"/>
        <v>0</v>
      </c>
    </row>
    <row r="304" spans="2:7" ht="15.6" customHeight="1" x14ac:dyDescent="0.25">
      <c r="B304" s="24" t="s">
        <v>165</v>
      </c>
      <c r="C304" s="1234">
        <v>0.12</v>
      </c>
      <c r="D304" s="1234"/>
      <c r="E304" s="15"/>
      <c r="F304" s="67">
        <f t="shared" si="10"/>
        <v>0</v>
      </c>
      <c r="G304" s="32">
        <f t="shared" si="11"/>
        <v>0</v>
      </c>
    </row>
    <row r="305" spans="1:7" ht="15.6" customHeight="1" x14ac:dyDescent="0.25">
      <c r="B305" s="24" t="s">
        <v>166</v>
      </c>
      <c r="C305" s="1234">
        <v>0.11</v>
      </c>
      <c r="D305" s="1234"/>
      <c r="E305" s="15"/>
      <c r="F305" s="67">
        <f t="shared" si="10"/>
        <v>0</v>
      </c>
      <c r="G305" s="32">
        <f t="shared" si="11"/>
        <v>0</v>
      </c>
    </row>
    <row r="306" spans="1:7" ht="15.6" customHeight="1" x14ac:dyDescent="0.25">
      <c r="B306" s="24" t="s">
        <v>167</v>
      </c>
      <c r="C306" s="1234">
        <v>0.1</v>
      </c>
      <c r="D306" s="1234"/>
      <c r="E306" s="15"/>
      <c r="F306" s="67">
        <f t="shared" si="10"/>
        <v>0</v>
      </c>
      <c r="G306" s="32">
        <f t="shared" si="11"/>
        <v>0</v>
      </c>
    </row>
    <row r="307" spans="1:7" ht="15.6" customHeight="1" x14ac:dyDescent="0.25">
      <c r="B307" s="24" t="s">
        <v>168</v>
      </c>
      <c r="C307" s="1234">
        <v>0.09</v>
      </c>
      <c r="D307" s="1234"/>
      <c r="E307" s="15"/>
      <c r="F307" s="67">
        <f t="shared" si="10"/>
        <v>0</v>
      </c>
      <c r="G307" s="32">
        <f t="shared" si="11"/>
        <v>0</v>
      </c>
    </row>
    <row r="308" spans="1:7" ht="15.6" customHeight="1" x14ac:dyDescent="0.25">
      <c r="B308" s="24" t="s">
        <v>169</v>
      </c>
      <c r="C308" s="1234">
        <v>0.08</v>
      </c>
      <c r="D308" s="1234"/>
      <c r="E308" s="15"/>
      <c r="F308" s="67">
        <f t="shared" si="10"/>
        <v>0</v>
      </c>
      <c r="G308" s="32">
        <f t="shared" si="11"/>
        <v>0</v>
      </c>
    </row>
    <row r="309" spans="1:7" ht="15.6" customHeight="1" x14ac:dyDescent="0.25">
      <c r="B309" s="24" t="s">
        <v>170</v>
      </c>
      <c r="C309" s="1234">
        <v>7.0000000000000007E-2</v>
      </c>
      <c r="D309" s="1234"/>
      <c r="E309" s="15"/>
      <c r="F309" s="67">
        <f t="shared" si="10"/>
        <v>0</v>
      </c>
      <c r="G309" s="32">
        <f t="shared" si="11"/>
        <v>0</v>
      </c>
    </row>
    <row r="310" spans="1:7" ht="15.6" customHeight="1" x14ac:dyDescent="0.25">
      <c r="B310" s="24" t="s">
        <v>171</v>
      </c>
      <c r="C310" s="1234">
        <v>0.06</v>
      </c>
      <c r="D310" s="1234"/>
      <c r="E310" s="15"/>
      <c r="F310" s="67">
        <f t="shared" si="10"/>
        <v>0</v>
      </c>
      <c r="G310" s="32">
        <f t="shared" si="11"/>
        <v>0</v>
      </c>
    </row>
    <row r="311" spans="1:7" ht="15.6" customHeight="1" x14ac:dyDescent="0.25">
      <c r="B311" s="24" t="s">
        <v>172</v>
      </c>
      <c r="C311" s="1234">
        <v>0.05</v>
      </c>
      <c r="D311" s="1234"/>
      <c r="E311" s="15"/>
      <c r="F311" s="67">
        <f t="shared" si="10"/>
        <v>0</v>
      </c>
      <c r="G311" s="32">
        <f t="shared" si="11"/>
        <v>0</v>
      </c>
    </row>
    <row r="312" spans="1:7" ht="15.6" customHeight="1" x14ac:dyDescent="0.25">
      <c r="B312" s="24" t="s">
        <v>173</v>
      </c>
      <c r="C312" s="1234">
        <v>0.04</v>
      </c>
      <c r="D312" s="1234"/>
      <c r="E312" s="15"/>
      <c r="F312" s="67">
        <f t="shared" si="10"/>
        <v>0</v>
      </c>
      <c r="G312" s="32">
        <f t="shared" si="11"/>
        <v>0</v>
      </c>
    </row>
    <row r="313" spans="1:7" ht="15.6" customHeight="1" x14ac:dyDescent="0.25">
      <c r="B313" s="24" t="s">
        <v>174</v>
      </c>
      <c r="C313" s="1234">
        <v>0.03</v>
      </c>
      <c r="D313" s="1234"/>
      <c r="E313" s="15"/>
      <c r="F313" s="67">
        <f t="shared" si="10"/>
        <v>0</v>
      </c>
      <c r="G313" s="32">
        <f t="shared" si="11"/>
        <v>0</v>
      </c>
    </row>
    <row r="314" spans="1:7" ht="15.6" customHeight="1" x14ac:dyDescent="0.25">
      <c r="B314" s="24" t="s">
        <v>175</v>
      </c>
      <c r="C314" s="1234">
        <v>0.02</v>
      </c>
      <c r="D314" s="1234"/>
      <c r="E314" s="15"/>
      <c r="F314" s="67">
        <f t="shared" si="10"/>
        <v>0</v>
      </c>
      <c r="G314" s="32">
        <f t="shared" si="11"/>
        <v>0</v>
      </c>
    </row>
    <row r="315" spans="1:7" ht="15.6" customHeight="1" x14ac:dyDescent="0.25">
      <c r="B315" s="24" t="s">
        <v>176</v>
      </c>
      <c r="C315" s="1234">
        <v>0.01</v>
      </c>
      <c r="D315" s="1234"/>
      <c r="E315" s="15"/>
      <c r="F315" s="67">
        <f t="shared" si="10"/>
        <v>0</v>
      </c>
      <c r="G315" s="32">
        <f t="shared" si="11"/>
        <v>0</v>
      </c>
    </row>
    <row r="316" spans="1:7" ht="15.6" customHeight="1" thickBot="1" x14ac:dyDescent="0.3">
      <c r="B316" s="83" t="s">
        <v>233</v>
      </c>
      <c r="C316" s="1235" t="s">
        <v>235</v>
      </c>
      <c r="D316" s="1235"/>
      <c r="E316" s="142"/>
      <c r="F316" s="142"/>
      <c r="G316" s="142"/>
    </row>
    <row r="317" spans="1:7" ht="15.6" customHeight="1" x14ac:dyDescent="0.3">
      <c r="B317" s="21" t="s">
        <v>234</v>
      </c>
    </row>
    <row r="318" spans="1:7" ht="15.6" customHeight="1" x14ac:dyDescent="0.25"/>
    <row r="319" spans="1:7" ht="15.6" customHeight="1" thickBot="1" x14ac:dyDescent="0.3"/>
    <row r="320" spans="1:7" ht="30" customHeight="1" x14ac:dyDescent="0.25">
      <c r="A320" s="14" t="s">
        <v>256</v>
      </c>
      <c r="B320" s="1203" t="s">
        <v>282</v>
      </c>
      <c r="C320" s="1204"/>
      <c r="D320" s="1205"/>
      <c r="E320" s="1200" t="s">
        <v>210</v>
      </c>
      <c r="F320" s="1200" t="s">
        <v>211</v>
      </c>
      <c r="G320" s="1209" t="s">
        <v>23</v>
      </c>
    </row>
    <row r="321" spans="1:8" ht="30" customHeight="1" x14ac:dyDescent="0.25">
      <c r="B321" s="1206"/>
      <c r="C321" s="1207"/>
      <c r="D321" s="1208"/>
      <c r="E321" s="1201"/>
      <c r="F321" s="1201"/>
      <c r="G321" s="1210"/>
    </row>
    <row r="322" spans="1:8" ht="15.6" customHeight="1" x14ac:dyDescent="0.25">
      <c r="B322" s="1206"/>
      <c r="C322" s="1207"/>
      <c r="D322" s="1208"/>
      <c r="E322" s="26" t="s">
        <v>72</v>
      </c>
      <c r="F322" s="26" t="s">
        <v>72</v>
      </c>
      <c r="G322" s="27" t="s">
        <v>72</v>
      </c>
    </row>
    <row r="323" spans="1:8" ht="15.6" customHeight="1" thickBot="1" x14ac:dyDescent="0.3">
      <c r="B323" s="18">
        <v>3.1</v>
      </c>
      <c r="C323" s="1197" t="s">
        <v>22</v>
      </c>
      <c r="D323" s="1197"/>
      <c r="E323" s="25"/>
      <c r="F323" s="25"/>
      <c r="G323" s="25"/>
    </row>
    <row r="324" spans="1:8" ht="15.6" customHeight="1" x14ac:dyDescent="0.25"/>
    <row r="325" spans="1:8" ht="15.6" customHeight="1" x14ac:dyDescent="0.25">
      <c r="H325" s="9"/>
    </row>
    <row r="326" spans="1:8" ht="15.6" customHeight="1" thickBot="1" x14ac:dyDescent="0.3">
      <c r="B326" s="693"/>
      <c r="C326" s="2"/>
      <c r="D326" s="2"/>
      <c r="E326" s="5"/>
      <c r="G326" s="1232"/>
      <c r="H326" s="1232"/>
    </row>
    <row r="327" spans="1:8" ht="15.6" customHeight="1" x14ac:dyDescent="0.25">
      <c r="B327" s="1233" t="s">
        <v>24</v>
      </c>
      <c r="C327" s="1233"/>
      <c r="D327" s="1233"/>
      <c r="E327" s="5"/>
      <c r="G327" s="1231" t="s">
        <v>17</v>
      </c>
      <c r="H327" s="1231"/>
    </row>
    <row r="328" spans="1:8" ht="15.6" customHeight="1" x14ac:dyDescent="0.25">
      <c r="B328" s="694"/>
      <c r="C328" s="694"/>
      <c r="D328" s="694"/>
      <c r="E328" s="5"/>
      <c r="G328" s="692"/>
      <c r="H328" s="692"/>
    </row>
    <row r="329" spans="1:8" ht="15.6" customHeight="1" thickBot="1" x14ac:dyDescent="0.3"/>
    <row r="330" spans="1:8" ht="15.6" customHeight="1" thickBot="1" x14ac:dyDescent="0.3">
      <c r="B330" s="1222" t="s">
        <v>344</v>
      </c>
      <c r="C330" s="1223"/>
      <c r="D330" s="1223"/>
      <c r="E330" s="1223"/>
      <c r="F330" s="1223"/>
      <c r="G330" s="1223"/>
      <c r="H330" s="1224"/>
    </row>
    <row r="331" spans="1:8" ht="15.6" customHeight="1" thickBot="1" x14ac:dyDescent="0.3">
      <c r="B331" s="1214"/>
      <c r="C331" s="1214"/>
      <c r="D331" s="1214"/>
      <c r="E331" s="1214"/>
      <c r="F331" s="1214"/>
    </row>
    <row r="332" spans="1:8" ht="15.6" customHeight="1" thickBot="1" x14ac:dyDescent="0.3">
      <c r="B332" s="1215" t="s">
        <v>0</v>
      </c>
      <c r="C332" s="1216"/>
      <c r="D332" s="1216"/>
      <c r="E332" s="1217"/>
      <c r="F332" s="1217"/>
      <c r="G332" s="1217"/>
      <c r="H332" s="1218"/>
    </row>
    <row r="333" spans="1:8" ht="15.6" customHeight="1" x14ac:dyDescent="0.25">
      <c r="B333" s="1214"/>
      <c r="C333" s="1214"/>
      <c r="D333" s="1214"/>
      <c r="E333" s="1214"/>
      <c r="F333" s="1214"/>
    </row>
    <row r="334" spans="1:8" ht="15.6" customHeight="1" thickBot="1" x14ac:dyDescent="0.3">
      <c r="B334" s="94"/>
      <c r="C334" s="94"/>
      <c r="D334" s="94"/>
      <c r="E334" s="94"/>
      <c r="F334" s="94"/>
    </row>
    <row r="335" spans="1:8" ht="15.6" customHeight="1" x14ac:dyDescent="0.25">
      <c r="A335" s="14" t="s">
        <v>257</v>
      </c>
      <c r="B335" s="1203" t="s">
        <v>18</v>
      </c>
      <c r="C335" s="1204"/>
      <c r="D335" s="1204"/>
      <c r="E335" s="1219" t="s">
        <v>71</v>
      </c>
      <c r="F335" s="1221"/>
      <c r="G335" s="1221"/>
      <c r="H335" s="1221"/>
    </row>
    <row r="336" spans="1:8" ht="15.6" customHeight="1" x14ac:dyDescent="0.25">
      <c r="A336" s="10"/>
      <c r="B336" s="1206"/>
      <c r="C336" s="1207"/>
      <c r="D336" s="1207"/>
      <c r="E336" s="1220"/>
      <c r="F336" s="1221"/>
      <c r="G336" s="96"/>
      <c r="H336" s="96"/>
    </row>
    <row r="337" spans="1:8" ht="15.6" customHeight="1" x14ac:dyDescent="0.25">
      <c r="B337" s="31" t="s">
        <v>75</v>
      </c>
      <c r="C337" s="1202" t="s">
        <v>19</v>
      </c>
      <c r="D337" s="1202"/>
      <c r="E337" s="11">
        <v>0</v>
      </c>
      <c r="F337" s="63"/>
      <c r="G337" s="63"/>
      <c r="H337" s="63"/>
    </row>
    <row r="338" spans="1:8" ht="15.6" customHeight="1" x14ac:dyDescent="0.25">
      <c r="B338" s="31" t="s">
        <v>212</v>
      </c>
      <c r="C338" s="1202" t="s">
        <v>216</v>
      </c>
      <c r="D338" s="1202"/>
      <c r="E338" s="12"/>
      <c r="F338" s="95"/>
      <c r="G338" s="95"/>
      <c r="H338" s="95"/>
    </row>
    <row r="339" spans="1:8" ht="15.6" customHeight="1" x14ac:dyDescent="0.25">
      <c r="B339" s="31" t="s">
        <v>213</v>
      </c>
      <c r="C339" s="1202" t="s">
        <v>217</v>
      </c>
      <c r="D339" s="1202"/>
      <c r="E339" s="12"/>
      <c r="F339" s="95"/>
      <c r="G339" s="95"/>
      <c r="H339" s="95"/>
    </row>
    <row r="340" spans="1:8" ht="15.6" customHeight="1" x14ac:dyDescent="0.25">
      <c r="B340" s="31" t="s">
        <v>214</v>
      </c>
      <c r="C340" s="1202" t="s">
        <v>218</v>
      </c>
      <c r="D340" s="1202"/>
      <c r="E340" s="12"/>
      <c r="F340" s="95"/>
      <c r="G340" s="95"/>
      <c r="H340" s="95"/>
    </row>
    <row r="341" spans="1:8" ht="15.6" customHeight="1" x14ac:dyDescent="0.25">
      <c r="B341" s="31" t="s">
        <v>215</v>
      </c>
      <c r="C341" s="1202" t="s">
        <v>219</v>
      </c>
      <c r="D341" s="1202"/>
      <c r="E341" s="12"/>
      <c r="F341" s="95"/>
      <c r="G341" s="95"/>
      <c r="H341" s="95"/>
    </row>
    <row r="342" spans="1:8" ht="15.6" customHeight="1" thickBot="1" x14ac:dyDescent="0.3">
      <c r="B342" s="29" t="s">
        <v>76</v>
      </c>
      <c r="C342" s="1211" t="s">
        <v>20</v>
      </c>
      <c r="D342" s="1211"/>
      <c r="E342" s="13"/>
      <c r="F342" s="95"/>
      <c r="G342" s="95"/>
      <c r="H342" s="95"/>
    </row>
    <row r="343" spans="1:8" ht="15.6" customHeight="1" x14ac:dyDescent="0.25">
      <c r="B343" s="94"/>
      <c r="C343" s="94"/>
      <c r="D343" s="94"/>
      <c r="E343" s="94"/>
      <c r="F343" s="94"/>
    </row>
    <row r="344" spans="1:8" ht="15.6" customHeight="1" thickBot="1" x14ac:dyDescent="0.3">
      <c r="B344" s="94"/>
      <c r="C344" s="94"/>
      <c r="D344" s="94"/>
      <c r="E344" s="94"/>
      <c r="F344" s="94"/>
    </row>
    <row r="345" spans="1:8" ht="30" customHeight="1" x14ac:dyDescent="0.25">
      <c r="A345" s="14" t="s">
        <v>258</v>
      </c>
      <c r="B345" s="1203" t="s">
        <v>281</v>
      </c>
      <c r="C345" s="1204"/>
      <c r="D345" s="1204"/>
      <c r="E345" s="1204" t="s">
        <v>21</v>
      </c>
      <c r="F345" s="1204" t="s">
        <v>208</v>
      </c>
      <c r="G345" s="1219" t="s">
        <v>209</v>
      </c>
    </row>
    <row r="346" spans="1:8" ht="30" customHeight="1" x14ac:dyDescent="0.25">
      <c r="B346" s="1206"/>
      <c r="C346" s="1207"/>
      <c r="D346" s="1207"/>
      <c r="E346" s="1207"/>
      <c r="F346" s="1207"/>
      <c r="G346" s="1220"/>
    </row>
    <row r="347" spans="1:8" ht="15.6" customHeight="1" x14ac:dyDescent="0.25">
      <c r="B347" s="1206" t="s">
        <v>25</v>
      </c>
      <c r="C347" s="1207"/>
      <c r="D347" s="1207"/>
      <c r="E347" s="65" t="s">
        <v>74</v>
      </c>
      <c r="F347" s="65" t="s">
        <v>74</v>
      </c>
      <c r="G347" s="66" t="s">
        <v>74</v>
      </c>
    </row>
    <row r="348" spans="1:8" ht="15.6" customHeight="1" x14ac:dyDescent="0.25">
      <c r="B348" s="24" t="s">
        <v>77</v>
      </c>
      <c r="C348" s="1234">
        <v>1</v>
      </c>
      <c r="D348" s="1234"/>
      <c r="E348" s="15"/>
      <c r="F348" s="15"/>
      <c r="G348" s="16"/>
    </row>
    <row r="349" spans="1:8" ht="15.6" customHeight="1" x14ac:dyDescent="0.25">
      <c r="B349" s="24" t="s">
        <v>78</v>
      </c>
      <c r="C349" s="1234">
        <v>0.99</v>
      </c>
      <c r="D349" s="1234"/>
      <c r="E349" s="15"/>
      <c r="F349" s="67">
        <f t="shared" ref="F349:F377" si="12">$F$348/$C349</f>
        <v>0</v>
      </c>
      <c r="G349" s="32">
        <f t="shared" ref="G349:G377" si="13">$G$348/$C349</f>
        <v>0</v>
      </c>
    </row>
    <row r="350" spans="1:8" ht="15.6" customHeight="1" x14ac:dyDescent="0.25">
      <c r="B350" s="24" t="s">
        <v>79</v>
      </c>
      <c r="C350" s="1234">
        <v>0.98</v>
      </c>
      <c r="D350" s="1234"/>
      <c r="E350" s="15"/>
      <c r="F350" s="67">
        <f t="shared" si="12"/>
        <v>0</v>
      </c>
      <c r="G350" s="32">
        <f t="shared" si="13"/>
        <v>0</v>
      </c>
    </row>
    <row r="351" spans="1:8" ht="15.6" customHeight="1" x14ac:dyDescent="0.25">
      <c r="B351" s="24" t="s">
        <v>80</v>
      </c>
      <c r="C351" s="1234">
        <v>0.97</v>
      </c>
      <c r="D351" s="1234"/>
      <c r="E351" s="15"/>
      <c r="F351" s="67">
        <f t="shared" si="12"/>
        <v>0</v>
      </c>
      <c r="G351" s="32">
        <f t="shared" si="13"/>
        <v>0</v>
      </c>
    </row>
    <row r="352" spans="1:8" ht="15.6" customHeight="1" x14ac:dyDescent="0.25">
      <c r="B352" s="24" t="s">
        <v>81</v>
      </c>
      <c r="C352" s="1234">
        <v>0.96</v>
      </c>
      <c r="D352" s="1234"/>
      <c r="E352" s="15"/>
      <c r="F352" s="67">
        <f t="shared" si="12"/>
        <v>0</v>
      </c>
      <c r="G352" s="32">
        <f t="shared" si="13"/>
        <v>0</v>
      </c>
    </row>
    <row r="353" spans="1:7" ht="15.6" customHeight="1" x14ac:dyDescent="0.25">
      <c r="B353" s="24" t="s">
        <v>82</v>
      </c>
      <c r="C353" s="1234">
        <v>0.95</v>
      </c>
      <c r="D353" s="1234"/>
      <c r="E353" s="15"/>
      <c r="F353" s="67">
        <f t="shared" si="12"/>
        <v>0</v>
      </c>
      <c r="G353" s="32">
        <f t="shared" si="13"/>
        <v>0</v>
      </c>
    </row>
    <row r="354" spans="1:7" ht="15.6" customHeight="1" x14ac:dyDescent="0.25">
      <c r="A354" s="14"/>
      <c r="B354" s="24" t="s">
        <v>83</v>
      </c>
      <c r="C354" s="1234">
        <v>0.94</v>
      </c>
      <c r="D354" s="1234"/>
      <c r="E354" s="15"/>
      <c r="F354" s="67">
        <f t="shared" si="12"/>
        <v>0</v>
      </c>
      <c r="G354" s="32">
        <f t="shared" si="13"/>
        <v>0</v>
      </c>
    </row>
    <row r="355" spans="1:7" ht="15.6" customHeight="1" x14ac:dyDescent="0.25">
      <c r="B355" s="24" t="s">
        <v>84</v>
      </c>
      <c r="C355" s="1234">
        <v>0.93</v>
      </c>
      <c r="D355" s="1234"/>
      <c r="E355" s="15"/>
      <c r="F355" s="67">
        <f t="shared" si="12"/>
        <v>0</v>
      </c>
      <c r="G355" s="32">
        <f t="shared" si="13"/>
        <v>0</v>
      </c>
    </row>
    <row r="356" spans="1:7" ht="15.6" customHeight="1" x14ac:dyDescent="0.25">
      <c r="B356" s="24" t="s">
        <v>85</v>
      </c>
      <c r="C356" s="1234">
        <v>0.92</v>
      </c>
      <c r="D356" s="1234"/>
      <c r="E356" s="15"/>
      <c r="F356" s="67">
        <f t="shared" si="12"/>
        <v>0</v>
      </c>
      <c r="G356" s="32">
        <f t="shared" si="13"/>
        <v>0</v>
      </c>
    </row>
    <row r="357" spans="1:7" ht="15.6" customHeight="1" x14ac:dyDescent="0.25">
      <c r="B357" s="24" t="s">
        <v>86</v>
      </c>
      <c r="C357" s="1234">
        <v>0.91</v>
      </c>
      <c r="D357" s="1234"/>
      <c r="E357" s="15"/>
      <c r="F357" s="67">
        <f t="shared" si="12"/>
        <v>0</v>
      </c>
      <c r="G357" s="32">
        <f t="shared" si="13"/>
        <v>0</v>
      </c>
    </row>
    <row r="358" spans="1:7" ht="15.6" customHeight="1" x14ac:dyDescent="0.25">
      <c r="B358" s="24" t="s">
        <v>87</v>
      </c>
      <c r="C358" s="1234">
        <v>0.9</v>
      </c>
      <c r="D358" s="1234"/>
      <c r="E358" s="15"/>
      <c r="F358" s="67">
        <f t="shared" si="12"/>
        <v>0</v>
      </c>
      <c r="G358" s="32">
        <f t="shared" si="13"/>
        <v>0</v>
      </c>
    </row>
    <row r="359" spans="1:7" ht="15.6" customHeight="1" x14ac:dyDescent="0.25">
      <c r="B359" s="24" t="s">
        <v>88</v>
      </c>
      <c r="C359" s="1234">
        <v>0.89</v>
      </c>
      <c r="D359" s="1234"/>
      <c r="E359" s="15"/>
      <c r="F359" s="67">
        <f t="shared" si="12"/>
        <v>0</v>
      </c>
      <c r="G359" s="32">
        <f t="shared" si="13"/>
        <v>0</v>
      </c>
    </row>
    <row r="360" spans="1:7" ht="15.6" customHeight="1" x14ac:dyDescent="0.25">
      <c r="B360" s="24" t="s">
        <v>89</v>
      </c>
      <c r="C360" s="1234">
        <v>0.88</v>
      </c>
      <c r="D360" s="1234"/>
      <c r="E360" s="15"/>
      <c r="F360" s="67">
        <f t="shared" si="12"/>
        <v>0</v>
      </c>
      <c r="G360" s="32">
        <f t="shared" si="13"/>
        <v>0</v>
      </c>
    </row>
    <row r="361" spans="1:7" ht="15.6" customHeight="1" x14ac:dyDescent="0.25">
      <c r="B361" s="24" t="s">
        <v>90</v>
      </c>
      <c r="C361" s="1234">
        <v>0.87</v>
      </c>
      <c r="D361" s="1234"/>
      <c r="E361" s="15"/>
      <c r="F361" s="67">
        <f t="shared" si="12"/>
        <v>0</v>
      </c>
      <c r="G361" s="32">
        <f t="shared" si="13"/>
        <v>0</v>
      </c>
    </row>
    <row r="362" spans="1:7" ht="15.6" customHeight="1" x14ac:dyDescent="0.25">
      <c r="B362" s="24" t="s">
        <v>91</v>
      </c>
      <c r="C362" s="1234">
        <v>0.86</v>
      </c>
      <c r="D362" s="1234"/>
      <c r="E362" s="15"/>
      <c r="F362" s="67">
        <f t="shared" si="12"/>
        <v>0</v>
      </c>
      <c r="G362" s="32">
        <f t="shared" si="13"/>
        <v>0</v>
      </c>
    </row>
    <row r="363" spans="1:7" ht="15.6" customHeight="1" x14ac:dyDescent="0.25">
      <c r="B363" s="24" t="s">
        <v>92</v>
      </c>
      <c r="C363" s="1234">
        <v>0.85</v>
      </c>
      <c r="D363" s="1234"/>
      <c r="E363" s="15"/>
      <c r="F363" s="67">
        <f t="shared" si="12"/>
        <v>0</v>
      </c>
      <c r="G363" s="32">
        <f t="shared" si="13"/>
        <v>0</v>
      </c>
    </row>
    <row r="364" spans="1:7" ht="15.6" customHeight="1" x14ac:dyDescent="0.25">
      <c r="B364" s="24" t="s">
        <v>93</v>
      </c>
      <c r="C364" s="1234">
        <v>0.84</v>
      </c>
      <c r="D364" s="1234"/>
      <c r="E364" s="15"/>
      <c r="F364" s="67">
        <f t="shared" si="12"/>
        <v>0</v>
      </c>
      <c r="G364" s="32">
        <f t="shared" si="13"/>
        <v>0</v>
      </c>
    </row>
    <row r="365" spans="1:7" ht="15.6" customHeight="1" x14ac:dyDescent="0.25">
      <c r="B365" s="24" t="s">
        <v>94</v>
      </c>
      <c r="C365" s="1234">
        <v>0.83</v>
      </c>
      <c r="D365" s="1234"/>
      <c r="E365" s="15"/>
      <c r="F365" s="67">
        <f t="shared" si="12"/>
        <v>0</v>
      </c>
      <c r="G365" s="32">
        <f t="shared" si="13"/>
        <v>0</v>
      </c>
    </row>
    <row r="366" spans="1:7" ht="15.6" customHeight="1" x14ac:dyDescent="0.25">
      <c r="B366" s="24" t="s">
        <v>95</v>
      </c>
      <c r="C366" s="1234">
        <v>0.82</v>
      </c>
      <c r="D366" s="1234"/>
      <c r="E366" s="15"/>
      <c r="F366" s="67">
        <f t="shared" si="12"/>
        <v>0</v>
      </c>
      <c r="G366" s="32">
        <f t="shared" si="13"/>
        <v>0</v>
      </c>
    </row>
    <row r="367" spans="1:7" ht="15.6" customHeight="1" x14ac:dyDescent="0.25">
      <c r="B367" s="24" t="s">
        <v>96</v>
      </c>
      <c r="C367" s="1234">
        <v>0.81</v>
      </c>
      <c r="D367" s="1234"/>
      <c r="E367" s="15"/>
      <c r="F367" s="67">
        <f t="shared" si="12"/>
        <v>0</v>
      </c>
      <c r="G367" s="32">
        <f t="shared" si="13"/>
        <v>0</v>
      </c>
    </row>
    <row r="368" spans="1:7" ht="15.6" customHeight="1" x14ac:dyDescent="0.25">
      <c r="B368" s="24" t="s">
        <v>97</v>
      </c>
      <c r="C368" s="1234">
        <v>0.8</v>
      </c>
      <c r="D368" s="1234"/>
      <c r="E368" s="15"/>
      <c r="F368" s="67">
        <f t="shared" si="12"/>
        <v>0</v>
      </c>
      <c r="G368" s="32">
        <f t="shared" si="13"/>
        <v>0</v>
      </c>
    </row>
    <row r="369" spans="2:8" ht="15.6" customHeight="1" x14ac:dyDescent="0.25">
      <c r="B369" s="24" t="s">
        <v>98</v>
      </c>
      <c r="C369" s="1234">
        <v>0.79</v>
      </c>
      <c r="D369" s="1234"/>
      <c r="E369" s="15"/>
      <c r="F369" s="67">
        <f t="shared" si="12"/>
        <v>0</v>
      </c>
      <c r="G369" s="32">
        <f t="shared" si="13"/>
        <v>0</v>
      </c>
    </row>
    <row r="370" spans="2:8" ht="15.6" customHeight="1" x14ac:dyDescent="0.25">
      <c r="B370" s="24" t="s">
        <v>99</v>
      </c>
      <c r="C370" s="1234">
        <v>0.78</v>
      </c>
      <c r="D370" s="1234"/>
      <c r="E370" s="15"/>
      <c r="F370" s="67">
        <f t="shared" si="12"/>
        <v>0</v>
      </c>
      <c r="G370" s="32">
        <f t="shared" si="13"/>
        <v>0</v>
      </c>
    </row>
    <row r="371" spans="2:8" ht="15.6" customHeight="1" x14ac:dyDescent="0.25">
      <c r="B371" s="24" t="s">
        <v>100</v>
      </c>
      <c r="C371" s="1234">
        <v>0.77</v>
      </c>
      <c r="D371" s="1234"/>
      <c r="E371" s="15"/>
      <c r="F371" s="67">
        <f t="shared" si="12"/>
        <v>0</v>
      </c>
      <c r="G371" s="32">
        <f t="shared" si="13"/>
        <v>0</v>
      </c>
    </row>
    <row r="372" spans="2:8" ht="15.6" customHeight="1" x14ac:dyDescent="0.25">
      <c r="B372" s="24" t="s">
        <v>101</v>
      </c>
      <c r="C372" s="1234">
        <v>0.76</v>
      </c>
      <c r="D372" s="1234"/>
      <c r="E372" s="15"/>
      <c r="F372" s="67">
        <f t="shared" si="12"/>
        <v>0</v>
      </c>
      <c r="G372" s="32">
        <f t="shared" si="13"/>
        <v>0</v>
      </c>
    </row>
    <row r="373" spans="2:8" ht="15.6" customHeight="1" x14ac:dyDescent="0.25">
      <c r="B373" s="24" t="s">
        <v>102</v>
      </c>
      <c r="C373" s="1234">
        <v>0.75</v>
      </c>
      <c r="D373" s="1234"/>
      <c r="E373" s="15"/>
      <c r="F373" s="67">
        <f t="shared" si="12"/>
        <v>0</v>
      </c>
      <c r="G373" s="32">
        <f t="shared" si="13"/>
        <v>0</v>
      </c>
    </row>
    <row r="374" spans="2:8" ht="15.6" customHeight="1" x14ac:dyDescent="0.25">
      <c r="B374" s="24" t="s">
        <v>103</v>
      </c>
      <c r="C374" s="1234">
        <v>0.74</v>
      </c>
      <c r="D374" s="1234"/>
      <c r="E374" s="15"/>
      <c r="F374" s="67">
        <f t="shared" si="12"/>
        <v>0</v>
      </c>
      <c r="G374" s="32">
        <f t="shared" si="13"/>
        <v>0</v>
      </c>
    </row>
    <row r="375" spans="2:8" ht="15.6" customHeight="1" x14ac:dyDescent="0.25">
      <c r="B375" s="24" t="s">
        <v>104</v>
      </c>
      <c r="C375" s="1234">
        <v>0.73</v>
      </c>
      <c r="D375" s="1234"/>
      <c r="E375" s="15"/>
      <c r="F375" s="67">
        <f t="shared" si="12"/>
        <v>0</v>
      </c>
      <c r="G375" s="32">
        <f t="shared" si="13"/>
        <v>0</v>
      </c>
    </row>
    <row r="376" spans="2:8" ht="15.6" customHeight="1" x14ac:dyDescent="0.25">
      <c r="B376" s="24" t="s">
        <v>105</v>
      </c>
      <c r="C376" s="1234">
        <v>0.72</v>
      </c>
      <c r="D376" s="1234"/>
      <c r="E376" s="15"/>
      <c r="F376" s="67">
        <f t="shared" si="12"/>
        <v>0</v>
      </c>
      <c r="G376" s="32">
        <f t="shared" si="13"/>
        <v>0</v>
      </c>
    </row>
    <row r="377" spans="2:8" ht="15.6" customHeight="1" thickBot="1" x14ac:dyDescent="0.3">
      <c r="B377" s="30" t="s">
        <v>106</v>
      </c>
      <c r="C377" s="1237">
        <v>0.71</v>
      </c>
      <c r="D377" s="1237"/>
      <c r="E377" s="17"/>
      <c r="F377" s="68">
        <f t="shared" si="12"/>
        <v>0</v>
      </c>
      <c r="G377" s="33">
        <f t="shared" si="13"/>
        <v>0</v>
      </c>
    </row>
    <row r="378" spans="2:8" ht="15.6" customHeight="1" x14ac:dyDescent="0.25">
      <c r="B378" s="94"/>
      <c r="C378" s="94"/>
      <c r="D378" s="94"/>
      <c r="E378" s="94"/>
      <c r="F378" s="94"/>
    </row>
    <row r="379" spans="2:8" ht="15.6" customHeight="1" x14ac:dyDescent="0.25">
      <c r="B379" s="94"/>
      <c r="C379" s="94"/>
      <c r="D379" s="94"/>
      <c r="E379" s="94"/>
      <c r="F379" s="94"/>
    </row>
    <row r="380" spans="2:8" ht="15.6" customHeight="1" thickBot="1" x14ac:dyDescent="0.3">
      <c r="B380" s="86"/>
      <c r="C380" s="2"/>
      <c r="D380" s="2"/>
      <c r="E380" s="5"/>
      <c r="G380" s="1232"/>
      <c r="H380" s="1232"/>
    </row>
    <row r="381" spans="2:8" ht="15.6" customHeight="1" x14ac:dyDescent="0.25">
      <c r="B381" s="1236" t="s">
        <v>24</v>
      </c>
      <c r="C381" s="1236"/>
      <c r="D381" s="1236"/>
      <c r="E381" s="5"/>
      <c r="G381" s="1231" t="s">
        <v>17</v>
      </c>
      <c r="H381" s="1231"/>
    </row>
    <row r="382" spans="2:8" ht="15.6" customHeight="1" x14ac:dyDescent="0.25">
      <c r="B382" s="99"/>
      <c r="C382" s="99"/>
      <c r="D382" s="99"/>
      <c r="E382" s="5"/>
      <c r="G382" s="85"/>
      <c r="H382" s="85"/>
    </row>
    <row r="383" spans="2:8" ht="15.6" customHeight="1" thickBot="1" x14ac:dyDescent="0.3">
      <c r="B383" s="99"/>
      <c r="C383" s="99"/>
      <c r="D383" s="99"/>
      <c r="E383" s="5"/>
      <c r="G383" s="85"/>
      <c r="H383" s="85"/>
    </row>
    <row r="384" spans="2:8" ht="15.6" customHeight="1" thickBot="1" x14ac:dyDescent="0.3">
      <c r="B384" s="1222" t="str">
        <f>B330</f>
        <v>FINANCIAL PROPOSAL (FORM 8: LFO DIESEL - MAPSA)</v>
      </c>
      <c r="C384" s="1223"/>
      <c r="D384" s="1223"/>
      <c r="E384" s="1223"/>
      <c r="F384" s="1223"/>
      <c r="G384" s="1223"/>
      <c r="H384" s="1224"/>
    </row>
    <row r="385" spans="1:8" ht="15.6" customHeight="1" thickBot="1" x14ac:dyDescent="0.3">
      <c r="B385" s="1214"/>
      <c r="C385" s="1214"/>
      <c r="D385" s="1214"/>
      <c r="E385" s="1214"/>
      <c r="F385" s="1214"/>
    </row>
    <row r="386" spans="1:8" ht="15.6" customHeight="1" thickBot="1" x14ac:dyDescent="0.3">
      <c r="B386" s="1215" t="s">
        <v>0</v>
      </c>
      <c r="C386" s="1216"/>
      <c r="D386" s="1216"/>
      <c r="E386" s="1217"/>
      <c r="F386" s="1217"/>
      <c r="G386" s="1217"/>
      <c r="H386" s="1218"/>
    </row>
    <row r="387" spans="1:8" ht="15.6" customHeight="1" x14ac:dyDescent="0.25">
      <c r="B387" s="94"/>
      <c r="C387" s="94"/>
      <c r="D387" s="94"/>
      <c r="E387" s="94"/>
      <c r="F387" s="94"/>
    </row>
    <row r="388" spans="1:8" ht="15.6" customHeight="1" thickBot="1" x14ac:dyDescent="0.3">
      <c r="B388" s="94"/>
      <c r="C388" s="94"/>
      <c r="D388" s="94"/>
      <c r="E388" s="94"/>
      <c r="F388" s="94"/>
    </row>
    <row r="389" spans="1:8" ht="30" customHeight="1" x14ac:dyDescent="0.25">
      <c r="A389" s="14" t="s">
        <v>258</v>
      </c>
      <c r="B389" s="1203" t="s">
        <v>281</v>
      </c>
      <c r="C389" s="1204"/>
      <c r="D389" s="1204"/>
      <c r="E389" s="1204" t="s">
        <v>21</v>
      </c>
      <c r="F389" s="1204" t="s">
        <v>208</v>
      </c>
      <c r="G389" s="1219" t="s">
        <v>209</v>
      </c>
    </row>
    <row r="390" spans="1:8" ht="30" customHeight="1" x14ac:dyDescent="0.25">
      <c r="B390" s="1206"/>
      <c r="C390" s="1207"/>
      <c r="D390" s="1207"/>
      <c r="E390" s="1207"/>
      <c r="F390" s="1207"/>
      <c r="G390" s="1220"/>
    </row>
    <row r="391" spans="1:8" ht="15.6" customHeight="1" x14ac:dyDescent="0.25">
      <c r="B391" s="1206" t="s">
        <v>25</v>
      </c>
      <c r="C391" s="1207"/>
      <c r="D391" s="1207"/>
      <c r="E391" s="65" t="s">
        <v>74</v>
      </c>
      <c r="F391" s="65" t="s">
        <v>74</v>
      </c>
      <c r="G391" s="66" t="s">
        <v>74</v>
      </c>
    </row>
    <row r="392" spans="1:8" ht="15.6" customHeight="1" x14ac:dyDescent="0.25">
      <c r="B392" s="24" t="s">
        <v>107</v>
      </c>
      <c r="C392" s="1234">
        <v>0.7</v>
      </c>
      <c r="D392" s="1234"/>
      <c r="E392" s="15"/>
      <c r="F392" s="67">
        <f t="shared" ref="F392:F431" si="14">$F$348/$C392</f>
        <v>0</v>
      </c>
      <c r="G392" s="32">
        <f t="shared" ref="G392:G431" si="15">$G$348/$C392</f>
        <v>0</v>
      </c>
    </row>
    <row r="393" spans="1:8" ht="15.6" customHeight="1" x14ac:dyDescent="0.25">
      <c r="B393" s="24" t="s">
        <v>108</v>
      </c>
      <c r="C393" s="1234">
        <v>0.69</v>
      </c>
      <c r="D393" s="1234"/>
      <c r="E393" s="15"/>
      <c r="F393" s="67">
        <f t="shared" si="14"/>
        <v>0</v>
      </c>
      <c r="G393" s="32">
        <f t="shared" si="15"/>
        <v>0</v>
      </c>
    </row>
    <row r="394" spans="1:8" ht="15.6" customHeight="1" x14ac:dyDescent="0.25">
      <c r="B394" s="24" t="s">
        <v>109</v>
      </c>
      <c r="C394" s="1234">
        <v>0.68</v>
      </c>
      <c r="D394" s="1234"/>
      <c r="E394" s="15"/>
      <c r="F394" s="67">
        <f t="shared" si="14"/>
        <v>0</v>
      </c>
      <c r="G394" s="32">
        <f t="shared" si="15"/>
        <v>0</v>
      </c>
    </row>
    <row r="395" spans="1:8" ht="15.6" customHeight="1" x14ac:dyDescent="0.25">
      <c r="B395" s="24" t="s">
        <v>110</v>
      </c>
      <c r="C395" s="1234">
        <v>0.67</v>
      </c>
      <c r="D395" s="1234"/>
      <c r="E395" s="15"/>
      <c r="F395" s="67">
        <f t="shared" si="14"/>
        <v>0</v>
      </c>
      <c r="G395" s="32">
        <f t="shared" si="15"/>
        <v>0</v>
      </c>
    </row>
    <row r="396" spans="1:8" ht="15.6" customHeight="1" x14ac:dyDescent="0.25">
      <c r="B396" s="24" t="s">
        <v>111</v>
      </c>
      <c r="C396" s="1234">
        <v>0.66</v>
      </c>
      <c r="D396" s="1234"/>
      <c r="E396" s="15"/>
      <c r="F396" s="67">
        <f t="shared" si="14"/>
        <v>0</v>
      </c>
      <c r="G396" s="32">
        <f t="shared" si="15"/>
        <v>0</v>
      </c>
    </row>
    <row r="397" spans="1:8" ht="15.6" customHeight="1" x14ac:dyDescent="0.25">
      <c r="B397" s="24" t="s">
        <v>112</v>
      </c>
      <c r="C397" s="1234">
        <v>0.65</v>
      </c>
      <c r="D397" s="1234"/>
      <c r="E397" s="15"/>
      <c r="F397" s="67">
        <f t="shared" si="14"/>
        <v>0</v>
      </c>
      <c r="G397" s="32">
        <f t="shared" si="15"/>
        <v>0</v>
      </c>
    </row>
    <row r="398" spans="1:8" ht="15.6" customHeight="1" x14ac:dyDescent="0.25">
      <c r="B398" s="24" t="s">
        <v>113</v>
      </c>
      <c r="C398" s="1234">
        <v>0.64</v>
      </c>
      <c r="D398" s="1234"/>
      <c r="E398" s="15"/>
      <c r="F398" s="67">
        <f t="shared" si="14"/>
        <v>0</v>
      </c>
      <c r="G398" s="32">
        <f t="shared" si="15"/>
        <v>0</v>
      </c>
    </row>
    <row r="399" spans="1:8" ht="15.6" customHeight="1" x14ac:dyDescent="0.25">
      <c r="B399" s="24" t="s">
        <v>114</v>
      </c>
      <c r="C399" s="1234">
        <v>0.63</v>
      </c>
      <c r="D399" s="1234"/>
      <c r="E399" s="15"/>
      <c r="F399" s="67">
        <f t="shared" si="14"/>
        <v>0</v>
      </c>
      <c r="G399" s="32">
        <f t="shared" si="15"/>
        <v>0</v>
      </c>
    </row>
    <row r="400" spans="1:8" ht="15.6" customHeight="1" x14ac:dyDescent="0.25">
      <c r="B400" s="24" t="s">
        <v>115</v>
      </c>
      <c r="C400" s="1234">
        <v>0.62</v>
      </c>
      <c r="D400" s="1234"/>
      <c r="E400" s="15"/>
      <c r="F400" s="67">
        <f t="shared" si="14"/>
        <v>0</v>
      </c>
      <c r="G400" s="32">
        <f t="shared" si="15"/>
        <v>0</v>
      </c>
    </row>
    <row r="401" spans="2:7" ht="15.6" customHeight="1" x14ac:dyDescent="0.25">
      <c r="B401" s="24" t="s">
        <v>116</v>
      </c>
      <c r="C401" s="1234">
        <v>0.61</v>
      </c>
      <c r="D401" s="1234"/>
      <c r="E401" s="15"/>
      <c r="F401" s="67">
        <f t="shared" si="14"/>
        <v>0</v>
      </c>
      <c r="G401" s="32">
        <f t="shared" si="15"/>
        <v>0</v>
      </c>
    </row>
    <row r="402" spans="2:7" ht="15.6" customHeight="1" x14ac:dyDescent="0.25">
      <c r="B402" s="24" t="s">
        <v>117</v>
      </c>
      <c r="C402" s="1234">
        <v>0.6</v>
      </c>
      <c r="D402" s="1234"/>
      <c r="E402" s="15"/>
      <c r="F402" s="67">
        <f t="shared" si="14"/>
        <v>0</v>
      </c>
      <c r="G402" s="32">
        <f t="shared" si="15"/>
        <v>0</v>
      </c>
    </row>
    <row r="403" spans="2:7" ht="15.6" customHeight="1" x14ac:dyDescent="0.25">
      <c r="B403" s="24" t="s">
        <v>118</v>
      </c>
      <c r="C403" s="1234">
        <v>0.59</v>
      </c>
      <c r="D403" s="1234"/>
      <c r="E403" s="15"/>
      <c r="F403" s="67">
        <f t="shared" si="14"/>
        <v>0</v>
      </c>
      <c r="G403" s="32">
        <f t="shared" si="15"/>
        <v>0</v>
      </c>
    </row>
    <row r="404" spans="2:7" ht="15.6" customHeight="1" x14ac:dyDescent="0.25">
      <c r="B404" s="24" t="s">
        <v>119</v>
      </c>
      <c r="C404" s="1234">
        <v>0.57999999999999996</v>
      </c>
      <c r="D404" s="1234"/>
      <c r="E404" s="15"/>
      <c r="F404" s="67">
        <f t="shared" si="14"/>
        <v>0</v>
      </c>
      <c r="G404" s="32">
        <f t="shared" si="15"/>
        <v>0</v>
      </c>
    </row>
    <row r="405" spans="2:7" ht="15.6" customHeight="1" x14ac:dyDescent="0.25">
      <c r="B405" s="24" t="s">
        <v>120</v>
      </c>
      <c r="C405" s="1234">
        <v>0.56999999999999995</v>
      </c>
      <c r="D405" s="1234"/>
      <c r="E405" s="15"/>
      <c r="F405" s="67">
        <f t="shared" si="14"/>
        <v>0</v>
      </c>
      <c r="G405" s="32">
        <f t="shared" si="15"/>
        <v>0</v>
      </c>
    </row>
    <row r="406" spans="2:7" ht="15.6" customHeight="1" x14ac:dyDescent="0.25">
      <c r="B406" s="24" t="s">
        <v>121</v>
      </c>
      <c r="C406" s="1234">
        <v>0.56000000000000005</v>
      </c>
      <c r="D406" s="1234"/>
      <c r="E406" s="15"/>
      <c r="F406" s="67">
        <f t="shared" si="14"/>
        <v>0</v>
      </c>
      <c r="G406" s="32">
        <f t="shared" si="15"/>
        <v>0</v>
      </c>
    </row>
    <row r="407" spans="2:7" ht="15.6" customHeight="1" x14ac:dyDescent="0.25">
      <c r="B407" s="24" t="s">
        <v>122</v>
      </c>
      <c r="C407" s="1234">
        <v>0.55000000000000004</v>
      </c>
      <c r="D407" s="1234"/>
      <c r="E407" s="15"/>
      <c r="F407" s="67">
        <f t="shared" si="14"/>
        <v>0</v>
      </c>
      <c r="G407" s="32">
        <f t="shared" si="15"/>
        <v>0</v>
      </c>
    </row>
    <row r="408" spans="2:7" ht="15.6" customHeight="1" x14ac:dyDescent="0.25">
      <c r="B408" s="24" t="s">
        <v>123</v>
      </c>
      <c r="C408" s="1234">
        <v>0.54</v>
      </c>
      <c r="D408" s="1234"/>
      <c r="E408" s="15"/>
      <c r="F408" s="67">
        <f t="shared" si="14"/>
        <v>0</v>
      </c>
      <c r="G408" s="32">
        <f t="shared" si="15"/>
        <v>0</v>
      </c>
    </row>
    <row r="409" spans="2:7" ht="15.6" customHeight="1" x14ac:dyDescent="0.25">
      <c r="B409" s="24" t="s">
        <v>124</v>
      </c>
      <c r="C409" s="1234">
        <v>0.53</v>
      </c>
      <c r="D409" s="1234"/>
      <c r="E409" s="15"/>
      <c r="F409" s="67">
        <f t="shared" si="14"/>
        <v>0</v>
      </c>
      <c r="G409" s="32">
        <f t="shared" si="15"/>
        <v>0</v>
      </c>
    </row>
    <row r="410" spans="2:7" ht="15.6" customHeight="1" x14ac:dyDescent="0.25">
      <c r="B410" s="24" t="s">
        <v>125</v>
      </c>
      <c r="C410" s="1234">
        <v>0.52</v>
      </c>
      <c r="D410" s="1234"/>
      <c r="E410" s="15"/>
      <c r="F410" s="67">
        <f t="shared" si="14"/>
        <v>0</v>
      </c>
      <c r="G410" s="32">
        <f t="shared" si="15"/>
        <v>0</v>
      </c>
    </row>
    <row r="411" spans="2:7" ht="15.6" customHeight="1" x14ac:dyDescent="0.25">
      <c r="B411" s="24" t="s">
        <v>126</v>
      </c>
      <c r="C411" s="1234">
        <v>0.51</v>
      </c>
      <c r="D411" s="1234"/>
      <c r="E411" s="15"/>
      <c r="F411" s="67">
        <f t="shared" si="14"/>
        <v>0</v>
      </c>
      <c r="G411" s="32">
        <f t="shared" si="15"/>
        <v>0</v>
      </c>
    </row>
    <row r="412" spans="2:7" ht="15.6" customHeight="1" x14ac:dyDescent="0.25">
      <c r="B412" s="24" t="s">
        <v>127</v>
      </c>
      <c r="C412" s="1234">
        <v>0.5</v>
      </c>
      <c r="D412" s="1234"/>
      <c r="E412" s="15"/>
      <c r="F412" s="67">
        <f t="shared" si="14"/>
        <v>0</v>
      </c>
      <c r="G412" s="32">
        <f t="shared" si="15"/>
        <v>0</v>
      </c>
    </row>
    <row r="413" spans="2:7" ht="15.6" customHeight="1" x14ac:dyDescent="0.25">
      <c r="B413" s="24" t="s">
        <v>128</v>
      </c>
      <c r="C413" s="1234">
        <v>0.49</v>
      </c>
      <c r="D413" s="1234"/>
      <c r="E413" s="15"/>
      <c r="F413" s="67">
        <f t="shared" si="14"/>
        <v>0</v>
      </c>
      <c r="G413" s="32">
        <f t="shared" si="15"/>
        <v>0</v>
      </c>
    </row>
    <row r="414" spans="2:7" ht="15.6" customHeight="1" x14ac:dyDescent="0.25">
      <c r="B414" s="24" t="s">
        <v>129</v>
      </c>
      <c r="C414" s="1234">
        <v>0.48</v>
      </c>
      <c r="D414" s="1234"/>
      <c r="E414" s="15"/>
      <c r="F414" s="67">
        <f t="shared" si="14"/>
        <v>0</v>
      </c>
      <c r="G414" s="32">
        <f t="shared" si="15"/>
        <v>0</v>
      </c>
    </row>
    <row r="415" spans="2:7" ht="15.6" customHeight="1" x14ac:dyDescent="0.25">
      <c r="B415" s="24" t="s">
        <v>130</v>
      </c>
      <c r="C415" s="1234">
        <v>0.47</v>
      </c>
      <c r="D415" s="1234"/>
      <c r="E415" s="15"/>
      <c r="F415" s="67">
        <f t="shared" si="14"/>
        <v>0</v>
      </c>
      <c r="G415" s="32">
        <f t="shared" si="15"/>
        <v>0</v>
      </c>
    </row>
    <row r="416" spans="2:7" ht="15.6" customHeight="1" x14ac:dyDescent="0.25">
      <c r="B416" s="24" t="s">
        <v>131</v>
      </c>
      <c r="C416" s="1234">
        <v>0.46</v>
      </c>
      <c r="D416" s="1234"/>
      <c r="E416" s="15"/>
      <c r="F416" s="67">
        <f t="shared" si="14"/>
        <v>0</v>
      </c>
      <c r="G416" s="32">
        <f t="shared" si="15"/>
        <v>0</v>
      </c>
    </row>
    <row r="417" spans="2:7" ht="15.6" customHeight="1" x14ac:dyDescent="0.25">
      <c r="B417" s="24" t="s">
        <v>132</v>
      </c>
      <c r="C417" s="1234">
        <v>0.45</v>
      </c>
      <c r="D417" s="1234"/>
      <c r="E417" s="15"/>
      <c r="F417" s="67">
        <f t="shared" si="14"/>
        <v>0</v>
      </c>
      <c r="G417" s="32">
        <f t="shared" si="15"/>
        <v>0</v>
      </c>
    </row>
    <row r="418" spans="2:7" ht="15.6" customHeight="1" x14ac:dyDescent="0.25">
      <c r="B418" s="24" t="s">
        <v>133</v>
      </c>
      <c r="C418" s="1234">
        <v>0.44</v>
      </c>
      <c r="D418" s="1234"/>
      <c r="E418" s="15"/>
      <c r="F418" s="67">
        <f t="shared" si="14"/>
        <v>0</v>
      </c>
      <c r="G418" s="32">
        <f t="shared" si="15"/>
        <v>0</v>
      </c>
    </row>
    <row r="419" spans="2:7" ht="15.6" customHeight="1" x14ac:dyDescent="0.25">
      <c r="B419" s="24" t="s">
        <v>134</v>
      </c>
      <c r="C419" s="1234">
        <v>0.43</v>
      </c>
      <c r="D419" s="1234"/>
      <c r="E419" s="15"/>
      <c r="F419" s="67">
        <f t="shared" si="14"/>
        <v>0</v>
      </c>
      <c r="G419" s="32">
        <f t="shared" si="15"/>
        <v>0</v>
      </c>
    </row>
    <row r="420" spans="2:7" ht="15.6" customHeight="1" x14ac:dyDescent="0.25">
      <c r="B420" s="24" t="s">
        <v>135</v>
      </c>
      <c r="C420" s="1234">
        <v>0.42</v>
      </c>
      <c r="D420" s="1234"/>
      <c r="E420" s="15"/>
      <c r="F420" s="67">
        <f t="shared" si="14"/>
        <v>0</v>
      </c>
      <c r="G420" s="32">
        <f t="shared" si="15"/>
        <v>0</v>
      </c>
    </row>
    <row r="421" spans="2:7" ht="15.6" customHeight="1" x14ac:dyDescent="0.25">
      <c r="B421" s="24" t="s">
        <v>136</v>
      </c>
      <c r="C421" s="1234">
        <v>0.41</v>
      </c>
      <c r="D421" s="1234"/>
      <c r="E421" s="15"/>
      <c r="F421" s="67">
        <f t="shared" si="14"/>
        <v>0</v>
      </c>
      <c r="G421" s="32">
        <f t="shared" si="15"/>
        <v>0</v>
      </c>
    </row>
    <row r="422" spans="2:7" ht="15.6" customHeight="1" x14ac:dyDescent="0.25">
      <c r="B422" s="24" t="s">
        <v>137</v>
      </c>
      <c r="C422" s="1234">
        <v>0.4</v>
      </c>
      <c r="D422" s="1234"/>
      <c r="E422" s="15"/>
      <c r="F422" s="67">
        <f t="shared" si="14"/>
        <v>0</v>
      </c>
      <c r="G422" s="32">
        <f t="shared" si="15"/>
        <v>0</v>
      </c>
    </row>
    <row r="423" spans="2:7" ht="15.6" customHeight="1" x14ac:dyDescent="0.25">
      <c r="B423" s="24" t="s">
        <v>138</v>
      </c>
      <c r="C423" s="1234">
        <v>0.39</v>
      </c>
      <c r="D423" s="1234"/>
      <c r="E423" s="15"/>
      <c r="F423" s="67">
        <f t="shared" si="14"/>
        <v>0</v>
      </c>
      <c r="G423" s="32">
        <f t="shared" si="15"/>
        <v>0</v>
      </c>
    </row>
    <row r="424" spans="2:7" ht="15.6" customHeight="1" x14ac:dyDescent="0.25">
      <c r="B424" s="24" t="s">
        <v>139</v>
      </c>
      <c r="C424" s="1234">
        <v>0.38</v>
      </c>
      <c r="D424" s="1234"/>
      <c r="E424" s="15"/>
      <c r="F424" s="67">
        <f t="shared" si="14"/>
        <v>0</v>
      </c>
      <c r="G424" s="32">
        <f t="shared" si="15"/>
        <v>0</v>
      </c>
    </row>
    <row r="425" spans="2:7" ht="15.6" customHeight="1" x14ac:dyDescent="0.25">
      <c r="B425" s="24" t="s">
        <v>140</v>
      </c>
      <c r="C425" s="1234">
        <v>0.37</v>
      </c>
      <c r="D425" s="1234"/>
      <c r="E425" s="15"/>
      <c r="F425" s="67">
        <f t="shared" si="14"/>
        <v>0</v>
      </c>
      <c r="G425" s="32">
        <f t="shared" si="15"/>
        <v>0</v>
      </c>
    </row>
    <row r="426" spans="2:7" ht="15.6" customHeight="1" x14ac:dyDescent="0.25">
      <c r="B426" s="24" t="s">
        <v>141</v>
      </c>
      <c r="C426" s="1234">
        <v>0.36</v>
      </c>
      <c r="D426" s="1234"/>
      <c r="E426" s="15"/>
      <c r="F426" s="67">
        <f t="shared" si="14"/>
        <v>0</v>
      </c>
      <c r="G426" s="32">
        <f t="shared" si="15"/>
        <v>0</v>
      </c>
    </row>
    <row r="427" spans="2:7" ht="15.6" customHeight="1" x14ac:dyDescent="0.25">
      <c r="B427" s="24" t="s">
        <v>142</v>
      </c>
      <c r="C427" s="1234">
        <v>0.35</v>
      </c>
      <c r="D427" s="1234"/>
      <c r="E427" s="15"/>
      <c r="F427" s="67">
        <f t="shared" si="14"/>
        <v>0</v>
      </c>
      <c r="G427" s="32">
        <f t="shared" si="15"/>
        <v>0</v>
      </c>
    </row>
    <row r="428" spans="2:7" ht="15.6" customHeight="1" x14ac:dyDescent="0.25">
      <c r="B428" s="24" t="s">
        <v>143</v>
      </c>
      <c r="C428" s="1234">
        <v>0.34</v>
      </c>
      <c r="D428" s="1234"/>
      <c r="E428" s="15"/>
      <c r="F428" s="67">
        <f t="shared" si="14"/>
        <v>0</v>
      </c>
      <c r="G428" s="32">
        <f t="shared" si="15"/>
        <v>0</v>
      </c>
    </row>
    <row r="429" spans="2:7" ht="15.6" customHeight="1" x14ac:dyDescent="0.25">
      <c r="B429" s="24" t="s">
        <v>144</v>
      </c>
      <c r="C429" s="1234">
        <v>0.33</v>
      </c>
      <c r="D429" s="1234"/>
      <c r="E429" s="15"/>
      <c r="F429" s="67">
        <f t="shared" si="14"/>
        <v>0</v>
      </c>
      <c r="G429" s="32">
        <f t="shared" si="15"/>
        <v>0</v>
      </c>
    </row>
    <row r="430" spans="2:7" ht="15.6" customHeight="1" x14ac:dyDescent="0.25">
      <c r="B430" s="24" t="s">
        <v>145</v>
      </c>
      <c r="C430" s="1234">
        <v>0.32</v>
      </c>
      <c r="D430" s="1234"/>
      <c r="E430" s="15"/>
      <c r="F430" s="67">
        <f t="shared" si="14"/>
        <v>0</v>
      </c>
      <c r="G430" s="32">
        <f t="shared" si="15"/>
        <v>0</v>
      </c>
    </row>
    <row r="431" spans="2:7" ht="15.6" customHeight="1" thickBot="1" x14ac:dyDescent="0.3">
      <c r="B431" s="30" t="s">
        <v>146</v>
      </c>
      <c r="C431" s="1237">
        <v>0.31</v>
      </c>
      <c r="D431" s="1237"/>
      <c r="E431" s="17"/>
      <c r="F431" s="68">
        <f t="shared" si="14"/>
        <v>0</v>
      </c>
      <c r="G431" s="33">
        <f t="shared" si="15"/>
        <v>0</v>
      </c>
    </row>
    <row r="432" spans="2:7" ht="15.6" customHeight="1" x14ac:dyDescent="0.25"/>
    <row r="433" spans="1:8" ht="15.6" customHeight="1" x14ac:dyDescent="0.25"/>
    <row r="434" spans="1:8" ht="15.6" customHeight="1" thickBot="1" x14ac:dyDescent="0.3">
      <c r="B434" s="86"/>
      <c r="C434" s="2"/>
      <c r="D434" s="2"/>
      <c r="E434" s="5"/>
      <c r="G434" s="1232"/>
      <c r="H434" s="1232"/>
    </row>
    <row r="435" spans="1:8" ht="15.6" customHeight="1" x14ac:dyDescent="0.25">
      <c r="B435" s="1236" t="s">
        <v>24</v>
      </c>
      <c r="C435" s="1236"/>
      <c r="D435" s="1236"/>
      <c r="E435" s="5"/>
      <c r="G435" s="1231" t="s">
        <v>17</v>
      </c>
      <c r="H435" s="1231"/>
    </row>
    <row r="436" spans="1:8" ht="15.6" customHeight="1" x14ac:dyDescent="0.25">
      <c r="B436" s="99"/>
      <c r="C436" s="99"/>
      <c r="D436" s="99"/>
      <c r="E436" s="5"/>
      <c r="G436" s="85"/>
      <c r="H436" s="85"/>
    </row>
    <row r="437" spans="1:8" ht="15.6" customHeight="1" thickBot="1" x14ac:dyDescent="0.3">
      <c r="B437" s="99"/>
      <c r="C437" s="99"/>
      <c r="D437" s="99"/>
      <c r="E437" s="5"/>
      <c r="G437" s="85"/>
      <c r="H437" s="85"/>
    </row>
    <row r="438" spans="1:8" ht="15.6" customHeight="1" thickBot="1" x14ac:dyDescent="0.3">
      <c r="B438" s="1222" t="str">
        <f>B384</f>
        <v>FINANCIAL PROPOSAL (FORM 8: LFO DIESEL - MAPSA)</v>
      </c>
      <c r="C438" s="1223"/>
      <c r="D438" s="1223"/>
      <c r="E438" s="1223"/>
      <c r="F438" s="1223"/>
      <c r="G438" s="1223"/>
      <c r="H438" s="1224"/>
    </row>
    <row r="439" spans="1:8" ht="15.6" customHeight="1" thickBot="1" x14ac:dyDescent="0.3">
      <c r="B439" s="1214"/>
      <c r="C439" s="1214"/>
      <c r="D439" s="1214"/>
      <c r="E439" s="1214"/>
      <c r="F439" s="1214"/>
    </row>
    <row r="440" spans="1:8" ht="15.6" customHeight="1" thickBot="1" x14ac:dyDescent="0.3">
      <c r="B440" s="1238" t="s">
        <v>0</v>
      </c>
      <c r="C440" s="1239"/>
      <c r="D440" s="1239"/>
      <c r="E440" s="1217"/>
      <c r="F440" s="1217"/>
      <c r="G440" s="1217"/>
      <c r="H440" s="1218"/>
    </row>
    <row r="441" spans="1:8" ht="15.6" customHeight="1" x14ac:dyDescent="0.25">
      <c r="B441" s="94"/>
      <c r="C441" s="94"/>
      <c r="D441" s="94"/>
      <c r="E441" s="94"/>
      <c r="F441" s="94"/>
    </row>
    <row r="442" spans="1:8" ht="15.6" customHeight="1" thickBot="1" x14ac:dyDescent="0.3">
      <c r="B442" s="94"/>
      <c r="C442" s="94"/>
      <c r="D442" s="94"/>
      <c r="E442" s="94"/>
      <c r="F442" s="94"/>
    </row>
    <row r="443" spans="1:8" ht="30" customHeight="1" x14ac:dyDescent="0.25">
      <c r="A443" s="14" t="s">
        <v>258</v>
      </c>
      <c r="B443" s="1203" t="s">
        <v>281</v>
      </c>
      <c r="C443" s="1204"/>
      <c r="D443" s="1204"/>
      <c r="E443" s="1204" t="s">
        <v>21</v>
      </c>
      <c r="F443" s="1204" t="s">
        <v>208</v>
      </c>
      <c r="G443" s="1219" t="s">
        <v>209</v>
      </c>
    </row>
    <row r="444" spans="1:8" ht="30" customHeight="1" x14ac:dyDescent="0.25">
      <c r="B444" s="1206"/>
      <c r="C444" s="1207"/>
      <c r="D444" s="1207"/>
      <c r="E444" s="1207"/>
      <c r="F444" s="1207"/>
      <c r="G444" s="1220"/>
    </row>
    <row r="445" spans="1:8" ht="15.6" customHeight="1" x14ac:dyDescent="0.25">
      <c r="B445" s="1206" t="s">
        <v>25</v>
      </c>
      <c r="C445" s="1207"/>
      <c r="D445" s="1207"/>
      <c r="E445" s="65" t="s">
        <v>74</v>
      </c>
      <c r="F445" s="65" t="s">
        <v>74</v>
      </c>
      <c r="G445" s="66" t="s">
        <v>74</v>
      </c>
    </row>
    <row r="446" spans="1:8" ht="15.6" customHeight="1" x14ac:dyDescent="0.25">
      <c r="B446" s="24" t="s">
        <v>147</v>
      </c>
      <c r="C446" s="1234">
        <v>0.3</v>
      </c>
      <c r="D446" s="1234"/>
      <c r="E446" s="15"/>
      <c r="F446" s="67">
        <f t="shared" ref="F446:F475" si="16">$F$348/$C446</f>
        <v>0</v>
      </c>
      <c r="G446" s="32">
        <f t="shared" ref="G446:G475" si="17">$G$348/$C446</f>
        <v>0</v>
      </c>
    </row>
    <row r="447" spans="1:8" ht="15.6" customHeight="1" x14ac:dyDescent="0.25">
      <c r="B447" s="24" t="s">
        <v>148</v>
      </c>
      <c r="C447" s="1234">
        <v>0.28999999999999998</v>
      </c>
      <c r="D447" s="1234"/>
      <c r="E447" s="15"/>
      <c r="F447" s="67">
        <f t="shared" si="16"/>
        <v>0</v>
      </c>
      <c r="G447" s="32">
        <f t="shared" si="17"/>
        <v>0</v>
      </c>
    </row>
    <row r="448" spans="1:8" ht="15.6" customHeight="1" x14ac:dyDescent="0.25">
      <c r="B448" s="24" t="s">
        <v>149</v>
      </c>
      <c r="C448" s="1234">
        <v>0.28000000000000003</v>
      </c>
      <c r="D448" s="1234"/>
      <c r="E448" s="15"/>
      <c r="F448" s="67">
        <f t="shared" si="16"/>
        <v>0</v>
      </c>
      <c r="G448" s="32">
        <f t="shared" si="17"/>
        <v>0</v>
      </c>
    </row>
    <row r="449" spans="2:7" ht="15.6" customHeight="1" x14ac:dyDescent="0.25">
      <c r="B449" s="24" t="s">
        <v>150</v>
      </c>
      <c r="C449" s="1234">
        <v>0.27</v>
      </c>
      <c r="D449" s="1234"/>
      <c r="E449" s="15"/>
      <c r="F449" s="67">
        <f t="shared" si="16"/>
        <v>0</v>
      </c>
      <c r="G449" s="32">
        <f t="shared" si="17"/>
        <v>0</v>
      </c>
    </row>
    <row r="450" spans="2:7" ht="15.6" customHeight="1" x14ac:dyDescent="0.25">
      <c r="B450" s="24" t="s">
        <v>151</v>
      </c>
      <c r="C450" s="1234">
        <v>0.26</v>
      </c>
      <c r="D450" s="1234"/>
      <c r="E450" s="15"/>
      <c r="F450" s="67">
        <f t="shared" si="16"/>
        <v>0</v>
      </c>
      <c r="G450" s="32">
        <f t="shared" si="17"/>
        <v>0</v>
      </c>
    </row>
    <row r="451" spans="2:7" ht="15.6" customHeight="1" x14ac:dyDescent="0.25">
      <c r="B451" s="24" t="s">
        <v>152</v>
      </c>
      <c r="C451" s="1234">
        <v>0.25</v>
      </c>
      <c r="D451" s="1234"/>
      <c r="E451" s="15"/>
      <c r="F451" s="67">
        <f t="shared" si="16"/>
        <v>0</v>
      </c>
      <c r="G451" s="32">
        <f t="shared" si="17"/>
        <v>0</v>
      </c>
    </row>
    <row r="452" spans="2:7" ht="15.6" customHeight="1" x14ac:dyDescent="0.25">
      <c r="B452" s="24" t="s">
        <v>153</v>
      </c>
      <c r="C452" s="1234">
        <v>0.24</v>
      </c>
      <c r="D452" s="1234"/>
      <c r="E452" s="15"/>
      <c r="F452" s="67">
        <f t="shared" si="16"/>
        <v>0</v>
      </c>
      <c r="G452" s="32">
        <f t="shared" si="17"/>
        <v>0</v>
      </c>
    </row>
    <row r="453" spans="2:7" ht="15.6" customHeight="1" x14ac:dyDescent="0.25">
      <c r="B453" s="24" t="s">
        <v>154</v>
      </c>
      <c r="C453" s="1234">
        <v>0.23</v>
      </c>
      <c r="D453" s="1234"/>
      <c r="E453" s="15"/>
      <c r="F453" s="67">
        <f t="shared" si="16"/>
        <v>0</v>
      </c>
      <c r="G453" s="32">
        <f t="shared" si="17"/>
        <v>0</v>
      </c>
    </row>
    <row r="454" spans="2:7" ht="15.6" customHeight="1" x14ac:dyDescent="0.25">
      <c r="B454" s="24" t="s">
        <v>155</v>
      </c>
      <c r="C454" s="1234">
        <v>0.22</v>
      </c>
      <c r="D454" s="1234"/>
      <c r="E454" s="15"/>
      <c r="F454" s="67">
        <f t="shared" si="16"/>
        <v>0</v>
      </c>
      <c r="G454" s="32">
        <f t="shared" si="17"/>
        <v>0</v>
      </c>
    </row>
    <row r="455" spans="2:7" ht="15.6" customHeight="1" x14ac:dyDescent="0.25">
      <c r="B455" s="24" t="s">
        <v>156</v>
      </c>
      <c r="C455" s="1234">
        <v>0.21</v>
      </c>
      <c r="D455" s="1234"/>
      <c r="E455" s="15"/>
      <c r="F455" s="67">
        <f t="shared" si="16"/>
        <v>0</v>
      </c>
      <c r="G455" s="32">
        <f t="shared" si="17"/>
        <v>0</v>
      </c>
    </row>
    <row r="456" spans="2:7" ht="15.6" customHeight="1" x14ac:dyDescent="0.25">
      <c r="B456" s="24" t="s">
        <v>157</v>
      </c>
      <c r="C456" s="1234">
        <v>0.2</v>
      </c>
      <c r="D456" s="1234"/>
      <c r="E456" s="15"/>
      <c r="F456" s="67">
        <f t="shared" si="16"/>
        <v>0</v>
      </c>
      <c r="G456" s="32">
        <f t="shared" si="17"/>
        <v>0</v>
      </c>
    </row>
    <row r="457" spans="2:7" ht="15.6" customHeight="1" x14ac:dyDescent="0.25">
      <c r="B457" s="24" t="s">
        <v>158</v>
      </c>
      <c r="C457" s="1234">
        <v>0.19</v>
      </c>
      <c r="D457" s="1234"/>
      <c r="E457" s="15"/>
      <c r="F457" s="67">
        <f t="shared" si="16"/>
        <v>0</v>
      </c>
      <c r="G457" s="32">
        <f t="shared" si="17"/>
        <v>0</v>
      </c>
    </row>
    <row r="458" spans="2:7" ht="15.6" customHeight="1" x14ac:dyDescent="0.25">
      <c r="B458" s="24" t="s">
        <v>159</v>
      </c>
      <c r="C458" s="1234">
        <v>0.18</v>
      </c>
      <c r="D458" s="1234"/>
      <c r="E458" s="15"/>
      <c r="F458" s="67">
        <f t="shared" si="16"/>
        <v>0</v>
      </c>
      <c r="G458" s="32">
        <f t="shared" si="17"/>
        <v>0</v>
      </c>
    </row>
    <row r="459" spans="2:7" ht="15.6" customHeight="1" x14ac:dyDescent="0.25">
      <c r="B459" s="24" t="s">
        <v>160</v>
      </c>
      <c r="C459" s="1234">
        <v>0.17</v>
      </c>
      <c r="D459" s="1234"/>
      <c r="E459" s="15"/>
      <c r="F459" s="67">
        <f t="shared" si="16"/>
        <v>0</v>
      </c>
      <c r="G459" s="32">
        <f t="shared" si="17"/>
        <v>0</v>
      </c>
    </row>
    <row r="460" spans="2:7" ht="15.6" customHeight="1" x14ac:dyDescent="0.25">
      <c r="B460" s="24" t="s">
        <v>161</v>
      </c>
      <c r="C460" s="1234">
        <v>0.16</v>
      </c>
      <c r="D460" s="1234"/>
      <c r="E460" s="15"/>
      <c r="F460" s="67">
        <f t="shared" si="16"/>
        <v>0</v>
      </c>
      <c r="G460" s="32">
        <f t="shared" si="17"/>
        <v>0</v>
      </c>
    </row>
    <row r="461" spans="2:7" ht="15.6" customHeight="1" x14ac:dyDescent="0.25">
      <c r="B461" s="24" t="s">
        <v>162</v>
      </c>
      <c r="C461" s="1234">
        <v>0.15</v>
      </c>
      <c r="D461" s="1234"/>
      <c r="E461" s="15"/>
      <c r="F461" s="67">
        <f t="shared" si="16"/>
        <v>0</v>
      </c>
      <c r="G461" s="32">
        <f t="shared" si="17"/>
        <v>0</v>
      </c>
    </row>
    <row r="462" spans="2:7" ht="15.6" customHeight="1" x14ac:dyDescent="0.25">
      <c r="B462" s="24" t="s">
        <v>163</v>
      </c>
      <c r="C462" s="1234">
        <v>0.14000000000000001</v>
      </c>
      <c r="D462" s="1234"/>
      <c r="E462" s="15"/>
      <c r="F462" s="67">
        <f t="shared" si="16"/>
        <v>0</v>
      </c>
      <c r="G462" s="32">
        <f t="shared" si="17"/>
        <v>0</v>
      </c>
    </row>
    <row r="463" spans="2:7" ht="15.6" customHeight="1" x14ac:dyDescent="0.25">
      <c r="B463" s="24" t="s">
        <v>164</v>
      </c>
      <c r="C463" s="1234">
        <v>0.13</v>
      </c>
      <c r="D463" s="1234"/>
      <c r="E463" s="15"/>
      <c r="F463" s="67">
        <f t="shared" si="16"/>
        <v>0</v>
      </c>
      <c r="G463" s="32">
        <f t="shared" si="17"/>
        <v>0</v>
      </c>
    </row>
    <row r="464" spans="2:7" ht="15.6" customHeight="1" x14ac:dyDescent="0.25">
      <c r="B464" s="24" t="s">
        <v>165</v>
      </c>
      <c r="C464" s="1234">
        <v>0.12</v>
      </c>
      <c r="D464" s="1234"/>
      <c r="E464" s="15"/>
      <c r="F464" s="67">
        <f t="shared" si="16"/>
        <v>0</v>
      </c>
      <c r="G464" s="32">
        <f t="shared" si="17"/>
        <v>0</v>
      </c>
    </row>
    <row r="465" spans="1:7" ht="15.6" customHeight="1" x14ac:dyDescent="0.25">
      <c r="B465" s="24" t="s">
        <v>166</v>
      </c>
      <c r="C465" s="1234">
        <v>0.11</v>
      </c>
      <c r="D465" s="1234"/>
      <c r="E465" s="15"/>
      <c r="F465" s="67">
        <f t="shared" si="16"/>
        <v>0</v>
      </c>
      <c r="G465" s="32">
        <f t="shared" si="17"/>
        <v>0</v>
      </c>
    </row>
    <row r="466" spans="1:7" ht="15.6" customHeight="1" x14ac:dyDescent="0.25">
      <c r="B466" s="24" t="s">
        <v>167</v>
      </c>
      <c r="C466" s="1234">
        <v>0.1</v>
      </c>
      <c r="D466" s="1234"/>
      <c r="E466" s="15"/>
      <c r="F466" s="67">
        <f t="shared" si="16"/>
        <v>0</v>
      </c>
      <c r="G466" s="32">
        <f t="shared" si="17"/>
        <v>0</v>
      </c>
    </row>
    <row r="467" spans="1:7" ht="15.6" customHeight="1" x14ac:dyDescent="0.25">
      <c r="B467" s="24" t="s">
        <v>168</v>
      </c>
      <c r="C467" s="1234">
        <v>0.09</v>
      </c>
      <c r="D467" s="1234"/>
      <c r="E467" s="15"/>
      <c r="F467" s="67">
        <f t="shared" si="16"/>
        <v>0</v>
      </c>
      <c r="G467" s="32">
        <f t="shared" si="17"/>
        <v>0</v>
      </c>
    </row>
    <row r="468" spans="1:7" ht="15.6" customHeight="1" x14ac:dyDescent="0.25">
      <c r="B468" s="24" t="s">
        <v>169</v>
      </c>
      <c r="C468" s="1234">
        <v>0.08</v>
      </c>
      <c r="D468" s="1234"/>
      <c r="E468" s="15"/>
      <c r="F468" s="67">
        <f t="shared" si="16"/>
        <v>0</v>
      </c>
      <c r="G468" s="32">
        <f t="shared" si="17"/>
        <v>0</v>
      </c>
    </row>
    <row r="469" spans="1:7" ht="15.6" customHeight="1" x14ac:dyDescent="0.25">
      <c r="B469" s="24" t="s">
        <v>170</v>
      </c>
      <c r="C469" s="1234">
        <v>7.0000000000000007E-2</v>
      </c>
      <c r="D469" s="1234"/>
      <c r="E469" s="15"/>
      <c r="F469" s="67">
        <f t="shared" si="16"/>
        <v>0</v>
      </c>
      <c r="G469" s="32">
        <f t="shared" si="17"/>
        <v>0</v>
      </c>
    </row>
    <row r="470" spans="1:7" ht="15.6" customHeight="1" x14ac:dyDescent="0.25">
      <c r="B470" s="24" t="s">
        <v>171</v>
      </c>
      <c r="C470" s="1234">
        <v>0.06</v>
      </c>
      <c r="D470" s="1234"/>
      <c r="E470" s="15"/>
      <c r="F470" s="67">
        <f t="shared" si="16"/>
        <v>0</v>
      </c>
      <c r="G470" s="32">
        <f t="shared" si="17"/>
        <v>0</v>
      </c>
    </row>
    <row r="471" spans="1:7" ht="15.6" customHeight="1" x14ac:dyDescent="0.25">
      <c r="B471" s="24" t="s">
        <v>172</v>
      </c>
      <c r="C471" s="1234">
        <v>0.05</v>
      </c>
      <c r="D471" s="1234"/>
      <c r="E471" s="15"/>
      <c r="F471" s="67">
        <f t="shared" si="16"/>
        <v>0</v>
      </c>
      <c r="G471" s="32">
        <f t="shared" si="17"/>
        <v>0</v>
      </c>
    </row>
    <row r="472" spans="1:7" ht="15.6" customHeight="1" x14ac:dyDescent="0.25">
      <c r="B472" s="24" t="s">
        <v>173</v>
      </c>
      <c r="C472" s="1234">
        <v>0.04</v>
      </c>
      <c r="D472" s="1234"/>
      <c r="E472" s="15"/>
      <c r="F472" s="67">
        <f t="shared" si="16"/>
        <v>0</v>
      </c>
      <c r="G472" s="32">
        <f t="shared" si="17"/>
        <v>0</v>
      </c>
    </row>
    <row r="473" spans="1:7" ht="15.6" customHeight="1" x14ac:dyDescent="0.25">
      <c r="B473" s="24" t="s">
        <v>174</v>
      </c>
      <c r="C473" s="1234">
        <v>0.03</v>
      </c>
      <c r="D473" s="1234"/>
      <c r="E473" s="15"/>
      <c r="F473" s="67">
        <f t="shared" si="16"/>
        <v>0</v>
      </c>
      <c r="G473" s="32">
        <f t="shared" si="17"/>
        <v>0</v>
      </c>
    </row>
    <row r="474" spans="1:7" ht="15.6" customHeight="1" x14ac:dyDescent="0.25">
      <c r="B474" s="24" t="s">
        <v>175</v>
      </c>
      <c r="C474" s="1234">
        <v>0.02</v>
      </c>
      <c r="D474" s="1234"/>
      <c r="E474" s="15"/>
      <c r="F474" s="67">
        <f t="shared" si="16"/>
        <v>0</v>
      </c>
      <c r="G474" s="32">
        <f t="shared" si="17"/>
        <v>0</v>
      </c>
    </row>
    <row r="475" spans="1:7" ht="15.6" customHeight="1" x14ac:dyDescent="0.25">
      <c r="B475" s="24" t="s">
        <v>176</v>
      </c>
      <c r="C475" s="1234">
        <v>0.01</v>
      </c>
      <c r="D475" s="1234"/>
      <c r="E475" s="15"/>
      <c r="F475" s="67">
        <f t="shared" si="16"/>
        <v>0</v>
      </c>
      <c r="G475" s="32">
        <f t="shared" si="17"/>
        <v>0</v>
      </c>
    </row>
    <row r="476" spans="1:7" ht="15.6" customHeight="1" thickBot="1" x14ac:dyDescent="0.3">
      <c r="B476" s="83" t="s">
        <v>233</v>
      </c>
      <c r="C476" s="1235" t="s">
        <v>235</v>
      </c>
      <c r="D476" s="1235"/>
      <c r="E476" s="142"/>
      <c r="F476" s="142"/>
      <c r="G476" s="1161"/>
    </row>
    <row r="477" spans="1:7" ht="15.6" customHeight="1" x14ac:dyDescent="0.3">
      <c r="B477" s="21" t="s">
        <v>234</v>
      </c>
    </row>
    <row r="478" spans="1:7" ht="15.6" customHeight="1" x14ac:dyDescent="0.25"/>
    <row r="479" spans="1:7" ht="15.6" customHeight="1" thickBot="1" x14ac:dyDescent="0.3"/>
    <row r="480" spans="1:7" ht="30" customHeight="1" x14ac:dyDescent="0.25">
      <c r="A480" s="14" t="s">
        <v>259</v>
      </c>
      <c r="B480" s="1203" t="s">
        <v>282</v>
      </c>
      <c r="C480" s="1204"/>
      <c r="D480" s="1205"/>
      <c r="E480" s="1200" t="s">
        <v>210</v>
      </c>
      <c r="F480" s="1200" t="s">
        <v>211</v>
      </c>
      <c r="G480" s="1209" t="s">
        <v>23</v>
      </c>
    </row>
    <row r="481" spans="2:8" ht="30" customHeight="1" x14ac:dyDescent="0.25">
      <c r="B481" s="1206"/>
      <c r="C481" s="1207"/>
      <c r="D481" s="1208"/>
      <c r="E481" s="1201"/>
      <c r="F481" s="1201"/>
      <c r="G481" s="1210"/>
    </row>
    <row r="482" spans="2:8" ht="27" customHeight="1" x14ac:dyDescent="0.25">
      <c r="B482" s="1206"/>
      <c r="C482" s="1207"/>
      <c r="D482" s="1208"/>
      <c r="E482" s="26" t="s">
        <v>72</v>
      </c>
      <c r="F482" s="26" t="s">
        <v>72</v>
      </c>
      <c r="G482" s="27" t="s">
        <v>72</v>
      </c>
    </row>
    <row r="483" spans="2:8" ht="15.6" customHeight="1" thickBot="1" x14ac:dyDescent="0.3">
      <c r="B483" s="18">
        <v>3.1</v>
      </c>
      <c r="C483" s="1197" t="s">
        <v>22</v>
      </c>
      <c r="D483" s="1197"/>
      <c r="E483" s="25"/>
      <c r="F483" s="25"/>
      <c r="G483" s="25"/>
    </row>
    <row r="484" spans="2:8" ht="15.6" customHeight="1" x14ac:dyDescent="0.25"/>
    <row r="485" spans="2:8" ht="15.6" customHeight="1" x14ac:dyDescent="0.25"/>
    <row r="486" spans="2:8" ht="15.6" customHeight="1" thickBot="1" x14ac:dyDescent="0.3">
      <c r="B486" s="81"/>
      <c r="C486" s="81"/>
      <c r="D486" s="81"/>
      <c r="G486" s="81"/>
      <c r="H486" s="81"/>
    </row>
    <row r="487" spans="2:8" ht="15.6" customHeight="1" x14ac:dyDescent="0.25">
      <c r="B487" s="1236" t="s">
        <v>24</v>
      </c>
      <c r="C487" s="1236"/>
      <c r="D487" s="1236"/>
      <c r="E487" s="5"/>
      <c r="G487" s="1231" t="s">
        <v>17</v>
      </c>
      <c r="H487" s="1231"/>
    </row>
    <row r="488" spans="2:8" ht="15.6" customHeight="1" x14ac:dyDescent="0.25"/>
    <row r="489" spans="2:8" ht="15.6" customHeight="1" x14ac:dyDescent="0.25"/>
  </sheetData>
  <mergeCells count="463">
    <mergeCell ref="A2:I2"/>
    <mergeCell ref="A3:I3"/>
    <mergeCell ref="A4:I4"/>
    <mergeCell ref="A5:I6"/>
    <mergeCell ref="A7:I7"/>
    <mergeCell ref="B15:D16"/>
    <mergeCell ref="E15:E16"/>
    <mergeCell ref="F15:F16"/>
    <mergeCell ref="G15:H15"/>
    <mergeCell ref="B11:F11"/>
    <mergeCell ref="B12:D12"/>
    <mergeCell ref="E12:H12"/>
    <mergeCell ref="B13:F13"/>
    <mergeCell ref="B10:H10"/>
    <mergeCell ref="C17:D17"/>
    <mergeCell ref="C18:D18"/>
    <mergeCell ref="C19:D19"/>
    <mergeCell ref="C20:D20"/>
    <mergeCell ref="C21:D21"/>
    <mergeCell ref="C22:D22"/>
    <mergeCell ref="C28:D28"/>
    <mergeCell ref="B25:D26"/>
    <mergeCell ref="E25:E26"/>
    <mergeCell ref="G25:G26"/>
    <mergeCell ref="C30:D30"/>
    <mergeCell ref="C31:D31"/>
    <mergeCell ref="C32:D32"/>
    <mergeCell ref="C33:D33"/>
    <mergeCell ref="C34:D34"/>
    <mergeCell ref="C35:D35"/>
    <mergeCell ref="F25:F26"/>
    <mergeCell ref="B27:D27"/>
    <mergeCell ref="C29:D29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B64:H64"/>
    <mergeCell ref="C54:D54"/>
    <mergeCell ref="C55:D55"/>
    <mergeCell ref="C56:D56"/>
    <mergeCell ref="C57:D57"/>
    <mergeCell ref="G60:H60"/>
    <mergeCell ref="B61:D61"/>
    <mergeCell ref="G61:H61"/>
    <mergeCell ref="C48:D48"/>
    <mergeCell ref="C49:D49"/>
    <mergeCell ref="C50:D50"/>
    <mergeCell ref="C51:D51"/>
    <mergeCell ref="C52:D52"/>
    <mergeCell ref="C53:D53"/>
    <mergeCell ref="B71:D71"/>
    <mergeCell ref="C72:D72"/>
    <mergeCell ref="C73:D73"/>
    <mergeCell ref="C74:D74"/>
    <mergeCell ref="B65:F65"/>
    <mergeCell ref="B66:D66"/>
    <mergeCell ref="E66:H66"/>
    <mergeCell ref="B69:D70"/>
    <mergeCell ref="E69:E70"/>
    <mergeCell ref="F69:F70"/>
    <mergeCell ref="G69:G70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B120:D120"/>
    <mergeCell ref="E120:H120"/>
    <mergeCell ref="B123:D124"/>
    <mergeCell ref="E123:E124"/>
    <mergeCell ref="F123:F124"/>
    <mergeCell ref="B125:D125"/>
    <mergeCell ref="C111:D111"/>
    <mergeCell ref="G114:H114"/>
    <mergeCell ref="B115:D115"/>
    <mergeCell ref="G115:H115"/>
    <mergeCell ref="B119:F119"/>
    <mergeCell ref="G123:G124"/>
    <mergeCell ref="B118:H118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G160:G161"/>
    <mergeCell ref="C156:D156"/>
    <mergeCell ref="B320:D322"/>
    <mergeCell ref="E320:E321"/>
    <mergeCell ref="F320:F321"/>
    <mergeCell ref="C323:D323"/>
    <mergeCell ref="C310:D310"/>
    <mergeCell ref="C311:D311"/>
    <mergeCell ref="C312:D312"/>
    <mergeCell ref="C313:D313"/>
    <mergeCell ref="C314:D314"/>
    <mergeCell ref="C315:D315"/>
    <mergeCell ref="B160:D162"/>
    <mergeCell ref="E160:E161"/>
    <mergeCell ref="F160:F161"/>
    <mergeCell ref="C163:D163"/>
    <mergeCell ref="C296:D296"/>
    <mergeCell ref="C297:D297"/>
    <mergeCell ref="C286:D286"/>
    <mergeCell ref="C287:D287"/>
    <mergeCell ref="C288:D288"/>
    <mergeCell ref="C289:D289"/>
    <mergeCell ref="C290:D290"/>
    <mergeCell ref="C291:D291"/>
    <mergeCell ref="C150:D150"/>
    <mergeCell ref="C151:D151"/>
    <mergeCell ref="C152:D152"/>
    <mergeCell ref="C153:D153"/>
    <mergeCell ref="C154:D154"/>
    <mergeCell ref="C155:D155"/>
    <mergeCell ref="G320:G321"/>
    <mergeCell ref="C316:D316"/>
    <mergeCell ref="C304:D304"/>
    <mergeCell ref="C305:D305"/>
    <mergeCell ref="C306:D306"/>
    <mergeCell ref="C307:D307"/>
    <mergeCell ref="C308:D308"/>
    <mergeCell ref="C309:D309"/>
    <mergeCell ref="C298:D298"/>
    <mergeCell ref="C299:D299"/>
    <mergeCell ref="C300:D300"/>
    <mergeCell ref="C301:D301"/>
    <mergeCell ref="C302:D302"/>
    <mergeCell ref="C303:D303"/>
    <mergeCell ref="C292:D292"/>
    <mergeCell ref="C293:D293"/>
    <mergeCell ref="C294:D294"/>
    <mergeCell ref="C295:D295"/>
    <mergeCell ref="B280:D280"/>
    <mergeCell ref="E280:H280"/>
    <mergeCell ref="B283:D284"/>
    <mergeCell ref="E283:E284"/>
    <mergeCell ref="F283:F284"/>
    <mergeCell ref="B285:D285"/>
    <mergeCell ref="C271:D271"/>
    <mergeCell ref="G274:H274"/>
    <mergeCell ref="B275:D275"/>
    <mergeCell ref="G275:H275"/>
    <mergeCell ref="B279:F279"/>
    <mergeCell ref="G283:G284"/>
    <mergeCell ref="B278:H278"/>
    <mergeCell ref="C265:D265"/>
    <mergeCell ref="C266:D266"/>
    <mergeCell ref="C267:D267"/>
    <mergeCell ref="C268:D268"/>
    <mergeCell ref="C269:D269"/>
    <mergeCell ref="C270:D270"/>
    <mergeCell ref="C259:D259"/>
    <mergeCell ref="C260:D260"/>
    <mergeCell ref="C261:D261"/>
    <mergeCell ref="C262:D262"/>
    <mergeCell ref="C263:D263"/>
    <mergeCell ref="C264:D264"/>
    <mergeCell ref="C253:D253"/>
    <mergeCell ref="C254:D254"/>
    <mergeCell ref="C255:D255"/>
    <mergeCell ref="C256:D256"/>
    <mergeCell ref="C257:D257"/>
    <mergeCell ref="C258:D258"/>
    <mergeCell ref="C247:D247"/>
    <mergeCell ref="C248:D248"/>
    <mergeCell ref="C249:D249"/>
    <mergeCell ref="C250:D250"/>
    <mergeCell ref="C251:D251"/>
    <mergeCell ref="C252:D252"/>
    <mergeCell ref="C241:D241"/>
    <mergeCell ref="C242:D242"/>
    <mergeCell ref="C243:D243"/>
    <mergeCell ref="C244:D244"/>
    <mergeCell ref="C245:D245"/>
    <mergeCell ref="C246:D246"/>
    <mergeCell ref="C235:D235"/>
    <mergeCell ref="C236:D236"/>
    <mergeCell ref="C237:D237"/>
    <mergeCell ref="C238:D238"/>
    <mergeCell ref="C239:D239"/>
    <mergeCell ref="C240:D240"/>
    <mergeCell ref="B231:D231"/>
    <mergeCell ref="C232:D232"/>
    <mergeCell ref="C233:D233"/>
    <mergeCell ref="C234:D234"/>
    <mergeCell ref="B225:F225"/>
    <mergeCell ref="B226:D226"/>
    <mergeCell ref="E226:H226"/>
    <mergeCell ref="B229:D230"/>
    <mergeCell ref="E229:E230"/>
    <mergeCell ref="F229:F230"/>
    <mergeCell ref="G229:G230"/>
    <mergeCell ref="B224:H224"/>
    <mergeCell ref="C214:D214"/>
    <mergeCell ref="C215:D215"/>
    <mergeCell ref="C216:D216"/>
    <mergeCell ref="C217:D217"/>
    <mergeCell ref="G220:H220"/>
    <mergeCell ref="B221:D221"/>
    <mergeCell ref="G221:H221"/>
    <mergeCell ref="C208:D208"/>
    <mergeCell ref="C209:D209"/>
    <mergeCell ref="C210:D210"/>
    <mergeCell ref="C211:D211"/>
    <mergeCell ref="C212:D212"/>
    <mergeCell ref="C213:D213"/>
    <mergeCell ref="C202:D202"/>
    <mergeCell ref="C203:D203"/>
    <mergeCell ref="C204:D204"/>
    <mergeCell ref="C205:D205"/>
    <mergeCell ref="C206:D206"/>
    <mergeCell ref="C207:D207"/>
    <mergeCell ref="C196:D196"/>
    <mergeCell ref="C197:D197"/>
    <mergeCell ref="C198:D198"/>
    <mergeCell ref="C199:D199"/>
    <mergeCell ref="C200:D200"/>
    <mergeCell ref="C201:D201"/>
    <mergeCell ref="G185:G186"/>
    <mergeCell ref="C190:D190"/>
    <mergeCell ref="C191:D191"/>
    <mergeCell ref="C192:D192"/>
    <mergeCell ref="C193:D193"/>
    <mergeCell ref="C194:D194"/>
    <mergeCell ref="C195:D195"/>
    <mergeCell ref="F185:F186"/>
    <mergeCell ref="B187:D187"/>
    <mergeCell ref="C189:D189"/>
    <mergeCell ref="C177:D177"/>
    <mergeCell ref="C178:D178"/>
    <mergeCell ref="C179:D179"/>
    <mergeCell ref="C180:D180"/>
    <mergeCell ref="C181:D181"/>
    <mergeCell ref="C182:D182"/>
    <mergeCell ref="C188:D188"/>
    <mergeCell ref="B185:D186"/>
    <mergeCell ref="E185:E186"/>
    <mergeCell ref="B487:D487"/>
    <mergeCell ref="G487:H487"/>
    <mergeCell ref="B480:D482"/>
    <mergeCell ref="E480:E481"/>
    <mergeCell ref="F480:F481"/>
    <mergeCell ref="C483:D483"/>
    <mergeCell ref="C470:D470"/>
    <mergeCell ref="C471:D471"/>
    <mergeCell ref="C472:D472"/>
    <mergeCell ref="C473:D473"/>
    <mergeCell ref="C474:D474"/>
    <mergeCell ref="C475:D475"/>
    <mergeCell ref="G480:G481"/>
    <mergeCell ref="C476:D476"/>
    <mergeCell ref="C464:D464"/>
    <mergeCell ref="C465:D465"/>
    <mergeCell ref="C466:D466"/>
    <mergeCell ref="C467:D467"/>
    <mergeCell ref="C468:D468"/>
    <mergeCell ref="C469:D469"/>
    <mergeCell ref="C458:D458"/>
    <mergeCell ref="C459:D459"/>
    <mergeCell ref="C460:D460"/>
    <mergeCell ref="C461:D461"/>
    <mergeCell ref="C462:D462"/>
    <mergeCell ref="C463:D463"/>
    <mergeCell ref="C452:D452"/>
    <mergeCell ref="C453:D453"/>
    <mergeCell ref="C454:D454"/>
    <mergeCell ref="C455:D455"/>
    <mergeCell ref="C456:D456"/>
    <mergeCell ref="C457:D457"/>
    <mergeCell ref="C446:D446"/>
    <mergeCell ref="C447:D447"/>
    <mergeCell ref="C448:D448"/>
    <mergeCell ref="C449:D449"/>
    <mergeCell ref="C450:D450"/>
    <mergeCell ref="C451:D451"/>
    <mergeCell ref="B440:D440"/>
    <mergeCell ref="E440:H440"/>
    <mergeCell ref="B443:D444"/>
    <mergeCell ref="E443:E444"/>
    <mergeCell ref="F443:F444"/>
    <mergeCell ref="B445:D445"/>
    <mergeCell ref="C431:D431"/>
    <mergeCell ref="G434:H434"/>
    <mergeCell ref="B435:D435"/>
    <mergeCell ref="G435:H435"/>
    <mergeCell ref="B439:F439"/>
    <mergeCell ref="G443:G444"/>
    <mergeCell ref="B438:H438"/>
    <mergeCell ref="C425:D425"/>
    <mergeCell ref="C426:D426"/>
    <mergeCell ref="C427:D427"/>
    <mergeCell ref="C428:D428"/>
    <mergeCell ref="C429:D429"/>
    <mergeCell ref="C430:D430"/>
    <mergeCell ref="C419:D419"/>
    <mergeCell ref="C420:D420"/>
    <mergeCell ref="C421:D421"/>
    <mergeCell ref="C422:D422"/>
    <mergeCell ref="C423:D423"/>
    <mergeCell ref="C424:D424"/>
    <mergeCell ref="C413:D413"/>
    <mergeCell ref="C414:D414"/>
    <mergeCell ref="C415:D415"/>
    <mergeCell ref="C416:D416"/>
    <mergeCell ref="C417:D417"/>
    <mergeCell ref="C418:D418"/>
    <mergeCell ref="C407:D407"/>
    <mergeCell ref="C408:D408"/>
    <mergeCell ref="C409:D409"/>
    <mergeCell ref="C410:D410"/>
    <mergeCell ref="C411:D411"/>
    <mergeCell ref="C412:D412"/>
    <mergeCell ref="C401:D401"/>
    <mergeCell ref="C402:D402"/>
    <mergeCell ref="C403:D403"/>
    <mergeCell ref="C404:D404"/>
    <mergeCell ref="C405:D405"/>
    <mergeCell ref="C406:D406"/>
    <mergeCell ref="C395:D395"/>
    <mergeCell ref="C396:D396"/>
    <mergeCell ref="C397:D397"/>
    <mergeCell ref="C398:D398"/>
    <mergeCell ref="C399:D399"/>
    <mergeCell ref="C400:D400"/>
    <mergeCell ref="B391:D391"/>
    <mergeCell ref="C392:D392"/>
    <mergeCell ref="C393:D393"/>
    <mergeCell ref="C394:D394"/>
    <mergeCell ref="B385:F385"/>
    <mergeCell ref="B386:D386"/>
    <mergeCell ref="E386:H386"/>
    <mergeCell ref="B389:D390"/>
    <mergeCell ref="E389:E390"/>
    <mergeCell ref="F389:F390"/>
    <mergeCell ref="G389:G390"/>
    <mergeCell ref="B384:H384"/>
    <mergeCell ref="C374:D374"/>
    <mergeCell ref="C375:D375"/>
    <mergeCell ref="C376:D376"/>
    <mergeCell ref="C377:D377"/>
    <mergeCell ref="G380:H380"/>
    <mergeCell ref="B381:D381"/>
    <mergeCell ref="G381:H381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G345:G346"/>
    <mergeCell ref="C350:D350"/>
    <mergeCell ref="C351:D351"/>
    <mergeCell ref="C352:D352"/>
    <mergeCell ref="C353:D353"/>
    <mergeCell ref="C354:D354"/>
    <mergeCell ref="C355:D355"/>
    <mergeCell ref="F345:F346"/>
    <mergeCell ref="B347:D347"/>
    <mergeCell ref="C349:D349"/>
    <mergeCell ref="C337:D337"/>
    <mergeCell ref="C338:D338"/>
    <mergeCell ref="C339:D339"/>
    <mergeCell ref="C340:D340"/>
    <mergeCell ref="C341:D341"/>
    <mergeCell ref="C342:D342"/>
    <mergeCell ref="C348:D348"/>
    <mergeCell ref="B345:D346"/>
    <mergeCell ref="E345:E346"/>
    <mergeCell ref="G166:H166"/>
    <mergeCell ref="B167:D167"/>
    <mergeCell ref="G167:H167"/>
    <mergeCell ref="G326:H326"/>
    <mergeCell ref="B327:D327"/>
    <mergeCell ref="G327:H327"/>
    <mergeCell ref="B335:D336"/>
    <mergeCell ref="E335:E336"/>
    <mergeCell ref="F335:F336"/>
    <mergeCell ref="G335:H335"/>
    <mergeCell ref="B331:F331"/>
    <mergeCell ref="B332:D332"/>
    <mergeCell ref="E332:H332"/>
    <mergeCell ref="B333:F333"/>
    <mergeCell ref="B330:H330"/>
    <mergeCell ref="B175:D176"/>
    <mergeCell ref="E175:E176"/>
    <mergeCell ref="F175:F176"/>
    <mergeCell ref="G175:H175"/>
    <mergeCell ref="B171:F171"/>
    <mergeCell ref="B172:D172"/>
    <mergeCell ref="E172:H172"/>
    <mergeCell ref="B173:F173"/>
    <mergeCell ref="B170:H170"/>
  </mergeCells>
  <pageMargins left="0.2" right="0.2" top="0.5" bottom="0.25" header="0.3" footer="0.3"/>
  <pageSetup paperSize="9" scale="71" fitToHeight="0" orientation="portrait" horizontalDpi="4294967293" verticalDpi="300" r:id="rId1"/>
  <rowBreaks count="2" manualBreakCount="2">
    <brk id="63" max="16383" man="1"/>
    <brk id="11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theme="5"/>
  </sheetPr>
  <dimension ref="B1:T127"/>
  <sheetViews>
    <sheetView showGridLines="0" zoomScaleNormal="100" zoomScaleSheetLayoutView="85" workbookViewId="0">
      <selection activeCell="J10" sqref="J10"/>
    </sheetView>
  </sheetViews>
  <sheetFormatPr defaultColWidth="8.88671875" defaultRowHeight="13.2" x14ac:dyDescent="0.25"/>
  <cols>
    <col min="1" max="1" width="1.44140625" style="34" customWidth="1"/>
    <col min="2" max="2" width="20" style="34" customWidth="1"/>
    <col min="3" max="3" width="14.21875" style="34" customWidth="1"/>
    <col min="4" max="14" width="12.44140625" style="34" customWidth="1"/>
    <col min="15" max="15" width="13.33203125" style="34" customWidth="1"/>
    <col min="16" max="16" width="2.6640625" style="34" customWidth="1"/>
    <col min="17" max="16384" width="8.88671875" style="34"/>
  </cols>
  <sheetData>
    <row r="1" spans="2:15" ht="15.6" x14ac:dyDescent="0.3">
      <c r="B1" s="816" t="s">
        <v>319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2:15" x14ac:dyDescent="0.25">
      <c r="B2" s="1164"/>
      <c r="C2" s="1164"/>
      <c r="D2" s="1164"/>
      <c r="E2" s="1164"/>
      <c r="F2" s="1164"/>
      <c r="G2" s="1165"/>
      <c r="H2" s="1165"/>
      <c r="I2" s="1165"/>
      <c r="J2" s="1165"/>
      <c r="K2" s="1165"/>
      <c r="L2" s="122"/>
      <c r="M2" s="106"/>
      <c r="N2" s="106"/>
      <c r="O2" s="106"/>
    </row>
    <row r="3" spans="2:15" ht="16.8" customHeight="1" thickBot="1" x14ac:dyDescent="0.3">
      <c r="B3" s="1247" t="s">
        <v>284</v>
      </c>
      <c r="C3" s="1247"/>
      <c r="D3" s="1247"/>
      <c r="E3" s="1247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2:15" ht="19.2" customHeight="1" thickBot="1" x14ac:dyDescent="0.3">
      <c r="B4" s="1259" t="s">
        <v>26</v>
      </c>
      <c r="C4" s="1260"/>
      <c r="D4" s="1133" t="s">
        <v>27</v>
      </c>
      <c r="E4" s="1134" t="s">
        <v>28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2:15" x14ac:dyDescent="0.25">
      <c r="B5" s="1255" t="s">
        <v>228</v>
      </c>
      <c r="C5" s="1256"/>
      <c r="D5" s="1135">
        <v>2.69E-2</v>
      </c>
      <c r="E5" s="213" t="s">
        <v>29</v>
      </c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2:15" x14ac:dyDescent="0.25">
      <c r="B6" s="1255" t="s">
        <v>229</v>
      </c>
      <c r="C6" s="1256"/>
      <c r="D6" s="1135">
        <v>1.54E-2</v>
      </c>
      <c r="E6" s="213" t="s">
        <v>29</v>
      </c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2:15" x14ac:dyDescent="0.25">
      <c r="B7" s="1255" t="s">
        <v>227</v>
      </c>
      <c r="C7" s="1256"/>
      <c r="D7" s="1135">
        <v>7.1999999999999998E-3</v>
      </c>
      <c r="E7" s="213" t="s">
        <v>29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2:15" x14ac:dyDescent="0.25">
      <c r="B8" s="1255" t="s">
        <v>226</v>
      </c>
      <c r="C8" s="1256"/>
      <c r="D8" s="1135">
        <v>3.7400000000000003E-2</v>
      </c>
      <c r="E8" s="213" t="s">
        <v>29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2:15" x14ac:dyDescent="0.25">
      <c r="B9" s="1255" t="s">
        <v>225</v>
      </c>
      <c r="C9" s="1256"/>
      <c r="D9" s="272">
        <v>3.7400000000000003E-2</v>
      </c>
      <c r="E9" s="213" t="s">
        <v>29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2:15" x14ac:dyDescent="0.25">
      <c r="B10" s="1255" t="s">
        <v>30</v>
      </c>
      <c r="C10" s="1256"/>
      <c r="D10" s="272">
        <v>4.1599999999999998E-2</v>
      </c>
      <c r="E10" s="213" t="s">
        <v>29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2:15" x14ac:dyDescent="0.25">
      <c r="B11" s="1255" t="s">
        <v>277</v>
      </c>
      <c r="C11" s="1256"/>
      <c r="D11" s="272">
        <v>0.12</v>
      </c>
      <c r="E11" s="213" t="s">
        <v>29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</row>
    <row r="12" spans="2:15" x14ac:dyDescent="0.25">
      <c r="B12" s="1265" t="s">
        <v>31</v>
      </c>
      <c r="C12" s="1266"/>
      <c r="D12" s="1136">
        <f>D5</f>
        <v>2.69E-2</v>
      </c>
      <c r="E12" s="213" t="s">
        <v>29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2:15" ht="13.8" x14ac:dyDescent="0.3">
      <c r="B13" s="1255" t="s">
        <v>230</v>
      </c>
      <c r="C13" s="1256"/>
      <c r="D13" s="1137">
        <v>5</v>
      </c>
      <c r="E13" s="213" t="s">
        <v>32</v>
      </c>
      <c r="F13" s="106"/>
      <c r="G13" s="1138"/>
      <c r="H13" s="106"/>
      <c r="I13" s="106"/>
      <c r="J13" s="106"/>
      <c r="K13" s="106"/>
      <c r="L13" s="106"/>
      <c r="M13" s="106"/>
      <c r="N13" s="106"/>
      <c r="O13" s="106"/>
    </row>
    <row r="14" spans="2:15" ht="13.8" thickBot="1" x14ac:dyDescent="0.3">
      <c r="B14" s="1257" t="s">
        <v>33</v>
      </c>
      <c r="C14" s="1258"/>
      <c r="D14" s="1139">
        <v>21.631900000000002</v>
      </c>
      <c r="E14" s="1140" t="s">
        <v>34</v>
      </c>
      <c r="F14" s="106"/>
      <c r="G14" s="106"/>
      <c r="H14" s="106"/>
      <c r="I14" s="106"/>
      <c r="J14" s="106"/>
      <c r="K14" s="106"/>
      <c r="L14" s="106"/>
      <c r="M14" s="106"/>
      <c r="N14" s="106"/>
      <c r="O14" s="106"/>
    </row>
    <row r="15" spans="2:15" x14ac:dyDescent="0.25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2:15" ht="21" customHeight="1" thickBot="1" x14ac:dyDescent="0.3">
      <c r="B16" s="1247" t="s">
        <v>323</v>
      </c>
      <c r="C16" s="1247"/>
      <c r="D16" s="1247"/>
      <c r="E16" s="1247"/>
      <c r="F16" s="1247"/>
      <c r="G16" s="1247"/>
      <c r="H16" s="1247"/>
      <c r="I16" s="1247"/>
      <c r="J16" s="1247"/>
      <c r="K16" s="1247"/>
      <c r="L16" s="1247"/>
      <c r="M16" s="1247"/>
      <c r="N16" s="1247"/>
      <c r="O16" s="1247"/>
    </row>
    <row r="17" spans="2:20" x14ac:dyDescent="0.25">
      <c r="B17" s="1251" t="s">
        <v>35</v>
      </c>
      <c r="C17" s="1253" t="s">
        <v>36</v>
      </c>
      <c r="D17" s="1246">
        <v>2021</v>
      </c>
      <c r="E17" s="1246"/>
      <c r="F17" s="1246">
        <v>2022</v>
      </c>
      <c r="G17" s="1246"/>
      <c r="H17" s="1246">
        <v>2023</v>
      </c>
      <c r="I17" s="1246"/>
      <c r="J17" s="1246">
        <v>2024</v>
      </c>
      <c r="K17" s="1246"/>
      <c r="L17" s="1246">
        <v>2025</v>
      </c>
      <c r="M17" s="1246"/>
      <c r="N17" s="1246">
        <v>2026</v>
      </c>
      <c r="O17" s="1248"/>
    </row>
    <row r="18" spans="2:20" ht="27" thickBot="1" x14ac:dyDescent="0.3">
      <c r="B18" s="1252"/>
      <c r="C18" s="1254"/>
      <c r="D18" s="1141" t="s">
        <v>37</v>
      </c>
      <c r="E18" s="1141" t="s">
        <v>69</v>
      </c>
      <c r="F18" s="1141" t="s">
        <v>37</v>
      </c>
      <c r="G18" s="1141" t="s">
        <v>69</v>
      </c>
      <c r="H18" s="1141" t="s">
        <v>37</v>
      </c>
      <c r="I18" s="1141" t="s">
        <v>69</v>
      </c>
      <c r="J18" s="1141" t="s">
        <v>37</v>
      </c>
      <c r="K18" s="1141" t="s">
        <v>69</v>
      </c>
      <c r="L18" s="1141" t="s">
        <v>37</v>
      </c>
      <c r="M18" s="1141" t="s">
        <v>69</v>
      </c>
      <c r="N18" s="1141" t="s">
        <v>37</v>
      </c>
      <c r="O18" s="1142" t="s">
        <v>69</v>
      </c>
    </row>
    <row r="19" spans="2:20" x14ac:dyDescent="0.25">
      <c r="B19" s="1153" t="s">
        <v>38</v>
      </c>
      <c r="C19" s="887">
        <v>744</v>
      </c>
      <c r="D19" s="887"/>
      <c r="E19" s="887"/>
      <c r="F19" s="887">
        <v>17.010000000000002</v>
      </c>
      <c r="G19" s="1143">
        <v>7881</v>
      </c>
      <c r="H19" s="887">
        <v>18.12</v>
      </c>
      <c r="I19" s="1143">
        <v>8396</v>
      </c>
      <c r="J19" s="195">
        <v>19.25</v>
      </c>
      <c r="K19" s="1143">
        <v>8920</v>
      </c>
      <c r="L19" s="195">
        <v>20.41</v>
      </c>
      <c r="M19" s="1143">
        <v>9453</v>
      </c>
      <c r="N19" s="887">
        <v>21.58</v>
      </c>
      <c r="O19" s="1144">
        <v>9997</v>
      </c>
      <c r="R19" s="1131"/>
      <c r="T19" s="1131"/>
    </row>
    <row r="20" spans="2:20" x14ac:dyDescent="0.25">
      <c r="B20" s="1153" t="s">
        <v>39</v>
      </c>
      <c r="C20" s="887">
        <v>744</v>
      </c>
      <c r="D20" s="887"/>
      <c r="E20" s="887"/>
      <c r="F20" s="887">
        <v>15.65</v>
      </c>
      <c r="G20" s="1143">
        <v>8106</v>
      </c>
      <c r="H20" s="887">
        <v>16.670000000000002</v>
      </c>
      <c r="I20" s="1143">
        <v>8635</v>
      </c>
      <c r="J20" s="195">
        <v>17.71</v>
      </c>
      <c r="K20" s="1143">
        <v>9174</v>
      </c>
      <c r="L20" s="195">
        <v>18.77</v>
      </c>
      <c r="M20" s="1143">
        <v>9723</v>
      </c>
      <c r="N20" s="887">
        <v>19.850000000000001</v>
      </c>
      <c r="O20" s="1144">
        <v>10282</v>
      </c>
      <c r="R20" s="1131"/>
      <c r="T20" s="1131"/>
    </row>
    <row r="21" spans="2:20" x14ac:dyDescent="0.25">
      <c r="B21" s="1153" t="s">
        <v>40</v>
      </c>
      <c r="C21" s="887">
        <v>672</v>
      </c>
      <c r="D21" s="887"/>
      <c r="E21" s="887"/>
      <c r="F21" s="887">
        <v>16.41</v>
      </c>
      <c r="G21" s="1143">
        <v>7948</v>
      </c>
      <c r="H21" s="887">
        <v>17.48</v>
      </c>
      <c r="I21" s="1143">
        <v>8467</v>
      </c>
      <c r="J21" s="195">
        <v>18.57</v>
      </c>
      <c r="K21" s="1143">
        <v>8995</v>
      </c>
      <c r="L21" s="195">
        <v>19.68</v>
      </c>
      <c r="M21" s="1143">
        <v>9534</v>
      </c>
      <c r="N21" s="887">
        <v>20.82</v>
      </c>
      <c r="O21" s="1144">
        <v>10082</v>
      </c>
      <c r="R21" s="1131"/>
      <c r="T21" s="1131"/>
    </row>
    <row r="22" spans="2:20" x14ac:dyDescent="0.25">
      <c r="B22" s="1153" t="s">
        <v>41</v>
      </c>
      <c r="C22" s="887">
        <v>744</v>
      </c>
      <c r="D22" s="887"/>
      <c r="E22" s="887"/>
      <c r="F22" s="887">
        <v>18.38</v>
      </c>
      <c r="G22" s="1143">
        <v>9336</v>
      </c>
      <c r="H22" s="887">
        <v>19.579999999999998</v>
      </c>
      <c r="I22" s="1143">
        <v>9946</v>
      </c>
      <c r="J22" s="195">
        <v>20.8</v>
      </c>
      <c r="K22" s="1143">
        <v>10566</v>
      </c>
      <c r="L22" s="195">
        <v>22.04</v>
      </c>
      <c r="M22" s="1143">
        <v>11199</v>
      </c>
      <c r="N22" s="887">
        <v>23.31</v>
      </c>
      <c r="O22" s="1144">
        <v>11843</v>
      </c>
      <c r="R22" s="1131"/>
      <c r="T22" s="1131"/>
    </row>
    <row r="23" spans="2:20" x14ac:dyDescent="0.25">
      <c r="B23" s="1153" t="s">
        <v>42</v>
      </c>
      <c r="C23" s="887">
        <v>720</v>
      </c>
      <c r="D23" s="887"/>
      <c r="E23" s="887"/>
      <c r="F23" s="887">
        <v>19.34</v>
      </c>
      <c r="G23" s="1143">
        <v>10102</v>
      </c>
      <c r="H23" s="887">
        <v>20.6</v>
      </c>
      <c r="I23" s="1143">
        <v>10761</v>
      </c>
      <c r="J23" s="195">
        <v>21.89</v>
      </c>
      <c r="K23" s="1143">
        <v>11432</v>
      </c>
      <c r="L23" s="195">
        <v>23.2</v>
      </c>
      <c r="M23" s="1143">
        <v>12117</v>
      </c>
      <c r="N23" s="887">
        <v>24.53</v>
      </c>
      <c r="O23" s="1144">
        <v>12814</v>
      </c>
      <c r="R23" s="1131"/>
      <c r="T23" s="1131"/>
    </row>
    <row r="24" spans="2:20" x14ac:dyDescent="0.25">
      <c r="B24" s="1153" t="s">
        <v>43</v>
      </c>
      <c r="C24" s="887">
        <v>744</v>
      </c>
      <c r="D24" s="887"/>
      <c r="E24" s="887"/>
      <c r="F24" s="887">
        <v>18.38</v>
      </c>
      <c r="G24" s="1143">
        <v>9176</v>
      </c>
      <c r="H24" s="887">
        <v>19.579999999999998</v>
      </c>
      <c r="I24" s="1143">
        <v>9774</v>
      </c>
      <c r="J24" s="195">
        <v>20.8</v>
      </c>
      <c r="K24" s="1143">
        <v>10384</v>
      </c>
      <c r="L24" s="195">
        <v>22.05</v>
      </c>
      <c r="M24" s="1143">
        <v>11006</v>
      </c>
      <c r="N24" s="887">
        <v>23.32</v>
      </c>
      <c r="O24" s="1144">
        <v>11639</v>
      </c>
      <c r="R24" s="1131"/>
      <c r="T24" s="1131"/>
    </row>
    <row r="25" spans="2:20" x14ac:dyDescent="0.25">
      <c r="B25" s="1153" t="s">
        <v>44</v>
      </c>
      <c r="C25" s="887">
        <v>720</v>
      </c>
      <c r="D25" s="195">
        <v>13.89</v>
      </c>
      <c r="E25" s="1143">
        <v>7321</v>
      </c>
      <c r="F25" s="887">
        <v>15.91</v>
      </c>
      <c r="G25" s="1143">
        <v>7822</v>
      </c>
      <c r="H25" s="887">
        <v>16.95</v>
      </c>
      <c r="I25" s="1143">
        <v>8332</v>
      </c>
      <c r="J25" s="195">
        <v>18.010000000000002</v>
      </c>
      <c r="K25" s="1143">
        <v>8852</v>
      </c>
      <c r="L25" s="195">
        <v>19.079999999999998</v>
      </c>
      <c r="M25" s="1143">
        <v>9382</v>
      </c>
      <c r="N25" s="887">
        <v>20.18</v>
      </c>
      <c r="O25" s="1144">
        <v>9922</v>
      </c>
      <c r="R25" s="1131"/>
      <c r="T25" s="1131"/>
    </row>
    <row r="26" spans="2:20" x14ac:dyDescent="0.25">
      <c r="B26" s="1153" t="s">
        <v>45</v>
      </c>
      <c r="C26" s="887">
        <v>744</v>
      </c>
      <c r="D26" s="195">
        <v>13.63</v>
      </c>
      <c r="E26" s="1143">
        <v>7670</v>
      </c>
      <c r="F26" s="887">
        <v>15.61</v>
      </c>
      <c r="G26" s="1143">
        <v>8195</v>
      </c>
      <c r="H26" s="887">
        <v>16.63</v>
      </c>
      <c r="I26" s="1143">
        <v>8729</v>
      </c>
      <c r="J26" s="195">
        <v>17.670000000000002</v>
      </c>
      <c r="K26" s="1143">
        <v>9274</v>
      </c>
      <c r="L26" s="195">
        <v>18.72</v>
      </c>
      <c r="M26" s="1143">
        <v>9829</v>
      </c>
      <c r="N26" s="195">
        <v>19.8</v>
      </c>
      <c r="O26" s="1144">
        <v>10394</v>
      </c>
      <c r="R26" s="1131"/>
      <c r="T26" s="1131"/>
    </row>
    <row r="27" spans="2:20" x14ac:dyDescent="0.25">
      <c r="B27" s="1153" t="s">
        <v>46</v>
      </c>
      <c r="C27" s="887">
        <v>744</v>
      </c>
      <c r="D27" s="195">
        <v>13.27</v>
      </c>
      <c r="E27" s="1143">
        <v>7651</v>
      </c>
      <c r="F27" s="887">
        <v>15.19</v>
      </c>
      <c r="G27" s="1143">
        <v>8175</v>
      </c>
      <c r="H27" s="887">
        <v>16.18</v>
      </c>
      <c r="I27" s="1143">
        <v>8708</v>
      </c>
      <c r="J27" s="195">
        <v>17.190000000000001</v>
      </c>
      <c r="K27" s="1143">
        <v>9252</v>
      </c>
      <c r="L27" s="195">
        <v>18.22</v>
      </c>
      <c r="M27" s="1143">
        <v>9805</v>
      </c>
      <c r="N27" s="887">
        <v>19.27</v>
      </c>
      <c r="O27" s="1144">
        <v>10370</v>
      </c>
      <c r="R27" s="1131"/>
      <c r="T27" s="1131"/>
    </row>
    <row r="28" spans="2:20" x14ac:dyDescent="0.25">
      <c r="B28" s="1153" t="s">
        <v>47</v>
      </c>
      <c r="C28" s="887">
        <v>720</v>
      </c>
      <c r="D28" s="195">
        <v>14.77</v>
      </c>
      <c r="E28" s="1143">
        <v>8494</v>
      </c>
      <c r="F28" s="887">
        <v>16.91</v>
      </c>
      <c r="G28" s="1143">
        <v>9075</v>
      </c>
      <c r="H28" s="887">
        <v>18.02</v>
      </c>
      <c r="I28" s="1143">
        <v>9667</v>
      </c>
      <c r="J28" s="195">
        <v>19.14</v>
      </c>
      <c r="K28" s="1143">
        <v>10271</v>
      </c>
      <c r="L28" s="195">
        <v>20.29</v>
      </c>
      <c r="M28" s="1143">
        <v>10885</v>
      </c>
      <c r="N28" s="887">
        <v>21.45</v>
      </c>
      <c r="O28" s="1144">
        <v>11511</v>
      </c>
      <c r="R28" s="1131"/>
      <c r="T28" s="1131"/>
    </row>
    <row r="29" spans="2:20" x14ac:dyDescent="0.25">
      <c r="B29" s="1153" t="s">
        <v>48</v>
      </c>
      <c r="C29" s="887">
        <v>744</v>
      </c>
      <c r="D29" s="195">
        <v>15.3</v>
      </c>
      <c r="E29" s="1143">
        <v>8887</v>
      </c>
      <c r="F29" s="887">
        <v>17.52</v>
      </c>
      <c r="G29" s="1143">
        <v>9496</v>
      </c>
      <c r="H29" s="887">
        <v>18.66</v>
      </c>
      <c r="I29" s="1143">
        <v>10115</v>
      </c>
      <c r="J29" s="195">
        <v>19.829999999999998</v>
      </c>
      <c r="K29" s="1143">
        <v>10746</v>
      </c>
      <c r="L29" s="195">
        <v>21.02</v>
      </c>
      <c r="M29" s="1143">
        <v>11390</v>
      </c>
      <c r="N29" s="887">
        <v>22.22</v>
      </c>
      <c r="O29" s="1144">
        <v>12045</v>
      </c>
      <c r="R29" s="1131"/>
      <c r="T29" s="1131"/>
    </row>
    <row r="30" spans="2:20" ht="13.8" thickBot="1" x14ac:dyDescent="0.3">
      <c r="B30" s="1153" t="s">
        <v>49</v>
      </c>
      <c r="C30" s="887">
        <v>720</v>
      </c>
      <c r="D30" s="195">
        <v>14.91</v>
      </c>
      <c r="E30" s="1143">
        <v>8327</v>
      </c>
      <c r="F30" s="887">
        <v>17.079999999999998</v>
      </c>
      <c r="G30" s="1143">
        <v>8897</v>
      </c>
      <c r="H30" s="887">
        <v>18.190000000000001</v>
      </c>
      <c r="I30" s="1143">
        <v>9478</v>
      </c>
      <c r="J30" s="195">
        <v>19.329999999999998</v>
      </c>
      <c r="K30" s="1143">
        <v>10069</v>
      </c>
      <c r="L30" s="887">
        <v>20.49</v>
      </c>
      <c r="M30" s="1143">
        <v>10672</v>
      </c>
      <c r="N30" s="887">
        <v>21.66</v>
      </c>
      <c r="O30" s="1144">
        <v>11286</v>
      </c>
      <c r="R30" s="1131"/>
      <c r="T30" s="1131"/>
    </row>
    <row r="31" spans="2:20" ht="13.8" thickBot="1" x14ac:dyDescent="0.3">
      <c r="B31" s="1249" t="s">
        <v>70</v>
      </c>
      <c r="C31" s="1250"/>
      <c r="D31" s="1145"/>
      <c r="E31" s="1146">
        <f>SUM(E25:E30)</f>
        <v>48350</v>
      </c>
      <c r="F31" s="1146"/>
      <c r="G31" s="1146">
        <f>SUM(G19:G30)</f>
        <v>104209</v>
      </c>
      <c r="H31" s="1146"/>
      <c r="I31" s="1146">
        <f>SUM(I19:I30)</f>
        <v>111008</v>
      </c>
      <c r="J31" s="1146"/>
      <c r="K31" s="1146">
        <f>SUM(K19:K30)</f>
        <v>117935</v>
      </c>
      <c r="L31" s="1146"/>
      <c r="M31" s="1146">
        <f>SUM(M19:M30)</f>
        <v>124995</v>
      </c>
      <c r="N31" s="1146"/>
      <c r="O31" s="1147">
        <f>SUM(O19:O30)</f>
        <v>132185</v>
      </c>
    </row>
    <row r="32" spans="2:20" ht="13.8" x14ac:dyDescent="0.3">
      <c r="B32" s="1138" t="s">
        <v>287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  <row r="33" spans="2:20" x14ac:dyDescent="0.25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2:20" ht="21" customHeight="1" thickBot="1" x14ac:dyDescent="0.3">
      <c r="B34" s="1247" t="s">
        <v>325</v>
      </c>
      <c r="C34" s="1247"/>
      <c r="D34" s="1247"/>
      <c r="E34" s="1247"/>
      <c r="F34" s="1247"/>
      <c r="G34" s="1247"/>
      <c r="H34" s="1247"/>
      <c r="I34" s="1247"/>
      <c r="J34" s="1247"/>
      <c r="K34" s="1247"/>
      <c r="L34" s="1247"/>
      <c r="M34" s="1247"/>
      <c r="N34" s="1247"/>
      <c r="O34" s="1247"/>
    </row>
    <row r="35" spans="2:20" x14ac:dyDescent="0.25">
      <c r="B35" s="1251" t="s">
        <v>35</v>
      </c>
      <c r="C35" s="1253" t="s">
        <v>36</v>
      </c>
      <c r="D35" s="1246">
        <v>2021</v>
      </c>
      <c r="E35" s="1246"/>
      <c r="F35" s="1246">
        <v>2022</v>
      </c>
      <c r="G35" s="1246"/>
      <c r="H35" s="1246">
        <v>2023</v>
      </c>
      <c r="I35" s="1246"/>
      <c r="J35" s="1246">
        <v>2024</v>
      </c>
      <c r="K35" s="1246"/>
      <c r="L35" s="1246">
        <v>2025</v>
      </c>
      <c r="M35" s="1246"/>
      <c r="N35" s="1246">
        <v>2026</v>
      </c>
      <c r="O35" s="1248"/>
    </row>
    <row r="36" spans="2:20" ht="27" thickBot="1" x14ac:dyDescent="0.3">
      <c r="B36" s="1252"/>
      <c r="C36" s="1254"/>
      <c r="D36" s="1141" t="s">
        <v>37</v>
      </c>
      <c r="E36" s="1141" t="s">
        <v>69</v>
      </c>
      <c r="F36" s="1141" t="s">
        <v>37</v>
      </c>
      <c r="G36" s="1141" t="s">
        <v>69</v>
      </c>
      <c r="H36" s="1141" t="s">
        <v>37</v>
      </c>
      <c r="I36" s="1141" t="s">
        <v>69</v>
      </c>
      <c r="J36" s="1141" t="s">
        <v>37</v>
      </c>
      <c r="K36" s="1141" t="s">
        <v>69</v>
      </c>
      <c r="L36" s="1141" t="s">
        <v>37</v>
      </c>
      <c r="M36" s="1141" t="s">
        <v>69</v>
      </c>
      <c r="N36" s="1141" t="s">
        <v>37</v>
      </c>
      <c r="O36" s="1142" t="s">
        <v>69</v>
      </c>
    </row>
    <row r="37" spans="2:20" x14ac:dyDescent="0.25">
      <c r="B37" s="1153" t="s">
        <v>38</v>
      </c>
      <c r="C37" s="887">
        <v>744</v>
      </c>
      <c r="D37" s="887"/>
      <c r="E37" s="887"/>
      <c r="F37" s="195">
        <v>3.89</v>
      </c>
      <c r="G37" s="1143">
        <v>1803</v>
      </c>
      <c r="H37" s="195">
        <v>4.1500000000000004</v>
      </c>
      <c r="I37" s="1143">
        <v>1920</v>
      </c>
      <c r="J37" s="195">
        <v>4.4000000000000004</v>
      </c>
      <c r="K37" s="1143">
        <v>2040</v>
      </c>
      <c r="L37" s="887">
        <v>4.67</v>
      </c>
      <c r="M37" s="1143">
        <v>2162</v>
      </c>
      <c r="N37" s="887">
        <v>4.9400000000000004</v>
      </c>
      <c r="O37" s="1144">
        <v>2287</v>
      </c>
      <c r="R37" s="1131"/>
      <c r="T37" s="1131"/>
    </row>
    <row r="38" spans="2:20" x14ac:dyDescent="0.25">
      <c r="B38" s="1153" t="s">
        <v>39</v>
      </c>
      <c r="C38" s="887">
        <v>744</v>
      </c>
      <c r="D38" s="887"/>
      <c r="E38" s="887"/>
      <c r="F38" s="195">
        <v>3.58</v>
      </c>
      <c r="G38" s="1143">
        <v>1854</v>
      </c>
      <c r="H38" s="195">
        <v>3.81</v>
      </c>
      <c r="I38" s="1143">
        <v>1975</v>
      </c>
      <c r="J38" s="195">
        <v>4.05</v>
      </c>
      <c r="K38" s="1143">
        <v>2098</v>
      </c>
      <c r="L38" s="887">
        <v>4.29</v>
      </c>
      <c r="M38" s="1143">
        <v>2224</v>
      </c>
      <c r="N38" s="887">
        <v>4.54</v>
      </c>
      <c r="O38" s="1144">
        <v>2352</v>
      </c>
      <c r="R38" s="1131"/>
      <c r="T38" s="1131"/>
    </row>
    <row r="39" spans="2:20" x14ac:dyDescent="0.25">
      <c r="B39" s="1153" t="s">
        <v>40</v>
      </c>
      <c r="C39" s="887">
        <v>672</v>
      </c>
      <c r="D39" s="887"/>
      <c r="E39" s="887"/>
      <c r="F39" s="195">
        <v>3.75</v>
      </c>
      <c r="G39" s="1143">
        <v>1818</v>
      </c>
      <c r="H39" s="195">
        <v>4</v>
      </c>
      <c r="I39" s="1143">
        <v>1937</v>
      </c>
      <c r="J39" s="195">
        <v>4.25</v>
      </c>
      <c r="K39" s="1143">
        <v>2058</v>
      </c>
      <c r="L39" s="887">
        <v>4.5</v>
      </c>
      <c r="M39" s="1143">
        <v>2181</v>
      </c>
      <c r="N39" s="887">
        <v>4.76</v>
      </c>
      <c r="O39" s="1144">
        <v>2306</v>
      </c>
      <c r="R39" s="1131"/>
      <c r="T39" s="1131"/>
    </row>
    <row r="40" spans="2:20" x14ac:dyDescent="0.25">
      <c r="B40" s="1153" t="s">
        <v>41</v>
      </c>
      <c r="C40" s="887">
        <v>744</v>
      </c>
      <c r="D40" s="887"/>
      <c r="E40" s="887"/>
      <c r="F40" s="195">
        <v>4.2</v>
      </c>
      <c r="G40" s="1143">
        <v>2136</v>
      </c>
      <c r="H40" s="195">
        <v>4.4800000000000004</v>
      </c>
      <c r="I40" s="1143">
        <v>2275</v>
      </c>
      <c r="J40" s="195">
        <v>4.76</v>
      </c>
      <c r="K40" s="1143">
        <v>2417</v>
      </c>
      <c r="L40" s="887">
        <v>5.04</v>
      </c>
      <c r="M40" s="1143">
        <v>2561</v>
      </c>
      <c r="N40" s="887">
        <v>5.33</v>
      </c>
      <c r="O40" s="1144">
        <v>2709</v>
      </c>
      <c r="R40" s="1131"/>
      <c r="T40" s="1131"/>
    </row>
    <row r="41" spans="2:20" x14ac:dyDescent="0.25">
      <c r="B41" s="1153" t="s">
        <v>42</v>
      </c>
      <c r="C41" s="887">
        <v>720</v>
      </c>
      <c r="D41" s="887"/>
      <c r="E41" s="887"/>
      <c r="F41" s="195">
        <v>4.42</v>
      </c>
      <c r="G41" s="1143">
        <v>2311</v>
      </c>
      <c r="H41" s="195">
        <v>4.71</v>
      </c>
      <c r="I41" s="1143">
        <v>2461</v>
      </c>
      <c r="J41" s="195">
        <v>5.01</v>
      </c>
      <c r="K41" s="1143">
        <v>2615</v>
      </c>
      <c r="L41" s="887">
        <v>5.31</v>
      </c>
      <c r="M41" s="1143">
        <v>2771</v>
      </c>
      <c r="N41" s="887">
        <v>5.61</v>
      </c>
      <c r="O41" s="1144">
        <v>2931</v>
      </c>
      <c r="R41" s="1131"/>
      <c r="T41" s="1131"/>
    </row>
    <row r="42" spans="2:20" x14ac:dyDescent="0.25">
      <c r="B42" s="1153" t="s">
        <v>43</v>
      </c>
      <c r="C42" s="887">
        <v>744</v>
      </c>
      <c r="D42" s="887"/>
      <c r="E42" s="887"/>
      <c r="F42" s="195">
        <v>4.2</v>
      </c>
      <c r="G42" s="1143">
        <v>2099</v>
      </c>
      <c r="H42" s="195">
        <v>4.4800000000000004</v>
      </c>
      <c r="I42" s="1143">
        <v>2236</v>
      </c>
      <c r="J42" s="195">
        <v>4.76</v>
      </c>
      <c r="K42" s="1143">
        <v>2375</v>
      </c>
      <c r="L42" s="887">
        <v>5.04</v>
      </c>
      <c r="M42" s="1143">
        <v>2517</v>
      </c>
      <c r="N42" s="887">
        <v>5.33</v>
      </c>
      <c r="O42" s="1144">
        <v>2662</v>
      </c>
      <c r="R42" s="1131"/>
      <c r="T42" s="1131"/>
    </row>
    <row r="43" spans="2:20" x14ac:dyDescent="0.25">
      <c r="B43" s="1153" t="s">
        <v>44</v>
      </c>
      <c r="C43" s="887">
        <v>720</v>
      </c>
      <c r="D43" s="887">
        <v>3.41</v>
      </c>
      <c r="E43" s="1143">
        <v>1675</v>
      </c>
      <c r="F43" s="195">
        <v>3.64</v>
      </c>
      <c r="G43" s="1143">
        <v>1789</v>
      </c>
      <c r="H43" s="195">
        <v>3.88</v>
      </c>
      <c r="I43" s="1143">
        <v>1906</v>
      </c>
      <c r="J43" s="195">
        <v>4.12</v>
      </c>
      <c r="K43" s="1143">
        <v>2025</v>
      </c>
      <c r="L43" s="887">
        <v>4.37</v>
      </c>
      <c r="M43" s="1143">
        <v>2146</v>
      </c>
      <c r="N43" s="887">
        <v>4.62</v>
      </c>
      <c r="O43" s="1144">
        <v>2269</v>
      </c>
      <c r="R43" s="1131"/>
      <c r="T43" s="1131"/>
    </row>
    <row r="44" spans="2:20" x14ac:dyDescent="0.25">
      <c r="B44" s="1153" t="s">
        <v>45</v>
      </c>
      <c r="C44" s="887">
        <v>744</v>
      </c>
      <c r="D44" s="887">
        <v>3.34</v>
      </c>
      <c r="E44" s="1143">
        <v>1754</v>
      </c>
      <c r="F44" s="195">
        <v>3.57</v>
      </c>
      <c r="G44" s="1143">
        <v>1874</v>
      </c>
      <c r="H44" s="195">
        <v>3.8</v>
      </c>
      <c r="I44" s="1143">
        <v>1997</v>
      </c>
      <c r="J44" s="195">
        <v>4.04</v>
      </c>
      <c r="K44" s="1143">
        <v>2121</v>
      </c>
      <c r="L44" s="887">
        <v>4.28</v>
      </c>
      <c r="M44" s="1143">
        <v>2248</v>
      </c>
      <c r="N44" s="195">
        <v>4.53</v>
      </c>
      <c r="O44" s="1144">
        <v>2377</v>
      </c>
      <c r="R44" s="1131"/>
      <c r="T44" s="1131"/>
    </row>
    <row r="45" spans="2:20" x14ac:dyDescent="0.25">
      <c r="B45" s="1153" t="s">
        <v>46</v>
      </c>
      <c r="C45" s="887">
        <v>744</v>
      </c>
      <c r="D45" s="887">
        <v>3.25</v>
      </c>
      <c r="E45" s="1143">
        <v>1750</v>
      </c>
      <c r="F45" s="195">
        <v>3.48</v>
      </c>
      <c r="G45" s="1143">
        <v>1870</v>
      </c>
      <c r="H45" s="195">
        <v>3.7</v>
      </c>
      <c r="I45" s="1143">
        <v>1992</v>
      </c>
      <c r="J45" s="195">
        <v>3.93</v>
      </c>
      <c r="K45" s="1143">
        <v>2116</v>
      </c>
      <c r="L45" s="887">
        <v>4.17</v>
      </c>
      <c r="M45" s="1143">
        <v>2243</v>
      </c>
      <c r="N45" s="887">
        <v>4.41</v>
      </c>
      <c r="O45" s="1144">
        <v>2372</v>
      </c>
      <c r="R45" s="1131"/>
      <c r="T45" s="1131"/>
    </row>
    <row r="46" spans="2:20" x14ac:dyDescent="0.25">
      <c r="B46" s="1153" t="s">
        <v>47</v>
      </c>
      <c r="C46" s="887">
        <v>720</v>
      </c>
      <c r="D46" s="887">
        <v>3.62</v>
      </c>
      <c r="E46" s="1143">
        <v>1943</v>
      </c>
      <c r="F46" s="195">
        <v>3.87</v>
      </c>
      <c r="G46" s="1143">
        <v>2076</v>
      </c>
      <c r="H46" s="195">
        <v>4.12</v>
      </c>
      <c r="I46" s="1143">
        <v>2211</v>
      </c>
      <c r="J46" s="195">
        <v>4.38</v>
      </c>
      <c r="K46" s="1143">
        <v>2349</v>
      </c>
      <c r="L46" s="887">
        <v>4.6399999999999997</v>
      </c>
      <c r="M46" s="1143">
        <v>2490</v>
      </c>
      <c r="N46" s="887">
        <v>4.91</v>
      </c>
      <c r="O46" s="1144">
        <v>2633</v>
      </c>
      <c r="R46" s="1131"/>
      <c r="T46" s="1131"/>
    </row>
    <row r="47" spans="2:20" x14ac:dyDescent="0.25">
      <c r="B47" s="1153" t="s">
        <v>48</v>
      </c>
      <c r="C47" s="887">
        <v>744</v>
      </c>
      <c r="D47" s="887">
        <v>3.75</v>
      </c>
      <c r="E47" s="1143">
        <v>2033</v>
      </c>
      <c r="F47" s="195">
        <v>4.01</v>
      </c>
      <c r="G47" s="1143">
        <v>2172</v>
      </c>
      <c r="H47" s="195">
        <v>4.2699999999999996</v>
      </c>
      <c r="I47" s="1143">
        <v>2314</v>
      </c>
      <c r="J47" s="195">
        <v>4.54</v>
      </c>
      <c r="K47" s="1143">
        <v>2458</v>
      </c>
      <c r="L47" s="887">
        <v>4.8099999999999996</v>
      </c>
      <c r="M47" s="1143">
        <v>2605</v>
      </c>
      <c r="N47" s="887">
        <v>5.08</v>
      </c>
      <c r="O47" s="1144">
        <v>2755</v>
      </c>
      <c r="R47" s="1131"/>
      <c r="T47" s="1131"/>
    </row>
    <row r="48" spans="2:20" ht="13.8" thickBot="1" x14ac:dyDescent="0.3">
      <c r="B48" s="1153" t="s">
        <v>49</v>
      </c>
      <c r="C48" s="887">
        <v>720</v>
      </c>
      <c r="D48" s="887">
        <v>3.66</v>
      </c>
      <c r="E48" s="1143">
        <v>1905</v>
      </c>
      <c r="F48" s="195">
        <v>3.91</v>
      </c>
      <c r="G48" s="1143">
        <v>2035</v>
      </c>
      <c r="H48" s="887">
        <v>4.16</v>
      </c>
      <c r="I48" s="1143">
        <v>2168</v>
      </c>
      <c r="J48" s="195">
        <v>4.42</v>
      </c>
      <c r="K48" s="1143">
        <v>2303</v>
      </c>
      <c r="L48" s="887">
        <v>4.6900000000000004</v>
      </c>
      <c r="M48" s="1143">
        <v>2441</v>
      </c>
      <c r="N48" s="887">
        <v>4.96</v>
      </c>
      <c r="O48" s="1144">
        <v>2581</v>
      </c>
      <c r="R48" s="1131"/>
      <c r="T48" s="1131"/>
    </row>
    <row r="49" spans="2:20" ht="13.8" thickBot="1" x14ac:dyDescent="0.3">
      <c r="B49" s="1249" t="s">
        <v>70</v>
      </c>
      <c r="C49" s="1250"/>
      <c r="D49" s="1145"/>
      <c r="E49" s="1146">
        <f>SUM(E43:E48)</f>
        <v>11060</v>
      </c>
      <c r="F49" s="1146"/>
      <c r="G49" s="1146">
        <f>SUM(G37:G48)</f>
        <v>23837</v>
      </c>
      <c r="H49" s="1146"/>
      <c r="I49" s="1146">
        <f>SUM(I37:I48)</f>
        <v>25392</v>
      </c>
      <c r="J49" s="1146"/>
      <c r="K49" s="1146">
        <f>SUM(K37:K48)</f>
        <v>26975</v>
      </c>
      <c r="L49" s="1146"/>
      <c r="M49" s="1146">
        <f>SUM(M37:M48)</f>
        <v>28589</v>
      </c>
      <c r="N49" s="1146"/>
      <c r="O49" s="1147">
        <f>SUM(O37:O48)</f>
        <v>30234</v>
      </c>
    </row>
    <row r="50" spans="2:20" ht="13.8" x14ac:dyDescent="0.3">
      <c r="B50" s="1138" t="s">
        <v>287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</row>
    <row r="51" spans="2:20" x14ac:dyDescent="0.25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</row>
    <row r="52" spans="2:20" ht="21" customHeight="1" thickBot="1" x14ac:dyDescent="0.3">
      <c r="B52" s="1247" t="s">
        <v>326</v>
      </c>
      <c r="C52" s="1247"/>
      <c r="D52" s="1247"/>
      <c r="E52" s="1247"/>
      <c r="F52" s="1247"/>
      <c r="G52" s="1247"/>
      <c r="H52" s="1247"/>
      <c r="I52" s="1247"/>
      <c r="J52" s="1247"/>
      <c r="K52" s="1247"/>
      <c r="L52" s="1247"/>
      <c r="M52" s="1247"/>
      <c r="N52" s="1247"/>
      <c r="O52" s="1247"/>
    </row>
    <row r="53" spans="2:20" x14ac:dyDescent="0.25">
      <c r="B53" s="1251" t="s">
        <v>35</v>
      </c>
      <c r="C53" s="1253" t="s">
        <v>36</v>
      </c>
      <c r="D53" s="1246">
        <v>2021</v>
      </c>
      <c r="E53" s="1246"/>
      <c r="F53" s="1246">
        <v>2022</v>
      </c>
      <c r="G53" s="1246"/>
      <c r="H53" s="1246">
        <v>2023</v>
      </c>
      <c r="I53" s="1246"/>
      <c r="J53" s="1246">
        <v>2024</v>
      </c>
      <c r="K53" s="1246"/>
      <c r="L53" s="1246">
        <v>2025</v>
      </c>
      <c r="M53" s="1246"/>
      <c r="N53" s="1246">
        <v>2026</v>
      </c>
      <c r="O53" s="1248"/>
    </row>
    <row r="54" spans="2:20" ht="27" thickBot="1" x14ac:dyDescent="0.3">
      <c r="B54" s="1252"/>
      <c r="C54" s="1254"/>
      <c r="D54" s="1141" t="s">
        <v>37</v>
      </c>
      <c r="E54" s="1141" t="s">
        <v>69</v>
      </c>
      <c r="F54" s="1141" t="s">
        <v>37</v>
      </c>
      <c r="G54" s="1141" t="s">
        <v>69</v>
      </c>
      <c r="H54" s="1141" t="s">
        <v>37</v>
      </c>
      <c r="I54" s="1141" t="s">
        <v>69</v>
      </c>
      <c r="J54" s="1141" t="s">
        <v>37</v>
      </c>
      <c r="K54" s="1141" t="s">
        <v>69</v>
      </c>
      <c r="L54" s="1141" t="s">
        <v>37</v>
      </c>
      <c r="M54" s="1141" t="s">
        <v>69</v>
      </c>
      <c r="N54" s="1141" t="s">
        <v>37</v>
      </c>
      <c r="O54" s="1142" t="s">
        <v>69</v>
      </c>
    </row>
    <row r="55" spans="2:20" x14ac:dyDescent="0.25">
      <c r="B55" s="1153" t="s">
        <v>38</v>
      </c>
      <c r="C55" s="887">
        <v>744</v>
      </c>
      <c r="D55" s="887"/>
      <c r="E55" s="887"/>
      <c r="F55" s="195">
        <v>6.31</v>
      </c>
      <c r="G55" s="1143">
        <v>2923</v>
      </c>
      <c r="H55" s="887">
        <v>6.72</v>
      </c>
      <c r="I55" s="1143">
        <v>3114</v>
      </c>
      <c r="J55" s="195">
        <v>7.14</v>
      </c>
      <c r="K55" s="1143">
        <v>3308</v>
      </c>
      <c r="L55" s="195">
        <v>7.57</v>
      </c>
      <c r="M55" s="1143">
        <v>3506</v>
      </c>
      <c r="N55" s="195">
        <v>8</v>
      </c>
      <c r="O55" s="1144">
        <v>3708</v>
      </c>
      <c r="R55" s="1131"/>
      <c r="T55" s="1131"/>
    </row>
    <row r="56" spans="2:20" x14ac:dyDescent="0.25">
      <c r="B56" s="1153" t="s">
        <v>39</v>
      </c>
      <c r="C56" s="887">
        <v>744</v>
      </c>
      <c r="D56" s="887"/>
      <c r="E56" s="887"/>
      <c r="F56" s="195">
        <v>5.8</v>
      </c>
      <c r="G56" s="1143">
        <v>3007</v>
      </c>
      <c r="H56" s="887">
        <v>6.18</v>
      </c>
      <c r="I56" s="1143">
        <v>3203</v>
      </c>
      <c r="J56" s="195">
        <v>6.57</v>
      </c>
      <c r="K56" s="1143">
        <v>3403</v>
      </c>
      <c r="L56" s="195">
        <v>6.96</v>
      </c>
      <c r="M56" s="1143">
        <v>3606</v>
      </c>
      <c r="N56" s="195">
        <v>7.36</v>
      </c>
      <c r="O56" s="1144">
        <v>3814</v>
      </c>
      <c r="R56" s="1131"/>
      <c r="T56" s="1131"/>
    </row>
    <row r="57" spans="2:20" x14ac:dyDescent="0.25">
      <c r="B57" s="1153" t="s">
        <v>40</v>
      </c>
      <c r="C57" s="887">
        <v>672</v>
      </c>
      <c r="D57" s="887"/>
      <c r="E57" s="887"/>
      <c r="F57" s="195">
        <v>6.09</v>
      </c>
      <c r="G57" s="1143">
        <v>2948</v>
      </c>
      <c r="H57" s="887">
        <v>6.48</v>
      </c>
      <c r="I57" s="1143">
        <v>3141</v>
      </c>
      <c r="J57" s="195">
        <v>6.89</v>
      </c>
      <c r="K57" s="1143">
        <v>3336</v>
      </c>
      <c r="L57" s="195">
        <v>7.3</v>
      </c>
      <c r="M57" s="1143">
        <v>3536</v>
      </c>
      <c r="N57" s="195">
        <v>7.72</v>
      </c>
      <c r="O57" s="1144">
        <v>3740</v>
      </c>
      <c r="R57" s="1131"/>
      <c r="T57" s="1131"/>
    </row>
    <row r="58" spans="2:20" x14ac:dyDescent="0.25">
      <c r="B58" s="1153" t="s">
        <v>41</v>
      </c>
      <c r="C58" s="887">
        <v>744</v>
      </c>
      <c r="D58" s="887"/>
      <c r="E58" s="887"/>
      <c r="F58" s="195">
        <v>6.82</v>
      </c>
      <c r="G58" s="1143">
        <v>3463</v>
      </c>
      <c r="H58" s="887">
        <v>7.26</v>
      </c>
      <c r="I58" s="1143">
        <v>3689</v>
      </c>
      <c r="J58" s="195">
        <v>7.71</v>
      </c>
      <c r="K58" s="1143">
        <v>3919</v>
      </c>
      <c r="L58" s="195">
        <v>8.18</v>
      </c>
      <c r="M58" s="1143">
        <v>4154</v>
      </c>
      <c r="N58" s="195">
        <v>8.65</v>
      </c>
      <c r="O58" s="1144">
        <v>4393</v>
      </c>
      <c r="R58" s="1131"/>
      <c r="T58" s="1131"/>
    </row>
    <row r="59" spans="2:20" x14ac:dyDescent="0.25">
      <c r="B59" s="1153" t="s">
        <v>42</v>
      </c>
      <c r="C59" s="887">
        <v>720</v>
      </c>
      <c r="D59" s="887"/>
      <c r="E59" s="887"/>
      <c r="F59" s="195">
        <v>7.17</v>
      </c>
      <c r="G59" s="1143">
        <v>3747</v>
      </c>
      <c r="H59" s="887">
        <v>7.64</v>
      </c>
      <c r="I59" s="1143">
        <v>3991</v>
      </c>
      <c r="J59" s="195">
        <v>8.1199999999999992</v>
      </c>
      <c r="K59" s="1143">
        <v>4240</v>
      </c>
      <c r="L59" s="195">
        <v>8.6</v>
      </c>
      <c r="M59" s="1143">
        <v>4494</v>
      </c>
      <c r="N59" s="195">
        <v>9.1</v>
      </c>
      <c r="O59" s="1144">
        <v>4753</v>
      </c>
      <c r="R59" s="1131"/>
      <c r="T59" s="1131"/>
    </row>
    <row r="60" spans="2:20" x14ac:dyDescent="0.25">
      <c r="B60" s="1153" t="s">
        <v>43</v>
      </c>
      <c r="C60" s="887">
        <v>744</v>
      </c>
      <c r="D60" s="887"/>
      <c r="E60" s="887"/>
      <c r="F60" s="195">
        <v>6.82</v>
      </c>
      <c r="G60" s="1143">
        <v>3403</v>
      </c>
      <c r="H60" s="887">
        <v>7.26</v>
      </c>
      <c r="I60" s="1143">
        <v>3625</v>
      </c>
      <c r="J60" s="195">
        <v>7.72</v>
      </c>
      <c r="K60" s="1143">
        <v>3852</v>
      </c>
      <c r="L60" s="195">
        <v>8.18</v>
      </c>
      <c r="M60" s="1143">
        <v>4082</v>
      </c>
      <c r="N60" s="195">
        <v>8.65</v>
      </c>
      <c r="O60" s="1144">
        <v>4317</v>
      </c>
      <c r="R60" s="1131"/>
      <c r="T60" s="1131"/>
    </row>
    <row r="61" spans="2:20" x14ac:dyDescent="0.25">
      <c r="B61" s="1153" t="s">
        <v>44</v>
      </c>
      <c r="C61" s="887">
        <v>720</v>
      </c>
      <c r="D61" s="887">
        <v>5.52</v>
      </c>
      <c r="E61" s="1143">
        <v>2715</v>
      </c>
      <c r="F61" s="195">
        <v>5.9</v>
      </c>
      <c r="G61" s="1143">
        <v>2901</v>
      </c>
      <c r="H61" s="887">
        <v>6.29</v>
      </c>
      <c r="I61" s="1143">
        <v>3091</v>
      </c>
      <c r="J61" s="195">
        <v>6.68</v>
      </c>
      <c r="K61" s="1143">
        <v>3283</v>
      </c>
      <c r="L61" s="195">
        <v>7.08</v>
      </c>
      <c r="M61" s="1143">
        <v>3480</v>
      </c>
      <c r="N61" s="195">
        <v>7.49</v>
      </c>
      <c r="O61" s="1144">
        <v>3680</v>
      </c>
      <c r="R61" s="1131"/>
      <c r="T61" s="1131"/>
    </row>
    <row r="62" spans="2:20" x14ac:dyDescent="0.25">
      <c r="B62" s="1153" t="s">
        <v>45</v>
      </c>
      <c r="C62" s="887">
        <v>744</v>
      </c>
      <c r="D62" s="887">
        <v>5.42</v>
      </c>
      <c r="E62" s="1143">
        <v>2845</v>
      </c>
      <c r="F62" s="195">
        <v>5.79</v>
      </c>
      <c r="G62" s="1143">
        <v>3039</v>
      </c>
      <c r="H62" s="887">
        <v>6.17</v>
      </c>
      <c r="I62" s="1143">
        <v>3238</v>
      </c>
      <c r="J62" s="195">
        <v>6.55</v>
      </c>
      <c r="K62" s="1143">
        <v>3440</v>
      </c>
      <c r="L62" s="195">
        <v>6.94</v>
      </c>
      <c r="M62" s="1143">
        <v>3646</v>
      </c>
      <c r="N62" s="195">
        <v>7.34</v>
      </c>
      <c r="O62" s="1144">
        <v>3855</v>
      </c>
      <c r="R62" s="1131"/>
      <c r="T62" s="1131"/>
    </row>
    <row r="63" spans="2:20" x14ac:dyDescent="0.25">
      <c r="B63" s="1153" t="s">
        <v>46</v>
      </c>
      <c r="C63" s="887">
        <v>744</v>
      </c>
      <c r="D63" s="887">
        <v>5.27</v>
      </c>
      <c r="E63" s="1143">
        <v>2838</v>
      </c>
      <c r="F63" s="195">
        <v>5.64</v>
      </c>
      <c r="G63" s="1143">
        <v>3032</v>
      </c>
      <c r="H63" s="195">
        <v>6</v>
      </c>
      <c r="I63" s="1143">
        <v>3230</v>
      </c>
      <c r="J63" s="195">
        <v>6.38</v>
      </c>
      <c r="K63" s="1143">
        <v>3432</v>
      </c>
      <c r="L63" s="195">
        <v>6.76</v>
      </c>
      <c r="M63" s="1143">
        <v>3637</v>
      </c>
      <c r="N63" s="195">
        <v>7.15</v>
      </c>
      <c r="O63" s="1144">
        <v>3846</v>
      </c>
      <c r="R63" s="1131"/>
      <c r="T63" s="1131"/>
    </row>
    <row r="64" spans="2:20" x14ac:dyDescent="0.25">
      <c r="B64" s="1153" t="s">
        <v>47</v>
      </c>
      <c r="C64" s="887">
        <v>720</v>
      </c>
      <c r="D64" s="887">
        <v>5.87</v>
      </c>
      <c r="E64" s="1143">
        <v>3150</v>
      </c>
      <c r="F64" s="195">
        <v>6.27</v>
      </c>
      <c r="G64" s="1143">
        <v>3366</v>
      </c>
      <c r="H64" s="887">
        <v>6.68</v>
      </c>
      <c r="I64" s="1143">
        <v>3586</v>
      </c>
      <c r="J64" s="195">
        <v>7.1</v>
      </c>
      <c r="K64" s="1143">
        <v>3809</v>
      </c>
      <c r="L64" s="195">
        <v>7.52</v>
      </c>
      <c r="M64" s="1143">
        <v>4037</v>
      </c>
      <c r="N64" s="195">
        <v>7.96</v>
      </c>
      <c r="O64" s="1144">
        <v>4270</v>
      </c>
      <c r="R64" s="1131"/>
      <c r="T64" s="1131"/>
    </row>
    <row r="65" spans="2:20" x14ac:dyDescent="0.25">
      <c r="B65" s="1153" t="s">
        <v>48</v>
      </c>
      <c r="C65" s="887">
        <v>744</v>
      </c>
      <c r="D65" s="887">
        <v>6.08</v>
      </c>
      <c r="E65" s="1143">
        <v>3296</v>
      </c>
      <c r="F65" s="195">
        <v>6.5</v>
      </c>
      <c r="G65" s="1143">
        <v>3522</v>
      </c>
      <c r="H65" s="887">
        <v>6.92</v>
      </c>
      <c r="I65" s="1143">
        <v>3752</v>
      </c>
      <c r="J65" s="195">
        <v>7.35</v>
      </c>
      <c r="K65" s="1143">
        <v>3986</v>
      </c>
      <c r="L65" s="195">
        <v>7.79</v>
      </c>
      <c r="M65" s="1143">
        <v>4224</v>
      </c>
      <c r="N65" s="195">
        <v>8.24</v>
      </c>
      <c r="O65" s="1144">
        <v>4467</v>
      </c>
      <c r="R65" s="1131"/>
      <c r="T65" s="1131"/>
    </row>
    <row r="66" spans="2:20" ht="13.8" thickBot="1" x14ac:dyDescent="0.3">
      <c r="B66" s="1153" t="s">
        <v>49</v>
      </c>
      <c r="C66" s="887">
        <v>720</v>
      </c>
      <c r="D66" s="887">
        <v>5.93</v>
      </c>
      <c r="E66" s="1143">
        <v>3089</v>
      </c>
      <c r="F66" s="195">
        <v>6.34</v>
      </c>
      <c r="G66" s="1143">
        <v>3300</v>
      </c>
      <c r="H66" s="887">
        <v>6.75</v>
      </c>
      <c r="I66" s="1143">
        <v>3515</v>
      </c>
      <c r="J66" s="195">
        <v>7.17</v>
      </c>
      <c r="K66" s="1143">
        <v>3735</v>
      </c>
      <c r="L66" s="195">
        <v>7.6</v>
      </c>
      <c r="M66" s="1143">
        <v>3958</v>
      </c>
      <c r="N66" s="195">
        <v>8.0399999999999991</v>
      </c>
      <c r="O66" s="1144">
        <v>4186</v>
      </c>
      <c r="R66" s="1131"/>
      <c r="T66" s="1131"/>
    </row>
    <row r="67" spans="2:20" ht="13.8" thickBot="1" x14ac:dyDescent="0.3">
      <c r="B67" s="1249" t="s">
        <v>70</v>
      </c>
      <c r="C67" s="1250"/>
      <c r="D67" s="1145"/>
      <c r="E67" s="1146">
        <f>SUM(E61:E66)</f>
        <v>17933</v>
      </c>
      <c r="F67" s="1146"/>
      <c r="G67" s="1146">
        <f>SUM(G55:G66)</f>
        <v>38651</v>
      </c>
      <c r="H67" s="1146"/>
      <c r="I67" s="1146">
        <f>SUM(I55:I66)</f>
        <v>41175</v>
      </c>
      <c r="J67" s="1146"/>
      <c r="K67" s="1146">
        <f>SUM(K55:K66)</f>
        <v>43743</v>
      </c>
      <c r="L67" s="1146"/>
      <c r="M67" s="1146">
        <f>SUM(M55:M66)</f>
        <v>46360</v>
      </c>
      <c r="N67" s="1146"/>
      <c r="O67" s="1147">
        <f>SUM(O55:O66)</f>
        <v>49029</v>
      </c>
    </row>
    <row r="68" spans="2:20" ht="13.8" x14ac:dyDescent="0.3">
      <c r="B68" s="1138" t="s">
        <v>287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</row>
    <row r="69" spans="2:20" x14ac:dyDescent="0.25">
      <c r="B69" s="106"/>
      <c r="C69" s="106"/>
      <c r="D69" s="106"/>
      <c r="E69" s="1148"/>
      <c r="F69" s="106"/>
      <c r="G69" s="106"/>
      <c r="H69" s="106"/>
      <c r="I69" s="106"/>
      <c r="J69" s="106"/>
      <c r="K69" s="106"/>
      <c r="L69" s="106"/>
      <c r="M69" s="106"/>
      <c r="N69" s="106"/>
      <c r="O69" s="106"/>
    </row>
    <row r="70" spans="2:20" x14ac:dyDescent="0.25">
      <c r="B70" s="106"/>
      <c r="C70" s="106"/>
      <c r="D70" s="106"/>
      <c r="E70" s="1148"/>
      <c r="F70" s="106"/>
      <c r="G70" s="106"/>
      <c r="H70" s="106"/>
      <c r="I70" s="106"/>
      <c r="J70" s="106"/>
      <c r="K70" s="106"/>
      <c r="L70" s="106"/>
      <c r="M70" s="106"/>
      <c r="N70" s="106"/>
      <c r="O70" s="106"/>
    </row>
    <row r="71" spans="2:20" x14ac:dyDescent="0.25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</row>
    <row r="72" spans="2:20" ht="16.8" customHeight="1" thickBot="1" x14ac:dyDescent="0.3">
      <c r="B72" s="1262" t="s">
        <v>289</v>
      </c>
      <c r="C72" s="1262"/>
      <c r="D72" s="1262"/>
      <c r="E72" s="1262"/>
      <c r="F72" s="106"/>
      <c r="G72" s="106"/>
      <c r="H72" s="106"/>
      <c r="I72" s="106"/>
      <c r="J72" s="106"/>
      <c r="K72" s="106"/>
      <c r="L72" s="106"/>
      <c r="M72" s="106"/>
      <c r="N72" s="106"/>
      <c r="O72" s="106"/>
    </row>
    <row r="73" spans="2:20" ht="25.8" customHeight="1" thickBot="1" x14ac:dyDescent="0.3">
      <c r="B73" s="1149" t="s">
        <v>63</v>
      </c>
      <c r="C73" s="1263" t="s">
        <v>231</v>
      </c>
      <c r="D73" s="1263"/>
      <c r="E73" s="1264"/>
      <c r="F73" s="106"/>
      <c r="G73" s="106"/>
      <c r="H73" s="106"/>
      <c r="I73" s="106"/>
      <c r="J73" s="106"/>
      <c r="K73" s="106"/>
      <c r="L73" s="106"/>
      <c r="M73" s="106"/>
      <c r="N73" s="106"/>
      <c r="O73" s="106"/>
    </row>
    <row r="74" spans="2:20" ht="16.2" customHeight="1" x14ac:dyDescent="0.25">
      <c r="B74" s="1150" t="s">
        <v>51</v>
      </c>
      <c r="C74" s="1240">
        <v>0.6</v>
      </c>
      <c r="D74" s="1240"/>
      <c r="E74" s="1241"/>
      <c r="F74" s="106"/>
      <c r="G74" s="106"/>
      <c r="H74" s="106"/>
      <c r="I74" s="106"/>
      <c r="J74" s="106"/>
      <c r="K74" s="106"/>
      <c r="L74" s="106"/>
      <c r="M74" s="106"/>
      <c r="N74" s="106"/>
      <c r="O74" s="106"/>
    </row>
    <row r="75" spans="2:20" ht="16.2" customHeight="1" x14ac:dyDescent="0.25">
      <c r="B75" s="1150" t="s">
        <v>50</v>
      </c>
      <c r="C75" s="1240">
        <v>0.15</v>
      </c>
      <c r="D75" s="1240"/>
      <c r="E75" s="1241"/>
      <c r="F75" s="106"/>
      <c r="G75" s="106"/>
      <c r="H75" s="106"/>
      <c r="I75" s="106"/>
      <c r="J75" s="106"/>
      <c r="K75" s="106"/>
      <c r="L75" s="106"/>
      <c r="M75" s="106"/>
      <c r="N75" s="106"/>
      <c r="O75" s="106"/>
    </row>
    <row r="76" spans="2:20" ht="16.2" customHeight="1" x14ac:dyDescent="0.25">
      <c r="B76" s="1150" t="s">
        <v>52</v>
      </c>
      <c r="C76" s="1240">
        <v>0.72</v>
      </c>
      <c r="D76" s="1240"/>
      <c r="E76" s="1241"/>
      <c r="F76" s="106"/>
      <c r="G76" s="106"/>
      <c r="H76" s="106"/>
      <c r="I76" s="106"/>
      <c r="J76" s="106"/>
      <c r="K76" s="106"/>
      <c r="L76" s="106"/>
      <c r="M76" s="106"/>
      <c r="N76" s="106"/>
      <c r="O76" s="106"/>
    </row>
    <row r="77" spans="2:20" ht="16.2" customHeight="1" x14ac:dyDescent="0.25">
      <c r="B77" s="1150" t="s">
        <v>206</v>
      </c>
      <c r="C77" s="1240">
        <v>0.85</v>
      </c>
      <c r="D77" s="1240"/>
      <c r="E77" s="1241"/>
      <c r="F77" s="106"/>
      <c r="G77" s="106"/>
      <c r="H77" s="106"/>
      <c r="I77" s="106"/>
      <c r="J77" s="106"/>
      <c r="K77" s="106"/>
      <c r="L77" s="106"/>
      <c r="M77" s="106"/>
      <c r="N77" s="106"/>
      <c r="O77" s="106"/>
    </row>
    <row r="78" spans="2:20" ht="16.2" customHeight="1" x14ac:dyDescent="0.25">
      <c r="B78" s="1150" t="s">
        <v>12</v>
      </c>
      <c r="C78" s="1244">
        <v>0.85</v>
      </c>
      <c r="D78" s="1244"/>
      <c r="E78" s="1245"/>
      <c r="F78" s="106"/>
      <c r="G78" s="106"/>
      <c r="H78" s="106"/>
      <c r="I78" s="106"/>
      <c r="J78" s="106"/>
      <c r="K78" s="106"/>
      <c r="L78" s="106"/>
      <c r="M78" s="106"/>
      <c r="N78" s="106"/>
      <c r="O78" s="106"/>
    </row>
    <row r="79" spans="2:20" ht="16.2" customHeight="1" x14ac:dyDescent="0.25">
      <c r="B79" s="1150" t="s">
        <v>68</v>
      </c>
      <c r="C79" s="1244">
        <v>0.85</v>
      </c>
      <c r="D79" s="1244"/>
      <c r="E79" s="1245"/>
      <c r="F79" s="106"/>
      <c r="G79" s="106"/>
      <c r="H79" s="106"/>
      <c r="I79" s="106"/>
      <c r="J79" s="106"/>
      <c r="K79" s="106"/>
      <c r="L79" s="106"/>
      <c r="M79" s="106"/>
      <c r="N79" s="106"/>
      <c r="O79" s="106"/>
    </row>
    <row r="80" spans="2:20" ht="16.2" customHeight="1" thickBot="1" x14ac:dyDescent="0.3">
      <c r="B80" s="1151" t="s">
        <v>58</v>
      </c>
      <c r="C80" s="1242">
        <v>0.85</v>
      </c>
      <c r="D80" s="1242"/>
      <c r="E80" s="1243"/>
      <c r="F80" s="106"/>
      <c r="G80" s="106"/>
      <c r="H80" s="106"/>
      <c r="I80" s="106"/>
      <c r="J80" s="106"/>
      <c r="K80" s="106"/>
      <c r="L80" s="106"/>
      <c r="M80" s="106"/>
      <c r="N80" s="106"/>
      <c r="O80" s="106"/>
    </row>
    <row r="81" spans="2:15" ht="20.399999999999999" customHeight="1" x14ac:dyDescent="0.25">
      <c r="B81" s="1261"/>
      <c r="C81" s="1261"/>
      <c r="D81" s="1261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</row>
    <row r="82" spans="2:15" x14ac:dyDescent="0.25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</row>
    <row r="83" spans="2:15" ht="18" customHeight="1" thickBot="1" x14ac:dyDescent="0.3">
      <c r="B83" s="1262" t="s">
        <v>288</v>
      </c>
      <c r="C83" s="1262"/>
      <c r="D83" s="1262"/>
      <c r="E83" s="1262"/>
      <c r="F83" s="106"/>
      <c r="G83" s="106"/>
      <c r="H83" s="106"/>
      <c r="I83" s="106"/>
      <c r="J83" s="106"/>
      <c r="K83" s="106"/>
      <c r="L83" s="106"/>
      <c r="M83" s="106"/>
      <c r="N83" s="106"/>
      <c r="O83" s="106"/>
    </row>
    <row r="84" spans="2:15" ht="39.6" customHeight="1" thickBot="1" x14ac:dyDescent="0.3">
      <c r="B84" s="1149" t="s">
        <v>63</v>
      </c>
      <c r="C84" s="1263" t="s">
        <v>64</v>
      </c>
      <c r="D84" s="1263"/>
      <c r="E84" s="1264"/>
      <c r="F84" s="106"/>
      <c r="G84" s="106"/>
      <c r="H84" s="106"/>
      <c r="I84" s="106"/>
      <c r="J84" s="106"/>
      <c r="K84" s="106"/>
      <c r="L84" s="106"/>
      <c r="M84" s="106"/>
      <c r="N84" s="106"/>
      <c r="O84" s="106"/>
    </row>
    <row r="85" spans="2:15" ht="16.2" customHeight="1" x14ac:dyDescent="0.25">
      <c r="B85" s="1152" t="s">
        <v>51</v>
      </c>
      <c r="C85" s="1271">
        <v>0.7</v>
      </c>
      <c r="D85" s="1271"/>
      <c r="E85" s="1272"/>
      <c r="F85" s="106"/>
      <c r="G85" s="106"/>
      <c r="H85" s="106"/>
      <c r="I85" s="106"/>
      <c r="J85" s="106"/>
      <c r="K85" s="106"/>
      <c r="L85" s="106"/>
      <c r="M85" s="106"/>
      <c r="N85" s="106"/>
      <c r="O85" s="106"/>
    </row>
    <row r="86" spans="2:15" ht="26.4" customHeight="1" x14ac:dyDescent="0.25">
      <c r="B86" s="1150" t="s">
        <v>65</v>
      </c>
      <c r="C86" s="1269">
        <v>0</v>
      </c>
      <c r="D86" s="1269"/>
      <c r="E86" s="1270"/>
      <c r="F86" s="106"/>
      <c r="G86" s="106"/>
      <c r="H86" s="106"/>
      <c r="I86" s="106"/>
      <c r="J86" s="106"/>
      <c r="K86" s="106"/>
      <c r="L86" s="106"/>
      <c r="M86" s="106"/>
      <c r="N86" s="106"/>
      <c r="O86" s="106"/>
    </row>
    <row r="87" spans="2:15" ht="16.2" customHeight="1" x14ac:dyDescent="0.25">
      <c r="B87" s="1150" t="s">
        <v>66</v>
      </c>
      <c r="C87" s="1240" t="s">
        <v>273</v>
      </c>
      <c r="D87" s="1240"/>
      <c r="E87" s="1241"/>
      <c r="F87" s="106"/>
      <c r="G87" s="106"/>
      <c r="H87" s="106"/>
      <c r="I87" s="106"/>
      <c r="J87" s="106"/>
      <c r="K87" s="106"/>
      <c r="L87" s="106"/>
      <c r="M87" s="106"/>
      <c r="N87" s="106"/>
      <c r="O87" s="106"/>
    </row>
    <row r="88" spans="2:15" ht="16.2" customHeight="1" x14ac:dyDescent="0.25">
      <c r="B88" s="1150" t="s">
        <v>52</v>
      </c>
      <c r="C88" s="1269">
        <v>0.8</v>
      </c>
      <c r="D88" s="1269"/>
      <c r="E88" s="1270"/>
      <c r="F88" s="106"/>
      <c r="G88" s="106"/>
      <c r="H88" s="106"/>
      <c r="I88" s="106"/>
      <c r="J88" s="106"/>
      <c r="K88" s="106"/>
      <c r="L88" s="106"/>
      <c r="M88" s="106"/>
      <c r="N88" s="106"/>
      <c r="O88" s="106"/>
    </row>
    <row r="89" spans="2:15" ht="16.2" customHeight="1" x14ac:dyDescent="0.25">
      <c r="B89" s="1150" t="s">
        <v>206</v>
      </c>
      <c r="C89" s="1269">
        <v>1</v>
      </c>
      <c r="D89" s="1269"/>
      <c r="E89" s="1270"/>
      <c r="F89" s="106"/>
      <c r="G89" s="106"/>
      <c r="H89" s="106"/>
      <c r="I89" s="106"/>
      <c r="J89" s="106"/>
      <c r="K89" s="106"/>
      <c r="L89" s="106"/>
      <c r="M89" s="106"/>
      <c r="N89" s="106"/>
      <c r="O89" s="106"/>
    </row>
    <row r="90" spans="2:15" ht="16.2" customHeight="1" x14ac:dyDescent="0.25">
      <c r="B90" s="1150" t="s">
        <v>12</v>
      </c>
      <c r="C90" s="1269">
        <v>1</v>
      </c>
      <c r="D90" s="1269"/>
      <c r="E90" s="1270"/>
      <c r="F90" s="106"/>
      <c r="G90" s="106"/>
      <c r="H90" s="106"/>
      <c r="I90" s="106"/>
      <c r="J90" s="106"/>
      <c r="K90" s="106"/>
      <c r="L90" s="106"/>
      <c r="M90" s="106"/>
      <c r="N90" s="106"/>
      <c r="O90" s="106"/>
    </row>
    <row r="91" spans="2:15" ht="16.2" customHeight="1" x14ac:dyDescent="0.25">
      <c r="B91" s="1150" t="s">
        <v>67</v>
      </c>
      <c r="C91" s="1269">
        <v>1</v>
      </c>
      <c r="D91" s="1269"/>
      <c r="E91" s="1270"/>
      <c r="F91" s="106"/>
      <c r="G91" s="106"/>
      <c r="H91" s="106"/>
      <c r="I91" s="106"/>
      <c r="J91" s="106"/>
      <c r="K91" s="106"/>
      <c r="L91" s="106"/>
      <c r="M91" s="106"/>
      <c r="N91" s="106"/>
      <c r="O91" s="106"/>
    </row>
    <row r="92" spans="2:15" ht="16.2" customHeight="1" thickBot="1" x14ac:dyDescent="0.3">
      <c r="B92" s="1151" t="s">
        <v>58</v>
      </c>
      <c r="C92" s="1267">
        <v>1</v>
      </c>
      <c r="D92" s="1267"/>
      <c r="E92" s="1268"/>
      <c r="F92" s="106"/>
      <c r="G92" s="106"/>
      <c r="H92" s="106"/>
      <c r="I92" s="106"/>
      <c r="J92" s="106"/>
      <c r="K92" s="106"/>
      <c r="L92" s="106"/>
      <c r="M92" s="106"/>
      <c r="N92" s="106"/>
      <c r="O92" s="106"/>
    </row>
    <row r="95" spans="2:15" s="58" customFormat="1" x14ac:dyDescent="0.25"/>
    <row r="96" spans="2:15" s="58" customFormat="1" x14ac:dyDescent="0.25">
      <c r="B96" s="722"/>
      <c r="C96" s="189"/>
      <c r="D96" s="189"/>
      <c r="E96" s="1132"/>
      <c r="G96" s="188"/>
      <c r="H96" s="188"/>
      <c r="I96" s="188"/>
      <c r="J96" s="188"/>
      <c r="K96" s="188"/>
    </row>
    <row r="97" spans="2:11" s="58" customFormat="1" x14ac:dyDescent="0.25">
      <c r="B97" s="1195"/>
      <c r="C97" s="1195"/>
      <c r="D97" s="1195"/>
      <c r="E97" s="1132"/>
      <c r="G97" s="1166"/>
      <c r="H97" s="1166"/>
      <c r="I97" s="1166"/>
      <c r="J97" s="1166"/>
      <c r="K97" s="1166"/>
    </row>
    <row r="98" spans="2:11" s="58" customFormat="1" x14ac:dyDescent="0.25"/>
    <row r="99" spans="2:11" s="58" customFormat="1" x14ac:dyDescent="0.25"/>
    <row r="100" spans="2:11" s="58" customFormat="1" x14ac:dyDescent="0.25"/>
    <row r="101" spans="2:11" s="58" customFormat="1" x14ac:dyDescent="0.25"/>
    <row r="102" spans="2:11" s="58" customFormat="1" x14ac:dyDescent="0.25"/>
    <row r="103" spans="2:11" s="58" customFormat="1" x14ac:dyDescent="0.25"/>
    <row r="104" spans="2:11" s="58" customFormat="1" x14ac:dyDescent="0.25"/>
    <row r="105" spans="2:11" s="58" customFormat="1" x14ac:dyDescent="0.25"/>
    <row r="106" spans="2:11" s="58" customFormat="1" x14ac:dyDescent="0.25"/>
    <row r="107" spans="2:11" s="58" customFormat="1" x14ac:dyDescent="0.25"/>
    <row r="108" spans="2:11" s="58" customFormat="1" x14ac:dyDescent="0.25"/>
    <row r="109" spans="2:11" s="58" customFormat="1" x14ac:dyDescent="0.25"/>
    <row r="110" spans="2:11" s="58" customFormat="1" x14ac:dyDescent="0.25"/>
    <row r="111" spans="2:11" s="58" customFormat="1" x14ac:dyDescent="0.25"/>
    <row r="112" spans="2:11" s="58" customFormat="1" x14ac:dyDescent="0.25"/>
    <row r="113" spans="2:11" s="58" customFormat="1" x14ac:dyDescent="0.25"/>
    <row r="114" spans="2:11" s="58" customFormat="1" x14ac:dyDescent="0.25"/>
    <row r="115" spans="2:11" s="58" customFormat="1" x14ac:dyDescent="0.25"/>
    <row r="116" spans="2:11" s="58" customFormat="1" x14ac:dyDescent="0.25"/>
    <row r="117" spans="2:11" s="58" customFormat="1" x14ac:dyDescent="0.25"/>
    <row r="118" spans="2:11" s="58" customFormat="1" x14ac:dyDescent="0.25"/>
    <row r="119" spans="2:11" s="58" customFormat="1" x14ac:dyDescent="0.25"/>
    <row r="120" spans="2:11" s="58" customFormat="1" x14ac:dyDescent="0.25"/>
    <row r="121" spans="2:11" s="58" customFormat="1" x14ac:dyDescent="0.25"/>
    <row r="122" spans="2:11" s="58" customFormat="1" x14ac:dyDescent="0.25"/>
    <row r="123" spans="2:11" s="58" customFormat="1" x14ac:dyDescent="0.25"/>
    <row r="124" spans="2:11" s="58" customFormat="1" x14ac:dyDescent="0.25">
      <c r="B124" s="722"/>
      <c r="C124" s="189"/>
      <c r="D124" s="189"/>
      <c r="E124" s="1132"/>
      <c r="G124" s="1166"/>
      <c r="H124" s="1166"/>
      <c r="I124" s="1166"/>
      <c r="J124" s="1166"/>
      <c r="K124" s="1166"/>
    </row>
    <row r="125" spans="2:11" s="58" customFormat="1" x14ac:dyDescent="0.25">
      <c r="B125" s="1195"/>
      <c r="C125" s="1195"/>
      <c r="D125" s="1195"/>
      <c r="E125" s="1132"/>
      <c r="G125" s="1166"/>
      <c r="H125" s="1166"/>
      <c r="I125" s="1166"/>
      <c r="J125" s="1166"/>
      <c r="K125" s="1166"/>
    </row>
    <row r="126" spans="2:11" s="58" customFormat="1" x14ac:dyDescent="0.25"/>
    <row r="127" spans="2:11" s="58" customFormat="1" x14ac:dyDescent="0.25"/>
  </sheetData>
  <sheetProtection algorithmName="SHA-512" hashValue="HtkJOhdf1IFw5CxXZ11rCv+b/EkmwvUXc1DQdzmuwhMa53NYp/5NodRUam53jfQEGJmSwLMP2YPLCh7DFdkUAw==" saltValue="nMoPDD1tWsnakuEdir16qg==" spinCount="100000" sheet="1" objects="1" scenarios="1"/>
  <mergeCells count="67">
    <mergeCell ref="B83:E83"/>
    <mergeCell ref="C92:E92"/>
    <mergeCell ref="C91:E91"/>
    <mergeCell ref="C90:E90"/>
    <mergeCell ref="C89:E89"/>
    <mergeCell ref="C88:E88"/>
    <mergeCell ref="C87:E87"/>
    <mergeCell ref="C86:E86"/>
    <mergeCell ref="C85:E85"/>
    <mergeCell ref="C84:E84"/>
    <mergeCell ref="B72:E72"/>
    <mergeCell ref="C73:E73"/>
    <mergeCell ref="C75:E75"/>
    <mergeCell ref="B10:C10"/>
    <mergeCell ref="B12:C12"/>
    <mergeCell ref="B13:C13"/>
    <mergeCell ref="B67:C67"/>
    <mergeCell ref="C35:C36"/>
    <mergeCell ref="D35:E35"/>
    <mergeCell ref="B125:D125"/>
    <mergeCell ref="G125:K125"/>
    <mergeCell ref="J17:K17"/>
    <mergeCell ref="B31:C31"/>
    <mergeCell ref="B97:D97"/>
    <mergeCell ref="G97:K97"/>
    <mergeCell ref="B17:B18"/>
    <mergeCell ref="C17:C18"/>
    <mergeCell ref="D17:E17"/>
    <mergeCell ref="F17:G17"/>
    <mergeCell ref="H17:I17"/>
    <mergeCell ref="C74:E74"/>
    <mergeCell ref="G124:K124"/>
    <mergeCell ref="B81:D81"/>
    <mergeCell ref="J53:K53"/>
    <mergeCell ref="J35:K35"/>
    <mergeCell ref="B3:E3"/>
    <mergeCell ref="B4:C4"/>
    <mergeCell ref="B5:C5"/>
    <mergeCell ref="B6:C6"/>
    <mergeCell ref="B8:C8"/>
    <mergeCell ref="B9:C9"/>
    <mergeCell ref="B16:O16"/>
    <mergeCell ref="N17:O17"/>
    <mergeCell ref="B7:C7"/>
    <mergeCell ref="B35:B36"/>
    <mergeCell ref="B14:C14"/>
    <mergeCell ref="B11:C11"/>
    <mergeCell ref="L35:M35"/>
    <mergeCell ref="B34:O34"/>
    <mergeCell ref="N35:O35"/>
    <mergeCell ref="F35:G35"/>
    <mergeCell ref="H35:I35"/>
    <mergeCell ref="L17:M17"/>
    <mergeCell ref="L53:M53"/>
    <mergeCell ref="B52:O52"/>
    <mergeCell ref="N53:O53"/>
    <mergeCell ref="B49:C49"/>
    <mergeCell ref="B53:B54"/>
    <mergeCell ref="C53:C54"/>
    <mergeCell ref="D53:E53"/>
    <mergeCell ref="F53:G53"/>
    <mergeCell ref="H53:I53"/>
    <mergeCell ref="C76:E76"/>
    <mergeCell ref="C77:E77"/>
    <mergeCell ref="C80:E80"/>
    <mergeCell ref="C79:E79"/>
    <mergeCell ref="C78:E78"/>
  </mergeCells>
  <pageMargins left="0.25" right="0.25" top="0.75" bottom="0.75" header="0.3" footer="0.3"/>
  <pageSetup paperSize="9" scale="51" fitToHeight="0" orientation="portrait" horizontalDpi="4294967293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5"/>
  </sheetPr>
  <dimension ref="B1:BM703"/>
  <sheetViews>
    <sheetView showGridLines="0" tabSelected="1" zoomScaleNormal="100" workbookViewId="0">
      <pane xSplit="4" ySplit="10" topLeftCell="BJ324" activePane="bottomRight" state="frozen"/>
      <selection pane="topRight" activeCell="E1" sqref="E1"/>
      <selection pane="bottomLeft" activeCell="A11" sqref="A11"/>
      <selection pane="bottomRight" activeCell="BP421" sqref="BP421"/>
    </sheetView>
  </sheetViews>
  <sheetFormatPr defaultRowHeight="13.2" x14ac:dyDescent="0.25"/>
  <cols>
    <col min="1" max="1" width="1.33203125" style="34" customWidth="1"/>
    <col min="2" max="2" width="22.5546875" style="34" customWidth="1"/>
    <col min="3" max="3" width="12.44140625" style="34" customWidth="1"/>
    <col min="4" max="4" width="10.33203125" style="34" customWidth="1"/>
    <col min="5" max="5" width="12.88671875" style="34" customWidth="1"/>
    <col min="6" max="6" width="17.5546875" style="34" bestFit="1" customWidth="1"/>
    <col min="7" max="7" width="16.21875" style="34" bestFit="1" customWidth="1"/>
    <col min="8" max="8" width="17.21875" style="34" bestFit="1" customWidth="1"/>
    <col min="9" max="9" width="18.5546875" style="34" bestFit="1" customWidth="1"/>
    <col min="10" max="12" width="15.109375" style="34" bestFit="1" customWidth="1"/>
    <col min="13" max="14" width="15.88671875" style="34" bestFit="1" customWidth="1"/>
    <col min="15" max="15" width="18" style="34" customWidth="1"/>
    <col min="16" max="17" width="16.109375" style="34" customWidth="1"/>
    <col min="18" max="18" width="16.44140625" style="34" customWidth="1"/>
    <col min="19" max="21" width="14.77734375" style="34" customWidth="1"/>
    <col min="22" max="22" width="17.5546875" style="34" bestFit="1" customWidth="1"/>
    <col min="23" max="23" width="16.77734375" style="34" bestFit="1" customWidth="1"/>
    <col min="24" max="25" width="17.6640625" style="34" bestFit="1" customWidth="1"/>
    <col min="26" max="27" width="2" style="34" customWidth="1"/>
    <col min="28" max="28" width="11.6640625" style="34" customWidth="1"/>
    <col min="29" max="29" width="19.77734375" style="34" bestFit="1" customWidth="1"/>
    <col min="30" max="30" width="18.44140625" style="34" bestFit="1" customWidth="1"/>
    <col min="31" max="31" width="13.5546875" style="34" customWidth="1"/>
    <col min="32" max="32" width="17.5546875" style="34" bestFit="1" customWidth="1"/>
    <col min="33" max="33" width="17.44140625" style="34" bestFit="1" customWidth="1"/>
    <col min="34" max="35" width="17.6640625" style="34" bestFit="1" customWidth="1"/>
    <col min="36" max="37" width="2" style="34" customWidth="1"/>
    <col min="38" max="38" width="18.88671875" style="34" customWidth="1"/>
    <col min="39" max="39" width="19.77734375" style="34" bestFit="1" customWidth="1"/>
    <col min="40" max="40" width="18.44140625" style="34" bestFit="1" customWidth="1"/>
    <col min="41" max="41" width="18.6640625" style="34" customWidth="1"/>
    <col min="42" max="42" width="17.6640625" style="34" customWidth="1"/>
    <col min="43" max="44" width="18.44140625" style="34" bestFit="1" customWidth="1"/>
    <col min="45" max="45" width="17.6640625" style="34" bestFit="1" customWidth="1"/>
    <col min="46" max="46" width="2.21875" style="34" customWidth="1"/>
    <col min="47" max="47" width="2" style="34" customWidth="1"/>
    <col min="48" max="48" width="9.77734375" style="34" bestFit="1" customWidth="1"/>
    <col min="49" max="49" width="19.77734375" style="34" bestFit="1" customWidth="1"/>
    <col min="50" max="50" width="18.44140625" style="34" bestFit="1" customWidth="1"/>
    <col min="51" max="51" width="11.44140625" style="34" customWidth="1"/>
    <col min="52" max="53" width="18.44140625" style="34" bestFit="1" customWidth="1"/>
    <col min="54" max="55" width="17.6640625" style="34" bestFit="1" customWidth="1"/>
    <col min="56" max="57" width="2" style="34" customWidth="1"/>
    <col min="58" max="58" width="16.109375" style="34" customWidth="1"/>
    <col min="59" max="59" width="19.77734375" style="34" bestFit="1" customWidth="1"/>
    <col min="60" max="62" width="18.44140625" style="34" bestFit="1" customWidth="1"/>
    <col min="63" max="63" width="17.44140625" style="34" bestFit="1" customWidth="1"/>
    <col min="64" max="65" width="17.6640625" style="34" bestFit="1" customWidth="1"/>
    <col min="66" max="66" width="9" style="34" bestFit="1" customWidth="1"/>
    <col min="67" max="68" width="9.6640625" style="34" bestFit="1" customWidth="1"/>
    <col min="69" max="70" width="15.88671875" style="34" bestFit="1" customWidth="1"/>
    <col min="71" max="71" width="14.88671875" style="34" bestFit="1" customWidth="1"/>
    <col min="72" max="16384" width="8.88671875" style="34"/>
  </cols>
  <sheetData>
    <row r="1" spans="2:65" ht="15.6" x14ac:dyDescent="0.3">
      <c r="B1" s="143" t="s">
        <v>306</v>
      </c>
      <c r="Z1" s="727"/>
      <c r="AA1" s="727"/>
      <c r="AB1" s="727"/>
      <c r="AM1" s="144"/>
      <c r="AN1" s="144"/>
      <c r="AO1" s="144"/>
      <c r="AP1" s="144"/>
      <c r="AQ1" s="144"/>
      <c r="AR1" s="727"/>
      <c r="AS1" s="727"/>
    </row>
    <row r="2" spans="2:65" ht="12" customHeight="1" thickBot="1" x14ac:dyDescent="0.35">
      <c r="B2" s="143"/>
      <c r="Z2" s="727"/>
      <c r="AA2" s="727"/>
      <c r="AB2" s="727"/>
      <c r="AL2" s="144" t="s">
        <v>278</v>
      </c>
      <c r="AM2" s="727"/>
      <c r="AN2" s="727"/>
      <c r="AO2" s="727"/>
      <c r="AP2" s="727"/>
      <c r="AQ2" s="727"/>
      <c r="AR2" s="727"/>
      <c r="AS2" s="727"/>
      <c r="AV2" s="144" t="s">
        <v>278</v>
      </c>
      <c r="AW2" s="144"/>
      <c r="AX2" s="144"/>
      <c r="AY2" s="144"/>
      <c r="AZ2" s="144"/>
      <c r="BA2" s="144"/>
      <c r="BB2" s="727"/>
      <c r="BC2" s="727"/>
      <c r="BF2" s="144" t="s">
        <v>278</v>
      </c>
      <c r="BG2" s="144"/>
      <c r="BH2" s="144"/>
      <c r="BI2" s="144"/>
      <c r="BJ2" s="144"/>
      <c r="BK2" s="144"/>
      <c r="BL2" s="727"/>
      <c r="BM2" s="727"/>
    </row>
    <row r="3" spans="2:65" ht="14.4" customHeight="1" thickBot="1" x14ac:dyDescent="0.3">
      <c r="B3" s="346" t="str">
        <f>Parameters!B4</f>
        <v>Parameter</v>
      </c>
      <c r="C3" s="344" t="str">
        <f>Parameters!D4</f>
        <v>Value</v>
      </c>
      <c r="D3" s="345" t="str">
        <f>Parameters!E4</f>
        <v>Unit</v>
      </c>
      <c r="E3" s="106"/>
      <c r="F3" s="106"/>
      <c r="G3" s="106"/>
      <c r="H3" s="106"/>
      <c r="I3" s="171" t="s">
        <v>59</v>
      </c>
      <c r="J3" s="171"/>
      <c r="K3" s="266"/>
      <c r="L3" s="54"/>
      <c r="M3" s="267"/>
      <c r="N3" s="267"/>
      <c r="O3" s="54"/>
      <c r="P3" s="267"/>
      <c r="Q3" s="106"/>
      <c r="R3" s="171" t="s">
        <v>250</v>
      </c>
      <c r="S3" s="54"/>
      <c r="T3" s="54"/>
      <c r="U3" s="54"/>
      <c r="V3" s="54"/>
      <c r="W3" s="54"/>
      <c r="X3" s="54"/>
      <c r="Y3" s="54"/>
      <c r="Z3" s="107"/>
      <c r="AA3" s="107"/>
      <c r="AB3" s="171" t="s">
        <v>244</v>
      </c>
      <c r="AC3" s="54"/>
      <c r="AD3" s="54"/>
      <c r="AE3" s="54"/>
      <c r="AF3" s="54"/>
      <c r="AG3" s="54"/>
      <c r="AH3" s="54"/>
      <c r="AI3" s="54"/>
      <c r="AJ3" s="106"/>
      <c r="AK3" s="106"/>
      <c r="AL3" s="288" t="s">
        <v>59</v>
      </c>
      <c r="AM3" s="287"/>
      <c r="AN3" s="287"/>
      <c r="AO3" s="287"/>
      <c r="AP3" s="287"/>
      <c r="AQ3" s="287"/>
      <c r="AR3" s="287"/>
      <c r="AS3" s="287"/>
      <c r="AT3" s="106"/>
      <c r="AU3" s="106"/>
      <c r="AV3" s="979" t="s">
        <v>250</v>
      </c>
      <c r="AW3" s="796"/>
      <c r="AX3" s="796"/>
      <c r="AY3" s="796"/>
      <c r="AZ3" s="796"/>
      <c r="BA3" s="796"/>
      <c r="BB3" s="796"/>
      <c r="BC3" s="796"/>
      <c r="BD3" s="106"/>
      <c r="BE3" s="106"/>
      <c r="BF3" s="1039" t="s">
        <v>244</v>
      </c>
      <c r="BG3" s="1040"/>
      <c r="BH3" s="1040"/>
      <c r="BI3" s="1040"/>
      <c r="BJ3" s="1040"/>
      <c r="BK3" s="1040"/>
      <c r="BL3" s="1040"/>
      <c r="BM3" s="1040"/>
    </row>
    <row r="4" spans="2:65" ht="14.4" customHeight="1" thickBot="1" x14ac:dyDescent="0.3">
      <c r="B4" s="743" t="str">
        <f>Parameters!B5</f>
        <v>PHPCPI Inflation</v>
      </c>
      <c r="C4" s="1041">
        <f>Parameters!D5</f>
        <v>2.69E-2</v>
      </c>
      <c r="D4" s="1042" t="str">
        <f>Parameters!E5</f>
        <v>p.a.</v>
      </c>
      <c r="E4" s="106"/>
      <c r="F4" s="106"/>
      <c r="G4" s="106"/>
      <c r="H4" s="106"/>
      <c r="I4" s="342" t="s">
        <v>223</v>
      </c>
      <c r="J4" s="333" t="s">
        <v>51</v>
      </c>
      <c r="K4" s="333" t="s">
        <v>50</v>
      </c>
      <c r="L4" s="333" t="s">
        <v>52</v>
      </c>
      <c r="M4" s="333" t="s">
        <v>201</v>
      </c>
      <c r="N4" s="333" t="s">
        <v>12</v>
      </c>
      <c r="O4" s="333" t="s">
        <v>177</v>
      </c>
      <c r="P4" s="334" t="s">
        <v>58</v>
      </c>
      <c r="Q4" s="106"/>
      <c r="R4" s="342" t="s">
        <v>223</v>
      </c>
      <c r="S4" s="333" t="s">
        <v>51</v>
      </c>
      <c r="T4" s="333" t="s">
        <v>50</v>
      </c>
      <c r="U4" s="333" t="s">
        <v>52</v>
      </c>
      <c r="V4" s="333" t="s">
        <v>201</v>
      </c>
      <c r="W4" s="333" t="s">
        <v>12</v>
      </c>
      <c r="X4" s="333" t="s">
        <v>177</v>
      </c>
      <c r="Y4" s="334" t="s">
        <v>58</v>
      </c>
      <c r="Z4" s="109"/>
      <c r="AA4" s="109"/>
      <c r="AB4" s="342" t="s">
        <v>223</v>
      </c>
      <c r="AC4" s="333" t="s">
        <v>51</v>
      </c>
      <c r="AD4" s="333" t="s">
        <v>50</v>
      </c>
      <c r="AE4" s="333" t="s">
        <v>52</v>
      </c>
      <c r="AF4" s="333" t="s">
        <v>201</v>
      </c>
      <c r="AG4" s="333" t="s">
        <v>12</v>
      </c>
      <c r="AH4" s="333" t="s">
        <v>177</v>
      </c>
      <c r="AI4" s="334" t="s">
        <v>58</v>
      </c>
      <c r="AJ4" s="106"/>
      <c r="AK4" s="106"/>
      <c r="AL4" s="281" t="s">
        <v>2</v>
      </c>
      <c r="AM4" s="282" t="s">
        <v>51</v>
      </c>
      <c r="AN4" s="282" t="s">
        <v>50</v>
      </c>
      <c r="AO4" s="282" t="s">
        <v>52</v>
      </c>
      <c r="AP4" s="282" t="s">
        <v>206</v>
      </c>
      <c r="AQ4" s="282" t="s">
        <v>12</v>
      </c>
      <c r="AR4" s="282" t="s">
        <v>177</v>
      </c>
      <c r="AS4" s="283" t="s">
        <v>58</v>
      </c>
      <c r="AT4" s="106"/>
      <c r="AU4" s="106"/>
      <c r="AV4" s="346" t="s">
        <v>2</v>
      </c>
      <c r="AW4" s="344" t="s">
        <v>51</v>
      </c>
      <c r="AX4" s="344" t="s">
        <v>50</v>
      </c>
      <c r="AY4" s="344" t="s">
        <v>52</v>
      </c>
      <c r="AZ4" s="344" t="s">
        <v>206</v>
      </c>
      <c r="BA4" s="344" t="s">
        <v>12</v>
      </c>
      <c r="BB4" s="344" t="s">
        <v>177</v>
      </c>
      <c r="BC4" s="345" t="s">
        <v>58</v>
      </c>
      <c r="BD4" s="106"/>
      <c r="BE4" s="106"/>
      <c r="BF4" s="1043" t="s">
        <v>2</v>
      </c>
      <c r="BG4" s="1044" t="s">
        <v>51</v>
      </c>
      <c r="BH4" s="1044" t="s">
        <v>50</v>
      </c>
      <c r="BI4" s="1044" t="s">
        <v>52</v>
      </c>
      <c r="BJ4" s="1044" t="s">
        <v>206</v>
      </c>
      <c r="BK4" s="1044" t="s">
        <v>12</v>
      </c>
      <c r="BL4" s="1044" t="s">
        <v>177</v>
      </c>
      <c r="BM4" s="1045" t="s">
        <v>58</v>
      </c>
    </row>
    <row r="5" spans="2:65" ht="15.6" x14ac:dyDescent="0.35">
      <c r="B5" s="596" t="str">
        <f>Parameters!B6</f>
        <v>USPCPI Inflation</v>
      </c>
      <c r="C5" s="1046">
        <f>Parameters!D6</f>
        <v>1.54E-2</v>
      </c>
      <c r="D5" s="213" t="str">
        <f>Parameters!E6</f>
        <v>p.a.</v>
      </c>
      <c r="E5" s="106"/>
      <c r="F5" s="106"/>
      <c r="G5" s="106"/>
      <c r="H5" s="106"/>
      <c r="I5" s="268" t="s">
        <v>263</v>
      </c>
      <c r="J5" s="269">
        <f>'Form 2 HYDRO'!$E$18</f>
        <v>0</v>
      </c>
      <c r="K5" s="269">
        <f>'Form 3 SOLAR'!$E$18</f>
        <v>0</v>
      </c>
      <c r="L5" s="269">
        <f>'Form 4 BIOMASS'!$E$18</f>
        <v>0</v>
      </c>
      <c r="M5" s="269">
        <f>'Form 5 BIODIESEL'!$E$18</f>
        <v>0</v>
      </c>
      <c r="N5" s="269">
        <f>'Form 6 LNG'!$E$18</f>
        <v>0</v>
      </c>
      <c r="O5" s="269">
        <f>'Form 7 BUNKER C'!$E$18</f>
        <v>0</v>
      </c>
      <c r="P5" s="270">
        <f>'Form 8 LFO Diesel'!$E$18</f>
        <v>0</v>
      </c>
      <c r="Q5" s="106"/>
      <c r="R5" s="1047" t="s">
        <v>263</v>
      </c>
      <c r="S5" s="1048">
        <f>'Form 2 HYDRO'!$E$49</f>
        <v>0</v>
      </c>
      <c r="T5" s="1048">
        <f>'Form 3 SOLAR'!$E$49</f>
        <v>0</v>
      </c>
      <c r="U5" s="1048">
        <f>'Form 4 BIOMASS'!$E$49</f>
        <v>0</v>
      </c>
      <c r="V5" s="1048">
        <f>'Form 5 BIODIESEL'!$E$178</f>
        <v>0</v>
      </c>
      <c r="W5" s="1048">
        <f>'Form 6 LNG'!$E$178</f>
        <v>0</v>
      </c>
      <c r="X5" s="1048">
        <f>'Form 7 BUNKER C'!$E$178</f>
        <v>0</v>
      </c>
      <c r="Y5" s="1049">
        <f>'Form 8 LFO Diesel'!$E$178</f>
        <v>0</v>
      </c>
      <c r="Z5" s="118"/>
      <c r="AA5" s="118"/>
      <c r="AB5" s="1050" t="s">
        <v>263</v>
      </c>
      <c r="AC5" s="1051">
        <f>'Form 2 HYDRO'!$E$80</f>
        <v>0</v>
      </c>
      <c r="AD5" s="1051">
        <f>'Form 3 SOLAR'!$E$80</f>
        <v>0</v>
      </c>
      <c r="AE5" s="1051">
        <f>'Form 4 BIOMASS'!$E$80</f>
        <v>0</v>
      </c>
      <c r="AF5" s="1051">
        <f>'Form 5 BIODIESEL'!$E$338</f>
        <v>0</v>
      </c>
      <c r="AG5" s="1051">
        <f>'Form 6 LNG'!$E$338</f>
        <v>0</v>
      </c>
      <c r="AH5" s="1051">
        <f>'Form 7 BUNKER C'!$E$338</f>
        <v>0</v>
      </c>
      <c r="AI5" s="1052">
        <f>'Form 8 LFO Diesel'!$E$338</f>
        <v>0</v>
      </c>
      <c r="AJ5" s="106"/>
      <c r="AK5" s="106"/>
      <c r="AL5" s="284">
        <v>2022</v>
      </c>
      <c r="AM5" s="289">
        <f t="shared" ref="AM5:AS5" si="0">S15+S121+C228+C236</f>
        <v>0</v>
      </c>
      <c r="AN5" s="289">
        <f t="shared" si="0"/>
        <v>0</v>
      </c>
      <c r="AO5" s="289">
        <f t="shared" si="0"/>
        <v>0</v>
      </c>
      <c r="AP5" s="289">
        <f t="shared" si="0"/>
        <v>0</v>
      </c>
      <c r="AQ5" s="289">
        <f t="shared" si="0"/>
        <v>0</v>
      </c>
      <c r="AR5" s="289">
        <f t="shared" si="0"/>
        <v>0</v>
      </c>
      <c r="AS5" s="290">
        <f t="shared" si="0"/>
        <v>0</v>
      </c>
      <c r="AT5" s="106"/>
      <c r="AU5" s="106"/>
      <c r="AV5" s="1001">
        <v>2022</v>
      </c>
      <c r="AW5" s="349">
        <f t="shared" ref="AW5:BC5" si="1">S247+S352+C459+C467</f>
        <v>0</v>
      </c>
      <c r="AX5" s="349">
        <f t="shared" si="1"/>
        <v>0</v>
      </c>
      <c r="AY5" s="349">
        <f t="shared" si="1"/>
        <v>0</v>
      </c>
      <c r="AZ5" s="349">
        <f t="shared" si="1"/>
        <v>0</v>
      </c>
      <c r="BA5" s="349">
        <f t="shared" si="1"/>
        <v>0</v>
      </c>
      <c r="BB5" s="349">
        <f t="shared" si="1"/>
        <v>0</v>
      </c>
      <c r="BC5" s="350">
        <f t="shared" si="1"/>
        <v>0</v>
      </c>
      <c r="BD5" s="106"/>
      <c r="BE5" s="106"/>
      <c r="BF5" s="1053">
        <v>2022</v>
      </c>
      <c r="BG5" s="1054">
        <f t="shared" ref="BG5:BM5" si="2">S479+S584+C691+C699</f>
        <v>0</v>
      </c>
      <c r="BH5" s="1054">
        <f t="shared" si="2"/>
        <v>0</v>
      </c>
      <c r="BI5" s="1054">
        <f t="shared" si="2"/>
        <v>0</v>
      </c>
      <c r="BJ5" s="1054">
        <f t="shared" si="2"/>
        <v>0</v>
      </c>
      <c r="BK5" s="1054">
        <f t="shared" si="2"/>
        <v>0</v>
      </c>
      <c r="BL5" s="1054">
        <f t="shared" si="2"/>
        <v>0</v>
      </c>
      <c r="BM5" s="1055">
        <f t="shared" si="2"/>
        <v>0</v>
      </c>
    </row>
    <row r="6" spans="2:65" ht="15.6" x14ac:dyDescent="0.35">
      <c r="B6" s="596" t="str">
        <f>Parameters!B7</f>
        <v>Fuel Inflation, Biodiesel</v>
      </c>
      <c r="C6" s="1046">
        <f>Parameters!D7</f>
        <v>7.1999999999999998E-3</v>
      </c>
      <c r="D6" s="213" t="str">
        <f>Parameters!E7</f>
        <v>p.a.</v>
      </c>
      <c r="E6" s="106"/>
      <c r="F6" s="106"/>
      <c r="G6" s="106"/>
      <c r="H6" s="106"/>
      <c r="I6" s="271" t="s">
        <v>264</v>
      </c>
      <c r="J6" s="272">
        <f>'Form 2 HYDRO'!$E$19</f>
        <v>0</v>
      </c>
      <c r="K6" s="272">
        <f>'Form 3 SOLAR'!$E$19</f>
        <v>0</v>
      </c>
      <c r="L6" s="272">
        <f>'Form 4 BIOMASS'!$E$19</f>
        <v>0</v>
      </c>
      <c r="M6" s="272">
        <f>'Form 5 BIODIESEL'!$E$19</f>
        <v>0</v>
      </c>
      <c r="N6" s="272">
        <f>'Form 6 LNG'!$E$19</f>
        <v>0</v>
      </c>
      <c r="O6" s="272">
        <f>'Form 7 BUNKER C'!$E$19</f>
        <v>0</v>
      </c>
      <c r="P6" s="273">
        <f>'Form 8 LFO Diesel'!$E$19</f>
        <v>0</v>
      </c>
      <c r="Q6" s="106"/>
      <c r="R6" s="1056" t="s">
        <v>264</v>
      </c>
      <c r="S6" s="1057">
        <f>'Form 2 HYDRO'!$E$50</f>
        <v>0</v>
      </c>
      <c r="T6" s="1057">
        <f>'Form 3 SOLAR'!$E$50</f>
        <v>0</v>
      </c>
      <c r="U6" s="1057">
        <f>'Form 4 BIOMASS'!$E$50</f>
        <v>0</v>
      </c>
      <c r="V6" s="1057">
        <f>'Form 5 BIODIESEL'!$E$179</f>
        <v>0</v>
      </c>
      <c r="W6" s="1057">
        <f>'Form 6 LNG'!$E$179</f>
        <v>0</v>
      </c>
      <c r="X6" s="1057">
        <f>'Form 7 BUNKER C'!$E$179</f>
        <v>0</v>
      </c>
      <c r="Y6" s="1058">
        <f>'Form 8 LFO Diesel'!$E$179</f>
        <v>0</v>
      </c>
      <c r="Z6" s="118"/>
      <c r="AA6" s="118"/>
      <c r="AB6" s="1059" t="s">
        <v>264</v>
      </c>
      <c r="AC6" s="1060">
        <f>'Form 2 HYDRO'!$E$81</f>
        <v>0</v>
      </c>
      <c r="AD6" s="1060">
        <f>'Form 3 SOLAR'!$E$81</f>
        <v>0</v>
      </c>
      <c r="AE6" s="1060">
        <f>'Form 4 BIOMASS'!$E$81</f>
        <v>0</v>
      </c>
      <c r="AF6" s="1060">
        <f>'Form 5 BIODIESEL'!$E$339</f>
        <v>0</v>
      </c>
      <c r="AG6" s="1060">
        <f>'Form 6 LNG'!$E$339</f>
        <v>0</v>
      </c>
      <c r="AH6" s="1060">
        <f>'Form 7 BUNKER C'!$E$339</f>
        <v>0</v>
      </c>
      <c r="AI6" s="1061">
        <f>'Form 8 LFO Diesel'!$E$339</f>
        <v>0</v>
      </c>
      <c r="AJ6" s="106"/>
      <c r="AK6" s="106"/>
      <c r="AL6" s="285">
        <v>2023</v>
      </c>
      <c r="AM6" s="291">
        <f t="shared" ref="AM6:AS6" si="3">AC15+AC121+C229+C237</f>
        <v>0</v>
      </c>
      <c r="AN6" s="291">
        <f t="shared" si="3"/>
        <v>0</v>
      </c>
      <c r="AO6" s="291">
        <f t="shared" si="3"/>
        <v>0</v>
      </c>
      <c r="AP6" s="291">
        <f t="shared" si="3"/>
        <v>0</v>
      </c>
      <c r="AQ6" s="291">
        <f t="shared" si="3"/>
        <v>0</v>
      </c>
      <c r="AR6" s="291">
        <f t="shared" si="3"/>
        <v>0</v>
      </c>
      <c r="AS6" s="292">
        <f t="shared" si="3"/>
        <v>0</v>
      </c>
      <c r="AT6" s="106"/>
      <c r="AU6" s="106"/>
      <c r="AV6" s="1001">
        <v>2023</v>
      </c>
      <c r="AW6" s="349">
        <f t="shared" ref="AW6:BC6" si="4">AC247+AC352+C460+C468</f>
        <v>0</v>
      </c>
      <c r="AX6" s="349">
        <f t="shared" si="4"/>
        <v>0</v>
      </c>
      <c r="AY6" s="349">
        <f t="shared" si="4"/>
        <v>0</v>
      </c>
      <c r="AZ6" s="349">
        <f t="shared" si="4"/>
        <v>0</v>
      </c>
      <c r="BA6" s="349">
        <f t="shared" si="4"/>
        <v>0</v>
      </c>
      <c r="BB6" s="349">
        <f t="shared" si="4"/>
        <v>0</v>
      </c>
      <c r="BC6" s="350">
        <f t="shared" si="4"/>
        <v>0</v>
      </c>
      <c r="BD6" s="106"/>
      <c r="BE6" s="106"/>
      <c r="BF6" s="1062">
        <v>2023</v>
      </c>
      <c r="BG6" s="1063">
        <f t="shared" ref="BG6:BM6" si="5">AC479+AC584+C692+C700</f>
        <v>0</v>
      </c>
      <c r="BH6" s="1063">
        <f t="shared" si="5"/>
        <v>0</v>
      </c>
      <c r="BI6" s="1063">
        <f t="shared" si="5"/>
        <v>0</v>
      </c>
      <c r="BJ6" s="1063">
        <f t="shared" si="5"/>
        <v>0</v>
      </c>
      <c r="BK6" s="1063">
        <f t="shared" si="5"/>
        <v>0</v>
      </c>
      <c r="BL6" s="1063">
        <f t="shared" si="5"/>
        <v>0</v>
      </c>
      <c r="BM6" s="1064">
        <f t="shared" si="5"/>
        <v>0</v>
      </c>
    </row>
    <row r="7" spans="2:65" ht="15.6" x14ac:dyDescent="0.35">
      <c r="B7" s="596" t="str">
        <f>Parameters!B8</f>
        <v>Fuel Inflation, Diesel</v>
      </c>
      <c r="C7" s="1046">
        <f>Parameters!D8</f>
        <v>3.7400000000000003E-2</v>
      </c>
      <c r="D7" s="213" t="str">
        <f>Parameters!E8</f>
        <v>p.a.</v>
      </c>
      <c r="E7" s="106"/>
      <c r="F7" s="106"/>
      <c r="G7" s="106"/>
      <c r="H7" s="106"/>
      <c r="I7" s="271" t="s">
        <v>266</v>
      </c>
      <c r="J7" s="272">
        <f>'Form 2 HYDRO'!$E$20</f>
        <v>0</v>
      </c>
      <c r="K7" s="272">
        <f>'Form 3 SOLAR'!$E$20</f>
        <v>0</v>
      </c>
      <c r="L7" s="272">
        <f>'Form 4 BIOMASS'!$E$20</f>
        <v>0</v>
      </c>
      <c r="M7" s="272">
        <f>'Form 5 BIODIESEL'!$E$20</f>
        <v>0</v>
      </c>
      <c r="N7" s="272">
        <f>'Form 6 LNG'!$E$20</f>
        <v>0</v>
      </c>
      <c r="O7" s="272">
        <f>'Form 7 BUNKER C'!$E$20</f>
        <v>0</v>
      </c>
      <c r="P7" s="273">
        <f>'Form 8 LFO Diesel'!$E$20</f>
        <v>0</v>
      </c>
      <c r="Q7" s="106"/>
      <c r="R7" s="1056" t="s">
        <v>266</v>
      </c>
      <c r="S7" s="1057">
        <f>'Form 2 HYDRO'!$E$51</f>
        <v>0</v>
      </c>
      <c r="T7" s="1057">
        <f>'Form 3 SOLAR'!$E$51</f>
        <v>0</v>
      </c>
      <c r="U7" s="1057">
        <f>'Form 4 BIOMASS'!$E$51</f>
        <v>0</v>
      </c>
      <c r="V7" s="1057">
        <f>'Form 5 BIODIESEL'!$E$180</f>
        <v>0</v>
      </c>
      <c r="W7" s="1057">
        <f>'Form 6 LNG'!$E$180</f>
        <v>0</v>
      </c>
      <c r="X7" s="1057">
        <f>'Form 7 BUNKER C'!$E$180</f>
        <v>0</v>
      </c>
      <c r="Y7" s="1058">
        <f>'Form 8 LFO Diesel'!$E$180</f>
        <v>0</v>
      </c>
      <c r="Z7" s="118"/>
      <c r="AA7" s="118"/>
      <c r="AB7" s="1065" t="s">
        <v>266</v>
      </c>
      <c r="AC7" s="1066">
        <f>'Form 2 HYDRO'!$E$82</f>
        <v>0</v>
      </c>
      <c r="AD7" s="1066">
        <f>'Form 3 SOLAR'!$E$82</f>
        <v>0</v>
      </c>
      <c r="AE7" s="1066">
        <f>'Form 4 BIOMASS'!$E$82</f>
        <v>0</v>
      </c>
      <c r="AF7" s="1066">
        <f>'Form 5 BIODIESEL'!$E$340</f>
        <v>0</v>
      </c>
      <c r="AG7" s="1066">
        <f>'Form 6 LNG'!$E$340</f>
        <v>0</v>
      </c>
      <c r="AH7" s="1066">
        <f>'Form 7 BUNKER C'!$E$340</f>
        <v>0</v>
      </c>
      <c r="AI7" s="1067">
        <f>'Form 8 LFO Diesel'!$E$340</f>
        <v>0</v>
      </c>
      <c r="AJ7" s="106"/>
      <c r="AK7" s="106"/>
      <c r="AL7" s="285">
        <v>2024</v>
      </c>
      <c r="AM7" s="291">
        <f t="shared" ref="AM7:AS7" si="6">AM15+AM121+C230+C238</f>
        <v>0</v>
      </c>
      <c r="AN7" s="291">
        <f t="shared" si="6"/>
        <v>0</v>
      </c>
      <c r="AO7" s="291">
        <f t="shared" si="6"/>
        <v>0</v>
      </c>
      <c r="AP7" s="291">
        <f t="shared" si="6"/>
        <v>0</v>
      </c>
      <c r="AQ7" s="291">
        <f t="shared" si="6"/>
        <v>0</v>
      </c>
      <c r="AR7" s="291">
        <f t="shared" si="6"/>
        <v>0</v>
      </c>
      <c r="AS7" s="292">
        <f t="shared" si="6"/>
        <v>0</v>
      </c>
      <c r="AT7" s="106"/>
      <c r="AU7" s="106"/>
      <c r="AV7" s="1001">
        <v>2024</v>
      </c>
      <c r="AW7" s="349">
        <f t="shared" ref="AW7:BC7" si="7">AM247+AM352+C461+C469</f>
        <v>0</v>
      </c>
      <c r="AX7" s="349">
        <f t="shared" si="7"/>
        <v>0</v>
      </c>
      <c r="AY7" s="349">
        <f t="shared" si="7"/>
        <v>0</v>
      </c>
      <c r="AZ7" s="349">
        <f t="shared" si="7"/>
        <v>0</v>
      </c>
      <c r="BA7" s="349">
        <f t="shared" si="7"/>
        <v>0</v>
      </c>
      <c r="BB7" s="349">
        <f t="shared" si="7"/>
        <v>0</v>
      </c>
      <c r="BC7" s="350">
        <f t="shared" si="7"/>
        <v>0</v>
      </c>
      <c r="BD7" s="106"/>
      <c r="BE7" s="106"/>
      <c r="BF7" s="1062">
        <v>2024</v>
      </c>
      <c r="BG7" s="1063">
        <f t="shared" ref="BG7:BM7" si="8">AM479+AM584+C693+C701</f>
        <v>0</v>
      </c>
      <c r="BH7" s="1063">
        <f t="shared" si="8"/>
        <v>0</v>
      </c>
      <c r="BI7" s="1063">
        <f t="shared" si="8"/>
        <v>0</v>
      </c>
      <c r="BJ7" s="1063">
        <f t="shared" si="8"/>
        <v>0</v>
      </c>
      <c r="BK7" s="1063">
        <f t="shared" si="8"/>
        <v>0</v>
      </c>
      <c r="BL7" s="1063">
        <f t="shared" si="8"/>
        <v>0</v>
      </c>
      <c r="BM7" s="1064">
        <f t="shared" si="8"/>
        <v>0</v>
      </c>
    </row>
    <row r="8" spans="2:65" ht="12" customHeight="1" x14ac:dyDescent="0.35">
      <c r="B8" s="596" t="str">
        <f>Parameters!B10</f>
        <v>Fuel Inflation, LNG</v>
      </c>
      <c r="C8" s="1046">
        <f>Parameters!D10</f>
        <v>4.1599999999999998E-2</v>
      </c>
      <c r="D8" s="213" t="str">
        <f>Parameters!E10</f>
        <v>p.a.</v>
      </c>
      <c r="E8" s="106"/>
      <c r="F8" s="106"/>
      <c r="G8" s="106"/>
      <c r="H8" s="106"/>
      <c r="I8" s="271" t="s">
        <v>267</v>
      </c>
      <c r="J8" s="272">
        <f>'Form 2 HYDRO'!$E$21</f>
        <v>0</v>
      </c>
      <c r="K8" s="272">
        <f>'Form 3 SOLAR'!$E$21</f>
        <v>0</v>
      </c>
      <c r="L8" s="272">
        <f>'Form 4 BIOMASS'!$E$21</f>
        <v>0</v>
      </c>
      <c r="M8" s="272">
        <f>'Form 5 BIODIESEL'!$E$21</f>
        <v>0</v>
      </c>
      <c r="N8" s="272">
        <f>'Form 6 LNG'!$E$21</f>
        <v>0</v>
      </c>
      <c r="O8" s="272">
        <f>'Form 7 BUNKER C'!$E$21</f>
        <v>0</v>
      </c>
      <c r="P8" s="273">
        <f>'Form 8 LFO Diesel'!$E$21</f>
        <v>0</v>
      </c>
      <c r="Q8" s="106"/>
      <c r="R8" s="1056" t="s">
        <v>267</v>
      </c>
      <c r="S8" s="1057">
        <f>'Form 2 HYDRO'!$E$52</f>
        <v>0</v>
      </c>
      <c r="T8" s="1057">
        <f>'Form 3 SOLAR'!$E$52</f>
        <v>0</v>
      </c>
      <c r="U8" s="1057">
        <f>'Form 4 BIOMASS'!$E$52</f>
        <v>0</v>
      </c>
      <c r="V8" s="1057">
        <f>'Form 5 BIODIESEL'!$E$181</f>
        <v>0</v>
      </c>
      <c r="W8" s="1057">
        <f>'Form 6 LNG'!$E$181</f>
        <v>0</v>
      </c>
      <c r="X8" s="1057">
        <f>'Form 7 BUNKER C'!$E$181</f>
        <v>0</v>
      </c>
      <c r="Y8" s="1058">
        <f>'Form 8 LFO Diesel'!$E$181</f>
        <v>0</v>
      </c>
      <c r="Z8" s="118"/>
      <c r="AA8" s="118"/>
      <c r="AB8" s="1065" t="s">
        <v>267</v>
      </c>
      <c r="AC8" s="1066">
        <f>'Form 2 HYDRO'!$E$83</f>
        <v>0</v>
      </c>
      <c r="AD8" s="1066">
        <f>'Form 3 SOLAR'!$E$83</f>
        <v>0</v>
      </c>
      <c r="AE8" s="1066">
        <f>'Form 4 BIOMASS'!$E$83</f>
        <v>0</v>
      </c>
      <c r="AF8" s="1066">
        <f>'Form 5 BIODIESEL'!$E$341</f>
        <v>0</v>
      </c>
      <c r="AG8" s="1066">
        <f>'Form 6 LNG'!$E$341</f>
        <v>0</v>
      </c>
      <c r="AH8" s="1066">
        <f>'Form 7 BUNKER C'!$E$341</f>
        <v>0</v>
      </c>
      <c r="AI8" s="1067">
        <f>'Form 8 LFO Diesel'!$E$341</f>
        <v>0</v>
      </c>
      <c r="AJ8" s="106"/>
      <c r="AK8" s="106"/>
      <c r="AL8" s="285">
        <v>2025</v>
      </c>
      <c r="AM8" s="291">
        <f t="shared" ref="AM8:AS8" si="9">AW15+AW121+C231+C239</f>
        <v>0</v>
      </c>
      <c r="AN8" s="291">
        <f t="shared" si="9"/>
        <v>0</v>
      </c>
      <c r="AO8" s="291">
        <f t="shared" si="9"/>
        <v>0</v>
      </c>
      <c r="AP8" s="291">
        <f t="shared" si="9"/>
        <v>0</v>
      </c>
      <c r="AQ8" s="291">
        <f t="shared" si="9"/>
        <v>0</v>
      </c>
      <c r="AR8" s="291">
        <f t="shared" si="9"/>
        <v>0</v>
      </c>
      <c r="AS8" s="292">
        <f t="shared" si="9"/>
        <v>0</v>
      </c>
      <c r="AT8" s="106"/>
      <c r="AU8" s="106"/>
      <c r="AV8" s="1001">
        <v>2025</v>
      </c>
      <c r="AW8" s="349">
        <f t="shared" ref="AW8:BC8" si="10">AW247+AW352+C462+C470</f>
        <v>0</v>
      </c>
      <c r="AX8" s="349">
        <f t="shared" si="10"/>
        <v>0</v>
      </c>
      <c r="AY8" s="349">
        <f t="shared" si="10"/>
        <v>0</v>
      </c>
      <c r="AZ8" s="349">
        <f t="shared" si="10"/>
        <v>0</v>
      </c>
      <c r="BA8" s="349">
        <f t="shared" si="10"/>
        <v>0</v>
      </c>
      <c r="BB8" s="349">
        <f t="shared" si="10"/>
        <v>0</v>
      </c>
      <c r="BC8" s="350">
        <f t="shared" si="10"/>
        <v>0</v>
      </c>
      <c r="BD8" s="106"/>
      <c r="BE8" s="106"/>
      <c r="BF8" s="1062">
        <v>2025</v>
      </c>
      <c r="BG8" s="1063">
        <f t="shared" ref="BG8:BM8" si="11">AW479+AW584+C694+C702</f>
        <v>0</v>
      </c>
      <c r="BH8" s="1063">
        <f t="shared" si="11"/>
        <v>0</v>
      </c>
      <c r="BI8" s="1063">
        <f t="shared" si="11"/>
        <v>0</v>
      </c>
      <c r="BJ8" s="1063">
        <f t="shared" si="11"/>
        <v>0</v>
      </c>
      <c r="BK8" s="1063">
        <f t="shared" si="11"/>
        <v>0</v>
      </c>
      <c r="BL8" s="1063">
        <f t="shared" si="11"/>
        <v>0</v>
      </c>
      <c r="BM8" s="1064">
        <f t="shared" si="11"/>
        <v>0</v>
      </c>
    </row>
    <row r="9" spans="2:65" ht="14.4" customHeight="1" thickBot="1" x14ac:dyDescent="0.4">
      <c r="B9" s="994" t="str">
        <f>Parameters!B11</f>
        <v>VAT for Non-RE</v>
      </c>
      <c r="C9" s="1068">
        <f>Parameters!D11</f>
        <v>0.12</v>
      </c>
      <c r="D9" s="217" t="str">
        <f>Parameters!E11</f>
        <v>p.a.</v>
      </c>
      <c r="E9" s="1069"/>
      <c r="F9" s="106"/>
      <c r="G9" s="106"/>
      <c r="H9" s="106"/>
      <c r="I9" s="274" t="s">
        <v>268</v>
      </c>
      <c r="J9" s="275">
        <f>'Form 2 HYDRO'!$E$22</f>
        <v>0</v>
      </c>
      <c r="K9" s="275">
        <f>'Form 3 SOLAR'!$E$22</f>
        <v>0</v>
      </c>
      <c r="L9" s="275">
        <f>'Form 4 BIOMASS'!$E$22</f>
        <v>0</v>
      </c>
      <c r="M9" s="275">
        <f>'Form 5 BIODIESEL'!$E$22</f>
        <v>0</v>
      </c>
      <c r="N9" s="275">
        <f>'Form 6 LNG'!$E$22</f>
        <v>0</v>
      </c>
      <c r="O9" s="275">
        <f>'Form 7 BUNKER C'!$E$22</f>
        <v>0</v>
      </c>
      <c r="P9" s="276">
        <f>'Form 8 LFO Diesel'!$E$22</f>
        <v>0</v>
      </c>
      <c r="Q9" s="106"/>
      <c r="R9" s="1070" t="s">
        <v>268</v>
      </c>
      <c r="S9" s="277">
        <f>'Form 2 HYDRO'!$E$53</f>
        <v>0</v>
      </c>
      <c r="T9" s="277">
        <f>'Form 3 SOLAR'!$E$53</f>
        <v>0</v>
      </c>
      <c r="U9" s="277">
        <f>'Form 4 BIOMASS'!$E$53</f>
        <v>0</v>
      </c>
      <c r="V9" s="277">
        <f>'Form 5 BIODIESEL'!$E$182</f>
        <v>0</v>
      </c>
      <c r="W9" s="277">
        <f>'Form 6 LNG'!$E$182</f>
        <v>0</v>
      </c>
      <c r="X9" s="277">
        <f>'Form 7 BUNKER C'!$E$182</f>
        <v>0</v>
      </c>
      <c r="Y9" s="278">
        <f>'Form 8 LFO Diesel'!$E$182</f>
        <v>0</v>
      </c>
      <c r="Z9" s="118"/>
      <c r="AA9" s="118"/>
      <c r="AB9" s="1071" t="s">
        <v>268</v>
      </c>
      <c r="AC9" s="279">
        <f>'Form 2 HYDRO'!$E$84</f>
        <v>0</v>
      </c>
      <c r="AD9" s="279">
        <f>'Form 3 SOLAR'!$E$84</f>
        <v>0</v>
      </c>
      <c r="AE9" s="279">
        <f>'Form 4 BIOMASS'!$E$84</f>
        <v>0</v>
      </c>
      <c r="AF9" s="279">
        <f>'Form 5 BIODIESEL'!$E$342</f>
        <v>0</v>
      </c>
      <c r="AG9" s="279">
        <f>'Form 6 LNG'!$E$342</f>
        <v>0</v>
      </c>
      <c r="AH9" s="279">
        <f>'Form 7 BUNKER C'!$E$342</f>
        <v>0</v>
      </c>
      <c r="AI9" s="280">
        <f>'Form 8 LFO Diesel'!$E$342</f>
        <v>0</v>
      </c>
      <c r="AJ9" s="106"/>
      <c r="AK9" s="106"/>
      <c r="AL9" s="286">
        <v>2026</v>
      </c>
      <c r="AM9" s="293">
        <f t="shared" ref="AM9:AS9" si="12">BG15+BG121+C232+C240</f>
        <v>0</v>
      </c>
      <c r="AN9" s="293">
        <f t="shared" si="12"/>
        <v>0</v>
      </c>
      <c r="AO9" s="293">
        <f t="shared" si="12"/>
        <v>0</v>
      </c>
      <c r="AP9" s="293">
        <f t="shared" si="12"/>
        <v>0</v>
      </c>
      <c r="AQ9" s="293">
        <f t="shared" si="12"/>
        <v>0</v>
      </c>
      <c r="AR9" s="293">
        <f t="shared" si="12"/>
        <v>0</v>
      </c>
      <c r="AS9" s="294">
        <f t="shared" si="12"/>
        <v>0</v>
      </c>
      <c r="AT9" s="106"/>
      <c r="AU9" s="106"/>
      <c r="AV9" s="1002">
        <v>2026</v>
      </c>
      <c r="AW9" s="351">
        <f t="shared" ref="AW9:BC9" si="13">BG247+BG352+C463+C471</f>
        <v>0</v>
      </c>
      <c r="AX9" s="351">
        <f t="shared" si="13"/>
        <v>0</v>
      </c>
      <c r="AY9" s="351">
        <f t="shared" si="13"/>
        <v>0</v>
      </c>
      <c r="AZ9" s="351">
        <f t="shared" si="13"/>
        <v>0</v>
      </c>
      <c r="BA9" s="351">
        <f t="shared" si="13"/>
        <v>0</v>
      </c>
      <c r="BB9" s="351">
        <f t="shared" si="13"/>
        <v>0</v>
      </c>
      <c r="BC9" s="352">
        <f t="shared" si="13"/>
        <v>0</v>
      </c>
      <c r="BD9" s="106"/>
      <c r="BE9" s="106"/>
      <c r="BF9" s="1072">
        <v>2026</v>
      </c>
      <c r="BG9" s="1073">
        <f t="shared" ref="BG9:BM9" si="14">AW479+AW584+C695+C703</f>
        <v>0</v>
      </c>
      <c r="BH9" s="1073">
        <f t="shared" si="14"/>
        <v>0</v>
      </c>
      <c r="BI9" s="1073">
        <f t="shared" si="14"/>
        <v>0</v>
      </c>
      <c r="BJ9" s="1073">
        <f t="shared" si="14"/>
        <v>0</v>
      </c>
      <c r="BK9" s="1073">
        <f t="shared" si="14"/>
        <v>0</v>
      </c>
      <c r="BL9" s="1073">
        <f t="shared" si="14"/>
        <v>0</v>
      </c>
      <c r="BM9" s="1074">
        <f t="shared" si="14"/>
        <v>0</v>
      </c>
    </row>
    <row r="10" spans="2:65" s="53" customFormat="1" ht="14.4" customHeight="1" x14ac:dyDescent="0.25">
      <c r="B10" s="54"/>
      <c r="C10" s="1075"/>
      <c r="D10" s="54"/>
      <c r="E10" s="1076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170"/>
      <c r="X10" s="170"/>
      <c r="Y10" s="170"/>
      <c r="Z10" s="155"/>
      <c r="AA10" s="155"/>
      <c r="AB10" s="155"/>
      <c r="AC10" s="155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</row>
    <row r="11" spans="2:65" ht="13.8" thickBot="1" x14ac:dyDescent="0.3">
      <c r="B11" s="171" t="s">
        <v>59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9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</row>
    <row r="12" spans="2:65" x14ac:dyDescent="0.25">
      <c r="B12" s="353">
        <v>2021</v>
      </c>
      <c r="C12" s="295" t="s">
        <v>192</v>
      </c>
      <c r="D12" s="296"/>
      <c r="E12" s="296"/>
      <c r="F12" s="296"/>
      <c r="G12" s="296"/>
      <c r="H12" s="296"/>
      <c r="I12" s="297"/>
      <c r="J12" s="110"/>
      <c r="K12" s="106"/>
      <c r="L12" s="106"/>
      <c r="M12" s="106"/>
      <c r="N12" s="106"/>
      <c r="O12" s="106"/>
      <c r="P12" s="106"/>
      <c r="Q12" s="106"/>
      <c r="R12" s="353">
        <v>2022</v>
      </c>
      <c r="S12" s="295" t="s">
        <v>192</v>
      </c>
      <c r="T12" s="296"/>
      <c r="U12" s="296"/>
      <c r="V12" s="296"/>
      <c r="W12" s="296"/>
      <c r="X12" s="296"/>
      <c r="Y12" s="297"/>
      <c r="Z12" s="106"/>
      <c r="AA12" s="106"/>
      <c r="AB12" s="353">
        <v>2023</v>
      </c>
      <c r="AC12" s="295" t="s">
        <v>192</v>
      </c>
      <c r="AD12" s="296"/>
      <c r="AE12" s="296"/>
      <c r="AF12" s="296"/>
      <c r="AG12" s="296"/>
      <c r="AH12" s="296"/>
      <c r="AI12" s="297"/>
      <c r="AJ12" s="106"/>
      <c r="AK12" s="106"/>
      <c r="AL12" s="353">
        <v>2024</v>
      </c>
      <c r="AM12" s="295" t="s">
        <v>192</v>
      </c>
      <c r="AN12" s="296"/>
      <c r="AO12" s="296"/>
      <c r="AP12" s="296"/>
      <c r="AQ12" s="296"/>
      <c r="AR12" s="296"/>
      <c r="AS12" s="297"/>
      <c r="AT12" s="106"/>
      <c r="AU12" s="106"/>
      <c r="AV12" s="353">
        <v>2025</v>
      </c>
      <c r="AW12" s="295" t="s">
        <v>192</v>
      </c>
      <c r="AX12" s="296"/>
      <c r="AY12" s="296"/>
      <c r="AZ12" s="296"/>
      <c r="BA12" s="296"/>
      <c r="BB12" s="296"/>
      <c r="BC12" s="297"/>
      <c r="BD12" s="106"/>
      <c r="BE12" s="106"/>
      <c r="BF12" s="353">
        <v>2026</v>
      </c>
      <c r="BG12" s="295" t="s">
        <v>192</v>
      </c>
      <c r="BH12" s="296"/>
      <c r="BI12" s="296"/>
      <c r="BJ12" s="296"/>
      <c r="BK12" s="296"/>
      <c r="BL12" s="296"/>
      <c r="BM12" s="297"/>
    </row>
    <row r="13" spans="2:65" x14ac:dyDescent="0.25">
      <c r="B13" s="361" t="s">
        <v>191</v>
      </c>
      <c r="C13" s="359" t="s">
        <v>51</v>
      </c>
      <c r="D13" s="360" t="s">
        <v>50</v>
      </c>
      <c r="E13" s="360" t="s">
        <v>52</v>
      </c>
      <c r="F13" s="360" t="s">
        <v>206</v>
      </c>
      <c r="G13" s="360" t="s">
        <v>12</v>
      </c>
      <c r="H13" s="360" t="s">
        <v>177</v>
      </c>
      <c r="I13" s="362" t="s">
        <v>58</v>
      </c>
      <c r="J13" s="106"/>
      <c r="K13" s="106"/>
      <c r="L13" s="106"/>
      <c r="M13" s="106"/>
      <c r="N13" s="106"/>
      <c r="O13" s="106"/>
      <c r="P13" s="106"/>
      <c r="Q13" s="106"/>
      <c r="R13" s="361" t="s">
        <v>191</v>
      </c>
      <c r="S13" s="359" t="s">
        <v>51</v>
      </c>
      <c r="T13" s="360" t="s">
        <v>50</v>
      </c>
      <c r="U13" s="360" t="s">
        <v>52</v>
      </c>
      <c r="V13" s="360" t="s">
        <v>206</v>
      </c>
      <c r="W13" s="360" t="s">
        <v>12</v>
      </c>
      <c r="X13" s="360" t="s">
        <v>177</v>
      </c>
      <c r="Y13" s="362" t="s">
        <v>58</v>
      </c>
      <c r="Z13" s="106"/>
      <c r="AA13" s="106"/>
      <c r="AB13" s="361" t="s">
        <v>191</v>
      </c>
      <c r="AC13" s="359" t="s">
        <v>51</v>
      </c>
      <c r="AD13" s="360" t="s">
        <v>50</v>
      </c>
      <c r="AE13" s="360" t="s">
        <v>52</v>
      </c>
      <c r="AF13" s="360" t="s">
        <v>206</v>
      </c>
      <c r="AG13" s="360" t="s">
        <v>12</v>
      </c>
      <c r="AH13" s="360" t="s">
        <v>177</v>
      </c>
      <c r="AI13" s="362" t="s">
        <v>58</v>
      </c>
      <c r="AJ13" s="106"/>
      <c r="AK13" s="106"/>
      <c r="AL13" s="361" t="s">
        <v>191</v>
      </c>
      <c r="AM13" s="359" t="s">
        <v>51</v>
      </c>
      <c r="AN13" s="360" t="s">
        <v>50</v>
      </c>
      <c r="AO13" s="360" t="s">
        <v>52</v>
      </c>
      <c r="AP13" s="360" t="s">
        <v>206</v>
      </c>
      <c r="AQ13" s="360" t="s">
        <v>12</v>
      </c>
      <c r="AR13" s="360" t="s">
        <v>177</v>
      </c>
      <c r="AS13" s="362" t="s">
        <v>58</v>
      </c>
      <c r="AT13" s="106"/>
      <c r="AU13" s="106"/>
      <c r="AV13" s="361" t="s">
        <v>191</v>
      </c>
      <c r="AW13" s="359" t="s">
        <v>51</v>
      </c>
      <c r="AX13" s="360" t="s">
        <v>50</v>
      </c>
      <c r="AY13" s="360" t="s">
        <v>52</v>
      </c>
      <c r="AZ13" s="360" t="s">
        <v>206</v>
      </c>
      <c r="BA13" s="360" t="s">
        <v>12</v>
      </c>
      <c r="BB13" s="360" t="s">
        <v>177</v>
      </c>
      <c r="BC13" s="362" t="s">
        <v>58</v>
      </c>
      <c r="BD13" s="106"/>
      <c r="BE13" s="106"/>
      <c r="BF13" s="361" t="s">
        <v>191</v>
      </c>
      <c r="BG13" s="359" t="s">
        <v>51</v>
      </c>
      <c r="BH13" s="360" t="s">
        <v>50</v>
      </c>
      <c r="BI13" s="360" t="s">
        <v>52</v>
      </c>
      <c r="BJ13" s="360" t="s">
        <v>206</v>
      </c>
      <c r="BK13" s="360" t="s">
        <v>12</v>
      </c>
      <c r="BL13" s="360" t="s">
        <v>177</v>
      </c>
      <c r="BM13" s="362" t="s">
        <v>58</v>
      </c>
    </row>
    <row r="14" spans="2:65" ht="13.8" thickBot="1" x14ac:dyDescent="0.3">
      <c r="B14" s="331"/>
      <c r="C14" s="304"/>
      <c r="D14" s="305"/>
      <c r="E14" s="305"/>
      <c r="F14" s="305"/>
      <c r="G14" s="305"/>
      <c r="H14" s="305"/>
      <c r="I14" s="306"/>
      <c r="J14" s="106"/>
      <c r="K14" s="106"/>
      <c r="L14" s="106"/>
      <c r="M14" s="106"/>
      <c r="N14" s="106"/>
      <c r="O14" s="106"/>
      <c r="P14" s="106"/>
      <c r="Q14" s="106"/>
      <c r="R14" s="331"/>
      <c r="S14" s="304"/>
      <c r="T14" s="305"/>
      <c r="U14" s="305"/>
      <c r="V14" s="305"/>
      <c r="W14" s="305"/>
      <c r="X14" s="305"/>
      <c r="Y14" s="306"/>
      <c r="Z14" s="106"/>
      <c r="AA14" s="106"/>
      <c r="AB14" s="331"/>
      <c r="AC14" s="304"/>
      <c r="AD14" s="305"/>
      <c r="AE14" s="305"/>
      <c r="AF14" s="305"/>
      <c r="AG14" s="305"/>
      <c r="AH14" s="305"/>
      <c r="AI14" s="306"/>
      <c r="AJ14" s="106"/>
      <c r="AK14" s="106"/>
      <c r="AL14" s="331"/>
      <c r="AM14" s="304"/>
      <c r="AN14" s="305"/>
      <c r="AO14" s="305"/>
      <c r="AP14" s="305"/>
      <c r="AQ14" s="305"/>
      <c r="AR14" s="305"/>
      <c r="AS14" s="306"/>
      <c r="AT14" s="106"/>
      <c r="AU14" s="106"/>
      <c r="AV14" s="331"/>
      <c r="AW14" s="304"/>
      <c r="AX14" s="305"/>
      <c r="AY14" s="305"/>
      <c r="AZ14" s="305"/>
      <c r="BA14" s="305"/>
      <c r="BB14" s="305"/>
      <c r="BC14" s="306"/>
      <c r="BD14" s="106"/>
      <c r="BE14" s="106"/>
      <c r="BF14" s="331"/>
      <c r="BG14" s="304"/>
      <c r="BH14" s="305"/>
      <c r="BI14" s="305"/>
      <c r="BJ14" s="305"/>
      <c r="BK14" s="305"/>
      <c r="BL14" s="305"/>
      <c r="BM14" s="306"/>
    </row>
    <row r="15" spans="2:65" x14ac:dyDescent="0.25">
      <c r="B15" s="363">
        <v>1</v>
      </c>
      <c r="C15" s="354">
        <f>'Form 2 HYDRO'!$E$28</f>
        <v>0</v>
      </c>
      <c r="D15" s="354">
        <f>'Form 3 SOLAR'!$E$28</f>
        <v>0</v>
      </c>
      <c r="E15" s="354">
        <f>'Form 4 BIOMASS'!$E$28</f>
        <v>0</v>
      </c>
      <c r="F15" s="354">
        <f>'Form 5 BIODIESEL'!E28</f>
        <v>0</v>
      </c>
      <c r="G15" s="354">
        <f>'Form 6 LNG'!E28</f>
        <v>0</v>
      </c>
      <c r="H15" s="354">
        <f>'Form 7 BUNKER C'!E28</f>
        <v>0</v>
      </c>
      <c r="I15" s="355">
        <f>'Form 8 LFO Diesel'!E28</f>
        <v>0</v>
      </c>
      <c r="J15" s="106"/>
      <c r="K15" s="106"/>
      <c r="L15" s="106"/>
      <c r="M15" s="106"/>
      <c r="N15" s="106"/>
      <c r="O15" s="106"/>
      <c r="P15" s="106"/>
      <c r="Q15" s="106"/>
      <c r="R15" s="363">
        <v>1</v>
      </c>
      <c r="S15" s="354">
        <f>$C$15</f>
        <v>0</v>
      </c>
      <c r="T15" s="354">
        <f>$D$15</f>
        <v>0</v>
      </c>
      <c r="U15" s="354">
        <f>$E$15</f>
        <v>0</v>
      </c>
      <c r="V15" s="354">
        <f>$F15</f>
        <v>0</v>
      </c>
      <c r="W15" s="354">
        <f t="shared" ref="W15:W46" si="15">$G15*(1+$C$9)</f>
        <v>0</v>
      </c>
      <c r="X15" s="354">
        <f t="shared" ref="X15:X46" si="16">$H15*(1+$C$9)</f>
        <v>0</v>
      </c>
      <c r="Y15" s="355">
        <f t="shared" ref="Y15:Y46" si="17">$I15*(1+$C$9)</f>
        <v>0</v>
      </c>
      <c r="Z15" s="106"/>
      <c r="AA15" s="106"/>
      <c r="AB15" s="363">
        <v>1</v>
      </c>
      <c r="AC15" s="354">
        <f>$C$15</f>
        <v>0</v>
      </c>
      <c r="AD15" s="354">
        <f>$D$15</f>
        <v>0</v>
      </c>
      <c r="AE15" s="354">
        <f>$E$15</f>
        <v>0</v>
      </c>
      <c r="AF15" s="354">
        <f>$F15</f>
        <v>0</v>
      </c>
      <c r="AG15" s="354">
        <f t="shared" ref="AG15:AG46" si="18">$G15*(1+$C$9)</f>
        <v>0</v>
      </c>
      <c r="AH15" s="354">
        <f t="shared" ref="AH15:AH46" si="19">$H15*(1+$C$9)</f>
        <v>0</v>
      </c>
      <c r="AI15" s="355">
        <f t="shared" ref="AI15:AI46" si="20">$I15*(1+$C$9)</f>
        <v>0</v>
      </c>
      <c r="AJ15" s="106"/>
      <c r="AK15" s="106"/>
      <c r="AL15" s="363">
        <v>1</v>
      </c>
      <c r="AM15" s="354">
        <f>$C$15</f>
        <v>0</v>
      </c>
      <c r="AN15" s="354">
        <f>$D$15</f>
        <v>0</v>
      </c>
      <c r="AO15" s="354">
        <f>$E$15</f>
        <v>0</v>
      </c>
      <c r="AP15" s="354">
        <f>$F15</f>
        <v>0</v>
      </c>
      <c r="AQ15" s="354">
        <f t="shared" ref="AQ15:AQ46" si="21">$G15*(1+$C$9)</f>
        <v>0</v>
      </c>
      <c r="AR15" s="354">
        <f t="shared" ref="AR15:AR46" si="22">$H15*(1+$C$9)</f>
        <v>0</v>
      </c>
      <c r="AS15" s="355">
        <f t="shared" ref="AS15:AS46" si="23">$I15*(1+$C$9)</f>
        <v>0</v>
      </c>
      <c r="AT15" s="106"/>
      <c r="AU15" s="106"/>
      <c r="AV15" s="363">
        <v>1</v>
      </c>
      <c r="AW15" s="354">
        <f>$C$15</f>
        <v>0</v>
      </c>
      <c r="AX15" s="354">
        <f>$D$15</f>
        <v>0</v>
      </c>
      <c r="AY15" s="354">
        <f>$E$15</f>
        <v>0</v>
      </c>
      <c r="AZ15" s="354">
        <f>$F15</f>
        <v>0</v>
      </c>
      <c r="BA15" s="354">
        <f t="shared" ref="BA15:BA46" si="24">$G15*(1+$C$9)</f>
        <v>0</v>
      </c>
      <c r="BB15" s="354">
        <f>$H15*(1+$C$9)</f>
        <v>0</v>
      </c>
      <c r="BC15" s="355">
        <f>$I15*(1+$C$9)</f>
        <v>0</v>
      </c>
      <c r="BD15" s="106"/>
      <c r="BE15" s="106"/>
      <c r="BF15" s="363">
        <v>1</v>
      </c>
      <c r="BG15" s="354">
        <f>$C$15</f>
        <v>0</v>
      </c>
      <c r="BH15" s="354">
        <f>$D$15</f>
        <v>0</v>
      </c>
      <c r="BI15" s="354">
        <f>$E$15</f>
        <v>0</v>
      </c>
      <c r="BJ15" s="354">
        <f>$F15</f>
        <v>0</v>
      </c>
      <c r="BK15" s="354">
        <f>$G15*(1+$C$9)</f>
        <v>0</v>
      </c>
      <c r="BL15" s="354">
        <f t="shared" ref="BL15:BL46" si="25">$H15*(1+$C$9)</f>
        <v>0</v>
      </c>
      <c r="BM15" s="355">
        <f>$I15*(1+$C$9)</f>
        <v>0</v>
      </c>
    </row>
    <row r="16" spans="2:65" x14ac:dyDescent="0.25">
      <c r="B16" s="363">
        <v>0.99</v>
      </c>
      <c r="C16" s="354"/>
      <c r="D16" s="354"/>
      <c r="E16" s="354"/>
      <c r="F16" s="354">
        <f>'Form 5 BIODIESEL'!E29</f>
        <v>0</v>
      </c>
      <c r="G16" s="354">
        <f>'Form 6 LNG'!E29</f>
        <v>0</v>
      </c>
      <c r="H16" s="354">
        <f>'Form 7 BUNKER C'!E29</f>
        <v>0</v>
      </c>
      <c r="I16" s="355">
        <f>'Form 8 LFO Diesel'!E29</f>
        <v>0</v>
      </c>
      <c r="J16" s="106"/>
      <c r="K16" s="106"/>
      <c r="L16" s="106"/>
      <c r="M16" s="106"/>
      <c r="N16" s="106"/>
      <c r="O16" s="54"/>
      <c r="P16" s="106"/>
      <c r="Q16" s="106"/>
      <c r="R16" s="363">
        <v>0.99</v>
      </c>
      <c r="S16" s="354">
        <f t="shared" ref="S16:S79" si="26">$C$15</f>
        <v>0</v>
      </c>
      <c r="T16" s="354">
        <f t="shared" ref="T16:T79" si="27">$D$15</f>
        <v>0</v>
      </c>
      <c r="U16" s="354">
        <f t="shared" ref="U16:U79" si="28">$E$15</f>
        <v>0</v>
      </c>
      <c r="V16" s="354">
        <f t="shared" ref="V16:V79" si="29">$F16</f>
        <v>0</v>
      </c>
      <c r="W16" s="354">
        <f t="shared" si="15"/>
        <v>0</v>
      </c>
      <c r="X16" s="354">
        <f t="shared" si="16"/>
        <v>0</v>
      </c>
      <c r="Y16" s="355">
        <f t="shared" si="17"/>
        <v>0</v>
      </c>
      <c r="Z16" s="106"/>
      <c r="AA16" s="106"/>
      <c r="AB16" s="363">
        <v>0.99</v>
      </c>
      <c r="AC16" s="354">
        <f t="shared" ref="AC16:AC79" si="30">$C$15</f>
        <v>0</v>
      </c>
      <c r="AD16" s="354">
        <f t="shared" ref="AD16:AD79" si="31">$D$15</f>
        <v>0</v>
      </c>
      <c r="AE16" s="354">
        <f t="shared" ref="AE16:AE79" si="32">$E$15</f>
        <v>0</v>
      </c>
      <c r="AF16" s="354">
        <f t="shared" ref="AF16:AF79" si="33">$F16</f>
        <v>0</v>
      </c>
      <c r="AG16" s="354">
        <f t="shared" si="18"/>
        <v>0</v>
      </c>
      <c r="AH16" s="354">
        <f t="shared" si="19"/>
        <v>0</v>
      </c>
      <c r="AI16" s="355">
        <f t="shared" si="20"/>
        <v>0</v>
      </c>
      <c r="AJ16" s="106"/>
      <c r="AK16" s="106"/>
      <c r="AL16" s="363">
        <v>0.99</v>
      </c>
      <c r="AM16" s="354">
        <f t="shared" ref="AM16:AM79" si="34">$C$15</f>
        <v>0</v>
      </c>
      <c r="AN16" s="354">
        <f t="shared" ref="AN16:AN79" si="35">$D$15</f>
        <v>0</v>
      </c>
      <c r="AO16" s="354">
        <f t="shared" ref="AO16:AO79" si="36">$E$15</f>
        <v>0</v>
      </c>
      <c r="AP16" s="354">
        <f t="shared" ref="AP16:AP79" si="37">$F16</f>
        <v>0</v>
      </c>
      <c r="AQ16" s="354">
        <f t="shared" si="21"/>
        <v>0</v>
      </c>
      <c r="AR16" s="354">
        <f t="shared" si="22"/>
        <v>0</v>
      </c>
      <c r="AS16" s="355">
        <f t="shared" si="23"/>
        <v>0</v>
      </c>
      <c r="AT16" s="106"/>
      <c r="AU16" s="106"/>
      <c r="AV16" s="363">
        <v>0.99</v>
      </c>
      <c r="AW16" s="354">
        <f t="shared" ref="AW16:AW79" si="38">$C$15</f>
        <v>0</v>
      </c>
      <c r="AX16" s="354">
        <f t="shared" ref="AX16:AX79" si="39">$D$15</f>
        <v>0</v>
      </c>
      <c r="AY16" s="354">
        <f t="shared" ref="AY16:AY79" si="40">$E$15</f>
        <v>0</v>
      </c>
      <c r="AZ16" s="354">
        <f t="shared" ref="AZ16:AZ79" si="41">$F16</f>
        <v>0</v>
      </c>
      <c r="BA16" s="354">
        <f t="shared" si="24"/>
        <v>0</v>
      </c>
      <c r="BB16" s="354">
        <f>$H16*(1+$C$9)</f>
        <v>0</v>
      </c>
      <c r="BC16" s="355">
        <f t="shared" ref="BC16:BC46" si="42">$I16*(1+$C$9)</f>
        <v>0</v>
      </c>
      <c r="BD16" s="106"/>
      <c r="BE16" s="106"/>
      <c r="BF16" s="363">
        <v>0.99</v>
      </c>
      <c r="BG16" s="354">
        <f t="shared" ref="BG16:BG79" si="43">$C$15</f>
        <v>0</v>
      </c>
      <c r="BH16" s="354">
        <f t="shared" ref="BH16:BH79" si="44">$D$15</f>
        <v>0</v>
      </c>
      <c r="BI16" s="354">
        <f t="shared" ref="BI16:BI79" si="45">$E$15</f>
        <v>0</v>
      </c>
      <c r="BJ16" s="354">
        <f t="shared" ref="BJ16:BJ79" si="46">$F16</f>
        <v>0</v>
      </c>
      <c r="BK16" s="354">
        <f t="shared" ref="BK16:BK46" si="47">$G16*(1+$C$9)</f>
        <v>0</v>
      </c>
      <c r="BL16" s="354">
        <f t="shared" si="25"/>
        <v>0</v>
      </c>
      <c r="BM16" s="355">
        <f t="shared" ref="BM16:BM46" si="48">$I16*(1+$C$9)</f>
        <v>0</v>
      </c>
    </row>
    <row r="17" spans="2:65" x14ac:dyDescent="0.25">
      <c r="B17" s="363">
        <v>0.98</v>
      </c>
      <c r="C17" s="354"/>
      <c r="D17" s="354"/>
      <c r="E17" s="354"/>
      <c r="F17" s="354">
        <f>'Form 5 BIODIESEL'!E30</f>
        <v>0</v>
      </c>
      <c r="G17" s="354">
        <f>'Form 6 LNG'!E30</f>
        <v>0</v>
      </c>
      <c r="H17" s="354">
        <f>'Form 7 BUNKER C'!E30</f>
        <v>0</v>
      </c>
      <c r="I17" s="355">
        <f>'Form 8 LFO Diesel'!E30</f>
        <v>0</v>
      </c>
      <c r="J17" s="106"/>
      <c r="K17" s="106"/>
      <c r="L17" s="106"/>
      <c r="M17" s="106"/>
      <c r="N17" s="106"/>
      <c r="O17" s="106"/>
      <c r="P17" s="106"/>
      <c r="Q17" s="106"/>
      <c r="R17" s="363">
        <v>0.98</v>
      </c>
      <c r="S17" s="354">
        <f t="shared" si="26"/>
        <v>0</v>
      </c>
      <c r="T17" s="354">
        <f t="shared" si="27"/>
        <v>0</v>
      </c>
      <c r="U17" s="354">
        <f t="shared" si="28"/>
        <v>0</v>
      </c>
      <c r="V17" s="354">
        <f t="shared" si="29"/>
        <v>0</v>
      </c>
      <c r="W17" s="354">
        <f t="shared" si="15"/>
        <v>0</v>
      </c>
      <c r="X17" s="354">
        <f t="shared" si="16"/>
        <v>0</v>
      </c>
      <c r="Y17" s="355">
        <f t="shared" si="17"/>
        <v>0</v>
      </c>
      <c r="Z17" s="106"/>
      <c r="AA17" s="106"/>
      <c r="AB17" s="363">
        <v>0.98</v>
      </c>
      <c r="AC17" s="354">
        <f t="shared" si="30"/>
        <v>0</v>
      </c>
      <c r="AD17" s="354">
        <f t="shared" si="31"/>
        <v>0</v>
      </c>
      <c r="AE17" s="354">
        <f t="shared" si="32"/>
        <v>0</v>
      </c>
      <c r="AF17" s="354">
        <f t="shared" si="33"/>
        <v>0</v>
      </c>
      <c r="AG17" s="354">
        <f t="shared" si="18"/>
        <v>0</v>
      </c>
      <c r="AH17" s="354">
        <f t="shared" si="19"/>
        <v>0</v>
      </c>
      <c r="AI17" s="355">
        <f t="shared" si="20"/>
        <v>0</v>
      </c>
      <c r="AJ17" s="106"/>
      <c r="AK17" s="106"/>
      <c r="AL17" s="363">
        <v>0.98</v>
      </c>
      <c r="AM17" s="354">
        <f t="shared" si="34"/>
        <v>0</v>
      </c>
      <c r="AN17" s="354">
        <f t="shared" si="35"/>
        <v>0</v>
      </c>
      <c r="AO17" s="354">
        <f t="shared" si="36"/>
        <v>0</v>
      </c>
      <c r="AP17" s="354">
        <f t="shared" si="37"/>
        <v>0</v>
      </c>
      <c r="AQ17" s="354">
        <f t="shared" si="21"/>
        <v>0</v>
      </c>
      <c r="AR17" s="354">
        <f t="shared" si="22"/>
        <v>0</v>
      </c>
      <c r="AS17" s="355">
        <f t="shared" si="23"/>
        <v>0</v>
      </c>
      <c r="AT17" s="106"/>
      <c r="AU17" s="106"/>
      <c r="AV17" s="363">
        <v>0.98</v>
      </c>
      <c r="AW17" s="354">
        <f t="shared" si="38"/>
        <v>0</v>
      </c>
      <c r="AX17" s="354">
        <f t="shared" si="39"/>
        <v>0</v>
      </c>
      <c r="AY17" s="354">
        <f t="shared" si="40"/>
        <v>0</v>
      </c>
      <c r="AZ17" s="354">
        <f t="shared" si="41"/>
        <v>0</v>
      </c>
      <c r="BA17" s="354">
        <f t="shared" si="24"/>
        <v>0</v>
      </c>
      <c r="BB17" s="354">
        <f t="shared" ref="BB17:BB46" si="49">$H17*(1+$C$9)</f>
        <v>0</v>
      </c>
      <c r="BC17" s="355">
        <f t="shared" si="42"/>
        <v>0</v>
      </c>
      <c r="BD17" s="106"/>
      <c r="BE17" s="106"/>
      <c r="BF17" s="363">
        <v>0.98</v>
      </c>
      <c r="BG17" s="354">
        <f t="shared" si="43"/>
        <v>0</v>
      </c>
      <c r="BH17" s="354">
        <f t="shared" si="44"/>
        <v>0</v>
      </c>
      <c r="BI17" s="354">
        <f t="shared" si="45"/>
        <v>0</v>
      </c>
      <c r="BJ17" s="354">
        <f t="shared" si="46"/>
        <v>0</v>
      </c>
      <c r="BK17" s="354">
        <f t="shared" si="47"/>
        <v>0</v>
      </c>
      <c r="BL17" s="354">
        <f t="shared" si="25"/>
        <v>0</v>
      </c>
      <c r="BM17" s="355">
        <f t="shared" si="48"/>
        <v>0</v>
      </c>
    </row>
    <row r="18" spans="2:65" x14ac:dyDescent="0.25">
      <c r="B18" s="363">
        <v>0.97</v>
      </c>
      <c r="C18" s="354"/>
      <c r="D18" s="354"/>
      <c r="E18" s="354"/>
      <c r="F18" s="354">
        <f>'Form 5 BIODIESEL'!E31</f>
        <v>0</v>
      </c>
      <c r="G18" s="354">
        <f>'Form 6 LNG'!E31</f>
        <v>0</v>
      </c>
      <c r="H18" s="354">
        <f>'Form 7 BUNKER C'!E31</f>
        <v>0</v>
      </c>
      <c r="I18" s="355">
        <f>'Form 8 LFO Diesel'!E31</f>
        <v>0</v>
      </c>
      <c r="J18" s="106"/>
      <c r="K18" s="106"/>
      <c r="L18" s="106"/>
      <c r="M18" s="106"/>
      <c r="N18" s="106"/>
      <c r="O18" s="106"/>
      <c r="P18" s="106"/>
      <c r="Q18" s="106"/>
      <c r="R18" s="363">
        <v>0.97</v>
      </c>
      <c r="S18" s="354">
        <f t="shared" si="26"/>
        <v>0</v>
      </c>
      <c r="T18" s="354">
        <f t="shared" si="27"/>
        <v>0</v>
      </c>
      <c r="U18" s="354">
        <f t="shared" si="28"/>
        <v>0</v>
      </c>
      <c r="V18" s="354">
        <f t="shared" si="29"/>
        <v>0</v>
      </c>
      <c r="W18" s="354">
        <f t="shared" si="15"/>
        <v>0</v>
      </c>
      <c r="X18" s="354">
        <f t="shared" si="16"/>
        <v>0</v>
      </c>
      <c r="Y18" s="355">
        <f t="shared" si="17"/>
        <v>0</v>
      </c>
      <c r="Z18" s="106"/>
      <c r="AA18" s="106"/>
      <c r="AB18" s="363">
        <v>0.97</v>
      </c>
      <c r="AC18" s="354">
        <f t="shared" si="30"/>
        <v>0</v>
      </c>
      <c r="AD18" s="354">
        <f t="shared" si="31"/>
        <v>0</v>
      </c>
      <c r="AE18" s="354">
        <f t="shared" si="32"/>
        <v>0</v>
      </c>
      <c r="AF18" s="354">
        <f t="shared" si="33"/>
        <v>0</v>
      </c>
      <c r="AG18" s="354">
        <f t="shared" si="18"/>
        <v>0</v>
      </c>
      <c r="AH18" s="354">
        <f t="shared" si="19"/>
        <v>0</v>
      </c>
      <c r="AI18" s="355">
        <f t="shared" si="20"/>
        <v>0</v>
      </c>
      <c r="AJ18" s="106"/>
      <c r="AK18" s="106"/>
      <c r="AL18" s="363">
        <v>0.97</v>
      </c>
      <c r="AM18" s="354">
        <f t="shared" si="34"/>
        <v>0</v>
      </c>
      <c r="AN18" s="354">
        <f t="shared" si="35"/>
        <v>0</v>
      </c>
      <c r="AO18" s="354">
        <f t="shared" si="36"/>
        <v>0</v>
      </c>
      <c r="AP18" s="354">
        <f t="shared" si="37"/>
        <v>0</v>
      </c>
      <c r="AQ18" s="354">
        <f t="shared" si="21"/>
        <v>0</v>
      </c>
      <c r="AR18" s="354">
        <f t="shared" si="22"/>
        <v>0</v>
      </c>
      <c r="AS18" s="355">
        <f t="shared" si="23"/>
        <v>0</v>
      </c>
      <c r="AT18" s="106"/>
      <c r="AU18" s="106"/>
      <c r="AV18" s="363">
        <v>0.97</v>
      </c>
      <c r="AW18" s="354">
        <f t="shared" si="38"/>
        <v>0</v>
      </c>
      <c r="AX18" s="354">
        <f t="shared" si="39"/>
        <v>0</v>
      </c>
      <c r="AY18" s="354">
        <f t="shared" si="40"/>
        <v>0</v>
      </c>
      <c r="AZ18" s="354">
        <f t="shared" si="41"/>
        <v>0</v>
      </c>
      <c r="BA18" s="354">
        <f t="shared" si="24"/>
        <v>0</v>
      </c>
      <c r="BB18" s="354">
        <f t="shared" si="49"/>
        <v>0</v>
      </c>
      <c r="BC18" s="355">
        <f t="shared" si="42"/>
        <v>0</v>
      </c>
      <c r="BD18" s="106"/>
      <c r="BE18" s="106"/>
      <c r="BF18" s="363">
        <v>0.97</v>
      </c>
      <c r="BG18" s="354">
        <f t="shared" si="43"/>
        <v>0</v>
      </c>
      <c r="BH18" s="354">
        <f t="shared" si="44"/>
        <v>0</v>
      </c>
      <c r="BI18" s="354">
        <f t="shared" si="45"/>
        <v>0</v>
      </c>
      <c r="BJ18" s="354">
        <f t="shared" si="46"/>
        <v>0</v>
      </c>
      <c r="BK18" s="354">
        <f t="shared" si="47"/>
        <v>0</v>
      </c>
      <c r="BL18" s="354">
        <f t="shared" si="25"/>
        <v>0</v>
      </c>
      <c r="BM18" s="355">
        <f t="shared" si="48"/>
        <v>0</v>
      </c>
    </row>
    <row r="19" spans="2:65" x14ac:dyDescent="0.25">
      <c r="B19" s="363">
        <v>0.96</v>
      </c>
      <c r="C19" s="354"/>
      <c r="D19" s="354"/>
      <c r="E19" s="354"/>
      <c r="F19" s="354">
        <f>'Form 5 BIODIESEL'!E32</f>
        <v>0</v>
      </c>
      <c r="G19" s="354">
        <f>'Form 6 LNG'!E32</f>
        <v>0</v>
      </c>
      <c r="H19" s="354">
        <f>'Form 7 BUNKER C'!E32</f>
        <v>0</v>
      </c>
      <c r="I19" s="355">
        <f>'Form 8 LFO Diesel'!E32</f>
        <v>0</v>
      </c>
      <c r="J19" s="106"/>
      <c r="K19" s="106"/>
      <c r="L19" s="106"/>
      <c r="M19" s="106"/>
      <c r="N19" s="106"/>
      <c r="O19" s="106"/>
      <c r="P19" s="106"/>
      <c r="Q19" s="106"/>
      <c r="R19" s="363">
        <v>0.96</v>
      </c>
      <c r="S19" s="354">
        <f t="shared" si="26"/>
        <v>0</v>
      </c>
      <c r="T19" s="354">
        <f t="shared" si="27"/>
        <v>0</v>
      </c>
      <c r="U19" s="354">
        <f t="shared" si="28"/>
        <v>0</v>
      </c>
      <c r="V19" s="354">
        <f t="shared" si="29"/>
        <v>0</v>
      </c>
      <c r="W19" s="354">
        <f t="shared" si="15"/>
        <v>0</v>
      </c>
      <c r="X19" s="354">
        <f t="shared" si="16"/>
        <v>0</v>
      </c>
      <c r="Y19" s="355">
        <f t="shared" si="17"/>
        <v>0</v>
      </c>
      <c r="Z19" s="106"/>
      <c r="AA19" s="106"/>
      <c r="AB19" s="363">
        <v>0.96</v>
      </c>
      <c r="AC19" s="354">
        <f t="shared" si="30"/>
        <v>0</v>
      </c>
      <c r="AD19" s="354">
        <f t="shared" si="31"/>
        <v>0</v>
      </c>
      <c r="AE19" s="354">
        <f t="shared" si="32"/>
        <v>0</v>
      </c>
      <c r="AF19" s="354">
        <f t="shared" si="33"/>
        <v>0</v>
      </c>
      <c r="AG19" s="354">
        <f t="shared" si="18"/>
        <v>0</v>
      </c>
      <c r="AH19" s="354">
        <f t="shared" si="19"/>
        <v>0</v>
      </c>
      <c r="AI19" s="355">
        <f t="shared" si="20"/>
        <v>0</v>
      </c>
      <c r="AJ19" s="106"/>
      <c r="AK19" s="106"/>
      <c r="AL19" s="363">
        <v>0.96</v>
      </c>
      <c r="AM19" s="354">
        <f t="shared" si="34"/>
        <v>0</v>
      </c>
      <c r="AN19" s="354">
        <f t="shared" si="35"/>
        <v>0</v>
      </c>
      <c r="AO19" s="354">
        <f t="shared" si="36"/>
        <v>0</v>
      </c>
      <c r="AP19" s="354">
        <f t="shared" si="37"/>
        <v>0</v>
      </c>
      <c r="AQ19" s="354">
        <f t="shared" si="21"/>
        <v>0</v>
      </c>
      <c r="AR19" s="354">
        <f t="shared" si="22"/>
        <v>0</v>
      </c>
      <c r="AS19" s="355">
        <f t="shared" si="23"/>
        <v>0</v>
      </c>
      <c r="AT19" s="106"/>
      <c r="AU19" s="106"/>
      <c r="AV19" s="363">
        <v>0.96</v>
      </c>
      <c r="AW19" s="354">
        <f t="shared" si="38"/>
        <v>0</v>
      </c>
      <c r="AX19" s="354">
        <f t="shared" si="39"/>
        <v>0</v>
      </c>
      <c r="AY19" s="354">
        <f t="shared" si="40"/>
        <v>0</v>
      </c>
      <c r="AZ19" s="354">
        <f t="shared" si="41"/>
        <v>0</v>
      </c>
      <c r="BA19" s="354">
        <f t="shared" si="24"/>
        <v>0</v>
      </c>
      <c r="BB19" s="354">
        <f t="shared" si="49"/>
        <v>0</v>
      </c>
      <c r="BC19" s="355">
        <f t="shared" si="42"/>
        <v>0</v>
      </c>
      <c r="BD19" s="106"/>
      <c r="BE19" s="106"/>
      <c r="BF19" s="363">
        <v>0.96</v>
      </c>
      <c r="BG19" s="354">
        <f t="shared" si="43"/>
        <v>0</v>
      </c>
      <c r="BH19" s="354">
        <f t="shared" si="44"/>
        <v>0</v>
      </c>
      <c r="BI19" s="354">
        <f t="shared" si="45"/>
        <v>0</v>
      </c>
      <c r="BJ19" s="354">
        <f t="shared" si="46"/>
        <v>0</v>
      </c>
      <c r="BK19" s="354">
        <f t="shared" si="47"/>
        <v>0</v>
      </c>
      <c r="BL19" s="354">
        <f t="shared" si="25"/>
        <v>0</v>
      </c>
      <c r="BM19" s="355">
        <f t="shared" si="48"/>
        <v>0</v>
      </c>
    </row>
    <row r="20" spans="2:65" x14ac:dyDescent="0.25">
      <c r="B20" s="363">
        <v>0.95</v>
      </c>
      <c r="C20" s="354"/>
      <c r="D20" s="354"/>
      <c r="E20" s="354"/>
      <c r="F20" s="354">
        <f>'Form 5 BIODIESEL'!E33</f>
        <v>0</v>
      </c>
      <c r="G20" s="354">
        <f>'Form 6 LNG'!E33</f>
        <v>0</v>
      </c>
      <c r="H20" s="354">
        <f>'Form 7 BUNKER C'!E33</f>
        <v>0</v>
      </c>
      <c r="I20" s="355">
        <f>'Form 8 LFO Diesel'!E33</f>
        <v>0</v>
      </c>
      <c r="J20" s="106"/>
      <c r="K20" s="106"/>
      <c r="L20" s="106"/>
      <c r="M20" s="106"/>
      <c r="N20" s="106"/>
      <c r="O20" s="106"/>
      <c r="P20" s="106"/>
      <c r="Q20" s="106"/>
      <c r="R20" s="363">
        <v>0.95</v>
      </c>
      <c r="S20" s="354">
        <f t="shared" si="26"/>
        <v>0</v>
      </c>
      <c r="T20" s="354">
        <f t="shared" si="27"/>
        <v>0</v>
      </c>
      <c r="U20" s="354">
        <f t="shared" si="28"/>
        <v>0</v>
      </c>
      <c r="V20" s="354">
        <f t="shared" si="29"/>
        <v>0</v>
      </c>
      <c r="W20" s="354">
        <f t="shared" si="15"/>
        <v>0</v>
      </c>
      <c r="X20" s="354">
        <f t="shared" si="16"/>
        <v>0</v>
      </c>
      <c r="Y20" s="355">
        <f t="shared" si="17"/>
        <v>0</v>
      </c>
      <c r="Z20" s="106"/>
      <c r="AA20" s="106"/>
      <c r="AB20" s="363">
        <v>0.95</v>
      </c>
      <c r="AC20" s="354">
        <f t="shared" si="30"/>
        <v>0</v>
      </c>
      <c r="AD20" s="354">
        <f t="shared" si="31"/>
        <v>0</v>
      </c>
      <c r="AE20" s="354">
        <f t="shared" si="32"/>
        <v>0</v>
      </c>
      <c r="AF20" s="354">
        <f t="shared" si="33"/>
        <v>0</v>
      </c>
      <c r="AG20" s="354">
        <f t="shared" si="18"/>
        <v>0</v>
      </c>
      <c r="AH20" s="354">
        <f t="shared" si="19"/>
        <v>0</v>
      </c>
      <c r="AI20" s="355">
        <f t="shared" si="20"/>
        <v>0</v>
      </c>
      <c r="AJ20" s="106"/>
      <c r="AK20" s="106"/>
      <c r="AL20" s="363">
        <v>0.95</v>
      </c>
      <c r="AM20" s="354">
        <f t="shared" si="34"/>
        <v>0</v>
      </c>
      <c r="AN20" s="354">
        <f t="shared" si="35"/>
        <v>0</v>
      </c>
      <c r="AO20" s="354">
        <f t="shared" si="36"/>
        <v>0</v>
      </c>
      <c r="AP20" s="354">
        <f t="shared" si="37"/>
        <v>0</v>
      </c>
      <c r="AQ20" s="354">
        <f t="shared" si="21"/>
        <v>0</v>
      </c>
      <c r="AR20" s="354">
        <f t="shared" si="22"/>
        <v>0</v>
      </c>
      <c r="AS20" s="355">
        <f t="shared" si="23"/>
        <v>0</v>
      </c>
      <c r="AT20" s="106"/>
      <c r="AU20" s="106"/>
      <c r="AV20" s="363">
        <v>0.95</v>
      </c>
      <c r="AW20" s="354">
        <f t="shared" si="38"/>
        <v>0</v>
      </c>
      <c r="AX20" s="354">
        <f t="shared" si="39"/>
        <v>0</v>
      </c>
      <c r="AY20" s="354">
        <f t="shared" si="40"/>
        <v>0</v>
      </c>
      <c r="AZ20" s="354">
        <f t="shared" si="41"/>
        <v>0</v>
      </c>
      <c r="BA20" s="354">
        <f t="shared" si="24"/>
        <v>0</v>
      </c>
      <c r="BB20" s="354">
        <f t="shared" si="49"/>
        <v>0</v>
      </c>
      <c r="BC20" s="355">
        <f t="shared" si="42"/>
        <v>0</v>
      </c>
      <c r="BD20" s="106"/>
      <c r="BE20" s="106"/>
      <c r="BF20" s="363">
        <v>0.95</v>
      </c>
      <c r="BG20" s="354">
        <f t="shared" si="43"/>
        <v>0</v>
      </c>
      <c r="BH20" s="354">
        <f t="shared" si="44"/>
        <v>0</v>
      </c>
      <c r="BI20" s="354">
        <f t="shared" si="45"/>
        <v>0</v>
      </c>
      <c r="BJ20" s="354">
        <f t="shared" si="46"/>
        <v>0</v>
      </c>
      <c r="BK20" s="354">
        <f t="shared" si="47"/>
        <v>0</v>
      </c>
      <c r="BL20" s="354">
        <f t="shared" si="25"/>
        <v>0</v>
      </c>
      <c r="BM20" s="355">
        <f t="shared" si="48"/>
        <v>0</v>
      </c>
    </row>
    <row r="21" spans="2:65" x14ac:dyDescent="0.25">
      <c r="B21" s="363">
        <v>0.94</v>
      </c>
      <c r="C21" s="354"/>
      <c r="D21" s="354"/>
      <c r="E21" s="354"/>
      <c r="F21" s="354">
        <f>'Form 5 BIODIESEL'!E34</f>
        <v>0</v>
      </c>
      <c r="G21" s="354">
        <f>'Form 6 LNG'!E34</f>
        <v>0</v>
      </c>
      <c r="H21" s="354">
        <f>'Form 7 BUNKER C'!E34</f>
        <v>0</v>
      </c>
      <c r="I21" s="355">
        <f>'Form 8 LFO Diesel'!E34</f>
        <v>0</v>
      </c>
      <c r="J21" s="106"/>
      <c r="K21" s="115"/>
      <c r="L21" s="106"/>
      <c r="M21" s="106"/>
      <c r="N21" s="106"/>
      <c r="O21" s="106"/>
      <c r="P21" s="106"/>
      <c r="Q21" s="106"/>
      <c r="R21" s="363">
        <v>0.94</v>
      </c>
      <c r="S21" s="354">
        <f t="shared" si="26"/>
        <v>0</v>
      </c>
      <c r="T21" s="354">
        <f t="shared" si="27"/>
        <v>0</v>
      </c>
      <c r="U21" s="354">
        <f t="shared" si="28"/>
        <v>0</v>
      </c>
      <c r="V21" s="354">
        <f t="shared" si="29"/>
        <v>0</v>
      </c>
      <c r="W21" s="354">
        <f t="shared" si="15"/>
        <v>0</v>
      </c>
      <c r="X21" s="354">
        <f t="shared" si="16"/>
        <v>0</v>
      </c>
      <c r="Y21" s="355">
        <f t="shared" si="17"/>
        <v>0</v>
      </c>
      <c r="Z21" s="106"/>
      <c r="AA21" s="106"/>
      <c r="AB21" s="363">
        <v>0.94</v>
      </c>
      <c r="AC21" s="354">
        <f t="shared" si="30"/>
        <v>0</v>
      </c>
      <c r="AD21" s="354">
        <f t="shared" si="31"/>
        <v>0</v>
      </c>
      <c r="AE21" s="354">
        <f t="shared" si="32"/>
        <v>0</v>
      </c>
      <c r="AF21" s="354">
        <f t="shared" si="33"/>
        <v>0</v>
      </c>
      <c r="AG21" s="354">
        <f t="shared" si="18"/>
        <v>0</v>
      </c>
      <c r="AH21" s="354">
        <f t="shared" si="19"/>
        <v>0</v>
      </c>
      <c r="AI21" s="355">
        <f t="shared" si="20"/>
        <v>0</v>
      </c>
      <c r="AJ21" s="106"/>
      <c r="AK21" s="106"/>
      <c r="AL21" s="363">
        <v>0.94</v>
      </c>
      <c r="AM21" s="354">
        <f t="shared" si="34"/>
        <v>0</v>
      </c>
      <c r="AN21" s="354">
        <f t="shared" si="35"/>
        <v>0</v>
      </c>
      <c r="AO21" s="354">
        <f t="shared" si="36"/>
        <v>0</v>
      </c>
      <c r="AP21" s="354">
        <f t="shared" si="37"/>
        <v>0</v>
      </c>
      <c r="AQ21" s="354">
        <f t="shared" si="21"/>
        <v>0</v>
      </c>
      <c r="AR21" s="354">
        <f t="shared" si="22"/>
        <v>0</v>
      </c>
      <c r="AS21" s="355">
        <f t="shared" si="23"/>
        <v>0</v>
      </c>
      <c r="AT21" s="106"/>
      <c r="AU21" s="106"/>
      <c r="AV21" s="363">
        <v>0.94</v>
      </c>
      <c r="AW21" s="354">
        <f t="shared" si="38"/>
        <v>0</v>
      </c>
      <c r="AX21" s="354">
        <f t="shared" si="39"/>
        <v>0</v>
      </c>
      <c r="AY21" s="354">
        <f t="shared" si="40"/>
        <v>0</v>
      </c>
      <c r="AZ21" s="354">
        <f t="shared" si="41"/>
        <v>0</v>
      </c>
      <c r="BA21" s="354">
        <f t="shared" si="24"/>
        <v>0</v>
      </c>
      <c r="BB21" s="354">
        <f t="shared" si="49"/>
        <v>0</v>
      </c>
      <c r="BC21" s="355">
        <f t="shared" si="42"/>
        <v>0</v>
      </c>
      <c r="BD21" s="106"/>
      <c r="BE21" s="106"/>
      <c r="BF21" s="363">
        <v>0.94</v>
      </c>
      <c r="BG21" s="354">
        <f t="shared" si="43"/>
        <v>0</v>
      </c>
      <c r="BH21" s="354">
        <f t="shared" si="44"/>
        <v>0</v>
      </c>
      <c r="BI21" s="354">
        <f t="shared" si="45"/>
        <v>0</v>
      </c>
      <c r="BJ21" s="354">
        <f t="shared" si="46"/>
        <v>0</v>
      </c>
      <c r="BK21" s="354">
        <f t="shared" si="47"/>
        <v>0</v>
      </c>
      <c r="BL21" s="354">
        <f t="shared" si="25"/>
        <v>0</v>
      </c>
      <c r="BM21" s="355">
        <f t="shared" si="48"/>
        <v>0</v>
      </c>
    </row>
    <row r="22" spans="2:65" x14ac:dyDescent="0.25">
      <c r="B22" s="363">
        <v>0.93</v>
      </c>
      <c r="C22" s="354"/>
      <c r="D22" s="354"/>
      <c r="E22" s="354"/>
      <c r="F22" s="354">
        <f>'Form 5 BIODIESEL'!E35</f>
        <v>0</v>
      </c>
      <c r="G22" s="354">
        <f>'Form 6 LNG'!E35</f>
        <v>0</v>
      </c>
      <c r="H22" s="354">
        <f>'Form 7 BUNKER C'!E35</f>
        <v>0</v>
      </c>
      <c r="I22" s="355">
        <f>'Form 8 LFO Diesel'!E35</f>
        <v>0</v>
      </c>
      <c r="J22" s="106"/>
      <c r="K22" s="115"/>
      <c r="L22" s="106"/>
      <c r="M22" s="106"/>
      <c r="N22" s="106"/>
      <c r="O22" s="106"/>
      <c r="P22" s="106"/>
      <c r="Q22" s="106"/>
      <c r="R22" s="363">
        <v>0.93</v>
      </c>
      <c r="S22" s="354">
        <f t="shared" si="26"/>
        <v>0</v>
      </c>
      <c r="T22" s="354">
        <f t="shared" si="27"/>
        <v>0</v>
      </c>
      <c r="U22" s="354">
        <f t="shared" si="28"/>
        <v>0</v>
      </c>
      <c r="V22" s="354">
        <f t="shared" si="29"/>
        <v>0</v>
      </c>
      <c r="W22" s="354">
        <f t="shared" si="15"/>
        <v>0</v>
      </c>
      <c r="X22" s="354">
        <f t="shared" si="16"/>
        <v>0</v>
      </c>
      <c r="Y22" s="355">
        <f t="shared" si="17"/>
        <v>0</v>
      </c>
      <c r="Z22" s="106"/>
      <c r="AA22" s="106"/>
      <c r="AB22" s="363">
        <v>0.93</v>
      </c>
      <c r="AC22" s="354">
        <f t="shared" si="30"/>
        <v>0</v>
      </c>
      <c r="AD22" s="354">
        <f t="shared" si="31"/>
        <v>0</v>
      </c>
      <c r="AE22" s="354">
        <f t="shared" si="32"/>
        <v>0</v>
      </c>
      <c r="AF22" s="354">
        <f t="shared" si="33"/>
        <v>0</v>
      </c>
      <c r="AG22" s="354">
        <f t="shared" si="18"/>
        <v>0</v>
      </c>
      <c r="AH22" s="354">
        <f t="shared" si="19"/>
        <v>0</v>
      </c>
      <c r="AI22" s="355">
        <f t="shared" si="20"/>
        <v>0</v>
      </c>
      <c r="AJ22" s="106"/>
      <c r="AK22" s="106"/>
      <c r="AL22" s="363">
        <v>0.93</v>
      </c>
      <c r="AM22" s="354">
        <f t="shared" si="34"/>
        <v>0</v>
      </c>
      <c r="AN22" s="354">
        <f t="shared" si="35"/>
        <v>0</v>
      </c>
      <c r="AO22" s="354">
        <f t="shared" si="36"/>
        <v>0</v>
      </c>
      <c r="AP22" s="354">
        <f t="shared" si="37"/>
        <v>0</v>
      </c>
      <c r="AQ22" s="354">
        <f t="shared" si="21"/>
        <v>0</v>
      </c>
      <c r="AR22" s="354">
        <f t="shared" si="22"/>
        <v>0</v>
      </c>
      <c r="AS22" s="355">
        <f t="shared" si="23"/>
        <v>0</v>
      </c>
      <c r="AT22" s="106"/>
      <c r="AU22" s="106"/>
      <c r="AV22" s="363">
        <v>0.93</v>
      </c>
      <c r="AW22" s="354">
        <f t="shared" si="38"/>
        <v>0</v>
      </c>
      <c r="AX22" s="354">
        <f t="shared" si="39"/>
        <v>0</v>
      </c>
      <c r="AY22" s="354">
        <f t="shared" si="40"/>
        <v>0</v>
      </c>
      <c r="AZ22" s="354">
        <f t="shared" si="41"/>
        <v>0</v>
      </c>
      <c r="BA22" s="354">
        <f t="shared" si="24"/>
        <v>0</v>
      </c>
      <c r="BB22" s="354">
        <f t="shared" si="49"/>
        <v>0</v>
      </c>
      <c r="BC22" s="355">
        <f t="shared" si="42"/>
        <v>0</v>
      </c>
      <c r="BD22" s="106"/>
      <c r="BE22" s="106"/>
      <c r="BF22" s="363">
        <v>0.93</v>
      </c>
      <c r="BG22" s="354">
        <f t="shared" si="43"/>
        <v>0</v>
      </c>
      <c r="BH22" s="354">
        <f t="shared" si="44"/>
        <v>0</v>
      </c>
      <c r="BI22" s="354">
        <f t="shared" si="45"/>
        <v>0</v>
      </c>
      <c r="BJ22" s="354">
        <f t="shared" si="46"/>
        <v>0</v>
      </c>
      <c r="BK22" s="354">
        <f t="shared" si="47"/>
        <v>0</v>
      </c>
      <c r="BL22" s="354">
        <f t="shared" si="25"/>
        <v>0</v>
      </c>
      <c r="BM22" s="355">
        <f t="shared" si="48"/>
        <v>0</v>
      </c>
    </row>
    <row r="23" spans="2:65" x14ac:dyDescent="0.25">
      <c r="B23" s="363">
        <v>0.92</v>
      </c>
      <c r="C23" s="354"/>
      <c r="D23" s="354"/>
      <c r="E23" s="354"/>
      <c r="F23" s="354">
        <f>'Form 5 BIODIESEL'!E36</f>
        <v>0</v>
      </c>
      <c r="G23" s="354">
        <f>'Form 6 LNG'!E36</f>
        <v>0</v>
      </c>
      <c r="H23" s="354">
        <f>'Form 7 BUNKER C'!E36</f>
        <v>0</v>
      </c>
      <c r="I23" s="355">
        <f>'Form 8 LFO Diesel'!E36</f>
        <v>0</v>
      </c>
      <c r="J23" s="106"/>
      <c r="K23" s="115"/>
      <c r="L23" s="106"/>
      <c r="M23" s="106"/>
      <c r="N23" s="106"/>
      <c r="O23" s="106"/>
      <c r="P23" s="106"/>
      <c r="Q23" s="106"/>
      <c r="R23" s="363">
        <v>0.92</v>
      </c>
      <c r="S23" s="354">
        <f t="shared" si="26"/>
        <v>0</v>
      </c>
      <c r="T23" s="354">
        <f t="shared" si="27"/>
        <v>0</v>
      </c>
      <c r="U23" s="354">
        <f t="shared" si="28"/>
        <v>0</v>
      </c>
      <c r="V23" s="354">
        <f t="shared" si="29"/>
        <v>0</v>
      </c>
      <c r="W23" s="354">
        <f t="shared" si="15"/>
        <v>0</v>
      </c>
      <c r="X23" s="354">
        <f t="shared" si="16"/>
        <v>0</v>
      </c>
      <c r="Y23" s="355">
        <f t="shared" si="17"/>
        <v>0</v>
      </c>
      <c r="Z23" s="106"/>
      <c r="AA23" s="106"/>
      <c r="AB23" s="363">
        <v>0.92</v>
      </c>
      <c r="AC23" s="354">
        <f t="shared" si="30"/>
        <v>0</v>
      </c>
      <c r="AD23" s="354">
        <f t="shared" si="31"/>
        <v>0</v>
      </c>
      <c r="AE23" s="354">
        <f t="shared" si="32"/>
        <v>0</v>
      </c>
      <c r="AF23" s="354">
        <f t="shared" si="33"/>
        <v>0</v>
      </c>
      <c r="AG23" s="354">
        <f t="shared" si="18"/>
        <v>0</v>
      </c>
      <c r="AH23" s="354">
        <f t="shared" si="19"/>
        <v>0</v>
      </c>
      <c r="AI23" s="355">
        <f t="shared" si="20"/>
        <v>0</v>
      </c>
      <c r="AJ23" s="106"/>
      <c r="AK23" s="106"/>
      <c r="AL23" s="363">
        <v>0.92</v>
      </c>
      <c r="AM23" s="354">
        <f t="shared" si="34"/>
        <v>0</v>
      </c>
      <c r="AN23" s="354">
        <f t="shared" si="35"/>
        <v>0</v>
      </c>
      <c r="AO23" s="354">
        <f t="shared" si="36"/>
        <v>0</v>
      </c>
      <c r="AP23" s="354">
        <f t="shared" si="37"/>
        <v>0</v>
      </c>
      <c r="AQ23" s="354">
        <f t="shared" si="21"/>
        <v>0</v>
      </c>
      <c r="AR23" s="354">
        <f t="shared" si="22"/>
        <v>0</v>
      </c>
      <c r="AS23" s="355">
        <f t="shared" si="23"/>
        <v>0</v>
      </c>
      <c r="AT23" s="106"/>
      <c r="AU23" s="106"/>
      <c r="AV23" s="363">
        <v>0.92</v>
      </c>
      <c r="AW23" s="354">
        <f t="shared" si="38"/>
        <v>0</v>
      </c>
      <c r="AX23" s="354">
        <f t="shared" si="39"/>
        <v>0</v>
      </c>
      <c r="AY23" s="354">
        <f t="shared" si="40"/>
        <v>0</v>
      </c>
      <c r="AZ23" s="354">
        <f t="shared" si="41"/>
        <v>0</v>
      </c>
      <c r="BA23" s="354">
        <f t="shared" si="24"/>
        <v>0</v>
      </c>
      <c r="BB23" s="354">
        <f t="shared" si="49"/>
        <v>0</v>
      </c>
      <c r="BC23" s="355">
        <f t="shared" si="42"/>
        <v>0</v>
      </c>
      <c r="BD23" s="106"/>
      <c r="BE23" s="106"/>
      <c r="BF23" s="363">
        <v>0.92</v>
      </c>
      <c r="BG23" s="354">
        <f t="shared" si="43"/>
        <v>0</v>
      </c>
      <c r="BH23" s="354">
        <f t="shared" si="44"/>
        <v>0</v>
      </c>
      <c r="BI23" s="354">
        <f t="shared" si="45"/>
        <v>0</v>
      </c>
      <c r="BJ23" s="354">
        <f t="shared" si="46"/>
        <v>0</v>
      </c>
      <c r="BK23" s="354">
        <f t="shared" si="47"/>
        <v>0</v>
      </c>
      <c r="BL23" s="354">
        <f t="shared" si="25"/>
        <v>0</v>
      </c>
      <c r="BM23" s="355">
        <f t="shared" si="48"/>
        <v>0</v>
      </c>
    </row>
    <row r="24" spans="2:65" x14ac:dyDescent="0.25">
      <c r="B24" s="363">
        <v>0.91</v>
      </c>
      <c r="C24" s="354"/>
      <c r="D24" s="354"/>
      <c r="E24" s="354"/>
      <c r="F24" s="354">
        <f>'Form 5 BIODIESEL'!E37</f>
        <v>0</v>
      </c>
      <c r="G24" s="354">
        <f>'Form 6 LNG'!E37</f>
        <v>0</v>
      </c>
      <c r="H24" s="354">
        <f>'Form 7 BUNKER C'!E37</f>
        <v>0</v>
      </c>
      <c r="I24" s="355">
        <f>'Form 8 LFO Diesel'!E37</f>
        <v>0</v>
      </c>
      <c r="J24" s="106"/>
      <c r="K24" s="106"/>
      <c r="L24" s="106"/>
      <c r="M24" s="106"/>
      <c r="N24" s="106"/>
      <c r="O24" s="106"/>
      <c r="P24" s="106"/>
      <c r="Q24" s="106"/>
      <c r="R24" s="363">
        <v>0.91</v>
      </c>
      <c r="S24" s="354">
        <f t="shared" si="26"/>
        <v>0</v>
      </c>
      <c r="T24" s="354">
        <f t="shared" si="27"/>
        <v>0</v>
      </c>
      <c r="U24" s="354">
        <f t="shared" si="28"/>
        <v>0</v>
      </c>
      <c r="V24" s="354">
        <f t="shared" si="29"/>
        <v>0</v>
      </c>
      <c r="W24" s="354">
        <f t="shared" si="15"/>
        <v>0</v>
      </c>
      <c r="X24" s="354">
        <f t="shared" si="16"/>
        <v>0</v>
      </c>
      <c r="Y24" s="355">
        <f t="shared" si="17"/>
        <v>0</v>
      </c>
      <c r="Z24" s="106"/>
      <c r="AA24" s="106"/>
      <c r="AB24" s="363">
        <v>0.91</v>
      </c>
      <c r="AC24" s="354">
        <f t="shared" si="30"/>
        <v>0</v>
      </c>
      <c r="AD24" s="354">
        <f t="shared" si="31"/>
        <v>0</v>
      </c>
      <c r="AE24" s="354">
        <f t="shared" si="32"/>
        <v>0</v>
      </c>
      <c r="AF24" s="354">
        <f t="shared" si="33"/>
        <v>0</v>
      </c>
      <c r="AG24" s="354">
        <f t="shared" si="18"/>
        <v>0</v>
      </c>
      <c r="AH24" s="354">
        <f t="shared" si="19"/>
        <v>0</v>
      </c>
      <c r="AI24" s="355">
        <f t="shared" si="20"/>
        <v>0</v>
      </c>
      <c r="AJ24" s="106"/>
      <c r="AK24" s="106"/>
      <c r="AL24" s="363">
        <v>0.91</v>
      </c>
      <c r="AM24" s="354">
        <f t="shared" si="34"/>
        <v>0</v>
      </c>
      <c r="AN24" s="354">
        <f t="shared" si="35"/>
        <v>0</v>
      </c>
      <c r="AO24" s="354">
        <f t="shared" si="36"/>
        <v>0</v>
      </c>
      <c r="AP24" s="354">
        <f t="shared" si="37"/>
        <v>0</v>
      </c>
      <c r="AQ24" s="354">
        <f t="shared" si="21"/>
        <v>0</v>
      </c>
      <c r="AR24" s="354">
        <f t="shared" si="22"/>
        <v>0</v>
      </c>
      <c r="AS24" s="355">
        <f t="shared" si="23"/>
        <v>0</v>
      </c>
      <c r="AT24" s="106"/>
      <c r="AU24" s="106"/>
      <c r="AV24" s="363">
        <v>0.91</v>
      </c>
      <c r="AW24" s="354">
        <f t="shared" si="38"/>
        <v>0</v>
      </c>
      <c r="AX24" s="354">
        <f t="shared" si="39"/>
        <v>0</v>
      </c>
      <c r="AY24" s="354">
        <f t="shared" si="40"/>
        <v>0</v>
      </c>
      <c r="AZ24" s="354">
        <f t="shared" si="41"/>
        <v>0</v>
      </c>
      <c r="BA24" s="354">
        <f t="shared" si="24"/>
        <v>0</v>
      </c>
      <c r="BB24" s="354">
        <f t="shared" si="49"/>
        <v>0</v>
      </c>
      <c r="BC24" s="355">
        <f t="shared" si="42"/>
        <v>0</v>
      </c>
      <c r="BD24" s="106"/>
      <c r="BE24" s="106"/>
      <c r="BF24" s="363">
        <v>0.91</v>
      </c>
      <c r="BG24" s="354">
        <f t="shared" si="43"/>
        <v>0</v>
      </c>
      <c r="BH24" s="354">
        <f t="shared" si="44"/>
        <v>0</v>
      </c>
      <c r="BI24" s="354">
        <f t="shared" si="45"/>
        <v>0</v>
      </c>
      <c r="BJ24" s="354">
        <f t="shared" si="46"/>
        <v>0</v>
      </c>
      <c r="BK24" s="354">
        <f t="shared" si="47"/>
        <v>0</v>
      </c>
      <c r="BL24" s="354">
        <f t="shared" si="25"/>
        <v>0</v>
      </c>
      <c r="BM24" s="355">
        <f t="shared" si="48"/>
        <v>0</v>
      </c>
    </row>
    <row r="25" spans="2:65" x14ac:dyDescent="0.25">
      <c r="B25" s="363">
        <v>0.9</v>
      </c>
      <c r="C25" s="354"/>
      <c r="D25" s="354"/>
      <c r="E25" s="354"/>
      <c r="F25" s="354">
        <f>'Form 5 BIODIESEL'!E38</f>
        <v>0</v>
      </c>
      <c r="G25" s="354">
        <f>'Form 6 LNG'!E38</f>
        <v>0</v>
      </c>
      <c r="H25" s="354">
        <f>'Form 7 BUNKER C'!E38</f>
        <v>0</v>
      </c>
      <c r="I25" s="355">
        <f>'Form 8 LFO Diesel'!E38</f>
        <v>0</v>
      </c>
      <c r="J25" s="106"/>
      <c r="K25" s="106"/>
      <c r="L25" s="106"/>
      <c r="M25" s="106"/>
      <c r="N25" s="106"/>
      <c r="O25" s="106"/>
      <c r="P25" s="106"/>
      <c r="Q25" s="106"/>
      <c r="R25" s="363">
        <v>0.9</v>
      </c>
      <c r="S25" s="354">
        <f t="shared" si="26"/>
        <v>0</v>
      </c>
      <c r="T25" s="354">
        <f t="shared" si="27"/>
        <v>0</v>
      </c>
      <c r="U25" s="354">
        <f t="shared" si="28"/>
        <v>0</v>
      </c>
      <c r="V25" s="354">
        <f t="shared" si="29"/>
        <v>0</v>
      </c>
      <c r="W25" s="354">
        <f t="shared" si="15"/>
        <v>0</v>
      </c>
      <c r="X25" s="354">
        <f t="shared" si="16"/>
        <v>0</v>
      </c>
      <c r="Y25" s="355">
        <f t="shared" si="17"/>
        <v>0</v>
      </c>
      <c r="Z25" s="106"/>
      <c r="AA25" s="106"/>
      <c r="AB25" s="363">
        <v>0.9</v>
      </c>
      <c r="AC25" s="354">
        <f t="shared" si="30"/>
        <v>0</v>
      </c>
      <c r="AD25" s="354">
        <f t="shared" si="31"/>
        <v>0</v>
      </c>
      <c r="AE25" s="354">
        <f t="shared" si="32"/>
        <v>0</v>
      </c>
      <c r="AF25" s="354">
        <f t="shared" si="33"/>
        <v>0</v>
      </c>
      <c r="AG25" s="354">
        <f t="shared" si="18"/>
        <v>0</v>
      </c>
      <c r="AH25" s="354">
        <f t="shared" si="19"/>
        <v>0</v>
      </c>
      <c r="AI25" s="355">
        <f t="shared" si="20"/>
        <v>0</v>
      </c>
      <c r="AJ25" s="106"/>
      <c r="AK25" s="106"/>
      <c r="AL25" s="363">
        <v>0.9</v>
      </c>
      <c r="AM25" s="354">
        <f t="shared" si="34"/>
        <v>0</v>
      </c>
      <c r="AN25" s="354">
        <f t="shared" si="35"/>
        <v>0</v>
      </c>
      <c r="AO25" s="354">
        <f t="shared" si="36"/>
        <v>0</v>
      </c>
      <c r="AP25" s="354">
        <f t="shared" si="37"/>
        <v>0</v>
      </c>
      <c r="AQ25" s="354">
        <f t="shared" si="21"/>
        <v>0</v>
      </c>
      <c r="AR25" s="354">
        <f t="shared" si="22"/>
        <v>0</v>
      </c>
      <c r="AS25" s="355">
        <f t="shared" si="23"/>
        <v>0</v>
      </c>
      <c r="AT25" s="106"/>
      <c r="AU25" s="106"/>
      <c r="AV25" s="363">
        <v>0.9</v>
      </c>
      <c r="AW25" s="354">
        <f t="shared" si="38"/>
        <v>0</v>
      </c>
      <c r="AX25" s="354">
        <f t="shared" si="39"/>
        <v>0</v>
      </c>
      <c r="AY25" s="354">
        <f t="shared" si="40"/>
        <v>0</v>
      </c>
      <c r="AZ25" s="354">
        <f t="shared" si="41"/>
        <v>0</v>
      </c>
      <c r="BA25" s="354">
        <f t="shared" si="24"/>
        <v>0</v>
      </c>
      <c r="BB25" s="354">
        <f t="shared" si="49"/>
        <v>0</v>
      </c>
      <c r="BC25" s="355">
        <f t="shared" si="42"/>
        <v>0</v>
      </c>
      <c r="BD25" s="106"/>
      <c r="BE25" s="106"/>
      <c r="BF25" s="363">
        <v>0.9</v>
      </c>
      <c r="BG25" s="354">
        <f t="shared" si="43"/>
        <v>0</v>
      </c>
      <c r="BH25" s="354">
        <f t="shared" si="44"/>
        <v>0</v>
      </c>
      <c r="BI25" s="354">
        <f t="shared" si="45"/>
        <v>0</v>
      </c>
      <c r="BJ25" s="354">
        <f t="shared" si="46"/>
        <v>0</v>
      </c>
      <c r="BK25" s="354">
        <f t="shared" si="47"/>
        <v>0</v>
      </c>
      <c r="BL25" s="354">
        <f t="shared" si="25"/>
        <v>0</v>
      </c>
      <c r="BM25" s="355">
        <f t="shared" si="48"/>
        <v>0</v>
      </c>
    </row>
    <row r="26" spans="2:65" x14ac:dyDescent="0.25">
      <c r="B26" s="363">
        <v>0.89</v>
      </c>
      <c r="C26" s="354"/>
      <c r="D26" s="354"/>
      <c r="E26" s="354"/>
      <c r="F26" s="354">
        <f>'Form 5 BIODIESEL'!E39</f>
        <v>0</v>
      </c>
      <c r="G26" s="354">
        <f>'Form 6 LNG'!E39</f>
        <v>0</v>
      </c>
      <c r="H26" s="354">
        <f>'Form 7 BUNKER C'!E39</f>
        <v>0</v>
      </c>
      <c r="I26" s="355">
        <f>'Form 8 LFO Diesel'!E39</f>
        <v>0</v>
      </c>
      <c r="J26" s="106"/>
      <c r="K26" s="106"/>
      <c r="L26" s="106"/>
      <c r="M26" s="106"/>
      <c r="N26" s="106"/>
      <c r="O26" s="106"/>
      <c r="P26" s="106"/>
      <c r="Q26" s="106"/>
      <c r="R26" s="363">
        <v>0.89</v>
      </c>
      <c r="S26" s="354">
        <f t="shared" si="26"/>
        <v>0</v>
      </c>
      <c r="T26" s="354">
        <f t="shared" si="27"/>
        <v>0</v>
      </c>
      <c r="U26" s="354">
        <f t="shared" si="28"/>
        <v>0</v>
      </c>
      <c r="V26" s="354">
        <f t="shared" si="29"/>
        <v>0</v>
      </c>
      <c r="W26" s="354">
        <f t="shared" si="15"/>
        <v>0</v>
      </c>
      <c r="X26" s="354">
        <f t="shared" si="16"/>
        <v>0</v>
      </c>
      <c r="Y26" s="355">
        <f t="shared" si="17"/>
        <v>0</v>
      </c>
      <c r="Z26" s="106"/>
      <c r="AA26" s="106"/>
      <c r="AB26" s="363">
        <v>0.89</v>
      </c>
      <c r="AC26" s="354">
        <f t="shared" si="30"/>
        <v>0</v>
      </c>
      <c r="AD26" s="354">
        <f t="shared" si="31"/>
        <v>0</v>
      </c>
      <c r="AE26" s="354">
        <f t="shared" si="32"/>
        <v>0</v>
      </c>
      <c r="AF26" s="354">
        <f t="shared" si="33"/>
        <v>0</v>
      </c>
      <c r="AG26" s="354">
        <f t="shared" si="18"/>
        <v>0</v>
      </c>
      <c r="AH26" s="354">
        <f t="shared" si="19"/>
        <v>0</v>
      </c>
      <c r="AI26" s="355">
        <f t="shared" si="20"/>
        <v>0</v>
      </c>
      <c r="AJ26" s="106"/>
      <c r="AK26" s="106"/>
      <c r="AL26" s="363">
        <v>0.89</v>
      </c>
      <c r="AM26" s="354">
        <f t="shared" si="34"/>
        <v>0</v>
      </c>
      <c r="AN26" s="354">
        <f t="shared" si="35"/>
        <v>0</v>
      </c>
      <c r="AO26" s="354">
        <f t="shared" si="36"/>
        <v>0</v>
      </c>
      <c r="AP26" s="354">
        <f t="shared" si="37"/>
        <v>0</v>
      </c>
      <c r="AQ26" s="354">
        <f t="shared" si="21"/>
        <v>0</v>
      </c>
      <c r="AR26" s="354">
        <f t="shared" si="22"/>
        <v>0</v>
      </c>
      <c r="AS26" s="355">
        <f t="shared" si="23"/>
        <v>0</v>
      </c>
      <c r="AT26" s="106"/>
      <c r="AU26" s="106"/>
      <c r="AV26" s="363">
        <v>0.89</v>
      </c>
      <c r="AW26" s="354">
        <f t="shared" si="38"/>
        <v>0</v>
      </c>
      <c r="AX26" s="354">
        <f t="shared" si="39"/>
        <v>0</v>
      </c>
      <c r="AY26" s="354">
        <f t="shared" si="40"/>
        <v>0</v>
      </c>
      <c r="AZ26" s="354">
        <f t="shared" si="41"/>
        <v>0</v>
      </c>
      <c r="BA26" s="354">
        <f t="shared" si="24"/>
        <v>0</v>
      </c>
      <c r="BB26" s="354">
        <f t="shared" si="49"/>
        <v>0</v>
      </c>
      <c r="BC26" s="355">
        <f t="shared" si="42"/>
        <v>0</v>
      </c>
      <c r="BD26" s="106"/>
      <c r="BE26" s="106"/>
      <c r="BF26" s="363">
        <v>0.89</v>
      </c>
      <c r="BG26" s="354">
        <f t="shared" si="43"/>
        <v>0</v>
      </c>
      <c r="BH26" s="354">
        <f t="shared" si="44"/>
        <v>0</v>
      </c>
      <c r="BI26" s="354">
        <f t="shared" si="45"/>
        <v>0</v>
      </c>
      <c r="BJ26" s="354">
        <f t="shared" si="46"/>
        <v>0</v>
      </c>
      <c r="BK26" s="354">
        <f t="shared" si="47"/>
        <v>0</v>
      </c>
      <c r="BL26" s="354">
        <f t="shared" si="25"/>
        <v>0</v>
      </c>
      <c r="BM26" s="355">
        <f t="shared" si="48"/>
        <v>0</v>
      </c>
    </row>
    <row r="27" spans="2:65" x14ac:dyDescent="0.25">
      <c r="B27" s="363">
        <v>0.88</v>
      </c>
      <c r="C27" s="354"/>
      <c r="D27" s="354"/>
      <c r="E27" s="354"/>
      <c r="F27" s="354">
        <f>'Form 5 BIODIESEL'!E40</f>
        <v>0</v>
      </c>
      <c r="G27" s="354">
        <f>'Form 6 LNG'!E40</f>
        <v>0</v>
      </c>
      <c r="H27" s="354">
        <f>'Form 7 BUNKER C'!E40</f>
        <v>0</v>
      </c>
      <c r="I27" s="355">
        <f>'Form 8 LFO Diesel'!E40</f>
        <v>0</v>
      </c>
      <c r="J27" s="106"/>
      <c r="K27" s="106"/>
      <c r="L27" s="106"/>
      <c r="M27" s="106"/>
      <c r="N27" s="106"/>
      <c r="O27" s="106"/>
      <c r="P27" s="106"/>
      <c r="Q27" s="106"/>
      <c r="R27" s="363">
        <v>0.88</v>
      </c>
      <c r="S27" s="354">
        <f t="shared" si="26"/>
        <v>0</v>
      </c>
      <c r="T27" s="354">
        <f t="shared" si="27"/>
        <v>0</v>
      </c>
      <c r="U27" s="354">
        <f t="shared" si="28"/>
        <v>0</v>
      </c>
      <c r="V27" s="354">
        <f t="shared" si="29"/>
        <v>0</v>
      </c>
      <c r="W27" s="354">
        <f t="shared" si="15"/>
        <v>0</v>
      </c>
      <c r="X27" s="354">
        <f t="shared" si="16"/>
        <v>0</v>
      </c>
      <c r="Y27" s="355">
        <f t="shared" si="17"/>
        <v>0</v>
      </c>
      <c r="Z27" s="106"/>
      <c r="AA27" s="106"/>
      <c r="AB27" s="363">
        <v>0.88</v>
      </c>
      <c r="AC27" s="354">
        <f t="shared" si="30"/>
        <v>0</v>
      </c>
      <c r="AD27" s="354">
        <f t="shared" si="31"/>
        <v>0</v>
      </c>
      <c r="AE27" s="354">
        <f t="shared" si="32"/>
        <v>0</v>
      </c>
      <c r="AF27" s="354">
        <f t="shared" si="33"/>
        <v>0</v>
      </c>
      <c r="AG27" s="354">
        <f t="shared" si="18"/>
        <v>0</v>
      </c>
      <c r="AH27" s="354">
        <f t="shared" si="19"/>
        <v>0</v>
      </c>
      <c r="AI27" s="355">
        <f t="shared" si="20"/>
        <v>0</v>
      </c>
      <c r="AJ27" s="106"/>
      <c r="AK27" s="106"/>
      <c r="AL27" s="363">
        <v>0.88</v>
      </c>
      <c r="AM27" s="354">
        <f t="shared" si="34"/>
        <v>0</v>
      </c>
      <c r="AN27" s="354">
        <f t="shared" si="35"/>
        <v>0</v>
      </c>
      <c r="AO27" s="354">
        <f t="shared" si="36"/>
        <v>0</v>
      </c>
      <c r="AP27" s="354">
        <f t="shared" si="37"/>
        <v>0</v>
      </c>
      <c r="AQ27" s="354">
        <f t="shared" si="21"/>
        <v>0</v>
      </c>
      <c r="AR27" s="354">
        <f t="shared" si="22"/>
        <v>0</v>
      </c>
      <c r="AS27" s="355">
        <f t="shared" si="23"/>
        <v>0</v>
      </c>
      <c r="AT27" s="106"/>
      <c r="AU27" s="106"/>
      <c r="AV27" s="363">
        <v>0.88</v>
      </c>
      <c r="AW27" s="354">
        <f t="shared" si="38"/>
        <v>0</v>
      </c>
      <c r="AX27" s="354">
        <f t="shared" si="39"/>
        <v>0</v>
      </c>
      <c r="AY27" s="354">
        <f t="shared" si="40"/>
        <v>0</v>
      </c>
      <c r="AZ27" s="354">
        <f t="shared" si="41"/>
        <v>0</v>
      </c>
      <c r="BA27" s="354">
        <f t="shared" si="24"/>
        <v>0</v>
      </c>
      <c r="BB27" s="354">
        <f t="shared" si="49"/>
        <v>0</v>
      </c>
      <c r="BC27" s="355">
        <f t="shared" si="42"/>
        <v>0</v>
      </c>
      <c r="BD27" s="106"/>
      <c r="BE27" s="106"/>
      <c r="BF27" s="363">
        <v>0.88</v>
      </c>
      <c r="BG27" s="354">
        <f t="shared" si="43"/>
        <v>0</v>
      </c>
      <c r="BH27" s="354">
        <f t="shared" si="44"/>
        <v>0</v>
      </c>
      <c r="BI27" s="354">
        <f t="shared" si="45"/>
        <v>0</v>
      </c>
      <c r="BJ27" s="354">
        <f t="shared" si="46"/>
        <v>0</v>
      </c>
      <c r="BK27" s="354">
        <f t="shared" si="47"/>
        <v>0</v>
      </c>
      <c r="BL27" s="354">
        <f t="shared" si="25"/>
        <v>0</v>
      </c>
      <c r="BM27" s="355">
        <f t="shared" si="48"/>
        <v>0</v>
      </c>
    </row>
    <row r="28" spans="2:65" x14ac:dyDescent="0.25">
      <c r="B28" s="363">
        <v>0.87</v>
      </c>
      <c r="C28" s="354"/>
      <c r="D28" s="354"/>
      <c r="E28" s="354"/>
      <c r="F28" s="354">
        <f>'Form 5 BIODIESEL'!E41</f>
        <v>0</v>
      </c>
      <c r="G28" s="354">
        <f>'Form 6 LNG'!E41</f>
        <v>0</v>
      </c>
      <c r="H28" s="354">
        <f>'Form 7 BUNKER C'!E41</f>
        <v>0</v>
      </c>
      <c r="I28" s="355">
        <f>'Form 8 LFO Diesel'!E41</f>
        <v>0</v>
      </c>
      <c r="J28" s="106"/>
      <c r="K28" s="106"/>
      <c r="L28" s="106"/>
      <c r="M28" s="106"/>
      <c r="N28" s="106"/>
      <c r="O28" s="106"/>
      <c r="P28" s="106"/>
      <c r="Q28" s="106"/>
      <c r="R28" s="363">
        <v>0.87</v>
      </c>
      <c r="S28" s="354">
        <f t="shared" si="26"/>
        <v>0</v>
      </c>
      <c r="T28" s="354">
        <f t="shared" si="27"/>
        <v>0</v>
      </c>
      <c r="U28" s="354">
        <f t="shared" si="28"/>
        <v>0</v>
      </c>
      <c r="V28" s="354">
        <f t="shared" si="29"/>
        <v>0</v>
      </c>
      <c r="W28" s="354">
        <f t="shared" si="15"/>
        <v>0</v>
      </c>
      <c r="X28" s="354">
        <f t="shared" si="16"/>
        <v>0</v>
      </c>
      <c r="Y28" s="355">
        <f t="shared" si="17"/>
        <v>0</v>
      </c>
      <c r="Z28" s="106"/>
      <c r="AA28" s="106"/>
      <c r="AB28" s="363">
        <v>0.87</v>
      </c>
      <c r="AC28" s="354">
        <f t="shared" si="30"/>
        <v>0</v>
      </c>
      <c r="AD28" s="354">
        <f t="shared" si="31"/>
        <v>0</v>
      </c>
      <c r="AE28" s="354">
        <f t="shared" si="32"/>
        <v>0</v>
      </c>
      <c r="AF28" s="354">
        <f t="shared" si="33"/>
        <v>0</v>
      </c>
      <c r="AG28" s="354">
        <f t="shared" si="18"/>
        <v>0</v>
      </c>
      <c r="AH28" s="354">
        <f t="shared" si="19"/>
        <v>0</v>
      </c>
      <c r="AI28" s="355">
        <f t="shared" si="20"/>
        <v>0</v>
      </c>
      <c r="AJ28" s="106"/>
      <c r="AK28" s="106"/>
      <c r="AL28" s="363">
        <v>0.87</v>
      </c>
      <c r="AM28" s="354">
        <f t="shared" si="34"/>
        <v>0</v>
      </c>
      <c r="AN28" s="354">
        <f t="shared" si="35"/>
        <v>0</v>
      </c>
      <c r="AO28" s="354">
        <f t="shared" si="36"/>
        <v>0</v>
      </c>
      <c r="AP28" s="354">
        <f t="shared" si="37"/>
        <v>0</v>
      </c>
      <c r="AQ28" s="354">
        <f t="shared" si="21"/>
        <v>0</v>
      </c>
      <c r="AR28" s="354">
        <f t="shared" si="22"/>
        <v>0</v>
      </c>
      <c r="AS28" s="355">
        <f t="shared" si="23"/>
        <v>0</v>
      </c>
      <c r="AT28" s="106"/>
      <c r="AU28" s="106"/>
      <c r="AV28" s="363">
        <v>0.87</v>
      </c>
      <c r="AW28" s="354">
        <f t="shared" si="38"/>
        <v>0</v>
      </c>
      <c r="AX28" s="354">
        <f t="shared" si="39"/>
        <v>0</v>
      </c>
      <c r="AY28" s="354">
        <f t="shared" si="40"/>
        <v>0</v>
      </c>
      <c r="AZ28" s="354">
        <f t="shared" si="41"/>
        <v>0</v>
      </c>
      <c r="BA28" s="354">
        <f t="shared" si="24"/>
        <v>0</v>
      </c>
      <c r="BB28" s="354">
        <f t="shared" si="49"/>
        <v>0</v>
      </c>
      <c r="BC28" s="355">
        <f t="shared" si="42"/>
        <v>0</v>
      </c>
      <c r="BD28" s="106"/>
      <c r="BE28" s="106"/>
      <c r="BF28" s="363">
        <v>0.87</v>
      </c>
      <c r="BG28" s="354">
        <f t="shared" si="43"/>
        <v>0</v>
      </c>
      <c r="BH28" s="354">
        <f t="shared" si="44"/>
        <v>0</v>
      </c>
      <c r="BI28" s="354">
        <f t="shared" si="45"/>
        <v>0</v>
      </c>
      <c r="BJ28" s="354">
        <f t="shared" si="46"/>
        <v>0</v>
      </c>
      <c r="BK28" s="354">
        <f t="shared" si="47"/>
        <v>0</v>
      </c>
      <c r="BL28" s="354">
        <f t="shared" si="25"/>
        <v>0</v>
      </c>
      <c r="BM28" s="355">
        <f t="shared" si="48"/>
        <v>0</v>
      </c>
    </row>
    <row r="29" spans="2:65" x14ac:dyDescent="0.25">
      <c r="B29" s="363">
        <v>0.86</v>
      </c>
      <c r="C29" s="354"/>
      <c r="D29" s="354"/>
      <c r="E29" s="354"/>
      <c r="F29" s="354">
        <f>'Form 5 BIODIESEL'!E42</f>
        <v>0</v>
      </c>
      <c r="G29" s="354">
        <f>'Form 6 LNG'!E42</f>
        <v>0</v>
      </c>
      <c r="H29" s="354">
        <f>'Form 7 BUNKER C'!E42</f>
        <v>0</v>
      </c>
      <c r="I29" s="355">
        <f>'Form 8 LFO Diesel'!E42</f>
        <v>0</v>
      </c>
      <c r="J29" s="106"/>
      <c r="K29" s="106"/>
      <c r="L29" s="106"/>
      <c r="M29" s="106"/>
      <c r="N29" s="106"/>
      <c r="O29" s="106"/>
      <c r="P29" s="106"/>
      <c r="Q29" s="106"/>
      <c r="R29" s="363">
        <v>0.86</v>
      </c>
      <c r="S29" s="354">
        <f t="shared" si="26"/>
        <v>0</v>
      </c>
      <c r="T29" s="354">
        <f t="shared" si="27"/>
        <v>0</v>
      </c>
      <c r="U29" s="354">
        <f t="shared" si="28"/>
        <v>0</v>
      </c>
      <c r="V29" s="354">
        <f t="shared" si="29"/>
        <v>0</v>
      </c>
      <c r="W29" s="354">
        <f t="shared" si="15"/>
        <v>0</v>
      </c>
      <c r="X29" s="354">
        <f t="shared" si="16"/>
        <v>0</v>
      </c>
      <c r="Y29" s="355">
        <f t="shared" si="17"/>
        <v>0</v>
      </c>
      <c r="Z29" s="106"/>
      <c r="AA29" s="106"/>
      <c r="AB29" s="363">
        <v>0.86</v>
      </c>
      <c r="AC29" s="354">
        <f t="shared" si="30"/>
        <v>0</v>
      </c>
      <c r="AD29" s="354">
        <f t="shared" si="31"/>
        <v>0</v>
      </c>
      <c r="AE29" s="354">
        <f t="shared" si="32"/>
        <v>0</v>
      </c>
      <c r="AF29" s="354">
        <f t="shared" si="33"/>
        <v>0</v>
      </c>
      <c r="AG29" s="354">
        <f t="shared" si="18"/>
        <v>0</v>
      </c>
      <c r="AH29" s="354">
        <f t="shared" si="19"/>
        <v>0</v>
      </c>
      <c r="AI29" s="355">
        <f t="shared" si="20"/>
        <v>0</v>
      </c>
      <c r="AJ29" s="106"/>
      <c r="AK29" s="106"/>
      <c r="AL29" s="363">
        <v>0.86</v>
      </c>
      <c r="AM29" s="354">
        <f t="shared" si="34"/>
        <v>0</v>
      </c>
      <c r="AN29" s="354">
        <f t="shared" si="35"/>
        <v>0</v>
      </c>
      <c r="AO29" s="354">
        <f t="shared" si="36"/>
        <v>0</v>
      </c>
      <c r="AP29" s="354">
        <f t="shared" si="37"/>
        <v>0</v>
      </c>
      <c r="AQ29" s="354">
        <f t="shared" si="21"/>
        <v>0</v>
      </c>
      <c r="AR29" s="354">
        <f t="shared" si="22"/>
        <v>0</v>
      </c>
      <c r="AS29" s="355">
        <f t="shared" si="23"/>
        <v>0</v>
      </c>
      <c r="AT29" s="106"/>
      <c r="AU29" s="106"/>
      <c r="AV29" s="363">
        <v>0.86</v>
      </c>
      <c r="AW29" s="354">
        <f t="shared" si="38"/>
        <v>0</v>
      </c>
      <c r="AX29" s="354">
        <f t="shared" si="39"/>
        <v>0</v>
      </c>
      <c r="AY29" s="354">
        <f t="shared" si="40"/>
        <v>0</v>
      </c>
      <c r="AZ29" s="354">
        <f t="shared" si="41"/>
        <v>0</v>
      </c>
      <c r="BA29" s="354">
        <f t="shared" si="24"/>
        <v>0</v>
      </c>
      <c r="BB29" s="354">
        <f t="shared" si="49"/>
        <v>0</v>
      </c>
      <c r="BC29" s="355">
        <f t="shared" si="42"/>
        <v>0</v>
      </c>
      <c r="BD29" s="106"/>
      <c r="BE29" s="106"/>
      <c r="BF29" s="363">
        <v>0.86</v>
      </c>
      <c r="BG29" s="354">
        <f t="shared" si="43"/>
        <v>0</v>
      </c>
      <c r="BH29" s="354">
        <f t="shared" si="44"/>
        <v>0</v>
      </c>
      <c r="BI29" s="354">
        <f t="shared" si="45"/>
        <v>0</v>
      </c>
      <c r="BJ29" s="354">
        <f t="shared" si="46"/>
        <v>0</v>
      </c>
      <c r="BK29" s="354">
        <f t="shared" si="47"/>
        <v>0</v>
      </c>
      <c r="BL29" s="354">
        <f t="shared" si="25"/>
        <v>0</v>
      </c>
      <c r="BM29" s="355">
        <f t="shared" si="48"/>
        <v>0</v>
      </c>
    </row>
    <row r="30" spans="2:65" x14ac:dyDescent="0.25">
      <c r="B30" s="363">
        <v>0.85</v>
      </c>
      <c r="C30" s="354"/>
      <c r="D30" s="354"/>
      <c r="E30" s="354"/>
      <c r="F30" s="354">
        <f>'Form 5 BIODIESEL'!E43</f>
        <v>0</v>
      </c>
      <c r="G30" s="354">
        <f>'Form 6 LNG'!E43</f>
        <v>0</v>
      </c>
      <c r="H30" s="354">
        <f>'Form 7 BUNKER C'!E43</f>
        <v>0</v>
      </c>
      <c r="I30" s="355">
        <f>'Form 8 LFO Diesel'!E43</f>
        <v>0</v>
      </c>
      <c r="J30" s="106"/>
      <c r="K30" s="106"/>
      <c r="L30" s="106"/>
      <c r="M30" s="106"/>
      <c r="N30" s="106"/>
      <c r="O30" s="106"/>
      <c r="P30" s="106"/>
      <c r="Q30" s="106"/>
      <c r="R30" s="363">
        <v>0.85</v>
      </c>
      <c r="S30" s="354">
        <f t="shared" si="26"/>
        <v>0</v>
      </c>
      <c r="T30" s="354">
        <f t="shared" si="27"/>
        <v>0</v>
      </c>
      <c r="U30" s="354">
        <f t="shared" si="28"/>
        <v>0</v>
      </c>
      <c r="V30" s="354">
        <f t="shared" si="29"/>
        <v>0</v>
      </c>
      <c r="W30" s="354">
        <f t="shared" si="15"/>
        <v>0</v>
      </c>
      <c r="X30" s="354">
        <f t="shared" si="16"/>
        <v>0</v>
      </c>
      <c r="Y30" s="355">
        <f t="shared" si="17"/>
        <v>0</v>
      </c>
      <c r="Z30" s="106"/>
      <c r="AA30" s="106"/>
      <c r="AB30" s="363">
        <v>0.85</v>
      </c>
      <c r="AC30" s="354">
        <f t="shared" si="30"/>
        <v>0</v>
      </c>
      <c r="AD30" s="354">
        <f t="shared" si="31"/>
        <v>0</v>
      </c>
      <c r="AE30" s="354">
        <f t="shared" si="32"/>
        <v>0</v>
      </c>
      <c r="AF30" s="354">
        <f t="shared" si="33"/>
        <v>0</v>
      </c>
      <c r="AG30" s="354">
        <f t="shared" si="18"/>
        <v>0</v>
      </c>
      <c r="AH30" s="354">
        <f t="shared" si="19"/>
        <v>0</v>
      </c>
      <c r="AI30" s="355">
        <f t="shared" si="20"/>
        <v>0</v>
      </c>
      <c r="AJ30" s="106"/>
      <c r="AK30" s="106"/>
      <c r="AL30" s="363">
        <v>0.85</v>
      </c>
      <c r="AM30" s="354">
        <f t="shared" si="34"/>
        <v>0</v>
      </c>
      <c r="AN30" s="354">
        <f t="shared" si="35"/>
        <v>0</v>
      </c>
      <c r="AO30" s="354">
        <f t="shared" si="36"/>
        <v>0</v>
      </c>
      <c r="AP30" s="354">
        <f t="shared" si="37"/>
        <v>0</v>
      </c>
      <c r="AQ30" s="354">
        <f t="shared" si="21"/>
        <v>0</v>
      </c>
      <c r="AR30" s="354">
        <f t="shared" si="22"/>
        <v>0</v>
      </c>
      <c r="AS30" s="355">
        <f t="shared" si="23"/>
        <v>0</v>
      </c>
      <c r="AT30" s="106"/>
      <c r="AU30" s="106"/>
      <c r="AV30" s="363">
        <v>0.85</v>
      </c>
      <c r="AW30" s="354">
        <f t="shared" si="38"/>
        <v>0</v>
      </c>
      <c r="AX30" s="354">
        <f t="shared" si="39"/>
        <v>0</v>
      </c>
      <c r="AY30" s="354">
        <f t="shared" si="40"/>
        <v>0</v>
      </c>
      <c r="AZ30" s="354">
        <f t="shared" si="41"/>
        <v>0</v>
      </c>
      <c r="BA30" s="354">
        <f t="shared" si="24"/>
        <v>0</v>
      </c>
      <c r="BB30" s="354">
        <f t="shared" si="49"/>
        <v>0</v>
      </c>
      <c r="BC30" s="355">
        <f t="shared" si="42"/>
        <v>0</v>
      </c>
      <c r="BD30" s="106"/>
      <c r="BE30" s="106"/>
      <c r="BF30" s="363">
        <v>0.85</v>
      </c>
      <c r="BG30" s="354">
        <f t="shared" si="43"/>
        <v>0</v>
      </c>
      <c r="BH30" s="354">
        <f t="shared" si="44"/>
        <v>0</v>
      </c>
      <c r="BI30" s="354">
        <f t="shared" si="45"/>
        <v>0</v>
      </c>
      <c r="BJ30" s="354">
        <f t="shared" si="46"/>
        <v>0</v>
      </c>
      <c r="BK30" s="354">
        <f t="shared" si="47"/>
        <v>0</v>
      </c>
      <c r="BL30" s="354">
        <f t="shared" si="25"/>
        <v>0</v>
      </c>
      <c r="BM30" s="355">
        <f t="shared" si="48"/>
        <v>0</v>
      </c>
    </row>
    <row r="31" spans="2:65" x14ac:dyDescent="0.25">
      <c r="B31" s="363">
        <v>0.84</v>
      </c>
      <c r="C31" s="354"/>
      <c r="D31" s="354"/>
      <c r="E31" s="354"/>
      <c r="F31" s="354">
        <f>'Form 5 BIODIESEL'!E44</f>
        <v>0</v>
      </c>
      <c r="G31" s="354">
        <f>'Form 6 LNG'!E44</f>
        <v>0</v>
      </c>
      <c r="H31" s="354">
        <f>'Form 7 BUNKER C'!E44</f>
        <v>0</v>
      </c>
      <c r="I31" s="355">
        <f>'Form 8 LFO Diesel'!E44</f>
        <v>0</v>
      </c>
      <c r="J31" s="106"/>
      <c r="K31" s="106"/>
      <c r="L31" s="106"/>
      <c r="M31" s="106"/>
      <c r="N31" s="106"/>
      <c r="O31" s="106"/>
      <c r="P31" s="106"/>
      <c r="Q31" s="106"/>
      <c r="R31" s="363">
        <v>0.84</v>
      </c>
      <c r="S31" s="354">
        <f t="shared" si="26"/>
        <v>0</v>
      </c>
      <c r="T31" s="354">
        <f t="shared" si="27"/>
        <v>0</v>
      </c>
      <c r="U31" s="354">
        <f t="shared" si="28"/>
        <v>0</v>
      </c>
      <c r="V31" s="354">
        <f t="shared" si="29"/>
        <v>0</v>
      </c>
      <c r="W31" s="354">
        <f t="shared" si="15"/>
        <v>0</v>
      </c>
      <c r="X31" s="354">
        <f t="shared" si="16"/>
        <v>0</v>
      </c>
      <c r="Y31" s="355">
        <f t="shared" si="17"/>
        <v>0</v>
      </c>
      <c r="Z31" s="106"/>
      <c r="AA31" s="106"/>
      <c r="AB31" s="363">
        <v>0.84</v>
      </c>
      <c r="AC31" s="354">
        <f t="shared" si="30"/>
        <v>0</v>
      </c>
      <c r="AD31" s="354">
        <f t="shared" si="31"/>
        <v>0</v>
      </c>
      <c r="AE31" s="354">
        <f t="shared" si="32"/>
        <v>0</v>
      </c>
      <c r="AF31" s="354">
        <f t="shared" si="33"/>
        <v>0</v>
      </c>
      <c r="AG31" s="354">
        <f t="shared" si="18"/>
        <v>0</v>
      </c>
      <c r="AH31" s="354">
        <f t="shared" si="19"/>
        <v>0</v>
      </c>
      <c r="AI31" s="355">
        <f t="shared" si="20"/>
        <v>0</v>
      </c>
      <c r="AJ31" s="106"/>
      <c r="AK31" s="106"/>
      <c r="AL31" s="363">
        <v>0.84</v>
      </c>
      <c r="AM31" s="354">
        <f t="shared" si="34"/>
        <v>0</v>
      </c>
      <c r="AN31" s="354">
        <f t="shared" si="35"/>
        <v>0</v>
      </c>
      <c r="AO31" s="354">
        <f t="shared" si="36"/>
        <v>0</v>
      </c>
      <c r="AP31" s="354">
        <f t="shared" si="37"/>
        <v>0</v>
      </c>
      <c r="AQ31" s="354">
        <f t="shared" si="21"/>
        <v>0</v>
      </c>
      <c r="AR31" s="354">
        <f t="shared" si="22"/>
        <v>0</v>
      </c>
      <c r="AS31" s="355">
        <f t="shared" si="23"/>
        <v>0</v>
      </c>
      <c r="AT31" s="106"/>
      <c r="AU31" s="106"/>
      <c r="AV31" s="363">
        <v>0.84</v>
      </c>
      <c r="AW31" s="354">
        <f t="shared" si="38"/>
        <v>0</v>
      </c>
      <c r="AX31" s="354">
        <f t="shared" si="39"/>
        <v>0</v>
      </c>
      <c r="AY31" s="354">
        <f t="shared" si="40"/>
        <v>0</v>
      </c>
      <c r="AZ31" s="354">
        <f t="shared" si="41"/>
        <v>0</v>
      </c>
      <c r="BA31" s="354">
        <f t="shared" si="24"/>
        <v>0</v>
      </c>
      <c r="BB31" s="354">
        <f t="shared" si="49"/>
        <v>0</v>
      </c>
      <c r="BC31" s="355">
        <f t="shared" si="42"/>
        <v>0</v>
      </c>
      <c r="BD31" s="106"/>
      <c r="BE31" s="106"/>
      <c r="BF31" s="363">
        <v>0.84</v>
      </c>
      <c r="BG31" s="354">
        <f t="shared" si="43"/>
        <v>0</v>
      </c>
      <c r="BH31" s="354">
        <f t="shared" si="44"/>
        <v>0</v>
      </c>
      <c r="BI31" s="354">
        <f t="shared" si="45"/>
        <v>0</v>
      </c>
      <c r="BJ31" s="354">
        <f t="shared" si="46"/>
        <v>0</v>
      </c>
      <c r="BK31" s="354">
        <f t="shared" si="47"/>
        <v>0</v>
      </c>
      <c r="BL31" s="354">
        <f t="shared" si="25"/>
        <v>0</v>
      </c>
      <c r="BM31" s="355">
        <f t="shared" si="48"/>
        <v>0</v>
      </c>
    </row>
    <row r="32" spans="2:65" x14ac:dyDescent="0.25">
      <c r="B32" s="363">
        <v>0.83</v>
      </c>
      <c r="C32" s="354"/>
      <c r="D32" s="354"/>
      <c r="E32" s="354"/>
      <c r="F32" s="354">
        <f>'Form 5 BIODIESEL'!E45</f>
        <v>0</v>
      </c>
      <c r="G32" s="354">
        <f>'Form 6 LNG'!E45</f>
        <v>0</v>
      </c>
      <c r="H32" s="354">
        <f>'Form 7 BUNKER C'!E45</f>
        <v>0</v>
      </c>
      <c r="I32" s="355">
        <f>'Form 8 LFO Diesel'!E45</f>
        <v>0</v>
      </c>
      <c r="J32" s="106"/>
      <c r="K32" s="106"/>
      <c r="L32" s="106"/>
      <c r="M32" s="106"/>
      <c r="N32" s="106"/>
      <c r="O32" s="106"/>
      <c r="P32" s="106"/>
      <c r="Q32" s="106"/>
      <c r="R32" s="363">
        <v>0.83</v>
      </c>
      <c r="S32" s="354">
        <f t="shared" si="26"/>
        <v>0</v>
      </c>
      <c r="T32" s="354">
        <f t="shared" si="27"/>
        <v>0</v>
      </c>
      <c r="U32" s="354">
        <f t="shared" si="28"/>
        <v>0</v>
      </c>
      <c r="V32" s="354">
        <f t="shared" si="29"/>
        <v>0</v>
      </c>
      <c r="W32" s="354">
        <f t="shared" si="15"/>
        <v>0</v>
      </c>
      <c r="X32" s="354">
        <f t="shared" si="16"/>
        <v>0</v>
      </c>
      <c r="Y32" s="355">
        <f t="shared" si="17"/>
        <v>0</v>
      </c>
      <c r="Z32" s="106"/>
      <c r="AA32" s="106"/>
      <c r="AB32" s="363">
        <v>0.83</v>
      </c>
      <c r="AC32" s="354">
        <f t="shared" si="30"/>
        <v>0</v>
      </c>
      <c r="AD32" s="354">
        <f t="shared" si="31"/>
        <v>0</v>
      </c>
      <c r="AE32" s="354">
        <f t="shared" si="32"/>
        <v>0</v>
      </c>
      <c r="AF32" s="354">
        <f t="shared" si="33"/>
        <v>0</v>
      </c>
      <c r="AG32" s="354">
        <f t="shared" si="18"/>
        <v>0</v>
      </c>
      <c r="AH32" s="354">
        <f t="shared" si="19"/>
        <v>0</v>
      </c>
      <c r="AI32" s="355">
        <f t="shared" si="20"/>
        <v>0</v>
      </c>
      <c r="AJ32" s="106"/>
      <c r="AK32" s="106"/>
      <c r="AL32" s="363">
        <v>0.83</v>
      </c>
      <c r="AM32" s="354">
        <f t="shared" si="34"/>
        <v>0</v>
      </c>
      <c r="AN32" s="354">
        <f t="shared" si="35"/>
        <v>0</v>
      </c>
      <c r="AO32" s="354">
        <f t="shared" si="36"/>
        <v>0</v>
      </c>
      <c r="AP32" s="354">
        <f t="shared" si="37"/>
        <v>0</v>
      </c>
      <c r="AQ32" s="354">
        <f t="shared" si="21"/>
        <v>0</v>
      </c>
      <c r="AR32" s="354">
        <f t="shared" si="22"/>
        <v>0</v>
      </c>
      <c r="AS32" s="355">
        <f t="shared" si="23"/>
        <v>0</v>
      </c>
      <c r="AT32" s="106"/>
      <c r="AU32" s="106"/>
      <c r="AV32" s="363">
        <v>0.83</v>
      </c>
      <c r="AW32" s="354">
        <f t="shared" si="38"/>
        <v>0</v>
      </c>
      <c r="AX32" s="354">
        <f t="shared" si="39"/>
        <v>0</v>
      </c>
      <c r="AY32" s="354">
        <f t="shared" si="40"/>
        <v>0</v>
      </c>
      <c r="AZ32" s="354">
        <f t="shared" si="41"/>
        <v>0</v>
      </c>
      <c r="BA32" s="354">
        <f t="shared" si="24"/>
        <v>0</v>
      </c>
      <c r="BB32" s="354">
        <f t="shared" si="49"/>
        <v>0</v>
      </c>
      <c r="BC32" s="355">
        <f t="shared" si="42"/>
        <v>0</v>
      </c>
      <c r="BD32" s="106"/>
      <c r="BE32" s="106"/>
      <c r="BF32" s="363">
        <v>0.83</v>
      </c>
      <c r="BG32" s="354">
        <f t="shared" si="43"/>
        <v>0</v>
      </c>
      <c r="BH32" s="354">
        <f t="shared" si="44"/>
        <v>0</v>
      </c>
      <c r="BI32" s="354">
        <f t="shared" si="45"/>
        <v>0</v>
      </c>
      <c r="BJ32" s="354">
        <f t="shared" si="46"/>
        <v>0</v>
      </c>
      <c r="BK32" s="354">
        <f t="shared" si="47"/>
        <v>0</v>
      </c>
      <c r="BL32" s="354">
        <f t="shared" si="25"/>
        <v>0</v>
      </c>
      <c r="BM32" s="355">
        <f t="shared" si="48"/>
        <v>0</v>
      </c>
    </row>
    <row r="33" spans="2:65" x14ac:dyDescent="0.25">
      <c r="B33" s="363">
        <v>0.82</v>
      </c>
      <c r="C33" s="354"/>
      <c r="D33" s="354"/>
      <c r="E33" s="354"/>
      <c r="F33" s="354">
        <f>'Form 5 BIODIESEL'!E46</f>
        <v>0</v>
      </c>
      <c r="G33" s="354">
        <f>'Form 6 LNG'!E46</f>
        <v>0</v>
      </c>
      <c r="H33" s="354">
        <f>'Form 7 BUNKER C'!E46</f>
        <v>0</v>
      </c>
      <c r="I33" s="355">
        <f>'Form 8 LFO Diesel'!E46</f>
        <v>0</v>
      </c>
      <c r="J33" s="106"/>
      <c r="K33" s="106"/>
      <c r="L33" s="106"/>
      <c r="M33" s="106"/>
      <c r="N33" s="106"/>
      <c r="O33" s="106"/>
      <c r="P33" s="106"/>
      <c r="Q33" s="106"/>
      <c r="R33" s="363">
        <v>0.82</v>
      </c>
      <c r="S33" s="354">
        <f t="shared" si="26"/>
        <v>0</v>
      </c>
      <c r="T33" s="354">
        <f t="shared" si="27"/>
        <v>0</v>
      </c>
      <c r="U33" s="354">
        <f t="shared" si="28"/>
        <v>0</v>
      </c>
      <c r="V33" s="354">
        <f t="shared" si="29"/>
        <v>0</v>
      </c>
      <c r="W33" s="354">
        <f t="shared" si="15"/>
        <v>0</v>
      </c>
      <c r="X33" s="354">
        <f t="shared" si="16"/>
        <v>0</v>
      </c>
      <c r="Y33" s="355">
        <f t="shared" si="17"/>
        <v>0</v>
      </c>
      <c r="Z33" s="106"/>
      <c r="AA33" s="106"/>
      <c r="AB33" s="363">
        <v>0.82</v>
      </c>
      <c r="AC33" s="354">
        <f t="shared" si="30"/>
        <v>0</v>
      </c>
      <c r="AD33" s="354">
        <f t="shared" si="31"/>
        <v>0</v>
      </c>
      <c r="AE33" s="354">
        <f t="shared" si="32"/>
        <v>0</v>
      </c>
      <c r="AF33" s="354">
        <f t="shared" si="33"/>
        <v>0</v>
      </c>
      <c r="AG33" s="354">
        <f t="shared" si="18"/>
        <v>0</v>
      </c>
      <c r="AH33" s="354">
        <f t="shared" si="19"/>
        <v>0</v>
      </c>
      <c r="AI33" s="355">
        <f t="shared" si="20"/>
        <v>0</v>
      </c>
      <c r="AJ33" s="106"/>
      <c r="AK33" s="106"/>
      <c r="AL33" s="363">
        <v>0.82</v>
      </c>
      <c r="AM33" s="354">
        <f t="shared" si="34"/>
        <v>0</v>
      </c>
      <c r="AN33" s="354">
        <f t="shared" si="35"/>
        <v>0</v>
      </c>
      <c r="AO33" s="354">
        <f t="shared" si="36"/>
        <v>0</v>
      </c>
      <c r="AP33" s="354">
        <f t="shared" si="37"/>
        <v>0</v>
      </c>
      <c r="AQ33" s="354">
        <f t="shared" si="21"/>
        <v>0</v>
      </c>
      <c r="AR33" s="354">
        <f t="shared" si="22"/>
        <v>0</v>
      </c>
      <c r="AS33" s="355">
        <f t="shared" si="23"/>
        <v>0</v>
      </c>
      <c r="AT33" s="106"/>
      <c r="AU33" s="106"/>
      <c r="AV33" s="363">
        <v>0.82</v>
      </c>
      <c r="AW33" s="354">
        <f t="shared" si="38"/>
        <v>0</v>
      </c>
      <c r="AX33" s="354">
        <f t="shared" si="39"/>
        <v>0</v>
      </c>
      <c r="AY33" s="354">
        <f t="shared" si="40"/>
        <v>0</v>
      </c>
      <c r="AZ33" s="354">
        <f t="shared" si="41"/>
        <v>0</v>
      </c>
      <c r="BA33" s="354">
        <f t="shared" si="24"/>
        <v>0</v>
      </c>
      <c r="BB33" s="354">
        <f t="shared" si="49"/>
        <v>0</v>
      </c>
      <c r="BC33" s="355">
        <f t="shared" si="42"/>
        <v>0</v>
      </c>
      <c r="BD33" s="106"/>
      <c r="BE33" s="106"/>
      <c r="BF33" s="363">
        <v>0.82</v>
      </c>
      <c r="BG33" s="354">
        <f t="shared" si="43"/>
        <v>0</v>
      </c>
      <c r="BH33" s="354">
        <f t="shared" si="44"/>
        <v>0</v>
      </c>
      <c r="BI33" s="354">
        <f t="shared" si="45"/>
        <v>0</v>
      </c>
      <c r="BJ33" s="354">
        <f t="shared" si="46"/>
        <v>0</v>
      </c>
      <c r="BK33" s="354">
        <f t="shared" si="47"/>
        <v>0</v>
      </c>
      <c r="BL33" s="354">
        <f t="shared" si="25"/>
        <v>0</v>
      </c>
      <c r="BM33" s="355">
        <f t="shared" si="48"/>
        <v>0</v>
      </c>
    </row>
    <row r="34" spans="2:65" x14ac:dyDescent="0.25">
      <c r="B34" s="363">
        <v>0.81</v>
      </c>
      <c r="C34" s="354"/>
      <c r="D34" s="354"/>
      <c r="E34" s="354"/>
      <c r="F34" s="354">
        <f>'Form 5 BIODIESEL'!E47</f>
        <v>0</v>
      </c>
      <c r="G34" s="354">
        <f>'Form 6 LNG'!E47</f>
        <v>0</v>
      </c>
      <c r="H34" s="354">
        <f>'Form 7 BUNKER C'!E47</f>
        <v>0</v>
      </c>
      <c r="I34" s="355">
        <f>'Form 8 LFO Diesel'!E47</f>
        <v>0</v>
      </c>
      <c r="J34" s="106"/>
      <c r="K34" s="106"/>
      <c r="L34" s="106"/>
      <c r="M34" s="106"/>
      <c r="N34" s="106"/>
      <c r="O34" s="106"/>
      <c r="P34" s="106"/>
      <c r="Q34" s="106"/>
      <c r="R34" s="363">
        <v>0.81</v>
      </c>
      <c r="S34" s="354">
        <f t="shared" si="26"/>
        <v>0</v>
      </c>
      <c r="T34" s="354">
        <f t="shared" si="27"/>
        <v>0</v>
      </c>
      <c r="U34" s="354">
        <f t="shared" si="28"/>
        <v>0</v>
      </c>
      <c r="V34" s="354">
        <f t="shared" si="29"/>
        <v>0</v>
      </c>
      <c r="W34" s="354">
        <f t="shared" si="15"/>
        <v>0</v>
      </c>
      <c r="X34" s="354">
        <f t="shared" si="16"/>
        <v>0</v>
      </c>
      <c r="Y34" s="355">
        <f t="shared" si="17"/>
        <v>0</v>
      </c>
      <c r="Z34" s="106"/>
      <c r="AA34" s="106"/>
      <c r="AB34" s="363">
        <v>0.81</v>
      </c>
      <c r="AC34" s="354">
        <f t="shared" si="30"/>
        <v>0</v>
      </c>
      <c r="AD34" s="354">
        <f t="shared" si="31"/>
        <v>0</v>
      </c>
      <c r="AE34" s="354">
        <f t="shared" si="32"/>
        <v>0</v>
      </c>
      <c r="AF34" s="354">
        <f t="shared" si="33"/>
        <v>0</v>
      </c>
      <c r="AG34" s="354">
        <f t="shared" si="18"/>
        <v>0</v>
      </c>
      <c r="AH34" s="354">
        <f t="shared" si="19"/>
        <v>0</v>
      </c>
      <c r="AI34" s="355">
        <f t="shared" si="20"/>
        <v>0</v>
      </c>
      <c r="AJ34" s="106"/>
      <c r="AK34" s="106"/>
      <c r="AL34" s="363">
        <v>0.81</v>
      </c>
      <c r="AM34" s="354">
        <f t="shared" si="34"/>
        <v>0</v>
      </c>
      <c r="AN34" s="354">
        <f t="shared" si="35"/>
        <v>0</v>
      </c>
      <c r="AO34" s="354">
        <f t="shared" si="36"/>
        <v>0</v>
      </c>
      <c r="AP34" s="354">
        <f t="shared" si="37"/>
        <v>0</v>
      </c>
      <c r="AQ34" s="354">
        <f t="shared" si="21"/>
        <v>0</v>
      </c>
      <c r="AR34" s="354">
        <f t="shared" si="22"/>
        <v>0</v>
      </c>
      <c r="AS34" s="355">
        <f t="shared" si="23"/>
        <v>0</v>
      </c>
      <c r="AT34" s="106"/>
      <c r="AU34" s="106"/>
      <c r="AV34" s="363">
        <v>0.81</v>
      </c>
      <c r="AW34" s="354">
        <f t="shared" si="38"/>
        <v>0</v>
      </c>
      <c r="AX34" s="354">
        <f t="shared" si="39"/>
        <v>0</v>
      </c>
      <c r="AY34" s="354">
        <f t="shared" si="40"/>
        <v>0</v>
      </c>
      <c r="AZ34" s="354">
        <f t="shared" si="41"/>
        <v>0</v>
      </c>
      <c r="BA34" s="354">
        <f t="shared" si="24"/>
        <v>0</v>
      </c>
      <c r="BB34" s="354">
        <f t="shared" si="49"/>
        <v>0</v>
      </c>
      <c r="BC34" s="355">
        <f t="shared" si="42"/>
        <v>0</v>
      </c>
      <c r="BD34" s="106"/>
      <c r="BE34" s="106"/>
      <c r="BF34" s="363">
        <v>0.81</v>
      </c>
      <c r="BG34" s="354">
        <f t="shared" si="43"/>
        <v>0</v>
      </c>
      <c r="BH34" s="354">
        <f t="shared" si="44"/>
        <v>0</v>
      </c>
      <c r="BI34" s="354">
        <f t="shared" si="45"/>
        <v>0</v>
      </c>
      <c r="BJ34" s="354">
        <f t="shared" si="46"/>
        <v>0</v>
      </c>
      <c r="BK34" s="354">
        <f t="shared" si="47"/>
        <v>0</v>
      </c>
      <c r="BL34" s="354">
        <f t="shared" si="25"/>
        <v>0</v>
      </c>
      <c r="BM34" s="355">
        <f t="shared" si="48"/>
        <v>0</v>
      </c>
    </row>
    <row r="35" spans="2:65" x14ac:dyDescent="0.25">
      <c r="B35" s="363">
        <v>0.8</v>
      </c>
      <c r="C35" s="354"/>
      <c r="D35" s="354"/>
      <c r="E35" s="354"/>
      <c r="F35" s="354">
        <f>'Form 5 BIODIESEL'!E48</f>
        <v>0</v>
      </c>
      <c r="G35" s="354">
        <f>'Form 6 LNG'!E48</f>
        <v>0</v>
      </c>
      <c r="H35" s="354">
        <f>'Form 7 BUNKER C'!E48</f>
        <v>0</v>
      </c>
      <c r="I35" s="355">
        <f>'Form 8 LFO Diesel'!E48</f>
        <v>0</v>
      </c>
      <c r="J35" s="106"/>
      <c r="K35" s="106"/>
      <c r="L35" s="106"/>
      <c r="M35" s="106"/>
      <c r="N35" s="106"/>
      <c r="O35" s="106"/>
      <c r="P35" s="106"/>
      <c r="Q35" s="106"/>
      <c r="R35" s="363">
        <v>0.8</v>
      </c>
      <c r="S35" s="354">
        <f t="shared" si="26"/>
        <v>0</v>
      </c>
      <c r="T35" s="354">
        <f t="shared" si="27"/>
        <v>0</v>
      </c>
      <c r="U35" s="354">
        <f t="shared" si="28"/>
        <v>0</v>
      </c>
      <c r="V35" s="354">
        <f t="shared" si="29"/>
        <v>0</v>
      </c>
      <c r="W35" s="354">
        <f t="shared" si="15"/>
        <v>0</v>
      </c>
      <c r="X35" s="354">
        <f t="shared" si="16"/>
        <v>0</v>
      </c>
      <c r="Y35" s="355">
        <f t="shared" si="17"/>
        <v>0</v>
      </c>
      <c r="Z35" s="106"/>
      <c r="AA35" s="106"/>
      <c r="AB35" s="363">
        <v>0.8</v>
      </c>
      <c r="AC35" s="354">
        <f t="shared" si="30"/>
        <v>0</v>
      </c>
      <c r="AD35" s="354">
        <f t="shared" si="31"/>
        <v>0</v>
      </c>
      <c r="AE35" s="354">
        <f t="shared" si="32"/>
        <v>0</v>
      </c>
      <c r="AF35" s="354">
        <f t="shared" si="33"/>
        <v>0</v>
      </c>
      <c r="AG35" s="354">
        <f t="shared" si="18"/>
        <v>0</v>
      </c>
      <c r="AH35" s="354">
        <f t="shared" si="19"/>
        <v>0</v>
      </c>
      <c r="AI35" s="355">
        <f t="shared" si="20"/>
        <v>0</v>
      </c>
      <c r="AJ35" s="106"/>
      <c r="AK35" s="106"/>
      <c r="AL35" s="363">
        <v>0.8</v>
      </c>
      <c r="AM35" s="354">
        <f t="shared" si="34"/>
        <v>0</v>
      </c>
      <c r="AN35" s="354">
        <f t="shared" si="35"/>
        <v>0</v>
      </c>
      <c r="AO35" s="354">
        <f t="shared" si="36"/>
        <v>0</v>
      </c>
      <c r="AP35" s="354">
        <f t="shared" si="37"/>
        <v>0</v>
      </c>
      <c r="AQ35" s="354">
        <f t="shared" si="21"/>
        <v>0</v>
      </c>
      <c r="AR35" s="354">
        <f t="shared" si="22"/>
        <v>0</v>
      </c>
      <c r="AS35" s="355">
        <f t="shared" si="23"/>
        <v>0</v>
      </c>
      <c r="AT35" s="106"/>
      <c r="AU35" s="106"/>
      <c r="AV35" s="363">
        <v>0.8</v>
      </c>
      <c r="AW35" s="354">
        <f t="shared" si="38"/>
        <v>0</v>
      </c>
      <c r="AX35" s="354">
        <f t="shared" si="39"/>
        <v>0</v>
      </c>
      <c r="AY35" s="354">
        <f t="shared" si="40"/>
        <v>0</v>
      </c>
      <c r="AZ35" s="354">
        <f t="shared" si="41"/>
        <v>0</v>
      </c>
      <c r="BA35" s="354">
        <f t="shared" si="24"/>
        <v>0</v>
      </c>
      <c r="BB35" s="354">
        <f t="shared" si="49"/>
        <v>0</v>
      </c>
      <c r="BC35" s="355">
        <f t="shared" si="42"/>
        <v>0</v>
      </c>
      <c r="BD35" s="106"/>
      <c r="BE35" s="106"/>
      <c r="BF35" s="363">
        <v>0.8</v>
      </c>
      <c r="BG35" s="354">
        <f t="shared" si="43"/>
        <v>0</v>
      </c>
      <c r="BH35" s="354">
        <f t="shared" si="44"/>
        <v>0</v>
      </c>
      <c r="BI35" s="354">
        <f t="shared" si="45"/>
        <v>0</v>
      </c>
      <c r="BJ35" s="354">
        <f t="shared" si="46"/>
        <v>0</v>
      </c>
      <c r="BK35" s="354">
        <f t="shared" si="47"/>
        <v>0</v>
      </c>
      <c r="BL35" s="354">
        <f t="shared" si="25"/>
        <v>0</v>
      </c>
      <c r="BM35" s="355">
        <f t="shared" si="48"/>
        <v>0</v>
      </c>
    </row>
    <row r="36" spans="2:65" x14ac:dyDescent="0.25">
      <c r="B36" s="363">
        <v>0.79</v>
      </c>
      <c r="C36" s="354"/>
      <c r="D36" s="354"/>
      <c r="E36" s="354"/>
      <c r="F36" s="354">
        <f>'Form 5 BIODIESEL'!E49</f>
        <v>0</v>
      </c>
      <c r="G36" s="354">
        <f>'Form 6 LNG'!E49</f>
        <v>0</v>
      </c>
      <c r="H36" s="354">
        <f>'Form 7 BUNKER C'!E49</f>
        <v>0</v>
      </c>
      <c r="I36" s="355">
        <f>'Form 8 LFO Diesel'!E49</f>
        <v>0</v>
      </c>
      <c r="J36" s="106"/>
      <c r="K36" s="106"/>
      <c r="L36" s="106"/>
      <c r="M36" s="106"/>
      <c r="N36" s="106"/>
      <c r="O36" s="106"/>
      <c r="P36" s="106"/>
      <c r="Q36" s="106"/>
      <c r="R36" s="363">
        <v>0.79</v>
      </c>
      <c r="S36" s="354">
        <f t="shared" si="26"/>
        <v>0</v>
      </c>
      <c r="T36" s="354">
        <f t="shared" si="27"/>
        <v>0</v>
      </c>
      <c r="U36" s="354">
        <f t="shared" si="28"/>
        <v>0</v>
      </c>
      <c r="V36" s="354">
        <f t="shared" si="29"/>
        <v>0</v>
      </c>
      <c r="W36" s="354">
        <f t="shared" si="15"/>
        <v>0</v>
      </c>
      <c r="X36" s="354">
        <f t="shared" si="16"/>
        <v>0</v>
      </c>
      <c r="Y36" s="355">
        <f t="shared" si="17"/>
        <v>0</v>
      </c>
      <c r="Z36" s="106"/>
      <c r="AA36" s="106"/>
      <c r="AB36" s="363">
        <v>0.79</v>
      </c>
      <c r="AC36" s="354">
        <f t="shared" si="30"/>
        <v>0</v>
      </c>
      <c r="AD36" s="354">
        <f t="shared" si="31"/>
        <v>0</v>
      </c>
      <c r="AE36" s="354">
        <f t="shared" si="32"/>
        <v>0</v>
      </c>
      <c r="AF36" s="354">
        <f t="shared" si="33"/>
        <v>0</v>
      </c>
      <c r="AG36" s="354">
        <f t="shared" si="18"/>
        <v>0</v>
      </c>
      <c r="AH36" s="354">
        <f t="shared" si="19"/>
        <v>0</v>
      </c>
      <c r="AI36" s="355">
        <f t="shared" si="20"/>
        <v>0</v>
      </c>
      <c r="AJ36" s="106"/>
      <c r="AK36" s="106"/>
      <c r="AL36" s="363">
        <v>0.79</v>
      </c>
      <c r="AM36" s="354">
        <f t="shared" si="34"/>
        <v>0</v>
      </c>
      <c r="AN36" s="354">
        <f t="shared" si="35"/>
        <v>0</v>
      </c>
      <c r="AO36" s="354">
        <f t="shared" si="36"/>
        <v>0</v>
      </c>
      <c r="AP36" s="354">
        <f t="shared" si="37"/>
        <v>0</v>
      </c>
      <c r="AQ36" s="354">
        <f t="shared" si="21"/>
        <v>0</v>
      </c>
      <c r="AR36" s="354">
        <f t="shared" si="22"/>
        <v>0</v>
      </c>
      <c r="AS36" s="355">
        <f t="shared" si="23"/>
        <v>0</v>
      </c>
      <c r="AT36" s="106"/>
      <c r="AU36" s="106"/>
      <c r="AV36" s="363">
        <v>0.79</v>
      </c>
      <c r="AW36" s="354">
        <f t="shared" si="38"/>
        <v>0</v>
      </c>
      <c r="AX36" s="354">
        <f t="shared" si="39"/>
        <v>0</v>
      </c>
      <c r="AY36" s="354">
        <f t="shared" si="40"/>
        <v>0</v>
      </c>
      <c r="AZ36" s="354">
        <f t="shared" si="41"/>
        <v>0</v>
      </c>
      <c r="BA36" s="354">
        <f t="shared" si="24"/>
        <v>0</v>
      </c>
      <c r="BB36" s="354">
        <f t="shared" si="49"/>
        <v>0</v>
      </c>
      <c r="BC36" s="355">
        <f t="shared" si="42"/>
        <v>0</v>
      </c>
      <c r="BD36" s="106"/>
      <c r="BE36" s="106"/>
      <c r="BF36" s="363">
        <v>0.79</v>
      </c>
      <c r="BG36" s="354">
        <f t="shared" si="43"/>
        <v>0</v>
      </c>
      <c r="BH36" s="354">
        <f t="shared" si="44"/>
        <v>0</v>
      </c>
      <c r="BI36" s="354">
        <f t="shared" si="45"/>
        <v>0</v>
      </c>
      <c r="BJ36" s="354">
        <f t="shared" si="46"/>
        <v>0</v>
      </c>
      <c r="BK36" s="354">
        <f t="shared" si="47"/>
        <v>0</v>
      </c>
      <c r="BL36" s="354">
        <f t="shared" si="25"/>
        <v>0</v>
      </c>
      <c r="BM36" s="355">
        <f t="shared" si="48"/>
        <v>0</v>
      </c>
    </row>
    <row r="37" spans="2:65" x14ac:dyDescent="0.25">
      <c r="B37" s="363">
        <v>0.78</v>
      </c>
      <c r="C37" s="354"/>
      <c r="D37" s="354"/>
      <c r="E37" s="354"/>
      <c r="F37" s="354">
        <f>'Form 5 BIODIESEL'!E50</f>
        <v>0</v>
      </c>
      <c r="G37" s="354">
        <f>'Form 6 LNG'!E50</f>
        <v>0</v>
      </c>
      <c r="H37" s="354">
        <f>'Form 7 BUNKER C'!E50</f>
        <v>0</v>
      </c>
      <c r="I37" s="355">
        <f>'Form 8 LFO Diesel'!E50</f>
        <v>0</v>
      </c>
      <c r="J37" s="106"/>
      <c r="K37" s="106"/>
      <c r="L37" s="106"/>
      <c r="M37" s="106"/>
      <c r="N37" s="106"/>
      <c r="O37" s="106"/>
      <c r="P37" s="106"/>
      <c r="Q37" s="106"/>
      <c r="R37" s="363">
        <v>0.78</v>
      </c>
      <c r="S37" s="354">
        <f t="shared" si="26"/>
        <v>0</v>
      </c>
      <c r="T37" s="354">
        <f t="shared" si="27"/>
        <v>0</v>
      </c>
      <c r="U37" s="354">
        <f t="shared" si="28"/>
        <v>0</v>
      </c>
      <c r="V37" s="354">
        <f t="shared" si="29"/>
        <v>0</v>
      </c>
      <c r="W37" s="354">
        <f t="shared" si="15"/>
        <v>0</v>
      </c>
      <c r="X37" s="354">
        <f t="shared" si="16"/>
        <v>0</v>
      </c>
      <c r="Y37" s="355">
        <f t="shared" si="17"/>
        <v>0</v>
      </c>
      <c r="Z37" s="106"/>
      <c r="AA37" s="106"/>
      <c r="AB37" s="363">
        <v>0.78</v>
      </c>
      <c r="AC37" s="354">
        <f t="shared" si="30"/>
        <v>0</v>
      </c>
      <c r="AD37" s="354">
        <f t="shared" si="31"/>
        <v>0</v>
      </c>
      <c r="AE37" s="354">
        <f t="shared" si="32"/>
        <v>0</v>
      </c>
      <c r="AF37" s="354">
        <f t="shared" si="33"/>
        <v>0</v>
      </c>
      <c r="AG37" s="354">
        <f t="shared" si="18"/>
        <v>0</v>
      </c>
      <c r="AH37" s="354">
        <f t="shared" si="19"/>
        <v>0</v>
      </c>
      <c r="AI37" s="355">
        <f t="shared" si="20"/>
        <v>0</v>
      </c>
      <c r="AJ37" s="106"/>
      <c r="AK37" s="106"/>
      <c r="AL37" s="363">
        <v>0.78</v>
      </c>
      <c r="AM37" s="354">
        <f t="shared" si="34"/>
        <v>0</v>
      </c>
      <c r="AN37" s="354">
        <f t="shared" si="35"/>
        <v>0</v>
      </c>
      <c r="AO37" s="354">
        <f t="shared" si="36"/>
        <v>0</v>
      </c>
      <c r="AP37" s="354">
        <f t="shared" si="37"/>
        <v>0</v>
      </c>
      <c r="AQ37" s="354">
        <f t="shared" si="21"/>
        <v>0</v>
      </c>
      <c r="AR37" s="354">
        <f t="shared" si="22"/>
        <v>0</v>
      </c>
      <c r="AS37" s="355">
        <f t="shared" si="23"/>
        <v>0</v>
      </c>
      <c r="AT37" s="106"/>
      <c r="AU37" s="106"/>
      <c r="AV37" s="363">
        <v>0.78</v>
      </c>
      <c r="AW37" s="354">
        <f t="shared" si="38"/>
        <v>0</v>
      </c>
      <c r="AX37" s="354">
        <f t="shared" si="39"/>
        <v>0</v>
      </c>
      <c r="AY37" s="354">
        <f t="shared" si="40"/>
        <v>0</v>
      </c>
      <c r="AZ37" s="354">
        <f t="shared" si="41"/>
        <v>0</v>
      </c>
      <c r="BA37" s="354">
        <f t="shared" si="24"/>
        <v>0</v>
      </c>
      <c r="BB37" s="354">
        <f t="shared" si="49"/>
        <v>0</v>
      </c>
      <c r="BC37" s="355">
        <f t="shared" si="42"/>
        <v>0</v>
      </c>
      <c r="BD37" s="106"/>
      <c r="BE37" s="106"/>
      <c r="BF37" s="363">
        <v>0.78</v>
      </c>
      <c r="BG37" s="354">
        <f t="shared" si="43"/>
        <v>0</v>
      </c>
      <c r="BH37" s="354">
        <f t="shared" si="44"/>
        <v>0</v>
      </c>
      <c r="BI37" s="354">
        <f t="shared" si="45"/>
        <v>0</v>
      </c>
      <c r="BJ37" s="354">
        <f t="shared" si="46"/>
        <v>0</v>
      </c>
      <c r="BK37" s="354">
        <f t="shared" si="47"/>
        <v>0</v>
      </c>
      <c r="BL37" s="354">
        <f t="shared" si="25"/>
        <v>0</v>
      </c>
      <c r="BM37" s="355">
        <f t="shared" si="48"/>
        <v>0</v>
      </c>
    </row>
    <row r="38" spans="2:65" x14ac:dyDescent="0.25">
      <c r="B38" s="363">
        <v>0.77</v>
      </c>
      <c r="C38" s="354"/>
      <c r="D38" s="354"/>
      <c r="E38" s="354"/>
      <c r="F38" s="354">
        <f>'Form 5 BIODIESEL'!E51</f>
        <v>0</v>
      </c>
      <c r="G38" s="354">
        <f>'Form 6 LNG'!E51</f>
        <v>0</v>
      </c>
      <c r="H38" s="354">
        <f>'Form 7 BUNKER C'!E51</f>
        <v>0</v>
      </c>
      <c r="I38" s="355">
        <f>'Form 8 LFO Diesel'!E51</f>
        <v>0</v>
      </c>
      <c r="J38" s="106"/>
      <c r="K38" s="106"/>
      <c r="L38" s="106"/>
      <c r="M38" s="106"/>
      <c r="N38" s="106"/>
      <c r="O38" s="106"/>
      <c r="P38" s="106"/>
      <c r="Q38" s="106"/>
      <c r="R38" s="363">
        <v>0.77</v>
      </c>
      <c r="S38" s="354">
        <f t="shared" si="26"/>
        <v>0</v>
      </c>
      <c r="T38" s="354">
        <f t="shared" si="27"/>
        <v>0</v>
      </c>
      <c r="U38" s="354">
        <f t="shared" si="28"/>
        <v>0</v>
      </c>
      <c r="V38" s="354">
        <f t="shared" si="29"/>
        <v>0</v>
      </c>
      <c r="W38" s="354">
        <f t="shared" si="15"/>
        <v>0</v>
      </c>
      <c r="X38" s="354">
        <f t="shared" si="16"/>
        <v>0</v>
      </c>
      <c r="Y38" s="355">
        <f t="shared" si="17"/>
        <v>0</v>
      </c>
      <c r="Z38" s="106"/>
      <c r="AA38" s="106"/>
      <c r="AB38" s="363">
        <v>0.77</v>
      </c>
      <c r="AC38" s="354">
        <f t="shared" si="30"/>
        <v>0</v>
      </c>
      <c r="AD38" s="354">
        <f t="shared" si="31"/>
        <v>0</v>
      </c>
      <c r="AE38" s="354">
        <f t="shared" si="32"/>
        <v>0</v>
      </c>
      <c r="AF38" s="354">
        <f t="shared" si="33"/>
        <v>0</v>
      </c>
      <c r="AG38" s="354">
        <f t="shared" si="18"/>
        <v>0</v>
      </c>
      <c r="AH38" s="354">
        <f t="shared" si="19"/>
        <v>0</v>
      </c>
      <c r="AI38" s="355">
        <f t="shared" si="20"/>
        <v>0</v>
      </c>
      <c r="AJ38" s="106"/>
      <c r="AK38" s="106"/>
      <c r="AL38" s="363">
        <v>0.77</v>
      </c>
      <c r="AM38" s="354">
        <f t="shared" si="34"/>
        <v>0</v>
      </c>
      <c r="AN38" s="354">
        <f t="shared" si="35"/>
        <v>0</v>
      </c>
      <c r="AO38" s="354">
        <f t="shared" si="36"/>
        <v>0</v>
      </c>
      <c r="AP38" s="354">
        <f t="shared" si="37"/>
        <v>0</v>
      </c>
      <c r="AQ38" s="354">
        <f t="shared" si="21"/>
        <v>0</v>
      </c>
      <c r="AR38" s="354">
        <f t="shared" si="22"/>
        <v>0</v>
      </c>
      <c r="AS38" s="355">
        <f t="shared" si="23"/>
        <v>0</v>
      </c>
      <c r="AT38" s="106"/>
      <c r="AU38" s="106"/>
      <c r="AV38" s="363">
        <v>0.77</v>
      </c>
      <c r="AW38" s="354">
        <f t="shared" si="38"/>
        <v>0</v>
      </c>
      <c r="AX38" s="354">
        <f t="shared" si="39"/>
        <v>0</v>
      </c>
      <c r="AY38" s="354">
        <f t="shared" si="40"/>
        <v>0</v>
      </c>
      <c r="AZ38" s="354">
        <f t="shared" si="41"/>
        <v>0</v>
      </c>
      <c r="BA38" s="354">
        <f t="shared" si="24"/>
        <v>0</v>
      </c>
      <c r="BB38" s="354">
        <f t="shared" si="49"/>
        <v>0</v>
      </c>
      <c r="BC38" s="355">
        <f t="shared" si="42"/>
        <v>0</v>
      </c>
      <c r="BD38" s="106"/>
      <c r="BE38" s="106"/>
      <c r="BF38" s="363">
        <v>0.77</v>
      </c>
      <c r="BG38" s="354">
        <f t="shared" si="43"/>
        <v>0</v>
      </c>
      <c r="BH38" s="354">
        <f t="shared" si="44"/>
        <v>0</v>
      </c>
      <c r="BI38" s="354">
        <f t="shared" si="45"/>
        <v>0</v>
      </c>
      <c r="BJ38" s="354">
        <f t="shared" si="46"/>
        <v>0</v>
      </c>
      <c r="BK38" s="354">
        <f t="shared" si="47"/>
        <v>0</v>
      </c>
      <c r="BL38" s="354">
        <f t="shared" si="25"/>
        <v>0</v>
      </c>
      <c r="BM38" s="355">
        <f t="shared" si="48"/>
        <v>0</v>
      </c>
    </row>
    <row r="39" spans="2:65" x14ac:dyDescent="0.25">
      <c r="B39" s="363">
        <v>0.76</v>
      </c>
      <c r="C39" s="354"/>
      <c r="D39" s="354"/>
      <c r="E39" s="354"/>
      <c r="F39" s="354">
        <f>'Form 5 BIODIESEL'!E52</f>
        <v>0</v>
      </c>
      <c r="G39" s="354">
        <f>'Form 6 LNG'!E52</f>
        <v>0</v>
      </c>
      <c r="H39" s="354">
        <f>'Form 7 BUNKER C'!E52</f>
        <v>0</v>
      </c>
      <c r="I39" s="355">
        <f>'Form 8 LFO Diesel'!E52</f>
        <v>0</v>
      </c>
      <c r="J39" s="106"/>
      <c r="K39" s="106"/>
      <c r="L39" s="106"/>
      <c r="M39" s="106"/>
      <c r="N39" s="106"/>
      <c r="O39" s="106"/>
      <c r="P39" s="106"/>
      <c r="Q39" s="106"/>
      <c r="R39" s="363">
        <v>0.76</v>
      </c>
      <c r="S39" s="354">
        <f t="shared" si="26"/>
        <v>0</v>
      </c>
      <c r="T39" s="354">
        <f t="shared" si="27"/>
        <v>0</v>
      </c>
      <c r="U39" s="354">
        <f t="shared" si="28"/>
        <v>0</v>
      </c>
      <c r="V39" s="354">
        <f t="shared" si="29"/>
        <v>0</v>
      </c>
      <c r="W39" s="354">
        <f t="shared" si="15"/>
        <v>0</v>
      </c>
      <c r="X39" s="354">
        <f t="shared" si="16"/>
        <v>0</v>
      </c>
      <c r="Y39" s="355">
        <f t="shared" si="17"/>
        <v>0</v>
      </c>
      <c r="Z39" s="106"/>
      <c r="AA39" s="106"/>
      <c r="AB39" s="363">
        <v>0.76</v>
      </c>
      <c r="AC39" s="354">
        <f t="shared" si="30"/>
        <v>0</v>
      </c>
      <c r="AD39" s="354">
        <f t="shared" si="31"/>
        <v>0</v>
      </c>
      <c r="AE39" s="354">
        <f t="shared" si="32"/>
        <v>0</v>
      </c>
      <c r="AF39" s="354">
        <f t="shared" si="33"/>
        <v>0</v>
      </c>
      <c r="AG39" s="354">
        <f t="shared" si="18"/>
        <v>0</v>
      </c>
      <c r="AH39" s="354">
        <f t="shared" si="19"/>
        <v>0</v>
      </c>
      <c r="AI39" s="355">
        <f t="shared" si="20"/>
        <v>0</v>
      </c>
      <c r="AJ39" s="106"/>
      <c r="AK39" s="106"/>
      <c r="AL39" s="363">
        <v>0.76</v>
      </c>
      <c r="AM39" s="354">
        <f t="shared" si="34"/>
        <v>0</v>
      </c>
      <c r="AN39" s="354">
        <f t="shared" si="35"/>
        <v>0</v>
      </c>
      <c r="AO39" s="354">
        <f t="shared" si="36"/>
        <v>0</v>
      </c>
      <c r="AP39" s="354">
        <f t="shared" si="37"/>
        <v>0</v>
      </c>
      <c r="AQ39" s="354">
        <f t="shared" si="21"/>
        <v>0</v>
      </c>
      <c r="AR39" s="354">
        <f t="shared" si="22"/>
        <v>0</v>
      </c>
      <c r="AS39" s="355">
        <f t="shared" si="23"/>
        <v>0</v>
      </c>
      <c r="AT39" s="106"/>
      <c r="AU39" s="106"/>
      <c r="AV39" s="363">
        <v>0.76</v>
      </c>
      <c r="AW39" s="354">
        <f t="shared" si="38"/>
        <v>0</v>
      </c>
      <c r="AX39" s="354">
        <f t="shared" si="39"/>
        <v>0</v>
      </c>
      <c r="AY39" s="354">
        <f t="shared" si="40"/>
        <v>0</v>
      </c>
      <c r="AZ39" s="354">
        <f t="shared" si="41"/>
        <v>0</v>
      </c>
      <c r="BA39" s="354">
        <f t="shared" si="24"/>
        <v>0</v>
      </c>
      <c r="BB39" s="354">
        <f t="shared" si="49"/>
        <v>0</v>
      </c>
      <c r="BC39" s="355">
        <f t="shared" si="42"/>
        <v>0</v>
      </c>
      <c r="BD39" s="106"/>
      <c r="BE39" s="106"/>
      <c r="BF39" s="363">
        <v>0.76</v>
      </c>
      <c r="BG39" s="354">
        <f t="shared" si="43"/>
        <v>0</v>
      </c>
      <c r="BH39" s="354">
        <f t="shared" si="44"/>
        <v>0</v>
      </c>
      <c r="BI39" s="354">
        <f t="shared" si="45"/>
        <v>0</v>
      </c>
      <c r="BJ39" s="354">
        <f t="shared" si="46"/>
        <v>0</v>
      </c>
      <c r="BK39" s="354">
        <f t="shared" si="47"/>
        <v>0</v>
      </c>
      <c r="BL39" s="354">
        <f t="shared" si="25"/>
        <v>0</v>
      </c>
      <c r="BM39" s="355">
        <f t="shared" si="48"/>
        <v>0</v>
      </c>
    </row>
    <row r="40" spans="2:65" x14ac:dyDescent="0.25">
      <c r="B40" s="363">
        <v>0.75</v>
      </c>
      <c r="C40" s="354"/>
      <c r="D40" s="354"/>
      <c r="E40" s="354"/>
      <c r="F40" s="354">
        <f>'Form 5 BIODIESEL'!E53</f>
        <v>0</v>
      </c>
      <c r="G40" s="354">
        <f>'Form 6 LNG'!E53</f>
        <v>0</v>
      </c>
      <c r="H40" s="354">
        <f>'Form 7 BUNKER C'!E53</f>
        <v>0</v>
      </c>
      <c r="I40" s="355">
        <f>'Form 8 LFO Diesel'!E53</f>
        <v>0</v>
      </c>
      <c r="J40" s="106"/>
      <c r="K40" s="106"/>
      <c r="L40" s="106"/>
      <c r="M40" s="106"/>
      <c r="N40" s="106"/>
      <c r="O40" s="106"/>
      <c r="P40" s="106"/>
      <c r="Q40" s="106"/>
      <c r="R40" s="363">
        <v>0.75</v>
      </c>
      <c r="S40" s="354">
        <f t="shared" si="26"/>
        <v>0</v>
      </c>
      <c r="T40" s="354">
        <f t="shared" si="27"/>
        <v>0</v>
      </c>
      <c r="U40" s="354">
        <f t="shared" si="28"/>
        <v>0</v>
      </c>
      <c r="V40" s="354">
        <f t="shared" si="29"/>
        <v>0</v>
      </c>
      <c r="W40" s="354">
        <f t="shared" si="15"/>
        <v>0</v>
      </c>
      <c r="X40" s="354">
        <f t="shared" si="16"/>
        <v>0</v>
      </c>
      <c r="Y40" s="355">
        <f t="shared" si="17"/>
        <v>0</v>
      </c>
      <c r="Z40" s="106"/>
      <c r="AA40" s="106"/>
      <c r="AB40" s="363">
        <v>0.75</v>
      </c>
      <c r="AC40" s="354">
        <f t="shared" si="30"/>
        <v>0</v>
      </c>
      <c r="AD40" s="354">
        <f t="shared" si="31"/>
        <v>0</v>
      </c>
      <c r="AE40" s="354">
        <f t="shared" si="32"/>
        <v>0</v>
      </c>
      <c r="AF40" s="354">
        <f t="shared" si="33"/>
        <v>0</v>
      </c>
      <c r="AG40" s="354">
        <f t="shared" si="18"/>
        <v>0</v>
      </c>
      <c r="AH40" s="354">
        <f t="shared" si="19"/>
        <v>0</v>
      </c>
      <c r="AI40" s="355">
        <f t="shared" si="20"/>
        <v>0</v>
      </c>
      <c r="AJ40" s="106"/>
      <c r="AK40" s="106"/>
      <c r="AL40" s="363">
        <v>0.75</v>
      </c>
      <c r="AM40" s="354">
        <f t="shared" si="34"/>
        <v>0</v>
      </c>
      <c r="AN40" s="354">
        <f t="shared" si="35"/>
        <v>0</v>
      </c>
      <c r="AO40" s="354">
        <f t="shared" si="36"/>
        <v>0</v>
      </c>
      <c r="AP40" s="354">
        <f t="shared" si="37"/>
        <v>0</v>
      </c>
      <c r="AQ40" s="354">
        <f t="shared" si="21"/>
        <v>0</v>
      </c>
      <c r="AR40" s="354">
        <f t="shared" si="22"/>
        <v>0</v>
      </c>
      <c r="AS40" s="355">
        <f t="shared" si="23"/>
        <v>0</v>
      </c>
      <c r="AT40" s="106"/>
      <c r="AU40" s="106"/>
      <c r="AV40" s="363">
        <v>0.75</v>
      </c>
      <c r="AW40" s="354">
        <f t="shared" si="38"/>
        <v>0</v>
      </c>
      <c r="AX40" s="354">
        <f t="shared" si="39"/>
        <v>0</v>
      </c>
      <c r="AY40" s="354">
        <f t="shared" si="40"/>
        <v>0</v>
      </c>
      <c r="AZ40" s="354">
        <f t="shared" si="41"/>
        <v>0</v>
      </c>
      <c r="BA40" s="354">
        <f t="shared" si="24"/>
        <v>0</v>
      </c>
      <c r="BB40" s="354">
        <f t="shared" si="49"/>
        <v>0</v>
      </c>
      <c r="BC40" s="355">
        <f t="shared" si="42"/>
        <v>0</v>
      </c>
      <c r="BD40" s="106"/>
      <c r="BE40" s="106"/>
      <c r="BF40" s="363">
        <v>0.75</v>
      </c>
      <c r="BG40" s="354">
        <f t="shared" si="43"/>
        <v>0</v>
      </c>
      <c r="BH40" s="354">
        <f t="shared" si="44"/>
        <v>0</v>
      </c>
      <c r="BI40" s="354">
        <f t="shared" si="45"/>
        <v>0</v>
      </c>
      <c r="BJ40" s="354">
        <f t="shared" si="46"/>
        <v>0</v>
      </c>
      <c r="BK40" s="354">
        <f t="shared" si="47"/>
        <v>0</v>
      </c>
      <c r="BL40" s="354">
        <f t="shared" si="25"/>
        <v>0</v>
      </c>
      <c r="BM40" s="355">
        <f t="shared" si="48"/>
        <v>0</v>
      </c>
    </row>
    <row r="41" spans="2:65" x14ac:dyDescent="0.25">
      <c r="B41" s="363">
        <v>0.74</v>
      </c>
      <c r="C41" s="354"/>
      <c r="D41" s="354"/>
      <c r="E41" s="354"/>
      <c r="F41" s="354">
        <f>'Form 5 BIODIESEL'!E54</f>
        <v>0</v>
      </c>
      <c r="G41" s="354">
        <f>'Form 6 LNG'!E54</f>
        <v>0</v>
      </c>
      <c r="H41" s="354">
        <f>'Form 7 BUNKER C'!E54</f>
        <v>0</v>
      </c>
      <c r="I41" s="355">
        <f>'Form 8 LFO Diesel'!E54</f>
        <v>0</v>
      </c>
      <c r="J41" s="106"/>
      <c r="K41" s="106"/>
      <c r="L41" s="106"/>
      <c r="M41" s="106"/>
      <c r="N41" s="106"/>
      <c r="O41" s="106"/>
      <c r="P41" s="106"/>
      <c r="Q41" s="106"/>
      <c r="R41" s="363">
        <v>0.74</v>
      </c>
      <c r="S41" s="354">
        <f t="shared" si="26"/>
        <v>0</v>
      </c>
      <c r="T41" s="354">
        <f t="shared" si="27"/>
        <v>0</v>
      </c>
      <c r="U41" s="354">
        <f t="shared" si="28"/>
        <v>0</v>
      </c>
      <c r="V41" s="354">
        <f t="shared" si="29"/>
        <v>0</v>
      </c>
      <c r="W41" s="354">
        <f t="shared" si="15"/>
        <v>0</v>
      </c>
      <c r="X41" s="354">
        <f t="shared" si="16"/>
        <v>0</v>
      </c>
      <c r="Y41" s="355">
        <f t="shared" si="17"/>
        <v>0</v>
      </c>
      <c r="Z41" s="106"/>
      <c r="AA41" s="106"/>
      <c r="AB41" s="363">
        <v>0.74</v>
      </c>
      <c r="AC41" s="354">
        <f t="shared" si="30"/>
        <v>0</v>
      </c>
      <c r="AD41" s="354">
        <f t="shared" si="31"/>
        <v>0</v>
      </c>
      <c r="AE41" s="354">
        <f t="shared" si="32"/>
        <v>0</v>
      </c>
      <c r="AF41" s="354">
        <f t="shared" si="33"/>
        <v>0</v>
      </c>
      <c r="AG41" s="354">
        <f t="shared" si="18"/>
        <v>0</v>
      </c>
      <c r="AH41" s="354">
        <f t="shared" si="19"/>
        <v>0</v>
      </c>
      <c r="AI41" s="355">
        <f t="shared" si="20"/>
        <v>0</v>
      </c>
      <c r="AJ41" s="106"/>
      <c r="AK41" s="106"/>
      <c r="AL41" s="363">
        <v>0.74</v>
      </c>
      <c r="AM41" s="354">
        <f t="shared" si="34"/>
        <v>0</v>
      </c>
      <c r="AN41" s="354">
        <f t="shared" si="35"/>
        <v>0</v>
      </c>
      <c r="AO41" s="354">
        <f t="shared" si="36"/>
        <v>0</v>
      </c>
      <c r="AP41" s="354">
        <f t="shared" si="37"/>
        <v>0</v>
      </c>
      <c r="AQ41" s="354">
        <f t="shared" si="21"/>
        <v>0</v>
      </c>
      <c r="AR41" s="354">
        <f t="shared" si="22"/>
        <v>0</v>
      </c>
      <c r="AS41" s="355">
        <f t="shared" si="23"/>
        <v>0</v>
      </c>
      <c r="AT41" s="106"/>
      <c r="AU41" s="106"/>
      <c r="AV41" s="363">
        <v>0.74</v>
      </c>
      <c r="AW41" s="354">
        <f t="shared" si="38"/>
        <v>0</v>
      </c>
      <c r="AX41" s="354">
        <f t="shared" si="39"/>
        <v>0</v>
      </c>
      <c r="AY41" s="354">
        <f t="shared" si="40"/>
        <v>0</v>
      </c>
      <c r="AZ41" s="354">
        <f t="shared" si="41"/>
        <v>0</v>
      </c>
      <c r="BA41" s="354">
        <f t="shared" si="24"/>
        <v>0</v>
      </c>
      <c r="BB41" s="354">
        <f t="shared" si="49"/>
        <v>0</v>
      </c>
      <c r="BC41" s="355">
        <f t="shared" si="42"/>
        <v>0</v>
      </c>
      <c r="BD41" s="106"/>
      <c r="BE41" s="106"/>
      <c r="BF41" s="363">
        <v>0.74</v>
      </c>
      <c r="BG41" s="354">
        <f t="shared" si="43"/>
        <v>0</v>
      </c>
      <c r="BH41" s="354">
        <f t="shared" si="44"/>
        <v>0</v>
      </c>
      <c r="BI41" s="354">
        <f t="shared" si="45"/>
        <v>0</v>
      </c>
      <c r="BJ41" s="354">
        <f t="shared" si="46"/>
        <v>0</v>
      </c>
      <c r="BK41" s="354">
        <f t="shared" si="47"/>
        <v>0</v>
      </c>
      <c r="BL41" s="354">
        <f t="shared" si="25"/>
        <v>0</v>
      </c>
      <c r="BM41" s="355">
        <f t="shared" si="48"/>
        <v>0</v>
      </c>
    </row>
    <row r="42" spans="2:65" x14ac:dyDescent="0.25">
      <c r="B42" s="363">
        <v>0.73</v>
      </c>
      <c r="C42" s="354"/>
      <c r="D42" s="354"/>
      <c r="E42" s="354"/>
      <c r="F42" s="354">
        <f>'Form 5 BIODIESEL'!E55</f>
        <v>0</v>
      </c>
      <c r="G42" s="354">
        <f>'Form 6 LNG'!E55</f>
        <v>0</v>
      </c>
      <c r="H42" s="354">
        <f>'Form 7 BUNKER C'!E55</f>
        <v>0</v>
      </c>
      <c r="I42" s="355">
        <f>'Form 8 LFO Diesel'!E55</f>
        <v>0</v>
      </c>
      <c r="J42" s="106"/>
      <c r="K42" s="106"/>
      <c r="L42" s="106"/>
      <c r="M42" s="106"/>
      <c r="N42" s="106"/>
      <c r="O42" s="106"/>
      <c r="P42" s="106"/>
      <c r="Q42" s="106"/>
      <c r="R42" s="363">
        <v>0.73</v>
      </c>
      <c r="S42" s="354">
        <f t="shared" si="26"/>
        <v>0</v>
      </c>
      <c r="T42" s="354">
        <f t="shared" si="27"/>
        <v>0</v>
      </c>
      <c r="U42" s="354">
        <f t="shared" si="28"/>
        <v>0</v>
      </c>
      <c r="V42" s="354">
        <f t="shared" si="29"/>
        <v>0</v>
      </c>
      <c r="W42" s="354">
        <f t="shared" si="15"/>
        <v>0</v>
      </c>
      <c r="X42" s="354">
        <f t="shared" si="16"/>
        <v>0</v>
      </c>
      <c r="Y42" s="355">
        <f t="shared" si="17"/>
        <v>0</v>
      </c>
      <c r="Z42" s="106"/>
      <c r="AA42" s="106"/>
      <c r="AB42" s="363">
        <v>0.73</v>
      </c>
      <c r="AC42" s="354">
        <f t="shared" si="30"/>
        <v>0</v>
      </c>
      <c r="AD42" s="354">
        <f t="shared" si="31"/>
        <v>0</v>
      </c>
      <c r="AE42" s="354">
        <f t="shared" si="32"/>
        <v>0</v>
      </c>
      <c r="AF42" s="354">
        <f t="shared" si="33"/>
        <v>0</v>
      </c>
      <c r="AG42" s="354">
        <f t="shared" si="18"/>
        <v>0</v>
      </c>
      <c r="AH42" s="354">
        <f t="shared" si="19"/>
        <v>0</v>
      </c>
      <c r="AI42" s="355">
        <f t="shared" si="20"/>
        <v>0</v>
      </c>
      <c r="AJ42" s="106"/>
      <c r="AK42" s="106"/>
      <c r="AL42" s="363">
        <v>0.73</v>
      </c>
      <c r="AM42" s="354">
        <f t="shared" si="34"/>
        <v>0</v>
      </c>
      <c r="AN42" s="354">
        <f t="shared" si="35"/>
        <v>0</v>
      </c>
      <c r="AO42" s="354">
        <f t="shared" si="36"/>
        <v>0</v>
      </c>
      <c r="AP42" s="354">
        <f t="shared" si="37"/>
        <v>0</v>
      </c>
      <c r="AQ42" s="354">
        <f t="shared" si="21"/>
        <v>0</v>
      </c>
      <c r="AR42" s="354">
        <f t="shared" si="22"/>
        <v>0</v>
      </c>
      <c r="AS42" s="355">
        <f t="shared" si="23"/>
        <v>0</v>
      </c>
      <c r="AT42" s="106"/>
      <c r="AU42" s="106"/>
      <c r="AV42" s="363">
        <v>0.73</v>
      </c>
      <c r="AW42" s="354">
        <f t="shared" si="38"/>
        <v>0</v>
      </c>
      <c r="AX42" s="354">
        <f t="shared" si="39"/>
        <v>0</v>
      </c>
      <c r="AY42" s="354">
        <f t="shared" si="40"/>
        <v>0</v>
      </c>
      <c r="AZ42" s="354">
        <f t="shared" si="41"/>
        <v>0</v>
      </c>
      <c r="BA42" s="354">
        <f t="shared" si="24"/>
        <v>0</v>
      </c>
      <c r="BB42" s="354">
        <f t="shared" si="49"/>
        <v>0</v>
      </c>
      <c r="BC42" s="355">
        <f t="shared" si="42"/>
        <v>0</v>
      </c>
      <c r="BD42" s="106"/>
      <c r="BE42" s="106"/>
      <c r="BF42" s="363">
        <v>0.73</v>
      </c>
      <c r="BG42" s="354">
        <f t="shared" si="43"/>
        <v>0</v>
      </c>
      <c r="BH42" s="354">
        <f t="shared" si="44"/>
        <v>0</v>
      </c>
      <c r="BI42" s="354">
        <f t="shared" si="45"/>
        <v>0</v>
      </c>
      <c r="BJ42" s="354">
        <f t="shared" si="46"/>
        <v>0</v>
      </c>
      <c r="BK42" s="354">
        <f t="shared" si="47"/>
        <v>0</v>
      </c>
      <c r="BL42" s="354">
        <f t="shared" si="25"/>
        <v>0</v>
      </c>
      <c r="BM42" s="355">
        <f t="shared" si="48"/>
        <v>0</v>
      </c>
    </row>
    <row r="43" spans="2:65" x14ac:dyDescent="0.25">
      <c r="B43" s="363">
        <v>0.72</v>
      </c>
      <c r="C43" s="354"/>
      <c r="D43" s="354"/>
      <c r="E43" s="354"/>
      <c r="F43" s="354">
        <f>'Form 5 BIODIESEL'!E56</f>
        <v>0</v>
      </c>
      <c r="G43" s="354">
        <f>'Form 6 LNG'!E56</f>
        <v>0</v>
      </c>
      <c r="H43" s="354">
        <f>'Form 7 BUNKER C'!E56</f>
        <v>0</v>
      </c>
      <c r="I43" s="355">
        <f>'Form 8 LFO Diesel'!E56</f>
        <v>0</v>
      </c>
      <c r="J43" s="106"/>
      <c r="K43" s="106"/>
      <c r="L43" s="106"/>
      <c r="M43" s="106"/>
      <c r="N43" s="106"/>
      <c r="O43" s="106"/>
      <c r="P43" s="106"/>
      <c r="Q43" s="106"/>
      <c r="R43" s="363">
        <v>0.72</v>
      </c>
      <c r="S43" s="354">
        <f t="shared" si="26"/>
        <v>0</v>
      </c>
      <c r="T43" s="354">
        <f t="shared" si="27"/>
        <v>0</v>
      </c>
      <c r="U43" s="354">
        <f t="shared" si="28"/>
        <v>0</v>
      </c>
      <c r="V43" s="354">
        <f t="shared" si="29"/>
        <v>0</v>
      </c>
      <c r="W43" s="354">
        <f t="shared" si="15"/>
        <v>0</v>
      </c>
      <c r="X43" s="354">
        <f t="shared" si="16"/>
        <v>0</v>
      </c>
      <c r="Y43" s="355">
        <f t="shared" si="17"/>
        <v>0</v>
      </c>
      <c r="Z43" s="106"/>
      <c r="AA43" s="106"/>
      <c r="AB43" s="363">
        <v>0.72</v>
      </c>
      <c r="AC43" s="354">
        <f t="shared" si="30"/>
        <v>0</v>
      </c>
      <c r="AD43" s="354">
        <f t="shared" si="31"/>
        <v>0</v>
      </c>
      <c r="AE43" s="354">
        <f t="shared" si="32"/>
        <v>0</v>
      </c>
      <c r="AF43" s="354">
        <f t="shared" si="33"/>
        <v>0</v>
      </c>
      <c r="AG43" s="354">
        <f t="shared" si="18"/>
        <v>0</v>
      </c>
      <c r="AH43" s="354">
        <f t="shared" si="19"/>
        <v>0</v>
      </c>
      <c r="AI43" s="355">
        <f t="shared" si="20"/>
        <v>0</v>
      </c>
      <c r="AJ43" s="106"/>
      <c r="AK43" s="106"/>
      <c r="AL43" s="363">
        <v>0.72</v>
      </c>
      <c r="AM43" s="354">
        <f t="shared" si="34"/>
        <v>0</v>
      </c>
      <c r="AN43" s="354">
        <f t="shared" si="35"/>
        <v>0</v>
      </c>
      <c r="AO43" s="354">
        <f t="shared" si="36"/>
        <v>0</v>
      </c>
      <c r="AP43" s="354">
        <f t="shared" si="37"/>
        <v>0</v>
      </c>
      <c r="AQ43" s="354">
        <f t="shared" si="21"/>
        <v>0</v>
      </c>
      <c r="AR43" s="354">
        <f t="shared" si="22"/>
        <v>0</v>
      </c>
      <c r="AS43" s="355">
        <f t="shared" si="23"/>
        <v>0</v>
      </c>
      <c r="AT43" s="106"/>
      <c r="AU43" s="106"/>
      <c r="AV43" s="363">
        <v>0.72</v>
      </c>
      <c r="AW43" s="354">
        <f t="shared" si="38"/>
        <v>0</v>
      </c>
      <c r="AX43" s="354">
        <f t="shared" si="39"/>
        <v>0</v>
      </c>
      <c r="AY43" s="354">
        <f t="shared" si="40"/>
        <v>0</v>
      </c>
      <c r="AZ43" s="354">
        <f t="shared" si="41"/>
        <v>0</v>
      </c>
      <c r="BA43" s="354">
        <f t="shared" si="24"/>
        <v>0</v>
      </c>
      <c r="BB43" s="354">
        <f t="shared" si="49"/>
        <v>0</v>
      </c>
      <c r="BC43" s="355">
        <f t="shared" si="42"/>
        <v>0</v>
      </c>
      <c r="BD43" s="106"/>
      <c r="BE43" s="106"/>
      <c r="BF43" s="363">
        <v>0.72</v>
      </c>
      <c r="BG43" s="354">
        <f t="shared" si="43"/>
        <v>0</v>
      </c>
      <c r="BH43" s="354">
        <f t="shared" si="44"/>
        <v>0</v>
      </c>
      <c r="BI43" s="354">
        <f t="shared" si="45"/>
        <v>0</v>
      </c>
      <c r="BJ43" s="354">
        <f t="shared" si="46"/>
        <v>0</v>
      </c>
      <c r="BK43" s="354">
        <f t="shared" si="47"/>
        <v>0</v>
      </c>
      <c r="BL43" s="354">
        <f t="shared" si="25"/>
        <v>0</v>
      </c>
      <c r="BM43" s="355">
        <f t="shared" si="48"/>
        <v>0</v>
      </c>
    </row>
    <row r="44" spans="2:65" x14ac:dyDescent="0.25">
      <c r="B44" s="363">
        <v>0.71</v>
      </c>
      <c r="C44" s="354"/>
      <c r="D44" s="354"/>
      <c r="E44" s="354"/>
      <c r="F44" s="354">
        <f>'Form 5 BIODIESEL'!E57</f>
        <v>0</v>
      </c>
      <c r="G44" s="354">
        <f>'Form 6 LNG'!E57</f>
        <v>0</v>
      </c>
      <c r="H44" s="354">
        <f>'Form 7 BUNKER C'!E57</f>
        <v>0</v>
      </c>
      <c r="I44" s="355">
        <f>'Form 8 LFO Diesel'!E57</f>
        <v>0</v>
      </c>
      <c r="J44" s="106"/>
      <c r="K44" s="106"/>
      <c r="L44" s="106"/>
      <c r="M44" s="106"/>
      <c r="N44" s="106"/>
      <c r="O44" s="106"/>
      <c r="P44" s="106"/>
      <c r="Q44" s="106"/>
      <c r="R44" s="363">
        <v>0.71</v>
      </c>
      <c r="S44" s="354">
        <f t="shared" si="26"/>
        <v>0</v>
      </c>
      <c r="T44" s="354">
        <f t="shared" si="27"/>
        <v>0</v>
      </c>
      <c r="U44" s="354">
        <f t="shared" si="28"/>
        <v>0</v>
      </c>
      <c r="V44" s="354">
        <f t="shared" si="29"/>
        <v>0</v>
      </c>
      <c r="W44" s="354">
        <f t="shared" si="15"/>
        <v>0</v>
      </c>
      <c r="X44" s="354">
        <f t="shared" si="16"/>
        <v>0</v>
      </c>
      <c r="Y44" s="355">
        <f t="shared" si="17"/>
        <v>0</v>
      </c>
      <c r="Z44" s="106"/>
      <c r="AA44" s="106"/>
      <c r="AB44" s="363">
        <v>0.71</v>
      </c>
      <c r="AC44" s="354">
        <f t="shared" si="30"/>
        <v>0</v>
      </c>
      <c r="AD44" s="354">
        <f t="shared" si="31"/>
        <v>0</v>
      </c>
      <c r="AE44" s="354">
        <f t="shared" si="32"/>
        <v>0</v>
      </c>
      <c r="AF44" s="354">
        <f t="shared" si="33"/>
        <v>0</v>
      </c>
      <c r="AG44" s="354">
        <f t="shared" si="18"/>
        <v>0</v>
      </c>
      <c r="AH44" s="354">
        <f t="shared" si="19"/>
        <v>0</v>
      </c>
      <c r="AI44" s="355">
        <f t="shared" si="20"/>
        <v>0</v>
      </c>
      <c r="AJ44" s="106"/>
      <c r="AK44" s="106"/>
      <c r="AL44" s="363">
        <v>0.71</v>
      </c>
      <c r="AM44" s="354">
        <f t="shared" si="34"/>
        <v>0</v>
      </c>
      <c r="AN44" s="354">
        <f t="shared" si="35"/>
        <v>0</v>
      </c>
      <c r="AO44" s="354">
        <f t="shared" si="36"/>
        <v>0</v>
      </c>
      <c r="AP44" s="354">
        <f t="shared" si="37"/>
        <v>0</v>
      </c>
      <c r="AQ44" s="354">
        <f t="shared" si="21"/>
        <v>0</v>
      </c>
      <c r="AR44" s="354">
        <f t="shared" si="22"/>
        <v>0</v>
      </c>
      <c r="AS44" s="355">
        <f t="shared" si="23"/>
        <v>0</v>
      </c>
      <c r="AT44" s="106"/>
      <c r="AU44" s="106"/>
      <c r="AV44" s="363">
        <v>0.71</v>
      </c>
      <c r="AW44" s="354">
        <f t="shared" si="38"/>
        <v>0</v>
      </c>
      <c r="AX44" s="354">
        <f t="shared" si="39"/>
        <v>0</v>
      </c>
      <c r="AY44" s="354">
        <f t="shared" si="40"/>
        <v>0</v>
      </c>
      <c r="AZ44" s="354">
        <f t="shared" si="41"/>
        <v>0</v>
      </c>
      <c r="BA44" s="354">
        <f t="shared" si="24"/>
        <v>0</v>
      </c>
      <c r="BB44" s="354">
        <f t="shared" si="49"/>
        <v>0</v>
      </c>
      <c r="BC44" s="355">
        <f t="shared" si="42"/>
        <v>0</v>
      </c>
      <c r="BD44" s="106"/>
      <c r="BE44" s="106"/>
      <c r="BF44" s="363">
        <v>0.71</v>
      </c>
      <c r="BG44" s="354">
        <f t="shared" si="43"/>
        <v>0</v>
      </c>
      <c r="BH44" s="354">
        <f t="shared" si="44"/>
        <v>0</v>
      </c>
      <c r="BI44" s="354">
        <f t="shared" si="45"/>
        <v>0</v>
      </c>
      <c r="BJ44" s="354">
        <f t="shared" si="46"/>
        <v>0</v>
      </c>
      <c r="BK44" s="354">
        <f t="shared" si="47"/>
        <v>0</v>
      </c>
      <c r="BL44" s="354">
        <f t="shared" si="25"/>
        <v>0</v>
      </c>
      <c r="BM44" s="355">
        <f t="shared" si="48"/>
        <v>0</v>
      </c>
    </row>
    <row r="45" spans="2:65" x14ac:dyDescent="0.25">
      <c r="B45" s="363">
        <v>0.7</v>
      </c>
      <c r="C45" s="354"/>
      <c r="D45" s="354"/>
      <c r="E45" s="354"/>
      <c r="F45" s="354">
        <f>'Form 5 BIODIESEL'!E72</f>
        <v>0</v>
      </c>
      <c r="G45" s="354">
        <f>'Form 6 LNG'!E72</f>
        <v>0</v>
      </c>
      <c r="H45" s="354">
        <f>'Form 7 BUNKER C'!E72</f>
        <v>0</v>
      </c>
      <c r="I45" s="355">
        <f>'Form 8 LFO Diesel'!E72</f>
        <v>0</v>
      </c>
      <c r="J45" s="106"/>
      <c r="K45" s="106"/>
      <c r="L45" s="106"/>
      <c r="M45" s="106"/>
      <c r="N45" s="106"/>
      <c r="O45" s="106"/>
      <c r="P45" s="106"/>
      <c r="Q45" s="106"/>
      <c r="R45" s="363">
        <v>0.7</v>
      </c>
      <c r="S45" s="354">
        <f t="shared" si="26"/>
        <v>0</v>
      </c>
      <c r="T45" s="354">
        <f t="shared" si="27"/>
        <v>0</v>
      </c>
      <c r="U45" s="354">
        <f t="shared" si="28"/>
        <v>0</v>
      </c>
      <c r="V45" s="354">
        <f t="shared" si="29"/>
        <v>0</v>
      </c>
      <c r="W45" s="354">
        <f t="shared" si="15"/>
        <v>0</v>
      </c>
      <c r="X45" s="354">
        <f t="shared" si="16"/>
        <v>0</v>
      </c>
      <c r="Y45" s="355">
        <f t="shared" si="17"/>
        <v>0</v>
      </c>
      <c r="Z45" s="106"/>
      <c r="AA45" s="106"/>
      <c r="AB45" s="363">
        <v>0.7</v>
      </c>
      <c r="AC45" s="354">
        <f t="shared" si="30"/>
        <v>0</v>
      </c>
      <c r="AD45" s="354">
        <f t="shared" si="31"/>
        <v>0</v>
      </c>
      <c r="AE45" s="354">
        <f t="shared" si="32"/>
        <v>0</v>
      </c>
      <c r="AF45" s="354">
        <f t="shared" si="33"/>
        <v>0</v>
      </c>
      <c r="AG45" s="354">
        <f t="shared" si="18"/>
        <v>0</v>
      </c>
      <c r="AH45" s="354">
        <f t="shared" si="19"/>
        <v>0</v>
      </c>
      <c r="AI45" s="355">
        <f t="shared" si="20"/>
        <v>0</v>
      </c>
      <c r="AJ45" s="106"/>
      <c r="AK45" s="106"/>
      <c r="AL45" s="363">
        <v>0.7</v>
      </c>
      <c r="AM45" s="354">
        <f t="shared" si="34"/>
        <v>0</v>
      </c>
      <c r="AN45" s="354">
        <f t="shared" si="35"/>
        <v>0</v>
      </c>
      <c r="AO45" s="354">
        <f t="shared" si="36"/>
        <v>0</v>
      </c>
      <c r="AP45" s="354">
        <f t="shared" si="37"/>
        <v>0</v>
      </c>
      <c r="AQ45" s="354">
        <f t="shared" si="21"/>
        <v>0</v>
      </c>
      <c r="AR45" s="354">
        <f t="shared" si="22"/>
        <v>0</v>
      </c>
      <c r="AS45" s="355">
        <f t="shared" si="23"/>
        <v>0</v>
      </c>
      <c r="AT45" s="106"/>
      <c r="AU45" s="106"/>
      <c r="AV45" s="363">
        <v>0.7</v>
      </c>
      <c r="AW45" s="354">
        <f t="shared" si="38"/>
        <v>0</v>
      </c>
      <c r="AX45" s="354">
        <f t="shared" si="39"/>
        <v>0</v>
      </c>
      <c r="AY45" s="354">
        <f t="shared" si="40"/>
        <v>0</v>
      </c>
      <c r="AZ45" s="354">
        <f t="shared" si="41"/>
        <v>0</v>
      </c>
      <c r="BA45" s="354">
        <f t="shared" si="24"/>
        <v>0</v>
      </c>
      <c r="BB45" s="354">
        <f t="shared" si="49"/>
        <v>0</v>
      </c>
      <c r="BC45" s="355">
        <f t="shared" si="42"/>
        <v>0</v>
      </c>
      <c r="BD45" s="106"/>
      <c r="BE45" s="106"/>
      <c r="BF45" s="363">
        <v>0.7</v>
      </c>
      <c r="BG45" s="354">
        <f t="shared" si="43"/>
        <v>0</v>
      </c>
      <c r="BH45" s="354">
        <f t="shared" si="44"/>
        <v>0</v>
      </c>
      <c r="BI45" s="354">
        <f t="shared" si="45"/>
        <v>0</v>
      </c>
      <c r="BJ45" s="354">
        <f t="shared" si="46"/>
        <v>0</v>
      </c>
      <c r="BK45" s="354">
        <f t="shared" si="47"/>
        <v>0</v>
      </c>
      <c r="BL45" s="354">
        <f t="shared" si="25"/>
        <v>0</v>
      </c>
      <c r="BM45" s="355">
        <f t="shared" si="48"/>
        <v>0</v>
      </c>
    </row>
    <row r="46" spans="2:65" x14ac:dyDescent="0.25">
      <c r="B46" s="363">
        <v>0.69</v>
      </c>
      <c r="C46" s="354"/>
      <c r="D46" s="354"/>
      <c r="E46" s="354"/>
      <c r="F46" s="354">
        <f>'Form 5 BIODIESEL'!E73</f>
        <v>0</v>
      </c>
      <c r="G46" s="354">
        <f>'Form 6 LNG'!E73</f>
        <v>0</v>
      </c>
      <c r="H46" s="354">
        <f>'Form 7 BUNKER C'!E73</f>
        <v>0</v>
      </c>
      <c r="I46" s="355">
        <f>'Form 8 LFO Diesel'!E73</f>
        <v>0</v>
      </c>
      <c r="J46" s="106"/>
      <c r="K46" s="106"/>
      <c r="L46" s="106"/>
      <c r="M46" s="106"/>
      <c r="N46" s="106"/>
      <c r="O46" s="106"/>
      <c r="P46" s="106"/>
      <c r="Q46" s="106"/>
      <c r="R46" s="363">
        <v>0.69</v>
      </c>
      <c r="S46" s="354">
        <f t="shared" si="26"/>
        <v>0</v>
      </c>
      <c r="T46" s="354">
        <f t="shared" si="27"/>
        <v>0</v>
      </c>
      <c r="U46" s="354">
        <f t="shared" si="28"/>
        <v>0</v>
      </c>
      <c r="V46" s="354">
        <f t="shared" si="29"/>
        <v>0</v>
      </c>
      <c r="W46" s="354">
        <f t="shared" si="15"/>
        <v>0</v>
      </c>
      <c r="X46" s="354">
        <f t="shared" si="16"/>
        <v>0</v>
      </c>
      <c r="Y46" s="355">
        <f t="shared" si="17"/>
        <v>0</v>
      </c>
      <c r="Z46" s="106"/>
      <c r="AA46" s="106"/>
      <c r="AB46" s="363">
        <v>0.69</v>
      </c>
      <c r="AC46" s="354">
        <f t="shared" si="30"/>
        <v>0</v>
      </c>
      <c r="AD46" s="354">
        <f t="shared" si="31"/>
        <v>0</v>
      </c>
      <c r="AE46" s="354">
        <f t="shared" si="32"/>
        <v>0</v>
      </c>
      <c r="AF46" s="354">
        <f t="shared" si="33"/>
        <v>0</v>
      </c>
      <c r="AG46" s="354">
        <f t="shared" si="18"/>
        <v>0</v>
      </c>
      <c r="AH46" s="354">
        <f t="shared" si="19"/>
        <v>0</v>
      </c>
      <c r="AI46" s="355">
        <f t="shared" si="20"/>
        <v>0</v>
      </c>
      <c r="AJ46" s="106"/>
      <c r="AK46" s="106"/>
      <c r="AL46" s="363">
        <v>0.69</v>
      </c>
      <c r="AM46" s="354">
        <f t="shared" si="34"/>
        <v>0</v>
      </c>
      <c r="AN46" s="354">
        <f t="shared" si="35"/>
        <v>0</v>
      </c>
      <c r="AO46" s="354">
        <f t="shared" si="36"/>
        <v>0</v>
      </c>
      <c r="AP46" s="354">
        <f t="shared" si="37"/>
        <v>0</v>
      </c>
      <c r="AQ46" s="354">
        <f t="shared" si="21"/>
        <v>0</v>
      </c>
      <c r="AR46" s="354">
        <f t="shared" si="22"/>
        <v>0</v>
      </c>
      <c r="AS46" s="355">
        <f t="shared" si="23"/>
        <v>0</v>
      </c>
      <c r="AT46" s="106"/>
      <c r="AU46" s="106"/>
      <c r="AV46" s="363">
        <v>0.69</v>
      </c>
      <c r="AW46" s="354">
        <f t="shared" si="38"/>
        <v>0</v>
      </c>
      <c r="AX46" s="354">
        <f t="shared" si="39"/>
        <v>0</v>
      </c>
      <c r="AY46" s="354">
        <f t="shared" si="40"/>
        <v>0</v>
      </c>
      <c r="AZ46" s="354">
        <f t="shared" si="41"/>
        <v>0</v>
      </c>
      <c r="BA46" s="354">
        <f t="shared" si="24"/>
        <v>0</v>
      </c>
      <c r="BB46" s="354">
        <f t="shared" si="49"/>
        <v>0</v>
      </c>
      <c r="BC46" s="355">
        <f t="shared" si="42"/>
        <v>0</v>
      </c>
      <c r="BD46" s="106"/>
      <c r="BE46" s="106"/>
      <c r="BF46" s="363">
        <v>0.69</v>
      </c>
      <c r="BG46" s="354">
        <f t="shared" si="43"/>
        <v>0</v>
      </c>
      <c r="BH46" s="354">
        <f t="shared" si="44"/>
        <v>0</v>
      </c>
      <c r="BI46" s="354">
        <f t="shared" si="45"/>
        <v>0</v>
      </c>
      <c r="BJ46" s="354">
        <f t="shared" si="46"/>
        <v>0</v>
      </c>
      <c r="BK46" s="354">
        <f t="shared" si="47"/>
        <v>0</v>
      </c>
      <c r="BL46" s="354">
        <f t="shared" si="25"/>
        <v>0</v>
      </c>
      <c r="BM46" s="355">
        <f t="shared" si="48"/>
        <v>0</v>
      </c>
    </row>
    <row r="47" spans="2:65" x14ac:dyDescent="0.25">
      <c r="B47" s="363">
        <v>0.68</v>
      </c>
      <c r="C47" s="354"/>
      <c r="D47" s="354"/>
      <c r="E47" s="354"/>
      <c r="F47" s="354">
        <f>'Form 5 BIODIESEL'!E74</f>
        <v>0</v>
      </c>
      <c r="G47" s="354">
        <f>'Form 6 LNG'!E74</f>
        <v>0</v>
      </c>
      <c r="H47" s="354">
        <f>'Form 7 BUNKER C'!E74</f>
        <v>0</v>
      </c>
      <c r="I47" s="355">
        <f>'Form 8 LFO Diesel'!E74</f>
        <v>0</v>
      </c>
      <c r="J47" s="106"/>
      <c r="K47" s="106"/>
      <c r="L47" s="106"/>
      <c r="M47" s="106"/>
      <c r="N47" s="106"/>
      <c r="O47" s="106"/>
      <c r="P47" s="106"/>
      <c r="Q47" s="106"/>
      <c r="R47" s="363">
        <v>0.68</v>
      </c>
      <c r="S47" s="354">
        <f t="shared" si="26"/>
        <v>0</v>
      </c>
      <c r="T47" s="354">
        <f t="shared" si="27"/>
        <v>0</v>
      </c>
      <c r="U47" s="354">
        <f t="shared" si="28"/>
        <v>0</v>
      </c>
      <c r="V47" s="354">
        <f t="shared" si="29"/>
        <v>0</v>
      </c>
      <c r="W47" s="354">
        <f t="shared" ref="W47:W78" si="50">$G47*(1+$C$9)</f>
        <v>0</v>
      </c>
      <c r="X47" s="354">
        <f t="shared" ref="X47:X78" si="51">$H47*(1+$C$9)</f>
        <v>0</v>
      </c>
      <c r="Y47" s="355">
        <f t="shared" ref="Y47:Y78" si="52">$I47*(1+$C$9)</f>
        <v>0</v>
      </c>
      <c r="Z47" s="106"/>
      <c r="AA47" s="106"/>
      <c r="AB47" s="363">
        <v>0.68</v>
      </c>
      <c r="AC47" s="354">
        <f t="shared" si="30"/>
        <v>0</v>
      </c>
      <c r="AD47" s="354">
        <f t="shared" si="31"/>
        <v>0</v>
      </c>
      <c r="AE47" s="354">
        <f t="shared" si="32"/>
        <v>0</v>
      </c>
      <c r="AF47" s="354">
        <f t="shared" si="33"/>
        <v>0</v>
      </c>
      <c r="AG47" s="354">
        <f t="shared" ref="AG47:AG78" si="53">$G47*(1+$C$9)</f>
        <v>0</v>
      </c>
      <c r="AH47" s="354">
        <f t="shared" ref="AH47:AH78" si="54">$H47*(1+$C$9)</f>
        <v>0</v>
      </c>
      <c r="AI47" s="355">
        <f t="shared" ref="AI47:AI78" si="55">$I47*(1+$C$9)</f>
        <v>0</v>
      </c>
      <c r="AJ47" s="106"/>
      <c r="AK47" s="106"/>
      <c r="AL47" s="363">
        <v>0.68</v>
      </c>
      <c r="AM47" s="354">
        <f t="shared" si="34"/>
        <v>0</v>
      </c>
      <c r="AN47" s="354">
        <f t="shared" si="35"/>
        <v>0</v>
      </c>
      <c r="AO47" s="354">
        <f t="shared" si="36"/>
        <v>0</v>
      </c>
      <c r="AP47" s="354">
        <f t="shared" si="37"/>
        <v>0</v>
      </c>
      <c r="AQ47" s="354">
        <f t="shared" ref="AQ47:AQ78" si="56">$G47*(1+$C$9)</f>
        <v>0</v>
      </c>
      <c r="AR47" s="354">
        <f t="shared" ref="AR47:AR78" si="57">$H47*(1+$C$9)</f>
        <v>0</v>
      </c>
      <c r="AS47" s="355">
        <f t="shared" ref="AS47:AS78" si="58">$I47*(1+$C$9)</f>
        <v>0</v>
      </c>
      <c r="AT47" s="106"/>
      <c r="AU47" s="106"/>
      <c r="AV47" s="363">
        <v>0.68</v>
      </c>
      <c r="AW47" s="354">
        <f t="shared" si="38"/>
        <v>0</v>
      </c>
      <c r="AX47" s="354">
        <f t="shared" si="39"/>
        <v>0</v>
      </c>
      <c r="AY47" s="354">
        <f t="shared" si="40"/>
        <v>0</v>
      </c>
      <c r="AZ47" s="354">
        <f t="shared" si="41"/>
        <v>0</v>
      </c>
      <c r="BA47" s="354">
        <f t="shared" ref="BA47:BA78" si="59">$G47*(1+$C$9)</f>
        <v>0</v>
      </c>
      <c r="BB47" s="354">
        <f t="shared" ref="BB47:BB78" si="60">$H47*(1+$C$9)</f>
        <v>0</v>
      </c>
      <c r="BC47" s="355">
        <f t="shared" ref="BC47:BC78" si="61">$I47*(1+$C$9)</f>
        <v>0</v>
      </c>
      <c r="BD47" s="106"/>
      <c r="BE47" s="106"/>
      <c r="BF47" s="363">
        <v>0.68</v>
      </c>
      <c r="BG47" s="354">
        <f t="shared" si="43"/>
        <v>0</v>
      </c>
      <c r="BH47" s="354">
        <f t="shared" si="44"/>
        <v>0</v>
      </c>
      <c r="BI47" s="354">
        <f t="shared" si="45"/>
        <v>0</v>
      </c>
      <c r="BJ47" s="354">
        <f t="shared" si="46"/>
        <v>0</v>
      </c>
      <c r="BK47" s="354">
        <f t="shared" ref="BK47:BK78" si="62">$G47*(1+$C$9)</f>
        <v>0</v>
      </c>
      <c r="BL47" s="354">
        <f t="shared" ref="BL47:BL78" si="63">$H47*(1+$C$9)</f>
        <v>0</v>
      </c>
      <c r="BM47" s="355">
        <f t="shared" ref="BM47:BM78" si="64">$I47*(1+$C$9)</f>
        <v>0</v>
      </c>
    </row>
    <row r="48" spans="2:65" x14ac:dyDescent="0.25">
      <c r="B48" s="363">
        <v>0.67</v>
      </c>
      <c r="C48" s="354"/>
      <c r="D48" s="354"/>
      <c r="E48" s="354"/>
      <c r="F48" s="354">
        <f>'Form 5 BIODIESEL'!E75</f>
        <v>0</v>
      </c>
      <c r="G48" s="354">
        <f>'Form 6 LNG'!E75</f>
        <v>0</v>
      </c>
      <c r="H48" s="354">
        <f>'Form 7 BUNKER C'!E75</f>
        <v>0</v>
      </c>
      <c r="I48" s="355">
        <f>'Form 8 LFO Diesel'!E75</f>
        <v>0</v>
      </c>
      <c r="J48" s="106"/>
      <c r="K48" s="106"/>
      <c r="L48" s="106"/>
      <c r="M48" s="106"/>
      <c r="N48" s="106"/>
      <c r="O48" s="106"/>
      <c r="P48" s="106"/>
      <c r="Q48" s="106"/>
      <c r="R48" s="363">
        <v>0.67</v>
      </c>
      <c r="S48" s="354">
        <f t="shared" si="26"/>
        <v>0</v>
      </c>
      <c r="T48" s="354">
        <f t="shared" si="27"/>
        <v>0</v>
      </c>
      <c r="U48" s="354">
        <f t="shared" si="28"/>
        <v>0</v>
      </c>
      <c r="V48" s="354">
        <f t="shared" si="29"/>
        <v>0</v>
      </c>
      <c r="W48" s="354">
        <f t="shared" si="50"/>
        <v>0</v>
      </c>
      <c r="X48" s="354">
        <f t="shared" si="51"/>
        <v>0</v>
      </c>
      <c r="Y48" s="355">
        <f t="shared" si="52"/>
        <v>0</v>
      </c>
      <c r="Z48" s="106"/>
      <c r="AA48" s="106"/>
      <c r="AB48" s="363">
        <v>0.67</v>
      </c>
      <c r="AC48" s="354">
        <f t="shared" si="30"/>
        <v>0</v>
      </c>
      <c r="AD48" s="354">
        <f t="shared" si="31"/>
        <v>0</v>
      </c>
      <c r="AE48" s="354">
        <f t="shared" si="32"/>
        <v>0</v>
      </c>
      <c r="AF48" s="354">
        <f t="shared" si="33"/>
        <v>0</v>
      </c>
      <c r="AG48" s="354">
        <f t="shared" si="53"/>
        <v>0</v>
      </c>
      <c r="AH48" s="354">
        <f t="shared" si="54"/>
        <v>0</v>
      </c>
      <c r="AI48" s="355">
        <f t="shared" si="55"/>
        <v>0</v>
      </c>
      <c r="AJ48" s="106"/>
      <c r="AK48" s="106"/>
      <c r="AL48" s="363">
        <v>0.67</v>
      </c>
      <c r="AM48" s="354">
        <f t="shared" si="34"/>
        <v>0</v>
      </c>
      <c r="AN48" s="354">
        <f t="shared" si="35"/>
        <v>0</v>
      </c>
      <c r="AO48" s="354">
        <f t="shared" si="36"/>
        <v>0</v>
      </c>
      <c r="AP48" s="354">
        <f t="shared" si="37"/>
        <v>0</v>
      </c>
      <c r="AQ48" s="354">
        <f t="shared" si="56"/>
        <v>0</v>
      </c>
      <c r="AR48" s="354">
        <f t="shared" si="57"/>
        <v>0</v>
      </c>
      <c r="AS48" s="355">
        <f t="shared" si="58"/>
        <v>0</v>
      </c>
      <c r="AT48" s="106"/>
      <c r="AU48" s="106"/>
      <c r="AV48" s="363">
        <v>0.67</v>
      </c>
      <c r="AW48" s="354">
        <f t="shared" si="38"/>
        <v>0</v>
      </c>
      <c r="AX48" s="354">
        <f t="shared" si="39"/>
        <v>0</v>
      </c>
      <c r="AY48" s="354">
        <f t="shared" si="40"/>
        <v>0</v>
      </c>
      <c r="AZ48" s="354">
        <f t="shared" si="41"/>
        <v>0</v>
      </c>
      <c r="BA48" s="354">
        <f t="shared" si="59"/>
        <v>0</v>
      </c>
      <c r="BB48" s="354">
        <f t="shared" si="60"/>
        <v>0</v>
      </c>
      <c r="BC48" s="355">
        <f t="shared" si="61"/>
        <v>0</v>
      </c>
      <c r="BD48" s="106"/>
      <c r="BE48" s="106"/>
      <c r="BF48" s="363">
        <v>0.67</v>
      </c>
      <c r="BG48" s="354">
        <f t="shared" si="43"/>
        <v>0</v>
      </c>
      <c r="BH48" s="354">
        <f t="shared" si="44"/>
        <v>0</v>
      </c>
      <c r="BI48" s="354">
        <f t="shared" si="45"/>
        <v>0</v>
      </c>
      <c r="BJ48" s="354">
        <f t="shared" si="46"/>
        <v>0</v>
      </c>
      <c r="BK48" s="354">
        <f t="shared" si="62"/>
        <v>0</v>
      </c>
      <c r="BL48" s="354">
        <f t="shared" si="63"/>
        <v>0</v>
      </c>
      <c r="BM48" s="355">
        <f t="shared" si="64"/>
        <v>0</v>
      </c>
    </row>
    <row r="49" spans="2:65" x14ac:dyDescent="0.25">
      <c r="B49" s="363">
        <v>0.66</v>
      </c>
      <c r="C49" s="354"/>
      <c r="D49" s="354"/>
      <c r="E49" s="354"/>
      <c r="F49" s="354">
        <f>'Form 5 BIODIESEL'!E76</f>
        <v>0</v>
      </c>
      <c r="G49" s="354">
        <f>'Form 6 LNG'!E76</f>
        <v>0</v>
      </c>
      <c r="H49" s="354">
        <f>'Form 7 BUNKER C'!E76</f>
        <v>0</v>
      </c>
      <c r="I49" s="355">
        <f>'Form 8 LFO Diesel'!E76</f>
        <v>0</v>
      </c>
      <c r="J49" s="106"/>
      <c r="K49" s="106"/>
      <c r="L49" s="106"/>
      <c r="M49" s="106"/>
      <c r="N49" s="106"/>
      <c r="O49" s="106"/>
      <c r="P49" s="106"/>
      <c r="Q49" s="106"/>
      <c r="R49" s="363">
        <v>0.66</v>
      </c>
      <c r="S49" s="354">
        <f t="shared" si="26"/>
        <v>0</v>
      </c>
      <c r="T49" s="354">
        <f t="shared" si="27"/>
        <v>0</v>
      </c>
      <c r="U49" s="354">
        <f t="shared" si="28"/>
        <v>0</v>
      </c>
      <c r="V49" s="354">
        <f t="shared" si="29"/>
        <v>0</v>
      </c>
      <c r="W49" s="354">
        <f t="shared" si="50"/>
        <v>0</v>
      </c>
      <c r="X49" s="354">
        <f t="shared" si="51"/>
        <v>0</v>
      </c>
      <c r="Y49" s="355">
        <f t="shared" si="52"/>
        <v>0</v>
      </c>
      <c r="Z49" s="106"/>
      <c r="AA49" s="106"/>
      <c r="AB49" s="363">
        <v>0.66</v>
      </c>
      <c r="AC49" s="354">
        <f t="shared" si="30"/>
        <v>0</v>
      </c>
      <c r="AD49" s="354">
        <f t="shared" si="31"/>
        <v>0</v>
      </c>
      <c r="AE49" s="354">
        <f t="shared" si="32"/>
        <v>0</v>
      </c>
      <c r="AF49" s="354">
        <f t="shared" si="33"/>
        <v>0</v>
      </c>
      <c r="AG49" s="354">
        <f t="shared" si="53"/>
        <v>0</v>
      </c>
      <c r="AH49" s="354">
        <f t="shared" si="54"/>
        <v>0</v>
      </c>
      <c r="AI49" s="355">
        <f t="shared" si="55"/>
        <v>0</v>
      </c>
      <c r="AJ49" s="106"/>
      <c r="AK49" s="106"/>
      <c r="AL49" s="363">
        <v>0.66</v>
      </c>
      <c r="AM49" s="354">
        <f t="shared" si="34"/>
        <v>0</v>
      </c>
      <c r="AN49" s="354">
        <f t="shared" si="35"/>
        <v>0</v>
      </c>
      <c r="AO49" s="354">
        <f t="shared" si="36"/>
        <v>0</v>
      </c>
      <c r="AP49" s="354">
        <f t="shared" si="37"/>
        <v>0</v>
      </c>
      <c r="AQ49" s="354">
        <f t="shared" si="56"/>
        <v>0</v>
      </c>
      <c r="AR49" s="354">
        <f t="shared" si="57"/>
        <v>0</v>
      </c>
      <c r="AS49" s="355">
        <f t="shared" si="58"/>
        <v>0</v>
      </c>
      <c r="AT49" s="106"/>
      <c r="AU49" s="106"/>
      <c r="AV49" s="363">
        <v>0.66</v>
      </c>
      <c r="AW49" s="354">
        <f t="shared" si="38"/>
        <v>0</v>
      </c>
      <c r="AX49" s="354">
        <f t="shared" si="39"/>
        <v>0</v>
      </c>
      <c r="AY49" s="354">
        <f t="shared" si="40"/>
        <v>0</v>
      </c>
      <c r="AZ49" s="354">
        <f t="shared" si="41"/>
        <v>0</v>
      </c>
      <c r="BA49" s="354">
        <f t="shared" si="59"/>
        <v>0</v>
      </c>
      <c r="BB49" s="354">
        <f t="shared" si="60"/>
        <v>0</v>
      </c>
      <c r="BC49" s="355">
        <f t="shared" si="61"/>
        <v>0</v>
      </c>
      <c r="BD49" s="106"/>
      <c r="BE49" s="106"/>
      <c r="BF49" s="363">
        <v>0.66</v>
      </c>
      <c r="BG49" s="354">
        <f t="shared" si="43"/>
        <v>0</v>
      </c>
      <c r="BH49" s="354">
        <f t="shared" si="44"/>
        <v>0</v>
      </c>
      <c r="BI49" s="354">
        <f t="shared" si="45"/>
        <v>0</v>
      </c>
      <c r="BJ49" s="354">
        <f t="shared" si="46"/>
        <v>0</v>
      </c>
      <c r="BK49" s="354">
        <f t="shared" si="62"/>
        <v>0</v>
      </c>
      <c r="BL49" s="354">
        <f t="shared" si="63"/>
        <v>0</v>
      </c>
      <c r="BM49" s="355">
        <f t="shared" si="64"/>
        <v>0</v>
      </c>
    </row>
    <row r="50" spans="2:65" x14ac:dyDescent="0.25">
      <c r="B50" s="363">
        <v>0.65</v>
      </c>
      <c r="C50" s="354"/>
      <c r="D50" s="354"/>
      <c r="E50" s="354"/>
      <c r="F50" s="354">
        <f>'Form 5 BIODIESEL'!E77</f>
        <v>0</v>
      </c>
      <c r="G50" s="354">
        <f>'Form 6 LNG'!E77</f>
        <v>0</v>
      </c>
      <c r="H50" s="354">
        <f>'Form 7 BUNKER C'!E77</f>
        <v>0</v>
      </c>
      <c r="I50" s="355">
        <f>'Form 8 LFO Diesel'!E77</f>
        <v>0</v>
      </c>
      <c r="J50" s="106"/>
      <c r="K50" s="106"/>
      <c r="L50" s="106"/>
      <c r="M50" s="106"/>
      <c r="N50" s="106"/>
      <c r="O50" s="106"/>
      <c r="P50" s="106"/>
      <c r="Q50" s="106"/>
      <c r="R50" s="363">
        <v>0.65</v>
      </c>
      <c r="S50" s="354">
        <f t="shared" si="26"/>
        <v>0</v>
      </c>
      <c r="T50" s="354">
        <f t="shared" si="27"/>
        <v>0</v>
      </c>
      <c r="U50" s="354">
        <f t="shared" si="28"/>
        <v>0</v>
      </c>
      <c r="V50" s="354">
        <f t="shared" si="29"/>
        <v>0</v>
      </c>
      <c r="W50" s="354">
        <f t="shared" si="50"/>
        <v>0</v>
      </c>
      <c r="X50" s="354">
        <f t="shared" si="51"/>
        <v>0</v>
      </c>
      <c r="Y50" s="355">
        <f t="shared" si="52"/>
        <v>0</v>
      </c>
      <c r="Z50" s="106"/>
      <c r="AA50" s="106"/>
      <c r="AB50" s="363">
        <v>0.65</v>
      </c>
      <c r="AC50" s="354">
        <f t="shared" si="30"/>
        <v>0</v>
      </c>
      <c r="AD50" s="354">
        <f t="shared" si="31"/>
        <v>0</v>
      </c>
      <c r="AE50" s="354">
        <f t="shared" si="32"/>
        <v>0</v>
      </c>
      <c r="AF50" s="354">
        <f t="shared" si="33"/>
        <v>0</v>
      </c>
      <c r="AG50" s="354">
        <f t="shared" si="53"/>
        <v>0</v>
      </c>
      <c r="AH50" s="354">
        <f t="shared" si="54"/>
        <v>0</v>
      </c>
      <c r="AI50" s="355">
        <f t="shared" si="55"/>
        <v>0</v>
      </c>
      <c r="AJ50" s="106"/>
      <c r="AK50" s="106"/>
      <c r="AL50" s="363">
        <v>0.65</v>
      </c>
      <c r="AM50" s="354">
        <f t="shared" si="34"/>
        <v>0</v>
      </c>
      <c r="AN50" s="354">
        <f t="shared" si="35"/>
        <v>0</v>
      </c>
      <c r="AO50" s="354">
        <f t="shared" si="36"/>
        <v>0</v>
      </c>
      <c r="AP50" s="354">
        <f t="shared" si="37"/>
        <v>0</v>
      </c>
      <c r="AQ50" s="354">
        <f t="shared" si="56"/>
        <v>0</v>
      </c>
      <c r="AR50" s="354">
        <f t="shared" si="57"/>
        <v>0</v>
      </c>
      <c r="AS50" s="355">
        <f t="shared" si="58"/>
        <v>0</v>
      </c>
      <c r="AT50" s="106"/>
      <c r="AU50" s="106"/>
      <c r="AV50" s="363">
        <v>0.65</v>
      </c>
      <c r="AW50" s="354">
        <f t="shared" si="38"/>
        <v>0</v>
      </c>
      <c r="AX50" s="354">
        <f t="shared" si="39"/>
        <v>0</v>
      </c>
      <c r="AY50" s="354">
        <f t="shared" si="40"/>
        <v>0</v>
      </c>
      <c r="AZ50" s="354">
        <f t="shared" si="41"/>
        <v>0</v>
      </c>
      <c r="BA50" s="354">
        <f t="shared" si="59"/>
        <v>0</v>
      </c>
      <c r="BB50" s="354">
        <f t="shared" si="60"/>
        <v>0</v>
      </c>
      <c r="BC50" s="355">
        <f t="shared" si="61"/>
        <v>0</v>
      </c>
      <c r="BD50" s="106"/>
      <c r="BE50" s="106"/>
      <c r="BF50" s="363">
        <v>0.65</v>
      </c>
      <c r="BG50" s="354">
        <f t="shared" si="43"/>
        <v>0</v>
      </c>
      <c r="BH50" s="354">
        <f t="shared" si="44"/>
        <v>0</v>
      </c>
      <c r="BI50" s="354">
        <f t="shared" si="45"/>
        <v>0</v>
      </c>
      <c r="BJ50" s="354">
        <f t="shared" si="46"/>
        <v>0</v>
      </c>
      <c r="BK50" s="354">
        <f t="shared" si="62"/>
        <v>0</v>
      </c>
      <c r="BL50" s="354">
        <f t="shared" si="63"/>
        <v>0</v>
      </c>
      <c r="BM50" s="355">
        <f t="shared" si="64"/>
        <v>0</v>
      </c>
    </row>
    <row r="51" spans="2:65" x14ac:dyDescent="0.25">
      <c r="B51" s="363">
        <v>0.64</v>
      </c>
      <c r="C51" s="354"/>
      <c r="D51" s="354"/>
      <c r="E51" s="354"/>
      <c r="F51" s="354">
        <f>'Form 5 BIODIESEL'!E78</f>
        <v>0</v>
      </c>
      <c r="G51" s="354">
        <f>'Form 6 LNG'!E78</f>
        <v>0</v>
      </c>
      <c r="H51" s="354">
        <f>'Form 7 BUNKER C'!E78</f>
        <v>0</v>
      </c>
      <c r="I51" s="355">
        <f>'Form 8 LFO Diesel'!E78</f>
        <v>0</v>
      </c>
      <c r="J51" s="106"/>
      <c r="K51" s="106"/>
      <c r="L51" s="106"/>
      <c r="M51" s="106"/>
      <c r="N51" s="106"/>
      <c r="O51" s="106"/>
      <c r="P51" s="106"/>
      <c r="Q51" s="106"/>
      <c r="R51" s="363">
        <v>0.64</v>
      </c>
      <c r="S51" s="354">
        <f t="shared" si="26"/>
        <v>0</v>
      </c>
      <c r="T51" s="354">
        <f t="shared" si="27"/>
        <v>0</v>
      </c>
      <c r="U51" s="354">
        <f t="shared" si="28"/>
        <v>0</v>
      </c>
      <c r="V51" s="354">
        <f t="shared" si="29"/>
        <v>0</v>
      </c>
      <c r="W51" s="354">
        <f t="shared" si="50"/>
        <v>0</v>
      </c>
      <c r="X51" s="354">
        <f t="shared" si="51"/>
        <v>0</v>
      </c>
      <c r="Y51" s="355">
        <f t="shared" si="52"/>
        <v>0</v>
      </c>
      <c r="Z51" s="106"/>
      <c r="AA51" s="106"/>
      <c r="AB51" s="363">
        <v>0.64</v>
      </c>
      <c r="AC51" s="354">
        <f t="shared" si="30"/>
        <v>0</v>
      </c>
      <c r="AD51" s="354">
        <f t="shared" si="31"/>
        <v>0</v>
      </c>
      <c r="AE51" s="354">
        <f t="shared" si="32"/>
        <v>0</v>
      </c>
      <c r="AF51" s="354">
        <f t="shared" si="33"/>
        <v>0</v>
      </c>
      <c r="AG51" s="354">
        <f t="shared" si="53"/>
        <v>0</v>
      </c>
      <c r="AH51" s="354">
        <f t="shared" si="54"/>
        <v>0</v>
      </c>
      <c r="AI51" s="355">
        <f t="shared" si="55"/>
        <v>0</v>
      </c>
      <c r="AJ51" s="106"/>
      <c r="AK51" s="106"/>
      <c r="AL51" s="363">
        <v>0.64</v>
      </c>
      <c r="AM51" s="354">
        <f t="shared" si="34"/>
        <v>0</v>
      </c>
      <c r="AN51" s="354">
        <f t="shared" si="35"/>
        <v>0</v>
      </c>
      <c r="AO51" s="354">
        <f t="shared" si="36"/>
        <v>0</v>
      </c>
      <c r="AP51" s="354">
        <f t="shared" si="37"/>
        <v>0</v>
      </c>
      <c r="AQ51" s="354">
        <f t="shared" si="56"/>
        <v>0</v>
      </c>
      <c r="AR51" s="354">
        <f t="shared" si="57"/>
        <v>0</v>
      </c>
      <c r="AS51" s="355">
        <f t="shared" si="58"/>
        <v>0</v>
      </c>
      <c r="AT51" s="106"/>
      <c r="AU51" s="106"/>
      <c r="AV51" s="363">
        <v>0.64</v>
      </c>
      <c r="AW51" s="354">
        <f t="shared" si="38"/>
        <v>0</v>
      </c>
      <c r="AX51" s="354">
        <f t="shared" si="39"/>
        <v>0</v>
      </c>
      <c r="AY51" s="354">
        <f t="shared" si="40"/>
        <v>0</v>
      </c>
      <c r="AZ51" s="354">
        <f t="shared" si="41"/>
        <v>0</v>
      </c>
      <c r="BA51" s="354">
        <f t="shared" si="59"/>
        <v>0</v>
      </c>
      <c r="BB51" s="354">
        <f t="shared" si="60"/>
        <v>0</v>
      </c>
      <c r="BC51" s="355">
        <f t="shared" si="61"/>
        <v>0</v>
      </c>
      <c r="BD51" s="106"/>
      <c r="BE51" s="106"/>
      <c r="BF51" s="363">
        <v>0.64</v>
      </c>
      <c r="BG51" s="354">
        <f t="shared" si="43"/>
        <v>0</v>
      </c>
      <c r="BH51" s="354">
        <f t="shared" si="44"/>
        <v>0</v>
      </c>
      <c r="BI51" s="354">
        <f t="shared" si="45"/>
        <v>0</v>
      </c>
      <c r="BJ51" s="354">
        <f t="shared" si="46"/>
        <v>0</v>
      </c>
      <c r="BK51" s="354">
        <f t="shared" si="62"/>
        <v>0</v>
      </c>
      <c r="BL51" s="354">
        <f t="shared" si="63"/>
        <v>0</v>
      </c>
      <c r="BM51" s="355">
        <f t="shared" si="64"/>
        <v>0</v>
      </c>
    </row>
    <row r="52" spans="2:65" x14ac:dyDescent="0.25">
      <c r="B52" s="363">
        <v>0.63</v>
      </c>
      <c r="C52" s="354"/>
      <c r="D52" s="354"/>
      <c r="E52" s="354"/>
      <c r="F52" s="354">
        <f>'Form 5 BIODIESEL'!E79</f>
        <v>0</v>
      </c>
      <c r="G52" s="354">
        <f>'Form 6 LNG'!E79</f>
        <v>0</v>
      </c>
      <c r="H52" s="354">
        <f>'Form 7 BUNKER C'!E79</f>
        <v>0</v>
      </c>
      <c r="I52" s="355">
        <f>'Form 8 LFO Diesel'!E79</f>
        <v>0</v>
      </c>
      <c r="J52" s="106"/>
      <c r="K52" s="106"/>
      <c r="L52" s="106"/>
      <c r="M52" s="106"/>
      <c r="N52" s="106"/>
      <c r="O52" s="106"/>
      <c r="P52" s="106"/>
      <c r="Q52" s="106"/>
      <c r="R52" s="363">
        <v>0.63</v>
      </c>
      <c r="S52" s="354">
        <f t="shared" si="26"/>
        <v>0</v>
      </c>
      <c r="T52" s="354">
        <f t="shared" si="27"/>
        <v>0</v>
      </c>
      <c r="U52" s="354">
        <f t="shared" si="28"/>
        <v>0</v>
      </c>
      <c r="V52" s="354">
        <f t="shared" si="29"/>
        <v>0</v>
      </c>
      <c r="W52" s="354">
        <f t="shared" si="50"/>
        <v>0</v>
      </c>
      <c r="X52" s="354">
        <f t="shared" si="51"/>
        <v>0</v>
      </c>
      <c r="Y52" s="355">
        <f t="shared" si="52"/>
        <v>0</v>
      </c>
      <c r="Z52" s="106"/>
      <c r="AA52" s="106"/>
      <c r="AB52" s="363">
        <v>0.63</v>
      </c>
      <c r="AC52" s="354">
        <f t="shared" si="30"/>
        <v>0</v>
      </c>
      <c r="AD52" s="354">
        <f t="shared" si="31"/>
        <v>0</v>
      </c>
      <c r="AE52" s="354">
        <f t="shared" si="32"/>
        <v>0</v>
      </c>
      <c r="AF52" s="354">
        <f t="shared" si="33"/>
        <v>0</v>
      </c>
      <c r="AG52" s="354">
        <f t="shared" si="53"/>
        <v>0</v>
      </c>
      <c r="AH52" s="354">
        <f t="shared" si="54"/>
        <v>0</v>
      </c>
      <c r="AI52" s="355">
        <f t="shared" si="55"/>
        <v>0</v>
      </c>
      <c r="AJ52" s="106"/>
      <c r="AK52" s="106"/>
      <c r="AL52" s="363">
        <v>0.63</v>
      </c>
      <c r="AM52" s="354">
        <f t="shared" si="34"/>
        <v>0</v>
      </c>
      <c r="AN52" s="354">
        <f t="shared" si="35"/>
        <v>0</v>
      </c>
      <c r="AO52" s="354">
        <f t="shared" si="36"/>
        <v>0</v>
      </c>
      <c r="AP52" s="354">
        <f t="shared" si="37"/>
        <v>0</v>
      </c>
      <c r="AQ52" s="354">
        <f t="shared" si="56"/>
        <v>0</v>
      </c>
      <c r="AR52" s="354">
        <f t="shared" si="57"/>
        <v>0</v>
      </c>
      <c r="AS52" s="355">
        <f t="shared" si="58"/>
        <v>0</v>
      </c>
      <c r="AT52" s="106"/>
      <c r="AU52" s="106"/>
      <c r="AV52" s="363">
        <v>0.63</v>
      </c>
      <c r="AW52" s="354">
        <f t="shared" si="38"/>
        <v>0</v>
      </c>
      <c r="AX52" s="354">
        <f t="shared" si="39"/>
        <v>0</v>
      </c>
      <c r="AY52" s="354">
        <f t="shared" si="40"/>
        <v>0</v>
      </c>
      <c r="AZ52" s="354">
        <f t="shared" si="41"/>
        <v>0</v>
      </c>
      <c r="BA52" s="354">
        <f t="shared" si="59"/>
        <v>0</v>
      </c>
      <c r="BB52" s="354">
        <f t="shared" si="60"/>
        <v>0</v>
      </c>
      <c r="BC52" s="355">
        <f t="shared" si="61"/>
        <v>0</v>
      </c>
      <c r="BD52" s="106"/>
      <c r="BE52" s="106"/>
      <c r="BF52" s="363">
        <v>0.63</v>
      </c>
      <c r="BG52" s="354">
        <f t="shared" si="43"/>
        <v>0</v>
      </c>
      <c r="BH52" s="354">
        <f t="shared" si="44"/>
        <v>0</v>
      </c>
      <c r="BI52" s="354">
        <f t="shared" si="45"/>
        <v>0</v>
      </c>
      <c r="BJ52" s="354">
        <f t="shared" si="46"/>
        <v>0</v>
      </c>
      <c r="BK52" s="354">
        <f t="shared" si="62"/>
        <v>0</v>
      </c>
      <c r="BL52" s="354">
        <f t="shared" si="63"/>
        <v>0</v>
      </c>
      <c r="BM52" s="355">
        <f t="shared" si="64"/>
        <v>0</v>
      </c>
    </row>
    <row r="53" spans="2:65" x14ac:dyDescent="0.25">
      <c r="B53" s="363">
        <v>0.62</v>
      </c>
      <c r="C53" s="354"/>
      <c r="D53" s="354"/>
      <c r="E53" s="354"/>
      <c r="F53" s="354">
        <f>'Form 5 BIODIESEL'!E80</f>
        <v>0</v>
      </c>
      <c r="G53" s="354">
        <f>'Form 6 LNG'!E80</f>
        <v>0</v>
      </c>
      <c r="H53" s="354">
        <f>'Form 7 BUNKER C'!E80</f>
        <v>0</v>
      </c>
      <c r="I53" s="355">
        <f>'Form 8 LFO Diesel'!E80</f>
        <v>0</v>
      </c>
      <c r="J53" s="106"/>
      <c r="K53" s="106"/>
      <c r="L53" s="106"/>
      <c r="M53" s="106"/>
      <c r="N53" s="106"/>
      <c r="O53" s="106"/>
      <c r="P53" s="106"/>
      <c r="Q53" s="106"/>
      <c r="R53" s="363">
        <v>0.62</v>
      </c>
      <c r="S53" s="354">
        <f t="shared" si="26"/>
        <v>0</v>
      </c>
      <c r="T53" s="354">
        <f t="shared" si="27"/>
        <v>0</v>
      </c>
      <c r="U53" s="354">
        <f t="shared" si="28"/>
        <v>0</v>
      </c>
      <c r="V53" s="354">
        <f t="shared" si="29"/>
        <v>0</v>
      </c>
      <c r="W53" s="354">
        <f t="shared" si="50"/>
        <v>0</v>
      </c>
      <c r="X53" s="354">
        <f t="shared" si="51"/>
        <v>0</v>
      </c>
      <c r="Y53" s="355">
        <f t="shared" si="52"/>
        <v>0</v>
      </c>
      <c r="Z53" s="106"/>
      <c r="AA53" s="106"/>
      <c r="AB53" s="363">
        <v>0.62</v>
      </c>
      <c r="AC53" s="354">
        <f t="shared" si="30"/>
        <v>0</v>
      </c>
      <c r="AD53" s="354">
        <f t="shared" si="31"/>
        <v>0</v>
      </c>
      <c r="AE53" s="354">
        <f t="shared" si="32"/>
        <v>0</v>
      </c>
      <c r="AF53" s="354">
        <f t="shared" si="33"/>
        <v>0</v>
      </c>
      <c r="AG53" s="354">
        <f t="shared" si="53"/>
        <v>0</v>
      </c>
      <c r="AH53" s="354">
        <f t="shared" si="54"/>
        <v>0</v>
      </c>
      <c r="AI53" s="355">
        <f t="shared" si="55"/>
        <v>0</v>
      </c>
      <c r="AJ53" s="106"/>
      <c r="AK53" s="106"/>
      <c r="AL53" s="363">
        <v>0.62</v>
      </c>
      <c r="AM53" s="354">
        <f t="shared" si="34"/>
        <v>0</v>
      </c>
      <c r="AN53" s="354">
        <f t="shared" si="35"/>
        <v>0</v>
      </c>
      <c r="AO53" s="354">
        <f t="shared" si="36"/>
        <v>0</v>
      </c>
      <c r="AP53" s="354">
        <f t="shared" si="37"/>
        <v>0</v>
      </c>
      <c r="AQ53" s="354">
        <f t="shared" si="56"/>
        <v>0</v>
      </c>
      <c r="AR53" s="354">
        <f t="shared" si="57"/>
        <v>0</v>
      </c>
      <c r="AS53" s="355">
        <f t="shared" si="58"/>
        <v>0</v>
      </c>
      <c r="AT53" s="106"/>
      <c r="AU53" s="106"/>
      <c r="AV53" s="363">
        <v>0.62</v>
      </c>
      <c r="AW53" s="354">
        <f t="shared" si="38"/>
        <v>0</v>
      </c>
      <c r="AX53" s="354">
        <f t="shared" si="39"/>
        <v>0</v>
      </c>
      <c r="AY53" s="354">
        <f t="shared" si="40"/>
        <v>0</v>
      </c>
      <c r="AZ53" s="354">
        <f t="shared" si="41"/>
        <v>0</v>
      </c>
      <c r="BA53" s="354">
        <f t="shared" si="59"/>
        <v>0</v>
      </c>
      <c r="BB53" s="354">
        <f t="shared" si="60"/>
        <v>0</v>
      </c>
      <c r="BC53" s="355">
        <f t="shared" si="61"/>
        <v>0</v>
      </c>
      <c r="BD53" s="106"/>
      <c r="BE53" s="106"/>
      <c r="BF53" s="363">
        <v>0.62</v>
      </c>
      <c r="BG53" s="354">
        <f t="shared" si="43"/>
        <v>0</v>
      </c>
      <c r="BH53" s="354">
        <f t="shared" si="44"/>
        <v>0</v>
      </c>
      <c r="BI53" s="354">
        <f t="shared" si="45"/>
        <v>0</v>
      </c>
      <c r="BJ53" s="354">
        <f t="shared" si="46"/>
        <v>0</v>
      </c>
      <c r="BK53" s="354">
        <f t="shared" si="62"/>
        <v>0</v>
      </c>
      <c r="BL53" s="354">
        <f t="shared" si="63"/>
        <v>0</v>
      </c>
      <c r="BM53" s="355">
        <f t="shared" si="64"/>
        <v>0</v>
      </c>
    </row>
    <row r="54" spans="2:65" x14ac:dyDescent="0.25">
      <c r="B54" s="363">
        <v>0.61</v>
      </c>
      <c r="C54" s="354"/>
      <c r="D54" s="354"/>
      <c r="E54" s="354"/>
      <c r="F54" s="354">
        <f>'Form 5 BIODIESEL'!E81</f>
        <v>0</v>
      </c>
      <c r="G54" s="354">
        <f>'Form 6 LNG'!E81</f>
        <v>0</v>
      </c>
      <c r="H54" s="354">
        <f>'Form 7 BUNKER C'!E81</f>
        <v>0</v>
      </c>
      <c r="I54" s="355">
        <f>'Form 8 LFO Diesel'!E81</f>
        <v>0</v>
      </c>
      <c r="J54" s="106"/>
      <c r="K54" s="106"/>
      <c r="L54" s="106"/>
      <c r="M54" s="106"/>
      <c r="N54" s="106"/>
      <c r="O54" s="106"/>
      <c r="P54" s="106"/>
      <c r="Q54" s="106"/>
      <c r="R54" s="363">
        <v>0.61</v>
      </c>
      <c r="S54" s="354">
        <f t="shared" si="26"/>
        <v>0</v>
      </c>
      <c r="T54" s="354">
        <f t="shared" si="27"/>
        <v>0</v>
      </c>
      <c r="U54" s="354">
        <f t="shared" si="28"/>
        <v>0</v>
      </c>
      <c r="V54" s="354">
        <f t="shared" si="29"/>
        <v>0</v>
      </c>
      <c r="W54" s="354">
        <f t="shared" si="50"/>
        <v>0</v>
      </c>
      <c r="X54" s="354">
        <f t="shared" si="51"/>
        <v>0</v>
      </c>
      <c r="Y54" s="355">
        <f t="shared" si="52"/>
        <v>0</v>
      </c>
      <c r="Z54" s="106"/>
      <c r="AA54" s="106"/>
      <c r="AB54" s="363">
        <v>0.61</v>
      </c>
      <c r="AC54" s="354">
        <f t="shared" si="30"/>
        <v>0</v>
      </c>
      <c r="AD54" s="354">
        <f t="shared" si="31"/>
        <v>0</v>
      </c>
      <c r="AE54" s="354">
        <f t="shared" si="32"/>
        <v>0</v>
      </c>
      <c r="AF54" s="354">
        <f t="shared" si="33"/>
        <v>0</v>
      </c>
      <c r="AG54" s="354">
        <f t="shared" si="53"/>
        <v>0</v>
      </c>
      <c r="AH54" s="354">
        <f t="shared" si="54"/>
        <v>0</v>
      </c>
      <c r="AI54" s="355">
        <f t="shared" si="55"/>
        <v>0</v>
      </c>
      <c r="AJ54" s="106"/>
      <c r="AK54" s="106"/>
      <c r="AL54" s="363">
        <v>0.61</v>
      </c>
      <c r="AM54" s="354">
        <f t="shared" si="34"/>
        <v>0</v>
      </c>
      <c r="AN54" s="354">
        <f t="shared" si="35"/>
        <v>0</v>
      </c>
      <c r="AO54" s="354">
        <f t="shared" si="36"/>
        <v>0</v>
      </c>
      <c r="AP54" s="354">
        <f t="shared" si="37"/>
        <v>0</v>
      </c>
      <c r="AQ54" s="354">
        <f t="shared" si="56"/>
        <v>0</v>
      </c>
      <c r="AR54" s="354">
        <f t="shared" si="57"/>
        <v>0</v>
      </c>
      <c r="AS54" s="355">
        <f t="shared" si="58"/>
        <v>0</v>
      </c>
      <c r="AT54" s="106"/>
      <c r="AU54" s="106"/>
      <c r="AV54" s="363">
        <v>0.61</v>
      </c>
      <c r="AW54" s="354">
        <f t="shared" si="38"/>
        <v>0</v>
      </c>
      <c r="AX54" s="354">
        <f t="shared" si="39"/>
        <v>0</v>
      </c>
      <c r="AY54" s="354">
        <f t="shared" si="40"/>
        <v>0</v>
      </c>
      <c r="AZ54" s="354">
        <f t="shared" si="41"/>
        <v>0</v>
      </c>
      <c r="BA54" s="354">
        <f t="shared" si="59"/>
        <v>0</v>
      </c>
      <c r="BB54" s="354">
        <f t="shared" si="60"/>
        <v>0</v>
      </c>
      <c r="BC54" s="355">
        <f t="shared" si="61"/>
        <v>0</v>
      </c>
      <c r="BD54" s="106"/>
      <c r="BE54" s="106"/>
      <c r="BF54" s="363">
        <v>0.61</v>
      </c>
      <c r="BG54" s="354">
        <f t="shared" si="43"/>
        <v>0</v>
      </c>
      <c r="BH54" s="354">
        <f t="shared" si="44"/>
        <v>0</v>
      </c>
      <c r="BI54" s="354">
        <f t="shared" si="45"/>
        <v>0</v>
      </c>
      <c r="BJ54" s="354">
        <f t="shared" si="46"/>
        <v>0</v>
      </c>
      <c r="BK54" s="354">
        <f t="shared" si="62"/>
        <v>0</v>
      </c>
      <c r="BL54" s="354">
        <f t="shared" si="63"/>
        <v>0</v>
      </c>
      <c r="BM54" s="355">
        <f t="shared" si="64"/>
        <v>0</v>
      </c>
    </row>
    <row r="55" spans="2:65" x14ac:dyDescent="0.25">
      <c r="B55" s="363">
        <v>0.6</v>
      </c>
      <c r="C55" s="354"/>
      <c r="D55" s="354"/>
      <c r="E55" s="354"/>
      <c r="F55" s="354">
        <f>'Form 5 BIODIESEL'!E82</f>
        <v>0</v>
      </c>
      <c r="G55" s="354">
        <f>'Form 6 LNG'!E82</f>
        <v>0</v>
      </c>
      <c r="H55" s="354">
        <f>'Form 7 BUNKER C'!E82</f>
        <v>0</v>
      </c>
      <c r="I55" s="355">
        <f>'Form 8 LFO Diesel'!E82</f>
        <v>0</v>
      </c>
      <c r="J55" s="106"/>
      <c r="K55" s="106"/>
      <c r="L55" s="106"/>
      <c r="M55" s="106"/>
      <c r="N55" s="106"/>
      <c r="O55" s="106"/>
      <c r="P55" s="106"/>
      <c r="Q55" s="106"/>
      <c r="R55" s="363">
        <v>0.6</v>
      </c>
      <c r="S55" s="354">
        <f t="shared" si="26"/>
        <v>0</v>
      </c>
      <c r="T55" s="354">
        <f t="shared" si="27"/>
        <v>0</v>
      </c>
      <c r="U55" s="354">
        <f t="shared" si="28"/>
        <v>0</v>
      </c>
      <c r="V55" s="354">
        <f t="shared" si="29"/>
        <v>0</v>
      </c>
      <c r="W55" s="354">
        <f t="shared" si="50"/>
        <v>0</v>
      </c>
      <c r="X55" s="354">
        <f t="shared" si="51"/>
        <v>0</v>
      </c>
      <c r="Y55" s="355">
        <f t="shared" si="52"/>
        <v>0</v>
      </c>
      <c r="Z55" s="106"/>
      <c r="AA55" s="106"/>
      <c r="AB55" s="363">
        <v>0.6</v>
      </c>
      <c r="AC55" s="354">
        <f t="shared" si="30"/>
        <v>0</v>
      </c>
      <c r="AD55" s="354">
        <f t="shared" si="31"/>
        <v>0</v>
      </c>
      <c r="AE55" s="354">
        <f t="shared" si="32"/>
        <v>0</v>
      </c>
      <c r="AF55" s="354">
        <f t="shared" si="33"/>
        <v>0</v>
      </c>
      <c r="AG55" s="354">
        <f t="shared" si="53"/>
        <v>0</v>
      </c>
      <c r="AH55" s="354">
        <f t="shared" si="54"/>
        <v>0</v>
      </c>
      <c r="AI55" s="355">
        <f t="shared" si="55"/>
        <v>0</v>
      </c>
      <c r="AJ55" s="106"/>
      <c r="AK55" s="106"/>
      <c r="AL55" s="363">
        <v>0.6</v>
      </c>
      <c r="AM55" s="354">
        <f t="shared" si="34"/>
        <v>0</v>
      </c>
      <c r="AN55" s="354">
        <f t="shared" si="35"/>
        <v>0</v>
      </c>
      <c r="AO55" s="354">
        <f t="shared" si="36"/>
        <v>0</v>
      </c>
      <c r="AP55" s="354">
        <f t="shared" si="37"/>
        <v>0</v>
      </c>
      <c r="AQ55" s="354">
        <f t="shared" si="56"/>
        <v>0</v>
      </c>
      <c r="AR55" s="354">
        <f t="shared" si="57"/>
        <v>0</v>
      </c>
      <c r="AS55" s="355">
        <f t="shared" si="58"/>
        <v>0</v>
      </c>
      <c r="AT55" s="106"/>
      <c r="AU55" s="106"/>
      <c r="AV55" s="363">
        <v>0.6</v>
      </c>
      <c r="AW55" s="354">
        <f t="shared" si="38"/>
        <v>0</v>
      </c>
      <c r="AX55" s="354">
        <f t="shared" si="39"/>
        <v>0</v>
      </c>
      <c r="AY55" s="354">
        <f t="shared" si="40"/>
        <v>0</v>
      </c>
      <c r="AZ55" s="354">
        <f t="shared" si="41"/>
        <v>0</v>
      </c>
      <c r="BA55" s="354">
        <f t="shared" si="59"/>
        <v>0</v>
      </c>
      <c r="BB55" s="354">
        <f t="shared" si="60"/>
        <v>0</v>
      </c>
      <c r="BC55" s="355">
        <f t="shared" si="61"/>
        <v>0</v>
      </c>
      <c r="BD55" s="106"/>
      <c r="BE55" s="106"/>
      <c r="BF55" s="363">
        <v>0.6</v>
      </c>
      <c r="BG55" s="354">
        <f t="shared" si="43"/>
        <v>0</v>
      </c>
      <c r="BH55" s="354">
        <f t="shared" si="44"/>
        <v>0</v>
      </c>
      <c r="BI55" s="354">
        <f t="shared" si="45"/>
        <v>0</v>
      </c>
      <c r="BJ55" s="354">
        <f t="shared" si="46"/>
        <v>0</v>
      </c>
      <c r="BK55" s="354">
        <f t="shared" si="62"/>
        <v>0</v>
      </c>
      <c r="BL55" s="354">
        <f t="shared" si="63"/>
        <v>0</v>
      </c>
      <c r="BM55" s="355">
        <f t="shared" si="64"/>
        <v>0</v>
      </c>
    </row>
    <row r="56" spans="2:65" x14ac:dyDescent="0.25">
      <c r="B56" s="363">
        <v>0.59</v>
      </c>
      <c r="C56" s="354"/>
      <c r="D56" s="354"/>
      <c r="E56" s="354"/>
      <c r="F56" s="354">
        <f>'Form 5 BIODIESEL'!E83</f>
        <v>0</v>
      </c>
      <c r="G56" s="354">
        <f>'Form 6 LNG'!E83</f>
        <v>0</v>
      </c>
      <c r="H56" s="354">
        <f>'Form 7 BUNKER C'!E83</f>
        <v>0</v>
      </c>
      <c r="I56" s="355">
        <f>'Form 8 LFO Diesel'!E83</f>
        <v>0</v>
      </c>
      <c r="J56" s="106"/>
      <c r="K56" s="106"/>
      <c r="L56" s="106"/>
      <c r="M56" s="106"/>
      <c r="N56" s="106"/>
      <c r="O56" s="106"/>
      <c r="P56" s="106"/>
      <c r="Q56" s="106"/>
      <c r="R56" s="363">
        <v>0.59</v>
      </c>
      <c r="S56" s="354">
        <f t="shared" si="26"/>
        <v>0</v>
      </c>
      <c r="T56" s="354">
        <f t="shared" si="27"/>
        <v>0</v>
      </c>
      <c r="U56" s="354">
        <f t="shared" si="28"/>
        <v>0</v>
      </c>
      <c r="V56" s="354">
        <f t="shared" si="29"/>
        <v>0</v>
      </c>
      <c r="W56" s="354">
        <f t="shared" si="50"/>
        <v>0</v>
      </c>
      <c r="X56" s="354">
        <f t="shared" si="51"/>
        <v>0</v>
      </c>
      <c r="Y56" s="355">
        <f t="shared" si="52"/>
        <v>0</v>
      </c>
      <c r="Z56" s="106"/>
      <c r="AA56" s="106"/>
      <c r="AB56" s="363">
        <v>0.59</v>
      </c>
      <c r="AC56" s="354">
        <f t="shared" si="30"/>
        <v>0</v>
      </c>
      <c r="AD56" s="354">
        <f t="shared" si="31"/>
        <v>0</v>
      </c>
      <c r="AE56" s="354">
        <f t="shared" si="32"/>
        <v>0</v>
      </c>
      <c r="AF56" s="354">
        <f t="shared" si="33"/>
        <v>0</v>
      </c>
      <c r="AG56" s="354">
        <f t="shared" si="53"/>
        <v>0</v>
      </c>
      <c r="AH56" s="354">
        <f t="shared" si="54"/>
        <v>0</v>
      </c>
      <c r="AI56" s="355">
        <f t="shared" si="55"/>
        <v>0</v>
      </c>
      <c r="AJ56" s="106"/>
      <c r="AK56" s="106"/>
      <c r="AL56" s="363">
        <v>0.59</v>
      </c>
      <c r="AM56" s="354">
        <f t="shared" si="34"/>
        <v>0</v>
      </c>
      <c r="AN56" s="354">
        <f t="shared" si="35"/>
        <v>0</v>
      </c>
      <c r="AO56" s="354">
        <f t="shared" si="36"/>
        <v>0</v>
      </c>
      <c r="AP56" s="354">
        <f t="shared" si="37"/>
        <v>0</v>
      </c>
      <c r="AQ56" s="354">
        <f t="shared" si="56"/>
        <v>0</v>
      </c>
      <c r="AR56" s="354">
        <f t="shared" si="57"/>
        <v>0</v>
      </c>
      <c r="AS56" s="355">
        <f t="shared" si="58"/>
        <v>0</v>
      </c>
      <c r="AT56" s="106"/>
      <c r="AU56" s="106"/>
      <c r="AV56" s="363">
        <v>0.59</v>
      </c>
      <c r="AW56" s="354">
        <f t="shared" si="38"/>
        <v>0</v>
      </c>
      <c r="AX56" s="354">
        <f t="shared" si="39"/>
        <v>0</v>
      </c>
      <c r="AY56" s="354">
        <f t="shared" si="40"/>
        <v>0</v>
      </c>
      <c r="AZ56" s="354">
        <f t="shared" si="41"/>
        <v>0</v>
      </c>
      <c r="BA56" s="354">
        <f t="shared" si="59"/>
        <v>0</v>
      </c>
      <c r="BB56" s="354">
        <f t="shared" si="60"/>
        <v>0</v>
      </c>
      <c r="BC56" s="355">
        <f t="shared" si="61"/>
        <v>0</v>
      </c>
      <c r="BD56" s="106"/>
      <c r="BE56" s="106"/>
      <c r="BF56" s="363">
        <v>0.59</v>
      </c>
      <c r="BG56" s="354">
        <f t="shared" si="43"/>
        <v>0</v>
      </c>
      <c r="BH56" s="354">
        <f t="shared" si="44"/>
        <v>0</v>
      </c>
      <c r="BI56" s="354">
        <f t="shared" si="45"/>
        <v>0</v>
      </c>
      <c r="BJ56" s="354">
        <f t="shared" si="46"/>
        <v>0</v>
      </c>
      <c r="BK56" s="354">
        <f t="shared" si="62"/>
        <v>0</v>
      </c>
      <c r="BL56" s="354">
        <f t="shared" si="63"/>
        <v>0</v>
      </c>
      <c r="BM56" s="355">
        <f t="shared" si="64"/>
        <v>0</v>
      </c>
    </row>
    <row r="57" spans="2:65" x14ac:dyDescent="0.25">
      <c r="B57" s="363">
        <v>0.57999999999999996</v>
      </c>
      <c r="C57" s="354"/>
      <c r="D57" s="354"/>
      <c r="E57" s="354"/>
      <c r="F57" s="354">
        <f>'Form 5 BIODIESEL'!E84</f>
        <v>0</v>
      </c>
      <c r="G57" s="354">
        <f>'Form 6 LNG'!E84</f>
        <v>0</v>
      </c>
      <c r="H57" s="354">
        <f>'Form 7 BUNKER C'!E84</f>
        <v>0</v>
      </c>
      <c r="I57" s="355">
        <f>'Form 8 LFO Diesel'!E84</f>
        <v>0</v>
      </c>
      <c r="J57" s="106"/>
      <c r="K57" s="106"/>
      <c r="L57" s="106"/>
      <c r="M57" s="106"/>
      <c r="N57" s="106"/>
      <c r="O57" s="106"/>
      <c r="P57" s="106"/>
      <c r="Q57" s="106"/>
      <c r="R57" s="363">
        <v>0.57999999999999996</v>
      </c>
      <c r="S57" s="354">
        <f t="shared" si="26"/>
        <v>0</v>
      </c>
      <c r="T57" s="354">
        <f t="shared" si="27"/>
        <v>0</v>
      </c>
      <c r="U57" s="354">
        <f t="shared" si="28"/>
        <v>0</v>
      </c>
      <c r="V57" s="354">
        <f t="shared" si="29"/>
        <v>0</v>
      </c>
      <c r="W57" s="354">
        <f t="shared" si="50"/>
        <v>0</v>
      </c>
      <c r="X57" s="354">
        <f t="shared" si="51"/>
        <v>0</v>
      </c>
      <c r="Y57" s="355">
        <f t="shared" si="52"/>
        <v>0</v>
      </c>
      <c r="Z57" s="106"/>
      <c r="AA57" s="106"/>
      <c r="AB57" s="363">
        <v>0.57999999999999996</v>
      </c>
      <c r="AC57" s="354">
        <f t="shared" si="30"/>
        <v>0</v>
      </c>
      <c r="AD57" s="354">
        <f t="shared" si="31"/>
        <v>0</v>
      </c>
      <c r="AE57" s="354">
        <f t="shared" si="32"/>
        <v>0</v>
      </c>
      <c r="AF57" s="354">
        <f t="shared" si="33"/>
        <v>0</v>
      </c>
      <c r="AG57" s="354">
        <f t="shared" si="53"/>
        <v>0</v>
      </c>
      <c r="AH57" s="354">
        <f t="shared" si="54"/>
        <v>0</v>
      </c>
      <c r="AI57" s="355">
        <f t="shared" si="55"/>
        <v>0</v>
      </c>
      <c r="AJ57" s="106"/>
      <c r="AK57" s="106"/>
      <c r="AL57" s="363">
        <v>0.57999999999999996</v>
      </c>
      <c r="AM57" s="354">
        <f t="shared" si="34"/>
        <v>0</v>
      </c>
      <c r="AN57" s="354">
        <f t="shared" si="35"/>
        <v>0</v>
      </c>
      <c r="AO57" s="354">
        <f t="shared" si="36"/>
        <v>0</v>
      </c>
      <c r="AP57" s="354">
        <f t="shared" si="37"/>
        <v>0</v>
      </c>
      <c r="AQ57" s="354">
        <f t="shared" si="56"/>
        <v>0</v>
      </c>
      <c r="AR57" s="354">
        <f t="shared" si="57"/>
        <v>0</v>
      </c>
      <c r="AS57" s="355">
        <f t="shared" si="58"/>
        <v>0</v>
      </c>
      <c r="AT57" s="106"/>
      <c r="AU57" s="106"/>
      <c r="AV57" s="363">
        <v>0.57999999999999996</v>
      </c>
      <c r="AW57" s="354">
        <f t="shared" si="38"/>
        <v>0</v>
      </c>
      <c r="AX57" s="354">
        <f t="shared" si="39"/>
        <v>0</v>
      </c>
      <c r="AY57" s="354">
        <f t="shared" si="40"/>
        <v>0</v>
      </c>
      <c r="AZ57" s="354">
        <f t="shared" si="41"/>
        <v>0</v>
      </c>
      <c r="BA57" s="354">
        <f t="shared" si="59"/>
        <v>0</v>
      </c>
      <c r="BB57" s="354">
        <f t="shared" si="60"/>
        <v>0</v>
      </c>
      <c r="BC57" s="355">
        <f t="shared" si="61"/>
        <v>0</v>
      </c>
      <c r="BD57" s="106"/>
      <c r="BE57" s="106"/>
      <c r="BF57" s="363">
        <v>0.57999999999999996</v>
      </c>
      <c r="BG57" s="354">
        <f t="shared" si="43"/>
        <v>0</v>
      </c>
      <c r="BH57" s="354">
        <f t="shared" si="44"/>
        <v>0</v>
      </c>
      <c r="BI57" s="354">
        <f t="shared" si="45"/>
        <v>0</v>
      </c>
      <c r="BJ57" s="354">
        <f t="shared" si="46"/>
        <v>0</v>
      </c>
      <c r="BK57" s="354">
        <f t="shared" si="62"/>
        <v>0</v>
      </c>
      <c r="BL57" s="354">
        <f t="shared" si="63"/>
        <v>0</v>
      </c>
      <c r="BM57" s="355">
        <f t="shared" si="64"/>
        <v>0</v>
      </c>
    </row>
    <row r="58" spans="2:65" x14ac:dyDescent="0.25">
      <c r="B58" s="363">
        <v>0.56999999999999995</v>
      </c>
      <c r="C58" s="354"/>
      <c r="D58" s="354"/>
      <c r="E58" s="354"/>
      <c r="F58" s="354">
        <f>'Form 5 BIODIESEL'!E85</f>
        <v>0</v>
      </c>
      <c r="G58" s="354">
        <f>'Form 6 LNG'!E85</f>
        <v>0</v>
      </c>
      <c r="H58" s="354">
        <f>'Form 7 BUNKER C'!E85</f>
        <v>0</v>
      </c>
      <c r="I58" s="355">
        <f>'Form 8 LFO Diesel'!E85</f>
        <v>0</v>
      </c>
      <c r="J58" s="106"/>
      <c r="K58" s="106"/>
      <c r="L58" s="106"/>
      <c r="M58" s="106"/>
      <c r="N58" s="106"/>
      <c r="O58" s="106"/>
      <c r="P58" s="106"/>
      <c r="Q58" s="106"/>
      <c r="R58" s="363">
        <v>0.56999999999999995</v>
      </c>
      <c r="S58" s="354">
        <f t="shared" si="26"/>
        <v>0</v>
      </c>
      <c r="T58" s="354">
        <f t="shared" si="27"/>
        <v>0</v>
      </c>
      <c r="U58" s="354">
        <f t="shared" si="28"/>
        <v>0</v>
      </c>
      <c r="V58" s="354">
        <f t="shared" si="29"/>
        <v>0</v>
      </c>
      <c r="W58" s="354">
        <f t="shared" si="50"/>
        <v>0</v>
      </c>
      <c r="X58" s="354">
        <f t="shared" si="51"/>
        <v>0</v>
      </c>
      <c r="Y58" s="355">
        <f t="shared" si="52"/>
        <v>0</v>
      </c>
      <c r="Z58" s="106"/>
      <c r="AA58" s="106"/>
      <c r="AB58" s="363">
        <v>0.56999999999999995</v>
      </c>
      <c r="AC58" s="354">
        <f t="shared" si="30"/>
        <v>0</v>
      </c>
      <c r="AD58" s="354">
        <f t="shared" si="31"/>
        <v>0</v>
      </c>
      <c r="AE58" s="354">
        <f t="shared" si="32"/>
        <v>0</v>
      </c>
      <c r="AF58" s="354">
        <f t="shared" si="33"/>
        <v>0</v>
      </c>
      <c r="AG58" s="354">
        <f t="shared" si="53"/>
        <v>0</v>
      </c>
      <c r="AH58" s="354">
        <f t="shared" si="54"/>
        <v>0</v>
      </c>
      <c r="AI58" s="355">
        <f t="shared" si="55"/>
        <v>0</v>
      </c>
      <c r="AJ58" s="106"/>
      <c r="AK58" s="106"/>
      <c r="AL58" s="363">
        <v>0.56999999999999995</v>
      </c>
      <c r="AM58" s="354">
        <f t="shared" si="34"/>
        <v>0</v>
      </c>
      <c r="AN58" s="354">
        <f t="shared" si="35"/>
        <v>0</v>
      </c>
      <c r="AO58" s="354">
        <f t="shared" si="36"/>
        <v>0</v>
      </c>
      <c r="AP58" s="354">
        <f t="shared" si="37"/>
        <v>0</v>
      </c>
      <c r="AQ58" s="354">
        <f t="shared" si="56"/>
        <v>0</v>
      </c>
      <c r="AR58" s="354">
        <f t="shared" si="57"/>
        <v>0</v>
      </c>
      <c r="AS58" s="355">
        <f t="shared" si="58"/>
        <v>0</v>
      </c>
      <c r="AT58" s="106"/>
      <c r="AU58" s="106"/>
      <c r="AV58" s="363">
        <v>0.56999999999999995</v>
      </c>
      <c r="AW58" s="354">
        <f t="shared" si="38"/>
        <v>0</v>
      </c>
      <c r="AX58" s="354">
        <f t="shared" si="39"/>
        <v>0</v>
      </c>
      <c r="AY58" s="354">
        <f t="shared" si="40"/>
        <v>0</v>
      </c>
      <c r="AZ58" s="354">
        <f t="shared" si="41"/>
        <v>0</v>
      </c>
      <c r="BA58" s="354">
        <f t="shared" si="59"/>
        <v>0</v>
      </c>
      <c r="BB58" s="354">
        <f t="shared" si="60"/>
        <v>0</v>
      </c>
      <c r="BC58" s="355">
        <f t="shared" si="61"/>
        <v>0</v>
      </c>
      <c r="BD58" s="106"/>
      <c r="BE58" s="106"/>
      <c r="BF58" s="363">
        <v>0.56999999999999995</v>
      </c>
      <c r="BG58" s="354">
        <f t="shared" si="43"/>
        <v>0</v>
      </c>
      <c r="BH58" s="354">
        <f t="shared" si="44"/>
        <v>0</v>
      </c>
      <c r="BI58" s="354">
        <f t="shared" si="45"/>
        <v>0</v>
      </c>
      <c r="BJ58" s="354">
        <f t="shared" si="46"/>
        <v>0</v>
      </c>
      <c r="BK58" s="354">
        <f t="shared" si="62"/>
        <v>0</v>
      </c>
      <c r="BL58" s="354">
        <f t="shared" si="63"/>
        <v>0</v>
      </c>
      <c r="BM58" s="355">
        <f t="shared" si="64"/>
        <v>0</v>
      </c>
    </row>
    <row r="59" spans="2:65" x14ac:dyDescent="0.25">
      <c r="B59" s="363">
        <v>0.56000000000000005</v>
      </c>
      <c r="C59" s="354"/>
      <c r="D59" s="354"/>
      <c r="E59" s="354"/>
      <c r="F59" s="354">
        <f>'Form 5 BIODIESEL'!E86</f>
        <v>0</v>
      </c>
      <c r="G59" s="354">
        <f>'Form 6 LNG'!E86</f>
        <v>0</v>
      </c>
      <c r="H59" s="354">
        <f>'Form 7 BUNKER C'!E86</f>
        <v>0</v>
      </c>
      <c r="I59" s="355">
        <f>'Form 8 LFO Diesel'!E86</f>
        <v>0</v>
      </c>
      <c r="J59" s="106"/>
      <c r="K59" s="106"/>
      <c r="L59" s="106"/>
      <c r="M59" s="106"/>
      <c r="N59" s="106"/>
      <c r="O59" s="106"/>
      <c r="P59" s="106"/>
      <c r="Q59" s="106"/>
      <c r="R59" s="363">
        <v>0.56000000000000005</v>
      </c>
      <c r="S59" s="354">
        <f t="shared" si="26"/>
        <v>0</v>
      </c>
      <c r="T59" s="354">
        <f t="shared" si="27"/>
        <v>0</v>
      </c>
      <c r="U59" s="354">
        <f t="shared" si="28"/>
        <v>0</v>
      </c>
      <c r="V59" s="354">
        <f t="shared" si="29"/>
        <v>0</v>
      </c>
      <c r="W59" s="354">
        <f t="shared" si="50"/>
        <v>0</v>
      </c>
      <c r="X59" s="354">
        <f t="shared" si="51"/>
        <v>0</v>
      </c>
      <c r="Y59" s="355">
        <f t="shared" si="52"/>
        <v>0</v>
      </c>
      <c r="Z59" s="106"/>
      <c r="AA59" s="106"/>
      <c r="AB59" s="363">
        <v>0.56000000000000005</v>
      </c>
      <c r="AC59" s="354">
        <f t="shared" si="30"/>
        <v>0</v>
      </c>
      <c r="AD59" s="354">
        <f t="shared" si="31"/>
        <v>0</v>
      </c>
      <c r="AE59" s="354">
        <f t="shared" si="32"/>
        <v>0</v>
      </c>
      <c r="AF59" s="354">
        <f t="shared" si="33"/>
        <v>0</v>
      </c>
      <c r="AG59" s="354">
        <f t="shared" si="53"/>
        <v>0</v>
      </c>
      <c r="AH59" s="354">
        <f t="shared" si="54"/>
        <v>0</v>
      </c>
      <c r="AI59" s="355">
        <f t="shared" si="55"/>
        <v>0</v>
      </c>
      <c r="AJ59" s="106"/>
      <c r="AK59" s="106"/>
      <c r="AL59" s="363">
        <v>0.56000000000000005</v>
      </c>
      <c r="AM59" s="354">
        <f t="shared" si="34"/>
        <v>0</v>
      </c>
      <c r="AN59" s="354">
        <f t="shared" si="35"/>
        <v>0</v>
      </c>
      <c r="AO59" s="354">
        <f t="shared" si="36"/>
        <v>0</v>
      </c>
      <c r="AP59" s="354">
        <f t="shared" si="37"/>
        <v>0</v>
      </c>
      <c r="AQ59" s="354">
        <f t="shared" si="56"/>
        <v>0</v>
      </c>
      <c r="AR59" s="354">
        <f t="shared" si="57"/>
        <v>0</v>
      </c>
      <c r="AS59" s="355">
        <f t="shared" si="58"/>
        <v>0</v>
      </c>
      <c r="AT59" s="106"/>
      <c r="AU59" s="106"/>
      <c r="AV59" s="363">
        <v>0.56000000000000005</v>
      </c>
      <c r="AW59" s="354">
        <f t="shared" si="38"/>
        <v>0</v>
      </c>
      <c r="AX59" s="354">
        <f t="shared" si="39"/>
        <v>0</v>
      </c>
      <c r="AY59" s="354">
        <f t="shared" si="40"/>
        <v>0</v>
      </c>
      <c r="AZ59" s="354">
        <f t="shared" si="41"/>
        <v>0</v>
      </c>
      <c r="BA59" s="354">
        <f t="shared" si="59"/>
        <v>0</v>
      </c>
      <c r="BB59" s="354">
        <f t="shared" si="60"/>
        <v>0</v>
      </c>
      <c r="BC59" s="355">
        <f t="shared" si="61"/>
        <v>0</v>
      </c>
      <c r="BD59" s="106"/>
      <c r="BE59" s="106"/>
      <c r="BF59" s="363">
        <v>0.56000000000000005</v>
      </c>
      <c r="BG59" s="354">
        <f t="shared" si="43"/>
        <v>0</v>
      </c>
      <c r="BH59" s="354">
        <f t="shared" si="44"/>
        <v>0</v>
      </c>
      <c r="BI59" s="354">
        <f t="shared" si="45"/>
        <v>0</v>
      </c>
      <c r="BJ59" s="354">
        <f t="shared" si="46"/>
        <v>0</v>
      </c>
      <c r="BK59" s="354">
        <f t="shared" si="62"/>
        <v>0</v>
      </c>
      <c r="BL59" s="354">
        <f t="shared" si="63"/>
        <v>0</v>
      </c>
      <c r="BM59" s="355">
        <f t="shared" si="64"/>
        <v>0</v>
      </c>
    </row>
    <row r="60" spans="2:65" x14ac:dyDescent="0.25">
      <c r="B60" s="363">
        <v>0.55000000000000004</v>
      </c>
      <c r="C60" s="354"/>
      <c r="D60" s="354"/>
      <c r="E60" s="354"/>
      <c r="F60" s="354">
        <f>'Form 5 BIODIESEL'!E87</f>
        <v>0</v>
      </c>
      <c r="G60" s="354">
        <f>'Form 6 LNG'!E87</f>
        <v>0</v>
      </c>
      <c r="H60" s="354">
        <f>'Form 7 BUNKER C'!E87</f>
        <v>0</v>
      </c>
      <c r="I60" s="355">
        <f>'Form 8 LFO Diesel'!E87</f>
        <v>0</v>
      </c>
      <c r="J60" s="106"/>
      <c r="K60" s="106"/>
      <c r="L60" s="106"/>
      <c r="M60" s="106"/>
      <c r="N60" s="106"/>
      <c r="O60" s="106"/>
      <c r="P60" s="106"/>
      <c r="Q60" s="106"/>
      <c r="R60" s="363">
        <v>0.55000000000000004</v>
      </c>
      <c r="S60" s="354">
        <f t="shared" si="26"/>
        <v>0</v>
      </c>
      <c r="T60" s="354">
        <f t="shared" si="27"/>
        <v>0</v>
      </c>
      <c r="U60" s="354">
        <f t="shared" si="28"/>
        <v>0</v>
      </c>
      <c r="V60" s="354">
        <f t="shared" si="29"/>
        <v>0</v>
      </c>
      <c r="W60" s="354">
        <f t="shared" si="50"/>
        <v>0</v>
      </c>
      <c r="X60" s="354">
        <f t="shared" si="51"/>
        <v>0</v>
      </c>
      <c r="Y60" s="355">
        <f t="shared" si="52"/>
        <v>0</v>
      </c>
      <c r="Z60" s="106"/>
      <c r="AA60" s="106"/>
      <c r="AB60" s="363">
        <v>0.55000000000000004</v>
      </c>
      <c r="AC60" s="354">
        <f t="shared" si="30"/>
        <v>0</v>
      </c>
      <c r="AD60" s="354">
        <f t="shared" si="31"/>
        <v>0</v>
      </c>
      <c r="AE60" s="354">
        <f t="shared" si="32"/>
        <v>0</v>
      </c>
      <c r="AF60" s="354">
        <f t="shared" si="33"/>
        <v>0</v>
      </c>
      <c r="AG60" s="354">
        <f t="shared" si="53"/>
        <v>0</v>
      </c>
      <c r="AH60" s="354">
        <f t="shared" si="54"/>
        <v>0</v>
      </c>
      <c r="AI60" s="355">
        <f t="shared" si="55"/>
        <v>0</v>
      </c>
      <c r="AJ60" s="106"/>
      <c r="AK60" s="106"/>
      <c r="AL60" s="363">
        <v>0.55000000000000004</v>
      </c>
      <c r="AM60" s="354">
        <f t="shared" si="34"/>
        <v>0</v>
      </c>
      <c r="AN60" s="354">
        <f t="shared" si="35"/>
        <v>0</v>
      </c>
      <c r="AO60" s="354">
        <f t="shared" si="36"/>
        <v>0</v>
      </c>
      <c r="AP60" s="354">
        <f t="shared" si="37"/>
        <v>0</v>
      </c>
      <c r="AQ60" s="354">
        <f t="shared" si="56"/>
        <v>0</v>
      </c>
      <c r="AR60" s="354">
        <f t="shared" si="57"/>
        <v>0</v>
      </c>
      <c r="AS60" s="355">
        <f t="shared" si="58"/>
        <v>0</v>
      </c>
      <c r="AT60" s="106"/>
      <c r="AU60" s="106"/>
      <c r="AV60" s="363">
        <v>0.55000000000000004</v>
      </c>
      <c r="AW60" s="354">
        <f t="shared" si="38"/>
        <v>0</v>
      </c>
      <c r="AX60" s="354">
        <f t="shared" si="39"/>
        <v>0</v>
      </c>
      <c r="AY60" s="354">
        <f t="shared" si="40"/>
        <v>0</v>
      </c>
      <c r="AZ60" s="354">
        <f t="shared" si="41"/>
        <v>0</v>
      </c>
      <c r="BA60" s="354">
        <f t="shared" si="59"/>
        <v>0</v>
      </c>
      <c r="BB60" s="354">
        <f t="shared" si="60"/>
        <v>0</v>
      </c>
      <c r="BC60" s="355">
        <f t="shared" si="61"/>
        <v>0</v>
      </c>
      <c r="BD60" s="106"/>
      <c r="BE60" s="106"/>
      <c r="BF60" s="363">
        <v>0.55000000000000004</v>
      </c>
      <c r="BG60" s="354">
        <f t="shared" si="43"/>
        <v>0</v>
      </c>
      <c r="BH60" s="354">
        <f t="shared" si="44"/>
        <v>0</v>
      </c>
      <c r="BI60" s="354">
        <f t="shared" si="45"/>
        <v>0</v>
      </c>
      <c r="BJ60" s="354">
        <f t="shared" si="46"/>
        <v>0</v>
      </c>
      <c r="BK60" s="354">
        <f t="shared" si="62"/>
        <v>0</v>
      </c>
      <c r="BL60" s="354">
        <f t="shared" si="63"/>
        <v>0</v>
      </c>
      <c r="BM60" s="355">
        <f t="shared" si="64"/>
        <v>0</v>
      </c>
    </row>
    <row r="61" spans="2:65" x14ac:dyDescent="0.25">
      <c r="B61" s="363">
        <v>0.54</v>
      </c>
      <c r="C61" s="354"/>
      <c r="D61" s="354"/>
      <c r="E61" s="354"/>
      <c r="F61" s="354">
        <f>'Form 5 BIODIESEL'!E88</f>
        <v>0</v>
      </c>
      <c r="G61" s="354">
        <f>'Form 6 LNG'!E88</f>
        <v>0</v>
      </c>
      <c r="H61" s="354">
        <f>'Form 7 BUNKER C'!E88</f>
        <v>0</v>
      </c>
      <c r="I61" s="355">
        <f>'Form 8 LFO Diesel'!E88</f>
        <v>0</v>
      </c>
      <c r="J61" s="106"/>
      <c r="K61" s="106"/>
      <c r="L61" s="106"/>
      <c r="M61" s="106"/>
      <c r="N61" s="106"/>
      <c r="O61" s="106"/>
      <c r="P61" s="106"/>
      <c r="Q61" s="106"/>
      <c r="R61" s="363">
        <v>0.54</v>
      </c>
      <c r="S61" s="354">
        <f t="shared" si="26"/>
        <v>0</v>
      </c>
      <c r="T61" s="354">
        <f t="shared" si="27"/>
        <v>0</v>
      </c>
      <c r="U61" s="354">
        <f t="shared" si="28"/>
        <v>0</v>
      </c>
      <c r="V61" s="354">
        <f t="shared" si="29"/>
        <v>0</v>
      </c>
      <c r="W61" s="354">
        <f t="shared" si="50"/>
        <v>0</v>
      </c>
      <c r="X61" s="354">
        <f t="shared" si="51"/>
        <v>0</v>
      </c>
      <c r="Y61" s="355">
        <f t="shared" si="52"/>
        <v>0</v>
      </c>
      <c r="Z61" s="106"/>
      <c r="AA61" s="106"/>
      <c r="AB61" s="363">
        <v>0.54</v>
      </c>
      <c r="AC61" s="354">
        <f t="shared" si="30"/>
        <v>0</v>
      </c>
      <c r="AD61" s="354">
        <f t="shared" si="31"/>
        <v>0</v>
      </c>
      <c r="AE61" s="354">
        <f t="shared" si="32"/>
        <v>0</v>
      </c>
      <c r="AF61" s="354">
        <f t="shared" si="33"/>
        <v>0</v>
      </c>
      <c r="AG61" s="354">
        <f t="shared" si="53"/>
        <v>0</v>
      </c>
      <c r="AH61" s="354">
        <f t="shared" si="54"/>
        <v>0</v>
      </c>
      <c r="AI61" s="355">
        <f t="shared" si="55"/>
        <v>0</v>
      </c>
      <c r="AJ61" s="106"/>
      <c r="AK61" s="106"/>
      <c r="AL61" s="363">
        <v>0.54</v>
      </c>
      <c r="AM61" s="354">
        <f t="shared" si="34"/>
        <v>0</v>
      </c>
      <c r="AN61" s="354">
        <f t="shared" si="35"/>
        <v>0</v>
      </c>
      <c r="AO61" s="354">
        <f t="shared" si="36"/>
        <v>0</v>
      </c>
      <c r="AP61" s="354">
        <f t="shared" si="37"/>
        <v>0</v>
      </c>
      <c r="AQ61" s="354">
        <f t="shared" si="56"/>
        <v>0</v>
      </c>
      <c r="AR61" s="354">
        <f t="shared" si="57"/>
        <v>0</v>
      </c>
      <c r="AS61" s="355">
        <f t="shared" si="58"/>
        <v>0</v>
      </c>
      <c r="AT61" s="106"/>
      <c r="AU61" s="106"/>
      <c r="AV61" s="363">
        <v>0.54</v>
      </c>
      <c r="AW61" s="354">
        <f t="shared" si="38"/>
        <v>0</v>
      </c>
      <c r="AX61" s="354">
        <f t="shared" si="39"/>
        <v>0</v>
      </c>
      <c r="AY61" s="354">
        <f t="shared" si="40"/>
        <v>0</v>
      </c>
      <c r="AZ61" s="354">
        <f t="shared" si="41"/>
        <v>0</v>
      </c>
      <c r="BA61" s="354">
        <f t="shared" si="59"/>
        <v>0</v>
      </c>
      <c r="BB61" s="354">
        <f t="shared" si="60"/>
        <v>0</v>
      </c>
      <c r="BC61" s="355">
        <f t="shared" si="61"/>
        <v>0</v>
      </c>
      <c r="BD61" s="106"/>
      <c r="BE61" s="106"/>
      <c r="BF61" s="363">
        <v>0.54</v>
      </c>
      <c r="BG61" s="354">
        <f t="shared" si="43"/>
        <v>0</v>
      </c>
      <c r="BH61" s="354">
        <f t="shared" si="44"/>
        <v>0</v>
      </c>
      <c r="BI61" s="354">
        <f t="shared" si="45"/>
        <v>0</v>
      </c>
      <c r="BJ61" s="354">
        <f t="shared" si="46"/>
        <v>0</v>
      </c>
      <c r="BK61" s="354">
        <f t="shared" si="62"/>
        <v>0</v>
      </c>
      <c r="BL61" s="354">
        <f t="shared" si="63"/>
        <v>0</v>
      </c>
      <c r="BM61" s="355">
        <f t="shared" si="64"/>
        <v>0</v>
      </c>
    </row>
    <row r="62" spans="2:65" x14ac:dyDescent="0.25">
      <c r="B62" s="363">
        <v>0.53</v>
      </c>
      <c r="C62" s="354"/>
      <c r="D62" s="354"/>
      <c r="E62" s="354"/>
      <c r="F62" s="354">
        <f>'Form 5 BIODIESEL'!E89</f>
        <v>0</v>
      </c>
      <c r="G62" s="354">
        <f>'Form 6 LNG'!E89</f>
        <v>0</v>
      </c>
      <c r="H62" s="354">
        <f>'Form 7 BUNKER C'!E89</f>
        <v>0</v>
      </c>
      <c r="I62" s="355">
        <f>'Form 8 LFO Diesel'!E89</f>
        <v>0</v>
      </c>
      <c r="J62" s="106"/>
      <c r="K62" s="106"/>
      <c r="L62" s="106"/>
      <c r="M62" s="106"/>
      <c r="N62" s="106"/>
      <c r="O62" s="106"/>
      <c r="P62" s="106"/>
      <c r="Q62" s="106"/>
      <c r="R62" s="363">
        <v>0.53</v>
      </c>
      <c r="S62" s="354">
        <f t="shared" si="26"/>
        <v>0</v>
      </c>
      <c r="T62" s="354">
        <f t="shared" si="27"/>
        <v>0</v>
      </c>
      <c r="U62" s="354">
        <f t="shared" si="28"/>
        <v>0</v>
      </c>
      <c r="V62" s="354">
        <f t="shared" si="29"/>
        <v>0</v>
      </c>
      <c r="W62" s="354">
        <f t="shared" si="50"/>
        <v>0</v>
      </c>
      <c r="X62" s="354">
        <f t="shared" si="51"/>
        <v>0</v>
      </c>
      <c r="Y62" s="355">
        <f t="shared" si="52"/>
        <v>0</v>
      </c>
      <c r="Z62" s="106"/>
      <c r="AA62" s="106"/>
      <c r="AB62" s="363">
        <v>0.53</v>
      </c>
      <c r="AC62" s="354">
        <f t="shared" si="30"/>
        <v>0</v>
      </c>
      <c r="AD62" s="354">
        <f t="shared" si="31"/>
        <v>0</v>
      </c>
      <c r="AE62" s="354">
        <f t="shared" si="32"/>
        <v>0</v>
      </c>
      <c r="AF62" s="354">
        <f t="shared" si="33"/>
        <v>0</v>
      </c>
      <c r="AG62" s="354">
        <f t="shared" si="53"/>
        <v>0</v>
      </c>
      <c r="AH62" s="354">
        <f t="shared" si="54"/>
        <v>0</v>
      </c>
      <c r="AI62" s="355">
        <f t="shared" si="55"/>
        <v>0</v>
      </c>
      <c r="AJ62" s="106"/>
      <c r="AK62" s="106"/>
      <c r="AL62" s="363">
        <v>0.53</v>
      </c>
      <c r="AM62" s="354">
        <f t="shared" si="34"/>
        <v>0</v>
      </c>
      <c r="AN62" s="354">
        <f t="shared" si="35"/>
        <v>0</v>
      </c>
      <c r="AO62" s="354">
        <f t="shared" si="36"/>
        <v>0</v>
      </c>
      <c r="AP62" s="354">
        <f t="shared" si="37"/>
        <v>0</v>
      </c>
      <c r="AQ62" s="354">
        <f t="shared" si="56"/>
        <v>0</v>
      </c>
      <c r="AR62" s="354">
        <f t="shared" si="57"/>
        <v>0</v>
      </c>
      <c r="AS62" s="355">
        <f t="shared" si="58"/>
        <v>0</v>
      </c>
      <c r="AT62" s="106"/>
      <c r="AU62" s="106"/>
      <c r="AV62" s="363">
        <v>0.53</v>
      </c>
      <c r="AW62" s="354">
        <f t="shared" si="38"/>
        <v>0</v>
      </c>
      <c r="AX62" s="354">
        <f t="shared" si="39"/>
        <v>0</v>
      </c>
      <c r="AY62" s="354">
        <f t="shared" si="40"/>
        <v>0</v>
      </c>
      <c r="AZ62" s="354">
        <f t="shared" si="41"/>
        <v>0</v>
      </c>
      <c r="BA62" s="354">
        <f t="shared" si="59"/>
        <v>0</v>
      </c>
      <c r="BB62" s="354">
        <f t="shared" si="60"/>
        <v>0</v>
      </c>
      <c r="BC62" s="355">
        <f t="shared" si="61"/>
        <v>0</v>
      </c>
      <c r="BD62" s="106"/>
      <c r="BE62" s="106"/>
      <c r="BF62" s="363">
        <v>0.53</v>
      </c>
      <c r="BG62" s="354">
        <f t="shared" si="43"/>
        <v>0</v>
      </c>
      <c r="BH62" s="354">
        <f t="shared" si="44"/>
        <v>0</v>
      </c>
      <c r="BI62" s="354">
        <f t="shared" si="45"/>
        <v>0</v>
      </c>
      <c r="BJ62" s="354">
        <f t="shared" si="46"/>
        <v>0</v>
      </c>
      <c r="BK62" s="354">
        <f t="shared" si="62"/>
        <v>0</v>
      </c>
      <c r="BL62" s="354">
        <f t="shared" si="63"/>
        <v>0</v>
      </c>
      <c r="BM62" s="355">
        <f t="shared" si="64"/>
        <v>0</v>
      </c>
    </row>
    <row r="63" spans="2:65" x14ac:dyDescent="0.25">
      <c r="B63" s="363">
        <v>0.52</v>
      </c>
      <c r="C63" s="354"/>
      <c r="D63" s="354"/>
      <c r="E63" s="354"/>
      <c r="F63" s="354">
        <f>'Form 5 BIODIESEL'!E90</f>
        <v>0</v>
      </c>
      <c r="G63" s="354">
        <f>'Form 6 LNG'!E90</f>
        <v>0</v>
      </c>
      <c r="H63" s="354">
        <f>'Form 7 BUNKER C'!E90</f>
        <v>0</v>
      </c>
      <c r="I63" s="355">
        <f>'Form 8 LFO Diesel'!E90</f>
        <v>0</v>
      </c>
      <c r="J63" s="106"/>
      <c r="K63" s="106"/>
      <c r="L63" s="106"/>
      <c r="M63" s="106"/>
      <c r="N63" s="106"/>
      <c r="O63" s="106"/>
      <c r="P63" s="106"/>
      <c r="Q63" s="106"/>
      <c r="R63" s="363">
        <v>0.52</v>
      </c>
      <c r="S63" s="354">
        <f t="shared" si="26"/>
        <v>0</v>
      </c>
      <c r="T63" s="354">
        <f t="shared" si="27"/>
        <v>0</v>
      </c>
      <c r="U63" s="354">
        <f t="shared" si="28"/>
        <v>0</v>
      </c>
      <c r="V63" s="354">
        <f t="shared" si="29"/>
        <v>0</v>
      </c>
      <c r="W63" s="354">
        <f t="shared" si="50"/>
        <v>0</v>
      </c>
      <c r="X63" s="354">
        <f t="shared" si="51"/>
        <v>0</v>
      </c>
      <c r="Y63" s="355">
        <f t="shared" si="52"/>
        <v>0</v>
      </c>
      <c r="Z63" s="106"/>
      <c r="AA63" s="106"/>
      <c r="AB63" s="363">
        <v>0.52</v>
      </c>
      <c r="AC63" s="354">
        <f t="shared" si="30"/>
        <v>0</v>
      </c>
      <c r="AD63" s="354">
        <f t="shared" si="31"/>
        <v>0</v>
      </c>
      <c r="AE63" s="354">
        <f t="shared" si="32"/>
        <v>0</v>
      </c>
      <c r="AF63" s="354">
        <f t="shared" si="33"/>
        <v>0</v>
      </c>
      <c r="AG63" s="354">
        <f t="shared" si="53"/>
        <v>0</v>
      </c>
      <c r="AH63" s="354">
        <f t="shared" si="54"/>
        <v>0</v>
      </c>
      <c r="AI63" s="355">
        <f t="shared" si="55"/>
        <v>0</v>
      </c>
      <c r="AJ63" s="106"/>
      <c r="AK63" s="106"/>
      <c r="AL63" s="363">
        <v>0.52</v>
      </c>
      <c r="AM63" s="354">
        <f t="shared" si="34"/>
        <v>0</v>
      </c>
      <c r="AN63" s="354">
        <f t="shared" si="35"/>
        <v>0</v>
      </c>
      <c r="AO63" s="354">
        <f t="shared" si="36"/>
        <v>0</v>
      </c>
      <c r="AP63" s="354">
        <f t="shared" si="37"/>
        <v>0</v>
      </c>
      <c r="AQ63" s="354">
        <f t="shared" si="56"/>
        <v>0</v>
      </c>
      <c r="AR63" s="354">
        <f t="shared" si="57"/>
        <v>0</v>
      </c>
      <c r="AS63" s="355">
        <f t="shared" si="58"/>
        <v>0</v>
      </c>
      <c r="AT63" s="106"/>
      <c r="AU63" s="106"/>
      <c r="AV63" s="363">
        <v>0.52</v>
      </c>
      <c r="AW63" s="354">
        <f t="shared" si="38"/>
        <v>0</v>
      </c>
      <c r="AX63" s="354">
        <f t="shared" si="39"/>
        <v>0</v>
      </c>
      <c r="AY63" s="354">
        <f t="shared" si="40"/>
        <v>0</v>
      </c>
      <c r="AZ63" s="354">
        <f t="shared" si="41"/>
        <v>0</v>
      </c>
      <c r="BA63" s="354">
        <f t="shared" si="59"/>
        <v>0</v>
      </c>
      <c r="BB63" s="354">
        <f t="shared" si="60"/>
        <v>0</v>
      </c>
      <c r="BC63" s="355">
        <f t="shared" si="61"/>
        <v>0</v>
      </c>
      <c r="BD63" s="106"/>
      <c r="BE63" s="106"/>
      <c r="BF63" s="363">
        <v>0.52</v>
      </c>
      <c r="BG63" s="354">
        <f t="shared" si="43"/>
        <v>0</v>
      </c>
      <c r="BH63" s="354">
        <f t="shared" si="44"/>
        <v>0</v>
      </c>
      <c r="BI63" s="354">
        <f t="shared" si="45"/>
        <v>0</v>
      </c>
      <c r="BJ63" s="354">
        <f t="shared" si="46"/>
        <v>0</v>
      </c>
      <c r="BK63" s="354">
        <f t="shared" si="62"/>
        <v>0</v>
      </c>
      <c r="BL63" s="354">
        <f t="shared" si="63"/>
        <v>0</v>
      </c>
      <c r="BM63" s="355">
        <f t="shared" si="64"/>
        <v>0</v>
      </c>
    </row>
    <row r="64" spans="2:65" x14ac:dyDescent="0.25">
      <c r="B64" s="363">
        <v>0.51</v>
      </c>
      <c r="C64" s="354"/>
      <c r="D64" s="354"/>
      <c r="E64" s="354"/>
      <c r="F64" s="354">
        <f>'Form 5 BIODIESEL'!E91</f>
        <v>0</v>
      </c>
      <c r="G64" s="354">
        <f>'Form 6 LNG'!E91</f>
        <v>0</v>
      </c>
      <c r="H64" s="354">
        <f>'Form 7 BUNKER C'!E91</f>
        <v>0</v>
      </c>
      <c r="I64" s="355">
        <f>'Form 8 LFO Diesel'!E91</f>
        <v>0</v>
      </c>
      <c r="J64" s="106"/>
      <c r="K64" s="106"/>
      <c r="L64" s="106"/>
      <c r="M64" s="106"/>
      <c r="N64" s="106"/>
      <c r="O64" s="106"/>
      <c r="P64" s="106"/>
      <c r="Q64" s="106"/>
      <c r="R64" s="363">
        <v>0.51</v>
      </c>
      <c r="S64" s="354">
        <f t="shared" si="26"/>
        <v>0</v>
      </c>
      <c r="T64" s="354">
        <f t="shared" si="27"/>
        <v>0</v>
      </c>
      <c r="U64" s="354">
        <f t="shared" si="28"/>
        <v>0</v>
      </c>
      <c r="V64" s="354">
        <f t="shared" si="29"/>
        <v>0</v>
      </c>
      <c r="W64" s="354">
        <f t="shared" si="50"/>
        <v>0</v>
      </c>
      <c r="X64" s="354">
        <f t="shared" si="51"/>
        <v>0</v>
      </c>
      <c r="Y64" s="355">
        <f t="shared" si="52"/>
        <v>0</v>
      </c>
      <c r="Z64" s="106"/>
      <c r="AA64" s="106"/>
      <c r="AB64" s="363">
        <v>0.51</v>
      </c>
      <c r="AC64" s="354">
        <f t="shared" si="30"/>
        <v>0</v>
      </c>
      <c r="AD64" s="354">
        <f t="shared" si="31"/>
        <v>0</v>
      </c>
      <c r="AE64" s="354">
        <f t="shared" si="32"/>
        <v>0</v>
      </c>
      <c r="AF64" s="354">
        <f t="shared" si="33"/>
        <v>0</v>
      </c>
      <c r="AG64" s="354">
        <f t="shared" si="53"/>
        <v>0</v>
      </c>
      <c r="AH64" s="354">
        <f t="shared" si="54"/>
        <v>0</v>
      </c>
      <c r="AI64" s="355">
        <f t="shared" si="55"/>
        <v>0</v>
      </c>
      <c r="AJ64" s="106"/>
      <c r="AK64" s="106"/>
      <c r="AL64" s="363">
        <v>0.51</v>
      </c>
      <c r="AM64" s="354">
        <f t="shared" si="34"/>
        <v>0</v>
      </c>
      <c r="AN64" s="354">
        <f t="shared" si="35"/>
        <v>0</v>
      </c>
      <c r="AO64" s="354">
        <f t="shared" si="36"/>
        <v>0</v>
      </c>
      <c r="AP64" s="354">
        <f t="shared" si="37"/>
        <v>0</v>
      </c>
      <c r="AQ64" s="354">
        <f t="shared" si="56"/>
        <v>0</v>
      </c>
      <c r="AR64" s="354">
        <f t="shared" si="57"/>
        <v>0</v>
      </c>
      <c r="AS64" s="355">
        <f t="shared" si="58"/>
        <v>0</v>
      </c>
      <c r="AT64" s="106"/>
      <c r="AU64" s="106"/>
      <c r="AV64" s="363">
        <v>0.51</v>
      </c>
      <c r="AW64" s="354">
        <f t="shared" si="38"/>
        <v>0</v>
      </c>
      <c r="AX64" s="354">
        <f t="shared" si="39"/>
        <v>0</v>
      </c>
      <c r="AY64" s="354">
        <f t="shared" si="40"/>
        <v>0</v>
      </c>
      <c r="AZ64" s="354">
        <f t="shared" si="41"/>
        <v>0</v>
      </c>
      <c r="BA64" s="354">
        <f t="shared" si="59"/>
        <v>0</v>
      </c>
      <c r="BB64" s="354">
        <f t="shared" si="60"/>
        <v>0</v>
      </c>
      <c r="BC64" s="355">
        <f t="shared" si="61"/>
        <v>0</v>
      </c>
      <c r="BD64" s="106"/>
      <c r="BE64" s="106"/>
      <c r="BF64" s="363">
        <v>0.51</v>
      </c>
      <c r="BG64" s="354">
        <f t="shared" si="43"/>
        <v>0</v>
      </c>
      <c r="BH64" s="354">
        <f t="shared" si="44"/>
        <v>0</v>
      </c>
      <c r="BI64" s="354">
        <f t="shared" si="45"/>
        <v>0</v>
      </c>
      <c r="BJ64" s="354">
        <f t="shared" si="46"/>
        <v>0</v>
      </c>
      <c r="BK64" s="354">
        <f t="shared" si="62"/>
        <v>0</v>
      </c>
      <c r="BL64" s="354">
        <f t="shared" si="63"/>
        <v>0</v>
      </c>
      <c r="BM64" s="355">
        <f t="shared" si="64"/>
        <v>0</v>
      </c>
    </row>
    <row r="65" spans="2:65" x14ac:dyDescent="0.25">
      <c r="B65" s="363">
        <v>0.5</v>
      </c>
      <c r="C65" s="354"/>
      <c r="D65" s="354"/>
      <c r="E65" s="354"/>
      <c r="F65" s="354">
        <f>'Form 5 BIODIESEL'!E92</f>
        <v>0</v>
      </c>
      <c r="G65" s="354">
        <f>'Form 6 LNG'!E92</f>
        <v>0</v>
      </c>
      <c r="H65" s="354">
        <f>'Form 7 BUNKER C'!E92</f>
        <v>0</v>
      </c>
      <c r="I65" s="355">
        <f>'Form 8 LFO Diesel'!E92</f>
        <v>0</v>
      </c>
      <c r="J65" s="106"/>
      <c r="K65" s="106"/>
      <c r="L65" s="106"/>
      <c r="M65" s="106"/>
      <c r="N65" s="106"/>
      <c r="O65" s="106"/>
      <c r="P65" s="106"/>
      <c r="Q65" s="106"/>
      <c r="R65" s="363">
        <v>0.5</v>
      </c>
      <c r="S65" s="354">
        <f t="shared" si="26"/>
        <v>0</v>
      </c>
      <c r="T65" s="354">
        <f t="shared" si="27"/>
        <v>0</v>
      </c>
      <c r="U65" s="354">
        <f t="shared" si="28"/>
        <v>0</v>
      </c>
      <c r="V65" s="354">
        <f t="shared" si="29"/>
        <v>0</v>
      </c>
      <c r="W65" s="354">
        <f t="shared" si="50"/>
        <v>0</v>
      </c>
      <c r="X65" s="354">
        <f t="shared" si="51"/>
        <v>0</v>
      </c>
      <c r="Y65" s="355">
        <f t="shared" si="52"/>
        <v>0</v>
      </c>
      <c r="Z65" s="106"/>
      <c r="AA65" s="106"/>
      <c r="AB65" s="363">
        <v>0.5</v>
      </c>
      <c r="AC65" s="354">
        <f t="shared" si="30"/>
        <v>0</v>
      </c>
      <c r="AD65" s="354">
        <f t="shared" si="31"/>
        <v>0</v>
      </c>
      <c r="AE65" s="354">
        <f t="shared" si="32"/>
        <v>0</v>
      </c>
      <c r="AF65" s="354">
        <f t="shared" si="33"/>
        <v>0</v>
      </c>
      <c r="AG65" s="354">
        <f t="shared" si="53"/>
        <v>0</v>
      </c>
      <c r="AH65" s="354">
        <f t="shared" si="54"/>
        <v>0</v>
      </c>
      <c r="AI65" s="355">
        <f t="shared" si="55"/>
        <v>0</v>
      </c>
      <c r="AJ65" s="106"/>
      <c r="AK65" s="106"/>
      <c r="AL65" s="363">
        <v>0.5</v>
      </c>
      <c r="AM65" s="354">
        <f t="shared" si="34"/>
        <v>0</v>
      </c>
      <c r="AN65" s="354">
        <f t="shared" si="35"/>
        <v>0</v>
      </c>
      <c r="AO65" s="354">
        <f t="shared" si="36"/>
        <v>0</v>
      </c>
      <c r="AP65" s="354">
        <f t="shared" si="37"/>
        <v>0</v>
      </c>
      <c r="AQ65" s="354">
        <f t="shared" si="56"/>
        <v>0</v>
      </c>
      <c r="AR65" s="354">
        <f t="shared" si="57"/>
        <v>0</v>
      </c>
      <c r="AS65" s="355">
        <f t="shared" si="58"/>
        <v>0</v>
      </c>
      <c r="AT65" s="106"/>
      <c r="AU65" s="106"/>
      <c r="AV65" s="363">
        <v>0.5</v>
      </c>
      <c r="AW65" s="354">
        <f t="shared" si="38"/>
        <v>0</v>
      </c>
      <c r="AX65" s="354">
        <f t="shared" si="39"/>
        <v>0</v>
      </c>
      <c r="AY65" s="354">
        <f t="shared" si="40"/>
        <v>0</v>
      </c>
      <c r="AZ65" s="354">
        <f t="shared" si="41"/>
        <v>0</v>
      </c>
      <c r="BA65" s="354">
        <f t="shared" si="59"/>
        <v>0</v>
      </c>
      <c r="BB65" s="354">
        <f t="shared" si="60"/>
        <v>0</v>
      </c>
      <c r="BC65" s="355">
        <f t="shared" si="61"/>
        <v>0</v>
      </c>
      <c r="BD65" s="106"/>
      <c r="BE65" s="106"/>
      <c r="BF65" s="363">
        <v>0.5</v>
      </c>
      <c r="BG65" s="354">
        <f t="shared" si="43"/>
        <v>0</v>
      </c>
      <c r="BH65" s="354">
        <f t="shared" si="44"/>
        <v>0</v>
      </c>
      <c r="BI65" s="354">
        <f t="shared" si="45"/>
        <v>0</v>
      </c>
      <c r="BJ65" s="354">
        <f t="shared" si="46"/>
        <v>0</v>
      </c>
      <c r="BK65" s="354">
        <f t="shared" si="62"/>
        <v>0</v>
      </c>
      <c r="BL65" s="354">
        <f t="shared" si="63"/>
        <v>0</v>
      </c>
      <c r="BM65" s="355">
        <f t="shared" si="64"/>
        <v>0</v>
      </c>
    </row>
    <row r="66" spans="2:65" x14ac:dyDescent="0.25">
      <c r="B66" s="363">
        <v>0.49</v>
      </c>
      <c r="C66" s="354"/>
      <c r="D66" s="354"/>
      <c r="E66" s="354"/>
      <c r="F66" s="354">
        <f>'Form 5 BIODIESEL'!E93</f>
        <v>0</v>
      </c>
      <c r="G66" s="354">
        <f>'Form 6 LNG'!E93</f>
        <v>0</v>
      </c>
      <c r="H66" s="354">
        <f>'Form 7 BUNKER C'!E93</f>
        <v>0</v>
      </c>
      <c r="I66" s="355">
        <f>'Form 8 LFO Diesel'!E93</f>
        <v>0</v>
      </c>
      <c r="J66" s="106"/>
      <c r="K66" s="106"/>
      <c r="L66" s="106"/>
      <c r="M66" s="106"/>
      <c r="N66" s="106"/>
      <c r="O66" s="106"/>
      <c r="P66" s="106"/>
      <c r="Q66" s="106"/>
      <c r="R66" s="363">
        <v>0.49</v>
      </c>
      <c r="S66" s="354">
        <f t="shared" si="26"/>
        <v>0</v>
      </c>
      <c r="T66" s="354">
        <f t="shared" si="27"/>
        <v>0</v>
      </c>
      <c r="U66" s="354">
        <f t="shared" si="28"/>
        <v>0</v>
      </c>
      <c r="V66" s="354">
        <f t="shared" si="29"/>
        <v>0</v>
      </c>
      <c r="W66" s="354">
        <f t="shared" si="50"/>
        <v>0</v>
      </c>
      <c r="X66" s="354">
        <f t="shared" si="51"/>
        <v>0</v>
      </c>
      <c r="Y66" s="355">
        <f t="shared" si="52"/>
        <v>0</v>
      </c>
      <c r="Z66" s="106"/>
      <c r="AA66" s="106"/>
      <c r="AB66" s="363">
        <v>0.49</v>
      </c>
      <c r="AC66" s="354">
        <f t="shared" si="30"/>
        <v>0</v>
      </c>
      <c r="AD66" s="354">
        <f t="shared" si="31"/>
        <v>0</v>
      </c>
      <c r="AE66" s="354">
        <f t="shared" si="32"/>
        <v>0</v>
      </c>
      <c r="AF66" s="354">
        <f t="shared" si="33"/>
        <v>0</v>
      </c>
      <c r="AG66" s="354">
        <f t="shared" si="53"/>
        <v>0</v>
      </c>
      <c r="AH66" s="354">
        <f t="shared" si="54"/>
        <v>0</v>
      </c>
      <c r="AI66" s="355">
        <f t="shared" si="55"/>
        <v>0</v>
      </c>
      <c r="AJ66" s="106"/>
      <c r="AK66" s="106"/>
      <c r="AL66" s="363">
        <v>0.49</v>
      </c>
      <c r="AM66" s="354">
        <f t="shared" si="34"/>
        <v>0</v>
      </c>
      <c r="AN66" s="354">
        <f t="shared" si="35"/>
        <v>0</v>
      </c>
      <c r="AO66" s="354">
        <f t="shared" si="36"/>
        <v>0</v>
      </c>
      <c r="AP66" s="354">
        <f t="shared" si="37"/>
        <v>0</v>
      </c>
      <c r="AQ66" s="354">
        <f t="shared" si="56"/>
        <v>0</v>
      </c>
      <c r="AR66" s="354">
        <f t="shared" si="57"/>
        <v>0</v>
      </c>
      <c r="AS66" s="355">
        <f t="shared" si="58"/>
        <v>0</v>
      </c>
      <c r="AT66" s="106"/>
      <c r="AU66" s="106"/>
      <c r="AV66" s="363">
        <v>0.49</v>
      </c>
      <c r="AW66" s="354">
        <f t="shared" si="38"/>
        <v>0</v>
      </c>
      <c r="AX66" s="354">
        <f t="shared" si="39"/>
        <v>0</v>
      </c>
      <c r="AY66" s="354">
        <f t="shared" si="40"/>
        <v>0</v>
      </c>
      <c r="AZ66" s="354">
        <f t="shared" si="41"/>
        <v>0</v>
      </c>
      <c r="BA66" s="354">
        <f t="shared" si="59"/>
        <v>0</v>
      </c>
      <c r="BB66" s="354">
        <f t="shared" si="60"/>
        <v>0</v>
      </c>
      <c r="BC66" s="355">
        <f t="shared" si="61"/>
        <v>0</v>
      </c>
      <c r="BD66" s="106"/>
      <c r="BE66" s="106"/>
      <c r="BF66" s="363">
        <v>0.49</v>
      </c>
      <c r="BG66" s="354">
        <f t="shared" si="43"/>
        <v>0</v>
      </c>
      <c r="BH66" s="354">
        <f t="shared" si="44"/>
        <v>0</v>
      </c>
      <c r="BI66" s="354">
        <f t="shared" si="45"/>
        <v>0</v>
      </c>
      <c r="BJ66" s="354">
        <f t="shared" si="46"/>
        <v>0</v>
      </c>
      <c r="BK66" s="354">
        <f t="shared" si="62"/>
        <v>0</v>
      </c>
      <c r="BL66" s="354">
        <f t="shared" si="63"/>
        <v>0</v>
      </c>
      <c r="BM66" s="355">
        <f t="shared" si="64"/>
        <v>0</v>
      </c>
    </row>
    <row r="67" spans="2:65" x14ac:dyDescent="0.25">
      <c r="B67" s="363">
        <v>0.48</v>
      </c>
      <c r="C67" s="354"/>
      <c r="D67" s="354"/>
      <c r="E67" s="354"/>
      <c r="F67" s="354">
        <f>'Form 5 BIODIESEL'!E94</f>
        <v>0</v>
      </c>
      <c r="G67" s="354">
        <f>'Form 6 LNG'!E94</f>
        <v>0</v>
      </c>
      <c r="H67" s="354">
        <f>'Form 7 BUNKER C'!E94</f>
        <v>0</v>
      </c>
      <c r="I67" s="355">
        <f>'Form 8 LFO Diesel'!E94</f>
        <v>0</v>
      </c>
      <c r="J67" s="106"/>
      <c r="K67" s="106"/>
      <c r="L67" s="106"/>
      <c r="M67" s="106"/>
      <c r="N67" s="106"/>
      <c r="O67" s="106"/>
      <c r="P67" s="106"/>
      <c r="Q67" s="106"/>
      <c r="R67" s="363">
        <v>0.48</v>
      </c>
      <c r="S67" s="354">
        <f t="shared" si="26"/>
        <v>0</v>
      </c>
      <c r="T67" s="354">
        <f t="shared" si="27"/>
        <v>0</v>
      </c>
      <c r="U67" s="354">
        <f t="shared" si="28"/>
        <v>0</v>
      </c>
      <c r="V67" s="354">
        <f t="shared" si="29"/>
        <v>0</v>
      </c>
      <c r="W67" s="354">
        <f t="shared" si="50"/>
        <v>0</v>
      </c>
      <c r="X67" s="354">
        <f t="shared" si="51"/>
        <v>0</v>
      </c>
      <c r="Y67" s="355">
        <f t="shared" si="52"/>
        <v>0</v>
      </c>
      <c r="Z67" s="106"/>
      <c r="AA67" s="106"/>
      <c r="AB67" s="363">
        <v>0.48</v>
      </c>
      <c r="AC67" s="354">
        <f t="shared" si="30"/>
        <v>0</v>
      </c>
      <c r="AD67" s="354">
        <f t="shared" si="31"/>
        <v>0</v>
      </c>
      <c r="AE67" s="354">
        <f t="shared" si="32"/>
        <v>0</v>
      </c>
      <c r="AF67" s="354">
        <f t="shared" si="33"/>
        <v>0</v>
      </c>
      <c r="AG67" s="354">
        <f t="shared" si="53"/>
        <v>0</v>
      </c>
      <c r="AH67" s="354">
        <f t="shared" si="54"/>
        <v>0</v>
      </c>
      <c r="AI67" s="355">
        <f t="shared" si="55"/>
        <v>0</v>
      </c>
      <c r="AJ67" s="106"/>
      <c r="AK67" s="106"/>
      <c r="AL67" s="363">
        <v>0.48</v>
      </c>
      <c r="AM67" s="354">
        <f t="shared" si="34"/>
        <v>0</v>
      </c>
      <c r="AN67" s="354">
        <f t="shared" si="35"/>
        <v>0</v>
      </c>
      <c r="AO67" s="354">
        <f t="shared" si="36"/>
        <v>0</v>
      </c>
      <c r="AP67" s="354">
        <f t="shared" si="37"/>
        <v>0</v>
      </c>
      <c r="AQ67" s="354">
        <f t="shared" si="56"/>
        <v>0</v>
      </c>
      <c r="AR67" s="354">
        <f t="shared" si="57"/>
        <v>0</v>
      </c>
      <c r="AS67" s="355">
        <f t="shared" si="58"/>
        <v>0</v>
      </c>
      <c r="AT67" s="106"/>
      <c r="AU67" s="106"/>
      <c r="AV67" s="363">
        <v>0.48</v>
      </c>
      <c r="AW67" s="354">
        <f t="shared" si="38"/>
        <v>0</v>
      </c>
      <c r="AX67" s="354">
        <f t="shared" si="39"/>
        <v>0</v>
      </c>
      <c r="AY67" s="354">
        <f t="shared" si="40"/>
        <v>0</v>
      </c>
      <c r="AZ67" s="354">
        <f t="shared" si="41"/>
        <v>0</v>
      </c>
      <c r="BA67" s="354">
        <f t="shared" si="59"/>
        <v>0</v>
      </c>
      <c r="BB67" s="354">
        <f t="shared" si="60"/>
        <v>0</v>
      </c>
      <c r="BC67" s="355">
        <f t="shared" si="61"/>
        <v>0</v>
      </c>
      <c r="BD67" s="106"/>
      <c r="BE67" s="106"/>
      <c r="BF67" s="363">
        <v>0.48</v>
      </c>
      <c r="BG67" s="354">
        <f t="shared" si="43"/>
        <v>0</v>
      </c>
      <c r="BH67" s="354">
        <f t="shared" si="44"/>
        <v>0</v>
      </c>
      <c r="BI67" s="354">
        <f t="shared" si="45"/>
        <v>0</v>
      </c>
      <c r="BJ67" s="354">
        <f t="shared" si="46"/>
        <v>0</v>
      </c>
      <c r="BK67" s="354">
        <f t="shared" si="62"/>
        <v>0</v>
      </c>
      <c r="BL67" s="354">
        <f t="shared" si="63"/>
        <v>0</v>
      </c>
      <c r="BM67" s="355">
        <f t="shared" si="64"/>
        <v>0</v>
      </c>
    </row>
    <row r="68" spans="2:65" x14ac:dyDescent="0.25">
      <c r="B68" s="363">
        <v>0.47</v>
      </c>
      <c r="C68" s="354"/>
      <c r="D68" s="354"/>
      <c r="E68" s="354"/>
      <c r="F68" s="354">
        <f>'Form 5 BIODIESEL'!E95</f>
        <v>0</v>
      </c>
      <c r="G68" s="354">
        <f>'Form 6 LNG'!E95</f>
        <v>0</v>
      </c>
      <c r="H68" s="354">
        <f>'Form 7 BUNKER C'!E95</f>
        <v>0</v>
      </c>
      <c r="I68" s="355">
        <f>'Form 8 LFO Diesel'!E95</f>
        <v>0</v>
      </c>
      <c r="J68" s="106"/>
      <c r="K68" s="106"/>
      <c r="L68" s="106"/>
      <c r="M68" s="106"/>
      <c r="N68" s="106"/>
      <c r="O68" s="106"/>
      <c r="P68" s="106"/>
      <c r="Q68" s="106"/>
      <c r="R68" s="363">
        <v>0.47</v>
      </c>
      <c r="S68" s="354">
        <f t="shared" si="26"/>
        <v>0</v>
      </c>
      <c r="T68" s="354">
        <f t="shared" si="27"/>
        <v>0</v>
      </c>
      <c r="U68" s="354">
        <f t="shared" si="28"/>
        <v>0</v>
      </c>
      <c r="V68" s="354">
        <f t="shared" si="29"/>
        <v>0</v>
      </c>
      <c r="W68" s="354">
        <f t="shared" si="50"/>
        <v>0</v>
      </c>
      <c r="X68" s="354">
        <f t="shared" si="51"/>
        <v>0</v>
      </c>
      <c r="Y68" s="355">
        <f t="shared" si="52"/>
        <v>0</v>
      </c>
      <c r="Z68" s="106"/>
      <c r="AA68" s="106"/>
      <c r="AB68" s="363">
        <v>0.47</v>
      </c>
      <c r="AC68" s="354">
        <f t="shared" si="30"/>
        <v>0</v>
      </c>
      <c r="AD68" s="354">
        <f t="shared" si="31"/>
        <v>0</v>
      </c>
      <c r="AE68" s="354">
        <f t="shared" si="32"/>
        <v>0</v>
      </c>
      <c r="AF68" s="354">
        <f t="shared" si="33"/>
        <v>0</v>
      </c>
      <c r="AG68" s="354">
        <f t="shared" si="53"/>
        <v>0</v>
      </c>
      <c r="AH68" s="354">
        <f t="shared" si="54"/>
        <v>0</v>
      </c>
      <c r="AI68" s="355">
        <f t="shared" si="55"/>
        <v>0</v>
      </c>
      <c r="AJ68" s="106"/>
      <c r="AK68" s="106"/>
      <c r="AL68" s="363">
        <v>0.47</v>
      </c>
      <c r="AM68" s="354">
        <f t="shared" si="34"/>
        <v>0</v>
      </c>
      <c r="AN68" s="354">
        <f t="shared" si="35"/>
        <v>0</v>
      </c>
      <c r="AO68" s="354">
        <f t="shared" si="36"/>
        <v>0</v>
      </c>
      <c r="AP68" s="354">
        <f t="shared" si="37"/>
        <v>0</v>
      </c>
      <c r="AQ68" s="354">
        <f t="shared" si="56"/>
        <v>0</v>
      </c>
      <c r="AR68" s="354">
        <f t="shared" si="57"/>
        <v>0</v>
      </c>
      <c r="AS68" s="355">
        <f t="shared" si="58"/>
        <v>0</v>
      </c>
      <c r="AT68" s="106"/>
      <c r="AU68" s="106"/>
      <c r="AV68" s="363">
        <v>0.47</v>
      </c>
      <c r="AW68" s="354">
        <f t="shared" si="38"/>
        <v>0</v>
      </c>
      <c r="AX68" s="354">
        <f t="shared" si="39"/>
        <v>0</v>
      </c>
      <c r="AY68" s="354">
        <f t="shared" si="40"/>
        <v>0</v>
      </c>
      <c r="AZ68" s="354">
        <f t="shared" si="41"/>
        <v>0</v>
      </c>
      <c r="BA68" s="354">
        <f t="shared" si="59"/>
        <v>0</v>
      </c>
      <c r="BB68" s="354">
        <f t="shared" si="60"/>
        <v>0</v>
      </c>
      <c r="BC68" s="355">
        <f t="shared" si="61"/>
        <v>0</v>
      </c>
      <c r="BD68" s="106"/>
      <c r="BE68" s="106"/>
      <c r="BF68" s="363">
        <v>0.47</v>
      </c>
      <c r="BG68" s="354">
        <f t="shared" si="43"/>
        <v>0</v>
      </c>
      <c r="BH68" s="354">
        <f t="shared" si="44"/>
        <v>0</v>
      </c>
      <c r="BI68" s="354">
        <f t="shared" si="45"/>
        <v>0</v>
      </c>
      <c r="BJ68" s="354">
        <f t="shared" si="46"/>
        <v>0</v>
      </c>
      <c r="BK68" s="354">
        <f t="shared" si="62"/>
        <v>0</v>
      </c>
      <c r="BL68" s="354">
        <f t="shared" si="63"/>
        <v>0</v>
      </c>
      <c r="BM68" s="355">
        <f t="shared" si="64"/>
        <v>0</v>
      </c>
    </row>
    <row r="69" spans="2:65" x14ac:dyDescent="0.25">
      <c r="B69" s="363">
        <v>0.46</v>
      </c>
      <c r="C69" s="354"/>
      <c r="D69" s="354"/>
      <c r="E69" s="354"/>
      <c r="F69" s="354">
        <f>'Form 5 BIODIESEL'!E96</f>
        <v>0</v>
      </c>
      <c r="G69" s="354">
        <f>'Form 6 LNG'!E96</f>
        <v>0</v>
      </c>
      <c r="H69" s="354">
        <f>'Form 7 BUNKER C'!E96</f>
        <v>0</v>
      </c>
      <c r="I69" s="355">
        <f>'Form 8 LFO Diesel'!E96</f>
        <v>0</v>
      </c>
      <c r="J69" s="106"/>
      <c r="K69" s="106"/>
      <c r="L69" s="106"/>
      <c r="M69" s="106"/>
      <c r="N69" s="106"/>
      <c r="O69" s="106"/>
      <c r="P69" s="106"/>
      <c r="Q69" s="106"/>
      <c r="R69" s="363">
        <v>0.46</v>
      </c>
      <c r="S69" s="354">
        <f t="shared" si="26"/>
        <v>0</v>
      </c>
      <c r="T69" s="354">
        <f t="shared" si="27"/>
        <v>0</v>
      </c>
      <c r="U69" s="354">
        <f t="shared" si="28"/>
        <v>0</v>
      </c>
      <c r="V69" s="354">
        <f t="shared" si="29"/>
        <v>0</v>
      </c>
      <c r="W69" s="354">
        <f t="shared" si="50"/>
        <v>0</v>
      </c>
      <c r="X69" s="354">
        <f t="shared" si="51"/>
        <v>0</v>
      </c>
      <c r="Y69" s="355">
        <f t="shared" si="52"/>
        <v>0</v>
      </c>
      <c r="Z69" s="106"/>
      <c r="AA69" s="106"/>
      <c r="AB69" s="363">
        <v>0.46</v>
      </c>
      <c r="AC69" s="354">
        <f t="shared" si="30"/>
        <v>0</v>
      </c>
      <c r="AD69" s="354">
        <f t="shared" si="31"/>
        <v>0</v>
      </c>
      <c r="AE69" s="354">
        <f t="shared" si="32"/>
        <v>0</v>
      </c>
      <c r="AF69" s="354">
        <f t="shared" si="33"/>
        <v>0</v>
      </c>
      <c r="AG69" s="354">
        <f t="shared" si="53"/>
        <v>0</v>
      </c>
      <c r="AH69" s="354">
        <f t="shared" si="54"/>
        <v>0</v>
      </c>
      <c r="AI69" s="355">
        <f t="shared" si="55"/>
        <v>0</v>
      </c>
      <c r="AJ69" s="106"/>
      <c r="AK69" s="106"/>
      <c r="AL69" s="363">
        <v>0.46</v>
      </c>
      <c r="AM69" s="354">
        <f t="shared" si="34"/>
        <v>0</v>
      </c>
      <c r="AN69" s="354">
        <f t="shared" si="35"/>
        <v>0</v>
      </c>
      <c r="AO69" s="354">
        <f t="shared" si="36"/>
        <v>0</v>
      </c>
      <c r="AP69" s="354">
        <f t="shared" si="37"/>
        <v>0</v>
      </c>
      <c r="AQ69" s="354">
        <f t="shared" si="56"/>
        <v>0</v>
      </c>
      <c r="AR69" s="354">
        <f t="shared" si="57"/>
        <v>0</v>
      </c>
      <c r="AS69" s="355">
        <f t="shared" si="58"/>
        <v>0</v>
      </c>
      <c r="AT69" s="106"/>
      <c r="AU69" s="106"/>
      <c r="AV69" s="363">
        <v>0.46</v>
      </c>
      <c r="AW69" s="354">
        <f t="shared" si="38"/>
        <v>0</v>
      </c>
      <c r="AX69" s="354">
        <f t="shared" si="39"/>
        <v>0</v>
      </c>
      <c r="AY69" s="354">
        <f t="shared" si="40"/>
        <v>0</v>
      </c>
      <c r="AZ69" s="354">
        <f t="shared" si="41"/>
        <v>0</v>
      </c>
      <c r="BA69" s="354">
        <f t="shared" si="59"/>
        <v>0</v>
      </c>
      <c r="BB69" s="354">
        <f t="shared" si="60"/>
        <v>0</v>
      </c>
      <c r="BC69" s="355">
        <f t="shared" si="61"/>
        <v>0</v>
      </c>
      <c r="BD69" s="106"/>
      <c r="BE69" s="106"/>
      <c r="BF69" s="363">
        <v>0.46</v>
      </c>
      <c r="BG69" s="354">
        <f t="shared" si="43"/>
        <v>0</v>
      </c>
      <c r="BH69" s="354">
        <f t="shared" si="44"/>
        <v>0</v>
      </c>
      <c r="BI69" s="354">
        <f t="shared" si="45"/>
        <v>0</v>
      </c>
      <c r="BJ69" s="354">
        <f t="shared" si="46"/>
        <v>0</v>
      </c>
      <c r="BK69" s="354">
        <f t="shared" si="62"/>
        <v>0</v>
      </c>
      <c r="BL69" s="354">
        <f t="shared" si="63"/>
        <v>0</v>
      </c>
      <c r="BM69" s="355">
        <f t="shared" si="64"/>
        <v>0</v>
      </c>
    </row>
    <row r="70" spans="2:65" x14ac:dyDescent="0.25">
      <c r="B70" s="363">
        <v>0.45</v>
      </c>
      <c r="C70" s="354"/>
      <c r="D70" s="354"/>
      <c r="E70" s="354"/>
      <c r="F70" s="354">
        <f>'Form 5 BIODIESEL'!E97</f>
        <v>0</v>
      </c>
      <c r="G70" s="354">
        <f>'Form 6 LNG'!E97</f>
        <v>0</v>
      </c>
      <c r="H70" s="354">
        <f>'Form 7 BUNKER C'!E97</f>
        <v>0</v>
      </c>
      <c r="I70" s="355">
        <f>'Form 8 LFO Diesel'!E97</f>
        <v>0</v>
      </c>
      <c r="J70" s="106"/>
      <c r="K70" s="106"/>
      <c r="L70" s="106"/>
      <c r="M70" s="106"/>
      <c r="N70" s="106"/>
      <c r="O70" s="106"/>
      <c r="P70" s="106"/>
      <c r="Q70" s="106"/>
      <c r="R70" s="363">
        <v>0.45</v>
      </c>
      <c r="S70" s="354">
        <f t="shared" si="26"/>
        <v>0</v>
      </c>
      <c r="T70" s="354">
        <f t="shared" si="27"/>
        <v>0</v>
      </c>
      <c r="U70" s="354">
        <f t="shared" si="28"/>
        <v>0</v>
      </c>
      <c r="V70" s="354">
        <f t="shared" si="29"/>
        <v>0</v>
      </c>
      <c r="W70" s="354">
        <f t="shared" si="50"/>
        <v>0</v>
      </c>
      <c r="X70" s="354">
        <f t="shared" si="51"/>
        <v>0</v>
      </c>
      <c r="Y70" s="355">
        <f t="shared" si="52"/>
        <v>0</v>
      </c>
      <c r="Z70" s="106"/>
      <c r="AA70" s="106"/>
      <c r="AB70" s="363">
        <v>0.45</v>
      </c>
      <c r="AC70" s="354">
        <f t="shared" si="30"/>
        <v>0</v>
      </c>
      <c r="AD70" s="354">
        <f t="shared" si="31"/>
        <v>0</v>
      </c>
      <c r="AE70" s="354">
        <f t="shared" si="32"/>
        <v>0</v>
      </c>
      <c r="AF70" s="354">
        <f t="shared" si="33"/>
        <v>0</v>
      </c>
      <c r="AG70" s="354">
        <f t="shared" si="53"/>
        <v>0</v>
      </c>
      <c r="AH70" s="354">
        <f t="shared" si="54"/>
        <v>0</v>
      </c>
      <c r="AI70" s="355">
        <f t="shared" si="55"/>
        <v>0</v>
      </c>
      <c r="AJ70" s="106"/>
      <c r="AK70" s="106"/>
      <c r="AL70" s="363">
        <v>0.45</v>
      </c>
      <c r="AM70" s="354">
        <f t="shared" si="34"/>
        <v>0</v>
      </c>
      <c r="AN70" s="354">
        <f t="shared" si="35"/>
        <v>0</v>
      </c>
      <c r="AO70" s="354">
        <f t="shared" si="36"/>
        <v>0</v>
      </c>
      <c r="AP70" s="354">
        <f t="shared" si="37"/>
        <v>0</v>
      </c>
      <c r="AQ70" s="354">
        <f t="shared" si="56"/>
        <v>0</v>
      </c>
      <c r="AR70" s="354">
        <f t="shared" si="57"/>
        <v>0</v>
      </c>
      <c r="AS70" s="355">
        <f t="shared" si="58"/>
        <v>0</v>
      </c>
      <c r="AT70" s="106"/>
      <c r="AU70" s="106"/>
      <c r="AV70" s="363">
        <v>0.45</v>
      </c>
      <c r="AW70" s="354">
        <f t="shared" si="38"/>
        <v>0</v>
      </c>
      <c r="AX70" s="354">
        <f t="shared" si="39"/>
        <v>0</v>
      </c>
      <c r="AY70" s="354">
        <f t="shared" si="40"/>
        <v>0</v>
      </c>
      <c r="AZ70" s="354">
        <f t="shared" si="41"/>
        <v>0</v>
      </c>
      <c r="BA70" s="354">
        <f t="shared" si="59"/>
        <v>0</v>
      </c>
      <c r="BB70" s="354">
        <f t="shared" si="60"/>
        <v>0</v>
      </c>
      <c r="BC70" s="355">
        <f t="shared" si="61"/>
        <v>0</v>
      </c>
      <c r="BD70" s="106"/>
      <c r="BE70" s="106"/>
      <c r="BF70" s="363">
        <v>0.45</v>
      </c>
      <c r="BG70" s="354">
        <f t="shared" si="43"/>
        <v>0</v>
      </c>
      <c r="BH70" s="354">
        <f t="shared" si="44"/>
        <v>0</v>
      </c>
      <c r="BI70" s="354">
        <f t="shared" si="45"/>
        <v>0</v>
      </c>
      <c r="BJ70" s="354">
        <f t="shared" si="46"/>
        <v>0</v>
      </c>
      <c r="BK70" s="354">
        <f t="shared" si="62"/>
        <v>0</v>
      </c>
      <c r="BL70" s="354">
        <f t="shared" si="63"/>
        <v>0</v>
      </c>
      <c r="BM70" s="355">
        <f t="shared" si="64"/>
        <v>0</v>
      </c>
    </row>
    <row r="71" spans="2:65" x14ac:dyDescent="0.25">
      <c r="B71" s="363">
        <v>0.44</v>
      </c>
      <c r="C71" s="354"/>
      <c r="D71" s="354"/>
      <c r="E71" s="354"/>
      <c r="F71" s="354">
        <f>'Form 5 BIODIESEL'!E98</f>
        <v>0</v>
      </c>
      <c r="G71" s="354">
        <f>'Form 6 LNG'!E98</f>
        <v>0</v>
      </c>
      <c r="H71" s="354">
        <f>'Form 7 BUNKER C'!E98</f>
        <v>0</v>
      </c>
      <c r="I71" s="355">
        <f>'Form 8 LFO Diesel'!E98</f>
        <v>0</v>
      </c>
      <c r="J71" s="106"/>
      <c r="K71" s="106"/>
      <c r="L71" s="106"/>
      <c r="M71" s="106"/>
      <c r="N71" s="106"/>
      <c r="O71" s="106"/>
      <c r="P71" s="106"/>
      <c r="Q71" s="106"/>
      <c r="R71" s="363">
        <v>0.44</v>
      </c>
      <c r="S71" s="354">
        <f t="shared" si="26"/>
        <v>0</v>
      </c>
      <c r="T71" s="354">
        <f t="shared" si="27"/>
        <v>0</v>
      </c>
      <c r="U71" s="354">
        <f t="shared" si="28"/>
        <v>0</v>
      </c>
      <c r="V71" s="354">
        <f t="shared" si="29"/>
        <v>0</v>
      </c>
      <c r="W71" s="354">
        <f t="shared" si="50"/>
        <v>0</v>
      </c>
      <c r="X71" s="354">
        <f t="shared" si="51"/>
        <v>0</v>
      </c>
      <c r="Y71" s="355">
        <f t="shared" si="52"/>
        <v>0</v>
      </c>
      <c r="Z71" s="106"/>
      <c r="AA71" s="106"/>
      <c r="AB71" s="363">
        <v>0.44</v>
      </c>
      <c r="AC71" s="354">
        <f t="shared" si="30"/>
        <v>0</v>
      </c>
      <c r="AD71" s="354">
        <f t="shared" si="31"/>
        <v>0</v>
      </c>
      <c r="AE71" s="354">
        <f t="shared" si="32"/>
        <v>0</v>
      </c>
      <c r="AF71" s="354">
        <f t="shared" si="33"/>
        <v>0</v>
      </c>
      <c r="AG71" s="354">
        <f t="shared" si="53"/>
        <v>0</v>
      </c>
      <c r="AH71" s="354">
        <f t="shared" si="54"/>
        <v>0</v>
      </c>
      <c r="AI71" s="355">
        <f t="shared" si="55"/>
        <v>0</v>
      </c>
      <c r="AJ71" s="106"/>
      <c r="AK71" s="106"/>
      <c r="AL71" s="363">
        <v>0.44</v>
      </c>
      <c r="AM71" s="354">
        <f t="shared" si="34"/>
        <v>0</v>
      </c>
      <c r="AN71" s="354">
        <f t="shared" si="35"/>
        <v>0</v>
      </c>
      <c r="AO71" s="354">
        <f t="shared" si="36"/>
        <v>0</v>
      </c>
      <c r="AP71" s="354">
        <f t="shared" si="37"/>
        <v>0</v>
      </c>
      <c r="AQ71" s="354">
        <f t="shared" si="56"/>
        <v>0</v>
      </c>
      <c r="AR71" s="354">
        <f t="shared" si="57"/>
        <v>0</v>
      </c>
      <c r="AS71" s="355">
        <f t="shared" si="58"/>
        <v>0</v>
      </c>
      <c r="AT71" s="106"/>
      <c r="AU71" s="106"/>
      <c r="AV71" s="363">
        <v>0.44</v>
      </c>
      <c r="AW71" s="354">
        <f t="shared" si="38"/>
        <v>0</v>
      </c>
      <c r="AX71" s="354">
        <f t="shared" si="39"/>
        <v>0</v>
      </c>
      <c r="AY71" s="354">
        <f t="shared" si="40"/>
        <v>0</v>
      </c>
      <c r="AZ71" s="354">
        <f t="shared" si="41"/>
        <v>0</v>
      </c>
      <c r="BA71" s="354">
        <f t="shared" si="59"/>
        <v>0</v>
      </c>
      <c r="BB71" s="354">
        <f t="shared" si="60"/>
        <v>0</v>
      </c>
      <c r="BC71" s="355">
        <f t="shared" si="61"/>
        <v>0</v>
      </c>
      <c r="BD71" s="106"/>
      <c r="BE71" s="106"/>
      <c r="BF71" s="363">
        <v>0.44</v>
      </c>
      <c r="BG71" s="354">
        <f t="shared" si="43"/>
        <v>0</v>
      </c>
      <c r="BH71" s="354">
        <f t="shared" si="44"/>
        <v>0</v>
      </c>
      <c r="BI71" s="354">
        <f t="shared" si="45"/>
        <v>0</v>
      </c>
      <c r="BJ71" s="354">
        <f t="shared" si="46"/>
        <v>0</v>
      </c>
      <c r="BK71" s="354">
        <f t="shared" si="62"/>
        <v>0</v>
      </c>
      <c r="BL71" s="354">
        <f t="shared" si="63"/>
        <v>0</v>
      </c>
      <c r="BM71" s="355">
        <f t="shared" si="64"/>
        <v>0</v>
      </c>
    </row>
    <row r="72" spans="2:65" x14ac:dyDescent="0.25">
      <c r="B72" s="363">
        <v>0.43</v>
      </c>
      <c r="C72" s="354"/>
      <c r="D72" s="354"/>
      <c r="E72" s="354"/>
      <c r="F72" s="354">
        <f>'Form 5 BIODIESEL'!E99</f>
        <v>0</v>
      </c>
      <c r="G72" s="354">
        <f>'Form 6 LNG'!E99</f>
        <v>0</v>
      </c>
      <c r="H72" s="354">
        <f>'Form 7 BUNKER C'!E99</f>
        <v>0</v>
      </c>
      <c r="I72" s="355">
        <f>'Form 8 LFO Diesel'!E99</f>
        <v>0</v>
      </c>
      <c r="J72" s="106"/>
      <c r="K72" s="106"/>
      <c r="L72" s="106"/>
      <c r="M72" s="106"/>
      <c r="N72" s="106"/>
      <c r="O72" s="106"/>
      <c r="P72" s="106"/>
      <c r="Q72" s="106"/>
      <c r="R72" s="363">
        <v>0.43</v>
      </c>
      <c r="S72" s="354">
        <f t="shared" si="26"/>
        <v>0</v>
      </c>
      <c r="T72" s="354">
        <f t="shared" si="27"/>
        <v>0</v>
      </c>
      <c r="U72" s="354">
        <f t="shared" si="28"/>
        <v>0</v>
      </c>
      <c r="V72" s="354">
        <f t="shared" si="29"/>
        <v>0</v>
      </c>
      <c r="W72" s="354">
        <f t="shared" si="50"/>
        <v>0</v>
      </c>
      <c r="X72" s="354">
        <f t="shared" si="51"/>
        <v>0</v>
      </c>
      <c r="Y72" s="355">
        <f t="shared" si="52"/>
        <v>0</v>
      </c>
      <c r="Z72" s="106"/>
      <c r="AA72" s="106"/>
      <c r="AB72" s="363">
        <v>0.43</v>
      </c>
      <c r="AC72" s="354">
        <f t="shared" si="30"/>
        <v>0</v>
      </c>
      <c r="AD72" s="354">
        <f t="shared" si="31"/>
        <v>0</v>
      </c>
      <c r="AE72" s="354">
        <f t="shared" si="32"/>
        <v>0</v>
      </c>
      <c r="AF72" s="354">
        <f t="shared" si="33"/>
        <v>0</v>
      </c>
      <c r="AG72" s="354">
        <f t="shared" si="53"/>
        <v>0</v>
      </c>
      <c r="AH72" s="354">
        <f t="shared" si="54"/>
        <v>0</v>
      </c>
      <c r="AI72" s="355">
        <f t="shared" si="55"/>
        <v>0</v>
      </c>
      <c r="AJ72" s="106"/>
      <c r="AK72" s="106"/>
      <c r="AL72" s="363">
        <v>0.43</v>
      </c>
      <c r="AM72" s="354">
        <f t="shared" si="34"/>
        <v>0</v>
      </c>
      <c r="AN72" s="354">
        <f t="shared" si="35"/>
        <v>0</v>
      </c>
      <c r="AO72" s="354">
        <f t="shared" si="36"/>
        <v>0</v>
      </c>
      <c r="AP72" s="354">
        <f t="shared" si="37"/>
        <v>0</v>
      </c>
      <c r="AQ72" s="354">
        <f t="shared" si="56"/>
        <v>0</v>
      </c>
      <c r="AR72" s="354">
        <f t="shared" si="57"/>
        <v>0</v>
      </c>
      <c r="AS72" s="355">
        <f t="shared" si="58"/>
        <v>0</v>
      </c>
      <c r="AT72" s="106"/>
      <c r="AU72" s="106"/>
      <c r="AV72" s="363">
        <v>0.43</v>
      </c>
      <c r="AW72" s="354">
        <f t="shared" si="38"/>
        <v>0</v>
      </c>
      <c r="AX72" s="354">
        <f t="shared" si="39"/>
        <v>0</v>
      </c>
      <c r="AY72" s="354">
        <f t="shared" si="40"/>
        <v>0</v>
      </c>
      <c r="AZ72" s="354">
        <f t="shared" si="41"/>
        <v>0</v>
      </c>
      <c r="BA72" s="354">
        <f t="shared" si="59"/>
        <v>0</v>
      </c>
      <c r="BB72" s="354">
        <f t="shared" si="60"/>
        <v>0</v>
      </c>
      <c r="BC72" s="355">
        <f t="shared" si="61"/>
        <v>0</v>
      </c>
      <c r="BD72" s="106"/>
      <c r="BE72" s="106"/>
      <c r="BF72" s="363">
        <v>0.43</v>
      </c>
      <c r="BG72" s="354">
        <f t="shared" si="43"/>
        <v>0</v>
      </c>
      <c r="BH72" s="354">
        <f t="shared" si="44"/>
        <v>0</v>
      </c>
      <c r="BI72" s="354">
        <f t="shared" si="45"/>
        <v>0</v>
      </c>
      <c r="BJ72" s="354">
        <f t="shared" si="46"/>
        <v>0</v>
      </c>
      <c r="BK72" s="354">
        <f t="shared" si="62"/>
        <v>0</v>
      </c>
      <c r="BL72" s="354">
        <f t="shared" si="63"/>
        <v>0</v>
      </c>
      <c r="BM72" s="355">
        <f t="shared" si="64"/>
        <v>0</v>
      </c>
    </row>
    <row r="73" spans="2:65" x14ac:dyDescent="0.25">
      <c r="B73" s="363">
        <v>0.42</v>
      </c>
      <c r="C73" s="354"/>
      <c r="D73" s="354"/>
      <c r="E73" s="354"/>
      <c r="F73" s="354">
        <f>'Form 5 BIODIESEL'!E100</f>
        <v>0</v>
      </c>
      <c r="G73" s="354">
        <f>'Form 6 LNG'!E100</f>
        <v>0</v>
      </c>
      <c r="H73" s="354">
        <f>'Form 7 BUNKER C'!E100</f>
        <v>0</v>
      </c>
      <c r="I73" s="355">
        <f>'Form 8 LFO Diesel'!E100</f>
        <v>0</v>
      </c>
      <c r="J73" s="106"/>
      <c r="K73" s="106"/>
      <c r="L73" s="106"/>
      <c r="M73" s="106"/>
      <c r="N73" s="106"/>
      <c r="O73" s="106"/>
      <c r="P73" s="106"/>
      <c r="Q73" s="106"/>
      <c r="R73" s="363">
        <v>0.42</v>
      </c>
      <c r="S73" s="354">
        <f t="shared" si="26"/>
        <v>0</v>
      </c>
      <c r="T73" s="354">
        <f t="shared" si="27"/>
        <v>0</v>
      </c>
      <c r="U73" s="354">
        <f t="shared" si="28"/>
        <v>0</v>
      </c>
      <c r="V73" s="354">
        <f t="shared" si="29"/>
        <v>0</v>
      </c>
      <c r="W73" s="354">
        <f t="shared" si="50"/>
        <v>0</v>
      </c>
      <c r="X73" s="354">
        <f t="shared" si="51"/>
        <v>0</v>
      </c>
      <c r="Y73" s="355">
        <f t="shared" si="52"/>
        <v>0</v>
      </c>
      <c r="Z73" s="106"/>
      <c r="AA73" s="106"/>
      <c r="AB73" s="363">
        <v>0.42</v>
      </c>
      <c r="AC73" s="354">
        <f t="shared" si="30"/>
        <v>0</v>
      </c>
      <c r="AD73" s="354">
        <f t="shared" si="31"/>
        <v>0</v>
      </c>
      <c r="AE73" s="354">
        <f t="shared" si="32"/>
        <v>0</v>
      </c>
      <c r="AF73" s="354">
        <f t="shared" si="33"/>
        <v>0</v>
      </c>
      <c r="AG73" s="354">
        <f t="shared" si="53"/>
        <v>0</v>
      </c>
      <c r="AH73" s="354">
        <f t="shared" si="54"/>
        <v>0</v>
      </c>
      <c r="AI73" s="355">
        <f t="shared" si="55"/>
        <v>0</v>
      </c>
      <c r="AJ73" s="106"/>
      <c r="AK73" s="106"/>
      <c r="AL73" s="363">
        <v>0.42</v>
      </c>
      <c r="AM73" s="354">
        <f t="shared" si="34"/>
        <v>0</v>
      </c>
      <c r="AN73" s="354">
        <f t="shared" si="35"/>
        <v>0</v>
      </c>
      <c r="AO73" s="354">
        <f t="shared" si="36"/>
        <v>0</v>
      </c>
      <c r="AP73" s="354">
        <f t="shared" si="37"/>
        <v>0</v>
      </c>
      <c r="AQ73" s="354">
        <f t="shared" si="56"/>
        <v>0</v>
      </c>
      <c r="AR73" s="354">
        <f t="shared" si="57"/>
        <v>0</v>
      </c>
      <c r="AS73" s="355">
        <f t="shared" si="58"/>
        <v>0</v>
      </c>
      <c r="AT73" s="106"/>
      <c r="AU73" s="106"/>
      <c r="AV73" s="363">
        <v>0.42</v>
      </c>
      <c r="AW73" s="354">
        <f t="shared" si="38"/>
        <v>0</v>
      </c>
      <c r="AX73" s="354">
        <f t="shared" si="39"/>
        <v>0</v>
      </c>
      <c r="AY73" s="354">
        <f t="shared" si="40"/>
        <v>0</v>
      </c>
      <c r="AZ73" s="354">
        <f t="shared" si="41"/>
        <v>0</v>
      </c>
      <c r="BA73" s="354">
        <f t="shared" si="59"/>
        <v>0</v>
      </c>
      <c r="BB73" s="354">
        <f t="shared" si="60"/>
        <v>0</v>
      </c>
      <c r="BC73" s="355">
        <f t="shared" si="61"/>
        <v>0</v>
      </c>
      <c r="BD73" s="106"/>
      <c r="BE73" s="106"/>
      <c r="BF73" s="363">
        <v>0.42</v>
      </c>
      <c r="BG73" s="354">
        <f t="shared" si="43"/>
        <v>0</v>
      </c>
      <c r="BH73" s="354">
        <f t="shared" si="44"/>
        <v>0</v>
      </c>
      <c r="BI73" s="354">
        <f t="shared" si="45"/>
        <v>0</v>
      </c>
      <c r="BJ73" s="354">
        <f t="shared" si="46"/>
        <v>0</v>
      </c>
      <c r="BK73" s="354">
        <f t="shared" si="62"/>
        <v>0</v>
      </c>
      <c r="BL73" s="354">
        <f t="shared" si="63"/>
        <v>0</v>
      </c>
      <c r="BM73" s="355">
        <f t="shared" si="64"/>
        <v>0</v>
      </c>
    </row>
    <row r="74" spans="2:65" x14ac:dyDescent="0.25">
      <c r="B74" s="363">
        <v>0.41</v>
      </c>
      <c r="C74" s="354"/>
      <c r="D74" s="354"/>
      <c r="E74" s="354"/>
      <c r="F74" s="354">
        <f>'Form 5 BIODIESEL'!E101</f>
        <v>0</v>
      </c>
      <c r="G74" s="354">
        <f>'Form 6 LNG'!E101</f>
        <v>0</v>
      </c>
      <c r="H74" s="354">
        <f>'Form 7 BUNKER C'!E101</f>
        <v>0</v>
      </c>
      <c r="I74" s="355">
        <f>'Form 8 LFO Diesel'!E101</f>
        <v>0</v>
      </c>
      <c r="J74" s="106"/>
      <c r="K74" s="106"/>
      <c r="L74" s="106"/>
      <c r="M74" s="106"/>
      <c r="N74" s="106"/>
      <c r="O74" s="106"/>
      <c r="P74" s="106"/>
      <c r="Q74" s="106"/>
      <c r="R74" s="363">
        <v>0.41</v>
      </c>
      <c r="S74" s="354">
        <f t="shared" si="26"/>
        <v>0</v>
      </c>
      <c r="T74" s="354">
        <f t="shared" si="27"/>
        <v>0</v>
      </c>
      <c r="U74" s="354">
        <f t="shared" si="28"/>
        <v>0</v>
      </c>
      <c r="V74" s="354">
        <f t="shared" si="29"/>
        <v>0</v>
      </c>
      <c r="W74" s="354">
        <f t="shared" si="50"/>
        <v>0</v>
      </c>
      <c r="X74" s="354">
        <f t="shared" si="51"/>
        <v>0</v>
      </c>
      <c r="Y74" s="355">
        <f t="shared" si="52"/>
        <v>0</v>
      </c>
      <c r="Z74" s="106"/>
      <c r="AA74" s="106"/>
      <c r="AB74" s="363">
        <v>0.41</v>
      </c>
      <c r="AC74" s="354">
        <f t="shared" si="30"/>
        <v>0</v>
      </c>
      <c r="AD74" s="354">
        <f t="shared" si="31"/>
        <v>0</v>
      </c>
      <c r="AE74" s="354">
        <f t="shared" si="32"/>
        <v>0</v>
      </c>
      <c r="AF74" s="354">
        <f t="shared" si="33"/>
        <v>0</v>
      </c>
      <c r="AG74" s="354">
        <f t="shared" si="53"/>
        <v>0</v>
      </c>
      <c r="AH74" s="354">
        <f t="shared" si="54"/>
        <v>0</v>
      </c>
      <c r="AI74" s="355">
        <f t="shared" si="55"/>
        <v>0</v>
      </c>
      <c r="AJ74" s="106"/>
      <c r="AK74" s="106"/>
      <c r="AL74" s="363">
        <v>0.41</v>
      </c>
      <c r="AM74" s="354">
        <f t="shared" si="34"/>
        <v>0</v>
      </c>
      <c r="AN74" s="354">
        <f t="shared" si="35"/>
        <v>0</v>
      </c>
      <c r="AO74" s="354">
        <f t="shared" si="36"/>
        <v>0</v>
      </c>
      <c r="AP74" s="354">
        <f t="shared" si="37"/>
        <v>0</v>
      </c>
      <c r="AQ74" s="354">
        <f t="shared" si="56"/>
        <v>0</v>
      </c>
      <c r="AR74" s="354">
        <f t="shared" si="57"/>
        <v>0</v>
      </c>
      <c r="AS74" s="355">
        <f t="shared" si="58"/>
        <v>0</v>
      </c>
      <c r="AT74" s="106"/>
      <c r="AU74" s="106"/>
      <c r="AV74" s="363">
        <v>0.41</v>
      </c>
      <c r="AW74" s="354">
        <f t="shared" si="38"/>
        <v>0</v>
      </c>
      <c r="AX74" s="354">
        <f t="shared" si="39"/>
        <v>0</v>
      </c>
      <c r="AY74" s="354">
        <f t="shared" si="40"/>
        <v>0</v>
      </c>
      <c r="AZ74" s="354">
        <f t="shared" si="41"/>
        <v>0</v>
      </c>
      <c r="BA74" s="354">
        <f t="shared" si="59"/>
        <v>0</v>
      </c>
      <c r="BB74" s="354">
        <f t="shared" si="60"/>
        <v>0</v>
      </c>
      <c r="BC74" s="355">
        <f t="shared" si="61"/>
        <v>0</v>
      </c>
      <c r="BD74" s="106"/>
      <c r="BE74" s="106"/>
      <c r="BF74" s="363">
        <v>0.41</v>
      </c>
      <c r="BG74" s="354">
        <f t="shared" si="43"/>
        <v>0</v>
      </c>
      <c r="BH74" s="354">
        <f t="shared" si="44"/>
        <v>0</v>
      </c>
      <c r="BI74" s="354">
        <f t="shared" si="45"/>
        <v>0</v>
      </c>
      <c r="BJ74" s="354">
        <f t="shared" si="46"/>
        <v>0</v>
      </c>
      <c r="BK74" s="354">
        <f t="shared" si="62"/>
        <v>0</v>
      </c>
      <c r="BL74" s="354">
        <f t="shared" si="63"/>
        <v>0</v>
      </c>
      <c r="BM74" s="355">
        <f t="shared" si="64"/>
        <v>0</v>
      </c>
    </row>
    <row r="75" spans="2:65" x14ac:dyDescent="0.25">
      <c r="B75" s="363">
        <v>0.4</v>
      </c>
      <c r="C75" s="354"/>
      <c r="D75" s="354"/>
      <c r="E75" s="354"/>
      <c r="F75" s="354">
        <f>'Form 5 BIODIESEL'!E102</f>
        <v>0</v>
      </c>
      <c r="G75" s="354">
        <f>'Form 6 LNG'!E102</f>
        <v>0</v>
      </c>
      <c r="H75" s="354">
        <f>'Form 7 BUNKER C'!E102</f>
        <v>0</v>
      </c>
      <c r="I75" s="355">
        <f>'Form 8 LFO Diesel'!E102</f>
        <v>0</v>
      </c>
      <c r="J75" s="106"/>
      <c r="K75" s="106"/>
      <c r="L75" s="106"/>
      <c r="M75" s="106"/>
      <c r="N75" s="106"/>
      <c r="O75" s="106"/>
      <c r="P75" s="106"/>
      <c r="Q75" s="106"/>
      <c r="R75" s="363">
        <v>0.4</v>
      </c>
      <c r="S75" s="354">
        <f t="shared" si="26"/>
        <v>0</v>
      </c>
      <c r="T75" s="354">
        <f t="shared" si="27"/>
        <v>0</v>
      </c>
      <c r="U75" s="354">
        <f t="shared" si="28"/>
        <v>0</v>
      </c>
      <c r="V75" s="354">
        <f t="shared" si="29"/>
        <v>0</v>
      </c>
      <c r="W75" s="354">
        <f t="shared" si="50"/>
        <v>0</v>
      </c>
      <c r="X75" s="354">
        <f t="shared" si="51"/>
        <v>0</v>
      </c>
      <c r="Y75" s="355">
        <f t="shared" si="52"/>
        <v>0</v>
      </c>
      <c r="Z75" s="106"/>
      <c r="AA75" s="106"/>
      <c r="AB75" s="363">
        <v>0.4</v>
      </c>
      <c r="AC75" s="354">
        <f t="shared" si="30"/>
        <v>0</v>
      </c>
      <c r="AD75" s="354">
        <f t="shared" si="31"/>
        <v>0</v>
      </c>
      <c r="AE75" s="354">
        <f t="shared" si="32"/>
        <v>0</v>
      </c>
      <c r="AF75" s="354">
        <f t="shared" si="33"/>
        <v>0</v>
      </c>
      <c r="AG75" s="354">
        <f t="shared" si="53"/>
        <v>0</v>
      </c>
      <c r="AH75" s="354">
        <f t="shared" si="54"/>
        <v>0</v>
      </c>
      <c r="AI75" s="355">
        <f t="shared" si="55"/>
        <v>0</v>
      </c>
      <c r="AJ75" s="106"/>
      <c r="AK75" s="106"/>
      <c r="AL75" s="363">
        <v>0.4</v>
      </c>
      <c r="AM75" s="354">
        <f t="shared" si="34"/>
        <v>0</v>
      </c>
      <c r="AN75" s="354">
        <f t="shared" si="35"/>
        <v>0</v>
      </c>
      <c r="AO75" s="354">
        <f t="shared" si="36"/>
        <v>0</v>
      </c>
      <c r="AP75" s="354">
        <f t="shared" si="37"/>
        <v>0</v>
      </c>
      <c r="AQ75" s="354">
        <f t="shared" si="56"/>
        <v>0</v>
      </c>
      <c r="AR75" s="354">
        <f t="shared" si="57"/>
        <v>0</v>
      </c>
      <c r="AS75" s="355">
        <f t="shared" si="58"/>
        <v>0</v>
      </c>
      <c r="AT75" s="106"/>
      <c r="AU75" s="106"/>
      <c r="AV75" s="363">
        <v>0.4</v>
      </c>
      <c r="AW75" s="354">
        <f t="shared" si="38"/>
        <v>0</v>
      </c>
      <c r="AX75" s="354">
        <f t="shared" si="39"/>
        <v>0</v>
      </c>
      <c r="AY75" s="354">
        <f t="shared" si="40"/>
        <v>0</v>
      </c>
      <c r="AZ75" s="354">
        <f t="shared" si="41"/>
        <v>0</v>
      </c>
      <c r="BA75" s="354">
        <f t="shared" si="59"/>
        <v>0</v>
      </c>
      <c r="BB75" s="354">
        <f t="shared" si="60"/>
        <v>0</v>
      </c>
      <c r="BC75" s="355">
        <f t="shared" si="61"/>
        <v>0</v>
      </c>
      <c r="BD75" s="106"/>
      <c r="BE75" s="106"/>
      <c r="BF75" s="363">
        <v>0.4</v>
      </c>
      <c r="BG75" s="354">
        <f t="shared" si="43"/>
        <v>0</v>
      </c>
      <c r="BH75" s="354">
        <f t="shared" si="44"/>
        <v>0</v>
      </c>
      <c r="BI75" s="354">
        <f t="shared" si="45"/>
        <v>0</v>
      </c>
      <c r="BJ75" s="354">
        <f t="shared" si="46"/>
        <v>0</v>
      </c>
      <c r="BK75" s="354">
        <f t="shared" si="62"/>
        <v>0</v>
      </c>
      <c r="BL75" s="354">
        <f t="shared" si="63"/>
        <v>0</v>
      </c>
      <c r="BM75" s="355">
        <f t="shared" si="64"/>
        <v>0</v>
      </c>
    </row>
    <row r="76" spans="2:65" x14ac:dyDescent="0.25">
      <c r="B76" s="363">
        <v>0.39</v>
      </c>
      <c r="C76" s="354"/>
      <c r="D76" s="354"/>
      <c r="E76" s="354"/>
      <c r="F76" s="354">
        <f>'Form 5 BIODIESEL'!E103</f>
        <v>0</v>
      </c>
      <c r="G76" s="354">
        <f>'Form 6 LNG'!E103</f>
        <v>0</v>
      </c>
      <c r="H76" s="354">
        <f>'Form 7 BUNKER C'!E103</f>
        <v>0</v>
      </c>
      <c r="I76" s="355">
        <f>'Form 8 LFO Diesel'!E103</f>
        <v>0</v>
      </c>
      <c r="J76" s="106"/>
      <c r="K76" s="106"/>
      <c r="L76" s="106"/>
      <c r="M76" s="106"/>
      <c r="N76" s="106"/>
      <c r="O76" s="106"/>
      <c r="P76" s="106"/>
      <c r="Q76" s="106"/>
      <c r="R76" s="363">
        <v>0.39</v>
      </c>
      <c r="S76" s="354">
        <f t="shared" si="26"/>
        <v>0</v>
      </c>
      <c r="T76" s="354">
        <f t="shared" si="27"/>
        <v>0</v>
      </c>
      <c r="U76" s="354">
        <f t="shared" si="28"/>
        <v>0</v>
      </c>
      <c r="V76" s="354">
        <f t="shared" si="29"/>
        <v>0</v>
      </c>
      <c r="W76" s="354">
        <f t="shared" si="50"/>
        <v>0</v>
      </c>
      <c r="X76" s="354">
        <f t="shared" si="51"/>
        <v>0</v>
      </c>
      <c r="Y76" s="355">
        <f t="shared" si="52"/>
        <v>0</v>
      </c>
      <c r="Z76" s="106"/>
      <c r="AA76" s="106"/>
      <c r="AB76" s="363">
        <v>0.39</v>
      </c>
      <c r="AC76" s="354">
        <f t="shared" si="30"/>
        <v>0</v>
      </c>
      <c r="AD76" s="354">
        <f t="shared" si="31"/>
        <v>0</v>
      </c>
      <c r="AE76" s="354">
        <f t="shared" si="32"/>
        <v>0</v>
      </c>
      <c r="AF76" s="354">
        <f t="shared" si="33"/>
        <v>0</v>
      </c>
      <c r="AG76" s="354">
        <f t="shared" si="53"/>
        <v>0</v>
      </c>
      <c r="AH76" s="354">
        <f t="shared" si="54"/>
        <v>0</v>
      </c>
      <c r="AI76" s="355">
        <f t="shared" si="55"/>
        <v>0</v>
      </c>
      <c r="AJ76" s="106"/>
      <c r="AK76" s="106"/>
      <c r="AL76" s="363">
        <v>0.39</v>
      </c>
      <c r="AM76" s="354">
        <f t="shared" si="34"/>
        <v>0</v>
      </c>
      <c r="AN76" s="354">
        <f t="shared" si="35"/>
        <v>0</v>
      </c>
      <c r="AO76" s="354">
        <f t="shared" si="36"/>
        <v>0</v>
      </c>
      <c r="AP76" s="354">
        <f t="shared" si="37"/>
        <v>0</v>
      </c>
      <c r="AQ76" s="354">
        <f t="shared" si="56"/>
        <v>0</v>
      </c>
      <c r="AR76" s="354">
        <f t="shared" si="57"/>
        <v>0</v>
      </c>
      <c r="AS76" s="355">
        <f t="shared" si="58"/>
        <v>0</v>
      </c>
      <c r="AT76" s="106"/>
      <c r="AU76" s="106"/>
      <c r="AV76" s="363">
        <v>0.39</v>
      </c>
      <c r="AW76" s="354">
        <f t="shared" si="38"/>
        <v>0</v>
      </c>
      <c r="AX76" s="354">
        <f t="shared" si="39"/>
        <v>0</v>
      </c>
      <c r="AY76" s="354">
        <f t="shared" si="40"/>
        <v>0</v>
      </c>
      <c r="AZ76" s="354">
        <f t="shared" si="41"/>
        <v>0</v>
      </c>
      <c r="BA76" s="354">
        <f t="shared" si="59"/>
        <v>0</v>
      </c>
      <c r="BB76" s="354">
        <f t="shared" si="60"/>
        <v>0</v>
      </c>
      <c r="BC76" s="355">
        <f t="shared" si="61"/>
        <v>0</v>
      </c>
      <c r="BD76" s="106"/>
      <c r="BE76" s="106"/>
      <c r="BF76" s="363">
        <v>0.39</v>
      </c>
      <c r="BG76" s="354">
        <f t="shared" si="43"/>
        <v>0</v>
      </c>
      <c r="BH76" s="354">
        <f t="shared" si="44"/>
        <v>0</v>
      </c>
      <c r="BI76" s="354">
        <f t="shared" si="45"/>
        <v>0</v>
      </c>
      <c r="BJ76" s="354">
        <f t="shared" si="46"/>
        <v>0</v>
      </c>
      <c r="BK76" s="354">
        <f t="shared" si="62"/>
        <v>0</v>
      </c>
      <c r="BL76" s="354">
        <f t="shared" si="63"/>
        <v>0</v>
      </c>
      <c r="BM76" s="355">
        <f t="shared" si="64"/>
        <v>0</v>
      </c>
    </row>
    <row r="77" spans="2:65" x14ac:dyDescent="0.25">
      <c r="B77" s="363">
        <v>0.38</v>
      </c>
      <c r="C77" s="354"/>
      <c r="D77" s="354"/>
      <c r="E77" s="354"/>
      <c r="F77" s="354">
        <f>'Form 5 BIODIESEL'!E104</f>
        <v>0</v>
      </c>
      <c r="G77" s="354">
        <f>'Form 6 LNG'!E104</f>
        <v>0</v>
      </c>
      <c r="H77" s="354">
        <f>'Form 7 BUNKER C'!E104</f>
        <v>0</v>
      </c>
      <c r="I77" s="355">
        <f>'Form 8 LFO Diesel'!E104</f>
        <v>0</v>
      </c>
      <c r="J77" s="106"/>
      <c r="K77" s="106"/>
      <c r="L77" s="106"/>
      <c r="M77" s="106"/>
      <c r="N77" s="106"/>
      <c r="O77" s="106"/>
      <c r="P77" s="106"/>
      <c r="Q77" s="106"/>
      <c r="R77" s="363">
        <v>0.38</v>
      </c>
      <c r="S77" s="354">
        <f t="shared" si="26"/>
        <v>0</v>
      </c>
      <c r="T77" s="354">
        <f t="shared" si="27"/>
        <v>0</v>
      </c>
      <c r="U77" s="354">
        <f t="shared" si="28"/>
        <v>0</v>
      </c>
      <c r="V77" s="354">
        <f t="shared" si="29"/>
        <v>0</v>
      </c>
      <c r="W77" s="354">
        <f t="shared" si="50"/>
        <v>0</v>
      </c>
      <c r="X77" s="354">
        <f t="shared" si="51"/>
        <v>0</v>
      </c>
      <c r="Y77" s="355">
        <f t="shared" si="52"/>
        <v>0</v>
      </c>
      <c r="Z77" s="106"/>
      <c r="AA77" s="106"/>
      <c r="AB77" s="363">
        <v>0.38</v>
      </c>
      <c r="AC77" s="354">
        <f t="shared" si="30"/>
        <v>0</v>
      </c>
      <c r="AD77" s="354">
        <f t="shared" si="31"/>
        <v>0</v>
      </c>
      <c r="AE77" s="354">
        <f t="shared" si="32"/>
        <v>0</v>
      </c>
      <c r="AF77" s="354">
        <f t="shared" si="33"/>
        <v>0</v>
      </c>
      <c r="AG77" s="354">
        <f t="shared" si="53"/>
        <v>0</v>
      </c>
      <c r="AH77" s="354">
        <f t="shared" si="54"/>
        <v>0</v>
      </c>
      <c r="AI77" s="355">
        <f t="shared" si="55"/>
        <v>0</v>
      </c>
      <c r="AJ77" s="106"/>
      <c r="AK77" s="106"/>
      <c r="AL77" s="363">
        <v>0.38</v>
      </c>
      <c r="AM77" s="354">
        <f t="shared" si="34"/>
        <v>0</v>
      </c>
      <c r="AN77" s="354">
        <f t="shared" si="35"/>
        <v>0</v>
      </c>
      <c r="AO77" s="354">
        <f t="shared" si="36"/>
        <v>0</v>
      </c>
      <c r="AP77" s="354">
        <f t="shared" si="37"/>
        <v>0</v>
      </c>
      <c r="AQ77" s="354">
        <f t="shared" si="56"/>
        <v>0</v>
      </c>
      <c r="AR77" s="354">
        <f t="shared" si="57"/>
        <v>0</v>
      </c>
      <c r="AS77" s="355">
        <f t="shared" si="58"/>
        <v>0</v>
      </c>
      <c r="AT77" s="106"/>
      <c r="AU77" s="106"/>
      <c r="AV77" s="363">
        <v>0.38</v>
      </c>
      <c r="AW77" s="354">
        <f t="shared" si="38"/>
        <v>0</v>
      </c>
      <c r="AX77" s="354">
        <f t="shared" si="39"/>
        <v>0</v>
      </c>
      <c r="AY77" s="354">
        <f t="shared" si="40"/>
        <v>0</v>
      </c>
      <c r="AZ77" s="354">
        <f t="shared" si="41"/>
        <v>0</v>
      </c>
      <c r="BA77" s="354">
        <f t="shared" si="59"/>
        <v>0</v>
      </c>
      <c r="BB77" s="354">
        <f t="shared" si="60"/>
        <v>0</v>
      </c>
      <c r="BC77" s="355">
        <f t="shared" si="61"/>
        <v>0</v>
      </c>
      <c r="BD77" s="106"/>
      <c r="BE77" s="106"/>
      <c r="BF77" s="363">
        <v>0.38</v>
      </c>
      <c r="BG77" s="354">
        <f t="shared" si="43"/>
        <v>0</v>
      </c>
      <c r="BH77" s="354">
        <f t="shared" si="44"/>
        <v>0</v>
      </c>
      <c r="BI77" s="354">
        <f t="shared" si="45"/>
        <v>0</v>
      </c>
      <c r="BJ77" s="354">
        <f t="shared" si="46"/>
        <v>0</v>
      </c>
      <c r="BK77" s="354">
        <f t="shared" si="62"/>
        <v>0</v>
      </c>
      <c r="BL77" s="354">
        <f t="shared" si="63"/>
        <v>0</v>
      </c>
      <c r="BM77" s="355">
        <f t="shared" si="64"/>
        <v>0</v>
      </c>
    </row>
    <row r="78" spans="2:65" x14ac:dyDescent="0.25">
      <c r="B78" s="363">
        <v>0.37</v>
      </c>
      <c r="C78" s="354"/>
      <c r="D78" s="354"/>
      <c r="E78" s="354"/>
      <c r="F78" s="354">
        <f>'Form 5 BIODIESEL'!E105</f>
        <v>0</v>
      </c>
      <c r="G78" s="354">
        <f>'Form 6 LNG'!E105</f>
        <v>0</v>
      </c>
      <c r="H78" s="354">
        <f>'Form 7 BUNKER C'!E105</f>
        <v>0</v>
      </c>
      <c r="I78" s="355">
        <f>'Form 8 LFO Diesel'!E105</f>
        <v>0</v>
      </c>
      <c r="J78" s="106"/>
      <c r="K78" s="106"/>
      <c r="L78" s="106"/>
      <c r="M78" s="106"/>
      <c r="N78" s="106"/>
      <c r="O78" s="106"/>
      <c r="P78" s="106"/>
      <c r="Q78" s="106"/>
      <c r="R78" s="363">
        <v>0.37</v>
      </c>
      <c r="S78" s="354">
        <f t="shared" si="26"/>
        <v>0</v>
      </c>
      <c r="T78" s="354">
        <f t="shared" si="27"/>
        <v>0</v>
      </c>
      <c r="U78" s="354">
        <f t="shared" si="28"/>
        <v>0</v>
      </c>
      <c r="V78" s="354">
        <f t="shared" si="29"/>
        <v>0</v>
      </c>
      <c r="W78" s="354">
        <f t="shared" si="50"/>
        <v>0</v>
      </c>
      <c r="X78" s="354">
        <f t="shared" si="51"/>
        <v>0</v>
      </c>
      <c r="Y78" s="355">
        <f t="shared" si="52"/>
        <v>0</v>
      </c>
      <c r="Z78" s="106"/>
      <c r="AA78" s="106"/>
      <c r="AB78" s="363">
        <v>0.37</v>
      </c>
      <c r="AC78" s="354">
        <f t="shared" si="30"/>
        <v>0</v>
      </c>
      <c r="AD78" s="354">
        <f t="shared" si="31"/>
        <v>0</v>
      </c>
      <c r="AE78" s="354">
        <f t="shared" si="32"/>
        <v>0</v>
      </c>
      <c r="AF78" s="354">
        <f t="shared" si="33"/>
        <v>0</v>
      </c>
      <c r="AG78" s="354">
        <f t="shared" si="53"/>
        <v>0</v>
      </c>
      <c r="AH78" s="354">
        <f t="shared" si="54"/>
        <v>0</v>
      </c>
      <c r="AI78" s="355">
        <f t="shared" si="55"/>
        <v>0</v>
      </c>
      <c r="AJ78" s="106"/>
      <c r="AK78" s="106"/>
      <c r="AL78" s="363">
        <v>0.37</v>
      </c>
      <c r="AM78" s="354">
        <f t="shared" si="34"/>
        <v>0</v>
      </c>
      <c r="AN78" s="354">
        <f t="shared" si="35"/>
        <v>0</v>
      </c>
      <c r="AO78" s="354">
        <f t="shared" si="36"/>
        <v>0</v>
      </c>
      <c r="AP78" s="354">
        <f t="shared" si="37"/>
        <v>0</v>
      </c>
      <c r="AQ78" s="354">
        <f t="shared" si="56"/>
        <v>0</v>
      </c>
      <c r="AR78" s="354">
        <f t="shared" si="57"/>
        <v>0</v>
      </c>
      <c r="AS78" s="355">
        <f t="shared" si="58"/>
        <v>0</v>
      </c>
      <c r="AT78" s="106"/>
      <c r="AU78" s="106"/>
      <c r="AV78" s="363">
        <v>0.37</v>
      </c>
      <c r="AW78" s="354">
        <f t="shared" si="38"/>
        <v>0</v>
      </c>
      <c r="AX78" s="354">
        <f t="shared" si="39"/>
        <v>0</v>
      </c>
      <c r="AY78" s="354">
        <f t="shared" si="40"/>
        <v>0</v>
      </c>
      <c r="AZ78" s="354">
        <f t="shared" si="41"/>
        <v>0</v>
      </c>
      <c r="BA78" s="354">
        <f t="shared" si="59"/>
        <v>0</v>
      </c>
      <c r="BB78" s="354">
        <f t="shared" si="60"/>
        <v>0</v>
      </c>
      <c r="BC78" s="355">
        <f t="shared" si="61"/>
        <v>0</v>
      </c>
      <c r="BD78" s="106"/>
      <c r="BE78" s="106"/>
      <c r="BF78" s="363">
        <v>0.37</v>
      </c>
      <c r="BG78" s="354">
        <f t="shared" si="43"/>
        <v>0</v>
      </c>
      <c r="BH78" s="354">
        <f t="shared" si="44"/>
        <v>0</v>
      </c>
      <c r="BI78" s="354">
        <f t="shared" si="45"/>
        <v>0</v>
      </c>
      <c r="BJ78" s="354">
        <f t="shared" si="46"/>
        <v>0</v>
      </c>
      <c r="BK78" s="354">
        <f t="shared" si="62"/>
        <v>0</v>
      </c>
      <c r="BL78" s="354">
        <f t="shared" si="63"/>
        <v>0</v>
      </c>
      <c r="BM78" s="355">
        <f t="shared" si="64"/>
        <v>0</v>
      </c>
    </row>
    <row r="79" spans="2:65" x14ac:dyDescent="0.25">
      <c r="B79" s="363">
        <v>0.36</v>
      </c>
      <c r="C79" s="354"/>
      <c r="D79" s="354"/>
      <c r="E79" s="354"/>
      <c r="F79" s="354">
        <f>'Form 5 BIODIESEL'!E106</f>
        <v>0</v>
      </c>
      <c r="G79" s="354">
        <f>'Form 6 LNG'!E106</f>
        <v>0</v>
      </c>
      <c r="H79" s="354">
        <f>'Form 7 BUNKER C'!E106</f>
        <v>0</v>
      </c>
      <c r="I79" s="355">
        <f>'Form 8 LFO Diesel'!E106</f>
        <v>0</v>
      </c>
      <c r="J79" s="106"/>
      <c r="K79" s="106"/>
      <c r="L79" s="106"/>
      <c r="M79" s="106"/>
      <c r="N79" s="106"/>
      <c r="O79" s="106"/>
      <c r="P79" s="106"/>
      <c r="Q79" s="106"/>
      <c r="R79" s="363">
        <v>0.36</v>
      </c>
      <c r="S79" s="354">
        <f t="shared" si="26"/>
        <v>0</v>
      </c>
      <c r="T79" s="354">
        <f t="shared" si="27"/>
        <v>0</v>
      </c>
      <c r="U79" s="354">
        <f t="shared" si="28"/>
        <v>0</v>
      </c>
      <c r="V79" s="354">
        <f t="shared" si="29"/>
        <v>0</v>
      </c>
      <c r="W79" s="354">
        <f t="shared" ref="W79:W115" si="65">$G79*(1+$C$9)</f>
        <v>0</v>
      </c>
      <c r="X79" s="354">
        <f t="shared" ref="X79:X115" si="66">$H79*(1+$C$9)</f>
        <v>0</v>
      </c>
      <c r="Y79" s="355">
        <f t="shared" ref="Y79:Y115" si="67">$I79*(1+$C$9)</f>
        <v>0</v>
      </c>
      <c r="Z79" s="106"/>
      <c r="AA79" s="106"/>
      <c r="AB79" s="363">
        <v>0.36</v>
      </c>
      <c r="AC79" s="354">
        <f t="shared" si="30"/>
        <v>0</v>
      </c>
      <c r="AD79" s="354">
        <f t="shared" si="31"/>
        <v>0</v>
      </c>
      <c r="AE79" s="354">
        <f t="shared" si="32"/>
        <v>0</v>
      </c>
      <c r="AF79" s="354">
        <f t="shared" si="33"/>
        <v>0</v>
      </c>
      <c r="AG79" s="354">
        <f t="shared" ref="AG79:AG115" si="68">$G79*(1+$C$9)</f>
        <v>0</v>
      </c>
      <c r="AH79" s="354">
        <f t="shared" ref="AH79:AH115" si="69">$H79*(1+$C$9)</f>
        <v>0</v>
      </c>
      <c r="AI79" s="355">
        <f t="shared" ref="AI79:AI115" si="70">$I79*(1+$C$9)</f>
        <v>0</v>
      </c>
      <c r="AJ79" s="106"/>
      <c r="AK79" s="106"/>
      <c r="AL79" s="363">
        <v>0.36</v>
      </c>
      <c r="AM79" s="354">
        <f t="shared" si="34"/>
        <v>0</v>
      </c>
      <c r="AN79" s="354">
        <f t="shared" si="35"/>
        <v>0</v>
      </c>
      <c r="AO79" s="354">
        <f t="shared" si="36"/>
        <v>0</v>
      </c>
      <c r="AP79" s="354">
        <f t="shared" si="37"/>
        <v>0</v>
      </c>
      <c r="AQ79" s="354">
        <f t="shared" ref="AQ79:AQ115" si="71">$G79*(1+$C$9)</f>
        <v>0</v>
      </c>
      <c r="AR79" s="354">
        <f t="shared" ref="AR79:AR115" si="72">$H79*(1+$C$9)</f>
        <v>0</v>
      </c>
      <c r="AS79" s="355">
        <f t="shared" ref="AS79:AS115" si="73">$I79*(1+$C$9)</f>
        <v>0</v>
      </c>
      <c r="AT79" s="106"/>
      <c r="AU79" s="106"/>
      <c r="AV79" s="363">
        <v>0.36</v>
      </c>
      <c r="AW79" s="354">
        <f t="shared" si="38"/>
        <v>0</v>
      </c>
      <c r="AX79" s="354">
        <f t="shared" si="39"/>
        <v>0</v>
      </c>
      <c r="AY79" s="354">
        <f t="shared" si="40"/>
        <v>0</v>
      </c>
      <c r="AZ79" s="354">
        <f t="shared" si="41"/>
        <v>0</v>
      </c>
      <c r="BA79" s="354">
        <f t="shared" ref="BA79:BA115" si="74">$G79*(1+$C$9)</f>
        <v>0</v>
      </c>
      <c r="BB79" s="354">
        <f t="shared" ref="BB79:BB115" si="75">$H79*(1+$C$9)</f>
        <v>0</v>
      </c>
      <c r="BC79" s="355">
        <f t="shared" ref="BC79:BC115" si="76">$I79*(1+$C$9)</f>
        <v>0</v>
      </c>
      <c r="BD79" s="106"/>
      <c r="BE79" s="106"/>
      <c r="BF79" s="363">
        <v>0.36</v>
      </c>
      <c r="BG79" s="354">
        <f t="shared" si="43"/>
        <v>0</v>
      </c>
      <c r="BH79" s="354">
        <f t="shared" si="44"/>
        <v>0</v>
      </c>
      <c r="BI79" s="354">
        <f t="shared" si="45"/>
        <v>0</v>
      </c>
      <c r="BJ79" s="354">
        <f t="shared" si="46"/>
        <v>0</v>
      </c>
      <c r="BK79" s="354">
        <f t="shared" ref="BK79:BK115" si="77">$G79*(1+$C$9)</f>
        <v>0</v>
      </c>
      <c r="BL79" s="354">
        <f t="shared" ref="BL79:BL115" si="78">$H79*(1+$C$9)</f>
        <v>0</v>
      </c>
      <c r="BM79" s="355">
        <f t="shared" ref="BM79:BM115" si="79">$I79*(1+$C$9)</f>
        <v>0</v>
      </c>
    </row>
    <row r="80" spans="2:65" x14ac:dyDescent="0.25">
      <c r="B80" s="363">
        <v>0.35</v>
      </c>
      <c r="C80" s="354"/>
      <c r="D80" s="354"/>
      <c r="E80" s="354"/>
      <c r="F80" s="354">
        <f>'Form 5 BIODIESEL'!E107</f>
        <v>0</v>
      </c>
      <c r="G80" s="354">
        <f>'Form 6 LNG'!E107</f>
        <v>0</v>
      </c>
      <c r="H80" s="354">
        <f>'Form 7 BUNKER C'!E107</f>
        <v>0</v>
      </c>
      <c r="I80" s="355">
        <f>'Form 8 LFO Diesel'!E107</f>
        <v>0</v>
      </c>
      <c r="J80" s="106"/>
      <c r="K80" s="106"/>
      <c r="L80" s="106"/>
      <c r="M80" s="106"/>
      <c r="N80" s="106"/>
      <c r="O80" s="106"/>
      <c r="P80" s="106"/>
      <c r="Q80" s="106"/>
      <c r="R80" s="363">
        <v>0.35</v>
      </c>
      <c r="S80" s="354">
        <f t="shared" ref="S80:S114" si="80">$C$15</f>
        <v>0</v>
      </c>
      <c r="T80" s="354">
        <f t="shared" ref="T80:T114" si="81">$D$15</f>
        <v>0</v>
      </c>
      <c r="U80" s="354">
        <f t="shared" ref="U80:U114" si="82">$E$15</f>
        <v>0</v>
      </c>
      <c r="V80" s="354">
        <f t="shared" ref="V80:V115" si="83">$F80</f>
        <v>0</v>
      </c>
      <c r="W80" s="354">
        <f t="shared" si="65"/>
        <v>0</v>
      </c>
      <c r="X80" s="354">
        <f t="shared" si="66"/>
        <v>0</v>
      </c>
      <c r="Y80" s="355">
        <f t="shared" si="67"/>
        <v>0</v>
      </c>
      <c r="Z80" s="106"/>
      <c r="AA80" s="106"/>
      <c r="AB80" s="363">
        <v>0.35</v>
      </c>
      <c r="AC80" s="354">
        <f t="shared" ref="AC80:AC114" si="84">$C$15</f>
        <v>0</v>
      </c>
      <c r="AD80" s="354">
        <f t="shared" ref="AD80:AD114" si="85">$D$15</f>
        <v>0</v>
      </c>
      <c r="AE80" s="354">
        <f t="shared" ref="AE80:AE114" si="86">$E$15</f>
        <v>0</v>
      </c>
      <c r="AF80" s="354">
        <f t="shared" ref="AF80:AF115" si="87">$F80</f>
        <v>0</v>
      </c>
      <c r="AG80" s="354">
        <f t="shared" si="68"/>
        <v>0</v>
      </c>
      <c r="AH80" s="354">
        <f t="shared" si="69"/>
        <v>0</v>
      </c>
      <c r="AI80" s="355">
        <f t="shared" si="70"/>
        <v>0</v>
      </c>
      <c r="AJ80" s="106"/>
      <c r="AK80" s="106"/>
      <c r="AL80" s="363">
        <v>0.35</v>
      </c>
      <c r="AM80" s="354">
        <f t="shared" ref="AM80:AM114" si="88">$C$15</f>
        <v>0</v>
      </c>
      <c r="AN80" s="354">
        <f t="shared" ref="AN80:AN114" si="89">$D$15</f>
        <v>0</v>
      </c>
      <c r="AO80" s="354">
        <f t="shared" ref="AO80:AO114" si="90">$E$15</f>
        <v>0</v>
      </c>
      <c r="AP80" s="354">
        <f t="shared" ref="AP80:AP115" si="91">$F80</f>
        <v>0</v>
      </c>
      <c r="AQ80" s="354">
        <f t="shared" si="71"/>
        <v>0</v>
      </c>
      <c r="AR80" s="354">
        <f t="shared" si="72"/>
        <v>0</v>
      </c>
      <c r="AS80" s="355">
        <f t="shared" si="73"/>
        <v>0</v>
      </c>
      <c r="AT80" s="106"/>
      <c r="AU80" s="106"/>
      <c r="AV80" s="363">
        <v>0.35</v>
      </c>
      <c r="AW80" s="354">
        <f t="shared" ref="AW80:AW114" si="92">$C$15</f>
        <v>0</v>
      </c>
      <c r="AX80" s="354">
        <f t="shared" ref="AX80:AX114" si="93">$D$15</f>
        <v>0</v>
      </c>
      <c r="AY80" s="354">
        <f t="shared" ref="AY80:AY114" si="94">$E$15</f>
        <v>0</v>
      </c>
      <c r="AZ80" s="354">
        <f t="shared" ref="AZ80:AZ115" si="95">$F80</f>
        <v>0</v>
      </c>
      <c r="BA80" s="354">
        <f t="shared" si="74"/>
        <v>0</v>
      </c>
      <c r="BB80" s="354">
        <f t="shared" si="75"/>
        <v>0</v>
      </c>
      <c r="BC80" s="355">
        <f t="shared" si="76"/>
        <v>0</v>
      </c>
      <c r="BD80" s="106"/>
      <c r="BE80" s="106"/>
      <c r="BF80" s="363">
        <v>0.35</v>
      </c>
      <c r="BG80" s="354">
        <f t="shared" ref="BG80:BG114" si="96">$C$15</f>
        <v>0</v>
      </c>
      <c r="BH80" s="354">
        <f t="shared" ref="BH80:BH114" si="97">$D$15</f>
        <v>0</v>
      </c>
      <c r="BI80" s="354">
        <f t="shared" ref="BI80:BI114" si="98">$E$15</f>
        <v>0</v>
      </c>
      <c r="BJ80" s="354">
        <f t="shared" ref="BJ80:BJ115" si="99">$F80</f>
        <v>0</v>
      </c>
      <c r="BK80" s="354">
        <f t="shared" si="77"/>
        <v>0</v>
      </c>
      <c r="BL80" s="354">
        <f t="shared" si="78"/>
        <v>0</v>
      </c>
      <c r="BM80" s="355">
        <f t="shared" si="79"/>
        <v>0</v>
      </c>
    </row>
    <row r="81" spans="2:65" x14ac:dyDescent="0.25">
      <c r="B81" s="363">
        <v>0.34</v>
      </c>
      <c r="C81" s="354"/>
      <c r="D81" s="354"/>
      <c r="E81" s="354"/>
      <c r="F81" s="354">
        <f>'Form 5 BIODIESEL'!E108</f>
        <v>0</v>
      </c>
      <c r="G81" s="354">
        <f>'Form 6 LNG'!E108</f>
        <v>0</v>
      </c>
      <c r="H81" s="354">
        <f>'Form 7 BUNKER C'!E108</f>
        <v>0</v>
      </c>
      <c r="I81" s="355">
        <f>'Form 8 LFO Diesel'!E108</f>
        <v>0</v>
      </c>
      <c r="J81" s="106"/>
      <c r="K81" s="106"/>
      <c r="L81" s="106"/>
      <c r="M81" s="106"/>
      <c r="N81" s="106"/>
      <c r="O81" s="106"/>
      <c r="P81" s="106"/>
      <c r="Q81" s="106"/>
      <c r="R81" s="363">
        <v>0.34</v>
      </c>
      <c r="S81" s="354">
        <f t="shared" si="80"/>
        <v>0</v>
      </c>
      <c r="T81" s="354">
        <f t="shared" si="81"/>
        <v>0</v>
      </c>
      <c r="U81" s="354">
        <f t="shared" si="82"/>
        <v>0</v>
      </c>
      <c r="V81" s="354">
        <f t="shared" si="83"/>
        <v>0</v>
      </c>
      <c r="W81" s="354">
        <f t="shared" si="65"/>
        <v>0</v>
      </c>
      <c r="X81" s="354">
        <f t="shared" si="66"/>
        <v>0</v>
      </c>
      <c r="Y81" s="355">
        <f t="shared" si="67"/>
        <v>0</v>
      </c>
      <c r="Z81" s="106"/>
      <c r="AA81" s="106"/>
      <c r="AB81" s="363">
        <v>0.34</v>
      </c>
      <c r="AC81" s="354">
        <f t="shared" si="84"/>
        <v>0</v>
      </c>
      <c r="AD81" s="354">
        <f t="shared" si="85"/>
        <v>0</v>
      </c>
      <c r="AE81" s="354">
        <f t="shared" si="86"/>
        <v>0</v>
      </c>
      <c r="AF81" s="354">
        <f t="shared" si="87"/>
        <v>0</v>
      </c>
      <c r="AG81" s="354">
        <f t="shared" si="68"/>
        <v>0</v>
      </c>
      <c r="AH81" s="354">
        <f t="shared" si="69"/>
        <v>0</v>
      </c>
      <c r="AI81" s="355">
        <f t="shared" si="70"/>
        <v>0</v>
      </c>
      <c r="AJ81" s="106"/>
      <c r="AK81" s="106"/>
      <c r="AL81" s="363">
        <v>0.34</v>
      </c>
      <c r="AM81" s="354">
        <f t="shared" si="88"/>
        <v>0</v>
      </c>
      <c r="AN81" s="354">
        <f t="shared" si="89"/>
        <v>0</v>
      </c>
      <c r="AO81" s="354">
        <f t="shared" si="90"/>
        <v>0</v>
      </c>
      <c r="AP81" s="354">
        <f t="shared" si="91"/>
        <v>0</v>
      </c>
      <c r="AQ81" s="354">
        <f t="shared" si="71"/>
        <v>0</v>
      </c>
      <c r="AR81" s="354">
        <f t="shared" si="72"/>
        <v>0</v>
      </c>
      <c r="AS81" s="355">
        <f t="shared" si="73"/>
        <v>0</v>
      </c>
      <c r="AT81" s="106"/>
      <c r="AU81" s="106"/>
      <c r="AV81" s="363">
        <v>0.34</v>
      </c>
      <c r="AW81" s="354">
        <f t="shared" si="92"/>
        <v>0</v>
      </c>
      <c r="AX81" s="354">
        <f t="shared" si="93"/>
        <v>0</v>
      </c>
      <c r="AY81" s="354">
        <f t="shared" si="94"/>
        <v>0</v>
      </c>
      <c r="AZ81" s="354">
        <f t="shared" si="95"/>
        <v>0</v>
      </c>
      <c r="BA81" s="354">
        <f t="shared" si="74"/>
        <v>0</v>
      </c>
      <c r="BB81" s="354">
        <f t="shared" si="75"/>
        <v>0</v>
      </c>
      <c r="BC81" s="355">
        <f t="shared" si="76"/>
        <v>0</v>
      </c>
      <c r="BD81" s="106"/>
      <c r="BE81" s="106"/>
      <c r="BF81" s="363">
        <v>0.34</v>
      </c>
      <c r="BG81" s="354">
        <f t="shared" si="96"/>
        <v>0</v>
      </c>
      <c r="BH81" s="354">
        <f t="shared" si="97"/>
        <v>0</v>
      </c>
      <c r="BI81" s="354">
        <f t="shared" si="98"/>
        <v>0</v>
      </c>
      <c r="BJ81" s="354">
        <f t="shared" si="99"/>
        <v>0</v>
      </c>
      <c r="BK81" s="354">
        <f t="shared" si="77"/>
        <v>0</v>
      </c>
      <c r="BL81" s="354">
        <f t="shared" si="78"/>
        <v>0</v>
      </c>
      <c r="BM81" s="355">
        <f t="shared" si="79"/>
        <v>0</v>
      </c>
    </row>
    <row r="82" spans="2:65" x14ac:dyDescent="0.25">
      <c r="B82" s="363">
        <v>0.33</v>
      </c>
      <c r="C82" s="354"/>
      <c r="D82" s="354"/>
      <c r="E82" s="354"/>
      <c r="F82" s="354">
        <f>'Form 5 BIODIESEL'!E109</f>
        <v>0</v>
      </c>
      <c r="G82" s="354">
        <f>'Form 6 LNG'!E109</f>
        <v>0</v>
      </c>
      <c r="H82" s="354">
        <f>'Form 7 BUNKER C'!E109</f>
        <v>0</v>
      </c>
      <c r="I82" s="355">
        <f>'Form 8 LFO Diesel'!E109</f>
        <v>0</v>
      </c>
      <c r="J82" s="106"/>
      <c r="K82" s="106"/>
      <c r="L82" s="106"/>
      <c r="M82" s="106"/>
      <c r="N82" s="106"/>
      <c r="O82" s="106"/>
      <c r="P82" s="106"/>
      <c r="Q82" s="106"/>
      <c r="R82" s="363">
        <v>0.33</v>
      </c>
      <c r="S82" s="354">
        <f t="shared" si="80"/>
        <v>0</v>
      </c>
      <c r="T82" s="354">
        <f t="shared" si="81"/>
        <v>0</v>
      </c>
      <c r="U82" s="354">
        <f t="shared" si="82"/>
        <v>0</v>
      </c>
      <c r="V82" s="354">
        <f t="shared" si="83"/>
        <v>0</v>
      </c>
      <c r="W82" s="354">
        <f t="shared" si="65"/>
        <v>0</v>
      </c>
      <c r="X82" s="354">
        <f t="shared" si="66"/>
        <v>0</v>
      </c>
      <c r="Y82" s="355">
        <f t="shared" si="67"/>
        <v>0</v>
      </c>
      <c r="Z82" s="106"/>
      <c r="AA82" s="106"/>
      <c r="AB82" s="363">
        <v>0.33</v>
      </c>
      <c r="AC82" s="354">
        <f t="shared" si="84"/>
        <v>0</v>
      </c>
      <c r="AD82" s="354">
        <f t="shared" si="85"/>
        <v>0</v>
      </c>
      <c r="AE82" s="354">
        <f t="shared" si="86"/>
        <v>0</v>
      </c>
      <c r="AF82" s="354">
        <f t="shared" si="87"/>
        <v>0</v>
      </c>
      <c r="AG82" s="354">
        <f t="shared" si="68"/>
        <v>0</v>
      </c>
      <c r="AH82" s="354">
        <f t="shared" si="69"/>
        <v>0</v>
      </c>
      <c r="AI82" s="355">
        <f t="shared" si="70"/>
        <v>0</v>
      </c>
      <c r="AJ82" s="106"/>
      <c r="AK82" s="106"/>
      <c r="AL82" s="363">
        <v>0.33</v>
      </c>
      <c r="AM82" s="354">
        <f t="shared" si="88"/>
        <v>0</v>
      </c>
      <c r="AN82" s="354">
        <f t="shared" si="89"/>
        <v>0</v>
      </c>
      <c r="AO82" s="354">
        <f t="shared" si="90"/>
        <v>0</v>
      </c>
      <c r="AP82" s="354">
        <f t="shared" si="91"/>
        <v>0</v>
      </c>
      <c r="AQ82" s="354">
        <f t="shared" si="71"/>
        <v>0</v>
      </c>
      <c r="AR82" s="354">
        <f t="shared" si="72"/>
        <v>0</v>
      </c>
      <c r="AS82" s="355">
        <f t="shared" si="73"/>
        <v>0</v>
      </c>
      <c r="AT82" s="106"/>
      <c r="AU82" s="106"/>
      <c r="AV82" s="363">
        <v>0.33</v>
      </c>
      <c r="AW82" s="354">
        <f t="shared" si="92"/>
        <v>0</v>
      </c>
      <c r="AX82" s="354">
        <f t="shared" si="93"/>
        <v>0</v>
      </c>
      <c r="AY82" s="354">
        <f t="shared" si="94"/>
        <v>0</v>
      </c>
      <c r="AZ82" s="354">
        <f t="shared" si="95"/>
        <v>0</v>
      </c>
      <c r="BA82" s="354">
        <f t="shared" si="74"/>
        <v>0</v>
      </c>
      <c r="BB82" s="354">
        <f t="shared" si="75"/>
        <v>0</v>
      </c>
      <c r="BC82" s="355">
        <f t="shared" si="76"/>
        <v>0</v>
      </c>
      <c r="BD82" s="106"/>
      <c r="BE82" s="106"/>
      <c r="BF82" s="363">
        <v>0.33</v>
      </c>
      <c r="BG82" s="354">
        <f t="shared" si="96"/>
        <v>0</v>
      </c>
      <c r="BH82" s="354">
        <f t="shared" si="97"/>
        <v>0</v>
      </c>
      <c r="BI82" s="354">
        <f t="shared" si="98"/>
        <v>0</v>
      </c>
      <c r="BJ82" s="354">
        <f t="shared" si="99"/>
        <v>0</v>
      </c>
      <c r="BK82" s="354">
        <f t="shared" si="77"/>
        <v>0</v>
      </c>
      <c r="BL82" s="354">
        <f t="shared" si="78"/>
        <v>0</v>
      </c>
      <c r="BM82" s="355">
        <f t="shared" si="79"/>
        <v>0</v>
      </c>
    </row>
    <row r="83" spans="2:65" x14ac:dyDescent="0.25">
      <c r="B83" s="363">
        <v>0.32</v>
      </c>
      <c r="C83" s="354"/>
      <c r="D83" s="354"/>
      <c r="E83" s="354"/>
      <c r="F83" s="354">
        <f>'Form 5 BIODIESEL'!E110</f>
        <v>0</v>
      </c>
      <c r="G83" s="354">
        <f>'Form 6 LNG'!E110</f>
        <v>0</v>
      </c>
      <c r="H83" s="354">
        <f>'Form 7 BUNKER C'!E110</f>
        <v>0</v>
      </c>
      <c r="I83" s="355">
        <f>'Form 8 LFO Diesel'!E110</f>
        <v>0</v>
      </c>
      <c r="J83" s="106"/>
      <c r="K83" s="106"/>
      <c r="L83" s="106"/>
      <c r="M83" s="106"/>
      <c r="N83" s="106"/>
      <c r="O83" s="106"/>
      <c r="P83" s="106"/>
      <c r="Q83" s="106"/>
      <c r="R83" s="363">
        <v>0.32</v>
      </c>
      <c r="S83" s="354">
        <f t="shared" si="80"/>
        <v>0</v>
      </c>
      <c r="T83" s="354">
        <f t="shared" si="81"/>
        <v>0</v>
      </c>
      <c r="U83" s="354">
        <f t="shared" si="82"/>
        <v>0</v>
      </c>
      <c r="V83" s="354">
        <f t="shared" si="83"/>
        <v>0</v>
      </c>
      <c r="W83" s="354">
        <f t="shared" si="65"/>
        <v>0</v>
      </c>
      <c r="X83" s="354">
        <f t="shared" si="66"/>
        <v>0</v>
      </c>
      <c r="Y83" s="355">
        <f t="shared" si="67"/>
        <v>0</v>
      </c>
      <c r="Z83" s="106"/>
      <c r="AA83" s="106"/>
      <c r="AB83" s="363">
        <v>0.32</v>
      </c>
      <c r="AC83" s="354">
        <f t="shared" si="84"/>
        <v>0</v>
      </c>
      <c r="AD83" s="354">
        <f t="shared" si="85"/>
        <v>0</v>
      </c>
      <c r="AE83" s="354">
        <f t="shared" si="86"/>
        <v>0</v>
      </c>
      <c r="AF83" s="354">
        <f t="shared" si="87"/>
        <v>0</v>
      </c>
      <c r="AG83" s="354">
        <f t="shared" si="68"/>
        <v>0</v>
      </c>
      <c r="AH83" s="354">
        <f t="shared" si="69"/>
        <v>0</v>
      </c>
      <c r="AI83" s="355">
        <f t="shared" si="70"/>
        <v>0</v>
      </c>
      <c r="AJ83" s="106"/>
      <c r="AK83" s="106"/>
      <c r="AL83" s="363">
        <v>0.32</v>
      </c>
      <c r="AM83" s="354">
        <f t="shared" si="88"/>
        <v>0</v>
      </c>
      <c r="AN83" s="354">
        <f t="shared" si="89"/>
        <v>0</v>
      </c>
      <c r="AO83" s="354">
        <f t="shared" si="90"/>
        <v>0</v>
      </c>
      <c r="AP83" s="354">
        <f t="shared" si="91"/>
        <v>0</v>
      </c>
      <c r="AQ83" s="354">
        <f t="shared" si="71"/>
        <v>0</v>
      </c>
      <c r="AR83" s="354">
        <f t="shared" si="72"/>
        <v>0</v>
      </c>
      <c r="AS83" s="355">
        <f t="shared" si="73"/>
        <v>0</v>
      </c>
      <c r="AT83" s="106"/>
      <c r="AU83" s="106"/>
      <c r="AV83" s="363">
        <v>0.32</v>
      </c>
      <c r="AW83" s="354">
        <f t="shared" si="92"/>
        <v>0</v>
      </c>
      <c r="AX83" s="354">
        <f t="shared" si="93"/>
        <v>0</v>
      </c>
      <c r="AY83" s="354">
        <f t="shared" si="94"/>
        <v>0</v>
      </c>
      <c r="AZ83" s="354">
        <f t="shared" si="95"/>
        <v>0</v>
      </c>
      <c r="BA83" s="354">
        <f t="shared" si="74"/>
        <v>0</v>
      </c>
      <c r="BB83" s="354">
        <f t="shared" si="75"/>
        <v>0</v>
      </c>
      <c r="BC83" s="355">
        <f t="shared" si="76"/>
        <v>0</v>
      </c>
      <c r="BD83" s="106"/>
      <c r="BE83" s="106"/>
      <c r="BF83" s="363">
        <v>0.32</v>
      </c>
      <c r="BG83" s="354">
        <f t="shared" si="96"/>
        <v>0</v>
      </c>
      <c r="BH83" s="354">
        <f t="shared" si="97"/>
        <v>0</v>
      </c>
      <c r="BI83" s="354">
        <f t="shared" si="98"/>
        <v>0</v>
      </c>
      <c r="BJ83" s="354">
        <f t="shared" si="99"/>
        <v>0</v>
      </c>
      <c r="BK83" s="354">
        <f t="shared" si="77"/>
        <v>0</v>
      </c>
      <c r="BL83" s="354">
        <f t="shared" si="78"/>
        <v>0</v>
      </c>
      <c r="BM83" s="355">
        <f t="shared" si="79"/>
        <v>0</v>
      </c>
    </row>
    <row r="84" spans="2:65" x14ac:dyDescent="0.25">
      <c r="B84" s="363">
        <v>0.31</v>
      </c>
      <c r="C84" s="354"/>
      <c r="D84" s="354"/>
      <c r="E84" s="354"/>
      <c r="F84" s="354">
        <f>'Form 5 BIODIESEL'!E111</f>
        <v>0</v>
      </c>
      <c r="G84" s="354">
        <f>'Form 6 LNG'!E111</f>
        <v>0</v>
      </c>
      <c r="H84" s="354">
        <f>'Form 7 BUNKER C'!E111</f>
        <v>0</v>
      </c>
      <c r="I84" s="355">
        <f>'Form 8 LFO Diesel'!E111</f>
        <v>0</v>
      </c>
      <c r="J84" s="106"/>
      <c r="K84" s="106"/>
      <c r="L84" s="106"/>
      <c r="M84" s="106"/>
      <c r="N84" s="106"/>
      <c r="O84" s="106"/>
      <c r="P84" s="106"/>
      <c r="Q84" s="106"/>
      <c r="R84" s="363">
        <v>0.31</v>
      </c>
      <c r="S84" s="354">
        <f t="shared" si="80"/>
        <v>0</v>
      </c>
      <c r="T84" s="354">
        <f t="shared" si="81"/>
        <v>0</v>
      </c>
      <c r="U84" s="354">
        <f t="shared" si="82"/>
        <v>0</v>
      </c>
      <c r="V84" s="354">
        <f t="shared" si="83"/>
        <v>0</v>
      </c>
      <c r="W84" s="354">
        <f t="shared" si="65"/>
        <v>0</v>
      </c>
      <c r="X84" s="354">
        <f t="shared" si="66"/>
        <v>0</v>
      </c>
      <c r="Y84" s="355">
        <f t="shared" si="67"/>
        <v>0</v>
      </c>
      <c r="Z84" s="106"/>
      <c r="AA84" s="106"/>
      <c r="AB84" s="363">
        <v>0.31</v>
      </c>
      <c r="AC84" s="354">
        <f t="shared" si="84"/>
        <v>0</v>
      </c>
      <c r="AD84" s="354">
        <f t="shared" si="85"/>
        <v>0</v>
      </c>
      <c r="AE84" s="354">
        <f t="shared" si="86"/>
        <v>0</v>
      </c>
      <c r="AF84" s="354">
        <f t="shared" si="87"/>
        <v>0</v>
      </c>
      <c r="AG84" s="354">
        <f t="shared" si="68"/>
        <v>0</v>
      </c>
      <c r="AH84" s="354">
        <f t="shared" si="69"/>
        <v>0</v>
      </c>
      <c r="AI84" s="355">
        <f t="shared" si="70"/>
        <v>0</v>
      </c>
      <c r="AJ84" s="106"/>
      <c r="AK84" s="106"/>
      <c r="AL84" s="363">
        <v>0.31</v>
      </c>
      <c r="AM84" s="354">
        <f t="shared" si="88"/>
        <v>0</v>
      </c>
      <c r="AN84" s="354">
        <f t="shared" si="89"/>
        <v>0</v>
      </c>
      <c r="AO84" s="354">
        <f t="shared" si="90"/>
        <v>0</v>
      </c>
      <c r="AP84" s="354">
        <f t="shared" si="91"/>
        <v>0</v>
      </c>
      <c r="AQ84" s="354">
        <f t="shared" si="71"/>
        <v>0</v>
      </c>
      <c r="AR84" s="354">
        <f t="shared" si="72"/>
        <v>0</v>
      </c>
      <c r="AS84" s="355">
        <f t="shared" si="73"/>
        <v>0</v>
      </c>
      <c r="AT84" s="106"/>
      <c r="AU84" s="106"/>
      <c r="AV84" s="363">
        <v>0.31</v>
      </c>
      <c r="AW84" s="354">
        <f t="shared" si="92"/>
        <v>0</v>
      </c>
      <c r="AX84" s="354">
        <f t="shared" si="93"/>
        <v>0</v>
      </c>
      <c r="AY84" s="354">
        <f t="shared" si="94"/>
        <v>0</v>
      </c>
      <c r="AZ84" s="354">
        <f t="shared" si="95"/>
        <v>0</v>
      </c>
      <c r="BA84" s="354">
        <f t="shared" si="74"/>
        <v>0</v>
      </c>
      <c r="BB84" s="354">
        <f t="shared" si="75"/>
        <v>0</v>
      </c>
      <c r="BC84" s="355">
        <f t="shared" si="76"/>
        <v>0</v>
      </c>
      <c r="BD84" s="106"/>
      <c r="BE84" s="106"/>
      <c r="BF84" s="363">
        <v>0.31</v>
      </c>
      <c r="BG84" s="354">
        <f t="shared" si="96"/>
        <v>0</v>
      </c>
      <c r="BH84" s="354">
        <f t="shared" si="97"/>
        <v>0</v>
      </c>
      <c r="BI84" s="354">
        <f t="shared" si="98"/>
        <v>0</v>
      </c>
      <c r="BJ84" s="354">
        <f t="shared" si="99"/>
        <v>0</v>
      </c>
      <c r="BK84" s="354">
        <f t="shared" si="77"/>
        <v>0</v>
      </c>
      <c r="BL84" s="354">
        <f t="shared" si="78"/>
        <v>0</v>
      </c>
      <c r="BM84" s="355">
        <f t="shared" si="79"/>
        <v>0</v>
      </c>
    </row>
    <row r="85" spans="2:65" x14ac:dyDescent="0.25">
      <c r="B85" s="363">
        <v>0.3</v>
      </c>
      <c r="C85" s="354"/>
      <c r="D85" s="354"/>
      <c r="E85" s="354"/>
      <c r="F85" s="354">
        <f>'Form 5 BIODIESEL'!E126</f>
        <v>0</v>
      </c>
      <c r="G85" s="354">
        <f>'Form 6 LNG'!E126</f>
        <v>0</v>
      </c>
      <c r="H85" s="354">
        <f>'Form 7 BUNKER C'!E126</f>
        <v>0</v>
      </c>
      <c r="I85" s="355">
        <f>'Form 8 LFO Diesel'!E126</f>
        <v>0</v>
      </c>
      <c r="J85" s="106"/>
      <c r="K85" s="106"/>
      <c r="L85" s="106"/>
      <c r="M85" s="106"/>
      <c r="N85" s="106"/>
      <c r="O85" s="106"/>
      <c r="P85" s="106"/>
      <c r="Q85" s="106"/>
      <c r="R85" s="363">
        <v>0.3</v>
      </c>
      <c r="S85" s="354">
        <f t="shared" si="80"/>
        <v>0</v>
      </c>
      <c r="T85" s="354">
        <f t="shared" si="81"/>
        <v>0</v>
      </c>
      <c r="U85" s="354">
        <f t="shared" si="82"/>
        <v>0</v>
      </c>
      <c r="V85" s="354">
        <f t="shared" si="83"/>
        <v>0</v>
      </c>
      <c r="W85" s="354">
        <f t="shared" si="65"/>
        <v>0</v>
      </c>
      <c r="X85" s="354">
        <f t="shared" si="66"/>
        <v>0</v>
      </c>
      <c r="Y85" s="355">
        <f t="shared" si="67"/>
        <v>0</v>
      </c>
      <c r="Z85" s="106"/>
      <c r="AA85" s="106"/>
      <c r="AB85" s="363">
        <v>0.3</v>
      </c>
      <c r="AC85" s="354">
        <f t="shared" si="84"/>
        <v>0</v>
      </c>
      <c r="AD85" s="354">
        <f t="shared" si="85"/>
        <v>0</v>
      </c>
      <c r="AE85" s="354">
        <f t="shared" si="86"/>
        <v>0</v>
      </c>
      <c r="AF85" s="354">
        <f t="shared" si="87"/>
        <v>0</v>
      </c>
      <c r="AG85" s="354">
        <f t="shared" si="68"/>
        <v>0</v>
      </c>
      <c r="AH85" s="354">
        <f t="shared" si="69"/>
        <v>0</v>
      </c>
      <c r="AI85" s="355">
        <f t="shared" si="70"/>
        <v>0</v>
      </c>
      <c r="AJ85" s="106"/>
      <c r="AK85" s="106"/>
      <c r="AL85" s="363">
        <v>0.3</v>
      </c>
      <c r="AM85" s="354">
        <f t="shared" si="88"/>
        <v>0</v>
      </c>
      <c r="AN85" s="354">
        <f t="shared" si="89"/>
        <v>0</v>
      </c>
      <c r="AO85" s="354">
        <f t="shared" si="90"/>
        <v>0</v>
      </c>
      <c r="AP85" s="354">
        <f t="shared" si="91"/>
        <v>0</v>
      </c>
      <c r="AQ85" s="354">
        <f t="shared" si="71"/>
        <v>0</v>
      </c>
      <c r="AR85" s="354">
        <f t="shared" si="72"/>
        <v>0</v>
      </c>
      <c r="AS85" s="355">
        <f t="shared" si="73"/>
        <v>0</v>
      </c>
      <c r="AT85" s="106"/>
      <c r="AU85" s="106"/>
      <c r="AV85" s="363">
        <v>0.3</v>
      </c>
      <c r="AW85" s="354">
        <f t="shared" si="92"/>
        <v>0</v>
      </c>
      <c r="AX85" s="354">
        <f t="shared" si="93"/>
        <v>0</v>
      </c>
      <c r="AY85" s="354">
        <f t="shared" si="94"/>
        <v>0</v>
      </c>
      <c r="AZ85" s="354">
        <f t="shared" si="95"/>
        <v>0</v>
      </c>
      <c r="BA85" s="354">
        <f t="shared" si="74"/>
        <v>0</v>
      </c>
      <c r="BB85" s="354">
        <f t="shared" si="75"/>
        <v>0</v>
      </c>
      <c r="BC85" s="355">
        <f t="shared" si="76"/>
        <v>0</v>
      </c>
      <c r="BD85" s="106"/>
      <c r="BE85" s="106"/>
      <c r="BF85" s="363">
        <v>0.3</v>
      </c>
      <c r="BG85" s="354">
        <f t="shared" si="96"/>
        <v>0</v>
      </c>
      <c r="BH85" s="354">
        <f t="shared" si="97"/>
        <v>0</v>
      </c>
      <c r="BI85" s="354">
        <f t="shared" si="98"/>
        <v>0</v>
      </c>
      <c r="BJ85" s="354">
        <f t="shared" si="99"/>
        <v>0</v>
      </c>
      <c r="BK85" s="354">
        <f t="shared" si="77"/>
        <v>0</v>
      </c>
      <c r="BL85" s="354">
        <f t="shared" si="78"/>
        <v>0</v>
      </c>
      <c r="BM85" s="355">
        <f t="shared" si="79"/>
        <v>0</v>
      </c>
    </row>
    <row r="86" spans="2:65" x14ac:dyDescent="0.25">
      <c r="B86" s="363">
        <v>0.28999999999999998</v>
      </c>
      <c r="C86" s="354"/>
      <c r="D86" s="354"/>
      <c r="E86" s="354"/>
      <c r="F86" s="354">
        <f>'Form 5 BIODIESEL'!E127</f>
        <v>0</v>
      </c>
      <c r="G86" s="354">
        <f>'Form 6 LNG'!E127</f>
        <v>0</v>
      </c>
      <c r="H86" s="354">
        <f>'Form 7 BUNKER C'!E127</f>
        <v>0</v>
      </c>
      <c r="I86" s="355">
        <f>'Form 8 LFO Diesel'!E127</f>
        <v>0</v>
      </c>
      <c r="J86" s="106"/>
      <c r="K86" s="106"/>
      <c r="L86" s="106"/>
      <c r="M86" s="106"/>
      <c r="N86" s="106"/>
      <c r="O86" s="106"/>
      <c r="P86" s="106"/>
      <c r="Q86" s="106"/>
      <c r="R86" s="363">
        <v>0.28999999999999998</v>
      </c>
      <c r="S86" s="354">
        <f t="shared" si="80"/>
        <v>0</v>
      </c>
      <c r="T86" s="354">
        <f t="shared" si="81"/>
        <v>0</v>
      </c>
      <c r="U86" s="354">
        <f t="shared" si="82"/>
        <v>0</v>
      </c>
      <c r="V86" s="354">
        <f t="shared" si="83"/>
        <v>0</v>
      </c>
      <c r="W86" s="354">
        <f t="shared" si="65"/>
        <v>0</v>
      </c>
      <c r="X86" s="354">
        <f t="shared" si="66"/>
        <v>0</v>
      </c>
      <c r="Y86" s="355">
        <f t="shared" si="67"/>
        <v>0</v>
      </c>
      <c r="Z86" s="106"/>
      <c r="AA86" s="106"/>
      <c r="AB86" s="363">
        <v>0.28999999999999998</v>
      </c>
      <c r="AC86" s="354">
        <f t="shared" si="84"/>
        <v>0</v>
      </c>
      <c r="AD86" s="354">
        <f t="shared" si="85"/>
        <v>0</v>
      </c>
      <c r="AE86" s="354">
        <f t="shared" si="86"/>
        <v>0</v>
      </c>
      <c r="AF86" s="354">
        <f t="shared" si="87"/>
        <v>0</v>
      </c>
      <c r="AG86" s="354">
        <f t="shared" si="68"/>
        <v>0</v>
      </c>
      <c r="AH86" s="354">
        <f t="shared" si="69"/>
        <v>0</v>
      </c>
      <c r="AI86" s="355">
        <f t="shared" si="70"/>
        <v>0</v>
      </c>
      <c r="AJ86" s="106"/>
      <c r="AK86" s="106"/>
      <c r="AL86" s="363">
        <v>0.28999999999999998</v>
      </c>
      <c r="AM86" s="354">
        <f t="shared" si="88"/>
        <v>0</v>
      </c>
      <c r="AN86" s="354">
        <f t="shared" si="89"/>
        <v>0</v>
      </c>
      <c r="AO86" s="354">
        <f t="shared" si="90"/>
        <v>0</v>
      </c>
      <c r="AP86" s="354">
        <f t="shared" si="91"/>
        <v>0</v>
      </c>
      <c r="AQ86" s="354">
        <f t="shared" si="71"/>
        <v>0</v>
      </c>
      <c r="AR86" s="354">
        <f t="shared" si="72"/>
        <v>0</v>
      </c>
      <c r="AS86" s="355">
        <f t="shared" si="73"/>
        <v>0</v>
      </c>
      <c r="AT86" s="106"/>
      <c r="AU86" s="106"/>
      <c r="AV86" s="363">
        <v>0.28999999999999998</v>
      </c>
      <c r="AW86" s="354">
        <f t="shared" si="92"/>
        <v>0</v>
      </c>
      <c r="AX86" s="354">
        <f t="shared" si="93"/>
        <v>0</v>
      </c>
      <c r="AY86" s="354">
        <f t="shared" si="94"/>
        <v>0</v>
      </c>
      <c r="AZ86" s="354">
        <f t="shared" si="95"/>
        <v>0</v>
      </c>
      <c r="BA86" s="354">
        <f t="shared" si="74"/>
        <v>0</v>
      </c>
      <c r="BB86" s="354">
        <f t="shared" si="75"/>
        <v>0</v>
      </c>
      <c r="BC86" s="355">
        <f t="shared" si="76"/>
        <v>0</v>
      </c>
      <c r="BD86" s="106"/>
      <c r="BE86" s="106"/>
      <c r="BF86" s="363">
        <v>0.28999999999999998</v>
      </c>
      <c r="BG86" s="354">
        <f t="shared" si="96"/>
        <v>0</v>
      </c>
      <c r="BH86" s="354">
        <f t="shared" si="97"/>
        <v>0</v>
      </c>
      <c r="BI86" s="354">
        <f t="shared" si="98"/>
        <v>0</v>
      </c>
      <c r="BJ86" s="354">
        <f t="shared" si="99"/>
        <v>0</v>
      </c>
      <c r="BK86" s="354">
        <f t="shared" si="77"/>
        <v>0</v>
      </c>
      <c r="BL86" s="354">
        <f t="shared" si="78"/>
        <v>0</v>
      </c>
      <c r="BM86" s="355">
        <f t="shared" si="79"/>
        <v>0</v>
      </c>
    </row>
    <row r="87" spans="2:65" x14ac:dyDescent="0.25">
      <c r="B87" s="363">
        <v>0.28000000000000003</v>
      </c>
      <c r="C87" s="354"/>
      <c r="D87" s="354"/>
      <c r="E87" s="354"/>
      <c r="F87" s="354">
        <f>'Form 5 BIODIESEL'!E128</f>
        <v>0</v>
      </c>
      <c r="G87" s="354">
        <f>'Form 6 LNG'!E128</f>
        <v>0</v>
      </c>
      <c r="H87" s="354">
        <f>'Form 7 BUNKER C'!E128</f>
        <v>0</v>
      </c>
      <c r="I87" s="355">
        <f>'Form 8 LFO Diesel'!E128</f>
        <v>0</v>
      </c>
      <c r="J87" s="106"/>
      <c r="K87" s="106"/>
      <c r="L87" s="106"/>
      <c r="M87" s="106"/>
      <c r="N87" s="106"/>
      <c r="O87" s="106"/>
      <c r="P87" s="106"/>
      <c r="Q87" s="106"/>
      <c r="R87" s="363">
        <v>0.28000000000000003</v>
      </c>
      <c r="S87" s="354">
        <f t="shared" si="80"/>
        <v>0</v>
      </c>
      <c r="T87" s="354">
        <f t="shared" si="81"/>
        <v>0</v>
      </c>
      <c r="U87" s="354">
        <f t="shared" si="82"/>
        <v>0</v>
      </c>
      <c r="V87" s="354">
        <f t="shared" si="83"/>
        <v>0</v>
      </c>
      <c r="W87" s="354">
        <f t="shared" si="65"/>
        <v>0</v>
      </c>
      <c r="X87" s="354">
        <f t="shared" si="66"/>
        <v>0</v>
      </c>
      <c r="Y87" s="355">
        <f t="shared" si="67"/>
        <v>0</v>
      </c>
      <c r="Z87" s="106"/>
      <c r="AA87" s="106"/>
      <c r="AB87" s="363">
        <v>0.28000000000000003</v>
      </c>
      <c r="AC87" s="354">
        <f t="shared" si="84"/>
        <v>0</v>
      </c>
      <c r="AD87" s="354">
        <f t="shared" si="85"/>
        <v>0</v>
      </c>
      <c r="AE87" s="354">
        <f t="shared" si="86"/>
        <v>0</v>
      </c>
      <c r="AF87" s="354">
        <f t="shared" si="87"/>
        <v>0</v>
      </c>
      <c r="AG87" s="354">
        <f t="shared" si="68"/>
        <v>0</v>
      </c>
      <c r="AH87" s="354">
        <f t="shared" si="69"/>
        <v>0</v>
      </c>
      <c r="AI87" s="355">
        <f t="shared" si="70"/>
        <v>0</v>
      </c>
      <c r="AJ87" s="106"/>
      <c r="AK87" s="106"/>
      <c r="AL87" s="363">
        <v>0.28000000000000003</v>
      </c>
      <c r="AM87" s="354">
        <f t="shared" si="88"/>
        <v>0</v>
      </c>
      <c r="AN87" s="354">
        <f t="shared" si="89"/>
        <v>0</v>
      </c>
      <c r="AO87" s="354">
        <f t="shared" si="90"/>
        <v>0</v>
      </c>
      <c r="AP87" s="354">
        <f t="shared" si="91"/>
        <v>0</v>
      </c>
      <c r="AQ87" s="354">
        <f t="shared" si="71"/>
        <v>0</v>
      </c>
      <c r="AR87" s="354">
        <f t="shared" si="72"/>
        <v>0</v>
      </c>
      <c r="AS87" s="355">
        <f t="shared" si="73"/>
        <v>0</v>
      </c>
      <c r="AT87" s="106"/>
      <c r="AU87" s="106"/>
      <c r="AV87" s="363">
        <v>0.28000000000000003</v>
      </c>
      <c r="AW87" s="354">
        <f t="shared" si="92"/>
        <v>0</v>
      </c>
      <c r="AX87" s="354">
        <f t="shared" si="93"/>
        <v>0</v>
      </c>
      <c r="AY87" s="354">
        <f t="shared" si="94"/>
        <v>0</v>
      </c>
      <c r="AZ87" s="354">
        <f t="shared" si="95"/>
        <v>0</v>
      </c>
      <c r="BA87" s="354">
        <f t="shared" si="74"/>
        <v>0</v>
      </c>
      <c r="BB87" s="354">
        <f t="shared" si="75"/>
        <v>0</v>
      </c>
      <c r="BC87" s="355">
        <f t="shared" si="76"/>
        <v>0</v>
      </c>
      <c r="BD87" s="106"/>
      <c r="BE87" s="106"/>
      <c r="BF87" s="363">
        <v>0.28000000000000003</v>
      </c>
      <c r="BG87" s="354">
        <f t="shared" si="96"/>
        <v>0</v>
      </c>
      <c r="BH87" s="354">
        <f t="shared" si="97"/>
        <v>0</v>
      </c>
      <c r="BI87" s="354">
        <f t="shared" si="98"/>
        <v>0</v>
      </c>
      <c r="BJ87" s="354">
        <f t="shared" si="99"/>
        <v>0</v>
      </c>
      <c r="BK87" s="354">
        <f t="shared" si="77"/>
        <v>0</v>
      </c>
      <c r="BL87" s="354">
        <f t="shared" si="78"/>
        <v>0</v>
      </c>
      <c r="BM87" s="355">
        <f t="shared" si="79"/>
        <v>0</v>
      </c>
    </row>
    <row r="88" spans="2:65" x14ac:dyDescent="0.25">
      <c r="B88" s="363">
        <v>0.27</v>
      </c>
      <c r="C88" s="354"/>
      <c r="D88" s="354"/>
      <c r="E88" s="354"/>
      <c r="F88" s="354">
        <f>'Form 5 BIODIESEL'!E129</f>
        <v>0</v>
      </c>
      <c r="G88" s="354">
        <f>'Form 6 LNG'!E129</f>
        <v>0</v>
      </c>
      <c r="H88" s="354">
        <f>'Form 7 BUNKER C'!E129</f>
        <v>0</v>
      </c>
      <c r="I88" s="355">
        <f>'Form 8 LFO Diesel'!E129</f>
        <v>0</v>
      </c>
      <c r="J88" s="106"/>
      <c r="K88" s="106"/>
      <c r="L88" s="106"/>
      <c r="M88" s="106"/>
      <c r="N88" s="106"/>
      <c r="O88" s="106"/>
      <c r="P88" s="106"/>
      <c r="Q88" s="106"/>
      <c r="R88" s="363">
        <v>0.27</v>
      </c>
      <c r="S88" s="354">
        <f t="shared" si="80"/>
        <v>0</v>
      </c>
      <c r="T88" s="354">
        <f t="shared" si="81"/>
        <v>0</v>
      </c>
      <c r="U88" s="354">
        <f t="shared" si="82"/>
        <v>0</v>
      </c>
      <c r="V88" s="354">
        <f t="shared" si="83"/>
        <v>0</v>
      </c>
      <c r="W88" s="354">
        <f t="shared" si="65"/>
        <v>0</v>
      </c>
      <c r="X88" s="354">
        <f t="shared" si="66"/>
        <v>0</v>
      </c>
      <c r="Y88" s="355">
        <f t="shared" si="67"/>
        <v>0</v>
      </c>
      <c r="Z88" s="106"/>
      <c r="AA88" s="106"/>
      <c r="AB88" s="363">
        <v>0.27</v>
      </c>
      <c r="AC88" s="354">
        <f t="shared" si="84"/>
        <v>0</v>
      </c>
      <c r="AD88" s="354">
        <f t="shared" si="85"/>
        <v>0</v>
      </c>
      <c r="AE88" s="354">
        <f t="shared" si="86"/>
        <v>0</v>
      </c>
      <c r="AF88" s="354">
        <f t="shared" si="87"/>
        <v>0</v>
      </c>
      <c r="AG88" s="354">
        <f t="shared" si="68"/>
        <v>0</v>
      </c>
      <c r="AH88" s="354">
        <f t="shared" si="69"/>
        <v>0</v>
      </c>
      <c r="AI88" s="355">
        <f t="shared" si="70"/>
        <v>0</v>
      </c>
      <c r="AJ88" s="106"/>
      <c r="AK88" s="106"/>
      <c r="AL88" s="363">
        <v>0.27</v>
      </c>
      <c r="AM88" s="354">
        <f t="shared" si="88"/>
        <v>0</v>
      </c>
      <c r="AN88" s="354">
        <f t="shared" si="89"/>
        <v>0</v>
      </c>
      <c r="AO88" s="354">
        <f t="shared" si="90"/>
        <v>0</v>
      </c>
      <c r="AP88" s="354">
        <f t="shared" si="91"/>
        <v>0</v>
      </c>
      <c r="AQ88" s="354">
        <f t="shared" si="71"/>
        <v>0</v>
      </c>
      <c r="AR88" s="354">
        <f t="shared" si="72"/>
        <v>0</v>
      </c>
      <c r="AS88" s="355">
        <f t="shared" si="73"/>
        <v>0</v>
      </c>
      <c r="AT88" s="106"/>
      <c r="AU88" s="106"/>
      <c r="AV88" s="363">
        <v>0.27</v>
      </c>
      <c r="AW88" s="354">
        <f t="shared" si="92"/>
        <v>0</v>
      </c>
      <c r="AX88" s="354">
        <f t="shared" si="93"/>
        <v>0</v>
      </c>
      <c r="AY88" s="354">
        <f t="shared" si="94"/>
        <v>0</v>
      </c>
      <c r="AZ88" s="354">
        <f t="shared" si="95"/>
        <v>0</v>
      </c>
      <c r="BA88" s="354">
        <f t="shared" si="74"/>
        <v>0</v>
      </c>
      <c r="BB88" s="354">
        <f t="shared" si="75"/>
        <v>0</v>
      </c>
      <c r="BC88" s="355">
        <f t="shared" si="76"/>
        <v>0</v>
      </c>
      <c r="BD88" s="106"/>
      <c r="BE88" s="106"/>
      <c r="BF88" s="363">
        <v>0.27</v>
      </c>
      <c r="BG88" s="354">
        <f t="shared" si="96"/>
        <v>0</v>
      </c>
      <c r="BH88" s="354">
        <f t="shared" si="97"/>
        <v>0</v>
      </c>
      <c r="BI88" s="354">
        <f t="shared" si="98"/>
        <v>0</v>
      </c>
      <c r="BJ88" s="354">
        <f t="shared" si="99"/>
        <v>0</v>
      </c>
      <c r="BK88" s="354">
        <f t="shared" si="77"/>
        <v>0</v>
      </c>
      <c r="BL88" s="354">
        <f t="shared" si="78"/>
        <v>0</v>
      </c>
      <c r="BM88" s="355">
        <f t="shared" si="79"/>
        <v>0</v>
      </c>
    </row>
    <row r="89" spans="2:65" x14ac:dyDescent="0.25">
      <c r="B89" s="363">
        <v>0.26</v>
      </c>
      <c r="C89" s="354"/>
      <c r="D89" s="354"/>
      <c r="E89" s="354"/>
      <c r="F89" s="354">
        <f>'Form 5 BIODIESEL'!E130</f>
        <v>0</v>
      </c>
      <c r="G89" s="354">
        <f>'Form 6 LNG'!E130</f>
        <v>0</v>
      </c>
      <c r="H89" s="354">
        <f>'Form 7 BUNKER C'!E130</f>
        <v>0</v>
      </c>
      <c r="I89" s="355">
        <f>'Form 8 LFO Diesel'!E130</f>
        <v>0</v>
      </c>
      <c r="J89" s="106"/>
      <c r="K89" s="106"/>
      <c r="L89" s="106"/>
      <c r="M89" s="106"/>
      <c r="N89" s="106"/>
      <c r="O89" s="106"/>
      <c r="P89" s="106"/>
      <c r="Q89" s="106"/>
      <c r="R89" s="363">
        <v>0.26</v>
      </c>
      <c r="S89" s="354">
        <f t="shared" si="80"/>
        <v>0</v>
      </c>
      <c r="T89" s="354">
        <f t="shared" si="81"/>
        <v>0</v>
      </c>
      <c r="U89" s="354">
        <f t="shared" si="82"/>
        <v>0</v>
      </c>
      <c r="V89" s="354">
        <f t="shared" si="83"/>
        <v>0</v>
      </c>
      <c r="W89" s="354">
        <f t="shared" si="65"/>
        <v>0</v>
      </c>
      <c r="X89" s="354">
        <f t="shared" si="66"/>
        <v>0</v>
      </c>
      <c r="Y89" s="355">
        <f t="shared" si="67"/>
        <v>0</v>
      </c>
      <c r="Z89" s="106"/>
      <c r="AA89" s="106"/>
      <c r="AB89" s="363">
        <v>0.26</v>
      </c>
      <c r="AC89" s="354">
        <f t="shared" si="84"/>
        <v>0</v>
      </c>
      <c r="AD89" s="354">
        <f t="shared" si="85"/>
        <v>0</v>
      </c>
      <c r="AE89" s="354">
        <f t="shared" si="86"/>
        <v>0</v>
      </c>
      <c r="AF89" s="354">
        <f t="shared" si="87"/>
        <v>0</v>
      </c>
      <c r="AG89" s="354">
        <f t="shared" si="68"/>
        <v>0</v>
      </c>
      <c r="AH89" s="354">
        <f t="shared" si="69"/>
        <v>0</v>
      </c>
      <c r="AI89" s="355">
        <f t="shared" si="70"/>
        <v>0</v>
      </c>
      <c r="AJ89" s="106"/>
      <c r="AK89" s="106"/>
      <c r="AL89" s="363">
        <v>0.26</v>
      </c>
      <c r="AM89" s="354">
        <f t="shared" si="88"/>
        <v>0</v>
      </c>
      <c r="AN89" s="354">
        <f t="shared" si="89"/>
        <v>0</v>
      </c>
      <c r="AO89" s="354">
        <f t="shared" si="90"/>
        <v>0</v>
      </c>
      <c r="AP89" s="354">
        <f t="shared" si="91"/>
        <v>0</v>
      </c>
      <c r="AQ89" s="354">
        <f t="shared" si="71"/>
        <v>0</v>
      </c>
      <c r="AR89" s="354">
        <f t="shared" si="72"/>
        <v>0</v>
      </c>
      <c r="AS89" s="355">
        <f t="shared" si="73"/>
        <v>0</v>
      </c>
      <c r="AT89" s="106"/>
      <c r="AU89" s="106"/>
      <c r="AV89" s="363">
        <v>0.26</v>
      </c>
      <c r="AW89" s="354">
        <f t="shared" si="92"/>
        <v>0</v>
      </c>
      <c r="AX89" s="354">
        <f t="shared" si="93"/>
        <v>0</v>
      </c>
      <c r="AY89" s="354">
        <f t="shared" si="94"/>
        <v>0</v>
      </c>
      <c r="AZ89" s="354">
        <f t="shared" si="95"/>
        <v>0</v>
      </c>
      <c r="BA89" s="354">
        <f t="shared" si="74"/>
        <v>0</v>
      </c>
      <c r="BB89" s="354">
        <f t="shared" si="75"/>
        <v>0</v>
      </c>
      <c r="BC89" s="355">
        <f t="shared" si="76"/>
        <v>0</v>
      </c>
      <c r="BD89" s="106"/>
      <c r="BE89" s="106"/>
      <c r="BF89" s="363">
        <v>0.26</v>
      </c>
      <c r="BG89" s="354">
        <f t="shared" si="96"/>
        <v>0</v>
      </c>
      <c r="BH89" s="354">
        <f t="shared" si="97"/>
        <v>0</v>
      </c>
      <c r="BI89" s="354">
        <f t="shared" si="98"/>
        <v>0</v>
      </c>
      <c r="BJ89" s="354">
        <f t="shared" si="99"/>
        <v>0</v>
      </c>
      <c r="BK89" s="354">
        <f t="shared" si="77"/>
        <v>0</v>
      </c>
      <c r="BL89" s="354">
        <f t="shared" si="78"/>
        <v>0</v>
      </c>
      <c r="BM89" s="355">
        <f t="shared" si="79"/>
        <v>0</v>
      </c>
    </row>
    <row r="90" spans="2:65" x14ac:dyDescent="0.25">
      <c r="B90" s="363">
        <v>0.25</v>
      </c>
      <c r="C90" s="354"/>
      <c r="D90" s="354"/>
      <c r="E90" s="354"/>
      <c r="F90" s="354">
        <f>'Form 5 BIODIESEL'!E131</f>
        <v>0</v>
      </c>
      <c r="G90" s="354">
        <f>'Form 6 LNG'!E131</f>
        <v>0</v>
      </c>
      <c r="H90" s="354">
        <f>'Form 7 BUNKER C'!E131</f>
        <v>0</v>
      </c>
      <c r="I90" s="355">
        <f>'Form 8 LFO Diesel'!E131</f>
        <v>0</v>
      </c>
      <c r="J90" s="106"/>
      <c r="K90" s="106"/>
      <c r="L90" s="106"/>
      <c r="M90" s="106"/>
      <c r="N90" s="106"/>
      <c r="O90" s="106"/>
      <c r="P90" s="106"/>
      <c r="Q90" s="106"/>
      <c r="R90" s="363">
        <v>0.25</v>
      </c>
      <c r="S90" s="354">
        <f t="shared" si="80"/>
        <v>0</v>
      </c>
      <c r="T90" s="354">
        <f t="shared" si="81"/>
        <v>0</v>
      </c>
      <c r="U90" s="354">
        <f t="shared" si="82"/>
        <v>0</v>
      </c>
      <c r="V90" s="354">
        <f t="shared" si="83"/>
        <v>0</v>
      </c>
      <c r="W90" s="354">
        <f t="shared" si="65"/>
        <v>0</v>
      </c>
      <c r="X90" s="354">
        <f t="shared" si="66"/>
        <v>0</v>
      </c>
      <c r="Y90" s="355">
        <f t="shared" si="67"/>
        <v>0</v>
      </c>
      <c r="Z90" s="106"/>
      <c r="AA90" s="106"/>
      <c r="AB90" s="363">
        <v>0.25</v>
      </c>
      <c r="AC90" s="354">
        <f t="shared" si="84"/>
        <v>0</v>
      </c>
      <c r="AD90" s="354">
        <f t="shared" si="85"/>
        <v>0</v>
      </c>
      <c r="AE90" s="354">
        <f t="shared" si="86"/>
        <v>0</v>
      </c>
      <c r="AF90" s="354">
        <f t="shared" si="87"/>
        <v>0</v>
      </c>
      <c r="AG90" s="354">
        <f t="shared" si="68"/>
        <v>0</v>
      </c>
      <c r="AH90" s="354">
        <f t="shared" si="69"/>
        <v>0</v>
      </c>
      <c r="AI90" s="355">
        <f t="shared" si="70"/>
        <v>0</v>
      </c>
      <c r="AJ90" s="106"/>
      <c r="AK90" s="106"/>
      <c r="AL90" s="363">
        <v>0.25</v>
      </c>
      <c r="AM90" s="354">
        <f t="shared" si="88"/>
        <v>0</v>
      </c>
      <c r="AN90" s="354">
        <f t="shared" si="89"/>
        <v>0</v>
      </c>
      <c r="AO90" s="354">
        <f t="shared" si="90"/>
        <v>0</v>
      </c>
      <c r="AP90" s="354">
        <f t="shared" si="91"/>
        <v>0</v>
      </c>
      <c r="AQ90" s="354">
        <f t="shared" si="71"/>
        <v>0</v>
      </c>
      <c r="AR90" s="354">
        <f t="shared" si="72"/>
        <v>0</v>
      </c>
      <c r="AS90" s="355">
        <f t="shared" si="73"/>
        <v>0</v>
      </c>
      <c r="AT90" s="106"/>
      <c r="AU90" s="106"/>
      <c r="AV90" s="363">
        <v>0.25</v>
      </c>
      <c r="AW90" s="354">
        <f t="shared" si="92"/>
        <v>0</v>
      </c>
      <c r="AX90" s="354">
        <f t="shared" si="93"/>
        <v>0</v>
      </c>
      <c r="AY90" s="354">
        <f t="shared" si="94"/>
        <v>0</v>
      </c>
      <c r="AZ90" s="354">
        <f t="shared" si="95"/>
        <v>0</v>
      </c>
      <c r="BA90" s="354">
        <f t="shared" si="74"/>
        <v>0</v>
      </c>
      <c r="BB90" s="354">
        <f t="shared" si="75"/>
        <v>0</v>
      </c>
      <c r="BC90" s="355">
        <f t="shared" si="76"/>
        <v>0</v>
      </c>
      <c r="BD90" s="106"/>
      <c r="BE90" s="106"/>
      <c r="BF90" s="363">
        <v>0.25</v>
      </c>
      <c r="BG90" s="354">
        <f t="shared" si="96"/>
        <v>0</v>
      </c>
      <c r="BH90" s="354">
        <f t="shared" si="97"/>
        <v>0</v>
      </c>
      <c r="BI90" s="354">
        <f t="shared" si="98"/>
        <v>0</v>
      </c>
      <c r="BJ90" s="354">
        <f t="shared" si="99"/>
        <v>0</v>
      </c>
      <c r="BK90" s="354">
        <f t="shared" si="77"/>
        <v>0</v>
      </c>
      <c r="BL90" s="354">
        <f t="shared" si="78"/>
        <v>0</v>
      </c>
      <c r="BM90" s="355">
        <f t="shared" si="79"/>
        <v>0</v>
      </c>
    </row>
    <row r="91" spans="2:65" x14ac:dyDescent="0.25">
      <c r="B91" s="363">
        <v>0.24</v>
      </c>
      <c r="C91" s="354"/>
      <c r="D91" s="354"/>
      <c r="E91" s="354"/>
      <c r="F91" s="354">
        <f>'Form 5 BIODIESEL'!E132</f>
        <v>0</v>
      </c>
      <c r="G91" s="354">
        <f>'Form 6 LNG'!E132</f>
        <v>0</v>
      </c>
      <c r="H91" s="354">
        <f>'Form 7 BUNKER C'!E132</f>
        <v>0</v>
      </c>
      <c r="I91" s="355">
        <f>'Form 8 LFO Diesel'!E132</f>
        <v>0</v>
      </c>
      <c r="J91" s="106"/>
      <c r="K91" s="106"/>
      <c r="L91" s="106"/>
      <c r="M91" s="106"/>
      <c r="N91" s="106"/>
      <c r="O91" s="106"/>
      <c r="P91" s="106"/>
      <c r="Q91" s="106"/>
      <c r="R91" s="363">
        <v>0.24</v>
      </c>
      <c r="S91" s="354">
        <f t="shared" si="80"/>
        <v>0</v>
      </c>
      <c r="T91" s="354">
        <f t="shared" si="81"/>
        <v>0</v>
      </c>
      <c r="U91" s="354">
        <f t="shared" si="82"/>
        <v>0</v>
      </c>
      <c r="V91" s="354">
        <f t="shared" si="83"/>
        <v>0</v>
      </c>
      <c r="W91" s="354">
        <f t="shared" si="65"/>
        <v>0</v>
      </c>
      <c r="X91" s="354">
        <f t="shared" si="66"/>
        <v>0</v>
      </c>
      <c r="Y91" s="355">
        <f t="shared" si="67"/>
        <v>0</v>
      </c>
      <c r="Z91" s="106"/>
      <c r="AA91" s="106"/>
      <c r="AB91" s="363">
        <v>0.24</v>
      </c>
      <c r="AC91" s="354">
        <f t="shared" si="84"/>
        <v>0</v>
      </c>
      <c r="AD91" s="354">
        <f t="shared" si="85"/>
        <v>0</v>
      </c>
      <c r="AE91" s="354">
        <f t="shared" si="86"/>
        <v>0</v>
      </c>
      <c r="AF91" s="354">
        <f t="shared" si="87"/>
        <v>0</v>
      </c>
      <c r="AG91" s="354">
        <f t="shared" si="68"/>
        <v>0</v>
      </c>
      <c r="AH91" s="354">
        <f t="shared" si="69"/>
        <v>0</v>
      </c>
      <c r="AI91" s="355">
        <f t="shared" si="70"/>
        <v>0</v>
      </c>
      <c r="AJ91" s="106"/>
      <c r="AK91" s="106"/>
      <c r="AL91" s="363">
        <v>0.24</v>
      </c>
      <c r="AM91" s="354">
        <f t="shared" si="88"/>
        <v>0</v>
      </c>
      <c r="AN91" s="354">
        <f t="shared" si="89"/>
        <v>0</v>
      </c>
      <c r="AO91" s="354">
        <f t="shared" si="90"/>
        <v>0</v>
      </c>
      <c r="AP91" s="354">
        <f t="shared" si="91"/>
        <v>0</v>
      </c>
      <c r="AQ91" s="354">
        <f t="shared" si="71"/>
        <v>0</v>
      </c>
      <c r="AR91" s="354">
        <f t="shared" si="72"/>
        <v>0</v>
      </c>
      <c r="AS91" s="355">
        <f t="shared" si="73"/>
        <v>0</v>
      </c>
      <c r="AT91" s="106"/>
      <c r="AU91" s="106"/>
      <c r="AV91" s="363">
        <v>0.24</v>
      </c>
      <c r="AW91" s="354">
        <f t="shared" si="92"/>
        <v>0</v>
      </c>
      <c r="AX91" s="354">
        <f t="shared" si="93"/>
        <v>0</v>
      </c>
      <c r="AY91" s="354">
        <f t="shared" si="94"/>
        <v>0</v>
      </c>
      <c r="AZ91" s="354">
        <f t="shared" si="95"/>
        <v>0</v>
      </c>
      <c r="BA91" s="354">
        <f t="shared" si="74"/>
        <v>0</v>
      </c>
      <c r="BB91" s="354">
        <f t="shared" si="75"/>
        <v>0</v>
      </c>
      <c r="BC91" s="355">
        <f t="shared" si="76"/>
        <v>0</v>
      </c>
      <c r="BD91" s="106"/>
      <c r="BE91" s="106"/>
      <c r="BF91" s="363">
        <v>0.24</v>
      </c>
      <c r="BG91" s="354">
        <f t="shared" si="96"/>
        <v>0</v>
      </c>
      <c r="BH91" s="354">
        <f t="shared" si="97"/>
        <v>0</v>
      </c>
      <c r="BI91" s="354">
        <f t="shared" si="98"/>
        <v>0</v>
      </c>
      <c r="BJ91" s="354">
        <f t="shared" si="99"/>
        <v>0</v>
      </c>
      <c r="BK91" s="354">
        <f t="shared" si="77"/>
        <v>0</v>
      </c>
      <c r="BL91" s="354">
        <f t="shared" si="78"/>
        <v>0</v>
      </c>
      <c r="BM91" s="355">
        <f t="shared" si="79"/>
        <v>0</v>
      </c>
    </row>
    <row r="92" spans="2:65" x14ac:dyDescent="0.25">
      <c r="B92" s="363">
        <v>0.23</v>
      </c>
      <c r="C92" s="354"/>
      <c r="D92" s="354"/>
      <c r="E92" s="354"/>
      <c r="F92" s="354">
        <f>'Form 5 BIODIESEL'!E133</f>
        <v>0</v>
      </c>
      <c r="G92" s="354">
        <f>'Form 6 LNG'!E133</f>
        <v>0</v>
      </c>
      <c r="H92" s="354">
        <f>'Form 7 BUNKER C'!E133</f>
        <v>0</v>
      </c>
      <c r="I92" s="355">
        <f>'Form 8 LFO Diesel'!E133</f>
        <v>0</v>
      </c>
      <c r="J92" s="106"/>
      <c r="K92" s="106"/>
      <c r="L92" s="106"/>
      <c r="M92" s="106"/>
      <c r="N92" s="106"/>
      <c r="O92" s="106"/>
      <c r="P92" s="106"/>
      <c r="Q92" s="106"/>
      <c r="R92" s="363">
        <v>0.23</v>
      </c>
      <c r="S92" s="354">
        <f t="shared" si="80"/>
        <v>0</v>
      </c>
      <c r="T92" s="354">
        <f t="shared" si="81"/>
        <v>0</v>
      </c>
      <c r="U92" s="354">
        <f t="shared" si="82"/>
        <v>0</v>
      </c>
      <c r="V92" s="354">
        <f t="shared" si="83"/>
        <v>0</v>
      </c>
      <c r="W92" s="354">
        <f t="shared" si="65"/>
        <v>0</v>
      </c>
      <c r="X92" s="354">
        <f t="shared" si="66"/>
        <v>0</v>
      </c>
      <c r="Y92" s="355">
        <f t="shared" si="67"/>
        <v>0</v>
      </c>
      <c r="Z92" s="106"/>
      <c r="AA92" s="106"/>
      <c r="AB92" s="363">
        <v>0.23</v>
      </c>
      <c r="AC92" s="354">
        <f t="shared" si="84"/>
        <v>0</v>
      </c>
      <c r="AD92" s="354">
        <f t="shared" si="85"/>
        <v>0</v>
      </c>
      <c r="AE92" s="354">
        <f t="shared" si="86"/>
        <v>0</v>
      </c>
      <c r="AF92" s="354">
        <f t="shared" si="87"/>
        <v>0</v>
      </c>
      <c r="AG92" s="354">
        <f t="shared" si="68"/>
        <v>0</v>
      </c>
      <c r="AH92" s="354">
        <f t="shared" si="69"/>
        <v>0</v>
      </c>
      <c r="AI92" s="355">
        <f t="shared" si="70"/>
        <v>0</v>
      </c>
      <c r="AJ92" s="106"/>
      <c r="AK92" s="106"/>
      <c r="AL92" s="363">
        <v>0.23</v>
      </c>
      <c r="AM92" s="354">
        <f t="shared" si="88"/>
        <v>0</v>
      </c>
      <c r="AN92" s="354">
        <f t="shared" si="89"/>
        <v>0</v>
      </c>
      <c r="AO92" s="354">
        <f t="shared" si="90"/>
        <v>0</v>
      </c>
      <c r="AP92" s="354">
        <f t="shared" si="91"/>
        <v>0</v>
      </c>
      <c r="AQ92" s="354">
        <f t="shared" si="71"/>
        <v>0</v>
      </c>
      <c r="AR92" s="354">
        <f t="shared" si="72"/>
        <v>0</v>
      </c>
      <c r="AS92" s="355">
        <f t="shared" si="73"/>
        <v>0</v>
      </c>
      <c r="AT92" s="106"/>
      <c r="AU92" s="106"/>
      <c r="AV92" s="363">
        <v>0.23</v>
      </c>
      <c r="AW92" s="354">
        <f t="shared" si="92"/>
        <v>0</v>
      </c>
      <c r="AX92" s="354">
        <f t="shared" si="93"/>
        <v>0</v>
      </c>
      <c r="AY92" s="354">
        <f t="shared" si="94"/>
        <v>0</v>
      </c>
      <c r="AZ92" s="354">
        <f t="shared" si="95"/>
        <v>0</v>
      </c>
      <c r="BA92" s="354">
        <f t="shared" si="74"/>
        <v>0</v>
      </c>
      <c r="BB92" s="354">
        <f t="shared" si="75"/>
        <v>0</v>
      </c>
      <c r="BC92" s="355">
        <f t="shared" si="76"/>
        <v>0</v>
      </c>
      <c r="BD92" s="106"/>
      <c r="BE92" s="106"/>
      <c r="BF92" s="363">
        <v>0.23</v>
      </c>
      <c r="BG92" s="354">
        <f t="shared" si="96"/>
        <v>0</v>
      </c>
      <c r="BH92" s="354">
        <f t="shared" si="97"/>
        <v>0</v>
      </c>
      <c r="BI92" s="354">
        <f t="shared" si="98"/>
        <v>0</v>
      </c>
      <c r="BJ92" s="354">
        <f t="shared" si="99"/>
        <v>0</v>
      </c>
      <c r="BK92" s="354">
        <f t="shared" si="77"/>
        <v>0</v>
      </c>
      <c r="BL92" s="354">
        <f t="shared" si="78"/>
        <v>0</v>
      </c>
      <c r="BM92" s="355">
        <f t="shared" si="79"/>
        <v>0</v>
      </c>
    </row>
    <row r="93" spans="2:65" x14ac:dyDescent="0.25">
      <c r="B93" s="363">
        <v>0.22</v>
      </c>
      <c r="C93" s="354"/>
      <c r="D93" s="354"/>
      <c r="E93" s="354"/>
      <c r="F93" s="354">
        <f>'Form 5 BIODIESEL'!E134</f>
        <v>0</v>
      </c>
      <c r="G93" s="354">
        <f>'Form 6 LNG'!E134</f>
        <v>0</v>
      </c>
      <c r="H93" s="354">
        <f>'Form 7 BUNKER C'!E134</f>
        <v>0</v>
      </c>
      <c r="I93" s="355">
        <f>'Form 8 LFO Diesel'!E134</f>
        <v>0</v>
      </c>
      <c r="J93" s="106"/>
      <c r="K93" s="106"/>
      <c r="L93" s="106"/>
      <c r="M93" s="106"/>
      <c r="N93" s="106"/>
      <c r="O93" s="106"/>
      <c r="P93" s="106"/>
      <c r="Q93" s="106"/>
      <c r="R93" s="363">
        <v>0.22</v>
      </c>
      <c r="S93" s="354">
        <f t="shared" si="80"/>
        <v>0</v>
      </c>
      <c r="T93" s="354">
        <f t="shared" si="81"/>
        <v>0</v>
      </c>
      <c r="U93" s="354">
        <f t="shared" si="82"/>
        <v>0</v>
      </c>
      <c r="V93" s="354">
        <f t="shared" si="83"/>
        <v>0</v>
      </c>
      <c r="W93" s="354">
        <f t="shared" si="65"/>
        <v>0</v>
      </c>
      <c r="X93" s="354">
        <f t="shared" si="66"/>
        <v>0</v>
      </c>
      <c r="Y93" s="355">
        <f t="shared" si="67"/>
        <v>0</v>
      </c>
      <c r="Z93" s="106"/>
      <c r="AA93" s="106"/>
      <c r="AB93" s="363">
        <v>0.22</v>
      </c>
      <c r="AC93" s="354">
        <f t="shared" si="84"/>
        <v>0</v>
      </c>
      <c r="AD93" s="354">
        <f t="shared" si="85"/>
        <v>0</v>
      </c>
      <c r="AE93" s="354">
        <f t="shared" si="86"/>
        <v>0</v>
      </c>
      <c r="AF93" s="354">
        <f t="shared" si="87"/>
        <v>0</v>
      </c>
      <c r="AG93" s="354">
        <f t="shared" si="68"/>
        <v>0</v>
      </c>
      <c r="AH93" s="354">
        <f t="shared" si="69"/>
        <v>0</v>
      </c>
      <c r="AI93" s="355">
        <f t="shared" si="70"/>
        <v>0</v>
      </c>
      <c r="AJ93" s="106"/>
      <c r="AK93" s="106"/>
      <c r="AL93" s="363">
        <v>0.22</v>
      </c>
      <c r="AM93" s="354">
        <f t="shared" si="88"/>
        <v>0</v>
      </c>
      <c r="AN93" s="354">
        <f t="shared" si="89"/>
        <v>0</v>
      </c>
      <c r="AO93" s="354">
        <f t="shared" si="90"/>
        <v>0</v>
      </c>
      <c r="AP93" s="354">
        <f t="shared" si="91"/>
        <v>0</v>
      </c>
      <c r="AQ93" s="354">
        <f t="shared" si="71"/>
        <v>0</v>
      </c>
      <c r="AR93" s="354">
        <f t="shared" si="72"/>
        <v>0</v>
      </c>
      <c r="AS93" s="355">
        <f t="shared" si="73"/>
        <v>0</v>
      </c>
      <c r="AT93" s="106"/>
      <c r="AU93" s="106"/>
      <c r="AV93" s="363">
        <v>0.22</v>
      </c>
      <c r="AW93" s="354">
        <f t="shared" si="92"/>
        <v>0</v>
      </c>
      <c r="AX93" s="354">
        <f t="shared" si="93"/>
        <v>0</v>
      </c>
      <c r="AY93" s="354">
        <f t="shared" si="94"/>
        <v>0</v>
      </c>
      <c r="AZ93" s="354">
        <f t="shared" si="95"/>
        <v>0</v>
      </c>
      <c r="BA93" s="354">
        <f t="shared" si="74"/>
        <v>0</v>
      </c>
      <c r="BB93" s="354">
        <f t="shared" si="75"/>
        <v>0</v>
      </c>
      <c r="BC93" s="355">
        <f t="shared" si="76"/>
        <v>0</v>
      </c>
      <c r="BD93" s="106"/>
      <c r="BE93" s="106"/>
      <c r="BF93" s="363">
        <v>0.22</v>
      </c>
      <c r="BG93" s="354">
        <f t="shared" si="96"/>
        <v>0</v>
      </c>
      <c r="BH93" s="354">
        <f t="shared" si="97"/>
        <v>0</v>
      </c>
      <c r="BI93" s="354">
        <f t="shared" si="98"/>
        <v>0</v>
      </c>
      <c r="BJ93" s="354">
        <f t="shared" si="99"/>
        <v>0</v>
      </c>
      <c r="BK93" s="354">
        <f t="shared" si="77"/>
        <v>0</v>
      </c>
      <c r="BL93" s="354">
        <f t="shared" si="78"/>
        <v>0</v>
      </c>
      <c r="BM93" s="355">
        <f t="shared" si="79"/>
        <v>0</v>
      </c>
    </row>
    <row r="94" spans="2:65" x14ac:dyDescent="0.25">
      <c r="B94" s="363">
        <v>0.21</v>
      </c>
      <c r="C94" s="354"/>
      <c r="D94" s="354"/>
      <c r="E94" s="354"/>
      <c r="F94" s="354">
        <f>'Form 5 BIODIESEL'!E135</f>
        <v>0</v>
      </c>
      <c r="G94" s="354">
        <f>'Form 6 LNG'!E135</f>
        <v>0</v>
      </c>
      <c r="H94" s="354">
        <f>'Form 7 BUNKER C'!E135</f>
        <v>0</v>
      </c>
      <c r="I94" s="355">
        <f>'Form 8 LFO Diesel'!E135</f>
        <v>0</v>
      </c>
      <c r="J94" s="106"/>
      <c r="K94" s="106"/>
      <c r="L94" s="106"/>
      <c r="M94" s="106"/>
      <c r="N94" s="106"/>
      <c r="O94" s="106"/>
      <c r="P94" s="106"/>
      <c r="Q94" s="106"/>
      <c r="R94" s="363">
        <v>0.21</v>
      </c>
      <c r="S94" s="354">
        <f t="shared" si="80"/>
        <v>0</v>
      </c>
      <c r="T94" s="354">
        <f t="shared" si="81"/>
        <v>0</v>
      </c>
      <c r="U94" s="354">
        <f t="shared" si="82"/>
        <v>0</v>
      </c>
      <c r="V94" s="354">
        <f t="shared" si="83"/>
        <v>0</v>
      </c>
      <c r="W94" s="354">
        <f t="shared" si="65"/>
        <v>0</v>
      </c>
      <c r="X94" s="354">
        <f t="shared" si="66"/>
        <v>0</v>
      </c>
      <c r="Y94" s="355">
        <f t="shared" si="67"/>
        <v>0</v>
      </c>
      <c r="Z94" s="106"/>
      <c r="AA94" s="106"/>
      <c r="AB94" s="363">
        <v>0.21</v>
      </c>
      <c r="AC94" s="354">
        <f t="shared" si="84"/>
        <v>0</v>
      </c>
      <c r="AD94" s="354">
        <f t="shared" si="85"/>
        <v>0</v>
      </c>
      <c r="AE94" s="354">
        <f t="shared" si="86"/>
        <v>0</v>
      </c>
      <c r="AF94" s="354">
        <f t="shared" si="87"/>
        <v>0</v>
      </c>
      <c r="AG94" s="354">
        <f t="shared" si="68"/>
        <v>0</v>
      </c>
      <c r="AH94" s="354">
        <f t="shared" si="69"/>
        <v>0</v>
      </c>
      <c r="AI94" s="355">
        <f t="shared" si="70"/>
        <v>0</v>
      </c>
      <c r="AJ94" s="106"/>
      <c r="AK94" s="106"/>
      <c r="AL94" s="363">
        <v>0.21</v>
      </c>
      <c r="AM94" s="354">
        <f t="shared" si="88"/>
        <v>0</v>
      </c>
      <c r="AN94" s="354">
        <f t="shared" si="89"/>
        <v>0</v>
      </c>
      <c r="AO94" s="354">
        <f t="shared" si="90"/>
        <v>0</v>
      </c>
      <c r="AP94" s="354">
        <f t="shared" si="91"/>
        <v>0</v>
      </c>
      <c r="AQ94" s="354">
        <f t="shared" si="71"/>
        <v>0</v>
      </c>
      <c r="AR94" s="354">
        <f t="shared" si="72"/>
        <v>0</v>
      </c>
      <c r="AS94" s="355">
        <f t="shared" si="73"/>
        <v>0</v>
      </c>
      <c r="AT94" s="106"/>
      <c r="AU94" s="106"/>
      <c r="AV94" s="363">
        <v>0.21</v>
      </c>
      <c r="AW94" s="354">
        <f t="shared" si="92"/>
        <v>0</v>
      </c>
      <c r="AX94" s="354">
        <f t="shared" si="93"/>
        <v>0</v>
      </c>
      <c r="AY94" s="354">
        <f t="shared" si="94"/>
        <v>0</v>
      </c>
      <c r="AZ94" s="354">
        <f t="shared" si="95"/>
        <v>0</v>
      </c>
      <c r="BA94" s="354">
        <f t="shared" si="74"/>
        <v>0</v>
      </c>
      <c r="BB94" s="354">
        <f t="shared" si="75"/>
        <v>0</v>
      </c>
      <c r="BC94" s="355">
        <f t="shared" si="76"/>
        <v>0</v>
      </c>
      <c r="BD94" s="106"/>
      <c r="BE94" s="106"/>
      <c r="BF94" s="363">
        <v>0.21</v>
      </c>
      <c r="BG94" s="354">
        <f t="shared" si="96"/>
        <v>0</v>
      </c>
      <c r="BH94" s="354">
        <f t="shared" si="97"/>
        <v>0</v>
      </c>
      <c r="BI94" s="354">
        <f t="shared" si="98"/>
        <v>0</v>
      </c>
      <c r="BJ94" s="354">
        <f t="shared" si="99"/>
        <v>0</v>
      </c>
      <c r="BK94" s="354">
        <f t="shared" si="77"/>
        <v>0</v>
      </c>
      <c r="BL94" s="354">
        <f t="shared" si="78"/>
        <v>0</v>
      </c>
      <c r="BM94" s="355">
        <f t="shared" si="79"/>
        <v>0</v>
      </c>
    </row>
    <row r="95" spans="2:65" x14ac:dyDescent="0.25">
      <c r="B95" s="363">
        <v>0.2</v>
      </c>
      <c r="C95" s="354"/>
      <c r="D95" s="354"/>
      <c r="E95" s="354"/>
      <c r="F95" s="354">
        <f>'Form 5 BIODIESEL'!E136</f>
        <v>0</v>
      </c>
      <c r="G95" s="354">
        <f>'Form 6 LNG'!E136</f>
        <v>0</v>
      </c>
      <c r="H95" s="354">
        <f>'Form 7 BUNKER C'!E136</f>
        <v>0</v>
      </c>
      <c r="I95" s="355">
        <f>'Form 8 LFO Diesel'!E136</f>
        <v>0</v>
      </c>
      <c r="J95" s="106"/>
      <c r="K95" s="106"/>
      <c r="L95" s="106"/>
      <c r="M95" s="106"/>
      <c r="N95" s="106"/>
      <c r="O95" s="106"/>
      <c r="P95" s="106"/>
      <c r="Q95" s="106"/>
      <c r="R95" s="363">
        <v>0.2</v>
      </c>
      <c r="S95" s="354">
        <f t="shared" si="80"/>
        <v>0</v>
      </c>
      <c r="T95" s="354">
        <f t="shared" si="81"/>
        <v>0</v>
      </c>
      <c r="U95" s="354">
        <f t="shared" si="82"/>
        <v>0</v>
      </c>
      <c r="V95" s="354">
        <f t="shared" si="83"/>
        <v>0</v>
      </c>
      <c r="W95" s="354">
        <f t="shared" si="65"/>
        <v>0</v>
      </c>
      <c r="X95" s="354">
        <f t="shared" si="66"/>
        <v>0</v>
      </c>
      <c r="Y95" s="355">
        <f t="shared" si="67"/>
        <v>0</v>
      </c>
      <c r="Z95" s="106"/>
      <c r="AA95" s="106"/>
      <c r="AB95" s="363">
        <v>0.2</v>
      </c>
      <c r="AC95" s="354">
        <f t="shared" si="84"/>
        <v>0</v>
      </c>
      <c r="AD95" s="354">
        <f t="shared" si="85"/>
        <v>0</v>
      </c>
      <c r="AE95" s="354">
        <f t="shared" si="86"/>
        <v>0</v>
      </c>
      <c r="AF95" s="354">
        <f t="shared" si="87"/>
        <v>0</v>
      </c>
      <c r="AG95" s="354">
        <f t="shared" si="68"/>
        <v>0</v>
      </c>
      <c r="AH95" s="354">
        <f t="shared" si="69"/>
        <v>0</v>
      </c>
      <c r="AI95" s="355">
        <f t="shared" si="70"/>
        <v>0</v>
      </c>
      <c r="AJ95" s="106"/>
      <c r="AK95" s="106"/>
      <c r="AL95" s="363">
        <v>0.2</v>
      </c>
      <c r="AM95" s="354">
        <f t="shared" si="88"/>
        <v>0</v>
      </c>
      <c r="AN95" s="354">
        <f t="shared" si="89"/>
        <v>0</v>
      </c>
      <c r="AO95" s="354">
        <f t="shared" si="90"/>
        <v>0</v>
      </c>
      <c r="AP95" s="354">
        <f t="shared" si="91"/>
        <v>0</v>
      </c>
      <c r="AQ95" s="354">
        <f t="shared" si="71"/>
        <v>0</v>
      </c>
      <c r="AR95" s="354">
        <f t="shared" si="72"/>
        <v>0</v>
      </c>
      <c r="AS95" s="355">
        <f t="shared" si="73"/>
        <v>0</v>
      </c>
      <c r="AT95" s="106"/>
      <c r="AU95" s="106"/>
      <c r="AV95" s="363">
        <v>0.2</v>
      </c>
      <c r="AW95" s="354">
        <f t="shared" si="92"/>
        <v>0</v>
      </c>
      <c r="AX95" s="354">
        <f t="shared" si="93"/>
        <v>0</v>
      </c>
      <c r="AY95" s="354">
        <f t="shared" si="94"/>
        <v>0</v>
      </c>
      <c r="AZ95" s="354">
        <f t="shared" si="95"/>
        <v>0</v>
      </c>
      <c r="BA95" s="354">
        <f t="shared" si="74"/>
        <v>0</v>
      </c>
      <c r="BB95" s="354">
        <f t="shared" si="75"/>
        <v>0</v>
      </c>
      <c r="BC95" s="355">
        <f t="shared" si="76"/>
        <v>0</v>
      </c>
      <c r="BD95" s="106"/>
      <c r="BE95" s="106"/>
      <c r="BF95" s="363">
        <v>0.2</v>
      </c>
      <c r="BG95" s="354">
        <f t="shared" si="96"/>
        <v>0</v>
      </c>
      <c r="BH95" s="354">
        <f t="shared" si="97"/>
        <v>0</v>
      </c>
      <c r="BI95" s="354">
        <f t="shared" si="98"/>
        <v>0</v>
      </c>
      <c r="BJ95" s="354">
        <f t="shared" si="99"/>
        <v>0</v>
      </c>
      <c r="BK95" s="354">
        <f t="shared" si="77"/>
        <v>0</v>
      </c>
      <c r="BL95" s="354">
        <f t="shared" si="78"/>
        <v>0</v>
      </c>
      <c r="BM95" s="355">
        <f t="shared" si="79"/>
        <v>0</v>
      </c>
    </row>
    <row r="96" spans="2:65" x14ac:dyDescent="0.25">
      <c r="B96" s="363">
        <v>0.19</v>
      </c>
      <c r="C96" s="354"/>
      <c r="D96" s="354"/>
      <c r="E96" s="354"/>
      <c r="F96" s="354">
        <f>'Form 5 BIODIESEL'!E137</f>
        <v>0</v>
      </c>
      <c r="G96" s="354">
        <f>'Form 6 LNG'!E137</f>
        <v>0</v>
      </c>
      <c r="H96" s="354">
        <f>'Form 7 BUNKER C'!E137</f>
        <v>0</v>
      </c>
      <c r="I96" s="355">
        <f>'Form 8 LFO Diesel'!E137</f>
        <v>0</v>
      </c>
      <c r="J96" s="106"/>
      <c r="K96" s="106"/>
      <c r="L96" s="106"/>
      <c r="M96" s="106"/>
      <c r="N96" s="106"/>
      <c r="O96" s="106"/>
      <c r="P96" s="106"/>
      <c r="Q96" s="106"/>
      <c r="R96" s="363">
        <v>0.19</v>
      </c>
      <c r="S96" s="354">
        <f t="shared" si="80"/>
        <v>0</v>
      </c>
      <c r="T96" s="354">
        <f t="shared" si="81"/>
        <v>0</v>
      </c>
      <c r="U96" s="354">
        <f t="shared" si="82"/>
        <v>0</v>
      </c>
      <c r="V96" s="354">
        <f t="shared" si="83"/>
        <v>0</v>
      </c>
      <c r="W96" s="354">
        <f t="shared" si="65"/>
        <v>0</v>
      </c>
      <c r="X96" s="354">
        <f t="shared" si="66"/>
        <v>0</v>
      </c>
      <c r="Y96" s="355">
        <f t="shared" si="67"/>
        <v>0</v>
      </c>
      <c r="Z96" s="106"/>
      <c r="AA96" s="106"/>
      <c r="AB96" s="363">
        <v>0.19</v>
      </c>
      <c r="AC96" s="354">
        <f t="shared" si="84"/>
        <v>0</v>
      </c>
      <c r="AD96" s="354">
        <f t="shared" si="85"/>
        <v>0</v>
      </c>
      <c r="AE96" s="354">
        <f t="shared" si="86"/>
        <v>0</v>
      </c>
      <c r="AF96" s="354">
        <f t="shared" si="87"/>
        <v>0</v>
      </c>
      <c r="AG96" s="354">
        <f t="shared" si="68"/>
        <v>0</v>
      </c>
      <c r="AH96" s="354">
        <f t="shared" si="69"/>
        <v>0</v>
      </c>
      <c r="AI96" s="355">
        <f t="shared" si="70"/>
        <v>0</v>
      </c>
      <c r="AJ96" s="106"/>
      <c r="AK96" s="106"/>
      <c r="AL96" s="363">
        <v>0.19</v>
      </c>
      <c r="AM96" s="354">
        <f t="shared" si="88"/>
        <v>0</v>
      </c>
      <c r="AN96" s="354">
        <f t="shared" si="89"/>
        <v>0</v>
      </c>
      <c r="AO96" s="354">
        <f t="shared" si="90"/>
        <v>0</v>
      </c>
      <c r="AP96" s="354">
        <f t="shared" si="91"/>
        <v>0</v>
      </c>
      <c r="AQ96" s="354">
        <f t="shared" si="71"/>
        <v>0</v>
      </c>
      <c r="AR96" s="354">
        <f t="shared" si="72"/>
        <v>0</v>
      </c>
      <c r="AS96" s="355">
        <f t="shared" si="73"/>
        <v>0</v>
      </c>
      <c r="AT96" s="106"/>
      <c r="AU96" s="106"/>
      <c r="AV96" s="363">
        <v>0.19</v>
      </c>
      <c r="AW96" s="354">
        <f t="shared" si="92"/>
        <v>0</v>
      </c>
      <c r="AX96" s="354">
        <f t="shared" si="93"/>
        <v>0</v>
      </c>
      <c r="AY96" s="354">
        <f t="shared" si="94"/>
        <v>0</v>
      </c>
      <c r="AZ96" s="354">
        <f t="shared" si="95"/>
        <v>0</v>
      </c>
      <c r="BA96" s="354">
        <f t="shared" si="74"/>
        <v>0</v>
      </c>
      <c r="BB96" s="354">
        <f t="shared" si="75"/>
        <v>0</v>
      </c>
      <c r="BC96" s="355">
        <f t="shared" si="76"/>
        <v>0</v>
      </c>
      <c r="BD96" s="106"/>
      <c r="BE96" s="106"/>
      <c r="BF96" s="363">
        <v>0.19</v>
      </c>
      <c r="BG96" s="354">
        <f t="shared" si="96"/>
        <v>0</v>
      </c>
      <c r="BH96" s="354">
        <f t="shared" si="97"/>
        <v>0</v>
      </c>
      <c r="BI96" s="354">
        <f t="shared" si="98"/>
        <v>0</v>
      </c>
      <c r="BJ96" s="354">
        <f t="shared" si="99"/>
        <v>0</v>
      </c>
      <c r="BK96" s="354">
        <f t="shared" si="77"/>
        <v>0</v>
      </c>
      <c r="BL96" s="354">
        <f t="shared" si="78"/>
        <v>0</v>
      </c>
      <c r="BM96" s="355">
        <f t="shared" si="79"/>
        <v>0</v>
      </c>
    </row>
    <row r="97" spans="2:65" x14ac:dyDescent="0.25">
      <c r="B97" s="363">
        <v>0.18</v>
      </c>
      <c r="C97" s="354"/>
      <c r="D97" s="354"/>
      <c r="E97" s="354"/>
      <c r="F97" s="354">
        <f>'Form 5 BIODIESEL'!E138</f>
        <v>0</v>
      </c>
      <c r="G97" s="354">
        <f>'Form 6 LNG'!E138</f>
        <v>0</v>
      </c>
      <c r="H97" s="354">
        <f>'Form 7 BUNKER C'!E138</f>
        <v>0</v>
      </c>
      <c r="I97" s="355">
        <f>'Form 8 LFO Diesel'!E138</f>
        <v>0</v>
      </c>
      <c r="J97" s="106"/>
      <c r="K97" s="106"/>
      <c r="L97" s="106"/>
      <c r="M97" s="106"/>
      <c r="N97" s="106"/>
      <c r="O97" s="106"/>
      <c r="P97" s="106"/>
      <c r="Q97" s="106"/>
      <c r="R97" s="363">
        <v>0.18</v>
      </c>
      <c r="S97" s="354">
        <f t="shared" si="80"/>
        <v>0</v>
      </c>
      <c r="T97" s="354">
        <f t="shared" si="81"/>
        <v>0</v>
      </c>
      <c r="U97" s="354">
        <f t="shared" si="82"/>
        <v>0</v>
      </c>
      <c r="V97" s="354">
        <f t="shared" si="83"/>
        <v>0</v>
      </c>
      <c r="W97" s="354">
        <f t="shared" si="65"/>
        <v>0</v>
      </c>
      <c r="X97" s="354">
        <f t="shared" si="66"/>
        <v>0</v>
      </c>
      <c r="Y97" s="355">
        <f t="shared" si="67"/>
        <v>0</v>
      </c>
      <c r="Z97" s="106"/>
      <c r="AA97" s="106"/>
      <c r="AB97" s="363">
        <v>0.18</v>
      </c>
      <c r="AC97" s="354">
        <f t="shared" si="84"/>
        <v>0</v>
      </c>
      <c r="AD97" s="354">
        <f t="shared" si="85"/>
        <v>0</v>
      </c>
      <c r="AE97" s="354">
        <f t="shared" si="86"/>
        <v>0</v>
      </c>
      <c r="AF97" s="354">
        <f t="shared" si="87"/>
        <v>0</v>
      </c>
      <c r="AG97" s="354">
        <f t="shared" si="68"/>
        <v>0</v>
      </c>
      <c r="AH97" s="354">
        <f t="shared" si="69"/>
        <v>0</v>
      </c>
      <c r="AI97" s="355">
        <f t="shared" si="70"/>
        <v>0</v>
      </c>
      <c r="AJ97" s="106"/>
      <c r="AK97" s="106"/>
      <c r="AL97" s="363">
        <v>0.18</v>
      </c>
      <c r="AM97" s="354">
        <f t="shared" si="88"/>
        <v>0</v>
      </c>
      <c r="AN97" s="354">
        <f t="shared" si="89"/>
        <v>0</v>
      </c>
      <c r="AO97" s="354">
        <f t="shared" si="90"/>
        <v>0</v>
      </c>
      <c r="AP97" s="354">
        <f t="shared" si="91"/>
        <v>0</v>
      </c>
      <c r="AQ97" s="354">
        <f t="shared" si="71"/>
        <v>0</v>
      </c>
      <c r="AR97" s="354">
        <f t="shared" si="72"/>
        <v>0</v>
      </c>
      <c r="AS97" s="355">
        <f t="shared" si="73"/>
        <v>0</v>
      </c>
      <c r="AT97" s="106"/>
      <c r="AU97" s="106"/>
      <c r="AV97" s="363">
        <v>0.18</v>
      </c>
      <c r="AW97" s="354">
        <f t="shared" si="92"/>
        <v>0</v>
      </c>
      <c r="AX97" s="354">
        <f t="shared" si="93"/>
        <v>0</v>
      </c>
      <c r="AY97" s="354">
        <f t="shared" si="94"/>
        <v>0</v>
      </c>
      <c r="AZ97" s="354">
        <f t="shared" si="95"/>
        <v>0</v>
      </c>
      <c r="BA97" s="354">
        <f t="shared" si="74"/>
        <v>0</v>
      </c>
      <c r="BB97" s="354">
        <f t="shared" si="75"/>
        <v>0</v>
      </c>
      <c r="BC97" s="355">
        <f t="shared" si="76"/>
        <v>0</v>
      </c>
      <c r="BD97" s="106"/>
      <c r="BE97" s="106"/>
      <c r="BF97" s="363">
        <v>0.18</v>
      </c>
      <c r="BG97" s="354">
        <f t="shared" si="96"/>
        <v>0</v>
      </c>
      <c r="BH97" s="354">
        <f t="shared" si="97"/>
        <v>0</v>
      </c>
      <c r="BI97" s="354">
        <f t="shared" si="98"/>
        <v>0</v>
      </c>
      <c r="BJ97" s="354">
        <f t="shared" si="99"/>
        <v>0</v>
      </c>
      <c r="BK97" s="354">
        <f t="shared" si="77"/>
        <v>0</v>
      </c>
      <c r="BL97" s="354">
        <f t="shared" si="78"/>
        <v>0</v>
      </c>
      <c r="BM97" s="355">
        <f t="shared" si="79"/>
        <v>0</v>
      </c>
    </row>
    <row r="98" spans="2:65" x14ac:dyDescent="0.25">
      <c r="B98" s="363">
        <v>0.17</v>
      </c>
      <c r="C98" s="354"/>
      <c r="D98" s="354"/>
      <c r="E98" s="354"/>
      <c r="F98" s="354">
        <f>'Form 5 BIODIESEL'!E139</f>
        <v>0</v>
      </c>
      <c r="G98" s="354">
        <f>'Form 6 LNG'!E139</f>
        <v>0</v>
      </c>
      <c r="H98" s="354">
        <f>'Form 7 BUNKER C'!E139</f>
        <v>0</v>
      </c>
      <c r="I98" s="355">
        <f>'Form 8 LFO Diesel'!E139</f>
        <v>0</v>
      </c>
      <c r="J98" s="106"/>
      <c r="K98" s="106"/>
      <c r="L98" s="106"/>
      <c r="M98" s="106"/>
      <c r="N98" s="106"/>
      <c r="O98" s="106"/>
      <c r="P98" s="106"/>
      <c r="Q98" s="106"/>
      <c r="R98" s="363">
        <v>0.17</v>
      </c>
      <c r="S98" s="354">
        <f t="shared" si="80"/>
        <v>0</v>
      </c>
      <c r="T98" s="354">
        <f t="shared" si="81"/>
        <v>0</v>
      </c>
      <c r="U98" s="354">
        <f t="shared" si="82"/>
        <v>0</v>
      </c>
      <c r="V98" s="354">
        <f t="shared" si="83"/>
        <v>0</v>
      </c>
      <c r="W98" s="354">
        <f t="shared" si="65"/>
        <v>0</v>
      </c>
      <c r="X98" s="354">
        <f t="shared" si="66"/>
        <v>0</v>
      </c>
      <c r="Y98" s="355">
        <f t="shared" si="67"/>
        <v>0</v>
      </c>
      <c r="Z98" s="106"/>
      <c r="AA98" s="106"/>
      <c r="AB98" s="363">
        <v>0.17</v>
      </c>
      <c r="AC98" s="354">
        <f t="shared" si="84"/>
        <v>0</v>
      </c>
      <c r="AD98" s="354">
        <f t="shared" si="85"/>
        <v>0</v>
      </c>
      <c r="AE98" s="354">
        <f t="shared" si="86"/>
        <v>0</v>
      </c>
      <c r="AF98" s="354">
        <f t="shared" si="87"/>
        <v>0</v>
      </c>
      <c r="AG98" s="354">
        <f t="shared" si="68"/>
        <v>0</v>
      </c>
      <c r="AH98" s="354">
        <f t="shared" si="69"/>
        <v>0</v>
      </c>
      <c r="AI98" s="355">
        <f t="shared" si="70"/>
        <v>0</v>
      </c>
      <c r="AJ98" s="106"/>
      <c r="AK98" s="106"/>
      <c r="AL98" s="363">
        <v>0.17</v>
      </c>
      <c r="AM98" s="354">
        <f t="shared" si="88"/>
        <v>0</v>
      </c>
      <c r="AN98" s="354">
        <f t="shared" si="89"/>
        <v>0</v>
      </c>
      <c r="AO98" s="354">
        <f t="shared" si="90"/>
        <v>0</v>
      </c>
      <c r="AP98" s="354">
        <f t="shared" si="91"/>
        <v>0</v>
      </c>
      <c r="AQ98" s="354">
        <f t="shared" si="71"/>
        <v>0</v>
      </c>
      <c r="AR98" s="354">
        <f t="shared" si="72"/>
        <v>0</v>
      </c>
      <c r="AS98" s="355">
        <f t="shared" si="73"/>
        <v>0</v>
      </c>
      <c r="AT98" s="106"/>
      <c r="AU98" s="106"/>
      <c r="AV98" s="363">
        <v>0.17</v>
      </c>
      <c r="AW98" s="354">
        <f t="shared" si="92"/>
        <v>0</v>
      </c>
      <c r="AX98" s="354">
        <f t="shared" si="93"/>
        <v>0</v>
      </c>
      <c r="AY98" s="354">
        <f t="shared" si="94"/>
        <v>0</v>
      </c>
      <c r="AZ98" s="354">
        <f t="shared" si="95"/>
        <v>0</v>
      </c>
      <c r="BA98" s="354">
        <f t="shared" si="74"/>
        <v>0</v>
      </c>
      <c r="BB98" s="354">
        <f t="shared" si="75"/>
        <v>0</v>
      </c>
      <c r="BC98" s="355">
        <f t="shared" si="76"/>
        <v>0</v>
      </c>
      <c r="BD98" s="106"/>
      <c r="BE98" s="106"/>
      <c r="BF98" s="363">
        <v>0.17</v>
      </c>
      <c r="BG98" s="354">
        <f t="shared" si="96"/>
        <v>0</v>
      </c>
      <c r="BH98" s="354">
        <f t="shared" si="97"/>
        <v>0</v>
      </c>
      <c r="BI98" s="354">
        <f t="shared" si="98"/>
        <v>0</v>
      </c>
      <c r="BJ98" s="354">
        <f t="shared" si="99"/>
        <v>0</v>
      </c>
      <c r="BK98" s="354">
        <f t="shared" si="77"/>
        <v>0</v>
      </c>
      <c r="BL98" s="354">
        <f t="shared" si="78"/>
        <v>0</v>
      </c>
      <c r="BM98" s="355">
        <f t="shared" si="79"/>
        <v>0</v>
      </c>
    </row>
    <row r="99" spans="2:65" x14ac:dyDescent="0.25">
      <c r="B99" s="363">
        <v>0.16</v>
      </c>
      <c r="C99" s="354"/>
      <c r="D99" s="354"/>
      <c r="E99" s="354"/>
      <c r="F99" s="354">
        <f>'Form 5 BIODIESEL'!E140</f>
        <v>0</v>
      </c>
      <c r="G99" s="354">
        <f>'Form 6 LNG'!E140</f>
        <v>0</v>
      </c>
      <c r="H99" s="354">
        <f>'Form 7 BUNKER C'!E140</f>
        <v>0</v>
      </c>
      <c r="I99" s="355">
        <f>'Form 8 LFO Diesel'!E140</f>
        <v>0</v>
      </c>
      <c r="J99" s="106"/>
      <c r="K99" s="106"/>
      <c r="L99" s="106"/>
      <c r="M99" s="106"/>
      <c r="N99" s="106"/>
      <c r="O99" s="106"/>
      <c r="P99" s="106"/>
      <c r="Q99" s="106"/>
      <c r="R99" s="363">
        <v>0.16</v>
      </c>
      <c r="S99" s="354">
        <f t="shared" si="80"/>
        <v>0</v>
      </c>
      <c r="T99" s="354">
        <f t="shared" si="81"/>
        <v>0</v>
      </c>
      <c r="U99" s="354">
        <f t="shared" si="82"/>
        <v>0</v>
      </c>
      <c r="V99" s="354">
        <f t="shared" si="83"/>
        <v>0</v>
      </c>
      <c r="W99" s="354">
        <f t="shared" si="65"/>
        <v>0</v>
      </c>
      <c r="X99" s="354">
        <f t="shared" si="66"/>
        <v>0</v>
      </c>
      <c r="Y99" s="355">
        <f t="shared" si="67"/>
        <v>0</v>
      </c>
      <c r="Z99" s="106"/>
      <c r="AA99" s="106"/>
      <c r="AB99" s="363">
        <v>0.16</v>
      </c>
      <c r="AC99" s="354">
        <f t="shared" si="84"/>
        <v>0</v>
      </c>
      <c r="AD99" s="354">
        <f t="shared" si="85"/>
        <v>0</v>
      </c>
      <c r="AE99" s="354">
        <f t="shared" si="86"/>
        <v>0</v>
      </c>
      <c r="AF99" s="354">
        <f t="shared" si="87"/>
        <v>0</v>
      </c>
      <c r="AG99" s="354">
        <f t="shared" si="68"/>
        <v>0</v>
      </c>
      <c r="AH99" s="354">
        <f t="shared" si="69"/>
        <v>0</v>
      </c>
      <c r="AI99" s="355">
        <f t="shared" si="70"/>
        <v>0</v>
      </c>
      <c r="AJ99" s="106"/>
      <c r="AK99" s="106"/>
      <c r="AL99" s="363">
        <v>0.16</v>
      </c>
      <c r="AM99" s="354">
        <f t="shared" si="88"/>
        <v>0</v>
      </c>
      <c r="AN99" s="354">
        <f t="shared" si="89"/>
        <v>0</v>
      </c>
      <c r="AO99" s="354">
        <f t="shared" si="90"/>
        <v>0</v>
      </c>
      <c r="AP99" s="354">
        <f t="shared" si="91"/>
        <v>0</v>
      </c>
      <c r="AQ99" s="354">
        <f t="shared" si="71"/>
        <v>0</v>
      </c>
      <c r="AR99" s="354">
        <f t="shared" si="72"/>
        <v>0</v>
      </c>
      <c r="AS99" s="355">
        <f t="shared" si="73"/>
        <v>0</v>
      </c>
      <c r="AT99" s="106"/>
      <c r="AU99" s="106"/>
      <c r="AV99" s="363">
        <v>0.16</v>
      </c>
      <c r="AW99" s="354">
        <f t="shared" si="92"/>
        <v>0</v>
      </c>
      <c r="AX99" s="354">
        <f t="shared" si="93"/>
        <v>0</v>
      </c>
      <c r="AY99" s="354">
        <f t="shared" si="94"/>
        <v>0</v>
      </c>
      <c r="AZ99" s="354">
        <f t="shared" si="95"/>
        <v>0</v>
      </c>
      <c r="BA99" s="354">
        <f t="shared" si="74"/>
        <v>0</v>
      </c>
      <c r="BB99" s="354">
        <f t="shared" si="75"/>
        <v>0</v>
      </c>
      <c r="BC99" s="355">
        <f t="shared" si="76"/>
        <v>0</v>
      </c>
      <c r="BD99" s="106"/>
      <c r="BE99" s="106"/>
      <c r="BF99" s="363">
        <v>0.16</v>
      </c>
      <c r="BG99" s="354">
        <f t="shared" si="96"/>
        <v>0</v>
      </c>
      <c r="BH99" s="354">
        <f t="shared" si="97"/>
        <v>0</v>
      </c>
      <c r="BI99" s="354">
        <f t="shared" si="98"/>
        <v>0</v>
      </c>
      <c r="BJ99" s="354">
        <f t="shared" si="99"/>
        <v>0</v>
      </c>
      <c r="BK99" s="354">
        <f t="shared" si="77"/>
        <v>0</v>
      </c>
      <c r="BL99" s="354">
        <f t="shared" si="78"/>
        <v>0</v>
      </c>
      <c r="BM99" s="355">
        <f t="shared" si="79"/>
        <v>0</v>
      </c>
    </row>
    <row r="100" spans="2:65" x14ac:dyDescent="0.25">
      <c r="B100" s="363">
        <v>0.15</v>
      </c>
      <c r="C100" s="354"/>
      <c r="D100" s="354"/>
      <c r="E100" s="354"/>
      <c r="F100" s="354">
        <f>'Form 5 BIODIESEL'!E141</f>
        <v>0</v>
      </c>
      <c r="G100" s="354">
        <f>'Form 6 LNG'!E141</f>
        <v>0</v>
      </c>
      <c r="H100" s="354">
        <f>'Form 7 BUNKER C'!E141</f>
        <v>0</v>
      </c>
      <c r="I100" s="355">
        <f>'Form 8 LFO Diesel'!E141</f>
        <v>0</v>
      </c>
      <c r="J100" s="106"/>
      <c r="K100" s="106"/>
      <c r="L100" s="106"/>
      <c r="M100" s="106"/>
      <c r="N100" s="106"/>
      <c r="O100" s="106"/>
      <c r="P100" s="106"/>
      <c r="Q100" s="106"/>
      <c r="R100" s="363">
        <v>0.15</v>
      </c>
      <c r="S100" s="354">
        <f t="shared" si="80"/>
        <v>0</v>
      </c>
      <c r="T100" s="354">
        <f t="shared" si="81"/>
        <v>0</v>
      </c>
      <c r="U100" s="354">
        <f t="shared" si="82"/>
        <v>0</v>
      </c>
      <c r="V100" s="354">
        <f t="shared" si="83"/>
        <v>0</v>
      </c>
      <c r="W100" s="354">
        <f t="shared" si="65"/>
        <v>0</v>
      </c>
      <c r="X100" s="354">
        <f t="shared" si="66"/>
        <v>0</v>
      </c>
      <c r="Y100" s="355">
        <f t="shared" si="67"/>
        <v>0</v>
      </c>
      <c r="Z100" s="106"/>
      <c r="AA100" s="106"/>
      <c r="AB100" s="363">
        <v>0.15</v>
      </c>
      <c r="AC100" s="354">
        <f t="shared" si="84"/>
        <v>0</v>
      </c>
      <c r="AD100" s="354">
        <f t="shared" si="85"/>
        <v>0</v>
      </c>
      <c r="AE100" s="354">
        <f t="shared" si="86"/>
        <v>0</v>
      </c>
      <c r="AF100" s="354">
        <f t="shared" si="87"/>
        <v>0</v>
      </c>
      <c r="AG100" s="354">
        <f t="shared" si="68"/>
        <v>0</v>
      </c>
      <c r="AH100" s="354">
        <f t="shared" si="69"/>
        <v>0</v>
      </c>
      <c r="AI100" s="355">
        <f t="shared" si="70"/>
        <v>0</v>
      </c>
      <c r="AJ100" s="106"/>
      <c r="AK100" s="106"/>
      <c r="AL100" s="363">
        <v>0.15</v>
      </c>
      <c r="AM100" s="354">
        <f t="shared" si="88"/>
        <v>0</v>
      </c>
      <c r="AN100" s="354">
        <f t="shared" si="89"/>
        <v>0</v>
      </c>
      <c r="AO100" s="354">
        <f t="shared" si="90"/>
        <v>0</v>
      </c>
      <c r="AP100" s="354">
        <f t="shared" si="91"/>
        <v>0</v>
      </c>
      <c r="AQ100" s="354">
        <f t="shared" si="71"/>
        <v>0</v>
      </c>
      <c r="AR100" s="354">
        <f t="shared" si="72"/>
        <v>0</v>
      </c>
      <c r="AS100" s="355">
        <f t="shared" si="73"/>
        <v>0</v>
      </c>
      <c r="AT100" s="106"/>
      <c r="AU100" s="106"/>
      <c r="AV100" s="363">
        <v>0.15</v>
      </c>
      <c r="AW100" s="354">
        <f t="shared" si="92"/>
        <v>0</v>
      </c>
      <c r="AX100" s="354">
        <f t="shared" si="93"/>
        <v>0</v>
      </c>
      <c r="AY100" s="354">
        <f t="shared" si="94"/>
        <v>0</v>
      </c>
      <c r="AZ100" s="354">
        <f t="shared" si="95"/>
        <v>0</v>
      </c>
      <c r="BA100" s="354">
        <f t="shared" si="74"/>
        <v>0</v>
      </c>
      <c r="BB100" s="354">
        <f t="shared" si="75"/>
        <v>0</v>
      </c>
      <c r="BC100" s="355">
        <f t="shared" si="76"/>
        <v>0</v>
      </c>
      <c r="BD100" s="106"/>
      <c r="BE100" s="106"/>
      <c r="BF100" s="363">
        <v>0.15</v>
      </c>
      <c r="BG100" s="354">
        <f t="shared" si="96"/>
        <v>0</v>
      </c>
      <c r="BH100" s="354">
        <f t="shared" si="97"/>
        <v>0</v>
      </c>
      <c r="BI100" s="354">
        <f t="shared" si="98"/>
        <v>0</v>
      </c>
      <c r="BJ100" s="354">
        <f t="shared" si="99"/>
        <v>0</v>
      </c>
      <c r="BK100" s="354">
        <f t="shared" si="77"/>
        <v>0</v>
      </c>
      <c r="BL100" s="354">
        <f t="shared" si="78"/>
        <v>0</v>
      </c>
      <c r="BM100" s="355">
        <f t="shared" si="79"/>
        <v>0</v>
      </c>
    </row>
    <row r="101" spans="2:65" x14ac:dyDescent="0.25">
      <c r="B101" s="363">
        <v>0.14000000000000001</v>
      </c>
      <c r="C101" s="354"/>
      <c r="D101" s="354"/>
      <c r="E101" s="354"/>
      <c r="F101" s="354">
        <f>'Form 5 BIODIESEL'!E142</f>
        <v>0</v>
      </c>
      <c r="G101" s="354">
        <f>'Form 6 LNG'!E142</f>
        <v>0</v>
      </c>
      <c r="H101" s="354">
        <f>'Form 7 BUNKER C'!E142</f>
        <v>0</v>
      </c>
      <c r="I101" s="355">
        <f>'Form 8 LFO Diesel'!E142</f>
        <v>0</v>
      </c>
      <c r="J101" s="106"/>
      <c r="K101" s="106"/>
      <c r="L101" s="106"/>
      <c r="M101" s="106"/>
      <c r="N101" s="106"/>
      <c r="O101" s="106"/>
      <c r="P101" s="106"/>
      <c r="Q101" s="106"/>
      <c r="R101" s="363">
        <v>0.14000000000000001</v>
      </c>
      <c r="S101" s="354">
        <f t="shared" si="80"/>
        <v>0</v>
      </c>
      <c r="T101" s="354">
        <f t="shared" si="81"/>
        <v>0</v>
      </c>
      <c r="U101" s="354">
        <f t="shared" si="82"/>
        <v>0</v>
      </c>
      <c r="V101" s="354">
        <f t="shared" si="83"/>
        <v>0</v>
      </c>
      <c r="W101" s="354">
        <f t="shared" si="65"/>
        <v>0</v>
      </c>
      <c r="X101" s="354">
        <f t="shared" si="66"/>
        <v>0</v>
      </c>
      <c r="Y101" s="355">
        <f t="shared" si="67"/>
        <v>0</v>
      </c>
      <c r="Z101" s="106"/>
      <c r="AA101" s="106"/>
      <c r="AB101" s="363">
        <v>0.14000000000000001</v>
      </c>
      <c r="AC101" s="354">
        <f t="shared" si="84"/>
        <v>0</v>
      </c>
      <c r="AD101" s="354">
        <f t="shared" si="85"/>
        <v>0</v>
      </c>
      <c r="AE101" s="354">
        <f t="shared" si="86"/>
        <v>0</v>
      </c>
      <c r="AF101" s="354">
        <f t="shared" si="87"/>
        <v>0</v>
      </c>
      <c r="AG101" s="354">
        <f t="shared" si="68"/>
        <v>0</v>
      </c>
      <c r="AH101" s="354">
        <f t="shared" si="69"/>
        <v>0</v>
      </c>
      <c r="AI101" s="355">
        <f t="shared" si="70"/>
        <v>0</v>
      </c>
      <c r="AJ101" s="106"/>
      <c r="AK101" s="106"/>
      <c r="AL101" s="363">
        <v>0.14000000000000001</v>
      </c>
      <c r="AM101" s="354">
        <f t="shared" si="88"/>
        <v>0</v>
      </c>
      <c r="AN101" s="354">
        <f t="shared" si="89"/>
        <v>0</v>
      </c>
      <c r="AO101" s="354">
        <f t="shared" si="90"/>
        <v>0</v>
      </c>
      <c r="AP101" s="354">
        <f t="shared" si="91"/>
        <v>0</v>
      </c>
      <c r="AQ101" s="354">
        <f t="shared" si="71"/>
        <v>0</v>
      </c>
      <c r="AR101" s="354">
        <f t="shared" si="72"/>
        <v>0</v>
      </c>
      <c r="AS101" s="355">
        <f t="shared" si="73"/>
        <v>0</v>
      </c>
      <c r="AT101" s="106"/>
      <c r="AU101" s="106"/>
      <c r="AV101" s="363">
        <v>0.14000000000000001</v>
      </c>
      <c r="AW101" s="354">
        <f t="shared" si="92"/>
        <v>0</v>
      </c>
      <c r="AX101" s="354">
        <f t="shared" si="93"/>
        <v>0</v>
      </c>
      <c r="AY101" s="354">
        <f t="shared" si="94"/>
        <v>0</v>
      </c>
      <c r="AZ101" s="354">
        <f t="shared" si="95"/>
        <v>0</v>
      </c>
      <c r="BA101" s="354">
        <f t="shared" si="74"/>
        <v>0</v>
      </c>
      <c r="BB101" s="354">
        <f t="shared" si="75"/>
        <v>0</v>
      </c>
      <c r="BC101" s="355">
        <f t="shared" si="76"/>
        <v>0</v>
      </c>
      <c r="BD101" s="106"/>
      <c r="BE101" s="106"/>
      <c r="BF101" s="363">
        <v>0.14000000000000001</v>
      </c>
      <c r="BG101" s="354">
        <f t="shared" si="96"/>
        <v>0</v>
      </c>
      <c r="BH101" s="354">
        <f t="shared" si="97"/>
        <v>0</v>
      </c>
      <c r="BI101" s="354">
        <f t="shared" si="98"/>
        <v>0</v>
      </c>
      <c r="BJ101" s="354">
        <f t="shared" si="99"/>
        <v>0</v>
      </c>
      <c r="BK101" s="354">
        <f t="shared" si="77"/>
        <v>0</v>
      </c>
      <c r="BL101" s="354">
        <f t="shared" si="78"/>
        <v>0</v>
      </c>
      <c r="BM101" s="355">
        <f t="shared" si="79"/>
        <v>0</v>
      </c>
    </row>
    <row r="102" spans="2:65" x14ac:dyDescent="0.25">
      <c r="B102" s="363">
        <v>0.13</v>
      </c>
      <c r="C102" s="354"/>
      <c r="D102" s="354"/>
      <c r="E102" s="354"/>
      <c r="F102" s="354">
        <f>'Form 5 BIODIESEL'!E143</f>
        <v>0</v>
      </c>
      <c r="G102" s="354">
        <f>'Form 6 LNG'!E143</f>
        <v>0</v>
      </c>
      <c r="H102" s="354">
        <f>'Form 7 BUNKER C'!E143</f>
        <v>0</v>
      </c>
      <c r="I102" s="355">
        <f>'Form 8 LFO Diesel'!E143</f>
        <v>0</v>
      </c>
      <c r="J102" s="106"/>
      <c r="K102" s="106"/>
      <c r="L102" s="106"/>
      <c r="M102" s="106"/>
      <c r="N102" s="106"/>
      <c r="O102" s="106"/>
      <c r="P102" s="106"/>
      <c r="Q102" s="106"/>
      <c r="R102" s="363">
        <v>0.13</v>
      </c>
      <c r="S102" s="354">
        <f t="shared" si="80"/>
        <v>0</v>
      </c>
      <c r="T102" s="354">
        <f t="shared" si="81"/>
        <v>0</v>
      </c>
      <c r="U102" s="354">
        <f t="shared" si="82"/>
        <v>0</v>
      </c>
      <c r="V102" s="354">
        <f t="shared" si="83"/>
        <v>0</v>
      </c>
      <c r="W102" s="354">
        <f t="shared" si="65"/>
        <v>0</v>
      </c>
      <c r="X102" s="354">
        <f t="shared" si="66"/>
        <v>0</v>
      </c>
      <c r="Y102" s="355">
        <f t="shared" si="67"/>
        <v>0</v>
      </c>
      <c r="Z102" s="106"/>
      <c r="AA102" s="106"/>
      <c r="AB102" s="363">
        <v>0.13</v>
      </c>
      <c r="AC102" s="354">
        <f t="shared" si="84"/>
        <v>0</v>
      </c>
      <c r="AD102" s="354">
        <f t="shared" si="85"/>
        <v>0</v>
      </c>
      <c r="AE102" s="354">
        <f t="shared" si="86"/>
        <v>0</v>
      </c>
      <c r="AF102" s="354">
        <f t="shared" si="87"/>
        <v>0</v>
      </c>
      <c r="AG102" s="354">
        <f t="shared" si="68"/>
        <v>0</v>
      </c>
      <c r="AH102" s="354">
        <f t="shared" si="69"/>
        <v>0</v>
      </c>
      <c r="AI102" s="355">
        <f t="shared" si="70"/>
        <v>0</v>
      </c>
      <c r="AJ102" s="106"/>
      <c r="AK102" s="106"/>
      <c r="AL102" s="363">
        <v>0.13</v>
      </c>
      <c r="AM102" s="354">
        <f t="shared" si="88"/>
        <v>0</v>
      </c>
      <c r="AN102" s="354">
        <f t="shared" si="89"/>
        <v>0</v>
      </c>
      <c r="AO102" s="354">
        <f t="shared" si="90"/>
        <v>0</v>
      </c>
      <c r="AP102" s="354">
        <f t="shared" si="91"/>
        <v>0</v>
      </c>
      <c r="AQ102" s="354">
        <f t="shared" si="71"/>
        <v>0</v>
      </c>
      <c r="AR102" s="354">
        <f t="shared" si="72"/>
        <v>0</v>
      </c>
      <c r="AS102" s="355">
        <f t="shared" si="73"/>
        <v>0</v>
      </c>
      <c r="AT102" s="106"/>
      <c r="AU102" s="106"/>
      <c r="AV102" s="363">
        <v>0.13</v>
      </c>
      <c r="AW102" s="354">
        <f t="shared" si="92"/>
        <v>0</v>
      </c>
      <c r="AX102" s="354">
        <f t="shared" si="93"/>
        <v>0</v>
      </c>
      <c r="AY102" s="354">
        <f t="shared" si="94"/>
        <v>0</v>
      </c>
      <c r="AZ102" s="354">
        <f t="shared" si="95"/>
        <v>0</v>
      </c>
      <c r="BA102" s="354">
        <f t="shared" si="74"/>
        <v>0</v>
      </c>
      <c r="BB102" s="354">
        <f t="shared" si="75"/>
        <v>0</v>
      </c>
      <c r="BC102" s="355">
        <f t="shared" si="76"/>
        <v>0</v>
      </c>
      <c r="BD102" s="106"/>
      <c r="BE102" s="106"/>
      <c r="BF102" s="363">
        <v>0.13</v>
      </c>
      <c r="BG102" s="354">
        <f t="shared" si="96"/>
        <v>0</v>
      </c>
      <c r="BH102" s="354">
        <f t="shared" si="97"/>
        <v>0</v>
      </c>
      <c r="BI102" s="354">
        <f t="shared" si="98"/>
        <v>0</v>
      </c>
      <c r="BJ102" s="354">
        <f t="shared" si="99"/>
        <v>0</v>
      </c>
      <c r="BK102" s="354">
        <f t="shared" si="77"/>
        <v>0</v>
      </c>
      <c r="BL102" s="354">
        <f t="shared" si="78"/>
        <v>0</v>
      </c>
      <c r="BM102" s="355">
        <f t="shared" si="79"/>
        <v>0</v>
      </c>
    </row>
    <row r="103" spans="2:65" x14ac:dyDescent="0.25">
      <c r="B103" s="363">
        <v>0.12</v>
      </c>
      <c r="C103" s="354"/>
      <c r="D103" s="354"/>
      <c r="E103" s="354"/>
      <c r="F103" s="354">
        <f>'Form 5 BIODIESEL'!E144</f>
        <v>0</v>
      </c>
      <c r="G103" s="354">
        <f>'Form 6 LNG'!E144</f>
        <v>0</v>
      </c>
      <c r="H103" s="354">
        <f>'Form 7 BUNKER C'!E144</f>
        <v>0</v>
      </c>
      <c r="I103" s="355">
        <f>'Form 8 LFO Diesel'!E144</f>
        <v>0</v>
      </c>
      <c r="J103" s="106"/>
      <c r="K103" s="106"/>
      <c r="L103" s="106"/>
      <c r="M103" s="106"/>
      <c r="N103" s="106"/>
      <c r="O103" s="106"/>
      <c r="P103" s="106"/>
      <c r="Q103" s="106"/>
      <c r="R103" s="363">
        <v>0.12</v>
      </c>
      <c r="S103" s="354">
        <f t="shared" si="80"/>
        <v>0</v>
      </c>
      <c r="T103" s="354">
        <f t="shared" si="81"/>
        <v>0</v>
      </c>
      <c r="U103" s="354">
        <f t="shared" si="82"/>
        <v>0</v>
      </c>
      <c r="V103" s="354">
        <f t="shared" si="83"/>
        <v>0</v>
      </c>
      <c r="W103" s="354">
        <f t="shared" si="65"/>
        <v>0</v>
      </c>
      <c r="X103" s="354">
        <f t="shared" si="66"/>
        <v>0</v>
      </c>
      <c r="Y103" s="355">
        <f t="shared" si="67"/>
        <v>0</v>
      </c>
      <c r="Z103" s="106"/>
      <c r="AA103" s="106"/>
      <c r="AB103" s="363">
        <v>0.12</v>
      </c>
      <c r="AC103" s="354">
        <f t="shared" si="84"/>
        <v>0</v>
      </c>
      <c r="AD103" s="354">
        <f t="shared" si="85"/>
        <v>0</v>
      </c>
      <c r="AE103" s="354">
        <f t="shared" si="86"/>
        <v>0</v>
      </c>
      <c r="AF103" s="354">
        <f t="shared" si="87"/>
        <v>0</v>
      </c>
      <c r="AG103" s="354">
        <f t="shared" si="68"/>
        <v>0</v>
      </c>
      <c r="AH103" s="354">
        <f t="shared" si="69"/>
        <v>0</v>
      </c>
      <c r="AI103" s="355">
        <f t="shared" si="70"/>
        <v>0</v>
      </c>
      <c r="AJ103" s="106"/>
      <c r="AK103" s="106"/>
      <c r="AL103" s="363">
        <v>0.12</v>
      </c>
      <c r="AM103" s="354">
        <f t="shared" si="88"/>
        <v>0</v>
      </c>
      <c r="AN103" s="354">
        <f t="shared" si="89"/>
        <v>0</v>
      </c>
      <c r="AO103" s="354">
        <f t="shared" si="90"/>
        <v>0</v>
      </c>
      <c r="AP103" s="354">
        <f t="shared" si="91"/>
        <v>0</v>
      </c>
      <c r="AQ103" s="354">
        <f t="shared" si="71"/>
        <v>0</v>
      </c>
      <c r="AR103" s="354">
        <f t="shared" si="72"/>
        <v>0</v>
      </c>
      <c r="AS103" s="355">
        <f t="shared" si="73"/>
        <v>0</v>
      </c>
      <c r="AT103" s="106"/>
      <c r="AU103" s="106"/>
      <c r="AV103" s="363">
        <v>0.12</v>
      </c>
      <c r="AW103" s="354">
        <f t="shared" si="92"/>
        <v>0</v>
      </c>
      <c r="AX103" s="354">
        <f t="shared" si="93"/>
        <v>0</v>
      </c>
      <c r="AY103" s="354">
        <f t="shared" si="94"/>
        <v>0</v>
      </c>
      <c r="AZ103" s="354">
        <f t="shared" si="95"/>
        <v>0</v>
      </c>
      <c r="BA103" s="354">
        <f t="shared" si="74"/>
        <v>0</v>
      </c>
      <c r="BB103" s="354">
        <f t="shared" si="75"/>
        <v>0</v>
      </c>
      <c r="BC103" s="355">
        <f t="shared" si="76"/>
        <v>0</v>
      </c>
      <c r="BD103" s="106"/>
      <c r="BE103" s="106"/>
      <c r="BF103" s="363">
        <v>0.12</v>
      </c>
      <c r="BG103" s="354">
        <f t="shared" si="96"/>
        <v>0</v>
      </c>
      <c r="BH103" s="354">
        <f t="shared" si="97"/>
        <v>0</v>
      </c>
      <c r="BI103" s="354">
        <f t="shared" si="98"/>
        <v>0</v>
      </c>
      <c r="BJ103" s="354">
        <f t="shared" si="99"/>
        <v>0</v>
      </c>
      <c r="BK103" s="354">
        <f t="shared" si="77"/>
        <v>0</v>
      </c>
      <c r="BL103" s="354">
        <f t="shared" si="78"/>
        <v>0</v>
      </c>
      <c r="BM103" s="355">
        <f t="shared" si="79"/>
        <v>0</v>
      </c>
    </row>
    <row r="104" spans="2:65" x14ac:dyDescent="0.25">
      <c r="B104" s="363">
        <v>0.11</v>
      </c>
      <c r="C104" s="354"/>
      <c r="D104" s="354"/>
      <c r="E104" s="354"/>
      <c r="F104" s="354">
        <f>'Form 5 BIODIESEL'!E145</f>
        <v>0</v>
      </c>
      <c r="G104" s="354">
        <f>'Form 6 LNG'!E145</f>
        <v>0</v>
      </c>
      <c r="H104" s="354">
        <f>'Form 7 BUNKER C'!E145</f>
        <v>0</v>
      </c>
      <c r="I104" s="355">
        <f>'Form 8 LFO Diesel'!E145</f>
        <v>0</v>
      </c>
      <c r="J104" s="106"/>
      <c r="K104" s="106"/>
      <c r="L104" s="106"/>
      <c r="M104" s="106"/>
      <c r="N104" s="106"/>
      <c r="O104" s="106"/>
      <c r="P104" s="106"/>
      <c r="Q104" s="106"/>
      <c r="R104" s="363">
        <v>0.11</v>
      </c>
      <c r="S104" s="354">
        <f t="shared" si="80"/>
        <v>0</v>
      </c>
      <c r="T104" s="354">
        <f t="shared" si="81"/>
        <v>0</v>
      </c>
      <c r="U104" s="354">
        <f t="shared" si="82"/>
        <v>0</v>
      </c>
      <c r="V104" s="354">
        <f t="shared" si="83"/>
        <v>0</v>
      </c>
      <c r="W104" s="354">
        <f t="shared" si="65"/>
        <v>0</v>
      </c>
      <c r="X104" s="354">
        <f t="shared" si="66"/>
        <v>0</v>
      </c>
      <c r="Y104" s="355">
        <f t="shared" si="67"/>
        <v>0</v>
      </c>
      <c r="Z104" s="106"/>
      <c r="AA104" s="106"/>
      <c r="AB104" s="363">
        <v>0.11</v>
      </c>
      <c r="AC104" s="354">
        <f t="shared" si="84"/>
        <v>0</v>
      </c>
      <c r="AD104" s="354">
        <f t="shared" si="85"/>
        <v>0</v>
      </c>
      <c r="AE104" s="354">
        <f t="shared" si="86"/>
        <v>0</v>
      </c>
      <c r="AF104" s="354">
        <f t="shared" si="87"/>
        <v>0</v>
      </c>
      <c r="AG104" s="354">
        <f t="shared" si="68"/>
        <v>0</v>
      </c>
      <c r="AH104" s="354">
        <f t="shared" si="69"/>
        <v>0</v>
      </c>
      <c r="AI104" s="355">
        <f t="shared" si="70"/>
        <v>0</v>
      </c>
      <c r="AJ104" s="106"/>
      <c r="AK104" s="106"/>
      <c r="AL104" s="363">
        <v>0.11</v>
      </c>
      <c r="AM104" s="354">
        <f t="shared" si="88"/>
        <v>0</v>
      </c>
      <c r="AN104" s="354">
        <f t="shared" si="89"/>
        <v>0</v>
      </c>
      <c r="AO104" s="354">
        <f t="shared" si="90"/>
        <v>0</v>
      </c>
      <c r="AP104" s="354">
        <f t="shared" si="91"/>
        <v>0</v>
      </c>
      <c r="AQ104" s="354">
        <f t="shared" si="71"/>
        <v>0</v>
      </c>
      <c r="AR104" s="354">
        <f t="shared" si="72"/>
        <v>0</v>
      </c>
      <c r="AS104" s="355">
        <f t="shared" si="73"/>
        <v>0</v>
      </c>
      <c r="AT104" s="106"/>
      <c r="AU104" s="106"/>
      <c r="AV104" s="363">
        <v>0.11</v>
      </c>
      <c r="AW104" s="354">
        <f t="shared" si="92"/>
        <v>0</v>
      </c>
      <c r="AX104" s="354">
        <f t="shared" si="93"/>
        <v>0</v>
      </c>
      <c r="AY104" s="354">
        <f t="shared" si="94"/>
        <v>0</v>
      </c>
      <c r="AZ104" s="354">
        <f t="shared" si="95"/>
        <v>0</v>
      </c>
      <c r="BA104" s="354">
        <f t="shared" si="74"/>
        <v>0</v>
      </c>
      <c r="BB104" s="354">
        <f t="shared" si="75"/>
        <v>0</v>
      </c>
      <c r="BC104" s="355">
        <f t="shared" si="76"/>
        <v>0</v>
      </c>
      <c r="BD104" s="106"/>
      <c r="BE104" s="106"/>
      <c r="BF104" s="363">
        <v>0.11</v>
      </c>
      <c r="BG104" s="354">
        <f t="shared" si="96"/>
        <v>0</v>
      </c>
      <c r="BH104" s="354">
        <f t="shared" si="97"/>
        <v>0</v>
      </c>
      <c r="BI104" s="354">
        <f t="shared" si="98"/>
        <v>0</v>
      </c>
      <c r="BJ104" s="354">
        <f t="shared" si="99"/>
        <v>0</v>
      </c>
      <c r="BK104" s="354">
        <f t="shared" si="77"/>
        <v>0</v>
      </c>
      <c r="BL104" s="354">
        <f t="shared" si="78"/>
        <v>0</v>
      </c>
      <c r="BM104" s="355">
        <f t="shared" si="79"/>
        <v>0</v>
      </c>
    </row>
    <row r="105" spans="2:65" x14ac:dyDescent="0.25">
      <c r="B105" s="363">
        <v>0.1</v>
      </c>
      <c r="C105" s="354"/>
      <c r="D105" s="354"/>
      <c r="E105" s="354"/>
      <c r="F105" s="354">
        <f>'Form 5 BIODIESEL'!E146</f>
        <v>0</v>
      </c>
      <c r="G105" s="354">
        <f>'Form 6 LNG'!E146</f>
        <v>0</v>
      </c>
      <c r="H105" s="354">
        <f>'Form 7 BUNKER C'!E146</f>
        <v>0</v>
      </c>
      <c r="I105" s="355">
        <f>'Form 8 LFO Diesel'!E146</f>
        <v>0</v>
      </c>
      <c r="J105" s="106"/>
      <c r="K105" s="106"/>
      <c r="L105" s="106"/>
      <c r="M105" s="106"/>
      <c r="N105" s="106"/>
      <c r="O105" s="106"/>
      <c r="P105" s="106"/>
      <c r="Q105" s="106"/>
      <c r="R105" s="363">
        <v>0.1</v>
      </c>
      <c r="S105" s="354">
        <f t="shared" si="80"/>
        <v>0</v>
      </c>
      <c r="T105" s="354">
        <f t="shared" si="81"/>
        <v>0</v>
      </c>
      <c r="U105" s="354">
        <f t="shared" si="82"/>
        <v>0</v>
      </c>
      <c r="V105" s="354">
        <f t="shared" si="83"/>
        <v>0</v>
      </c>
      <c r="W105" s="354">
        <f t="shared" si="65"/>
        <v>0</v>
      </c>
      <c r="X105" s="354">
        <f t="shared" si="66"/>
        <v>0</v>
      </c>
      <c r="Y105" s="355">
        <f t="shared" si="67"/>
        <v>0</v>
      </c>
      <c r="Z105" s="106"/>
      <c r="AA105" s="106"/>
      <c r="AB105" s="363">
        <v>0.1</v>
      </c>
      <c r="AC105" s="354">
        <f t="shared" si="84"/>
        <v>0</v>
      </c>
      <c r="AD105" s="354">
        <f t="shared" si="85"/>
        <v>0</v>
      </c>
      <c r="AE105" s="354">
        <f t="shared" si="86"/>
        <v>0</v>
      </c>
      <c r="AF105" s="354">
        <f t="shared" si="87"/>
        <v>0</v>
      </c>
      <c r="AG105" s="354">
        <f t="shared" si="68"/>
        <v>0</v>
      </c>
      <c r="AH105" s="354">
        <f t="shared" si="69"/>
        <v>0</v>
      </c>
      <c r="AI105" s="355">
        <f t="shared" si="70"/>
        <v>0</v>
      </c>
      <c r="AJ105" s="106"/>
      <c r="AK105" s="106"/>
      <c r="AL105" s="363">
        <v>0.1</v>
      </c>
      <c r="AM105" s="354">
        <f t="shared" si="88"/>
        <v>0</v>
      </c>
      <c r="AN105" s="354">
        <f t="shared" si="89"/>
        <v>0</v>
      </c>
      <c r="AO105" s="354">
        <f t="shared" si="90"/>
        <v>0</v>
      </c>
      <c r="AP105" s="354">
        <f t="shared" si="91"/>
        <v>0</v>
      </c>
      <c r="AQ105" s="354">
        <f t="shared" si="71"/>
        <v>0</v>
      </c>
      <c r="AR105" s="354">
        <f t="shared" si="72"/>
        <v>0</v>
      </c>
      <c r="AS105" s="355">
        <f t="shared" si="73"/>
        <v>0</v>
      </c>
      <c r="AT105" s="106"/>
      <c r="AU105" s="106"/>
      <c r="AV105" s="363">
        <v>0.1</v>
      </c>
      <c r="AW105" s="354">
        <f t="shared" si="92"/>
        <v>0</v>
      </c>
      <c r="AX105" s="354">
        <f t="shared" si="93"/>
        <v>0</v>
      </c>
      <c r="AY105" s="354">
        <f t="shared" si="94"/>
        <v>0</v>
      </c>
      <c r="AZ105" s="354">
        <f t="shared" si="95"/>
        <v>0</v>
      </c>
      <c r="BA105" s="354">
        <f t="shared" si="74"/>
        <v>0</v>
      </c>
      <c r="BB105" s="354">
        <f t="shared" si="75"/>
        <v>0</v>
      </c>
      <c r="BC105" s="355">
        <f t="shared" si="76"/>
        <v>0</v>
      </c>
      <c r="BD105" s="106"/>
      <c r="BE105" s="106"/>
      <c r="BF105" s="363">
        <v>0.1</v>
      </c>
      <c r="BG105" s="354">
        <f t="shared" si="96"/>
        <v>0</v>
      </c>
      <c r="BH105" s="354">
        <f t="shared" si="97"/>
        <v>0</v>
      </c>
      <c r="BI105" s="354">
        <f t="shared" si="98"/>
        <v>0</v>
      </c>
      <c r="BJ105" s="354">
        <f t="shared" si="99"/>
        <v>0</v>
      </c>
      <c r="BK105" s="354">
        <f t="shared" si="77"/>
        <v>0</v>
      </c>
      <c r="BL105" s="354">
        <f t="shared" si="78"/>
        <v>0</v>
      </c>
      <c r="BM105" s="355">
        <f t="shared" si="79"/>
        <v>0</v>
      </c>
    </row>
    <row r="106" spans="2:65" x14ac:dyDescent="0.25">
      <c r="B106" s="363">
        <v>0.09</v>
      </c>
      <c r="C106" s="354"/>
      <c r="D106" s="354"/>
      <c r="E106" s="354"/>
      <c r="F106" s="354">
        <f>'Form 5 BIODIESEL'!E147</f>
        <v>0</v>
      </c>
      <c r="G106" s="354">
        <f>'Form 6 LNG'!E147</f>
        <v>0</v>
      </c>
      <c r="H106" s="354">
        <f>'Form 7 BUNKER C'!E147</f>
        <v>0</v>
      </c>
      <c r="I106" s="355">
        <f>'Form 8 LFO Diesel'!E147</f>
        <v>0</v>
      </c>
      <c r="J106" s="106"/>
      <c r="K106" s="106"/>
      <c r="L106" s="106"/>
      <c r="M106" s="106"/>
      <c r="N106" s="106"/>
      <c r="O106" s="106"/>
      <c r="P106" s="106"/>
      <c r="Q106" s="106"/>
      <c r="R106" s="363">
        <v>0.09</v>
      </c>
      <c r="S106" s="354">
        <f t="shared" si="80"/>
        <v>0</v>
      </c>
      <c r="T106" s="354">
        <f t="shared" si="81"/>
        <v>0</v>
      </c>
      <c r="U106" s="354">
        <f t="shared" si="82"/>
        <v>0</v>
      </c>
      <c r="V106" s="354">
        <f t="shared" si="83"/>
        <v>0</v>
      </c>
      <c r="W106" s="354">
        <f t="shared" si="65"/>
        <v>0</v>
      </c>
      <c r="X106" s="354">
        <f t="shared" si="66"/>
        <v>0</v>
      </c>
      <c r="Y106" s="355">
        <f t="shared" si="67"/>
        <v>0</v>
      </c>
      <c r="Z106" s="106"/>
      <c r="AA106" s="106"/>
      <c r="AB106" s="363">
        <v>0.09</v>
      </c>
      <c r="AC106" s="354">
        <f t="shared" si="84"/>
        <v>0</v>
      </c>
      <c r="AD106" s="354">
        <f t="shared" si="85"/>
        <v>0</v>
      </c>
      <c r="AE106" s="354">
        <f t="shared" si="86"/>
        <v>0</v>
      </c>
      <c r="AF106" s="354">
        <f t="shared" si="87"/>
        <v>0</v>
      </c>
      <c r="AG106" s="354">
        <f t="shared" si="68"/>
        <v>0</v>
      </c>
      <c r="AH106" s="354">
        <f t="shared" si="69"/>
        <v>0</v>
      </c>
      <c r="AI106" s="355">
        <f t="shared" si="70"/>
        <v>0</v>
      </c>
      <c r="AJ106" s="106"/>
      <c r="AK106" s="106"/>
      <c r="AL106" s="363">
        <v>0.09</v>
      </c>
      <c r="AM106" s="354">
        <f t="shared" si="88"/>
        <v>0</v>
      </c>
      <c r="AN106" s="354">
        <f t="shared" si="89"/>
        <v>0</v>
      </c>
      <c r="AO106" s="354">
        <f t="shared" si="90"/>
        <v>0</v>
      </c>
      <c r="AP106" s="354">
        <f t="shared" si="91"/>
        <v>0</v>
      </c>
      <c r="AQ106" s="354">
        <f t="shared" si="71"/>
        <v>0</v>
      </c>
      <c r="AR106" s="354">
        <f t="shared" si="72"/>
        <v>0</v>
      </c>
      <c r="AS106" s="355">
        <f t="shared" si="73"/>
        <v>0</v>
      </c>
      <c r="AT106" s="106"/>
      <c r="AU106" s="106"/>
      <c r="AV106" s="363">
        <v>0.09</v>
      </c>
      <c r="AW106" s="354">
        <f t="shared" si="92"/>
        <v>0</v>
      </c>
      <c r="AX106" s="354">
        <f t="shared" si="93"/>
        <v>0</v>
      </c>
      <c r="AY106" s="354">
        <f t="shared" si="94"/>
        <v>0</v>
      </c>
      <c r="AZ106" s="354">
        <f t="shared" si="95"/>
        <v>0</v>
      </c>
      <c r="BA106" s="354">
        <f t="shared" si="74"/>
        <v>0</v>
      </c>
      <c r="BB106" s="354">
        <f t="shared" si="75"/>
        <v>0</v>
      </c>
      <c r="BC106" s="355">
        <f t="shared" si="76"/>
        <v>0</v>
      </c>
      <c r="BD106" s="106"/>
      <c r="BE106" s="106"/>
      <c r="BF106" s="363">
        <v>0.09</v>
      </c>
      <c r="BG106" s="354">
        <f t="shared" si="96"/>
        <v>0</v>
      </c>
      <c r="BH106" s="354">
        <f t="shared" si="97"/>
        <v>0</v>
      </c>
      <c r="BI106" s="354">
        <f t="shared" si="98"/>
        <v>0</v>
      </c>
      <c r="BJ106" s="354">
        <f t="shared" si="99"/>
        <v>0</v>
      </c>
      <c r="BK106" s="354">
        <f t="shared" si="77"/>
        <v>0</v>
      </c>
      <c r="BL106" s="354">
        <f t="shared" si="78"/>
        <v>0</v>
      </c>
      <c r="BM106" s="355">
        <f t="shared" si="79"/>
        <v>0</v>
      </c>
    </row>
    <row r="107" spans="2:65" x14ac:dyDescent="0.25">
      <c r="B107" s="363">
        <v>0.08</v>
      </c>
      <c r="C107" s="354"/>
      <c r="D107" s="354"/>
      <c r="E107" s="354"/>
      <c r="F107" s="354">
        <f>'Form 5 BIODIESEL'!E148</f>
        <v>0</v>
      </c>
      <c r="G107" s="354">
        <f>'Form 6 LNG'!E148</f>
        <v>0</v>
      </c>
      <c r="H107" s="354">
        <f>'Form 7 BUNKER C'!E148</f>
        <v>0</v>
      </c>
      <c r="I107" s="355">
        <f>'Form 8 LFO Diesel'!E148</f>
        <v>0</v>
      </c>
      <c r="J107" s="106"/>
      <c r="K107" s="106"/>
      <c r="L107" s="106"/>
      <c r="M107" s="106"/>
      <c r="N107" s="106"/>
      <c r="O107" s="106"/>
      <c r="P107" s="106"/>
      <c r="Q107" s="106"/>
      <c r="R107" s="363">
        <v>0.08</v>
      </c>
      <c r="S107" s="354">
        <f t="shared" si="80"/>
        <v>0</v>
      </c>
      <c r="T107" s="354">
        <f t="shared" si="81"/>
        <v>0</v>
      </c>
      <c r="U107" s="354">
        <f t="shared" si="82"/>
        <v>0</v>
      </c>
      <c r="V107" s="354">
        <f t="shared" si="83"/>
        <v>0</v>
      </c>
      <c r="W107" s="354">
        <f t="shared" si="65"/>
        <v>0</v>
      </c>
      <c r="X107" s="354">
        <f t="shared" si="66"/>
        <v>0</v>
      </c>
      <c r="Y107" s="355">
        <f t="shared" si="67"/>
        <v>0</v>
      </c>
      <c r="Z107" s="106"/>
      <c r="AA107" s="106"/>
      <c r="AB107" s="363">
        <v>0.08</v>
      </c>
      <c r="AC107" s="354">
        <f t="shared" si="84"/>
        <v>0</v>
      </c>
      <c r="AD107" s="354">
        <f t="shared" si="85"/>
        <v>0</v>
      </c>
      <c r="AE107" s="354">
        <f t="shared" si="86"/>
        <v>0</v>
      </c>
      <c r="AF107" s="354">
        <f t="shared" si="87"/>
        <v>0</v>
      </c>
      <c r="AG107" s="354">
        <f t="shared" si="68"/>
        <v>0</v>
      </c>
      <c r="AH107" s="354">
        <f t="shared" si="69"/>
        <v>0</v>
      </c>
      <c r="AI107" s="355">
        <f t="shared" si="70"/>
        <v>0</v>
      </c>
      <c r="AJ107" s="106"/>
      <c r="AK107" s="106"/>
      <c r="AL107" s="363">
        <v>0.08</v>
      </c>
      <c r="AM107" s="354">
        <f t="shared" si="88"/>
        <v>0</v>
      </c>
      <c r="AN107" s="354">
        <f t="shared" si="89"/>
        <v>0</v>
      </c>
      <c r="AO107" s="354">
        <f t="shared" si="90"/>
        <v>0</v>
      </c>
      <c r="AP107" s="354">
        <f t="shared" si="91"/>
        <v>0</v>
      </c>
      <c r="AQ107" s="354">
        <f t="shared" si="71"/>
        <v>0</v>
      </c>
      <c r="AR107" s="354">
        <f t="shared" si="72"/>
        <v>0</v>
      </c>
      <c r="AS107" s="355">
        <f t="shared" si="73"/>
        <v>0</v>
      </c>
      <c r="AT107" s="106"/>
      <c r="AU107" s="106"/>
      <c r="AV107" s="363">
        <v>0.08</v>
      </c>
      <c r="AW107" s="354">
        <f t="shared" si="92"/>
        <v>0</v>
      </c>
      <c r="AX107" s="354">
        <f t="shared" si="93"/>
        <v>0</v>
      </c>
      <c r="AY107" s="354">
        <f t="shared" si="94"/>
        <v>0</v>
      </c>
      <c r="AZ107" s="354">
        <f t="shared" si="95"/>
        <v>0</v>
      </c>
      <c r="BA107" s="354">
        <f t="shared" si="74"/>
        <v>0</v>
      </c>
      <c r="BB107" s="354">
        <f t="shared" si="75"/>
        <v>0</v>
      </c>
      <c r="BC107" s="355">
        <f t="shared" si="76"/>
        <v>0</v>
      </c>
      <c r="BD107" s="106"/>
      <c r="BE107" s="106"/>
      <c r="BF107" s="363">
        <v>0.08</v>
      </c>
      <c r="BG107" s="354">
        <f t="shared" si="96"/>
        <v>0</v>
      </c>
      <c r="BH107" s="354">
        <f t="shared" si="97"/>
        <v>0</v>
      </c>
      <c r="BI107" s="354">
        <f t="shared" si="98"/>
        <v>0</v>
      </c>
      <c r="BJ107" s="354">
        <f t="shared" si="99"/>
        <v>0</v>
      </c>
      <c r="BK107" s="354">
        <f t="shared" si="77"/>
        <v>0</v>
      </c>
      <c r="BL107" s="354">
        <f t="shared" si="78"/>
        <v>0</v>
      </c>
      <c r="BM107" s="355">
        <f t="shared" si="79"/>
        <v>0</v>
      </c>
    </row>
    <row r="108" spans="2:65" x14ac:dyDescent="0.25">
      <c r="B108" s="363">
        <v>7.0000000000000007E-2</v>
      </c>
      <c r="C108" s="354"/>
      <c r="D108" s="354"/>
      <c r="E108" s="354"/>
      <c r="F108" s="354">
        <f>'Form 5 BIODIESEL'!E149</f>
        <v>0</v>
      </c>
      <c r="G108" s="354">
        <f>'Form 6 LNG'!E149</f>
        <v>0</v>
      </c>
      <c r="H108" s="354">
        <f>'Form 7 BUNKER C'!E149</f>
        <v>0</v>
      </c>
      <c r="I108" s="355">
        <f>'Form 8 LFO Diesel'!E149</f>
        <v>0</v>
      </c>
      <c r="J108" s="106"/>
      <c r="K108" s="106"/>
      <c r="L108" s="106"/>
      <c r="M108" s="106"/>
      <c r="N108" s="106"/>
      <c r="O108" s="106"/>
      <c r="P108" s="106"/>
      <c r="Q108" s="106"/>
      <c r="R108" s="363">
        <v>7.0000000000000007E-2</v>
      </c>
      <c r="S108" s="354">
        <f t="shared" si="80"/>
        <v>0</v>
      </c>
      <c r="T108" s="354">
        <f t="shared" si="81"/>
        <v>0</v>
      </c>
      <c r="U108" s="354">
        <f t="shared" si="82"/>
        <v>0</v>
      </c>
      <c r="V108" s="354">
        <f t="shared" si="83"/>
        <v>0</v>
      </c>
      <c r="W108" s="354">
        <f t="shared" si="65"/>
        <v>0</v>
      </c>
      <c r="X108" s="354">
        <f t="shared" si="66"/>
        <v>0</v>
      </c>
      <c r="Y108" s="355">
        <f t="shared" si="67"/>
        <v>0</v>
      </c>
      <c r="Z108" s="106"/>
      <c r="AA108" s="106"/>
      <c r="AB108" s="363">
        <v>7.0000000000000007E-2</v>
      </c>
      <c r="AC108" s="354">
        <f t="shared" si="84"/>
        <v>0</v>
      </c>
      <c r="AD108" s="354">
        <f t="shared" si="85"/>
        <v>0</v>
      </c>
      <c r="AE108" s="354">
        <f t="shared" si="86"/>
        <v>0</v>
      </c>
      <c r="AF108" s="354">
        <f t="shared" si="87"/>
        <v>0</v>
      </c>
      <c r="AG108" s="354">
        <f t="shared" si="68"/>
        <v>0</v>
      </c>
      <c r="AH108" s="354">
        <f t="shared" si="69"/>
        <v>0</v>
      </c>
      <c r="AI108" s="355">
        <f t="shared" si="70"/>
        <v>0</v>
      </c>
      <c r="AJ108" s="106"/>
      <c r="AK108" s="106"/>
      <c r="AL108" s="363">
        <v>7.0000000000000007E-2</v>
      </c>
      <c r="AM108" s="354">
        <f t="shared" si="88"/>
        <v>0</v>
      </c>
      <c r="AN108" s="354">
        <f t="shared" si="89"/>
        <v>0</v>
      </c>
      <c r="AO108" s="354">
        <f t="shared" si="90"/>
        <v>0</v>
      </c>
      <c r="AP108" s="354">
        <f t="shared" si="91"/>
        <v>0</v>
      </c>
      <c r="AQ108" s="354">
        <f t="shared" si="71"/>
        <v>0</v>
      </c>
      <c r="AR108" s="354">
        <f t="shared" si="72"/>
        <v>0</v>
      </c>
      <c r="AS108" s="355">
        <f t="shared" si="73"/>
        <v>0</v>
      </c>
      <c r="AT108" s="106"/>
      <c r="AU108" s="106"/>
      <c r="AV108" s="363">
        <v>7.0000000000000007E-2</v>
      </c>
      <c r="AW108" s="354">
        <f t="shared" si="92"/>
        <v>0</v>
      </c>
      <c r="AX108" s="354">
        <f t="shared" si="93"/>
        <v>0</v>
      </c>
      <c r="AY108" s="354">
        <f t="shared" si="94"/>
        <v>0</v>
      </c>
      <c r="AZ108" s="354">
        <f t="shared" si="95"/>
        <v>0</v>
      </c>
      <c r="BA108" s="354">
        <f t="shared" si="74"/>
        <v>0</v>
      </c>
      <c r="BB108" s="354">
        <f t="shared" si="75"/>
        <v>0</v>
      </c>
      <c r="BC108" s="355">
        <f t="shared" si="76"/>
        <v>0</v>
      </c>
      <c r="BD108" s="106"/>
      <c r="BE108" s="106"/>
      <c r="BF108" s="363">
        <v>7.0000000000000007E-2</v>
      </c>
      <c r="BG108" s="354">
        <f t="shared" si="96"/>
        <v>0</v>
      </c>
      <c r="BH108" s="354">
        <f t="shared" si="97"/>
        <v>0</v>
      </c>
      <c r="BI108" s="354">
        <f t="shared" si="98"/>
        <v>0</v>
      </c>
      <c r="BJ108" s="354">
        <f t="shared" si="99"/>
        <v>0</v>
      </c>
      <c r="BK108" s="354">
        <f t="shared" si="77"/>
        <v>0</v>
      </c>
      <c r="BL108" s="354">
        <f t="shared" si="78"/>
        <v>0</v>
      </c>
      <c r="BM108" s="355">
        <f t="shared" si="79"/>
        <v>0</v>
      </c>
    </row>
    <row r="109" spans="2:65" x14ac:dyDescent="0.25">
      <c r="B109" s="363">
        <v>0.06</v>
      </c>
      <c r="C109" s="354"/>
      <c r="D109" s="354"/>
      <c r="E109" s="354"/>
      <c r="F109" s="354">
        <f>'Form 5 BIODIESEL'!E150</f>
        <v>0</v>
      </c>
      <c r="G109" s="354">
        <f>'Form 6 LNG'!E150</f>
        <v>0</v>
      </c>
      <c r="H109" s="354">
        <f>'Form 7 BUNKER C'!E150</f>
        <v>0</v>
      </c>
      <c r="I109" s="355">
        <f>'Form 8 LFO Diesel'!E150</f>
        <v>0</v>
      </c>
      <c r="J109" s="106"/>
      <c r="K109" s="106"/>
      <c r="L109" s="106"/>
      <c r="M109" s="106"/>
      <c r="N109" s="106"/>
      <c r="O109" s="106"/>
      <c r="P109" s="106"/>
      <c r="Q109" s="106"/>
      <c r="R109" s="363">
        <v>0.06</v>
      </c>
      <c r="S109" s="354">
        <f t="shared" si="80"/>
        <v>0</v>
      </c>
      <c r="T109" s="354">
        <f t="shared" si="81"/>
        <v>0</v>
      </c>
      <c r="U109" s="354">
        <f t="shared" si="82"/>
        <v>0</v>
      </c>
      <c r="V109" s="354">
        <f t="shared" si="83"/>
        <v>0</v>
      </c>
      <c r="W109" s="354">
        <f t="shared" si="65"/>
        <v>0</v>
      </c>
      <c r="X109" s="354">
        <f t="shared" si="66"/>
        <v>0</v>
      </c>
      <c r="Y109" s="355">
        <f t="shared" si="67"/>
        <v>0</v>
      </c>
      <c r="Z109" s="106"/>
      <c r="AA109" s="106"/>
      <c r="AB109" s="363">
        <v>0.06</v>
      </c>
      <c r="AC109" s="354">
        <f t="shared" si="84"/>
        <v>0</v>
      </c>
      <c r="AD109" s="354">
        <f t="shared" si="85"/>
        <v>0</v>
      </c>
      <c r="AE109" s="354">
        <f t="shared" si="86"/>
        <v>0</v>
      </c>
      <c r="AF109" s="354">
        <f t="shared" si="87"/>
        <v>0</v>
      </c>
      <c r="AG109" s="354">
        <f t="shared" si="68"/>
        <v>0</v>
      </c>
      <c r="AH109" s="354">
        <f t="shared" si="69"/>
        <v>0</v>
      </c>
      <c r="AI109" s="355">
        <f t="shared" si="70"/>
        <v>0</v>
      </c>
      <c r="AJ109" s="106"/>
      <c r="AK109" s="106"/>
      <c r="AL109" s="363">
        <v>0.06</v>
      </c>
      <c r="AM109" s="354">
        <f t="shared" si="88"/>
        <v>0</v>
      </c>
      <c r="AN109" s="354">
        <f t="shared" si="89"/>
        <v>0</v>
      </c>
      <c r="AO109" s="354">
        <f t="shared" si="90"/>
        <v>0</v>
      </c>
      <c r="AP109" s="354">
        <f t="shared" si="91"/>
        <v>0</v>
      </c>
      <c r="AQ109" s="354">
        <f t="shared" si="71"/>
        <v>0</v>
      </c>
      <c r="AR109" s="354">
        <f t="shared" si="72"/>
        <v>0</v>
      </c>
      <c r="AS109" s="355">
        <f t="shared" si="73"/>
        <v>0</v>
      </c>
      <c r="AT109" s="106"/>
      <c r="AU109" s="106"/>
      <c r="AV109" s="363">
        <v>0.06</v>
      </c>
      <c r="AW109" s="354">
        <f t="shared" si="92"/>
        <v>0</v>
      </c>
      <c r="AX109" s="354">
        <f t="shared" si="93"/>
        <v>0</v>
      </c>
      <c r="AY109" s="354">
        <f t="shared" si="94"/>
        <v>0</v>
      </c>
      <c r="AZ109" s="354">
        <f t="shared" si="95"/>
        <v>0</v>
      </c>
      <c r="BA109" s="354">
        <f t="shared" si="74"/>
        <v>0</v>
      </c>
      <c r="BB109" s="354">
        <f t="shared" si="75"/>
        <v>0</v>
      </c>
      <c r="BC109" s="355">
        <f t="shared" si="76"/>
        <v>0</v>
      </c>
      <c r="BD109" s="106"/>
      <c r="BE109" s="106"/>
      <c r="BF109" s="363">
        <v>0.06</v>
      </c>
      <c r="BG109" s="354">
        <f t="shared" si="96"/>
        <v>0</v>
      </c>
      <c r="BH109" s="354">
        <f t="shared" si="97"/>
        <v>0</v>
      </c>
      <c r="BI109" s="354">
        <f t="shared" si="98"/>
        <v>0</v>
      </c>
      <c r="BJ109" s="354">
        <f t="shared" si="99"/>
        <v>0</v>
      </c>
      <c r="BK109" s="354">
        <f t="shared" si="77"/>
        <v>0</v>
      </c>
      <c r="BL109" s="354">
        <f t="shared" si="78"/>
        <v>0</v>
      </c>
      <c r="BM109" s="355">
        <f t="shared" si="79"/>
        <v>0</v>
      </c>
    </row>
    <row r="110" spans="2:65" x14ac:dyDescent="0.25">
      <c r="B110" s="363">
        <v>0.05</v>
      </c>
      <c r="C110" s="354"/>
      <c r="D110" s="354"/>
      <c r="E110" s="354"/>
      <c r="F110" s="354">
        <f>'Form 5 BIODIESEL'!E151</f>
        <v>0</v>
      </c>
      <c r="G110" s="354">
        <f>'Form 6 LNG'!E151</f>
        <v>0</v>
      </c>
      <c r="H110" s="354">
        <f>'Form 7 BUNKER C'!E151</f>
        <v>0</v>
      </c>
      <c r="I110" s="355">
        <f>'Form 8 LFO Diesel'!E151</f>
        <v>0</v>
      </c>
      <c r="J110" s="106"/>
      <c r="K110" s="106"/>
      <c r="L110" s="106"/>
      <c r="M110" s="106"/>
      <c r="N110" s="106"/>
      <c r="O110" s="106"/>
      <c r="P110" s="106"/>
      <c r="Q110" s="106"/>
      <c r="R110" s="363">
        <v>0.05</v>
      </c>
      <c r="S110" s="354">
        <f t="shared" si="80"/>
        <v>0</v>
      </c>
      <c r="T110" s="354">
        <f t="shared" si="81"/>
        <v>0</v>
      </c>
      <c r="U110" s="354">
        <f t="shared" si="82"/>
        <v>0</v>
      </c>
      <c r="V110" s="354">
        <f t="shared" si="83"/>
        <v>0</v>
      </c>
      <c r="W110" s="354">
        <f t="shared" si="65"/>
        <v>0</v>
      </c>
      <c r="X110" s="354">
        <f t="shared" si="66"/>
        <v>0</v>
      </c>
      <c r="Y110" s="355">
        <f t="shared" si="67"/>
        <v>0</v>
      </c>
      <c r="Z110" s="106"/>
      <c r="AA110" s="106"/>
      <c r="AB110" s="363">
        <v>0.05</v>
      </c>
      <c r="AC110" s="354">
        <f t="shared" si="84"/>
        <v>0</v>
      </c>
      <c r="AD110" s="354">
        <f t="shared" si="85"/>
        <v>0</v>
      </c>
      <c r="AE110" s="354">
        <f t="shared" si="86"/>
        <v>0</v>
      </c>
      <c r="AF110" s="354">
        <f t="shared" si="87"/>
        <v>0</v>
      </c>
      <c r="AG110" s="354">
        <f t="shared" si="68"/>
        <v>0</v>
      </c>
      <c r="AH110" s="354">
        <f t="shared" si="69"/>
        <v>0</v>
      </c>
      <c r="AI110" s="355">
        <f t="shared" si="70"/>
        <v>0</v>
      </c>
      <c r="AJ110" s="106"/>
      <c r="AK110" s="106"/>
      <c r="AL110" s="363">
        <v>0.05</v>
      </c>
      <c r="AM110" s="354">
        <f t="shared" si="88"/>
        <v>0</v>
      </c>
      <c r="AN110" s="354">
        <f t="shared" si="89"/>
        <v>0</v>
      </c>
      <c r="AO110" s="354">
        <f t="shared" si="90"/>
        <v>0</v>
      </c>
      <c r="AP110" s="354">
        <f t="shared" si="91"/>
        <v>0</v>
      </c>
      <c r="AQ110" s="354">
        <f t="shared" si="71"/>
        <v>0</v>
      </c>
      <c r="AR110" s="354">
        <f t="shared" si="72"/>
        <v>0</v>
      </c>
      <c r="AS110" s="355">
        <f t="shared" si="73"/>
        <v>0</v>
      </c>
      <c r="AT110" s="106"/>
      <c r="AU110" s="106"/>
      <c r="AV110" s="363">
        <v>0.05</v>
      </c>
      <c r="AW110" s="354">
        <f t="shared" si="92"/>
        <v>0</v>
      </c>
      <c r="AX110" s="354">
        <f t="shared" si="93"/>
        <v>0</v>
      </c>
      <c r="AY110" s="354">
        <f t="shared" si="94"/>
        <v>0</v>
      </c>
      <c r="AZ110" s="354">
        <f t="shared" si="95"/>
        <v>0</v>
      </c>
      <c r="BA110" s="354">
        <f t="shared" si="74"/>
        <v>0</v>
      </c>
      <c r="BB110" s="354">
        <f t="shared" si="75"/>
        <v>0</v>
      </c>
      <c r="BC110" s="355">
        <f t="shared" si="76"/>
        <v>0</v>
      </c>
      <c r="BD110" s="106"/>
      <c r="BE110" s="106"/>
      <c r="BF110" s="363">
        <v>0.05</v>
      </c>
      <c r="BG110" s="354">
        <f t="shared" si="96"/>
        <v>0</v>
      </c>
      <c r="BH110" s="354">
        <f t="shared" si="97"/>
        <v>0</v>
      </c>
      <c r="BI110" s="354">
        <f t="shared" si="98"/>
        <v>0</v>
      </c>
      <c r="BJ110" s="354">
        <f t="shared" si="99"/>
        <v>0</v>
      </c>
      <c r="BK110" s="354">
        <f t="shared" si="77"/>
        <v>0</v>
      </c>
      <c r="BL110" s="354">
        <f t="shared" si="78"/>
        <v>0</v>
      </c>
      <c r="BM110" s="355">
        <f t="shared" si="79"/>
        <v>0</v>
      </c>
    </row>
    <row r="111" spans="2:65" x14ac:dyDescent="0.25">
      <c r="B111" s="363">
        <v>0.04</v>
      </c>
      <c r="C111" s="354"/>
      <c r="D111" s="354"/>
      <c r="E111" s="354"/>
      <c r="F111" s="354">
        <f>'Form 5 BIODIESEL'!E152</f>
        <v>0</v>
      </c>
      <c r="G111" s="354">
        <f>'Form 6 LNG'!E152</f>
        <v>0</v>
      </c>
      <c r="H111" s="354">
        <f>'Form 7 BUNKER C'!E152</f>
        <v>0</v>
      </c>
      <c r="I111" s="355">
        <f>'Form 8 LFO Diesel'!E152</f>
        <v>0</v>
      </c>
      <c r="J111" s="106"/>
      <c r="K111" s="106"/>
      <c r="L111" s="106"/>
      <c r="M111" s="106"/>
      <c r="N111" s="106"/>
      <c r="O111" s="106"/>
      <c r="P111" s="106"/>
      <c r="Q111" s="106"/>
      <c r="R111" s="363">
        <v>0.04</v>
      </c>
      <c r="S111" s="354">
        <f t="shared" si="80"/>
        <v>0</v>
      </c>
      <c r="T111" s="354">
        <f t="shared" si="81"/>
        <v>0</v>
      </c>
      <c r="U111" s="354">
        <f t="shared" si="82"/>
        <v>0</v>
      </c>
      <c r="V111" s="354">
        <f t="shared" si="83"/>
        <v>0</v>
      </c>
      <c r="W111" s="354">
        <f t="shared" si="65"/>
        <v>0</v>
      </c>
      <c r="X111" s="354">
        <f t="shared" si="66"/>
        <v>0</v>
      </c>
      <c r="Y111" s="355">
        <f t="shared" si="67"/>
        <v>0</v>
      </c>
      <c r="Z111" s="106"/>
      <c r="AA111" s="106"/>
      <c r="AB111" s="363">
        <v>0.04</v>
      </c>
      <c r="AC111" s="354">
        <f t="shared" si="84"/>
        <v>0</v>
      </c>
      <c r="AD111" s="354">
        <f t="shared" si="85"/>
        <v>0</v>
      </c>
      <c r="AE111" s="354">
        <f t="shared" si="86"/>
        <v>0</v>
      </c>
      <c r="AF111" s="354">
        <f t="shared" si="87"/>
        <v>0</v>
      </c>
      <c r="AG111" s="354">
        <f t="shared" si="68"/>
        <v>0</v>
      </c>
      <c r="AH111" s="354">
        <f t="shared" si="69"/>
        <v>0</v>
      </c>
      <c r="AI111" s="355">
        <f t="shared" si="70"/>
        <v>0</v>
      </c>
      <c r="AJ111" s="106"/>
      <c r="AK111" s="106"/>
      <c r="AL111" s="363">
        <v>0.04</v>
      </c>
      <c r="AM111" s="354">
        <f t="shared" si="88"/>
        <v>0</v>
      </c>
      <c r="AN111" s="354">
        <f t="shared" si="89"/>
        <v>0</v>
      </c>
      <c r="AO111" s="354">
        <f t="shared" si="90"/>
        <v>0</v>
      </c>
      <c r="AP111" s="354">
        <f t="shared" si="91"/>
        <v>0</v>
      </c>
      <c r="AQ111" s="354">
        <f t="shared" si="71"/>
        <v>0</v>
      </c>
      <c r="AR111" s="354">
        <f t="shared" si="72"/>
        <v>0</v>
      </c>
      <c r="AS111" s="355">
        <f t="shared" si="73"/>
        <v>0</v>
      </c>
      <c r="AT111" s="106"/>
      <c r="AU111" s="106"/>
      <c r="AV111" s="363">
        <v>0.04</v>
      </c>
      <c r="AW111" s="354">
        <f t="shared" si="92"/>
        <v>0</v>
      </c>
      <c r="AX111" s="354">
        <f t="shared" si="93"/>
        <v>0</v>
      </c>
      <c r="AY111" s="354">
        <f t="shared" si="94"/>
        <v>0</v>
      </c>
      <c r="AZ111" s="354">
        <f t="shared" si="95"/>
        <v>0</v>
      </c>
      <c r="BA111" s="354">
        <f t="shared" si="74"/>
        <v>0</v>
      </c>
      <c r="BB111" s="354">
        <f t="shared" si="75"/>
        <v>0</v>
      </c>
      <c r="BC111" s="355">
        <f t="shared" si="76"/>
        <v>0</v>
      </c>
      <c r="BD111" s="106"/>
      <c r="BE111" s="106"/>
      <c r="BF111" s="363">
        <v>0.04</v>
      </c>
      <c r="BG111" s="354">
        <f t="shared" si="96"/>
        <v>0</v>
      </c>
      <c r="BH111" s="354">
        <f t="shared" si="97"/>
        <v>0</v>
      </c>
      <c r="BI111" s="354">
        <f t="shared" si="98"/>
        <v>0</v>
      </c>
      <c r="BJ111" s="354">
        <f t="shared" si="99"/>
        <v>0</v>
      </c>
      <c r="BK111" s="354">
        <f t="shared" si="77"/>
        <v>0</v>
      </c>
      <c r="BL111" s="354">
        <f t="shared" si="78"/>
        <v>0</v>
      </c>
      <c r="BM111" s="355">
        <f t="shared" si="79"/>
        <v>0</v>
      </c>
    </row>
    <row r="112" spans="2:65" x14ac:dyDescent="0.25">
      <c r="B112" s="363">
        <v>0.03</v>
      </c>
      <c r="C112" s="354"/>
      <c r="D112" s="354"/>
      <c r="E112" s="354"/>
      <c r="F112" s="354">
        <f>'Form 5 BIODIESEL'!E153</f>
        <v>0</v>
      </c>
      <c r="G112" s="354">
        <f>'Form 6 LNG'!E153</f>
        <v>0</v>
      </c>
      <c r="H112" s="354">
        <f>'Form 7 BUNKER C'!E153</f>
        <v>0</v>
      </c>
      <c r="I112" s="355">
        <f>'Form 8 LFO Diesel'!E153</f>
        <v>0</v>
      </c>
      <c r="J112" s="106"/>
      <c r="K112" s="106"/>
      <c r="L112" s="106"/>
      <c r="M112" s="106"/>
      <c r="N112" s="106"/>
      <c r="O112" s="106"/>
      <c r="P112" s="106"/>
      <c r="Q112" s="106"/>
      <c r="R112" s="363">
        <v>0.03</v>
      </c>
      <c r="S112" s="354">
        <f t="shared" si="80"/>
        <v>0</v>
      </c>
      <c r="T112" s="354">
        <f t="shared" si="81"/>
        <v>0</v>
      </c>
      <c r="U112" s="354">
        <f t="shared" si="82"/>
        <v>0</v>
      </c>
      <c r="V112" s="354">
        <f t="shared" si="83"/>
        <v>0</v>
      </c>
      <c r="W112" s="354">
        <f t="shared" si="65"/>
        <v>0</v>
      </c>
      <c r="X112" s="354">
        <f t="shared" si="66"/>
        <v>0</v>
      </c>
      <c r="Y112" s="355">
        <f t="shared" si="67"/>
        <v>0</v>
      </c>
      <c r="Z112" s="106"/>
      <c r="AA112" s="106"/>
      <c r="AB112" s="363">
        <v>0.03</v>
      </c>
      <c r="AC112" s="354">
        <f t="shared" si="84"/>
        <v>0</v>
      </c>
      <c r="AD112" s="354">
        <f t="shared" si="85"/>
        <v>0</v>
      </c>
      <c r="AE112" s="354">
        <f t="shared" si="86"/>
        <v>0</v>
      </c>
      <c r="AF112" s="354">
        <f t="shared" si="87"/>
        <v>0</v>
      </c>
      <c r="AG112" s="354">
        <f t="shared" si="68"/>
        <v>0</v>
      </c>
      <c r="AH112" s="354">
        <f t="shared" si="69"/>
        <v>0</v>
      </c>
      <c r="AI112" s="355">
        <f t="shared" si="70"/>
        <v>0</v>
      </c>
      <c r="AJ112" s="106"/>
      <c r="AK112" s="106"/>
      <c r="AL112" s="363">
        <v>0.03</v>
      </c>
      <c r="AM112" s="354">
        <f t="shared" si="88"/>
        <v>0</v>
      </c>
      <c r="AN112" s="354">
        <f t="shared" si="89"/>
        <v>0</v>
      </c>
      <c r="AO112" s="354">
        <f t="shared" si="90"/>
        <v>0</v>
      </c>
      <c r="AP112" s="354">
        <f t="shared" si="91"/>
        <v>0</v>
      </c>
      <c r="AQ112" s="354">
        <f t="shared" si="71"/>
        <v>0</v>
      </c>
      <c r="AR112" s="354">
        <f t="shared" si="72"/>
        <v>0</v>
      </c>
      <c r="AS112" s="355">
        <f t="shared" si="73"/>
        <v>0</v>
      </c>
      <c r="AT112" s="106"/>
      <c r="AU112" s="106"/>
      <c r="AV112" s="363">
        <v>0.03</v>
      </c>
      <c r="AW112" s="354">
        <f t="shared" si="92"/>
        <v>0</v>
      </c>
      <c r="AX112" s="354">
        <f t="shared" si="93"/>
        <v>0</v>
      </c>
      <c r="AY112" s="354">
        <f t="shared" si="94"/>
        <v>0</v>
      </c>
      <c r="AZ112" s="354">
        <f t="shared" si="95"/>
        <v>0</v>
      </c>
      <c r="BA112" s="354">
        <f t="shared" si="74"/>
        <v>0</v>
      </c>
      <c r="BB112" s="354">
        <f t="shared" si="75"/>
        <v>0</v>
      </c>
      <c r="BC112" s="355">
        <f t="shared" si="76"/>
        <v>0</v>
      </c>
      <c r="BD112" s="106"/>
      <c r="BE112" s="106"/>
      <c r="BF112" s="363">
        <v>0.03</v>
      </c>
      <c r="BG112" s="354">
        <f t="shared" si="96"/>
        <v>0</v>
      </c>
      <c r="BH112" s="354">
        <f t="shared" si="97"/>
        <v>0</v>
      </c>
      <c r="BI112" s="354">
        <f t="shared" si="98"/>
        <v>0</v>
      </c>
      <c r="BJ112" s="354">
        <f t="shared" si="99"/>
        <v>0</v>
      </c>
      <c r="BK112" s="354">
        <f t="shared" si="77"/>
        <v>0</v>
      </c>
      <c r="BL112" s="354">
        <f t="shared" si="78"/>
        <v>0</v>
      </c>
      <c r="BM112" s="355">
        <f t="shared" si="79"/>
        <v>0</v>
      </c>
    </row>
    <row r="113" spans="2:65" x14ac:dyDescent="0.25">
      <c r="B113" s="363">
        <v>0.02</v>
      </c>
      <c r="C113" s="354"/>
      <c r="D113" s="354"/>
      <c r="E113" s="354"/>
      <c r="F113" s="354">
        <f>'Form 5 BIODIESEL'!E154</f>
        <v>0</v>
      </c>
      <c r="G113" s="354">
        <f>'Form 6 LNG'!E154</f>
        <v>0</v>
      </c>
      <c r="H113" s="354">
        <f>'Form 7 BUNKER C'!E154</f>
        <v>0</v>
      </c>
      <c r="I113" s="355">
        <f>'Form 8 LFO Diesel'!E154</f>
        <v>0</v>
      </c>
      <c r="J113" s="106"/>
      <c r="K113" s="106"/>
      <c r="L113" s="106"/>
      <c r="M113" s="106"/>
      <c r="N113" s="106"/>
      <c r="O113" s="106"/>
      <c r="P113" s="106"/>
      <c r="Q113" s="106"/>
      <c r="R113" s="363">
        <v>0.02</v>
      </c>
      <c r="S113" s="354">
        <f t="shared" si="80"/>
        <v>0</v>
      </c>
      <c r="T113" s="354">
        <f t="shared" si="81"/>
        <v>0</v>
      </c>
      <c r="U113" s="354">
        <f t="shared" si="82"/>
        <v>0</v>
      </c>
      <c r="V113" s="354">
        <f t="shared" si="83"/>
        <v>0</v>
      </c>
      <c r="W113" s="354">
        <f t="shared" si="65"/>
        <v>0</v>
      </c>
      <c r="X113" s="354">
        <f t="shared" si="66"/>
        <v>0</v>
      </c>
      <c r="Y113" s="355">
        <f t="shared" si="67"/>
        <v>0</v>
      </c>
      <c r="Z113" s="106"/>
      <c r="AA113" s="106"/>
      <c r="AB113" s="363">
        <v>0.02</v>
      </c>
      <c r="AC113" s="354">
        <f t="shared" si="84"/>
        <v>0</v>
      </c>
      <c r="AD113" s="354">
        <f t="shared" si="85"/>
        <v>0</v>
      </c>
      <c r="AE113" s="354">
        <f t="shared" si="86"/>
        <v>0</v>
      </c>
      <c r="AF113" s="354">
        <f t="shared" si="87"/>
        <v>0</v>
      </c>
      <c r="AG113" s="354">
        <f t="shared" si="68"/>
        <v>0</v>
      </c>
      <c r="AH113" s="354">
        <f t="shared" si="69"/>
        <v>0</v>
      </c>
      <c r="AI113" s="355">
        <f t="shared" si="70"/>
        <v>0</v>
      </c>
      <c r="AJ113" s="106"/>
      <c r="AK113" s="106"/>
      <c r="AL113" s="363">
        <v>0.02</v>
      </c>
      <c r="AM113" s="354">
        <f t="shared" si="88"/>
        <v>0</v>
      </c>
      <c r="AN113" s="354">
        <f t="shared" si="89"/>
        <v>0</v>
      </c>
      <c r="AO113" s="354">
        <f t="shared" si="90"/>
        <v>0</v>
      </c>
      <c r="AP113" s="354">
        <f t="shared" si="91"/>
        <v>0</v>
      </c>
      <c r="AQ113" s="354">
        <f t="shared" si="71"/>
        <v>0</v>
      </c>
      <c r="AR113" s="354">
        <f t="shared" si="72"/>
        <v>0</v>
      </c>
      <c r="AS113" s="355">
        <f t="shared" si="73"/>
        <v>0</v>
      </c>
      <c r="AT113" s="106"/>
      <c r="AU113" s="106"/>
      <c r="AV113" s="363">
        <v>0.02</v>
      </c>
      <c r="AW113" s="354">
        <f t="shared" si="92"/>
        <v>0</v>
      </c>
      <c r="AX113" s="354">
        <f t="shared" si="93"/>
        <v>0</v>
      </c>
      <c r="AY113" s="354">
        <f t="shared" si="94"/>
        <v>0</v>
      </c>
      <c r="AZ113" s="354">
        <f t="shared" si="95"/>
        <v>0</v>
      </c>
      <c r="BA113" s="354">
        <f t="shared" si="74"/>
        <v>0</v>
      </c>
      <c r="BB113" s="354">
        <f t="shared" si="75"/>
        <v>0</v>
      </c>
      <c r="BC113" s="355">
        <f t="shared" si="76"/>
        <v>0</v>
      </c>
      <c r="BD113" s="106"/>
      <c r="BE113" s="106"/>
      <c r="BF113" s="363">
        <v>0.02</v>
      </c>
      <c r="BG113" s="354">
        <f t="shared" si="96"/>
        <v>0</v>
      </c>
      <c r="BH113" s="354">
        <f t="shared" si="97"/>
        <v>0</v>
      </c>
      <c r="BI113" s="354">
        <f t="shared" si="98"/>
        <v>0</v>
      </c>
      <c r="BJ113" s="354">
        <f t="shared" si="99"/>
        <v>0</v>
      </c>
      <c r="BK113" s="354">
        <f t="shared" si="77"/>
        <v>0</v>
      </c>
      <c r="BL113" s="354">
        <f t="shared" si="78"/>
        <v>0</v>
      </c>
      <c r="BM113" s="355">
        <f t="shared" si="79"/>
        <v>0</v>
      </c>
    </row>
    <row r="114" spans="2:65" x14ac:dyDescent="0.25">
      <c r="B114" s="363">
        <v>0.01</v>
      </c>
      <c r="C114" s="354"/>
      <c r="D114" s="354"/>
      <c r="E114" s="354"/>
      <c r="F114" s="354">
        <f>'Form 5 BIODIESEL'!E155</f>
        <v>0</v>
      </c>
      <c r="G114" s="354">
        <f>'Form 6 LNG'!E155</f>
        <v>0</v>
      </c>
      <c r="H114" s="354">
        <f>'Form 7 BUNKER C'!E155</f>
        <v>0</v>
      </c>
      <c r="I114" s="355">
        <f>'Form 8 LFO Diesel'!E155</f>
        <v>0</v>
      </c>
      <c r="J114" s="106"/>
      <c r="K114" s="106"/>
      <c r="L114" s="106"/>
      <c r="M114" s="106"/>
      <c r="N114" s="106"/>
      <c r="O114" s="106"/>
      <c r="P114" s="106"/>
      <c r="Q114" s="106"/>
      <c r="R114" s="363">
        <v>0.01</v>
      </c>
      <c r="S114" s="354">
        <f t="shared" si="80"/>
        <v>0</v>
      </c>
      <c r="T114" s="354">
        <f t="shared" si="81"/>
        <v>0</v>
      </c>
      <c r="U114" s="354">
        <f t="shared" si="82"/>
        <v>0</v>
      </c>
      <c r="V114" s="354">
        <f t="shared" si="83"/>
        <v>0</v>
      </c>
      <c r="W114" s="354">
        <f t="shared" si="65"/>
        <v>0</v>
      </c>
      <c r="X114" s="354">
        <f t="shared" si="66"/>
        <v>0</v>
      </c>
      <c r="Y114" s="355">
        <f t="shared" si="67"/>
        <v>0</v>
      </c>
      <c r="Z114" s="106"/>
      <c r="AA114" s="106"/>
      <c r="AB114" s="363">
        <v>0.01</v>
      </c>
      <c r="AC114" s="354">
        <f t="shared" si="84"/>
        <v>0</v>
      </c>
      <c r="AD114" s="354">
        <f t="shared" si="85"/>
        <v>0</v>
      </c>
      <c r="AE114" s="354">
        <f t="shared" si="86"/>
        <v>0</v>
      </c>
      <c r="AF114" s="354">
        <f t="shared" si="87"/>
        <v>0</v>
      </c>
      <c r="AG114" s="354">
        <f t="shared" si="68"/>
        <v>0</v>
      </c>
      <c r="AH114" s="354">
        <f t="shared" si="69"/>
        <v>0</v>
      </c>
      <c r="AI114" s="355">
        <f t="shared" si="70"/>
        <v>0</v>
      </c>
      <c r="AJ114" s="106"/>
      <c r="AK114" s="106"/>
      <c r="AL114" s="363">
        <v>0.01</v>
      </c>
      <c r="AM114" s="354">
        <f t="shared" si="88"/>
        <v>0</v>
      </c>
      <c r="AN114" s="354">
        <f t="shared" si="89"/>
        <v>0</v>
      </c>
      <c r="AO114" s="354">
        <f t="shared" si="90"/>
        <v>0</v>
      </c>
      <c r="AP114" s="354">
        <f t="shared" si="91"/>
        <v>0</v>
      </c>
      <c r="AQ114" s="354">
        <f t="shared" si="71"/>
        <v>0</v>
      </c>
      <c r="AR114" s="354">
        <f t="shared" si="72"/>
        <v>0</v>
      </c>
      <c r="AS114" s="355">
        <f t="shared" si="73"/>
        <v>0</v>
      </c>
      <c r="AT114" s="106"/>
      <c r="AU114" s="106"/>
      <c r="AV114" s="363">
        <v>0.01</v>
      </c>
      <c r="AW114" s="354">
        <f t="shared" si="92"/>
        <v>0</v>
      </c>
      <c r="AX114" s="354">
        <f t="shared" si="93"/>
        <v>0</v>
      </c>
      <c r="AY114" s="354">
        <f t="shared" si="94"/>
        <v>0</v>
      </c>
      <c r="AZ114" s="354">
        <f t="shared" si="95"/>
        <v>0</v>
      </c>
      <c r="BA114" s="354">
        <f t="shared" si="74"/>
        <v>0</v>
      </c>
      <c r="BB114" s="354">
        <f t="shared" si="75"/>
        <v>0</v>
      </c>
      <c r="BC114" s="355">
        <f t="shared" si="76"/>
        <v>0</v>
      </c>
      <c r="BD114" s="106"/>
      <c r="BE114" s="106"/>
      <c r="BF114" s="363">
        <v>0.01</v>
      </c>
      <c r="BG114" s="354">
        <f t="shared" si="96"/>
        <v>0</v>
      </c>
      <c r="BH114" s="354">
        <f t="shared" si="97"/>
        <v>0</v>
      </c>
      <c r="BI114" s="354">
        <f t="shared" si="98"/>
        <v>0</v>
      </c>
      <c r="BJ114" s="354">
        <f t="shared" si="99"/>
        <v>0</v>
      </c>
      <c r="BK114" s="354">
        <f t="shared" si="77"/>
        <v>0</v>
      </c>
      <c r="BL114" s="354">
        <f t="shared" si="78"/>
        <v>0</v>
      </c>
      <c r="BM114" s="355">
        <f t="shared" si="79"/>
        <v>0</v>
      </c>
    </row>
    <row r="115" spans="2:65" ht="13.8" thickBot="1" x14ac:dyDescent="0.3">
      <c r="B115" s="364">
        <v>0</v>
      </c>
      <c r="C115" s="356"/>
      <c r="D115" s="356"/>
      <c r="E115" s="356"/>
      <c r="F115" s="357">
        <f>'Form 5 BIODIESEL'!E156</f>
        <v>0</v>
      </c>
      <c r="G115" s="357">
        <f>'Form 6 LNG'!E156</f>
        <v>0</v>
      </c>
      <c r="H115" s="357">
        <f>'Form 7 BUNKER C'!E156</f>
        <v>0</v>
      </c>
      <c r="I115" s="358">
        <f>'Form 8 LFO Diesel'!E156</f>
        <v>0</v>
      </c>
      <c r="J115" s="106"/>
      <c r="K115" s="106"/>
      <c r="L115" s="106"/>
      <c r="M115" s="106"/>
      <c r="N115" s="106"/>
      <c r="O115" s="106"/>
      <c r="P115" s="106"/>
      <c r="Q115" s="106"/>
      <c r="R115" s="364">
        <v>0</v>
      </c>
      <c r="S115" s="356"/>
      <c r="T115" s="356"/>
      <c r="U115" s="356"/>
      <c r="V115" s="357">
        <f t="shared" si="83"/>
        <v>0</v>
      </c>
      <c r="W115" s="357">
        <f t="shared" si="65"/>
        <v>0</v>
      </c>
      <c r="X115" s="357">
        <f t="shared" si="66"/>
        <v>0</v>
      </c>
      <c r="Y115" s="358">
        <f t="shared" si="67"/>
        <v>0</v>
      </c>
      <c r="Z115" s="106"/>
      <c r="AA115" s="106"/>
      <c r="AB115" s="364">
        <v>0</v>
      </c>
      <c r="AC115" s="356"/>
      <c r="AD115" s="356"/>
      <c r="AE115" s="356"/>
      <c r="AF115" s="357">
        <f t="shared" si="87"/>
        <v>0</v>
      </c>
      <c r="AG115" s="357">
        <f t="shared" si="68"/>
        <v>0</v>
      </c>
      <c r="AH115" s="357">
        <f t="shared" si="69"/>
        <v>0</v>
      </c>
      <c r="AI115" s="358">
        <f t="shared" si="70"/>
        <v>0</v>
      </c>
      <c r="AJ115" s="106"/>
      <c r="AK115" s="106"/>
      <c r="AL115" s="364">
        <v>0</v>
      </c>
      <c r="AM115" s="356"/>
      <c r="AN115" s="356"/>
      <c r="AO115" s="356"/>
      <c r="AP115" s="357">
        <f t="shared" si="91"/>
        <v>0</v>
      </c>
      <c r="AQ115" s="357">
        <f t="shared" si="71"/>
        <v>0</v>
      </c>
      <c r="AR115" s="357">
        <f t="shared" si="72"/>
        <v>0</v>
      </c>
      <c r="AS115" s="358">
        <f t="shared" si="73"/>
        <v>0</v>
      </c>
      <c r="AT115" s="106"/>
      <c r="AU115" s="106"/>
      <c r="AV115" s="364">
        <v>0</v>
      </c>
      <c r="AW115" s="356"/>
      <c r="AX115" s="356"/>
      <c r="AY115" s="356"/>
      <c r="AZ115" s="357">
        <f t="shared" si="95"/>
        <v>0</v>
      </c>
      <c r="BA115" s="357">
        <f t="shared" si="74"/>
        <v>0</v>
      </c>
      <c r="BB115" s="357">
        <f t="shared" si="75"/>
        <v>0</v>
      </c>
      <c r="BC115" s="358">
        <f t="shared" si="76"/>
        <v>0</v>
      </c>
      <c r="BD115" s="106"/>
      <c r="BE115" s="106"/>
      <c r="BF115" s="364">
        <v>0</v>
      </c>
      <c r="BG115" s="356"/>
      <c r="BH115" s="356"/>
      <c r="BI115" s="356"/>
      <c r="BJ115" s="357">
        <f t="shared" si="99"/>
        <v>0</v>
      </c>
      <c r="BK115" s="357">
        <f t="shared" si="77"/>
        <v>0</v>
      </c>
      <c r="BL115" s="357">
        <f t="shared" si="78"/>
        <v>0</v>
      </c>
      <c r="BM115" s="358">
        <f t="shared" si="79"/>
        <v>0</v>
      </c>
    </row>
    <row r="116" spans="2:65" s="53" customFormat="1" x14ac:dyDescent="0.25">
      <c r="B116" s="166"/>
      <c r="C116" s="54"/>
      <c r="D116" s="54"/>
      <c r="E116" s="54"/>
      <c r="F116" s="167"/>
      <c r="G116" s="167"/>
      <c r="H116" s="167"/>
      <c r="I116" s="139"/>
      <c r="J116" s="54"/>
      <c r="K116" s="54"/>
      <c r="L116" s="54"/>
      <c r="M116" s="54"/>
      <c r="N116" s="54"/>
      <c r="O116" s="54"/>
      <c r="P116" s="54"/>
      <c r="Q116" s="54"/>
      <c r="R116" s="168"/>
      <c r="S116" s="54"/>
      <c r="T116" s="54"/>
      <c r="U116" s="54"/>
      <c r="V116" s="139"/>
      <c r="W116" s="139"/>
      <c r="X116" s="139"/>
      <c r="Y116" s="139"/>
      <c r="Z116" s="54"/>
      <c r="AA116" s="54"/>
      <c r="AB116" s="168"/>
      <c r="AC116" s="54"/>
      <c r="AD116" s="54"/>
      <c r="AE116" s="54"/>
      <c r="AF116" s="139"/>
      <c r="AG116" s="139"/>
      <c r="AH116" s="139"/>
      <c r="AI116" s="139"/>
      <c r="AJ116" s="54"/>
      <c r="AK116" s="54"/>
      <c r="AL116" s="168"/>
      <c r="AM116" s="54"/>
      <c r="AN116" s="54"/>
      <c r="AO116" s="54"/>
      <c r="AP116" s="139"/>
      <c r="AQ116" s="139"/>
      <c r="AR116" s="139"/>
      <c r="AS116" s="139"/>
      <c r="AT116" s="54"/>
      <c r="AU116" s="54"/>
      <c r="AV116" s="168"/>
      <c r="AW116" s="54"/>
      <c r="AX116" s="54"/>
      <c r="AY116" s="54"/>
      <c r="AZ116" s="139"/>
      <c r="BA116" s="139"/>
      <c r="BB116" s="139"/>
      <c r="BC116" s="139"/>
      <c r="BD116" s="54"/>
      <c r="BE116" s="54"/>
      <c r="BF116" s="168"/>
      <c r="BG116" s="54"/>
      <c r="BH116" s="54"/>
      <c r="BI116" s="54"/>
      <c r="BJ116" s="139"/>
      <c r="BK116" s="139"/>
      <c r="BL116" s="139"/>
      <c r="BM116" s="139"/>
    </row>
    <row r="117" spans="2:65" ht="13.8" thickBot="1" x14ac:dyDescent="0.3">
      <c r="B117" s="169" t="s">
        <v>294</v>
      </c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20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</row>
    <row r="118" spans="2:65" x14ac:dyDescent="0.25">
      <c r="B118" s="365">
        <v>2021</v>
      </c>
      <c r="C118" s="1273" t="s">
        <v>193</v>
      </c>
      <c r="D118" s="1273"/>
      <c r="E118" s="302"/>
      <c r="F118" s="302"/>
      <c r="G118" s="302"/>
      <c r="H118" s="302"/>
      <c r="I118" s="302"/>
      <c r="J118" s="311"/>
      <c r="K118" s="311"/>
      <c r="L118" s="723"/>
      <c r="M118" s="301"/>
      <c r="N118" s="302"/>
      <c r="O118" s="302"/>
      <c r="P118" s="303"/>
      <c r="Q118" s="110"/>
      <c r="R118" s="365">
        <v>2022</v>
      </c>
      <c r="S118" s="318" t="s">
        <v>193</v>
      </c>
      <c r="T118" s="302"/>
      <c r="U118" s="311"/>
      <c r="V118" s="311"/>
      <c r="W118" s="723"/>
      <c r="X118" s="301"/>
      <c r="Y118" s="303"/>
      <c r="Z118" s="110"/>
      <c r="AA118" s="110"/>
      <c r="AB118" s="365">
        <v>2023</v>
      </c>
      <c r="AC118" s="318" t="s">
        <v>193</v>
      </c>
      <c r="AD118" s="302"/>
      <c r="AE118" s="311"/>
      <c r="AF118" s="311"/>
      <c r="AG118" s="723"/>
      <c r="AH118" s="301"/>
      <c r="AI118" s="303"/>
      <c r="AJ118" s="110"/>
      <c r="AK118" s="106"/>
      <c r="AL118" s="365">
        <v>2024</v>
      </c>
      <c r="AM118" s="318" t="s">
        <v>193</v>
      </c>
      <c r="AN118" s="302"/>
      <c r="AO118" s="311"/>
      <c r="AP118" s="311"/>
      <c r="AQ118" s="723"/>
      <c r="AR118" s="301"/>
      <c r="AS118" s="303"/>
      <c r="AT118" s="109"/>
      <c r="AU118" s="106"/>
      <c r="AV118" s="365">
        <v>2025</v>
      </c>
      <c r="AW118" s="318" t="s">
        <v>193</v>
      </c>
      <c r="AX118" s="302"/>
      <c r="AY118" s="311"/>
      <c r="AZ118" s="311"/>
      <c r="BA118" s="723"/>
      <c r="BB118" s="301"/>
      <c r="BC118" s="303"/>
      <c r="BD118" s="107"/>
      <c r="BE118" s="106"/>
      <c r="BF118" s="365">
        <v>2026</v>
      </c>
      <c r="BG118" s="318" t="s">
        <v>193</v>
      </c>
      <c r="BH118" s="302"/>
      <c r="BI118" s="311"/>
      <c r="BJ118" s="311"/>
      <c r="BK118" s="723"/>
      <c r="BL118" s="301"/>
      <c r="BM118" s="303"/>
    </row>
    <row r="119" spans="2:65" x14ac:dyDescent="0.25">
      <c r="B119" s="366" t="s">
        <v>191</v>
      </c>
      <c r="C119" s="1274" t="s">
        <v>51</v>
      </c>
      <c r="D119" s="1274"/>
      <c r="E119" s="1276" t="s">
        <v>50</v>
      </c>
      <c r="F119" s="1276"/>
      <c r="G119" s="1276" t="s">
        <v>52</v>
      </c>
      <c r="H119" s="1276"/>
      <c r="I119" s="1276" t="s">
        <v>206</v>
      </c>
      <c r="J119" s="1276"/>
      <c r="K119" s="1276" t="s">
        <v>12</v>
      </c>
      <c r="L119" s="1276"/>
      <c r="M119" s="1276" t="s">
        <v>177</v>
      </c>
      <c r="N119" s="1276"/>
      <c r="O119" s="1276" t="s">
        <v>58</v>
      </c>
      <c r="P119" s="1277"/>
      <c r="Q119" s="108"/>
      <c r="R119" s="325" t="s">
        <v>191</v>
      </c>
      <c r="S119" s="724" t="s">
        <v>51</v>
      </c>
      <c r="T119" s="724" t="s">
        <v>50</v>
      </c>
      <c r="U119" s="724" t="s">
        <v>52</v>
      </c>
      <c r="V119" s="724" t="s">
        <v>201</v>
      </c>
      <c r="W119" s="724" t="s">
        <v>12</v>
      </c>
      <c r="X119" s="724" t="s">
        <v>177</v>
      </c>
      <c r="Y119" s="319" t="s">
        <v>58</v>
      </c>
      <c r="Z119" s="108"/>
      <c r="AA119" s="108"/>
      <c r="AB119" s="325" t="s">
        <v>191</v>
      </c>
      <c r="AC119" s="725" t="s">
        <v>51</v>
      </c>
      <c r="AD119" s="725" t="s">
        <v>50</v>
      </c>
      <c r="AE119" s="725" t="s">
        <v>52</v>
      </c>
      <c r="AF119" s="725" t="s">
        <v>201</v>
      </c>
      <c r="AG119" s="725" t="s">
        <v>12</v>
      </c>
      <c r="AH119" s="725" t="s">
        <v>177</v>
      </c>
      <c r="AI119" s="726" t="s">
        <v>58</v>
      </c>
      <c r="AJ119" s="108"/>
      <c r="AK119" s="106"/>
      <c r="AL119" s="325" t="s">
        <v>191</v>
      </c>
      <c r="AM119" s="725" t="s">
        <v>51</v>
      </c>
      <c r="AN119" s="725" t="s">
        <v>50</v>
      </c>
      <c r="AO119" s="725" t="s">
        <v>52</v>
      </c>
      <c r="AP119" s="725" t="s">
        <v>201</v>
      </c>
      <c r="AQ119" s="725" t="s">
        <v>12</v>
      </c>
      <c r="AR119" s="725" t="s">
        <v>177</v>
      </c>
      <c r="AS119" s="726" t="s">
        <v>58</v>
      </c>
      <c r="AT119" s="107"/>
      <c r="AU119" s="106"/>
      <c r="AV119" s="325" t="s">
        <v>191</v>
      </c>
      <c r="AW119" s="725" t="s">
        <v>51</v>
      </c>
      <c r="AX119" s="725" t="s">
        <v>50</v>
      </c>
      <c r="AY119" s="725" t="s">
        <v>52</v>
      </c>
      <c r="AZ119" s="725" t="s">
        <v>201</v>
      </c>
      <c r="BA119" s="725" t="s">
        <v>12</v>
      </c>
      <c r="BB119" s="725" t="s">
        <v>177</v>
      </c>
      <c r="BC119" s="329" t="s">
        <v>58</v>
      </c>
      <c r="BD119" s="109"/>
      <c r="BE119" s="106"/>
      <c r="BF119" s="325" t="s">
        <v>191</v>
      </c>
      <c r="BG119" s="725" t="s">
        <v>51</v>
      </c>
      <c r="BH119" s="725" t="s">
        <v>50</v>
      </c>
      <c r="BI119" s="725" t="s">
        <v>52</v>
      </c>
      <c r="BJ119" s="725" t="s">
        <v>201</v>
      </c>
      <c r="BK119" s="725" t="s">
        <v>12</v>
      </c>
      <c r="BL119" s="725" t="s">
        <v>177</v>
      </c>
      <c r="BM119" s="726" t="s">
        <v>58</v>
      </c>
    </row>
    <row r="120" spans="2:65" ht="13.8" thickBot="1" x14ac:dyDescent="0.3">
      <c r="B120" s="312"/>
      <c r="C120" s="304" t="s">
        <v>221</v>
      </c>
      <c r="D120" s="304" t="s">
        <v>222</v>
      </c>
      <c r="E120" s="304" t="s">
        <v>221</v>
      </c>
      <c r="F120" s="304" t="s">
        <v>222</v>
      </c>
      <c r="G120" s="304" t="s">
        <v>221</v>
      </c>
      <c r="H120" s="304" t="s">
        <v>222</v>
      </c>
      <c r="I120" s="304" t="s">
        <v>221</v>
      </c>
      <c r="J120" s="304" t="s">
        <v>222</v>
      </c>
      <c r="K120" s="304" t="s">
        <v>221</v>
      </c>
      <c r="L120" s="304" t="s">
        <v>222</v>
      </c>
      <c r="M120" s="304" t="s">
        <v>221</v>
      </c>
      <c r="N120" s="304" t="s">
        <v>222</v>
      </c>
      <c r="O120" s="304" t="s">
        <v>221</v>
      </c>
      <c r="P120" s="313" t="s">
        <v>222</v>
      </c>
      <c r="Q120" s="108"/>
      <c r="R120" s="367"/>
      <c r="S120" s="305"/>
      <c r="T120" s="305"/>
      <c r="U120" s="326"/>
      <c r="V120" s="326"/>
      <c r="W120" s="327"/>
      <c r="X120" s="304"/>
      <c r="Y120" s="306"/>
      <c r="Z120" s="108"/>
      <c r="AA120" s="108"/>
      <c r="AB120" s="367"/>
      <c r="AC120" s="305"/>
      <c r="AD120" s="305"/>
      <c r="AE120" s="305"/>
      <c r="AF120" s="326"/>
      <c r="AG120" s="326"/>
      <c r="AH120" s="327"/>
      <c r="AI120" s="313"/>
      <c r="AJ120" s="108"/>
      <c r="AK120" s="106"/>
      <c r="AL120" s="367"/>
      <c r="AM120" s="305"/>
      <c r="AN120" s="305"/>
      <c r="AO120" s="305"/>
      <c r="AP120" s="305"/>
      <c r="AQ120" s="326"/>
      <c r="AR120" s="326"/>
      <c r="AS120" s="328"/>
      <c r="AT120" s="107"/>
      <c r="AU120" s="106"/>
      <c r="AV120" s="367"/>
      <c r="AW120" s="305"/>
      <c r="AX120" s="305"/>
      <c r="AY120" s="305"/>
      <c r="AZ120" s="305"/>
      <c r="BA120" s="305"/>
      <c r="BB120" s="326"/>
      <c r="BC120" s="330"/>
      <c r="BD120" s="109"/>
      <c r="BE120" s="106"/>
      <c r="BF120" s="367"/>
      <c r="BG120" s="305"/>
      <c r="BH120" s="305"/>
      <c r="BI120" s="305"/>
      <c r="BJ120" s="305"/>
      <c r="BK120" s="305"/>
      <c r="BL120" s="305"/>
      <c r="BM120" s="330"/>
    </row>
    <row r="121" spans="2:65" x14ac:dyDescent="0.25">
      <c r="B121" s="363">
        <v>1</v>
      </c>
      <c r="C121" s="314">
        <f>'Form 2 HYDRO'!$F$28</f>
        <v>0</v>
      </c>
      <c r="D121" s="314">
        <f>'Form 2 HYDRO'!$G$28</f>
        <v>0</v>
      </c>
      <c r="E121" s="314">
        <f>'Form 3 SOLAR'!$F$28</f>
        <v>0</v>
      </c>
      <c r="F121" s="314">
        <f>'Form 3 SOLAR'!$G$28</f>
        <v>0</v>
      </c>
      <c r="G121" s="314">
        <f>'Form 4 BIOMASS'!$F$28</f>
        <v>0</v>
      </c>
      <c r="H121" s="314">
        <f>'Form 4 BIOMASS'!$G$28</f>
        <v>0</v>
      </c>
      <c r="I121" s="314">
        <f>'Form 5 BIODIESEL'!$F28</f>
        <v>0</v>
      </c>
      <c r="J121" s="314">
        <f>'Form 5 BIODIESEL'!$G28</f>
        <v>0</v>
      </c>
      <c r="K121" s="314">
        <f>'Form 6 LNG'!$F28</f>
        <v>0</v>
      </c>
      <c r="L121" s="314">
        <f>'Form 6 LNG'!$G28</f>
        <v>0</v>
      </c>
      <c r="M121" s="314">
        <f>'Form 7 BUNKER C'!$F28</f>
        <v>0</v>
      </c>
      <c r="N121" s="314">
        <f>'Form 7 BUNKER C'!$G28</f>
        <v>0</v>
      </c>
      <c r="O121" s="314">
        <f>'Form 8 LFO Diesel'!$F28</f>
        <v>0</v>
      </c>
      <c r="P121" s="315">
        <f>'Form 8 LFO Diesel'!$G28</f>
        <v>0</v>
      </c>
      <c r="Q121" s="113"/>
      <c r="R121" s="368">
        <v>1</v>
      </c>
      <c r="S121" s="309">
        <f t="shared" ref="S121:S152" si="100">$J$5*$C$121*(1+$C$4)^($R$118-$B$118)+(1-$J$5)*$C$121+$J$6*$D$121*(1+$C$5)^($R$118-$B$118)+(1-$J$6)*$D$121</f>
        <v>0</v>
      </c>
      <c r="T121" s="321">
        <f t="shared" ref="T121:T152" si="101">$K$5*$E$121*(1+$C$4)^($R$118-$B$118)+(1-$K$5)*$E$121+$K$6*$F$121*(1+$C$5)^($R$118-$B$118)+(1-$K$6)*$F$121</f>
        <v>0</v>
      </c>
      <c r="U121" s="321">
        <f t="shared" ref="U121:U152" si="102">$L$5*$G$121*(1+$C$4)^($R$118-$B$118)+(1-$L$5)*$G$121+$L$6*$H$121*(1+$C$5)^($R$118-$B$118)+(1-$L$6)*$H$121</f>
        <v>0</v>
      </c>
      <c r="V121" s="321">
        <f t="shared" ref="V121:V152" si="103">$M$5*$I121*(1+$C$4)^($R$118-$B$118)+(1-$M$5)*$I121+$M$6*$J121*(1+$C$5)^($R$118-$B$118)+(1-$M$6)*$J121</f>
        <v>0</v>
      </c>
      <c r="W121" s="321">
        <f t="shared" ref="W121:W152" si="104">($N$5*$K121*(1+$C$4)^($R$118-$B$118)+(1-$N$5)*$K121+$N$6*$L121*(1+$C$5)^($R$118-$B$118)+(1-$N$6)*$L121)*(1+$C$9)</f>
        <v>0</v>
      </c>
      <c r="X121" s="321">
        <f t="shared" ref="X121:X152" si="105">($O$5*$M121*(1+$C$4)^($R$118-$B$118)+(1-$O$5)*$M121+$O$6*$N121*(1+$C$5)^($R$118-$B$118)+(1-$O$6)*$N121)*(1+$C$9)</f>
        <v>0</v>
      </c>
      <c r="Y121" s="322">
        <f t="shared" ref="Y121:Y152" si="106">($P$5*$O121*(1+$C$4)^($R$118-$B$118)+(1-$P$5)*$O121+$P$6*$P121*(1+$C$5)^($R$118-$B$118)+(1-$P$6)*$P121)*(1+$C$9)</f>
        <v>0</v>
      </c>
      <c r="Z121" s="113"/>
      <c r="AA121" s="113"/>
      <c r="AB121" s="368">
        <v>1</v>
      </c>
      <c r="AC121" s="309">
        <f t="shared" ref="AC121:AC152" si="107">$J$5*$C$121*(1+$C$4)^($AB$118-$B$118)+(1-$J$5)*$C$121+$J$6*$D$121*(1+$C$5)^($AB$118-$B$118)+(1-$J$6)*$D$121</f>
        <v>0</v>
      </c>
      <c r="AD121" s="321">
        <f t="shared" ref="AD121:AD152" si="108">$K$5*$E$121*(1+$C$4)^($AB$118-$B$118)+(1-$K$5)*$E$121+$K$6*$F$121*(1+$C$5)^($AB$118-$B$118)+(1-$K$6)*$F$121</f>
        <v>0</v>
      </c>
      <c r="AE121" s="321">
        <f t="shared" ref="AE121:AE152" si="109">$L$5*$G$121*(1+$C$4)^($AB$118-$B$118)+(1-$L$5)*$G$121+$L$6*$H$121*(1+$C$5)^($AB$118-$B$118)+(1-$L$6)*$H$121</f>
        <v>0</v>
      </c>
      <c r="AF121" s="321">
        <f t="shared" ref="AF121:AF152" si="110">$M$5*$I121*(1+$C$4)^($AB$118-$B$118)+(1-$M$5)*$I121+$M$6*$J121*(1+$C$5)^($AB$118-$B$118)+(1-$M$6)*$J121</f>
        <v>0</v>
      </c>
      <c r="AG121" s="321">
        <f t="shared" ref="AG121:AG152" si="111">($N$5*$K121*(1+$C$4)^($AB$118-$B$118)+(1-$N$5)*$K121+$N$6*$L121*(1+$C$5)^($AB$118-$B$118)+(1-$N$6)*$L121)*(1+$C$9)</f>
        <v>0</v>
      </c>
      <c r="AH121" s="321">
        <f t="shared" ref="AH121:AH152" si="112">($O$5*$M121*(1+$C$4)^($AB$118-$B$118)+(1-$O$5)*$M121+$O$6*$N121*(1+$C$5)^($AB$118-$B$118)+(1-$O$6)*$N121)*(1+$C$9)</f>
        <v>0</v>
      </c>
      <c r="AI121" s="322">
        <f t="shared" ref="AI121:AI152" si="113">($P$5*$O121*(1+$C$4)^($AB$118-$B$118)+(1-$P$5)*$O121+$P$6*$P121*(1+$C$5)^($AB$118-$B$118)+(1-$P$6)*$P121)*(1+$C$9)</f>
        <v>0</v>
      </c>
      <c r="AJ121" s="113"/>
      <c r="AK121" s="106"/>
      <c r="AL121" s="368">
        <v>1</v>
      </c>
      <c r="AM121" s="309">
        <f t="shared" ref="AM121:AM152" si="114">$J$5*$C$121*(1+$C$4)^($AL$118-$B$118)+(1-$J$5)*$C$121+$J$6*$D$121*(1+$C$5)^($AL$118-$B$118)+(1-$J$6)*$D$121</f>
        <v>0</v>
      </c>
      <c r="AN121" s="321">
        <f t="shared" ref="AN121:AN152" si="115">$K$5*$E$121*(1+$C$4)^($AL$118-$B$118)+(1-$K$5)*$E$121+$K$6*$F$121*(1+$C$5)^($AL$118-$B$118)+(1-$K$6)*$F$121</f>
        <v>0</v>
      </c>
      <c r="AO121" s="321">
        <f t="shared" ref="AO121:AO152" si="116">$L$5*$G$121*(1+$C$4)^($AL$118-$B$118)+(1-$L$5)*$G$121+$L$6*$H$121*(1+$C$5)^($AL$118-$B$118)+(1-$L$6)*$H$121</f>
        <v>0</v>
      </c>
      <c r="AP121" s="321">
        <f t="shared" ref="AP121:AP152" si="117">$M$5*$I121*(1+$C$4)^($AL$118-$B$118)+(1-$M$5)*$I121+$M$6*$J121*(1+$C$5)^($AL$118-$B$118)+(1-$M$6)*$J121</f>
        <v>0</v>
      </c>
      <c r="AQ121" s="321">
        <f t="shared" ref="AQ121:AQ152" si="118">($N$5*$K121*(1+$C$4)^($AL$118-$B$118)+(1-$N$5)*$K121+$N$6*$L121*(1+$C$5)^($AL$118-$B$118)+(1-$N$6)*$L121)*(1+$C$9)</f>
        <v>0</v>
      </c>
      <c r="AR121" s="321">
        <f t="shared" ref="AR121:AR152" si="119">($O$5*$M121*(1+$C$4)^($AL$118-$B$118)+(1-$O$5)*$M121+$O$6*$N121*(1+$C$5)^($AL$118-$B$118)+(1-$O$6)*$N121)*(1+$C$9)</f>
        <v>0</v>
      </c>
      <c r="AS121" s="322">
        <f t="shared" ref="AS121:AS152" si="120">($P$5*$O121*(1+$C$4)^($AL$118-$B$118)+(1-$P$5)*$O121+$P$6*$P121*(1+$C$5)^($AL$118-$B$118)+(1-$P$6)*$P121)*(1+$C$9)</f>
        <v>0</v>
      </c>
      <c r="AT121" s="113"/>
      <c r="AU121" s="106"/>
      <c r="AV121" s="368">
        <v>1</v>
      </c>
      <c r="AW121" s="309">
        <f t="shared" ref="AW121:AW152" si="121">$J$5*$C$121*(1+$C$4)^($AV$118-$B$118)+(1-$J$5)*$C$121+$J$6*$D$121*(1+$C$5)^($AV$118-$B$118)+(1-$J$6)*$D$121</f>
        <v>0</v>
      </c>
      <c r="AX121" s="321">
        <f t="shared" ref="AX121:AX152" si="122">$K$5*$E$121*(1+$C$4)^($AV$118-$B$118)+(1-$K$5)*$E$121+$K$6*$F$121*(1+$C$5)^($AV$118-$B$118)+(1-$K$6)*$F$121</f>
        <v>0</v>
      </c>
      <c r="AY121" s="321">
        <f t="shared" ref="AY121:AY152" si="123">$L$5*$G$121*(1+$C$4)^($AV$118-$B$118)+(1-$L$5)*$G$121+$L$6*$H$121*(1+$C$5)^($AV$118-$B$118)+(1-$L$6)*$H$121</f>
        <v>0</v>
      </c>
      <c r="AZ121" s="321">
        <f t="shared" ref="AZ121:AZ152" si="124">$M$5*$I121*(1+$C$4)^($AV$118-$B$118)+(1-$M$5)*$I121+$M$6*$J121*(1+$C$5)^($AV$118-$B$118)+(1-$M$6)*$J121</f>
        <v>0</v>
      </c>
      <c r="BA121" s="321">
        <f t="shared" ref="BA121:BA152" si="125">($N$5*$K121*(1+$C$4)^($AV$118-$B$118)+(1-$N$5)*$K121+$N$6*$L121*(1+$C$5)^($AV$118-$B$118)+(1-$N$6)*$L121)*(1+$C$9)</f>
        <v>0</v>
      </c>
      <c r="BB121" s="321">
        <f t="shared" ref="BB121:BB152" si="126">($O$5*$M121*(1+$C$4)^($AV$118-$B$118)+(1-$O$5)*$M121+$O$6*$N121*(1+$C$5)^($AV$118-$B$118)+(1-$O$6)*$N121)*(1+$C$9)</f>
        <v>0</v>
      </c>
      <c r="BC121" s="322">
        <f t="shared" ref="BC121:BC152" si="127">($P$5*$O121*(1+$C$4)^($AV$118-$B$118)+(1-$P$5)*$O121+$P$6*$P121*(1+$C$5)^($AV$118-$B$118)+(1-$P$6)*$P121)*(1+$C$9)</f>
        <v>0</v>
      </c>
      <c r="BD121" s="114"/>
      <c r="BE121" s="106"/>
      <c r="BF121" s="368">
        <v>1</v>
      </c>
      <c r="BG121" s="309">
        <f t="shared" ref="BG121:BG152" si="128">$J$5*$C$121*(1+$C$4)^($BF$118-$B$118)+(1-$J$5)*$C$121+$J$6*$D$121*(1+$C$5)^($BF$118-$B$118)+(1-$J$6)*$D$121</f>
        <v>0</v>
      </c>
      <c r="BH121" s="321">
        <f t="shared" ref="BH121:BH152" si="129">$K$5*$E$121*(1+$C$4)^($BF$118-$B$118)+(1-$K$5)*$E$121+$K$6*$F$121*(1+$C$5)^($BF$118-$B$118)+(1-$K$6)*$F$121</f>
        <v>0</v>
      </c>
      <c r="BI121" s="321">
        <f t="shared" ref="BI121:BI152" si="130">$L$5*$G$121*(1+$C$4)^($BF$118-$B$118)+(1-$L$5)*$G$121+$L$6*$H$121*(1+$C$5)^($BF$118-$B$118)+(1-$L$6)*$H$121</f>
        <v>0</v>
      </c>
      <c r="BJ121" s="321">
        <f t="shared" ref="BJ121:BJ152" si="131">$M$5*$I121*(1+$C$4)^($BF$118-$B$118)+(1-$M$5)*$I121+$M$6*$J121*(1+$C$5)^($BF$118-$B$118)+(1-$M$6)*$J121</f>
        <v>0</v>
      </c>
      <c r="BK121" s="321">
        <f t="shared" ref="BK121:BK152" si="132">($N$5*$K121*(1+$C$4)^($BF$118-$B$118)+(1-$N$5)*$K121+$N$6*$L121*(1+$C$5)^($BF$118-$B$118)+(1-$N$6)*$L121)*(1+$C$9)</f>
        <v>0</v>
      </c>
      <c r="BL121" s="321">
        <f t="shared" ref="BL121:BL152" si="133">($O$5*$M121*(1+$C$4)^($BF$118-$B$118)+(1-$O$5)*$M121+$O$6*$N121*(1+$C$5)^($BF$118-$B$118)+(1-$O$6)*$N121)*(1+$C$9)</f>
        <v>0</v>
      </c>
      <c r="BM121" s="322">
        <f t="shared" ref="BM121:BM152" si="134">($P$5*$O121*(1+$C$4)^($BF$118-$B$118)+(1-$P$5)*$O121+$P$6*$P121*(1+$C$5)^($BF$118-$B$118)+(1-$P$6)*$P121)*(1+$C$9)</f>
        <v>0</v>
      </c>
    </row>
    <row r="122" spans="2:65" x14ac:dyDescent="0.25">
      <c r="B122" s="363">
        <v>0.99</v>
      </c>
      <c r="C122" s="309"/>
      <c r="D122" s="309"/>
      <c r="E122" s="309"/>
      <c r="F122" s="309"/>
      <c r="G122" s="309"/>
      <c r="H122" s="309"/>
      <c r="I122" s="314">
        <f>'Form 5 BIODIESEL'!$F29</f>
        <v>0</v>
      </c>
      <c r="J122" s="314">
        <f>'Form 5 BIODIESEL'!$G29</f>
        <v>0</v>
      </c>
      <c r="K122" s="314">
        <f>'Form 6 LNG'!$F29</f>
        <v>0</v>
      </c>
      <c r="L122" s="314">
        <f>'Form 6 LNG'!$G29</f>
        <v>0</v>
      </c>
      <c r="M122" s="314">
        <f>'Form 7 BUNKER C'!$F29</f>
        <v>0</v>
      </c>
      <c r="N122" s="314">
        <f>'Form 7 BUNKER C'!$G29</f>
        <v>0</v>
      </c>
      <c r="O122" s="314">
        <f>'Form 8 LFO Diesel'!$F29</f>
        <v>0</v>
      </c>
      <c r="P122" s="315">
        <f>'Form 8 LFO Diesel'!$G29</f>
        <v>0</v>
      </c>
      <c r="Q122" s="113"/>
      <c r="R122" s="368">
        <v>0.99</v>
      </c>
      <c r="S122" s="309">
        <f t="shared" si="100"/>
        <v>0</v>
      </c>
      <c r="T122" s="321">
        <f t="shared" si="101"/>
        <v>0</v>
      </c>
      <c r="U122" s="321">
        <f t="shared" si="102"/>
        <v>0</v>
      </c>
      <c r="V122" s="321">
        <f t="shared" si="103"/>
        <v>0</v>
      </c>
      <c r="W122" s="321">
        <f t="shared" si="104"/>
        <v>0</v>
      </c>
      <c r="X122" s="321">
        <f t="shared" si="105"/>
        <v>0</v>
      </c>
      <c r="Y122" s="322">
        <f t="shared" si="106"/>
        <v>0</v>
      </c>
      <c r="Z122" s="113"/>
      <c r="AA122" s="113"/>
      <c r="AB122" s="368">
        <v>0.99</v>
      </c>
      <c r="AC122" s="309">
        <f t="shared" si="107"/>
        <v>0</v>
      </c>
      <c r="AD122" s="321">
        <f t="shared" si="108"/>
        <v>0</v>
      </c>
      <c r="AE122" s="321">
        <f t="shared" si="109"/>
        <v>0</v>
      </c>
      <c r="AF122" s="321">
        <f t="shared" si="110"/>
        <v>0</v>
      </c>
      <c r="AG122" s="321">
        <f t="shared" si="111"/>
        <v>0</v>
      </c>
      <c r="AH122" s="321">
        <f t="shared" si="112"/>
        <v>0</v>
      </c>
      <c r="AI122" s="322">
        <f t="shared" si="113"/>
        <v>0</v>
      </c>
      <c r="AJ122" s="113"/>
      <c r="AK122" s="106"/>
      <c r="AL122" s="368">
        <v>0.99</v>
      </c>
      <c r="AM122" s="309">
        <f t="shared" si="114"/>
        <v>0</v>
      </c>
      <c r="AN122" s="321">
        <f t="shared" si="115"/>
        <v>0</v>
      </c>
      <c r="AO122" s="321">
        <f t="shared" si="116"/>
        <v>0</v>
      </c>
      <c r="AP122" s="321">
        <f t="shared" si="117"/>
        <v>0</v>
      </c>
      <c r="AQ122" s="321">
        <f t="shared" si="118"/>
        <v>0</v>
      </c>
      <c r="AR122" s="321">
        <f t="shared" si="119"/>
        <v>0</v>
      </c>
      <c r="AS122" s="322">
        <f t="shared" si="120"/>
        <v>0</v>
      </c>
      <c r="AT122" s="113"/>
      <c r="AU122" s="106"/>
      <c r="AV122" s="368">
        <v>0.99</v>
      </c>
      <c r="AW122" s="309">
        <f t="shared" si="121"/>
        <v>0</v>
      </c>
      <c r="AX122" s="321">
        <f t="shared" si="122"/>
        <v>0</v>
      </c>
      <c r="AY122" s="321">
        <f t="shared" si="123"/>
        <v>0</v>
      </c>
      <c r="AZ122" s="321">
        <f t="shared" si="124"/>
        <v>0</v>
      </c>
      <c r="BA122" s="321">
        <f t="shared" si="125"/>
        <v>0</v>
      </c>
      <c r="BB122" s="321">
        <f t="shared" si="126"/>
        <v>0</v>
      </c>
      <c r="BC122" s="322">
        <f t="shared" si="127"/>
        <v>0</v>
      </c>
      <c r="BD122" s="114"/>
      <c r="BE122" s="106"/>
      <c r="BF122" s="368">
        <v>0.99</v>
      </c>
      <c r="BG122" s="309">
        <f t="shared" si="128"/>
        <v>0</v>
      </c>
      <c r="BH122" s="321">
        <f t="shared" si="129"/>
        <v>0</v>
      </c>
      <c r="BI122" s="321">
        <f t="shared" si="130"/>
        <v>0</v>
      </c>
      <c r="BJ122" s="321">
        <f t="shared" si="131"/>
        <v>0</v>
      </c>
      <c r="BK122" s="321">
        <f t="shared" si="132"/>
        <v>0</v>
      </c>
      <c r="BL122" s="321">
        <f t="shared" si="133"/>
        <v>0</v>
      </c>
      <c r="BM122" s="322">
        <f t="shared" si="134"/>
        <v>0</v>
      </c>
    </row>
    <row r="123" spans="2:65" x14ac:dyDescent="0.25">
      <c r="B123" s="363">
        <v>0.98</v>
      </c>
      <c r="C123" s="309"/>
      <c r="D123" s="309"/>
      <c r="E123" s="309"/>
      <c r="F123" s="309"/>
      <c r="G123" s="309"/>
      <c r="H123" s="309"/>
      <c r="I123" s="314">
        <f>'Form 5 BIODIESEL'!$F30</f>
        <v>0</v>
      </c>
      <c r="J123" s="314">
        <f>'Form 5 BIODIESEL'!$G30</f>
        <v>0</v>
      </c>
      <c r="K123" s="314">
        <f>'Form 6 LNG'!$F30</f>
        <v>0</v>
      </c>
      <c r="L123" s="314">
        <f>'Form 6 LNG'!$G30</f>
        <v>0</v>
      </c>
      <c r="M123" s="314">
        <f>'Form 7 BUNKER C'!$F30</f>
        <v>0</v>
      </c>
      <c r="N123" s="314">
        <f>'Form 7 BUNKER C'!$G30</f>
        <v>0</v>
      </c>
      <c r="O123" s="314">
        <f>'Form 8 LFO Diesel'!$F30</f>
        <v>0</v>
      </c>
      <c r="P123" s="315">
        <f>'Form 8 LFO Diesel'!$G30</f>
        <v>0</v>
      </c>
      <c r="Q123" s="113"/>
      <c r="R123" s="368">
        <v>0.98</v>
      </c>
      <c r="S123" s="309">
        <f t="shared" si="100"/>
        <v>0</v>
      </c>
      <c r="T123" s="321">
        <f t="shared" si="101"/>
        <v>0</v>
      </c>
      <c r="U123" s="321">
        <f t="shared" si="102"/>
        <v>0</v>
      </c>
      <c r="V123" s="321">
        <f t="shared" si="103"/>
        <v>0</v>
      </c>
      <c r="W123" s="321">
        <f t="shared" si="104"/>
        <v>0</v>
      </c>
      <c r="X123" s="321">
        <f t="shared" si="105"/>
        <v>0</v>
      </c>
      <c r="Y123" s="322">
        <f t="shared" si="106"/>
        <v>0</v>
      </c>
      <c r="Z123" s="113"/>
      <c r="AA123" s="113"/>
      <c r="AB123" s="368">
        <v>0.98</v>
      </c>
      <c r="AC123" s="309">
        <f t="shared" si="107"/>
        <v>0</v>
      </c>
      <c r="AD123" s="321">
        <f t="shared" si="108"/>
        <v>0</v>
      </c>
      <c r="AE123" s="321">
        <f t="shared" si="109"/>
        <v>0</v>
      </c>
      <c r="AF123" s="321">
        <f t="shared" si="110"/>
        <v>0</v>
      </c>
      <c r="AG123" s="321">
        <f t="shared" si="111"/>
        <v>0</v>
      </c>
      <c r="AH123" s="321">
        <f t="shared" si="112"/>
        <v>0</v>
      </c>
      <c r="AI123" s="322">
        <f t="shared" si="113"/>
        <v>0</v>
      </c>
      <c r="AJ123" s="113"/>
      <c r="AK123" s="106"/>
      <c r="AL123" s="368">
        <v>0.98</v>
      </c>
      <c r="AM123" s="309">
        <f t="shared" si="114"/>
        <v>0</v>
      </c>
      <c r="AN123" s="321">
        <f t="shared" si="115"/>
        <v>0</v>
      </c>
      <c r="AO123" s="321">
        <f t="shared" si="116"/>
        <v>0</v>
      </c>
      <c r="AP123" s="321">
        <f t="shared" si="117"/>
        <v>0</v>
      </c>
      <c r="AQ123" s="321">
        <f t="shared" si="118"/>
        <v>0</v>
      </c>
      <c r="AR123" s="321">
        <f t="shared" si="119"/>
        <v>0</v>
      </c>
      <c r="AS123" s="322">
        <f t="shared" si="120"/>
        <v>0</v>
      </c>
      <c r="AT123" s="113"/>
      <c r="AU123" s="106"/>
      <c r="AV123" s="368">
        <v>0.98</v>
      </c>
      <c r="AW123" s="309">
        <f t="shared" si="121"/>
        <v>0</v>
      </c>
      <c r="AX123" s="321">
        <f t="shared" si="122"/>
        <v>0</v>
      </c>
      <c r="AY123" s="321">
        <f t="shared" si="123"/>
        <v>0</v>
      </c>
      <c r="AZ123" s="321">
        <f t="shared" si="124"/>
        <v>0</v>
      </c>
      <c r="BA123" s="321">
        <f t="shared" si="125"/>
        <v>0</v>
      </c>
      <c r="BB123" s="321">
        <f t="shared" si="126"/>
        <v>0</v>
      </c>
      <c r="BC123" s="322">
        <f t="shared" si="127"/>
        <v>0</v>
      </c>
      <c r="BD123" s="114"/>
      <c r="BE123" s="106"/>
      <c r="BF123" s="368">
        <v>0.98</v>
      </c>
      <c r="BG123" s="309">
        <f t="shared" si="128"/>
        <v>0</v>
      </c>
      <c r="BH123" s="321">
        <f t="shared" si="129"/>
        <v>0</v>
      </c>
      <c r="BI123" s="321">
        <f t="shared" si="130"/>
        <v>0</v>
      </c>
      <c r="BJ123" s="321">
        <f t="shared" si="131"/>
        <v>0</v>
      </c>
      <c r="BK123" s="321">
        <f t="shared" si="132"/>
        <v>0</v>
      </c>
      <c r="BL123" s="321">
        <f t="shared" si="133"/>
        <v>0</v>
      </c>
      <c r="BM123" s="322">
        <f t="shared" si="134"/>
        <v>0</v>
      </c>
    </row>
    <row r="124" spans="2:65" x14ac:dyDescent="0.25">
      <c r="B124" s="363">
        <v>0.97</v>
      </c>
      <c r="C124" s="309"/>
      <c r="D124" s="309"/>
      <c r="E124" s="309"/>
      <c r="F124" s="309"/>
      <c r="G124" s="309"/>
      <c r="H124" s="309"/>
      <c r="I124" s="314">
        <f>'Form 5 BIODIESEL'!$F31</f>
        <v>0</v>
      </c>
      <c r="J124" s="314">
        <f>'Form 5 BIODIESEL'!$G31</f>
        <v>0</v>
      </c>
      <c r="K124" s="314">
        <f>'Form 6 LNG'!$F31</f>
        <v>0</v>
      </c>
      <c r="L124" s="314">
        <f>'Form 6 LNG'!$G31</f>
        <v>0</v>
      </c>
      <c r="M124" s="314">
        <f>'Form 7 BUNKER C'!$F31</f>
        <v>0</v>
      </c>
      <c r="N124" s="314">
        <f>'Form 7 BUNKER C'!$G31</f>
        <v>0</v>
      </c>
      <c r="O124" s="314">
        <f>'Form 8 LFO Diesel'!$F31</f>
        <v>0</v>
      </c>
      <c r="P124" s="315">
        <f>'Form 8 LFO Diesel'!$G31</f>
        <v>0</v>
      </c>
      <c r="Q124" s="113"/>
      <c r="R124" s="368">
        <v>0.97</v>
      </c>
      <c r="S124" s="309">
        <f t="shared" si="100"/>
        <v>0</v>
      </c>
      <c r="T124" s="321">
        <f t="shared" si="101"/>
        <v>0</v>
      </c>
      <c r="U124" s="321">
        <f t="shared" si="102"/>
        <v>0</v>
      </c>
      <c r="V124" s="321">
        <f t="shared" si="103"/>
        <v>0</v>
      </c>
      <c r="W124" s="321">
        <f t="shared" si="104"/>
        <v>0</v>
      </c>
      <c r="X124" s="321">
        <f t="shared" si="105"/>
        <v>0</v>
      </c>
      <c r="Y124" s="322">
        <f t="shared" si="106"/>
        <v>0</v>
      </c>
      <c r="Z124" s="113"/>
      <c r="AA124" s="113"/>
      <c r="AB124" s="368">
        <v>0.97</v>
      </c>
      <c r="AC124" s="309">
        <f t="shared" si="107"/>
        <v>0</v>
      </c>
      <c r="AD124" s="321">
        <f t="shared" si="108"/>
        <v>0</v>
      </c>
      <c r="AE124" s="321">
        <f t="shared" si="109"/>
        <v>0</v>
      </c>
      <c r="AF124" s="321">
        <f t="shared" si="110"/>
        <v>0</v>
      </c>
      <c r="AG124" s="321">
        <f t="shared" si="111"/>
        <v>0</v>
      </c>
      <c r="AH124" s="321">
        <f t="shared" si="112"/>
        <v>0</v>
      </c>
      <c r="AI124" s="322">
        <f t="shared" si="113"/>
        <v>0</v>
      </c>
      <c r="AJ124" s="113"/>
      <c r="AK124" s="106"/>
      <c r="AL124" s="368">
        <v>0.97</v>
      </c>
      <c r="AM124" s="309">
        <f t="shared" si="114"/>
        <v>0</v>
      </c>
      <c r="AN124" s="321">
        <f t="shared" si="115"/>
        <v>0</v>
      </c>
      <c r="AO124" s="321">
        <f t="shared" si="116"/>
        <v>0</v>
      </c>
      <c r="AP124" s="321">
        <f t="shared" si="117"/>
        <v>0</v>
      </c>
      <c r="AQ124" s="321">
        <f t="shared" si="118"/>
        <v>0</v>
      </c>
      <c r="AR124" s="321">
        <f t="shared" si="119"/>
        <v>0</v>
      </c>
      <c r="AS124" s="322">
        <f t="shared" si="120"/>
        <v>0</v>
      </c>
      <c r="AT124" s="113"/>
      <c r="AU124" s="106"/>
      <c r="AV124" s="368">
        <v>0.97</v>
      </c>
      <c r="AW124" s="309">
        <f t="shared" si="121"/>
        <v>0</v>
      </c>
      <c r="AX124" s="321">
        <f t="shared" si="122"/>
        <v>0</v>
      </c>
      <c r="AY124" s="321">
        <f t="shared" si="123"/>
        <v>0</v>
      </c>
      <c r="AZ124" s="321">
        <f t="shared" si="124"/>
        <v>0</v>
      </c>
      <c r="BA124" s="321">
        <f t="shared" si="125"/>
        <v>0</v>
      </c>
      <c r="BB124" s="321">
        <f t="shared" si="126"/>
        <v>0</v>
      </c>
      <c r="BC124" s="322">
        <f t="shared" si="127"/>
        <v>0</v>
      </c>
      <c r="BD124" s="114"/>
      <c r="BE124" s="106"/>
      <c r="BF124" s="368">
        <v>0.97</v>
      </c>
      <c r="BG124" s="309">
        <f t="shared" si="128"/>
        <v>0</v>
      </c>
      <c r="BH124" s="321">
        <f t="shared" si="129"/>
        <v>0</v>
      </c>
      <c r="BI124" s="321">
        <f t="shared" si="130"/>
        <v>0</v>
      </c>
      <c r="BJ124" s="321">
        <f t="shared" si="131"/>
        <v>0</v>
      </c>
      <c r="BK124" s="321">
        <f t="shared" si="132"/>
        <v>0</v>
      </c>
      <c r="BL124" s="321">
        <f t="shared" si="133"/>
        <v>0</v>
      </c>
      <c r="BM124" s="322">
        <f t="shared" si="134"/>
        <v>0</v>
      </c>
    </row>
    <row r="125" spans="2:65" x14ac:dyDescent="0.25">
      <c r="B125" s="363">
        <v>0.96</v>
      </c>
      <c r="C125" s="309"/>
      <c r="D125" s="309"/>
      <c r="E125" s="309"/>
      <c r="F125" s="309"/>
      <c r="G125" s="309"/>
      <c r="H125" s="309"/>
      <c r="I125" s="314">
        <f>'Form 5 BIODIESEL'!$F32</f>
        <v>0</v>
      </c>
      <c r="J125" s="314">
        <f>'Form 5 BIODIESEL'!$G32</f>
        <v>0</v>
      </c>
      <c r="K125" s="314">
        <f>'Form 6 LNG'!$F32</f>
        <v>0</v>
      </c>
      <c r="L125" s="314">
        <f>'Form 6 LNG'!$G32</f>
        <v>0</v>
      </c>
      <c r="M125" s="314">
        <f>'Form 7 BUNKER C'!$F32</f>
        <v>0</v>
      </c>
      <c r="N125" s="314">
        <f>'Form 7 BUNKER C'!$G32</f>
        <v>0</v>
      </c>
      <c r="O125" s="314">
        <f>'Form 8 LFO Diesel'!$F32</f>
        <v>0</v>
      </c>
      <c r="P125" s="315">
        <f>'Form 8 LFO Diesel'!$G32</f>
        <v>0</v>
      </c>
      <c r="Q125" s="113"/>
      <c r="R125" s="368">
        <v>0.96</v>
      </c>
      <c r="S125" s="309">
        <f t="shared" si="100"/>
        <v>0</v>
      </c>
      <c r="T125" s="321">
        <f t="shared" si="101"/>
        <v>0</v>
      </c>
      <c r="U125" s="321">
        <f t="shared" si="102"/>
        <v>0</v>
      </c>
      <c r="V125" s="321">
        <f t="shared" si="103"/>
        <v>0</v>
      </c>
      <c r="W125" s="321">
        <f t="shared" si="104"/>
        <v>0</v>
      </c>
      <c r="X125" s="321">
        <f t="shared" si="105"/>
        <v>0</v>
      </c>
      <c r="Y125" s="322">
        <f t="shared" si="106"/>
        <v>0</v>
      </c>
      <c r="Z125" s="113"/>
      <c r="AA125" s="113"/>
      <c r="AB125" s="368">
        <v>0.96</v>
      </c>
      <c r="AC125" s="309">
        <f t="shared" si="107"/>
        <v>0</v>
      </c>
      <c r="AD125" s="321">
        <f t="shared" si="108"/>
        <v>0</v>
      </c>
      <c r="AE125" s="321">
        <f t="shared" si="109"/>
        <v>0</v>
      </c>
      <c r="AF125" s="321">
        <f t="shared" si="110"/>
        <v>0</v>
      </c>
      <c r="AG125" s="321">
        <f t="shared" si="111"/>
        <v>0</v>
      </c>
      <c r="AH125" s="321">
        <f t="shared" si="112"/>
        <v>0</v>
      </c>
      <c r="AI125" s="322">
        <f t="shared" si="113"/>
        <v>0</v>
      </c>
      <c r="AJ125" s="113"/>
      <c r="AK125" s="106"/>
      <c r="AL125" s="368">
        <v>0.96</v>
      </c>
      <c r="AM125" s="309">
        <f t="shared" si="114"/>
        <v>0</v>
      </c>
      <c r="AN125" s="321">
        <f t="shared" si="115"/>
        <v>0</v>
      </c>
      <c r="AO125" s="321">
        <f t="shared" si="116"/>
        <v>0</v>
      </c>
      <c r="AP125" s="321">
        <f t="shared" si="117"/>
        <v>0</v>
      </c>
      <c r="AQ125" s="321">
        <f t="shared" si="118"/>
        <v>0</v>
      </c>
      <c r="AR125" s="321">
        <f t="shared" si="119"/>
        <v>0</v>
      </c>
      <c r="AS125" s="322">
        <f t="shared" si="120"/>
        <v>0</v>
      </c>
      <c r="AT125" s="113"/>
      <c r="AU125" s="106"/>
      <c r="AV125" s="368">
        <v>0.96</v>
      </c>
      <c r="AW125" s="309">
        <f t="shared" si="121"/>
        <v>0</v>
      </c>
      <c r="AX125" s="321">
        <f t="shared" si="122"/>
        <v>0</v>
      </c>
      <c r="AY125" s="321">
        <f t="shared" si="123"/>
        <v>0</v>
      </c>
      <c r="AZ125" s="321">
        <f t="shared" si="124"/>
        <v>0</v>
      </c>
      <c r="BA125" s="321">
        <f t="shared" si="125"/>
        <v>0</v>
      </c>
      <c r="BB125" s="321">
        <f t="shared" si="126"/>
        <v>0</v>
      </c>
      <c r="BC125" s="322">
        <f t="shared" si="127"/>
        <v>0</v>
      </c>
      <c r="BD125" s="114"/>
      <c r="BE125" s="106"/>
      <c r="BF125" s="368">
        <v>0.96</v>
      </c>
      <c r="BG125" s="309">
        <f t="shared" si="128"/>
        <v>0</v>
      </c>
      <c r="BH125" s="321">
        <f t="shared" si="129"/>
        <v>0</v>
      </c>
      <c r="BI125" s="321">
        <f t="shared" si="130"/>
        <v>0</v>
      </c>
      <c r="BJ125" s="321">
        <f t="shared" si="131"/>
        <v>0</v>
      </c>
      <c r="BK125" s="321">
        <f t="shared" si="132"/>
        <v>0</v>
      </c>
      <c r="BL125" s="321">
        <f t="shared" si="133"/>
        <v>0</v>
      </c>
      <c r="BM125" s="322">
        <f t="shared" si="134"/>
        <v>0</v>
      </c>
    </row>
    <row r="126" spans="2:65" x14ac:dyDescent="0.25">
      <c r="B126" s="363">
        <v>0.95</v>
      </c>
      <c r="C126" s="309"/>
      <c r="D126" s="309"/>
      <c r="E126" s="309"/>
      <c r="F126" s="309"/>
      <c r="G126" s="309"/>
      <c r="H126" s="309"/>
      <c r="I126" s="314">
        <f>'Form 5 BIODIESEL'!$F33</f>
        <v>0</v>
      </c>
      <c r="J126" s="314">
        <f>'Form 5 BIODIESEL'!$G33</f>
        <v>0</v>
      </c>
      <c r="K126" s="314">
        <f>'Form 6 LNG'!$F33</f>
        <v>0</v>
      </c>
      <c r="L126" s="314">
        <f>'Form 6 LNG'!$G33</f>
        <v>0</v>
      </c>
      <c r="M126" s="314">
        <f>'Form 7 BUNKER C'!$F33</f>
        <v>0</v>
      </c>
      <c r="N126" s="314">
        <f>'Form 7 BUNKER C'!$G33</f>
        <v>0</v>
      </c>
      <c r="O126" s="314">
        <f>'Form 8 LFO Diesel'!$F33</f>
        <v>0</v>
      </c>
      <c r="P126" s="315">
        <f>'Form 8 LFO Diesel'!$G33</f>
        <v>0</v>
      </c>
      <c r="Q126" s="113"/>
      <c r="R126" s="368">
        <v>0.95</v>
      </c>
      <c r="S126" s="309">
        <f t="shared" si="100"/>
        <v>0</v>
      </c>
      <c r="T126" s="321">
        <f t="shared" si="101"/>
        <v>0</v>
      </c>
      <c r="U126" s="321">
        <f t="shared" si="102"/>
        <v>0</v>
      </c>
      <c r="V126" s="321">
        <f t="shared" si="103"/>
        <v>0</v>
      </c>
      <c r="W126" s="321">
        <f t="shared" si="104"/>
        <v>0</v>
      </c>
      <c r="X126" s="321">
        <f t="shared" si="105"/>
        <v>0</v>
      </c>
      <c r="Y126" s="322">
        <f t="shared" si="106"/>
        <v>0</v>
      </c>
      <c r="Z126" s="113"/>
      <c r="AA126" s="113"/>
      <c r="AB126" s="368">
        <v>0.95</v>
      </c>
      <c r="AC126" s="309">
        <f t="shared" si="107"/>
        <v>0</v>
      </c>
      <c r="AD126" s="321">
        <f t="shared" si="108"/>
        <v>0</v>
      </c>
      <c r="AE126" s="321">
        <f t="shared" si="109"/>
        <v>0</v>
      </c>
      <c r="AF126" s="321">
        <f t="shared" si="110"/>
        <v>0</v>
      </c>
      <c r="AG126" s="321">
        <f t="shared" si="111"/>
        <v>0</v>
      </c>
      <c r="AH126" s="321">
        <f t="shared" si="112"/>
        <v>0</v>
      </c>
      <c r="AI126" s="322">
        <f t="shared" si="113"/>
        <v>0</v>
      </c>
      <c r="AJ126" s="113"/>
      <c r="AK126" s="106"/>
      <c r="AL126" s="368">
        <v>0.95</v>
      </c>
      <c r="AM126" s="309">
        <f t="shared" si="114"/>
        <v>0</v>
      </c>
      <c r="AN126" s="321">
        <f t="shared" si="115"/>
        <v>0</v>
      </c>
      <c r="AO126" s="321">
        <f t="shared" si="116"/>
        <v>0</v>
      </c>
      <c r="AP126" s="321">
        <f t="shared" si="117"/>
        <v>0</v>
      </c>
      <c r="AQ126" s="321">
        <f t="shared" si="118"/>
        <v>0</v>
      </c>
      <c r="AR126" s="321">
        <f t="shared" si="119"/>
        <v>0</v>
      </c>
      <c r="AS126" s="322">
        <f t="shared" si="120"/>
        <v>0</v>
      </c>
      <c r="AT126" s="113"/>
      <c r="AU126" s="106"/>
      <c r="AV126" s="368">
        <v>0.95</v>
      </c>
      <c r="AW126" s="309">
        <f t="shared" si="121"/>
        <v>0</v>
      </c>
      <c r="AX126" s="321">
        <f t="shared" si="122"/>
        <v>0</v>
      </c>
      <c r="AY126" s="321">
        <f t="shared" si="123"/>
        <v>0</v>
      </c>
      <c r="AZ126" s="321">
        <f t="shared" si="124"/>
        <v>0</v>
      </c>
      <c r="BA126" s="321">
        <f t="shared" si="125"/>
        <v>0</v>
      </c>
      <c r="BB126" s="321">
        <f t="shared" si="126"/>
        <v>0</v>
      </c>
      <c r="BC126" s="322">
        <f t="shared" si="127"/>
        <v>0</v>
      </c>
      <c r="BD126" s="114"/>
      <c r="BE126" s="106"/>
      <c r="BF126" s="368">
        <v>0.95</v>
      </c>
      <c r="BG126" s="309">
        <f t="shared" si="128"/>
        <v>0</v>
      </c>
      <c r="BH126" s="321">
        <f t="shared" si="129"/>
        <v>0</v>
      </c>
      <c r="BI126" s="321">
        <f t="shared" si="130"/>
        <v>0</v>
      </c>
      <c r="BJ126" s="321">
        <f t="shared" si="131"/>
        <v>0</v>
      </c>
      <c r="BK126" s="321">
        <f t="shared" si="132"/>
        <v>0</v>
      </c>
      <c r="BL126" s="321">
        <f t="shared" si="133"/>
        <v>0</v>
      </c>
      <c r="BM126" s="322">
        <f t="shared" si="134"/>
        <v>0</v>
      </c>
    </row>
    <row r="127" spans="2:65" x14ac:dyDescent="0.25">
      <c r="B127" s="363">
        <v>0.94</v>
      </c>
      <c r="C127" s="309"/>
      <c r="D127" s="309"/>
      <c r="E127" s="309"/>
      <c r="F127" s="309"/>
      <c r="G127" s="309"/>
      <c r="H127" s="309"/>
      <c r="I127" s="314">
        <f>'Form 5 BIODIESEL'!$F34</f>
        <v>0</v>
      </c>
      <c r="J127" s="314">
        <f>'Form 5 BIODIESEL'!$G34</f>
        <v>0</v>
      </c>
      <c r="K127" s="314">
        <f>'Form 6 LNG'!$F34</f>
        <v>0</v>
      </c>
      <c r="L127" s="314">
        <f>'Form 6 LNG'!$G34</f>
        <v>0</v>
      </c>
      <c r="M127" s="314">
        <f>'Form 7 BUNKER C'!$F34</f>
        <v>0</v>
      </c>
      <c r="N127" s="314">
        <f>'Form 7 BUNKER C'!$G34</f>
        <v>0</v>
      </c>
      <c r="O127" s="314">
        <f>'Form 8 LFO Diesel'!$F34</f>
        <v>0</v>
      </c>
      <c r="P127" s="315">
        <f>'Form 8 LFO Diesel'!$G34</f>
        <v>0</v>
      </c>
      <c r="Q127" s="113"/>
      <c r="R127" s="368">
        <v>0.94</v>
      </c>
      <c r="S127" s="309">
        <f t="shared" si="100"/>
        <v>0</v>
      </c>
      <c r="T127" s="321">
        <f t="shared" si="101"/>
        <v>0</v>
      </c>
      <c r="U127" s="321">
        <f t="shared" si="102"/>
        <v>0</v>
      </c>
      <c r="V127" s="321">
        <f t="shared" si="103"/>
        <v>0</v>
      </c>
      <c r="W127" s="321">
        <f t="shared" si="104"/>
        <v>0</v>
      </c>
      <c r="X127" s="321">
        <f t="shared" si="105"/>
        <v>0</v>
      </c>
      <c r="Y127" s="322">
        <f t="shared" si="106"/>
        <v>0</v>
      </c>
      <c r="Z127" s="113"/>
      <c r="AA127" s="113"/>
      <c r="AB127" s="368">
        <v>0.94</v>
      </c>
      <c r="AC127" s="309">
        <f t="shared" si="107"/>
        <v>0</v>
      </c>
      <c r="AD127" s="321">
        <f t="shared" si="108"/>
        <v>0</v>
      </c>
      <c r="AE127" s="321">
        <f t="shared" si="109"/>
        <v>0</v>
      </c>
      <c r="AF127" s="321">
        <f t="shared" si="110"/>
        <v>0</v>
      </c>
      <c r="AG127" s="321">
        <f t="shared" si="111"/>
        <v>0</v>
      </c>
      <c r="AH127" s="321">
        <f t="shared" si="112"/>
        <v>0</v>
      </c>
      <c r="AI127" s="322">
        <f t="shared" si="113"/>
        <v>0</v>
      </c>
      <c r="AJ127" s="113"/>
      <c r="AK127" s="106"/>
      <c r="AL127" s="368">
        <v>0.94</v>
      </c>
      <c r="AM127" s="309">
        <f t="shared" si="114"/>
        <v>0</v>
      </c>
      <c r="AN127" s="321">
        <f t="shared" si="115"/>
        <v>0</v>
      </c>
      <c r="AO127" s="321">
        <f t="shared" si="116"/>
        <v>0</v>
      </c>
      <c r="AP127" s="321">
        <f t="shared" si="117"/>
        <v>0</v>
      </c>
      <c r="AQ127" s="321">
        <f t="shared" si="118"/>
        <v>0</v>
      </c>
      <c r="AR127" s="321">
        <f t="shared" si="119"/>
        <v>0</v>
      </c>
      <c r="AS127" s="322">
        <f t="shared" si="120"/>
        <v>0</v>
      </c>
      <c r="AT127" s="113"/>
      <c r="AU127" s="106"/>
      <c r="AV127" s="368">
        <v>0.94</v>
      </c>
      <c r="AW127" s="309">
        <f t="shared" si="121"/>
        <v>0</v>
      </c>
      <c r="AX127" s="321">
        <f t="shared" si="122"/>
        <v>0</v>
      </c>
      <c r="AY127" s="321">
        <f t="shared" si="123"/>
        <v>0</v>
      </c>
      <c r="AZ127" s="321">
        <f t="shared" si="124"/>
        <v>0</v>
      </c>
      <c r="BA127" s="321">
        <f t="shared" si="125"/>
        <v>0</v>
      </c>
      <c r="BB127" s="321">
        <f t="shared" si="126"/>
        <v>0</v>
      </c>
      <c r="BC127" s="322">
        <f t="shared" si="127"/>
        <v>0</v>
      </c>
      <c r="BD127" s="114"/>
      <c r="BE127" s="106"/>
      <c r="BF127" s="368">
        <v>0.94</v>
      </c>
      <c r="BG127" s="309">
        <f t="shared" si="128"/>
        <v>0</v>
      </c>
      <c r="BH127" s="321">
        <f t="shared" si="129"/>
        <v>0</v>
      </c>
      <c r="BI127" s="321">
        <f t="shared" si="130"/>
        <v>0</v>
      </c>
      <c r="BJ127" s="321">
        <f t="shared" si="131"/>
        <v>0</v>
      </c>
      <c r="BK127" s="321">
        <f t="shared" si="132"/>
        <v>0</v>
      </c>
      <c r="BL127" s="321">
        <f t="shared" si="133"/>
        <v>0</v>
      </c>
      <c r="BM127" s="322">
        <f t="shared" si="134"/>
        <v>0</v>
      </c>
    </row>
    <row r="128" spans="2:65" x14ac:dyDescent="0.25">
      <c r="B128" s="363">
        <v>0.93</v>
      </c>
      <c r="C128" s="309"/>
      <c r="D128" s="309"/>
      <c r="E128" s="309"/>
      <c r="F128" s="309"/>
      <c r="G128" s="309"/>
      <c r="H128" s="309"/>
      <c r="I128" s="314">
        <f>'Form 5 BIODIESEL'!$F35</f>
        <v>0</v>
      </c>
      <c r="J128" s="314">
        <f>'Form 5 BIODIESEL'!$G35</f>
        <v>0</v>
      </c>
      <c r="K128" s="314">
        <f>'Form 6 LNG'!$F35</f>
        <v>0</v>
      </c>
      <c r="L128" s="314">
        <f>'Form 6 LNG'!$G35</f>
        <v>0</v>
      </c>
      <c r="M128" s="314">
        <f>'Form 7 BUNKER C'!$F35</f>
        <v>0</v>
      </c>
      <c r="N128" s="314">
        <f>'Form 7 BUNKER C'!$G35</f>
        <v>0</v>
      </c>
      <c r="O128" s="314">
        <f>'Form 8 LFO Diesel'!$F35</f>
        <v>0</v>
      </c>
      <c r="P128" s="315">
        <f>'Form 8 LFO Diesel'!$G35</f>
        <v>0</v>
      </c>
      <c r="Q128" s="113"/>
      <c r="R128" s="368">
        <v>0.93</v>
      </c>
      <c r="S128" s="309">
        <f t="shared" si="100"/>
        <v>0</v>
      </c>
      <c r="T128" s="321">
        <f t="shared" si="101"/>
        <v>0</v>
      </c>
      <c r="U128" s="321">
        <f t="shared" si="102"/>
        <v>0</v>
      </c>
      <c r="V128" s="321">
        <f t="shared" si="103"/>
        <v>0</v>
      </c>
      <c r="W128" s="321">
        <f t="shared" si="104"/>
        <v>0</v>
      </c>
      <c r="X128" s="321">
        <f t="shared" si="105"/>
        <v>0</v>
      </c>
      <c r="Y128" s="322">
        <f t="shared" si="106"/>
        <v>0</v>
      </c>
      <c r="Z128" s="113"/>
      <c r="AA128" s="113"/>
      <c r="AB128" s="368">
        <v>0.93</v>
      </c>
      <c r="AC128" s="309">
        <f t="shared" si="107"/>
        <v>0</v>
      </c>
      <c r="AD128" s="321">
        <f t="shared" si="108"/>
        <v>0</v>
      </c>
      <c r="AE128" s="321">
        <f t="shared" si="109"/>
        <v>0</v>
      </c>
      <c r="AF128" s="321">
        <f t="shared" si="110"/>
        <v>0</v>
      </c>
      <c r="AG128" s="321">
        <f t="shared" si="111"/>
        <v>0</v>
      </c>
      <c r="AH128" s="321">
        <f t="shared" si="112"/>
        <v>0</v>
      </c>
      <c r="AI128" s="322">
        <f t="shared" si="113"/>
        <v>0</v>
      </c>
      <c r="AJ128" s="113"/>
      <c r="AK128" s="106"/>
      <c r="AL128" s="368">
        <v>0.93</v>
      </c>
      <c r="AM128" s="309">
        <f t="shared" si="114"/>
        <v>0</v>
      </c>
      <c r="AN128" s="321">
        <f t="shared" si="115"/>
        <v>0</v>
      </c>
      <c r="AO128" s="321">
        <f t="shared" si="116"/>
        <v>0</v>
      </c>
      <c r="AP128" s="321">
        <f t="shared" si="117"/>
        <v>0</v>
      </c>
      <c r="AQ128" s="321">
        <f t="shared" si="118"/>
        <v>0</v>
      </c>
      <c r="AR128" s="321">
        <f t="shared" si="119"/>
        <v>0</v>
      </c>
      <c r="AS128" s="322">
        <f t="shared" si="120"/>
        <v>0</v>
      </c>
      <c r="AT128" s="113"/>
      <c r="AU128" s="106"/>
      <c r="AV128" s="368">
        <v>0.93</v>
      </c>
      <c r="AW128" s="309">
        <f t="shared" si="121"/>
        <v>0</v>
      </c>
      <c r="AX128" s="321">
        <f t="shared" si="122"/>
        <v>0</v>
      </c>
      <c r="AY128" s="321">
        <f t="shared" si="123"/>
        <v>0</v>
      </c>
      <c r="AZ128" s="321">
        <f t="shared" si="124"/>
        <v>0</v>
      </c>
      <c r="BA128" s="321">
        <f t="shared" si="125"/>
        <v>0</v>
      </c>
      <c r="BB128" s="321">
        <f t="shared" si="126"/>
        <v>0</v>
      </c>
      <c r="BC128" s="322">
        <f t="shared" si="127"/>
        <v>0</v>
      </c>
      <c r="BD128" s="114"/>
      <c r="BE128" s="106"/>
      <c r="BF128" s="368">
        <v>0.93</v>
      </c>
      <c r="BG128" s="309">
        <f t="shared" si="128"/>
        <v>0</v>
      </c>
      <c r="BH128" s="321">
        <f t="shared" si="129"/>
        <v>0</v>
      </c>
      <c r="BI128" s="321">
        <f t="shared" si="130"/>
        <v>0</v>
      </c>
      <c r="BJ128" s="321">
        <f t="shared" si="131"/>
        <v>0</v>
      </c>
      <c r="BK128" s="321">
        <f t="shared" si="132"/>
        <v>0</v>
      </c>
      <c r="BL128" s="321">
        <f t="shared" si="133"/>
        <v>0</v>
      </c>
      <c r="BM128" s="322">
        <f t="shared" si="134"/>
        <v>0</v>
      </c>
    </row>
    <row r="129" spans="2:65" x14ac:dyDescent="0.25">
      <c r="B129" s="363">
        <v>0.92</v>
      </c>
      <c r="C129" s="309"/>
      <c r="D129" s="309"/>
      <c r="E129" s="309"/>
      <c r="F129" s="309"/>
      <c r="G129" s="309"/>
      <c r="H129" s="309"/>
      <c r="I129" s="314">
        <f>'Form 5 BIODIESEL'!$F36</f>
        <v>0</v>
      </c>
      <c r="J129" s="314">
        <f>'Form 5 BIODIESEL'!$G36</f>
        <v>0</v>
      </c>
      <c r="K129" s="314">
        <f>'Form 6 LNG'!$F36</f>
        <v>0</v>
      </c>
      <c r="L129" s="314">
        <f>'Form 6 LNG'!$G36</f>
        <v>0</v>
      </c>
      <c r="M129" s="314">
        <f>'Form 7 BUNKER C'!$F36</f>
        <v>0</v>
      </c>
      <c r="N129" s="314">
        <f>'Form 7 BUNKER C'!$G36</f>
        <v>0</v>
      </c>
      <c r="O129" s="314">
        <f>'Form 8 LFO Diesel'!$F36</f>
        <v>0</v>
      </c>
      <c r="P129" s="315">
        <f>'Form 8 LFO Diesel'!$G36</f>
        <v>0</v>
      </c>
      <c r="Q129" s="113"/>
      <c r="R129" s="368">
        <v>0.92</v>
      </c>
      <c r="S129" s="309">
        <f t="shared" si="100"/>
        <v>0</v>
      </c>
      <c r="T129" s="321">
        <f t="shared" si="101"/>
        <v>0</v>
      </c>
      <c r="U129" s="321">
        <f t="shared" si="102"/>
        <v>0</v>
      </c>
      <c r="V129" s="321">
        <f t="shared" si="103"/>
        <v>0</v>
      </c>
      <c r="W129" s="321">
        <f t="shared" si="104"/>
        <v>0</v>
      </c>
      <c r="X129" s="321">
        <f t="shared" si="105"/>
        <v>0</v>
      </c>
      <c r="Y129" s="322">
        <f t="shared" si="106"/>
        <v>0</v>
      </c>
      <c r="Z129" s="113"/>
      <c r="AA129" s="113"/>
      <c r="AB129" s="368">
        <v>0.92</v>
      </c>
      <c r="AC129" s="309">
        <f t="shared" si="107"/>
        <v>0</v>
      </c>
      <c r="AD129" s="321">
        <f t="shared" si="108"/>
        <v>0</v>
      </c>
      <c r="AE129" s="321">
        <f t="shared" si="109"/>
        <v>0</v>
      </c>
      <c r="AF129" s="321">
        <f t="shared" si="110"/>
        <v>0</v>
      </c>
      <c r="AG129" s="321">
        <f t="shared" si="111"/>
        <v>0</v>
      </c>
      <c r="AH129" s="321">
        <f t="shared" si="112"/>
        <v>0</v>
      </c>
      <c r="AI129" s="322">
        <f t="shared" si="113"/>
        <v>0</v>
      </c>
      <c r="AJ129" s="113"/>
      <c r="AK129" s="106"/>
      <c r="AL129" s="368">
        <v>0.92</v>
      </c>
      <c r="AM129" s="309">
        <f t="shared" si="114"/>
        <v>0</v>
      </c>
      <c r="AN129" s="321">
        <f t="shared" si="115"/>
        <v>0</v>
      </c>
      <c r="AO129" s="321">
        <f t="shared" si="116"/>
        <v>0</v>
      </c>
      <c r="AP129" s="321">
        <f t="shared" si="117"/>
        <v>0</v>
      </c>
      <c r="AQ129" s="321">
        <f t="shared" si="118"/>
        <v>0</v>
      </c>
      <c r="AR129" s="321">
        <f t="shared" si="119"/>
        <v>0</v>
      </c>
      <c r="AS129" s="322">
        <f t="shared" si="120"/>
        <v>0</v>
      </c>
      <c r="AT129" s="113"/>
      <c r="AU129" s="106"/>
      <c r="AV129" s="368">
        <v>0.92</v>
      </c>
      <c r="AW129" s="309">
        <f t="shared" si="121"/>
        <v>0</v>
      </c>
      <c r="AX129" s="321">
        <f t="shared" si="122"/>
        <v>0</v>
      </c>
      <c r="AY129" s="321">
        <f t="shared" si="123"/>
        <v>0</v>
      </c>
      <c r="AZ129" s="321">
        <f t="shared" si="124"/>
        <v>0</v>
      </c>
      <c r="BA129" s="321">
        <f t="shared" si="125"/>
        <v>0</v>
      </c>
      <c r="BB129" s="321">
        <f t="shared" si="126"/>
        <v>0</v>
      </c>
      <c r="BC129" s="322">
        <f t="shared" si="127"/>
        <v>0</v>
      </c>
      <c r="BD129" s="114"/>
      <c r="BE129" s="106"/>
      <c r="BF129" s="368">
        <v>0.92</v>
      </c>
      <c r="BG129" s="309">
        <f t="shared" si="128"/>
        <v>0</v>
      </c>
      <c r="BH129" s="321">
        <f t="shared" si="129"/>
        <v>0</v>
      </c>
      <c r="BI129" s="321">
        <f t="shared" si="130"/>
        <v>0</v>
      </c>
      <c r="BJ129" s="321">
        <f t="shared" si="131"/>
        <v>0</v>
      </c>
      <c r="BK129" s="321">
        <f t="shared" si="132"/>
        <v>0</v>
      </c>
      <c r="BL129" s="321">
        <f t="shared" si="133"/>
        <v>0</v>
      </c>
      <c r="BM129" s="322">
        <f t="shared" si="134"/>
        <v>0</v>
      </c>
    </row>
    <row r="130" spans="2:65" x14ac:dyDescent="0.25">
      <c r="B130" s="363">
        <v>0.91</v>
      </c>
      <c r="C130" s="309"/>
      <c r="D130" s="309"/>
      <c r="E130" s="309"/>
      <c r="F130" s="309"/>
      <c r="G130" s="309"/>
      <c r="H130" s="309"/>
      <c r="I130" s="314">
        <f>'Form 5 BIODIESEL'!$F37</f>
        <v>0</v>
      </c>
      <c r="J130" s="314">
        <f>'Form 5 BIODIESEL'!$G37</f>
        <v>0</v>
      </c>
      <c r="K130" s="314">
        <f>'Form 6 LNG'!$F37</f>
        <v>0</v>
      </c>
      <c r="L130" s="314">
        <f>'Form 6 LNG'!$G37</f>
        <v>0</v>
      </c>
      <c r="M130" s="314">
        <f>'Form 7 BUNKER C'!$F37</f>
        <v>0</v>
      </c>
      <c r="N130" s="314">
        <f>'Form 7 BUNKER C'!$G37</f>
        <v>0</v>
      </c>
      <c r="O130" s="314">
        <f>'Form 8 LFO Diesel'!$F37</f>
        <v>0</v>
      </c>
      <c r="P130" s="315">
        <f>'Form 8 LFO Diesel'!$G37</f>
        <v>0</v>
      </c>
      <c r="Q130" s="113"/>
      <c r="R130" s="368">
        <v>0.91</v>
      </c>
      <c r="S130" s="309">
        <f t="shared" si="100"/>
        <v>0</v>
      </c>
      <c r="T130" s="321">
        <f t="shared" si="101"/>
        <v>0</v>
      </c>
      <c r="U130" s="321">
        <f t="shared" si="102"/>
        <v>0</v>
      </c>
      <c r="V130" s="321">
        <f t="shared" si="103"/>
        <v>0</v>
      </c>
      <c r="W130" s="321">
        <f t="shared" si="104"/>
        <v>0</v>
      </c>
      <c r="X130" s="321">
        <f t="shared" si="105"/>
        <v>0</v>
      </c>
      <c r="Y130" s="322">
        <f t="shared" si="106"/>
        <v>0</v>
      </c>
      <c r="Z130" s="113"/>
      <c r="AA130" s="113"/>
      <c r="AB130" s="368">
        <v>0.91</v>
      </c>
      <c r="AC130" s="309">
        <f t="shared" si="107"/>
        <v>0</v>
      </c>
      <c r="AD130" s="321">
        <f t="shared" si="108"/>
        <v>0</v>
      </c>
      <c r="AE130" s="321">
        <f t="shared" si="109"/>
        <v>0</v>
      </c>
      <c r="AF130" s="321">
        <f t="shared" si="110"/>
        <v>0</v>
      </c>
      <c r="AG130" s="321">
        <f t="shared" si="111"/>
        <v>0</v>
      </c>
      <c r="AH130" s="321">
        <f t="shared" si="112"/>
        <v>0</v>
      </c>
      <c r="AI130" s="322">
        <f t="shared" si="113"/>
        <v>0</v>
      </c>
      <c r="AJ130" s="113"/>
      <c r="AK130" s="106"/>
      <c r="AL130" s="368">
        <v>0.91</v>
      </c>
      <c r="AM130" s="309">
        <f t="shared" si="114"/>
        <v>0</v>
      </c>
      <c r="AN130" s="321">
        <f t="shared" si="115"/>
        <v>0</v>
      </c>
      <c r="AO130" s="321">
        <f t="shared" si="116"/>
        <v>0</v>
      </c>
      <c r="AP130" s="321">
        <f t="shared" si="117"/>
        <v>0</v>
      </c>
      <c r="AQ130" s="321">
        <f t="shared" si="118"/>
        <v>0</v>
      </c>
      <c r="AR130" s="321">
        <f t="shared" si="119"/>
        <v>0</v>
      </c>
      <c r="AS130" s="322">
        <f t="shared" si="120"/>
        <v>0</v>
      </c>
      <c r="AT130" s="113"/>
      <c r="AU130" s="106"/>
      <c r="AV130" s="368">
        <v>0.91</v>
      </c>
      <c r="AW130" s="309">
        <f t="shared" si="121"/>
        <v>0</v>
      </c>
      <c r="AX130" s="321">
        <f t="shared" si="122"/>
        <v>0</v>
      </c>
      <c r="AY130" s="321">
        <f t="shared" si="123"/>
        <v>0</v>
      </c>
      <c r="AZ130" s="321">
        <f t="shared" si="124"/>
        <v>0</v>
      </c>
      <c r="BA130" s="321">
        <f t="shared" si="125"/>
        <v>0</v>
      </c>
      <c r="BB130" s="321">
        <f t="shared" si="126"/>
        <v>0</v>
      </c>
      <c r="BC130" s="322">
        <f t="shared" si="127"/>
        <v>0</v>
      </c>
      <c r="BD130" s="114"/>
      <c r="BE130" s="106"/>
      <c r="BF130" s="368">
        <v>0.91</v>
      </c>
      <c r="BG130" s="309">
        <f t="shared" si="128"/>
        <v>0</v>
      </c>
      <c r="BH130" s="321">
        <f t="shared" si="129"/>
        <v>0</v>
      </c>
      <c r="BI130" s="321">
        <f t="shared" si="130"/>
        <v>0</v>
      </c>
      <c r="BJ130" s="321">
        <f t="shared" si="131"/>
        <v>0</v>
      </c>
      <c r="BK130" s="321">
        <f t="shared" si="132"/>
        <v>0</v>
      </c>
      <c r="BL130" s="321">
        <f t="shared" si="133"/>
        <v>0</v>
      </c>
      <c r="BM130" s="322">
        <f t="shared" si="134"/>
        <v>0</v>
      </c>
    </row>
    <row r="131" spans="2:65" x14ac:dyDescent="0.25">
      <c r="B131" s="363">
        <v>0.9</v>
      </c>
      <c r="C131" s="309"/>
      <c r="D131" s="309"/>
      <c r="E131" s="309"/>
      <c r="F131" s="309"/>
      <c r="G131" s="309"/>
      <c r="H131" s="309"/>
      <c r="I131" s="314">
        <f>'Form 5 BIODIESEL'!$F38</f>
        <v>0</v>
      </c>
      <c r="J131" s="314">
        <f>'Form 5 BIODIESEL'!$G38</f>
        <v>0</v>
      </c>
      <c r="K131" s="314">
        <f>'Form 6 LNG'!$F38</f>
        <v>0</v>
      </c>
      <c r="L131" s="314">
        <f>'Form 6 LNG'!$G38</f>
        <v>0</v>
      </c>
      <c r="M131" s="314">
        <f>'Form 7 BUNKER C'!$F38</f>
        <v>0</v>
      </c>
      <c r="N131" s="314">
        <f>'Form 7 BUNKER C'!$G38</f>
        <v>0</v>
      </c>
      <c r="O131" s="314">
        <f>'Form 8 LFO Diesel'!$F38</f>
        <v>0</v>
      </c>
      <c r="P131" s="315">
        <f>'Form 8 LFO Diesel'!$G38</f>
        <v>0</v>
      </c>
      <c r="Q131" s="113"/>
      <c r="R131" s="368">
        <v>0.9</v>
      </c>
      <c r="S131" s="309">
        <f t="shared" si="100"/>
        <v>0</v>
      </c>
      <c r="T131" s="321">
        <f t="shared" si="101"/>
        <v>0</v>
      </c>
      <c r="U131" s="321">
        <f t="shared" si="102"/>
        <v>0</v>
      </c>
      <c r="V131" s="321">
        <f t="shared" si="103"/>
        <v>0</v>
      </c>
      <c r="W131" s="321">
        <f t="shared" si="104"/>
        <v>0</v>
      </c>
      <c r="X131" s="321">
        <f t="shared" si="105"/>
        <v>0</v>
      </c>
      <c r="Y131" s="322">
        <f t="shared" si="106"/>
        <v>0</v>
      </c>
      <c r="Z131" s="113"/>
      <c r="AA131" s="113"/>
      <c r="AB131" s="368">
        <v>0.9</v>
      </c>
      <c r="AC131" s="309">
        <f t="shared" si="107"/>
        <v>0</v>
      </c>
      <c r="AD131" s="321">
        <f t="shared" si="108"/>
        <v>0</v>
      </c>
      <c r="AE131" s="321">
        <f t="shared" si="109"/>
        <v>0</v>
      </c>
      <c r="AF131" s="321">
        <f t="shared" si="110"/>
        <v>0</v>
      </c>
      <c r="AG131" s="321">
        <f t="shared" si="111"/>
        <v>0</v>
      </c>
      <c r="AH131" s="321">
        <f t="shared" si="112"/>
        <v>0</v>
      </c>
      <c r="AI131" s="322">
        <f t="shared" si="113"/>
        <v>0</v>
      </c>
      <c r="AJ131" s="119"/>
      <c r="AK131" s="106"/>
      <c r="AL131" s="368">
        <v>0.9</v>
      </c>
      <c r="AM131" s="309">
        <f t="shared" si="114"/>
        <v>0</v>
      </c>
      <c r="AN131" s="321">
        <f t="shared" si="115"/>
        <v>0</v>
      </c>
      <c r="AO131" s="321">
        <f t="shared" si="116"/>
        <v>0</v>
      </c>
      <c r="AP131" s="321">
        <f t="shared" si="117"/>
        <v>0</v>
      </c>
      <c r="AQ131" s="321">
        <f t="shared" si="118"/>
        <v>0</v>
      </c>
      <c r="AR131" s="321">
        <f t="shared" si="119"/>
        <v>0</v>
      </c>
      <c r="AS131" s="322">
        <f t="shared" si="120"/>
        <v>0</v>
      </c>
      <c r="AT131" s="119"/>
      <c r="AU131" s="106"/>
      <c r="AV131" s="368">
        <v>0.9</v>
      </c>
      <c r="AW131" s="309">
        <f t="shared" si="121"/>
        <v>0</v>
      </c>
      <c r="AX131" s="321">
        <f t="shared" si="122"/>
        <v>0</v>
      </c>
      <c r="AY131" s="321">
        <f t="shared" si="123"/>
        <v>0</v>
      </c>
      <c r="AZ131" s="321">
        <f t="shared" si="124"/>
        <v>0</v>
      </c>
      <c r="BA131" s="321">
        <f t="shared" si="125"/>
        <v>0</v>
      </c>
      <c r="BB131" s="321">
        <f t="shared" si="126"/>
        <v>0</v>
      </c>
      <c r="BC131" s="322">
        <f t="shared" si="127"/>
        <v>0</v>
      </c>
      <c r="BD131" s="114"/>
      <c r="BE131" s="106"/>
      <c r="BF131" s="368">
        <v>0.9</v>
      </c>
      <c r="BG131" s="309">
        <f t="shared" si="128"/>
        <v>0</v>
      </c>
      <c r="BH131" s="321">
        <f t="shared" si="129"/>
        <v>0</v>
      </c>
      <c r="BI131" s="321">
        <f t="shared" si="130"/>
        <v>0</v>
      </c>
      <c r="BJ131" s="321">
        <f t="shared" si="131"/>
        <v>0</v>
      </c>
      <c r="BK131" s="321">
        <f t="shared" si="132"/>
        <v>0</v>
      </c>
      <c r="BL131" s="321">
        <f t="shared" si="133"/>
        <v>0</v>
      </c>
      <c r="BM131" s="322">
        <f t="shared" si="134"/>
        <v>0</v>
      </c>
    </row>
    <row r="132" spans="2:65" x14ac:dyDescent="0.25">
      <c r="B132" s="363">
        <v>0.89</v>
      </c>
      <c r="C132" s="309"/>
      <c r="D132" s="309"/>
      <c r="E132" s="309"/>
      <c r="F132" s="309"/>
      <c r="G132" s="309"/>
      <c r="H132" s="309"/>
      <c r="I132" s="314">
        <f>'Form 5 BIODIESEL'!$F39</f>
        <v>0</v>
      </c>
      <c r="J132" s="314">
        <f>'Form 5 BIODIESEL'!$G39</f>
        <v>0</v>
      </c>
      <c r="K132" s="314">
        <f>'Form 6 LNG'!$F39</f>
        <v>0</v>
      </c>
      <c r="L132" s="314">
        <f>'Form 6 LNG'!$G39</f>
        <v>0</v>
      </c>
      <c r="M132" s="314">
        <f>'Form 7 BUNKER C'!$F39</f>
        <v>0</v>
      </c>
      <c r="N132" s="314">
        <f>'Form 7 BUNKER C'!$G39</f>
        <v>0</v>
      </c>
      <c r="O132" s="314">
        <f>'Form 8 LFO Diesel'!$F39</f>
        <v>0</v>
      </c>
      <c r="P132" s="315">
        <f>'Form 8 LFO Diesel'!$G39</f>
        <v>0</v>
      </c>
      <c r="Q132" s="113"/>
      <c r="R132" s="368">
        <v>0.89</v>
      </c>
      <c r="S132" s="309">
        <f t="shared" si="100"/>
        <v>0</v>
      </c>
      <c r="T132" s="321">
        <f t="shared" si="101"/>
        <v>0</v>
      </c>
      <c r="U132" s="321">
        <f t="shared" si="102"/>
        <v>0</v>
      </c>
      <c r="V132" s="321">
        <f t="shared" si="103"/>
        <v>0</v>
      </c>
      <c r="W132" s="321">
        <f t="shared" si="104"/>
        <v>0</v>
      </c>
      <c r="X132" s="321">
        <f t="shared" si="105"/>
        <v>0</v>
      </c>
      <c r="Y132" s="322">
        <f t="shared" si="106"/>
        <v>0</v>
      </c>
      <c r="Z132" s="113"/>
      <c r="AA132" s="113"/>
      <c r="AB132" s="368">
        <v>0.89</v>
      </c>
      <c r="AC132" s="309">
        <f t="shared" si="107"/>
        <v>0</v>
      </c>
      <c r="AD132" s="321">
        <f t="shared" si="108"/>
        <v>0</v>
      </c>
      <c r="AE132" s="321">
        <f t="shared" si="109"/>
        <v>0</v>
      </c>
      <c r="AF132" s="321">
        <f t="shared" si="110"/>
        <v>0</v>
      </c>
      <c r="AG132" s="321">
        <f t="shared" si="111"/>
        <v>0</v>
      </c>
      <c r="AH132" s="321">
        <f t="shared" si="112"/>
        <v>0</v>
      </c>
      <c r="AI132" s="322">
        <f t="shared" si="113"/>
        <v>0</v>
      </c>
      <c r="AJ132" s="113"/>
      <c r="AK132" s="106"/>
      <c r="AL132" s="368">
        <v>0.89</v>
      </c>
      <c r="AM132" s="309">
        <f t="shared" si="114"/>
        <v>0</v>
      </c>
      <c r="AN132" s="321">
        <f t="shared" si="115"/>
        <v>0</v>
      </c>
      <c r="AO132" s="321">
        <f t="shared" si="116"/>
        <v>0</v>
      </c>
      <c r="AP132" s="321">
        <f t="shared" si="117"/>
        <v>0</v>
      </c>
      <c r="AQ132" s="321">
        <f t="shared" si="118"/>
        <v>0</v>
      </c>
      <c r="AR132" s="321">
        <f t="shared" si="119"/>
        <v>0</v>
      </c>
      <c r="AS132" s="322">
        <f t="shared" si="120"/>
        <v>0</v>
      </c>
      <c r="AT132" s="113"/>
      <c r="AU132" s="106"/>
      <c r="AV132" s="368">
        <v>0.89</v>
      </c>
      <c r="AW132" s="309">
        <f t="shared" si="121"/>
        <v>0</v>
      </c>
      <c r="AX132" s="321">
        <f t="shared" si="122"/>
        <v>0</v>
      </c>
      <c r="AY132" s="321">
        <f t="shared" si="123"/>
        <v>0</v>
      </c>
      <c r="AZ132" s="321">
        <f t="shared" si="124"/>
        <v>0</v>
      </c>
      <c r="BA132" s="321">
        <f t="shared" si="125"/>
        <v>0</v>
      </c>
      <c r="BB132" s="321">
        <f t="shared" si="126"/>
        <v>0</v>
      </c>
      <c r="BC132" s="322">
        <f t="shared" si="127"/>
        <v>0</v>
      </c>
      <c r="BD132" s="114"/>
      <c r="BE132" s="106"/>
      <c r="BF132" s="368">
        <v>0.89</v>
      </c>
      <c r="BG132" s="309">
        <f t="shared" si="128"/>
        <v>0</v>
      </c>
      <c r="BH132" s="321">
        <f t="shared" si="129"/>
        <v>0</v>
      </c>
      <c r="BI132" s="321">
        <f t="shared" si="130"/>
        <v>0</v>
      </c>
      <c r="BJ132" s="321">
        <f t="shared" si="131"/>
        <v>0</v>
      </c>
      <c r="BK132" s="321">
        <f t="shared" si="132"/>
        <v>0</v>
      </c>
      <c r="BL132" s="321">
        <f t="shared" si="133"/>
        <v>0</v>
      </c>
      <c r="BM132" s="322">
        <f t="shared" si="134"/>
        <v>0</v>
      </c>
    </row>
    <row r="133" spans="2:65" x14ac:dyDescent="0.25">
      <c r="B133" s="363">
        <v>0.88</v>
      </c>
      <c r="C133" s="309"/>
      <c r="D133" s="309"/>
      <c r="E133" s="309"/>
      <c r="F133" s="309"/>
      <c r="G133" s="309"/>
      <c r="H133" s="309"/>
      <c r="I133" s="314">
        <f>'Form 5 BIODIESEL'!$F40</f>
        <v>0</v>
      </c>
      <c r="J133" s="314">
        <f>'Form 5 BIODIESEL'!$G40</f>
        <v>0</v>
      </c>
      <c r="K133" s="314">
        <f>'Form 6 LNG'!$F40</f>
        <v>0</v>
      </c>
      <c r="L133" s="314">
        <f>'Form 6 LNG'!$G40</f>
        <v>0</v>
      </c>
      <c r="M133" s="314">
        <f>'Form 7 BUNKER C'!$F40</f>
        <v>0</v>
      </c>
      <c r="N133" s="314">
        <f>'Form 7 BUNKER C'!$G40</f>
        <v>0</v>
      </c>
      <c r="O133" s="314">
        <f>'Form 8 LFO Diesel'!$F40</f>
        <v>0</v>
      </c>
      <c r="P133" s="315">
        <f>'Form 8 LFO Diesel'!$G40</f>
        <v>0</v>
      </c>
      <c r="Q133" s="113"/>
      <c r="R133" s="368">
        <v>0.88</v>
      </c>
      <c r="S133" s="309">
        <f t="shared" si="100"/>
        <v>0</v>
      </c>
      <c r="T133" s="321">
        <f t="shared" si="101"/>
        <v>0</v>
      </c>
      <c r="U133" s="321">
        <f t="shared" si="102"/>
        <v>0</v>
      </c>
      <c r="V133" s="321">
        <f t="shared" si="103"/>
        <v>0</v>
      </c>
      <c r="W133" s="321">
        <f t="shared" si="104"/>
        <v>0</v>
      </c>
      <c r="X133" s="321">
        <f t="shared" si="105"/>
        <v>0</v>
      </c>
      <c r="Y133" s="322">
        <f t="shared" si="106"/>
        <v>0</v>
      </c>
      <c r="Z133" s="113"/>
      <c r="AA133" s="113"/>
      <c r="AB133" s="368">
        <v>0.88</v>
      </c>
      <c r="AC133" s="309">
        <f t="shared" si="107"/>
        <v>0</v>
      </c>
      <c r="AD133" s="321">
        <f t="shared" si="108"/>
        <v>0</v>
      </c>
      <c r="AE133" s="321">
        <f t="shared" si="109"/>
        <v>0</v>
      </c>
      <c r="AF133" s="321">
        <f t="shared" si="110"/>
        <v>0</v>
      </c>
      <c r="AG133" s="321">
        <f t="shared" si="111"/>
        <v>0</v>
      </c>
      <c r="AH133" s="321">
        <f t="shared" si="112"/>
        <v>0</v>
      </c>
      <c r="AI133" s="322">
        <f t="shared" si="113"/>
        <v>0</v>
      </c>
      <c r="AJ133" s="113"/>
      <c r="AK133" s="106"/>
      <c r="AL133" s="368">
        <v>0.88</v>
      </c>
      <c r="AM133" s="309">
        <f t="shared" si="114"/>
        <v>0</v>
      </c>
      <c r="AN133" s="321">
        <f t="shared" si="115"/>
        <v>0</v>
      </c>
      <c r="AO133" s="321">
        <f t="shared" si="116"/>
        <v>0</v>
      </c>
      <c r="AP133" s="321">
        <f t="shared" si="117"/>
        <v>0</v>
      </c>
      <c r="AQ133" s="321">
        <f t="shared" si="118"/>
        <v>0</v>
      </c>
      <c r="AR133" s="321">
        <f t="shared" si="119"/>
        <v>0</v>
      </c>
      <c r="AS133" s="322">
        <f t="shared" si="120"/>
        <v>0</v>
      </c>
      <c r="AT133" s="113"/>
      <c r="AU133" s="106"/>
      <c r="AV133" s="368">
        <v>0.88</v>
      </c>
      <c r="AW133" s="309">
        <f t="shared" si="121"/>
        <v>0</v>
      </c>
      <c r="AX133" s="321">
        <f t="shared" si="122"/>
        <v>0</v>
      </c>
      <c r="AY133" s="321">
        <f t="shared" si="123"/>
        <v>0</v>
      </c>
      <c r="AZ133" s="321">
        <f t="shared" si="124"/>
        <v>0</v>
      </c>
      <c r="BA133" s="321">
        <f t="shared" si="125"/>
        <v>0</v>
      </c>
      <c r="BB133" s="321">
        <f t="shared" si="126"/>
        <v>0</v>
      </c>
      <c r="BC133" s="322">
        <f t="shared" si="127"/>
        <v>0</v>
      </c>
      <c r="BD133" s="114"/>
      <c r="BE133" s="106"/>
      <c r="BF133" s="368">
        <v>0.88</v>
      </c>
      <c r="BG133" s="309">
        <f t="shared" si="128"/>
        <v>0</v>
      </c>
      <c r="BH133" s="321">
        <f t="shared" si="129"/>
        <v>0</v>
      </c>
      <c r="BI133" s="321">
        <f t="shared" si="130"/>
        <v>0</v>
      </c>
      <c r="BJ133" s="321">
        <f t="shared" si="131"/>
        <v>0</v>
      </c>
      <c r="BK133" s="321">
        <f t="shared" si="132"/>
        <v>0</v>
      </c>
      <c r="BL133" s="321">
        <f t="shared" si="133"/>
        <v>0</v>
      </c>
      <c r="BM133" s="322">
        <f t="shared" si="134"/>
        <v>0</v>
      </c>
    </row>
    <row r="134" spans="2:65" x14ac:dyDescent="0.25">
      <c r="B134" s="363">
        <v>0.87</v>
      </c>
      <c r="C134" s="309"/>
      <c r="D134" s="309"/>
      <c r="E134" s="309"/>
      <c r="F134" s="309"/>
      <c r="G134" s="309"/>
      <c r="H134" s="309"/>
      <c r="I134" s="314">
        <f>'Form 5 BIODIESEL'!$F41</f>
        <v>0</v>
      </c>
      <c r="J134" s="314">
        <f>'Form 5 BIODIESEL'!$G41</f>
        <v>0</v>
      </c>
      <c r="K134" s="314">
        <f>'Form 6 LNG'!$F41</f>
        <v>0</v>
      </c>
      <c r="L134" s="314">
        <f>'Form 6 LNG'!$G41</f>
        <v>0</v>
      </c>
      <c r="M134" s="314">
        <f>'Form 7 BUNKER C'!$F41</f>
        <v>0</v>
      </c>
      <c r="N134" s="314">
        <f>'Form 7 BUNKER C'!$G41</f>
        <v>0</v>
      </c>
      <c r="O134" s="314">
        <f>'Form 8 LFO Diesel'!$F41</f>
        <v>0</v>
      </c>
      <c r="P134" s="315">
        <f>'Form 8 LFO Diesel'!$G41</f>
        <v>0</v>
      </c>
      <c r="Q134" s="113"/>
      <c r="R134" s="368">
        <v>0.87</v>
      </c>
      <c r="S134" s="309">
        <f t="shared" si="100"/>
        <v>0</v>
      </c>
      <c r="T134" s="321">
        <f t="shared" si="101"/>
        <v>0</v>
      </c>
      <c r="U134" s="321">
        <f t="shared" si="102"/>
        <v>0</v>
      </c>
      <c r="V134" s="321">
        <f t="shared" si="103"/>
        <v>0</v>
      </c>
      <c r="W134" s="321">
        <f t="shared" si="104"/>
        <v>0</v>
      </c>
      <c r="X134" s="321">
        <f t="shared" si="105"/>
        <v>0</v>
      </c>
      <c r="Y134" s="322">
        <f t="shared" si="106"/>
        <v>0</v>
      </c>
      <c r="Z134" s="113"/>
      <c r="AA134" s="113"/>
      <c r="AB134" s="368">
        <v>0.87</v>
      </c>
      <c r="AC134" s="309">
        <f t="shared" si="107"/>
        <v>0</v>
      </c>
      <c r="AD134" s="321">
        <f t="shared" si="108"/>
        <v>0</v>
      </c>
      <c r="AE134" s="321">
        <f t="shared" si="109"/>
        <v>0</v>
      </c>
      <c r="AF134" s="321">
        <f t="shared" si="110"/>
        <v>0</v>
      </c>
      <c r="AG134" s="321">
        <f t="shared" si="111"/>
        <v>0</v>
      </c>
      <c r="AH134" s="321">
        <f t="shared" si="112"/>
        <v>0</v>
      </c>
      <c r="AI134" s="322">
        <f t="shared" si="113"/>
        <v>0</v>
      </c>
      <c r="AJ134" s="113"/>
      <c r="AK134" s="106"/>
      <c r="AL134" s="368">
        <v>0.87</v>
      </c>
      <c r="AM134" s="309">
        <f t="shared" si="114"/>
        <v>0</v>
      </c>
      <c r="AN134" s="321">
        <f t="shared" si="115"/>
        <v>0</v>
      </c>
      <c r="AO134" s="321">
        <f t="shared" si="116"/>
        <v>0</v>
      </c>
      <c r="AP134" s="321">
        <f t="shared" si="117"/>
        <v>0</v>
      </c>
      <c r="AQ134" s="321">
        <f t="shared" si="118"/>
        <v>0</v>
      </c>
      <c r="AR134" s="321">
        <f t="shared" si="119"/>
        <v>0</v>
      </c>
      <c r="AS134" s="322">
        <f t="shared" si="120"/>
        <v>0</v>
      </c>
      <c r="AT134" s="113"/>
      <c r="AU134" s="106"/>
      <c r="AV134" s="368">
        <v>0.87</v>
      </c>
      <c r="AW134" s="309">
        <f t="shared" si="121"/>
        <v>0</v>
      </c>
      <c r="AX134" s="321">
        <f t="shared" si="122"/>
        <v>0</v>
      </c>
      <c r="AY134" s="321">
        <f t="shared" si="123"/>
        <v>0</v>
      </c>
      <c r="AZ134" s="321">
        <f t="shared" si="124"/>
        <v>0</v>
      </c>
      <c r="BA134" s="321">
        <f t="shared" si="125"/>
        <v>0</v>
      </c>
      <c r="BB134" s="321">
        <f t="shared" si="126"/>
        <v>0</v>
      </c>
      <c r="BC134" s="322">
        <f t="shared" si="127"/>
        <v>0</v>
      </c>
      <c r="BD134" s="114"/>
      <c r="BE134" s="106"/>
      <c r="BF134" s="368">
        <v>0.87</v>
      </c>
      <c r="BG134" s="309">
        <f t="shared" si="128"/>
        <v>0</v>
      </c>
      <c r="BH134" s="321">
        <f t="shared" si="129"/>
        <v>0</v>
      </c>
      <c r="BI134" s="321">
        <f t="shared" si="130"/>
        <v>0</v>
      </c>
      <c r="BJ134" s="321">
        <f t="shared" si="131"/>
        <v>0</v>
      </c>
      <c r="BK134" s="321">
        <f t="shared" si="132"/>
        <v>0</v>
      </c>
      <c r="BL134" s="321">
        <f t="shared" si="133"/>
        <v>0</v>
      </c>
      <c r="BM134" s="322">
        <f t="shared" si="134"/>
        <v>0</v>
      </c>
    </row>
    <row r="135" spans="2:65" x14ac:dyDescent="0.25">
      <c r="B135" s="363">
        <v>0.86</v>
      </c>
      <c r="C135" s="309"/>
      <c r="D135" s="309"/>
      <c r="E135" s="309"/>
      <c r="F135" s="309"/>
      <c r="G135" s="309"/>
      <c r="H135" s="309"/>
      <c r="I135" s="314">
        <f>'Form 5 BIODIESEL'!$F42</f>
        <v>0</v>
      </c>
      <c r="J135" s="314">
        <f>'Form 5 BIODIESEL'!$G42</f>
        <v>0</v>
      </c>
      <c r="K135" s="314">
        <f>'Form 6 LNG'!$F42</f>
        <v>0</v>
      </c>
      <c r="L135" s="314">
        <f>'Form 6 LNG'!$G42</f>
        <v>0</v>
      </c>
      <c r="M135" s="314">
        <f>'Form 7 BUNKER C'!$F42</f>
        <v>0</v>
      </c>
      <c r="N135" s="314">
        <f>'Form 7 BUNKER C'!$G42</f>
        <v>0</v>
      </c>
      <c r="O135" s="314">
        <f>'Form 8 LFO Diesel'!$F42</f>
        <v>0</v>
      </c>
      <c r="P135" s="315">
        <f>'Form 8 LFO Diesel'!$G42</f>
        <v>0</v>
      </c>
      <c r="Q135" s="113"/>
      <c r="R135" s="368">
        <v>0.86</v>
      </c>
      <c r="S135" s="309">
        <f t="shared" si="100"/>
        <v>0</v>
      </c>
      <c r="T135" s="321">
        <f t="shared" si="101"/>
        <v>0</v>
      </c>
      <c r="U135" s="321">
        <f t="shared" si="102"/>
        <v>0</v>
      </c>
      <c r="V135" s="321">
        <f t="shared" si="103"/>
        <v>0</v>
      </c>
      <c r="W135" s="321">
        <f t="shared" si="104"/>
        <v>0</v>
      </c>
      <c r="X135" s="321">
        <f t="shared" si="105"/>
        <v>0</v>
      </c>
      <c r="Y135" s="322">
        <f t="shared" si="106"/>
        <v>0</v>
      </c>
      <c r="Z135" s="113"/>
      <c r="AA135" s="113"/>
      <c r="AB135" s="368">
        <v>0.86</v>
      </c>
      <c r="AC135" s="309">
        <f t="shared" si="107"/>
        <v>0</v>
      </c>
      <c r="AD135" s="321">
        <f t="shared" si="108"/>
        <v>0</v>
      </c>
      <c r="AE135" s="321">
        <f t="shared" si="109"/>
        <v>0</v>
      </c>
      <c r="AF135" s="321">
        <f t="shared" si="110"/>
        <v>0</v>
      </c>
      <c r="AG135" s="321">
        <f t="shared" si="111"/>
        <v>0</v>
      </c>
      <c r="AH135" s="321">
        <f t="shared" si="112"/>
        <v>0</v>
      </c>
      <c r="AI135" s="322">
        <f t="shared" si="113"/>
        <v>0</v>
      </c>
      <c r="AJ135" s="113"/>
      <c r="AK135" s="106"/>
      <c r="AL135" s="368">
        <v>0.86</v>
      </c>
      <c r="AM135" s="309">
        <f t="shared" si="114"/>
        <v>0</v>
      </c>
      <c r="AN135" s="321">
        <f t="shared" si="115"/>
        <v>0</v>
      </c>
      <c r="AO135" s="321">
        <f t="shared" si="116"/>
        <v>0</v>
      </c>
      <c r="AP135" s="321">
        <f t="shared" si="117"/>
        <v>0</v>
      </c>
      <c r="AQ135" s="321">
        <f t="shared" si="118"/>
        <v>0</v>
      </c>
      <c r="AR135" s="321">
        <f t="shared" si="119"/>
        <v>0</v>
      </c>
      <c r="AS135" s="322">
        <f t="shared" si="120"/>
        <v>0</v>
      </c>
      <c r="AT135" s="113"/>
      <c r="AU135" s="106"/>
      <c r="AV135" s="368">
        <v>0.86</v>
      </c>
      <c r="AW135" s="309">
        <f t="shared" si="121"/>
        <v>0</v>
      </c>
      <c r="AX135" s="321">
        <f t="shared" si="122"/>
        <v>0</v>
      </c>
      <c r="AY135" s="321">
        <f t="shared" si="123"/>
        <v>0</v>
      </c>
      <c r="AZ135" s="321">
        <f t="shared" si="124"/>
        <v>0</v>
      </c>
      <c r="BA135" s="321">
        <f t="shared" si="125"/>
        <v>0</v>
      </c>
      <c r="BB135" s="321">
        <f t="shared" si="126"/>
        <v>0</v>
      </c>
      <c r="BC135" s="322">
        <f t="shared" si="127"/>
        <v>0</v>
      </c>
      <c r="BD135" s="114"/>
      <c r="BE135" s="106"/>
      <c r="BF135" s="368">
        <v>0.86</v>
      </c>
      <c r="BG135" s="309">
        <f t="shared" si="128"/>
        <v>0</v>
      </c>
      <c r="BH135" s="321">
        <f t="shared" si="129"/>
        <v>0</v>
      </c>
      <c r="BI135" s="321">
        <f t="shared" si="130"/>
        <v>0</v>
      </c>
      <c r="BJ135" s="321">
        <f t="shared" si="131"/>
        <v>0</v>
      </c>
      <c r="BK135" s="321">
        <f t="shared" si="132"/>
        <v>0</v>
      </c>
      <c r="BL135" s="321">
        <f t="shared" si="133"/>
        <v>0</v>
      </c>
      <c r="BM135" s="322">
        <f t="shared" si="134"/>
        <v>0</v>
      </c>
    </row>
    <row r="136" spans="2:65" x14ac:dyDescent="0.25">
      <c r="B136" s="363">
        <v>0.85</v>
      </c>
      <c r="C136" s="309"/>
      <c r="D136" s="309"/>
      <c r="E136" s="309"/>
      <c r="F136" s="309"/>
      <c r="G136" s="309"/>
      <c r="H136" s="309"/>
      <c r="I136" s="314">
        <f>'Form 5 BIODIESEL'!$F43</f>
        <v>0</v>
      </c>
      <c r="J136" s="314">
        <f>'Form 5 BIODIESEL'!$G43</f>
        <v>0</v>
      </c>
      <c r="K136" s="314">
        <f>'Form 6 LNG'!$F43</f>
        <v>0</v>
      </c>
      <c r="L136" s="314">
        <f>'Form 6 LNG'!$G43</f>
        <v>0</v>
      </c>
      <c r="M136" s="314">
        <f>'Form 7 BUNKER C'!$F43</f>
        <v>0</v>
      </c>
      <c r="N136" s="314">
        <f>'Form 7 BUNKER C'!$G43</f>
        <v>0</v>
      </c>
      <c r="O136" s="314">
        <f>'Form 8 LFO Diesel'!$F43</f>
        <v>0</v>
      </c>
      <c r="P136" s="315">
        <f>'Form 8 LFO Diesel'!$G43</f>
        <v>0</v>
      </c>
      <c r="Q136" s="113"/>
      <c r="R136" s="368">
        <v>0.85</v>
      </c>
      <c r="S136" s="309">
        <f t="shared" si="100"/>
        <v>0</v>
      </c>
      <c r="T136" s="321">
        <f t="shared" si="101"/>
        <v>0</v>
      </c>
      <c r="U136" s="321">
        <f t="shared" si="102"/>
        <v>0</v>
      </c>
      <c r="V136" s="321">
        <f t="shared" si="103"/>
        <v>0</v>
      </c>
      <c r="W136" s="321">
        <f t="shared" si="104"/>
        <v>0</v>
      </c>
      <c r="X136" s="321">
        <f t="shared" si="105"/>
        <v>0</v>
      </c>
      <c r="Y136" s="322">
        <f t="shared" si="106"/>
        <v>0</v>
      </c>
      <c r="Z136" s="113"/>
      <c r="AA136" s="113"/>
      <c r="AB136" s="368">
        <v>0.85</v>
      </c>
      <c r="AC136" s="309">
        <f t="shared" si="107"/>
        <v>0</v>
      </c>
      <c r="AD136" s="321">
        <f t="shared" si="108"/>
        <v>0</v>
      </c>
      <c r="AE136" s="321">
        <f t="shared" si="109"/>
        <v>0</v>
      </c>
      <c r="AF136" s="321">
        <f t="shared" si="110"/>
        <v>0</v>
      </c>
      <c r="AG136" s="321">
        <f t="shared" si="111"/>
        <v>0</v>
      </c>
      <c r="AH136" s="321">
        <f t="shared" si="112"/>
        <v>0</v>
      </c>
      <c r="AI136" s="322">
        <f t="shared" si="113"/>
        <v>0</v>
      </c>
      <c r="AJ136" s="113"/>
      <c r="AK136" s="106"/>
      <c r="AL136" s="368">
        <v>0.85</v>
      </c>
      <c r="AM136" s="309">
        <f t="shared" si="114"/>
        <v>0</v>
      </c>
      <c r="AN136" s="321">
        <f t="shared" si="115"/>
        <v>0</v>
      </c>
      <c r="AO136" s="321">
        <f t="shared" si="116"/>
        <v>0</v>
      </c>
      <c r="AP136" s="321">
        <f t="shared" si="117"/>
        <v>0</v>
      </c>
      <c r="AQ136" s="321">
        <f t="shared" si="118"/>
        <v>0</v>
      </c>
      <c r="AR136" s="321">
        <f t="shared" si="119"/>
        <v>0</v>
      </c>
      <c r="AS136" s="322">
        <f t="shared" si="120"/>
        <v>0</v>
      </c>
      <c r="AT136" s="113"/>
      <c r="AU136" s="106"/>
      <c r="AV136" s="368">
        <v>0.85</v>
      </c>
      <c r="AW136" s="309">
        <f t="shared" si="121"/>
        <v>0</v>
      </c>
      <c r="AX136" s="321">
        <f t="shared" si="122"/>
        <v>0</v>
      </c>
      <c r="AY136" s="321">
        <f t="shared" si="123"/>
        <v>0</v>
      </c>
      <c r="AZ136" s="321">
        <f t="shared" si="124"/>
        <v>0</v>
      </c>
      <c r="BA136" s="321">
        <f t="shared" si="125"/>
        <v>0</v>
      </c>
      <c r="BB136" s="321">
        <f t="shared" si="126"/>
        <v>0</v>
      </c>
      <c r="BC136" s="322">
        <f t="shared" si="127"/>
        <v>0</v>
      </c>
      <c r="BD136" s="114"/>
      <c r="BE136" s="106"/>
      <c r="BF136" s="368">
        <v>0.85</v>
      </c>
      <c r="BG136" s="309">
        <f t="shared" si="128"/>
        <v>0</v>
      </c>
      <c r="BH136" s="321">
        <f t="shared" si="129"/>
        <v>0</v>
      </c>
      <c r="BI136" s="321">
        <f t="shared" si="130"/>
        <v>0</v>
      </c>
      <c r="BJ136" s="321">
        <f t="shared" si="131"/>
        <v>0</v>
      </c>
      <c r="BK136" s="321">
        <f t="shared" si="132"/>
        <v>0</v>
      </c>
      <c r="BL136" s="321">
        <f t="shared" si="133"/>
        <v>0</v>
      </c>
      <c r="BM136" s="322">
        <f t="shared" si="134"/>
        <v>0</v>
      </c>
    </row>
    <row r="137" spans="2:65" x14ac:dyDescent="0.25">
      <c r="B137" s="363">
        <v>0.84</v>
      </c>
      <c r="C137" s="309"/>
      <c r="D137" s="309"/>
      <c r="E137" s="309"/>
      <c r="F137" s="309"/>
      <c r="G137" s="309"/>
      <c r="H137" s="309"/>
      <c r="I137" s="314">
        <f>'Form 5 BIODIESEL'!$F44</f>
        <v>0</v>
      </c>
      <c r="J137" s="314">
        <f>'Form 5 BIODIESEL'!$G44</f>
        <v>0</v>
      </c>
      <c r="K137" s="314">
        <f>'Form 6 LNG'!$F44</f>
        <v>0</v>
      </c>
      <c r="L137" s="314">
        <f>'Form 6 LNG'!$G44</f>
        <v>0</v>
      </c>
      <c r="M137" s="314">
        <f>'Form 7 BUNKER C'!$F44</f>
        <v>0</v>
      </c>
      <c r="N137" s="314">
        <f>'Form 7 BUNKER C'!$G44</f>
        <v>0</v>
      </c>
      <c r="O137" s="314">
        <f>'Form 8 LFO Diesel'!$F44</f>
        <v>0</v>
      </c>
      <c r="P137" s="315">
        <f>'Form 8 LFO Diesel'!$G44</f>
        <v>0</v>
      </c>
      <c r="Q137" s="113"/>
      <c r="R137" s="368">
        <v>0.84</v>
      </c>
      <c r="S137" s="309">
        <f t="shared" si="100"/>
        <v>0</v>
      </c>
      <c r="T137" s="321">
        <f t="shared" si="101"/>
        <v>0</v>
      </c>
      <c r="U137" s="321">
        <f t="shared" si="102"/>
        <v>0</v>
      </c>
      <c r="V137" s="321">
        <f t="shared" si="103"/>
        <v>0</v>
      </c>
      <c r="W137" s="321">
        <f t="shared" si="104"/>
        <v>0</v>
      </c>
      <c r="X137" s="321">
        <f t="shared" si="105"/>
        <v>0</v>
      </c>
      <c r="Y137" s="322">
        <f t="shared" si="106"/>
        <v>0</v>
      </c>
      <c r="Z137" s="113"/>
      <c r="AA137" s="113"/>
      <c r="AB137" s="368">
        <v>0.84</v>
      </c>
      <c r="AC137" s="309">
        <f t="shared" si="107"/>
        <v>0</v>
      </c>
      <c r="AD137" s="321">
        <f t="shared" si="108"/>
        <v>0</v>
      </c>
      <c r="AE137" s="321">
        <f t="shared" si="109"/>
        <v>0</v>
      </c>
      <c r="AF137" s="321">
        <f t="shared" si="110"/>
        <v>0</v>
      </c>
      <c r="AG137" s="321">
        <f t="shared" si="111"/>
        <v>0</v>
      </c>
      <c r="AH137" s="321">
        <f t="shared" si="112"/>
        <v>0</v>
      </c>
      <c r="AI137" s="322">
        <f t="shared" si="113"/>
        <v>0</v>
      </c>
      <c r="AJ137" s="113"/>
      <c r="AK137" s="106"/>
      <c r="AL137" s="368">
        <v>0.84</v>
      </c>
      <c r="AM137" s="309">
        <f t="shared" si="114"/>
        <v>0</v>
      </c>
      <c r="AN137" s="321">
        <f t="shared" si="115"/>
        <v>0</v>
      </c>
      <c r="AO137" s="321">
        <f t="shared" si="116"/>
        <v>0</v>
      </c>
      <c r="AP137" s="321">
        <f t="shared" si="117"/>
        <v>0</v>
      </c>
      <c r="AQ137" s="321">
        <f t="shared" si="118"/>
        <v>0</v>
      </c>
      <c r="AR137" s="321">
        <f t="shared" si="119"/>
        <v>0</v>
      </c>
      <c r="AS137" s="322">
        <f t="shared" si="120"/>
        <v>0</v>
      </c>
      <c r="AT137" s="113"/>
      <c r="AU137" s="106"/>
      <c r="AV137" s="368">
        <v>0.84</v>
      </c>
      <c r="AW137" s="309">
        <f t="shared" si="121"/>
        <v>0</v>
      </c>
      <c r="AX137" s="321">
        <f t="shared" si="122"/>
        <v>0</v>
      </c>
      <c r="AY137" s="321">
        <f t="shared" si="123"/>
        <v>0</v>
      </c>
      <c r="AZ137" s="321">
        <f t="shared" si="124"/>
        <v>0</v>
      </c>
      <c r="BA137" s="321">
        <f t="shared" si="125"/>
        <v>0</v>
      </c>
      <c r="BB137" s="321">
        <f t="shared" si="126"/>
        <v>0</v>
      </c>
      <c r="BC137" s="322">
        <f t="shared" si="127"/>
        <v>0</v>
      </c>
      <c r="BD137" s="114"/>
      <c r="BE137" s="106"/>
      <c r="BF137" s="368">
        <v>0.84</v>
      </c>
      <c r="BG137" s="309">
        <f t="shared" si="128"/>
        <v>0</v>
      </c>
      <c r="BH137" s="321">
        <f t="shared" si="129"/>
        <v>0</v>
      </c>
      <c r="BI137" s="321">
        <f t="shared" si="130"/>
        <v>0</v>
      </c>
      <c r="BJ137" s="321">
        <f t="shared" si="131"/>
        <v>0</v>
      </c>
      <c r="BK137" s="321">
        <f t="shared" si="132"/>
        <v>0</v>
      </c>
      <c r="BL137" s="321">
        <f t="shared" si="133"/>
        <v>0</v>
      </c>
      <c r="BM137" s="322">
        <f t="shared" si="134"/>
        <v>0</v>
      </c>
    </row>
    <row r="138" spans="2:65" x14ac:dyDescent="0.25">
      <c r="B138" s="363">
        <v>0.83</v>
      </c>
      <c r="C138" s="309"/>
      <c r="D138" s="309"/>
      <c r="E138" s="309"/>
      <c r="F138" s="309"/>
      <c r="G138" s="309"/>
      <c r="H138" s="309"/>
      <c r="I138" s="314">
        <f>'Form 5 BIODIESEL'!$F45</f>
        <v>0</v>
      </c>
      <c r="J138" s="314">
        <f>'Form 5 BIODIESEL'!$G45</f>
        <v>0</v>
      </c>
      <c r="K138" s="314">
        <f>'Form 6 LNG'!$F45</f>
        <v>0</v>
      </c>
      <c r="L138" s="314">
        <f>'Form 6 LNG'!$G45</f>
        <v>0</v>
      </c>
      <c r="M138" s="314">
        <f>'Form 7 BUNKER C'!$F45</f>
        <v>0</v>
      </c>
      <c r="N138" s="314">
        <f>'Form 7 BUNKER C'!$G45</f>
        <v>0</v>
      </c>
      <c r="O138" s="314">
        <f>'Form 8 LFO Diesel'!$F45</f>
        <v>0</v>
      </c>
      <c r="P138" s="315">
        <f>'Form 8 LFO Diesel'!$G45</f>
        <v>0</v>
      </c>
      <c r="Q138" s="113"/>
      <c r="R138" s="368">
        <v>0.83</v>
      </c>
      <c r="S138" s="309">
        <f t="shared" si="100"/>
        <v>0</v>
      </c>
      <c r="T138" s="321">
        <f t="shared" si="101"/>
        <v>0</v>
      </c>
      <c r="U138" s="321">
        <f t="shared" si="102"/>
        <v>0</v>
      </c>
      <c r="V138" s="321">
        <f t="shared" si="103"/>
        <v>0</v>
      </c>
      <c r="W138" s="321">
        <f t="shared" si="104"/>
        <v>0</v>
      </c>
      <c r="X138" s="321">
        <f t="shared" si="105"/>
        <v>0</v>
      </c>
      <c r="Y138" s="322">
        <f t="shared" si="106"/>
        <v>0</v>
      </c>
      <c r="Z138" s="113"/>
      <c r="AA138" s="113"/>
      <c r="AB138" s="368">
        <v>0.83</v>
      </c>
      <c r="AC138" s="309">
        <f t="shared" si="107"/>
        <v>0</v>
      </c>
      <c r="AD138" s="321">
        <f t="shared" si="108"/>
        <v>0</v>
      </c>
      <c r="AE138" s="321">
        <f t="shared" si="109"/>
        <v>0</v>
      </c>
      <c r="AF138" s="321">
        <f t="shared" si="110"/>
        <v>0</v>
      </c>
      <c r="AG138" s="321">
        <f t="shared" si="111"/>
        <v>0</v>
      </c>
      <c r="AH138" s="321">
        <f t="shared" si="112"/>
        <v>0</v>
      </c>
      <c r="AI138" s="322">
        <f t="shared" si="113"/>
        <v>0</v>
      </c>
      <c r="AJ138" s="113"/>
      <c r="AK138" s="106"/>
      <c r="AL138" s="368">
        <v>0.83</v>
      </c>
      <c r="AM138" s="309">
        <f t="shared" si="114"/>
        <v>0</v>
      </c>
      <c r="AN138" s="321">
        <f t="shared" si="115"/>
        <v>0</v>
      </c>
      <c r="AO138" s="321">
        <f t="shared" si="116"/>
        <v>0</v>
      </c>
      <c r="AP138" s="321">
        <f t="shared" si="117"/>
        <v>0</v>
      </c>
      <c r="AQ138" s="321">
        <f t="shared" si="118"/>
        <v>0</v>
      </c>
      <c r="AR138" s="321">
        <f t="shared" si="119"/>
        <v>0</v>
      </c>
      <c r="AS138" s="322">
        <f t="shared" si="120"/>
        <v>0</v>
      </c>
      <c r="AT138" s="113"/>
      <c r="AU138" s="106"/>
      <c r="AV138" s="368">
        <v>0.83</v>
      </c>
      <c r="AW138" s="309">
        <f t="shared" si="121"/>
        <v>0</v>
      </c>
      <c r="AX138" s="321">
        <f t="shared" si="122"/>
        <v>0</v>
      </c>
      <c r="AY138" s="321">
        <f t="shared" si="123"/>
        <v>0</v>
      </c>
      <c r="AZ138" s="321">
        <f t="shared" si="124"/>
        <v>0</v>
      </c>
      <c r="BA138" s="321">
        <f t="shared" si="125"/>
        <v>0</v>
      </c>
      <c r="BB138" s="321">
        <f t="shared" si="126"/>
        <v>0</v>
      </c>
      <c r="BC138" s="322">
        <f t="shared" si="127"/>
        <v>0</v>
      </c>
      <c r="BD138" s="114"/>
      <c r="BE138" s="106"/>
      <c r="BF138" s="368">
        <v>0.83</v>
      </c>
      <c r="BG138" s="309">
        <f t="shared" si="128"/>
        <v>0</v>
      </c>
      <c r="BH138" s="321">
        <f t="shared" si="129"/>
        <v>0</v>
      </c>
      <c r="BI138" s="321">
        <f t="shared" si="130"/>
        <v>0</v>
      </c>
      <c r="BJ138" s="321">
        <f t="shared" si="131"/>
        <v>0</v>
      </c>
      <c r="BK138" s="321">
        <f t="shared" si="132"/>
        <v>0</v>
      </c>
      <c r="BL138" s="321">
        <f t="shared" si="133"/>
        <v>0</v>
      </c>
      <c r="BM138" s="322">
        <f t="shared" si="134"/>
        <v>0</v>
      </c>
    </row>
    <row r="139" spans="2:65" x14ac:dyDescent="0.25">
      <c r="B139" s="363">
        <v>0.82</v>
      </c>
      <c r="C139" s="309"/>
      <c r="D139" s="309"/>
      <c r="E139" s="309"/>
      <c r="F139" s="309"/>
      <c r="G139" s="309"/>
      <c r="H139" s="309"/>
      <c r="I139" s="314">
        <f>'Form 5 BIODIESEL'!$F46</f>
        <v>0</v>
      </c>
      <c r="J139" s="314">
        <f>'Form 5 BIODIESEL'!$G46</f>
        <v>0</v>
      </c>
      <c r="K139" s="314">
        <f>'Form 6 LNG'!$F46</f>
        <v>0</v>
      </c>
      <c r="L139" s="314">
        <f>'Form 6 LNG'!$G46</f>
        <v>0</v>
      </c>
      <c r="M139" s="314">
        <f>'Form 7 BUNKER C'!$F46</f>
        <v>0</v>
      </c>
      <c r="N139" s="314">
        <f>'Form 7 BUNKER C'!$G46</f>
        <v>0</v>
      </c>
      <c r="O139" s="314">
        <f>'Form 8 LFO Diesel'!$F46</f>
        <v>0</v>
      </c>
      <c r="P139" s="315">
        <f>'Form 8 LFO Diesel'!$G46</f>
        <v>0</v>
      </c>
      <c r="Q139" s="113"/>
      <c r="R139" s="368">
        <v>0.82</v>
      </c>
      <c r="S139" s="309">
        <f t="shared" si="100"/>
        <v>0</v>
      </c>
      <c r="T139" s="321">
        <f t="shared" si="101"/>
        <v>0</v>
      </c>
      <c r="U139" s="321">
        <f t="shared" si="102"/>
        <v>0</v>
      </c>
      <c r="V139" s="321">
        <f t="shared" si="103"/>
        <v>0</v>
      </c>
      <c r="W139" s="321">
        <f t="shared" si="104"/>
        <v>0</v>
      </c>
      <c r="X139" s="321">
        <f t="shared" si="105"/>
        <v>0</v>
      </c>
      <c r="Y139" s="322">
        <f t="shared" si="106"/>
        <v>0</v>
      </c>
      <c r="Z139" s="113"/>
      <c r="AA139" s="113"/>
      <c r="AB139" s="368">
        <v>0.82</v>
      </c>
      <c r="AC139" s="309">
        <f t="shared" si="107"/>
        <v>0</v>
      </c>
      <c r="AD139" s="321">
        <f t="shared" si="108"/>
        <v>0</v>
      </c>
      <c r="AE139" s="321">
        <f t="shared" si="109"/>
        <v>0</v>
      </c>
      <c r="AF139" s="321">
        <f t="shared" si="110"/>
        <v>0</v>
      </c>
      <c r="AG139" s="321">
        <f t="shared" si="111"/>
        <v>0</v>
      </c>
      <c r="AH139" s="321">
        <f t="shared" si="112"/>
        <v>0</v>
      </c>
      <c r="AI139" s="322">
        <f t="shared" si="113"/>
        <v>0</v>
      </c>
      <c r="AJ139" s="113"/>
      <c r="AK139" s="106"/>
      <c r="AL139" s="368">
        <v>0.82</v>
      </c>
      <c r="AM139" s="309">
        <f t="shared" si="114"/>
        <v>0</v>
      </c>
      <c r="AN139" s="321">
        <f t="shared" si="115"/>
        <v>0</v>
      </c>
      <c r="AO139" s="321">
        <f t="shared" si="116"/>
        <v>0</v>
      </c>
      <c r="AP139" s="321">
        <f t="shared" si="117"/>
        <v>0</v>
      </c>
      <c r="AQ139" s="321">
        <f t="shared" si="118"/>
        <v>0</v>
      </c>
      <c r="AR139" s="321">
        <f t="shared" si="119"/>
        <v>0</v>
      </c>
      <c r="AS139" s="322">
        <f t="shared" si="120"/>
        <v>0</v>
      </c>
      <c r="AT139" s="113"/>
      <c r="AU139" s="106"/>
      <c r="AV139" s="368">
        <v>0.82</v>
      </c>
      <c r="AW139" s="309">
        <f t="shared" si="121"/>
        <v>0</v>
      </c>
      <c r="AX139" s="321">
        <f t="shared" si="122"/>
        <v>0</v>
      </c>
      <c r="AY139" s="321">
        <f t="shared" si="123"/>
        <v>0</v>
      </c>
      <c r="AZ139" s="321">
        <f t="shared" si="124"/>
        <v>0</v>
      </c>
      <c r="BA139" s="321">
        <f t="shared" si="125"/>
        <v>0</v>
      </c>
      <c r="BB139" s="321">
        <f t="shared" si="126"/>
        <v>0</v>
      </c>
      <c r="BC139" s="322">
        <f t="shared" si="127"/>
        <v>0</v>
      </c>
      <c r="BD139" s="114"/>
      <c r="BE139" s="106"/>
      <c r="BF139" s="368">
        <v>0.82</v>
      </c>
      <c r="BG139" s="309">
        <f t="shared" si="128"/>
        <v>0</v>
      </c>
      <c r="BH139" s="321">
        <f t="shared" si="129"/>
        <v>0</v>
      </c>
      <c r="BI139" s="321">
        <f t="shared" si="130"/>
        <v>0</v>
      </c>
      <c r="BJ139" s="321">
        <f t="shared" si="131"/>
        <v>0</v>
      </c>
      <c r="BK139" s="321">
        <f t="shared" si="132"/>
        <v>0</v>
      </c>
      <c r="BL139" s="321">
        <f t="shared" si="133"/>
        <v>0</v>
      </c>
      <c r="BM139" s="322">
        <f t="shared" si="134"/>
        <v>0</v>
      </c>
    </row>
    <row r="140" spans="2:65" x14ac:dyDescent="0.25">
      <c r="B140" s="363">
        <v>0.81</v>
      </c>
      <c r="C140" s="309"/>
      <c r="D140" s="309"/>
      <c r="E140" s="309"/>
      <c r="F140" s="309"/>
      <c r="G140" s="309"/>
      <c r="H140" s="309"/>
      <c r="I140" s="314">
        <f>'Form 5 BIODIESEL'!$F47</f>
        <v>0</v>
      </c>
      <c r="J140" s="314">
        <f>'Form 5 BIODIESEL'!$G47</f>
        <v>0</v>
      </c>
      <c r="K140" s="314">
        <f>'Form 6 LNG'!$F47</f>
        <v>0</v>
      </c>
      <c r="L140" s="314">
        <f>'Form 6 LNG'!$G47</f>
        <v>0</v>
      </c>
      <c r="M140" s="314">
        <f>'Form 7 BUNKER C'!$F47</f>
        <v>0</v>
      </c>
      <c r="N140" s="314">
        <f>'Form 7 BUNKER C'!$G47</f>
        <v>0</v>
      </c>
      <c r="O140" s="314">
        <f>'Form 8 LFO Diesel'!$F47</f>
        <v>0</v>
      </c>
      <c r="P140" s="315">
        <f>'Form 8 LFO Diesel'!$G47</f>
        <v>0</v>
      </c>
      <c r="Q140" s="113"/>
      <c r="R140" s="368">
        <v>0.81</v>
      </c>
      <c r="S140" s="309">
        <f t="shared" si="100"/>
        <v>0</v>
      </c>
      <c r="T140" s="321">
        <f t="shared" si="101"/>
        <v>0</v>
      </c>
      <c r="U140" s="321">
        <f t="shared" si="102"/>
        <v>0</v>
      </c>
      <c r="V140" s="321">
        <f t="shared" si="103"/>
        <v>0</v>
      </c>
      <c r="W140" s="321">
        <f t="shared" si="104"/>
        <v>0</v>
      </c>
      <c r="X140" s="321">
        <f t="shared" si="105"/>
        <v>0</v>
      </c>
      <c r="Y140" s="322">
        <f t="shared" si="106"/>
        <v>0</v>
      </c>
      <c r="Z140" s="113"/>
      <c r="AA140" s="113"/>
      <c r="AB140" s="368">
        <v>0.81</v>
      </c>
      <c r="AC140" s="309">
        <f t="shared" si="107"/>
        <v>0</v>
      </c>
      <c r="AD140" s="321">
        <f t="shared" si="108"/>
        <v>0</v>
      </c>
      <c r="AE140" s="321">
        <f t="shared" si="109"/>
        <v>0</v>
      </c>
      <c r="AF140" s="321">
        <f t="shared" si="110"/>
        <v>0</v>
      </c>
      <c r="AG140" s="321">
        <f t="shared" si="111"/>
        <v>0</v>
      </c>
      <c r="AH140" s="321">
        <f t="shared" si="112"/>
        <v>0</v>
      </c>
      <c r="AI140" s="322">
        <f t="shared" si="113"/>
        <v>0</v>
      </c>
      <c r="AJ140" s="113"/>
      <c r="AK140" s="106"/>
      <c r="AL140" s="368">
        <v>0.81</v>
      </c>
      <c r="AM140" s="309">
        <f t="shared" si="114"/>
        <v>0</v>
      </c>
      <c r="AN140" s="321">
        <f t="shared" si="115"/>
        <v>0</v>
      </c>
      <c r="AO140" s="321">
        <f t="shared" si="116"/>
        <v>0</v>
      </c>
      <c r="AP140" s="321">
        <f t="shared" si="117"/>
        <v>0</v>
      </c>
      <c r="AQ140" s="321">
        <f t="shared" si="118"/>
        <v>0</v>
      </c>
      <c r="AR140" s="321">
        <f t="shared" si="119"/>
        <v>0</v>
      </c>
      <c r="AS140" s="322">
        <f t="shared" si="120"/>
        <v>0</v>
      </c>
      <c r="AT140" s="113"/>
      <c r="AU140" s="106"/>
      <c r="AV140" s="368">
        <v>0.81</v>
      </c>
      <c r="AW140" s="309">
        <f t="shared" si="121"/>
        <v>0</v>
      </c>
      <c r="AX140" s="321">
        <f t="shared" si="122"/>
        <v>0</v>
      </c>
      <c r="AY140" s="321">
        <f t="shared" si="123"/>
        <v>0</v>
      </c>
      <c r="AZ140" s="321">
        <f t="shared" si="124"/>
        <v>0</v>
      </c>
      <c r="BA140" s="321">
        <f t="shared" si="125"/>
        <v>0</v>
      </c>
      <c r="BB140" s="321">
        <f t="shared" si="126"/>
        <v>0</v>
      </c>
      <c r="BC140" s="322">
        <f t="shared" si="127"/>
        <v>0</v>
      </c>
      <c r="BD140" s="114"/>
      <c r="BE140" s="106"/>
      <c r="BF140" s="368">
        <v>0.81</v>
      </c>
      <c r="BG140" s="309">
        <f t="shared" si="128"/>
        <v>0</v>
      </c>
      <c r="BH140" s="321">
        <f t="shared" si="129"/>
        <v>0</v>
      </c>
      <c r="BI140" s="321">
        <f t="shared" si="130"/>
        <v>0</v>
      </c>
      <c r="BJ140" s="321">
        <f t="shared" si="131"/>
        <v>0</v>
      </c>
      <c r="BK140" s="321">
        <f t="shared" si="132"/>
        <v>0</v>
      </c>
      <c r="BL140" s="321">
        <f t="shared" si="133"/>
        <v>0</v>
      </c>
      <c r="BM140" s="322">
        <f t="shared" si="134"/>
        <v>0</v>
      </c>
    </row>
    <row r="141" spans="2:65" x14ac:dyDescent="0.25">
      <c r="B141" s="363">
        <v>0.8</v>
      </c>
      <c r="C141" s="309"/>
      <c r="D141" s="309"/>
      <c r="E141" s="309"/>
      <c r="F141" s="309"/>
      <c r="G141" s="309"/>
      <c r="H141" s="309"/>
      <c r="I141" s="314">
        <f>'Form 5 BIODIESEL'!$F48</f>
        <v>0</v>
      </c>
      <c r="J141" s="314">
        <f>'Form 5 BIODIESEL'!$G48</f>
        <v>0</v>
      </c>
      <c r="K141" s="314">
        <f>'Form 6 LNG'!$F48</f>
        <v>0</v>
      </c>
      <c r="L141" s="314">
        <f>'Form 6 LNG'!$G48</f>
        <v>0</v>
      </c>
      <c r="M141" s="314">
        <f>'Form 7 BUNKER C'!$F48</f>
        <v>0</v>
      </c>
      <c r="N141" s="314">
        <f>'Form 7 BUNKER C'!$G48</f>
        <v>0</v>
      </c>
      <c r="O141" s="314">
        <f>'Form 8 LFO Diesel'!$F48</f>
        <v>0</v>
      </c>
      <c r="P141" s="315">
        <f>'Form 8 LFO Diesel'!$G48</f>
        <v>0</v>
      </c>
      <c r="Q141" s="113"/>
      <c r="R141" s="368">
        <v>0.8</v>
      </c>
      <c r="S141" s="309">
        <f t="shared" si="100"/>
        <v>0</v>
      </c>
      <c r="T141" s="321">
        <f t="shared" si="101"/>
        <v>0</v>
      </c>
      <c r="U141" s="321">
        <f t="shared" si="102"/>
        <v>0</v>
      </c>
      <c r="V141" s="321">
        <f t="shared" si="103"/>
        <v>0</v>
      </c>
      <c r="W141" s="321">
        <f t="shared" si="104"/>
        <v>0</v>
      </c>
      <c r="X141" s="321">
        <f t="shared" si="105"/>
        <v>0</v>
      </c>
      <c r="Y141" s="322">
        <f t="shared" si="106"/>
        <v>0</v>
      </c>
      <c r="Z141" s="113"/>
      <c r="AA141" s="113"/>
      <c r="AB141" s="368">
        <v>0.8</v>
      </c>
      <c r="AC141" s="309">
        <f t="shared" si="107"/>
        <v>0</v>
      </c>
      <c r="AD141" s="321">
        <f t="shared" si="108"/>
        <v>0</v>
      </c>
      <c r="AE141" s="321">
        <f t="shared" si="109"/>
        <v>0</v>
      </c>
      <c r="AF141" s="321">
        <f t="shared" si="110"/>
        <v>0</v>
      </c>
      <c r="AG141" s="321">
        <f t="shared" si="111"/>
        <v>0</v>
      </c>
      <c r="AH141" s="321">
        <f t="shared" si="112"/>
        <v>0</v>
      </c>
      <c r="AI141" s="322">
        <f t="shared" si="113"/>
        <v>0</v>
      </c>
      <c r="AJ141" s="113"/>
      <c r="AK141" s="106"/>
      <c r="AL141" s="368">
        <v>0.8</v>
      </c>
      <c r="AM141" s="309">
        <f t="shared" si="114"/>
        <v>0</v>
      </c>
      <c r="AN141" s="321">
        <f t="shared" si="115"/>
        <v>0</v>
      </c>
      <c r="AO141" s="321">
        <f t="shared" si="116"/>
        <v>0</v>
      </c>
      <c r="AP141" s="321">
        <f t="shared" si="117"/>
        <v>0</v>
      </c>
      <c r="AQ141" s="321">
        <f t="shared" si="118"/>
        <v>0</v>
      </c>
      <c r="AR141" s="321">
        <f t="shared" si="119"/>
        <v>0</v>
      </c>
      <c r="AS141" s="322">
        <f t="shared" si="120"/>
        <v>0</v>
      </c>
      <c r="AT141" s="113"/>
      <c r="AU141" s="106"/>
      <c r="AV141" s="368">
        <v>0.8</v>
      </c>
      <c r="AW141" s="309">
        <f t="shared" si="121"/>
        <v>0</v>
      </c>
      <c r="AX141" s="321">
        <f t="shared" si="122"/>
        <v>0</v>
      </c>
      <c r="AY141" s="321">
        <f t="shared" si="123"/>
        <v>0</v>
      </c>
      <c r="AZ141" s="321">
        <f t="shared" si="124"/>
        <v>0</v>
      </c>
      <c r="BA141" s="321">
        <f t="shared" si="125"/>
        <v>0</v>
      </c>
      <c r="BB141" s="321">
        <f t="shared" si="126"/>
        <v>0</v>
      </c>
      <c r="BC141" s="322">
        <f t="shared" si="127"/>
        <v>0</v>
      </c>
      <c r="BD141" s="114"/>
      <c r="BE141" s="106"/>
      <c r="BF141" s="368">
        <v>0.8</v>
      </c>
      <c r="BG141" s="309">
        <f t="shared" si="128"/>
        <v>0</v>
      </c>
      <c r="BH141" s="321">
        <f t="shared" si="129"/>
        <v>0</v>
      </c>
      <c r="BI141" s="321">
        <f t="shared" si="130"/>
        <v>0</v>
      </c>
      <c r="BJ141" s="321">
        <f t="shared" si="131"/>
        <v>0</v>
      </c>
      <c r="BK141" s="321">
        <f t="shared" si="132"/>
        <v>0</v>
      </c>
      <c r="BL141" s="321">
        <f t="shared" si="133"/>
        <v>0</v>
      </c>
      <c r="BM141" s="322">
        <f t="shared" si="134"/>
        <v>0</v>
      </c>
    </row>
    <row r="142" spans="2:65" x14ac:dyDescent="0.25">
      <c r="B142" s="363">
        <v>0.79</v>
      </c>
      <c r="C142" s="309"/>
      <c r="D142" s="309"/>
      <c r="E142" s="309"/>
      <c r="F142" s="309"/>
      <c r="G142" s="309"/>
      <c r="H142" s="309"/>
      <c r="I142" s="314">
        <f>'Form 5 BIODIESEL'!$F49</f>
        <v>0</v>
      </c>
      <c r="J142" s="314">
        <f>'Form 5 BIODIESEL'!$G49</f>
        <v>0</v>
      </c>
      <c r="K142" s="314">
        <f>'Form 6 LNG'!$F49</f>
        <v>0</v>
      </c>
      <c r="L142" s="314">
        <f>'Form 6 LNG'!$G49</f>
        <v>0</v>
      </c>
      <c r="M142" s="314">
        <f>'Form 7 BUNKER C'!$F49</f>
        <v>0</v>
      </c>
      <c r="N142" s="314">
        <f>'Form 7 BUNKER C'!$G49</f>
        <v>0</v>
      </c>
      <c r="O142" s="314">
        <f>'Form 8 LFO Diesel'!$F49</f>
        <v>0</v>
      </c>
      <c r="P142" s="315">
        <f>'Form 8 LFO Diesel'!$G49</f>
        <v>0</v>
      </c>
      <c r="Q142" s="113"/>
      <c r="R142" s="368">
        <v>0.79</v>
      </c>
      <c r="S142" s="309">
        <f t="shared" si="100"/>
        <v>0</v>
      </c>
      <c r="T142" s="321">
        <f t="shared" si="101"/>
        <v>0</v>
      </c>
      <c r="U142" s="321">
        <f t="shared" si="102"/>
        <v>0</v>
      </c>
      <c r="V142" s="321">
        <f t="shared" si="103"/>
        <v>0</v>
      </c>
      <c r="W142" s="321">
        <f t="shared" si="104"/>
        <v>0</v>
      </c>
      <c r="X142" s="321">
        <f t="shared" si="105"/>
        <v>0</v>
      </c>
      <c r="Y142" s="322">
        <f t="shared" si="106"/>
        <v>0</v>
      </c>
      <c r="Z142" s="113"/>
      <c r="AA142" s="113"/>
      <c r="AB142" s="368">
        <v>0.79</v>
      </c>
      <c r="AC142" s="309">
        <f t="shared" si="107"/>
        <v>0</v>
      </c>
      <c r="AD142" s="321">
        <f t="shared" si="108"/>
        <v>0</v>
      </c>
      <c r="AE142" s="321">
        <f t="shared" si="109"/>
        <v>0</v>
      </c>
      <c r="AF142" s="321">
        <f t="shared" si="110"/>
        <v>0</v>
      </c>
      <c r="AG142" s="321">
        <f t="shared" si="111"/>
        <v>0</v>
      </c>
      <c r="AH142" s="321">
        <f t="shared" si="112"/>
        <v>0</v>
      </c>
      <c r="AI142" s="322">
        <f t="shared" si="113"/>
        <v>0</v>
      </c>
      <c r="AJ142" s="113"/>
      <c r="AK142" s="106"/>
      <c r="AL142" s="368">
        <v>0.79</v>
      </c>
      <c r="AM142" s="309">
        <f t="shared" si="114"/>
        <v>0</v>
      </c>
      <c r="AN142" s="321">
        <f t="shared" si="115"/>
        <v>0</v>
      </c>
      <c r="AO142" s="321">
        <f t="shared" si="116"/>
        <v>0</v>
      </c>
      <c r="AP142" s="321">
        <f t="shared" si="117"/>
        <v>0</v>
      </c>
      <c r="AQ142" s="321">
        <f t="shared" si="118"/>
        <v>0</v>
      </c>
      <c r="AR142" s="321">
        <f t="shared" si="119"/>
        <v>0</v>
      </c>
      <c r="AS142" s="322">
        <f t="shared" si="120"/>
        <v>0</v>
      </c>
      <c r="AT142" s="113"/>
      <c r="AU142" s="106"/>
      <c r="AV142" s="368">
        <v>0.79</v>
      </c>
      <c r="AW142" s="309">
        <f t="shared" si="121"/>
        <v>0</v>
      </c>
      <c r="AX142" s="321">
        <f t="shared" si="122"/>
        <v>0</v>
      </c>
      <c r="AY142" s="321">
        <f t="shared" si="123"/>
        <v>0</v>
      </c>
      <c r="AZ142" s="321">
        <f t="shared" si="124"/>
        <v>0</v>
      </c>
      <c r="BA142" s="321">
        <f t="shared" si="125"/>
        <v>0</v>
      </c>
      <c r="BB142" s="321">
        <f t="shared" si="126"/>
        <v>0</v>
      </c>
      <c r="BC142" s="322">
        <f t="shared" si="127"/>
        <v>0</v>
      </c>
      <c r="BD142" s="114"/>
      <c r="BE142" s="106"/>
      <c r="BF142" s="368">
        <v>0.79</v>
      </c>
      <c r="BG142" s="309">
        <f t="shared" si="128"/>
        <v>0</v>
      </c>
      <c r="BH142" s="321">
        <f t="shared" si="129"/>
        <v>0</v>
      </c>
      <c r="BI142" s="321">
        <f t="shared" si="130"/>
        <v>0</v>
      </c>
      <c r="BJ142" s="321">
        <f t="shared" si="131"/>
        <v>0</v>
      </c>
      <c r="BK142" s="321">
        <f t="shared" si="132"/>
        <v>0</v>
      </c>
      <c r="BL142" s="321">
        <f t="shared" si="133"/>
        <v>0</v>
      </c>
      <c r="BM142" s="322">
        <f t="shared" si="134"/>
        <v>0</v>
      </c>
    </row>
    <row r="143" spans="2:65" x14ac:dyDescent="0.25">
      <c r="B143" s="363">
        <v>0.78</v>
      </c>
      <c r="C143" s="309"/>
      <c r="D143" s="309"/>
      <c r="E143" s="309"/>
      <c r="F143" s="309"/>
      <c r="G143" s="309"/>
      <c r="H143" s="309"/>
      <c r="I143" s="314">
        <f>'Form 5 BIODIESEL'!$F50</f>
        <v>0</v>
      </c>
      <c r="J143" s="314">
        <f>'Form 5 BIODIESEL'!$G50</f>
        <v>0</v>
      </c>
      <c r="K143" s="314">
        <f>'Form 6 LNG'!$F50</f>
        <v>0</v>
      </c>
      <c r="L143" s="314">
        <f>'Form 6 LNG'!$G50</f>
        <v>0</v>
      </c>
      <c r="M143" s="314">
        <f>'Form 7 BUNKER C'!$F50</f>
        <v>0</v>
      </c>
      <c r="N143" s="314">
        <f>'Form 7 BUNKER C'!$G50</f>
        <v>0</v>
      </c>
      <c r="O143" s="314">
        <f>'Form 8 LFO Diesel'!$F50</f>
        <v>0</v>
      </c>
      <c r="P143" s="315">
        <f>'Form 8 LFO Diesel'!$G50</f>
        <v>0</v>
      </c>
      <c r="Q143" s="113"/>
      <c r="R143" s="368">
        <v>0.78</v>
      </c>
      <c r="S143" s="309">
        <f t="shared" si="100"/>
        <v>0</v>
      </c>
      <c r="T143" s="321">
        <f t="shared" si="101"/>
        <v>0</v>
      </c>
      <c r="U143" s="321">
        <f t="shared" si="102"/>
        <v>0</v>
      </c>
      <c r="V143" s="321">
        <f t="shared" si="103"/>
        <v>0</v>
      </c>
      <c r="W143" s="321">
        <f t="shared" si="104"/>
        <v>0</v>
      </c>
      <c r="X143" s="321">
        <f t="shared" si="105"/>
        <v>0</v>
      </c>
      <c r="Y143" s="322">
        <f t="shared" si="106"/>
        <v>0</v>
      </c>
      <c r="Z143" s="113"/>
      <c r="AA143" s="113"/>
      <c r="AB143" s="368">
        <v>0.78</v>
      </c>
      <c r="AC143" s="309">
        <f t="shared" si="107"/>
        <v>0</v>
      </c>
      <c r="AD143" s="321">
        <f t="shared" si="108"/>
        <v>0</v>
      </c>
      <c r="AE143" s="321">
        <f t="shared" si="109"/>
        <v>0</v>
      </c>
      <c r="AF143" s="321">
        <f t="shared" si="110"/>
        <v>0</v>
      </c>
      <c r="AG143" s="321">
        <f t="shared" si="111"/>
        <v>0</v>
      </c>
      <c r="AH143" s="321">
        <f t="shared" si="112"/>
        <v>0</v>
      </c>
      <c r="AI143" s="322">
        <f t="shared" si="113"/>
        <v>0</v>
      </c>
      <c r="AJ143" s="113"/>
      <c r="AK143" s="106"/>
      <c r="AL143" s="368">
        <v>0.78</v>
      </c>
      <c r="AM143" s="309">
        <f t="shared" si="114"/>
        <v>0</v>
      </c>
      <c r="AN143" s="321">
        <f t="shared" si="115"/>
        <v>0</v>
      </c>
      <c r="AO143" s="321">
        <f t="shared" si="116"/>
        <v>0</v>
      </c>
      <c r="AP143" s="321">
        <f t="shared" si="117"/>
        <v>0</v>
      </c>
      <c r="AQ143" s="321">
        <f t="shared" si="118"/>
        <v>0</v>
      </c>
      <c r="AR143" s="321">
        <f t="shared" si="119"/>
        <v>0</v>
      </c>
      <c r="AS143" s="322">
        <f t="shared" si="120"/>
        <v>0</v>
      </c>
      <c r="AT143" s="113"/>
      <c r="AU143" s="106"/>
      <c r="AV143" s="368">
        <v>0.78</v>
      </c>
      <c r="AW143" s="309">
        <f t="shared" si="121"/>
        <v>0</v>
      </c>
      <c r="AX143" s="321">
        <f t="shared" si="122"/>
        <v>0</v>
      </c>
      <c r="AY143" s="321">
        <f t="shared" si="123"/>
        <v>0</v>
      </c>
      <c r="AZ143" s="321">
        <f t="shared" si="124"/>
        <v>0</v>
      </c>
      <c r="BA143" s="321">
        <f t="shared" si="125"/>
        <v>0</v>
      </c>
      <c r="BB143" s="321">
        <f t="shared" si="126"/>
        <v>0</v>
      </c>
      <c r="BC143" s="322">
        <f t="shared" si="127"/>
        <v>0</v>
      </c>
      <c r="BD143" s="114"/>
      <c r="BE143" s="106"/>
      <c r="BF143" s="368">
        <v>0.78</v>
      </c>
      <c r="BG143" s="309">
        <f t="shared" si="128"/>
        <v>0</v>
      </c>
      <c r="BH143" s="321">
        <f t="shared" si="129"/>
        <v>0</v>
      </c>
      <c r="BI143" s="321">
        <f t="shared" si="130"/>
        <v>0</v>
      </c>
      <c r="BJ143" s="321">
        <f t="shared" si="131"/>
        <v>0</v>
      </c>
      <c r="BK143" s="321">
        <f t="shared" si="132"/>
        <v>0</v>
      </c>
      <c r="BL143" s="321">
        <f t="shared" si="133"/>
        <v>0</v>
      </c>
      <c r="BM143" s="322">
        <f t="shared" si="134"/>
        <v>0</v>
      </c>
    </row>
    <row r="144" spans="2:65" x14ac:dyDescent="0.25">
      <c r="B144" s="363">
        <v>0.77</v>
      </c>
      <c r="C144" s="309"/>
      <c r="D144" s="309"/>
      <c r="E144" s="309"/>
      <c r="F144" s="309"/>
      <c r="G144" s="309"/>
      <c r="H144" s="309"/>
      <c r="I144" s="314">
        <f>'Form 5 BIODIESEL'!$F51</f>
        <v>0</v>
      </c>
      <c r="J144" s="314">
        <f>'Form 5 BIODIESEL'!$G51</f>
        <v>0</v>
      </c>
      <c r="K144" s="314">
        <f>'Form 6 LNG'!$F51</f>
        <v>0</v>
      </c>
      <c r="L144" s="314">
        <f>'Form 6 LNG'!$G51</f>
        <v>0</v>
      </c>
      <c r="M144" s="314">
        <f>'Form 7 BUNKER C'!$F51</f>
        <v>0</v>
      </c>
      <c r="N144" s="314">
        <f>'Form 7 BUNKER C'!$G51</f>
        <v>0</v>
      </c>
      <c r="O144" s="314">
        <f>'Form 8 LFO Diesel'!$F51</f>
        <v>0</v>
      </c>
      <c r="P144" s="315">
        <f>'Form 8 LFO Diesel'!$G51</f>
        <v>0</v>
      </c>
      <c r="Q144" s="113"/>
      <c r="R144" s="368">
        <v>0.77</v>
      </c>
      <c r="S144" s="309">
        <f t="shared" si="100"/>
        <v>0</v>
      </c>
      <c r="T144" s="321">
        <f t="shared" si="101"/>
        <v>0</v>
      </c>
      <c r="U144" s="321">
        <f t="shared" si="102"/>
        <v>0</v>
      </c>
      <c r="V144" s="321">
        <f t="shared" si="103"/>
        <v>0</v>
      </c>
      <c r="W144" s="321">
        <f t="shared" si="104"/>
        <v>0</v>
      </c>
      <c r="X144" s="321">
        <f t="shared" si="105"/>
        <v>0</v>
      </c>
      <c r="Y144" s="322">
        <f t="shared" si="106"/>
        <v>0</v>
      </c>
      <c r="Z144" s="113"/>
      <c r="AA144" s="113"/>
      <c r="AB144" s="368">
        <v>0.77</v>
      </c>
      <c r="AC144" s="309">
        <f t="shared" si="107"/>
        <v>0</v>
      </c>
      <c r="AD144" s="321">
        <f t="shared" si="108"/>
        <v>0</v>
      </c>
      <c r="AE144" s="321">
        <f t="shared" si="109"/>
        <v>0</v>
      </c>
      <c r="AF144" s="321">
        <f t="shared" si="110"/>
        <v>0</v>
      </c>
      <c r="AG144" s="321">
        <f t="shared" si="111"/>
        <v>0</v>
      </c>
      <c r="AH144" s="321">
        <f t="shared" si="112"/>
        <v>0</v>
      </c>
      <c r="AI144" s="322">
        <f t="shared" si="113"/>
        <v>0</v>
      </c>
      <c r="AJ144" s="113"/>
      <c r="AK144" s="106"/>
      <c r="AL144" s="368">
        <v>0.77</v>
      </c>
      <c r="AM144" s="309">
        <f t="shared" si="114"/>
        <v>0</v>
      </c>
      <c r="AN144" s="321">
        <f t="shared" si="115"/>
        <v>0</v>
      </c>
      <c r="AO144" s="321">
        <f t="shared" si="116"/>
        <v>0</v>
      </c>
      <c r="AP144" s="321">
        <f t="shared" si="117"/>
        <v>0</v>
      </c>
      <c r="AQ144" s="321">
        <f t="shared" si="118"/>
        <v>0</v>
      </c>
      <c r="AR144" s="321">
        <f t="shared" si="119"/>
        <v>0</v>
      </c>
      <c r="AS144" s="322">
        <f t="shared" si="120"/>
        <v>0</v>
      </c>
      <c r="AT144" s="113"/>
      <c r="AU144" s="106"/>
      <c r="AV144" s="368">
        <v>0.77</v>
      </c>
      <c r="AW144" s="309">
        <f t="shared" si="121"/>
        <v>0</v>
      </c>
      <c r="AX144" s="321">
        <f t="shared" si="122"/>
        <v>0</v>
      </c>
      <c r="AY144" s="321">
        <f t="shared" si="123"/>
        <v>0</v>
      </c>
      <c r="AZ144" s="321">
        <f t="shared" si="124"/>
        <v>0</v>
      </c>
      <c r="BA144" s="321">
        <f t="shared" si="125"/>
        <v>0</v>
      </c>
      <c r="BB144" s="321">
        <f t="shared" si="126"/>
        <v>0</v>
      </c>
      <c r="BC144" s="322">
        <f t="shared" si="127"/>
        <v>0</v>
      </c>
      <c r="BD144" s="114"/>
      <c r="BE144" s="106"/>
      <c r="BF144" s="368">
        <v>0.77</v>
      </c>
      <c r="BG144" s="309">
        <f t="shared" si="128"/>
        <v>0</v>
      </c>
      <c r="BH144" s="321">
        <f t="shared" si="129"/>
        <v>0</v>
      </c>
      <c r="BI144" s="321">
        <f t="shared" si="130"/>
        <v>0</v>
      </c>
      <c r="BJ144" s="321">
        <f t="shared" si="131"/>
        <v>0</v>
      </c>
      <c r="BK144" s="321">
        <f t="shared" si="132"/>
        <v>0</v>
      </c>
      <c r="BL144" s="321">
        <f t="shared" si="133"/>
        <v>0</v>
      </c>
      <c r="BM144" s="322">
        <f t="shared" si="134"/>
        <v>0</v>
      </c>
    </row>
    <row r="145" spans="2:65" x14ac:dyDescent="0.25">
      <c r="B145" s="363">
        <v>0.76</v>
      </c>
      <c r="C145" s="309"/>
      <c r="D145" s="309"/>
      <c r="E145" s="309"/>
      <c r="F145" s="309"/>
      <c r="G145" s="309"/>
      <c r="H145" s="309"/>
      <c r="I145" s="314">
        <f>'Form 5 BIODIESEL'!$F52</f>
        <v>0</v>
      </c>
      <c r="J145" s="314">
        <f>'Form 5 BIODIESEL'!$G52</f>
        <v>0</v>
      </c>
      <c r="K145" s="314">
        <f>'Form 6 LNG'!$F52</f>
        <v>0</v>
      </c>
      <c r="L145" s="314">
        <f>'Form 6 LNG'!$G52</f>
        <v>0</v>
      </c>
      <c r="M145" s="314">
        <f>'Form 7 BUNKER C'!$F52</f>
        <v>0</v>
      </c>
      <c r="N145" s="314">
        <f>'Form 7 BUNKER C'!$G52</f>
        <v>0</v>
      </c>
      <c r="O145" s="314">
        <f>'Form 8 LFO Diesel'!$F52</f>
        <v>0</v>
      </c>
      <c r="P145" s="315">
        <f>'Form 8 LFO Diesel'!$G52</f>
        <v>0</v>
      </c>
      <c r="Q145" s="113"/>
      <c r="R145" s="368">
        <v>0.76</v>
      </c>
      <c r="S145" s="309">
        <f t="shared" si="100"/>
        <v>0</v>
      </c>
      <c r="T145" s="321">
        <f t="shared" si="101"/>
        <v>0</v>
      </c>
      <c r="U145" s="321">
        <f t="shared" si="102"/>
        <v>0</v>
      </c>
      <c r="V145" s="321">
        <f t="shared" si="103"/>
        <v>0</v>
      </c>
      <c r="W145" s="321">
        <f t="shared" si="104"/>
        <v>0</v>
      </c>
      <c r="X145" s="321">
        <f t="shared" si="105"/>
        <v>0</v>
      </c>
      <c r="Y145" s="322">
        <f t="shared" si="106"/>
        <v>0</v>
      </c>
      <c r="Z145" s="113"/>
      <c r="AA145" s="113"/>
      <c r="AB145" s="368">
        <v>0.76</v>
      </c>
      <c r="AC145" s="309">
        <f t="shared" si="107"/>
        <v>0</v>
      </c>
      <c r="AD145" s="321">
        <f t="shared" si="108"/>
        <v>0</v>
      </c>
      <c r="AE145" s="321">
        <f t="shared" si="109"/>
        <v>0</v>
      </c>
      <c r="AF145" s="321">
        <f t="shared" si="110"/>
        <v>0</v>
      </c>
      <c r="AG145" s="321">
        <f t="shared" si="111"/>
        <v>0</v>
      </c>
      <c r="AH145" s="321">
        <f t="shared" si="112"/>
        <v>0</v>
      </c>
      <c r="AI145" s="322">
        <f t="shared" si="113"/>
        <v>0</v>
      </c>
      <c r="AJ145" s="113"/>
      <c r="AK145" s="106"/>
      <c r="AL145" s="368">
        <v>0.76</v>
      </c>
      <c r="AM145" s="309">
        <f t="shared" si="114"/>
        <v>0</v>
      </c>
      <c r="AN145" s="321">
        <f t="shared" si="115"/>
        <v>0</v>
      </c>
      <c r="AO145" s="321">
        <f t="shared" si="116"/>
        <v>0</v>
      </c>
      <c r="AP145" s="321">
        <f t="shared" si="117"/>
        <v>0</v>
      </c>
      <c r="AQ145" s="321">
        <f t="shared" si="118"/>
        <v>0</v>
      </c>
      <c r="AR145" s="321">
        <f t="shared" si="119"/>
        <v>0</v>
      </c>
      <c r="AS145" s="322">
        <f t="shared" si="120"/>
        <v>0</v>
      </c>
      <c r="AT145" s="113"/>
      <c r="AU145" s="106"/>
      <c r="AV145" s="368">
        <v>0.76</v>
      </c>
      <c r="AW145" s="309">
        <f t="shared" si="121"/>
        <v>0</v>
      </c>
      <c r="AX145" s="321">
        <f t="shared" si="122"/>
        <v>0</v>
      </c>
      <c r="AY145" s="321">
        <f t="shared" si="123"/>
        <v>0</v>
      </c>
      <c r="AZ145" s="321">
        <f t="shared" si="124"/>
        <v>0</v>
      </c>
      <c r="BA145" s="321">
        <f t="shared" si="125"/>
        <v>0</v>
      </c>
      <c r="BB145" s="321">
        <f t="shared" si="126"/>
        <v>0</v>
      </c>
      <c r="BC145" s="322">
        <f t="shared" si="127"/>
        <v>0</v>
      </c>
      <c r="BD145" s="114"/>
      <c r="BE145" s="106"/>
      <c r="BF145" s="368">
        <v>0.76</v>
      </c>
      <c r="BG145" s="309">
        <f t="shared" si="128"/>
        <v>0</v>
      </c>
      <c r="BH145" s="321">
        <f t="shared" si="129"/>
        <v>0</v>
      </c>
      <c r="BI145" s="321">
        <f t="shared" si="130"/>
        <v>0</v>
      </c>
      <c r="BJ145" s="321">
        <f t="shared" si="131"/>
        <v>0</v>
      </c>
      <c r="BK145" s="321">
        <f t="shared" si="132"/>
        <v>0</v>
      </c>
      <c r="BL145" s="321">
        <f t="shared" si="133"/>
        <v>0</v>
      </c>
      <c r="BM145" s="322">
        <f t="shared" si="134"/>
        <v>0</v>
      </c>
    </row>
    <row r="146" spans="2:65" x14ac:dyDescent="0.25">
      <c r="B146" s="363">
        <v>0.75</v>
      </c>
      <c r="C146" s="309"/>
      <c r="D146" s="309"/>
      <c r="E146" s="309"/>
      <c r="F146" s="309"/>
      <c r="G146" s="309"/>
      <c r="H146" s="309"/>
      <c r="I146" s="314">
        <f>'Form 5 BIODIESEL'!$F53</f>
        <v>0</v>
      </c>
      <c r="J146" s="314">
        <f>'Form 5 BIODIESEL'!$G53</f>
        <v>0</v>
      </c>
      <c r="K146" s="314">
        <f>'Form 6 LNG'!$F53</f>
        <v>0</v>
      </c>
      <c r="L146" s="314">
        <f>'Form 6 LNG'!$G53</f>
        <v>0</v>
      </c>
      <c r="M146" s="314">
        <f>'Form 7 BUNKER C'!$F53</f>
        <v>0</v>
      </c>
      <c r="N146" s="314">
        <f>'Form 7 BUNKER C'!$G53</f>
        <v>0</v>
      </c>
      <c r="O146" s="314">
        <f>'Form 8 LFO Diesel'!$F53</f>
        <v>0</v>
      </c>
      <c r="P146" s="315">
        <f>'Form 8 LFO Diesel'!$G53</f>
        <v>0</v>
      </c>
      <c r="Q146" s="113"/>
      <c r="R146" s="368">
        <v>0.75</v>
      </c>
      <c r="S146" s="309">
        <f t="shared" si="100"/>
        <v>0</v>
      </c>
      <c r="T146" s="321">
        <f t="shared" si="101"/>
        <v>0</v>
      </c>
      <c r="U146" s="321">
        <f t="shared" si="102"/>
        <v>0</v>
      </c>
      <c r="V146" s="321">
        <f t="shared" si="103"/>
        <v>0</v>
      </c>
      <c r="W146" s="321">
        <f t="shared" si="104"/>
        <v>0</v>
      </c>
      <c r="X146" s="321">
        <f t="shared" si="105"/>
        <v>0</v>
      </c>
      <c r="Y146" s="322">
        <f t="shared" si="106"/>
        <v>0</v>
      </c>
      <c r="Z146" s="113"/>
      <c r="AA146" s="113"/>
      <c r="AB146" s="368">
        <v>0.75</v>
      </c>
      <c r="AC146" s="309">
        <f t="shared" si="107"/>
        <v>0</v>
      </c>
      <c r="AD146" s="321">
        <f t="shared" si="108"/>
        <v>0</v>
      </c>
      <c r="AE146" s="321">
        <f t="shared" si="109"/>
        <v>0</v>
      </c>
      <c r="AF146" s="321">
        <f t="shared" si="110"/>
        <v>0</v>
      </c>
      <c r="AG146" s="321">
        <f t="shared" si="111"/>
        <v>0</v>
      </c>
      <c r="AH146" s="321">
        <f t="shared" si="112"/>
        <v>0</v>
      </c>
      <c r="AI146" s="322">
        <f t="shared" si="113"/>
        <v>0</v>
      </c>
      <c r="AJ146" s="113"/>
      <c r="AK146" s="106"/>
      <c r="AL146" s="368">
        <v>0.75</v>
      </c>
      <c r="AM146" s="309">
        <f t="shared" si="114"/>
        <v>0</v>
      </c>
      <c r="AN146" s="321">
        <f t="shared" si="115"/>
        <v>0</v>
      </c>
      <c r="AO146" s="321">
        <f t="shared" si="116"/>
        <v>0</v>
      </c>
      <c r="AP146" s="321">
        <f t="shared" si="117"/>
        <v>0</v>
      </c>
      <c r="AQ146" s="321">
        <f t="shared" si="118"/>
        <v>0</v>
      </c>
      <c r="AR146" s="321">
        <f t="shared" si="119"/>
        <v>0</v>
      </c>
      <c r="AS146" s="322">
        <f t="shared" si="120"/>
        <v>0</v>
      </c>
      <c r="AT146" s="113"/>
      <c r="AU146" s="106"/>
      <c r="AV146" s="368">
        <v>0.75</v>
      </c>
      <c r="AW146" s="309">
        <f t="shared" si="121"/>
        <v>0</v>
      </c>
      <c r="AX146" s="321">
        <f t="shared" si="122"/>
        <v>0</v>
      </c>
      <c r="AY146" s="321">
        <f t="shared" si="123"/>
        <v>0</v>
      </c>
      <c r="AZ146" s="321">
        <f t="shared" si="124"/>
        <v>0</v>
      </c>
      <c r="BA146" s="321">
        <f t="shared" si="125"/>
        <v>0</v>
      </c>
      <c r="BB146" s="321">
        <f t="shared" si="126"/>
        <v>0</v>
      </c>
      <c r="BC146" s="322">
        <f t="shared" si="127"/>
        <v>0</v>
      </c>
      <c r="BD146" s="114"/>
      <c r="BE146" s="106"/>
      <c r="BF146" s="368">
        <v>0.75</v>
      </c>
      <c r="BG146" s="309">
        <f t="shared" si="128"/>
        <v>0</v>
      </c>
      <c r="BH146" s="321">
        <f t="shared" si="129"/>
        <v>0</v>
      </c>
      <c r="BI146" s="321">
        <f t="shared" si="130"/>
        <v>0</v>
      </c>
      <c r="BJ146" s="321">
        <f t="shared" si="131"/>
        <v>0</v>
      </c>
      <c r="BK146" s="321">
        <f t="shared" si="132"/>
        <v>0</v>
      </c>
      <c r="BL146" s="321">
        <f t="shared" si="133"/>
        <v>0</v>
      </c>
      <c r="BM146" s="322">
        <f t="shared" si="134"/>
        <v>0</v>
      </c>
    </row>
    <row r="147" spans="2:65" x14ac:dyDescent="0.25">
      <c r="B147" s="363">
        <v>0.74</v>
      </c>
      <c r="C147" s="309"/>
      <c r="D147" s="309"/>
      <c r="E147" s="309"/>
      <c r="F147" s="309"/>
      <c r="G147" s="309"/>
      <c r="H147" s="309"/>
      <c r="I147" s="314">
        <f>'Form 5 BIODIESEL'!$F54</f>
        <v>0</v>
      </c>
      <c r="J147" s="314">
        <f>'Form 5 BIODIESEL'!$G54</f>
        <v>0</v>
      </c>
      <c r="K147" s="314">
        <f>'Form 6 LNG'!$F54</f>
        <v>0</v>
      </c>
      <c r="L147" s="314">
        <f>'Form 6 LNG'!$G54</f>
        <v>0</v>
      </c>
      <c r="M147" s="314">
        <f>'Form 7 BUNKER C'!$F54</f>
        <v>0</v>
      </c>
      <c r="N147" s="314">
        <f>'Form 7 BUNKER C'!$G54</f>
        <v>0</v>
      </c>
      <c r="O147" s="314">
        <f>'Form 8 LFO Diesel'!$F54</f>
        <v>0</v>
      </c>
      <c r="P147" s="315">
        <f>'Form 8 LFO Diesel'!$G54</f>
        <v>0</v>
      </c>
      <c r="Q147" s="113"/>
      <c r="R147" s="368">
        <v>0.74</v>
      </c>
      <c r="S147" s="309">
        <f t="shared" si="100"/>
        <v>0</v>
      </c>
      <c r="T147" s="321">
        <f t="shared" si="101"/>
        <v>0</v>
      </c>
      <c r="U147" s="321">
        <f t="shared" si="102"/>
        <v>0</v>
      </c>
      <c r="V147" s="321">
        <f t="shared" si="103"/>
        <v>0</v>
      </c>
      <c r="W147" s="321">
        <f t="shared" si="104"/>
        <v>0</v>
      </c>
      <c r="X147" s="321">
        <f t="shared" si="105"/>
        <v>0</v>
      </c>
      <c r="Y147" s="322">
        <f t="shared" si="106"/>
        <v>0</v>
      </c>
      <c r="Z147" s="113"/>
      <c r="AA147" s="113"/>
      <c r="AB147" s="368">
        <v>0.74</v>
      </c>
      <c r="AC147" s="309">
        <f t="shared" si="107"/>
        <v>0</v>
      </c>
      <c r="AD147" s="321">
        <f t="shared" si="108"/>
        <v>0</v>
      </c>
      <c r="AE147" s="321">
        <f t="shared" si="109"/>
        <v>0</v>
      </c>
      <c r="AF147" s="321">
        <f t="shared" si="110"/>
        <v>0</v>
      </c>
      <c r="AG147" s="321">
        <f t="shared" si="111"/>
        <v>0</v>
      </c>
      <c r="AH147" s="321">
        <f t="shared" si="112"/>
        <v>0</v>
      </c>
      <c r="AI147" s="322">
        <f t="shared" si="113"/>
        <v>0</v>
      </c>
      <c r="AJ147" s="113"/>
      <c r="AK147" s="106"/>
      <c r="AL147" s="368">
        <v>0.74</v>
      </c>
      <c r="AM147" s="309">
        <f t="shared" si="114"/>
        <v>0</v>
      </c>
      <c r="AN147" s="321">
        <f t="shared" si="115"/>
        <v>0</v>
      </c>
      <c r="AO147" s="321">
        <f t="shared" si="116"/>
        <v>0</v>
      </c>
      <c r="AP147" s="321">
        <f t="shared" si="117"/>
        <v>0</v>
      </c>
      <c r="AQ147" s="321">
        <f t="shared" si="118"/>
        <v>0</v>
      </c>
      <c r="AR147" s="321">
        <f t="shared" si="119"/>
        <v>0</v>
      </c>
      <c r="AS147" s="322">
        <f t="shared" si="120"/>
        <v>0</v>
      </c>
      <c r="AT147" s="113"/>
      <c r="AU147" s="106"/>
      <c r="AV147" s="368">
        <v>0.74</v>
      </c>
      <c r="AW147" s="309">
        <f t="shared" si="121"/>
        <v>0</v>
      </c>
      <c r="AX147" s="321">
        <f t="shared" si="122"/>
        <v>0</v>
      </c>
      <c r="AY147" s="321">
        <f t="shared" si="123"/>
        <v>0</v>
      </c>
      <c r="AZ147" s="321">
        <f t="shared" si="124"/>
        <v>0</v>
      </c>
      <c r="BA147" s="321">
        <f t="shared" si="125"/>
        <v>0</v>
      </c>
      <c r="BB147" s="321">
        <f t="shared" si="126"/>
        <v>0</v>
      </c>
      <c r="BC147" s="322">
        <f t="shared" si="127"/>
        <v>0</v>
      </c>
      <c r="BD147" s="114"/>
      <c r="BE147" s="106"/>
      <c r="BF147" s="368">
        <v>0.74</v>
      </c>
      <c r="BG147" s="309">
        <f t="shared" si="128"/>
        <v>0</v>
      </c>
      <c r="BH147" s="321">
        <f t="shared" si="129"/>
        <v>0</v>
      </c>
      <c r="BI147" s="321">
        <f t="shared" si="130"/>
        <v>0</v>
      </c>
      <c r="BJ147" s="321">
        <f t="shared" si="131"/>
        <v>0</v>
      </c>
      <c r="BK147" s="321">
        <f t="shared" si="132"/>
        <v>0</v>
      </c>
      <c r="BL147" s="321">
        <f t="shared" si="133"/>
        <v>0</v>
      </c>
      <c r="BM147" s="322">
        <f t="shared" si="134"/>
        <v>0</v>
      </c>
    </row>
    <row r="148" spans="2:65" x14ac:dyDescent="0.25">
      <c r="B148" s="363">
        <v>0.73</v>
      </c>
      <c r="C148" s="309"/>
      <c r="D148" s="309"/>
      <c r="E148" s="309"/>
      <c r="F148" s="309"/>
      <c r="G148" s="309"/>
      <c r="H148" s="309"/>
      <c r="I148" s="314">
        <f>'Form 5 BIODIESEL'!$F55</f>
        <v>0</v>
      </c>
      <c r="J148" s="314">
        <f>'Form 5 BIODIESEL'!$G55</f>
        <v>0</v>
      </c>
      <c r="K148" s="314">
        <f>'Form 6 LNG'!$F55</f>
        <v>0</v>
      </c>
      <c r="L148" s="314">
        <f>'Form 6 LNG'!$G55</f>
        <v>0</v>
      </c>
      <c r="M148" s="314">
        <f>'Form 7 BUNKER C'!$F55</f>
        <v>0</v>
      </c>
      <c r="N148" s="314">
        <f>'Form 7 BUNKER C'!$G55</f>
        <v>0</v>
      </c>
      <c r="O148" s="314">
        <f>'Form 8 LFO Diesel'!$F55</f>
        <v>0</v>
      </c>
      <c r="P148" s="315">
        <f>'Form 8 LFO Diesel'!$G55</f>
        <v>0</v>
      </c>
      <c r="Q148" s="113"/>
      <c r="R148" s="368">
        <v>0.73</v>
      </c>
      <c r="S148" s="309">
        <f t="shared" si="100"/>
        <v>0</v>
      </c>
      <c r="T148" s="321">
        <f t="shared" si="101"/>
        <v>0</v>
      </c>
      <c r="U148" s="321">
        <f t="shared" si="102"/>
        <v>0</v>
      </c>
      <c r="V148" s="321">
        <f t="shared" si="103"/>
        <v>0</v>
      </c>
      <c r="W148" s="321">
        <f t="shared" si="104"/>
        <v>0</v>
      </c>
      <c r="X148" s="321">
        <f t="shared" si="105"/>
        <v>0</v>
      </c>
      <c r="Y148" s="322">
        <f t="shared" si="106"/>
        <v>0</v>
      </c>
      <c r="Z148" s="113"/>
      <c r="AA148" s="113"/>
      <c r="AB148" s="368">
        <v>0.73</v>
      </c>
      <c r="AC148" s="309">
        <f t="shared" si="107"/>
        <v>0</v>
      </c>
      <c r="AD148" s="321">
        <f t="shared" si="108"/>
        <v>0</v>
      </c>
      <c r="AE148" s="321">
        <f t="shared" si="109"/>
        <v>0</v>
      </c>
      <c r="AF148" s="321">
        <f t="shared" si="110"/>
        <v>0</v>
      </c>
      <c r="AG148" s="321">
        <f t="shared" si="111"/>
        <v>0</v>
      </c>
      <c r="AH148" s="321">
        <f t="shared" si="112"/>
        <v>0</v>
      </c>
      <c r="AI148" s="322">
        <f t="shared" si="113"/>
        <v>0</v>
      </c>
      <c r="AJ148" s="113"/>
      <c r="AK148" s="106"/>
      <c r="AL148" s="368">
        <v>0.73</v>
      </c>
      <c r="AM148" s="309">
        <f t="shared" si="114"/>
        <v>0</v>
      </c>
      <c r="AN148" s="321">
        <f t="shared" si="115"/>
        <v>0</v>
      </c>
      <c r="AO148" s="321">
        <f t="shared" si="116"/>
        <v>0</v>
      </c>
      <c r="AP148" s="321">
        <f t="shared" si="117"/>
        <v>0</v>
      </c>
      <c r="AQ148" s="321">
        <f t="shared" si="118"/>
        <v>0</v>
      </c>
      <c r="AR148" s="321">
        <f t="shared" si="119"/>
        <v>0</v>
      </c>
      <c r="AS148" s="322">
        <f t="shared" si="120"/>
        <v>0</v>
      </c>
      <c r="AT148" s="113"/>
      <c r="AU148" s="106"/>
      <c r="AV148" s="368">
        <v>0.73</v>
      </c>
      <c r="AW148" s="309">
        <f t="shared" si="121"/>
        <v>0</v>
      </c>
      <c r="AX148" s="321">
        <f t="shared" si="122"/>
        <v>0</v>
      </c>
      <c r="AY148" s="321">
        <f t="shared" si="123"/>
        <v>0</v>
      </c>
      <c r="AZ148" s="321">
        <f t="shared" si="124"/>
        <v>0</v>
      </c>
      <c r="BA148" s="321">
        <f t="shared" si="125"/>
        <v>0</v>
      </c>
      <c r="BB148" s="321">
        <f t="shared" si="126"/>
        <v>0</v>
      </c>
      <c r="BC148" s="322">
        <f t="shared" si="127"/>
        <v>0</v>
      </c>
      <c r="BD148" s="114"/>
      <c r="BE148" s="106"/>
      <c r="BF148" s="368">
        <v>0.73</v>
      </c>
      <c r="BG148" s="309">
        <f t="shared" si="128"/>
        <v>0</v>
      </c>
      <c r="BH148" s="321">
        <f t="shared" si="129"/>
        <v>0</v>
      </c>
      <c r="BI148" s="321">
        <f t="shared" si="130"/>
        <v>0</v>
      </c>
      <c r="BJ148" s="321">
        <f t="shared" si="131"/>
        <v>0</v>
      </c>
      <c r="BK148" s="321">
        <f t="shared" si="132"/>
        <v>0</v>
      </c>
      <c r="BL148" s="321">
        <f t="shared" si="133"/>
        <v>0</v>
      </c>
      <c r="BM148" s="322">
        <f t="shared" si="134"/>
        <v>0</v>
      </c>
    </row>
    <row r="149" spans="2:65" x14ac:dyDescent="0.25">
      <c r="B149" s="363">
        <v>0.72</v>
      </c>
      <c r="C149" s="309"/>
      <c r="D149" s="309"/>
      <c r="E149" s="309"/>
      <c r="F149" s="309"/>
      <c r="G149" s="309"/>
      <c r="H149" s="309"/>
      <c r="I149" s="314">
        <f>'Form 5 BIODIESEL'!$F56</f>
        <v>0</v>
      </c>
      <c r="J149" s="314">
        <f>'Form 5 BIODIESEL'!$G56</f>
        <v>0</v>
      </c>
      <c r="K149" s="314">
        <f>'Form 6 LNG'!$F56</f>
        <v>0</v>
      </c>
      <c r="L149" s="314">
        <f>'Form 6 LNG'!$G56</f>
        <v>0</v>
      </c>
      <c r="M149" s="314">
        <f>'Form 7 BUNKER C'!$F56</f>
        <v>0</v>
      </c>
      <c r="N149" s="314">
        <f>'Form 7 BUNKER C'!$G56</f>
        <v>0</v>
      </c>
      <c r="O149" s="314">
        <f>'Form 8 LFO Diesel'!$F56</f>
        <v>0</v>
      </c>
      <c r="P149" s="315">
        <f>'Form 8 LFO Diesel'!$G56</f>
        <v>0</v>
      </c>
      <c r="Q149" s="113"/>
      <c r="R149" s="368">
        <v>0.72</v>
      </c>
      <c r="S149" s="309">
        <f t="shared" si="100"/>
        <v>0</v>
      </c>
      <c r="T149" s="321">
        <f t="shared" si="101"/>
        <v>0</v>
      </c>
      <c r="U149" s="321">
        <f t="shared" si="102"/>
        <v>0</v>
      </c>
      <c r="V149" s="321">
        <f t="shared" si="103"/>
        <v>0</v>
      </c>
      <c r="W149" s="321">
        <f t="shared" si="104"/>
        <v>0</v>
      </c>
      <c r="X149" s="321">
        <f t="shared" si="105"/>
        <v>0</v>
      </c>
      <c r="Y149" s="322">
        <f t="shared" si="106"/>
        <v>0</v>
      </c>
      <c r="Z149" s="113"/>
      <c r="AA149" s="113"/>
      <c r="AB149" s="368">
        <v>0.72</v>
      </c>
      <c r="AC149" s="309">
        <f t="shared" si="107"/>
        <v>0</v>
      </c>
      <c r="AD149" s="321">
        <f t="shared" si="108"/>
        <v>0</v>
      </c>
      <c r="AE149" s="321">
        <f t="shared" si="109"/>
        <v>0</v>
      </c>
      <c r="AF149" s="321">
        <f t="shared" si="110"/>
        <v>0</v>
      </c>
      <c r="AG149" s="321">
        <f t="shared" si="111"/>
        <v>0</v>
      </c>
      <c r="AH149" s="321">
        <f t="shared" si="112"/>
        <v>0</v>
      </c>
      <c r="AI149" s="322">
        <f t="shared" si="113"/>
        <v>0</v>
      </c>
      <c r="AJ149" s="113"/>
      <c r="AK149" s="106"/>
      <c r="AL149" s="368">
        <v>0.72</v>
      </c>
      <c r="AM149" s="309">
        <f t="shared" si="114"/>
        <v>0</v>
      </c>
      <c r="AN149" s="321">
        <f t="shared" si="115"/>
        <v>0</v>
      </c>
      <c r="AO149" s="321">
        <f t="shared" si="116"/>
        <v>0</v>
      </c>
      <c r="AP149" s="321">
        <f t="shared" si="117"/>
        <v>0</v>
      </c>
      <c r="AQ149" s="321">
        <f t="shared" si="118"/>
        <v>0</v>
      </c>
      <c r="AR149" s="321">
        <f t="shared" si="119"/>
        <v>0</v>
      </c>
      <c r="AS149" s="322">
        <f t="shared" si="120"/>
        <v>0</v>
      </c>
      <c r="AT149" s="113"/>
      <c r="AU149" s="106"/>
      <c r="AV149" s="368">
        <v>0.72</v>
      </c>
      <c r="AW149" s="309">
        <f t="shared" si="121"/>
        <v>0</v>
      </c>
      <c r="AX149" s="321">
        <f t="shared" si="122"/>
        <v>0</v>
      </c>
      <c r="AY149" s="321">
        <f t="shared" si="123"/>
        <v>0</v>
      </c>
      <c r="AZ149" s="321">
        <f t="shared" si="124"/>
        <v>0</v>
      </c>
      <c r="BA149" s="321">
        <f t="shared" si="125"/>
        <v>0</v>
      </c>
      <c r="BB149" s="321">
        <f t="shared" si="126"/>
        <v>0</v>
      </c>
      <c r="BC149" s="322">
        <f t="shared" si="127"/>
        <v>0</v>
      </c>
      <c r="BD149" s="114"/>
      <c r="BE149" s="106"/>
      <c r="BF149" s="368">
        <v>0.72</v>
      </c>
      <c r="BG149" s="309">
        <f t="shared" si="128"/>
        <v>0</v>
      </c>
      <c r="BH149" s="321">
        <f t="shared" si="129"/>
        <v>0</v>
      </c>
      <c r="BI149" s="321">
        <f t="shared" si="130"/>
        <v>0</v>
      </c>
      <c r="BJ149" s="321">
        <f t="shared" si="131"/>
        <v>0</v>
      </c>
      <c r="BK149" s="321">
        <f t="shared" si="132"/>
        <v>0</v>
      </c>
      <c r="BL149" s="321">
        <f t="shared" si="133"/>
        <v>0</v>
      </c>
      <c r="BM149" s="322">
        <f t="shared" si="134"/>
        <v>0</v>
      </c>
    </row>
    <row r="150" spans="2:65" x14ac:dyDescent="0.25">
      <c r="B150" s="363">
        <v>0.71</v>
      </c>
      <c r="C150" s="309"/>
      <c r="D150" s="309"/>
      <c r="E150" s="309"/>
      <c r="F150" s="309"/>
      <c r="G150" s="309"/>
      <c r="H150" s="309"/>
      <c r="I150" s="314">
        <f>'Form 5 BIODIESEL'!$F57</f>
        <v>0</v>
      </c>
      <c r="J150" s="314">
        <f>'Form 5 BIODIESEL'!$G57</f>
        <v>0</v>
      </c>
      <c r="K150" s="314">
        <f>'Form 6 LNG'!$F57</f>
        <v>0</v>
      </c>
      <c r="L150" s="314">
        <f>'Form 6 LNG'!$G57</f>
        <v>0</v>
      </c>
      <c r="M150" s="314">
        <f>'Form 7 BUNKER C'!$F57</f>
        <v>0</v>
      </c>
      <c r="N150" s="314">
        <f>'Form 7 BUNKER C'!$G57</f>
        <v>0</v>
      </c>
      <c r="O150" s="314">
        <f>'Form 8 LFO Diesel'!$F57</f>
        <v>0</v>
      </c>
      <c r="P150" s="315">
        <f>'Form 8 LFO Diesel'!$G57</f>
        <v>0</v>
      </c>
      <c r="Q150" s="113"/>
      <c r="R150" s="368">
        <v>0.71</v>
      </c>
      <c r="S150" s="309">
        <f t="shared" si="100"/>
        <v>0</v>
      </c>
      <c r="T150" s="321">
        <f t="shared" si="101"/>
        <v>0</v>
      </c>
      <c r="U150" s="321">
        <f t="shared" si="102"/>
        <v>0</v>
      </c>
      <c r="V150" s="321">
        <f t="shared" si="103"/>
        <v>0</v>
      </c>
      <c r="W150" s="321">
        <f t="shared" si="104"/>
        <v>0</v>
      </c>
      <c r="X150" s="321">
        <f t="shared" si="105"/>
        <v>0</v>
      </c>
      <c r="Y150" s="322">
        <f t="shared" si="106"/>
        <v>0</v>
      </c>
      <c r="Z150" s="113"/>
      <c r="AA150" s="113"/>
      <c r="AB150" s="368">
        <v>0.71</v>
      </c>
      <c r="AC150" s="309">
        <f t="shared" si="107"/>
        <v>0</v>
      </c>
      <c r="AD150" s="321">
        <f t="shared" si="108"/>
        <v>0</v>
      </c>
      <c r="AE150" s="321">
        <f t="shared" si="109"/>
        <v>0</v>
      </c>
      <c r="AF150" s="321">
        <f t="shared" si="110"/>
        <v>0</v>
      </c>
      <c r="AG150" s="321">
        <f t="shared" si="111"/>
        <v>0</v>
      </c>
      <c r="AH150" s="321">
        <f t="shared" si="112"/>
        <v>0</v>
      </c>
      <c r="AI150" s="322">
        <f t="shared" si="113"/>
        <v>0</v>
      </c>
      <c r="AJ150" s="113"/>
      <c r="AK150" s="106"/>
      <c r="AL150" s="368">
        <v>0.71</v>
      </c>
      <c r="AM150" s="309">
        <f t="shared" si="114"/>
        <v>0</v>
      </c>
      <c r="AN150" s="321">
        <f t="shared" si="115"/>
        <v>0</v>
      </c>
      <c r="AO150" s="321">
        <f t="shared" si="116"/>
        <v>0</v>
      </c>
      <c r="AP150" s="321">
        <f t="shared" si="117"/>
        <v>0</v>
      </c>
      <c r="AQ150" s="321">
        <f t="shared" si="118"/>
        <v>0</v>
      </c>
      <c r="AR150" s="321">
        <f t="shared" si="119"/>
        <v>0</v>
      </c>
      <c r="AS150" s="322">
        <f t="shared" si="120"/>
        <v>0</v>
      </c>
      <c r="AT150" s="113"/>
      <c r="AU150" s="106"/>
      <c r="AV150" s="368">
        <v>0.71</v>
      </c>
      <c r="AW150" s="309">
        <f t="shared" si="121"/>
        <v>0</v>
      </c>
      <c r="AX150" s="321">
        <f t="shared" si="122"/>
        <v>0</v>
      </c>
      <c r="AY150" s="321">
        <f t="shared" si="123"/>
        <v>0</v>
      </c>
      <c r="AZ150" s="321">
        <f t="shared" si="124"/>
        <v>0</v>
      </c>
      <c r="BA150" s="321">
        <f t="shared" si="125"/>
        <v>0</v>
      </c>
      <c r="BB150" s="321">
        <f t="shared" si="126"/>
        <v>0</v>
      </c>
      <c r="BC150" s="322">
        <f t="shared" si="127"/>
        <v>0</v>
      </c>
      <c r="BD150" s="114"/>
      <c r="BE150" s="106"/>
      <c r="BF150" s="368">
        <v>0.71</v>
      </c>
      <c r="BG150" s="309">
        <f t="shared" si="128"/>
        <v>0</v>
      </c>
      <c r="BH150" s="321">
        <f t="shared" si="129"/>
        <v>0</v>
      </c>
      <c r="BI150" s="321">
        <f t="shared" si="130"/>
        <v>0</v>
      </c>
      <c r="BJ150" s="321">
        <f t="shared" si="131"/>
        <v>0</v>
      </c>
      <c r="BK150" s="321">
        <f t="shared" si="132"/>
        <v>0</v>
      </c>
      <c r="BL150" s="321">
        <f t="shared" si="133"/>
        <v>0</v>
      </c>
      <c r="BM150" s="322">
        <f t="shared" si="134"/>
        <v>0</v>
      </c>
    </row>
    <row r="151" spans="2:65" x14ac:dyDescent="0.25">
      <c r="B151" s="363">
        <v>0.7</v>
      </c>
      <c r="C151" s="309"/>
      <c r="D151" s="309"/>
      <c r="E151" s="309"/>
      <c r="F151" s="309"/>
      <c r="G151" s="309"/>
      <c r="H151" s="309"/>
      <c r="I151" s="314">
        <f>'Form 5 BIODIESEL'!$F72</f>
        <v>0</v>
      </c>
      <c r="J151" s="314">
        <f>'Form 5 BIODIESEL'!$G72</f>
        <v>0</v>
      </c>
      <c r="K151" s="314">
        <f>'Form 6 LNG'!$F72</f>
        <v>0</v>
      </c>
      <c r="L151" s="314">
        <f>'Form 6 LNG'!$G72</f>
        <v>0</v>
      </c>
      <c r="M151" s="314">
        <f>'Form 7 BUNKER C'!$F72</f>
        <v>0</v>
      </c>
      <c r="N151" s="314">
        <f>'Form 7 BUNKER C'!$G72</f>
        <v>0</v>
      </c>
      <c r="O151" s="314">
        <f>'Form 8 LFO Diesel'!$F72</f>
        <v>0</v>
      </c>
      <c r="P151" s="315">
        <f>'Form 8 LFO Diesel'!$G72</f>
        <v>0</v>
      </c>
      <c r="Q151" s="113"/>
      <c r="R151" s="368">
        <v>0.7</v>
      </c>
      <c r="S151" s="309">
        <f t="shared" si="100"/>
        <v>0</v>
      </c>
      <c r="T151" s="321">
        <f t="shared" si="101"/>
        <v>0</v>
      </c>
      <c r="U151" s="321">
        <f t="shared" si="102"/>
        <v>0</v>
      </c>
      <c r="V151" s="321">
        <f t="shared" si="103"/>
        <v>0</v>
      </c>
      <c r="W151" s="321">
        <f t="shared" si="104"/>
        <v>0</v>
      </c>
      <c r="X151" s="321">
        <f t="shared" si="105"/>
        <v>0</v>
      </c>
      <c r="Y151" s="322">
        <f t="shared" si="106"/>
        <v>0</v>
      </c>
      <c r="Z151" s="113"/>
      <c r="AA151" s="113"/>
      <c r="AB151" s="368">
        <v>0.7</v>
      </c>
      <c r="AC151" s="309">
        <f t="shared" si="107"/>
        <v>0</v>
      </c>
      <c r="AD151" s="321">
        <f t="shared" si="108"/>
        <v>0</v>
      </c>
      <c r="AE151" s="321">
        <f t="shared" si="109"/>
        <v>0</v>
      </c>
      <c r="AF151" s="321">
        <f t="shared" si="110"/>
        <v>0</v>
      </c>
      <c r="AG151" s="321">
        <f t="shared" si="111"/>
        <v>0</v>
      </c>
      <c r="AH151" s="321">
        <f t="shared" si="112"/>
        <v>0</v>
      </c>
      <c r="AI151" s="322">
        <f t="shared" si="113"/>
        <v>0</v>
      </c>
      <c r="AJ151" s="113"/>
      <c r="AK151" s="106"/>
      <c r="AL151" s="368">
        <v>0.7</v>
      </c>
      <c r="AM151" s="309">
        <f t="shared" si="114"/>
        <v>0</v>
      </c>
      <c r="AN151" s="321">
        <f t="shared" si="115"/>
        <v>0</v>
      </c>
      <c r="AO151" s="321">
        <f t="shared" si="116"/>
        <v>0</v>
      </c>
      <c r="AP151" s="321">
        <f t="shared" si="117"/>
        <v>0</v>
      </c>
      <c r="AQ151" s="321">
        <f t="shared" si="118"/>
        <v>0</v>
      </c>
      <c r="AR151" s="321">
        <f t="shared" si="119"/>
        <v>0</v>
      </c>
      <c r="AS151" s="322">
        <f t="shared" si="120"/>
        <v>0</v>
      </c>
      <c r="AT151" s="113"/>
      <c r="AU151" s="106"/>
      <c r="AV151" s="368">
        <v>0.7</v>
      </c>
      <c r="AW151" s="309">
        <f t="shared" si="121"/>
        <v>0</v>
      </c>
      <c r="AX151" s="321">
        <f t="shared" si="122"/>
        <v>0</v>
      </c>
      <c r="AY151" s="321">
        <f t="shared" si="123"/>
        <v>0</v>
      </c>
      <c r="AZ151" s="321">
        <f t="shared" si="124"/>
        <v>0</v>
      </c>
      <c r="BA151" s="321">
        <f t="shared" si="125"/>
        <v>0</v>
      </c>
      <c r="BB151" s="321">
        <f t="shared" si="126"/>
        <v>0</v>
      </c>
      <c r="BC151" s="322">
        <f t="shared" si="127"/>
        <v>0</v>
      </c>
      <c r="BD151" s="114"/>
      <c r="BE151" s="106"/>
      <c r="BF151" s="368">
        <v>0.7</v>
      </c>
      <c r="BG151" s="309">
        <f t="shared" si="128"/>
        <v>0</v>
      </c>
      <c r="BH151" s="321">
        <f t="shared" si="129"/>
        <v>0</v>
      </c>
      <c r="BI151" s="321">
        <f t="shared" si="130"/>
        <v>0</v>
      </c>
      <c r="BJ151" s="321">
        <f t="shared" si="131"/>
        <v>0</v>
      </c>
      <c r="BK151" s="321">
        <f t="shared" si="132"/>
        <v>0</v>
      </c>
      <c r="BL151" s="321">
        <f t="shared" si="133"/>
        <v>0</v>
      </c>
      <c r="BM151" s="322">
        <f t="shared" si="134"/>
        <v>0</v>
      </c>
    </row>
    <row r="152" spans="2:65" x14ac:dyDescent="0.25">
      <c r="B152" s="363">
        <v>0.69</v>
      </c>
      <c r="C152" s="309"/>
      <c r="D152" s="309"/>
      <c r="E152" s="309"/>
      <c r="F152" s="309"/>
      <c r="G152" s="309"/>
      <c r="H152" s="309"/>
      <c r="I152" s="314">
        <f>'Form 5 BIODIESEL'!$F73</f>
        <v>0</v>
      </c>
      <c r="J152" s="314">
        <f>'Form 5 BIODIESEL'!$G73</f>
        <v>0</v>
      </c>
      <c r="K152" s="314">
        <f>'Form 6 LNG'!$F73</f>
        <v>0</v>
      </c>
      <c r="L152" s="314">
        <f>'Form 6 LNG'!$G73</f>
        <v>0</v>
      </c>
      <c r="M152" s="314">
        <f>'Form 7 BUNKER C'!$F73</f>
        <v>0</v>
      </c>
      <c r="N152" s="314">
        <f>'Form 7 BUNKER C'!$G73</f>
        <v>0</v>
      </c>
      <c r="O152" s="314">
        <f>'Form 8 LFO Diesel'!$F73</f>
        <v>0</v>
      </c>
      <c r="P152" s="315">
        <f>'Form 8 LFO Diesel'!$G73</f>
        <v>0</v>
      </c>
      <c r="Q152" s="113"/>
      <c r="R152" s="368">
        <v>0.69</v>
      </c>
      <c r="S152" s="309">
        <f t="shared" si="100"/>
        <v>0</v>
      </c>
      <c r="T152" s="321">
        <f t="shared" si="101"/>
        <v>0</v>
      </c>
      <c r="U152" s="321">
        <f t="shared" si="102"/>
        <v>0</v>
      </c>
      <c r="V152" s="321">
        <f t="shared" si="103"/>
        <v>0</v>
      </c>
      <c r="W152" s="321">
        <f t="shared" si="104"/>
        <v>0</v>
      </c>
      <c r="X152" s="321">
        <f t="shared" si="105"/>
        <v>0</v>
      </c>
      <c r="Y152" s="322">
        <f t="shared" si="106"/>
        <v>0</v>
      </c>
      <c r="Z152" s="113"/>
      <c r="AA152" s="113"/>
      <c r="AB152" s="368">
        <v>0.69</v>
      </c>
      <c r="AC152" s="309">
        <f t="shared" si="107"/>
        <v>0</v>
      </c>
      <c r="AD152" s="321">
        <f t="shared" si="108"/>
        <v>0</v>
      </c>
      <c r="AE152" s="321">
        <f t="shared" si="109"/>
        <v>0</v>
      </c>
      <c r="AF152" s="321">
        <f t="shared" si="110"/>
        <v>0</v>
      </c>
      <c r="AG152" s="321">
        <f t="shared" si="111"/>
        <v>0</v>
      </c>
      <c r="AH152" s="321">
        <f t="shared" si="112"/>
        <v>0</v>
      </c>
      <c r="AI152" s="322">
        <f t="shared" si="113"/>
        <v>0</v>
      </c>
      <c r="AJ152" s="113"/>
      <c r="AK152" s="106"/>
      <c r="AL152" s="368">
        <v>0.69</v>
      </c>
      <c r="AM152" s="309">
        <f t="shared" si="114"/>
        <v>0</v>
      </c>
      <c r="AN152" s="321">
        <f t="shared" si="115"/>
        <v>0</v>
      </c>
      <c r="AO152" s="321">
        <f t="shared" si="116"/>
        <v>0</v>
      </c>
      <c r="AP152" s="321">
        <f t="shared" si="117"/>
        <v>0</v>
      </c>
      <c r="AQ152" s="321">
        <f t="shared" si="118"/>
        <v>0</v>
      </c>
      <c r="AR152" s="321">
        <f t="shared" si="119"/>
        <v>0</v>
      </c>
      <c r="AS152" s="322">
        <f t="shared" si="120"/>
        <v>0</v>
      </c>
      <c r="AT152" s="113"/>
      <c r="AU152" s="106"/>
      <c r="AV152" s="368">
        <v>0.69</v>
      </c>
      <c r="AW152" s="309">
        <f t="shared" si="121"/>
        <v>0</v>
      </c>
      <c r="AX152" s="321">
        <f t="shared" si="122"/>
        <v>0</v>
      </c>
      <c r="AY152" s="321">
        <f t="shared" si="123"/>
        <v>0</v>
      </c>
      <c r="AZ152" s="321">
        <f t="shared" si="124"/>
        <v>0</v>
      </c>
      <c r="BA152" s="321">
        <f t="shared" si="125"/>
        <v>0</v>
      </c>
      <c r="BB152" s="321">
        <f t="shared" si="126"/>
        <v>0</v>
      </c>
      <c r="BC152" s="322">
        <f t="shared" si="127"/>
        <v>0</v>
      </c>
      <c r="BD152" s="114"/>
      <c r="BE152" s="106"/>
      <c r="BF152" s="368">
        <v>0.69</v>
      </c>
      <c r="BG152" s="309">
        <f t="shared" si="128"/>
        <v>0</v>
      </c>
      <c r="BH152" s="321">
        <f t="shared" si="129"/>
        <v>0</v>
      </c>
      <c r="BI152" s="321">
        <f t="shared" si="130"/>
        <v>0</v>
      </c>
      <c r="BJ152" s="321">
        <f t="shared" si="131"/>
        <v>0</v>
      </c>
      <c r="BK152" s="321">
        <f t="shared" si="132"/>
        <v>0</v>
      </c>
      <c r="BL152" s="321">
        <f t="shared" si="133"/>
        <v>0</v>
      </c>
      <c r="BM152" s="322">
        <f t="shared" si="134"/>
        <v>0</v>
      </c>
    </row>
    <row r="153" spans="2:65" x14ac:dyDescent="0.25">
      <c r="B153" s="363">
        <v>0.68</v>
      </c>
      <c r="C153" s="309"/>
      <c r="D153" s="309"/>
      <c r="E153" s="309"/>
      <c r="F153" s="309"/>
      <c r="G153" s="309"/>
      <c r="H153" s="309"/>
      <c r="I153" s="314">
        <f>'Form 5 BIODIESEL'!$F74</f>
        <v>0</v>
      </c>
      <c r="J153" s="314">
        <f>'Form 5 BIODIESEL'!$G74</f>
        <v>0</v>
      </c>
      <c r="K153" s="314">
        <f>'Form 6 LNG'!$F74</f>
        <v>0</v>
      </c>
      <c r="L153" s="314">
        <f>'Form 6 LNG'!$G74</f>
        <v>0</v>
      </c>
      <c r="M153" s="314">
        <f>'Form 7 BUNKER C'!$F74</f>
        <v>0</v>
      </c>
      <c r="N153" s="314">
        <f>'Form 7 BUNKER C'!$G74</f>
        <v>0</v>
      </c>
      <c r="O153" s="314">
        <f>'Form 8 LFO Diesel'!$F74</f>
        <v>0</v>
      </c>
      <c r="P153" s="315">
        <f>'Form 8 LFO Diesel'!$G74</f>
        <v>0</v>
      </c>
      <c r="Q153" s="113"/>
      <c r="R153" s="368">
        <v>0.68</v>
      </c>
      <c r="S153" s="309">
        <f t="shared" ref="S153:S184" si="135">$J$5*$C$121*(1+$C$4)^($R$118-$B$118)+(1-$J$5)*$C$121+$J$6*$D$121*(1+$C$5)^($R$118-$B$118)+(1-$J$6)*$D$121</f>
        <v>0</v>
      </c>
      <c r="T153" s="321">
        <f t="shared" ref="T153:T184" si="136">$K$5*$E$121*(1+$C$4)^($R$118-$B$118)+(1-$K$5)*$E$121+$K$6*$F$121*(1+$C$5)^($R$118-$B$118)+(1-$K$6)*$F$121</f>
        <v>0</v>
      </c>
      <c r="U153" s="321">
        <f t="shared" ref="U153:U184" si="137">$L$5*$G$121*(1+$C$4)^($R$118-$B$118)+(1-$L$5)*$G$121+$L$6*$H$121*(1+$C$5)^($R$118-$B$118)+(1-$L$6)*$H$121</f>
        <v>0</v>
      </c>
      <c r="V153" s="321">
        <f t="shared" ref="V153:V184" si="138">$M$5*$I153*(1+$C$4)^($R$118-$B$118)+(1-$M$5)*$I153+$M$6*$J153*(1+$C$5)^($R$118-$B$118)+(1-$M$6)*$J153</f>
        <v>0</v>
      </c>
      <c r="W153" s="321">
        <f t="shared" ref="W153:W184" si="139">($N$5*$K153*(1+$C$4)^($R$118-$B$118)+(1-$N$5)*$K153+$N$6*$L153*(1+$C$5)^($R$118-$B$118)+(1-$N$6)*$L153)*(1+$C$9)</f>
        <v>0</v>
      </c>
      <c r="X153" s="321">
        <f t="shared" ref="X153:X184" si="140">($O$5*$M153*(1+$C$4)^($R$118-$B$118)+(1-$O$5)*$M153+$O$6*$N153*(1+$C$5)^($R$118-$B$118)+(1-$O$6)*$N153)*(1+$C$9)</f>
        <v>0</v>
      </c>
      <c r="Y153" s="322">
        <f t="shared" ref="Y153:Y184" si="141">($P$5*$O153*(1+$C$4)^($R$118-$B$118)+(1-$P$5)*$O153+$P$6*$P153*(1+$C$5)^($R$118-$B$118)+(1-$P$6)*$P153)*(1+$C$9)</f>
        <v>0</v>
      </c>
      <c r="Z153" s="113"/>
      <c r="AA153" s="113"/>
      <c r="AB153" s="368">
        <v>0.68</v>
      </c>
      <c r="AC153" s="309">
        <f t="shared" ref="AC153:AC184" si="142">$J$5*$C$121*(1+$C$4)^($AB$118-$B$118)+(1-$J$5)*$C$121+$J$6*$D$121*(1+$C$5)^($AB$118-$B$118)+(1-$J$6)*$D$121</f>
        <v>0</v>
      </c>
      <c r="AD153" s="321">
        <f t="shared" ref="AD153:AD184" si="143">$K$5*$E$121*(1+$C$4)^($AB$118-$B$118)+(1-$K$5)*$E$121+$K$6*$F$121*(1+$C$5)^($AB$118-$B$118)+(1-$K$6)*$F$121</f>
        <v>0</v>
      </c>
      <c r="AE153" s="321">
        <f t="shared" ref="AE153:AE184" si="144">$L$5*$G$121*(1+$C$4)^($AB$118-$B$118)+(1-$L$5)*$G$121+$L$6*$H$121*(1+$C$5)^($AB$118-$B$118)+(1-$L$6)*$H$121</f>
        <v>0</v>
      </c>
      <c r="AF153" s="321">
        <f t="shared" ref="AF153:AF184" si="145">$M$5*$I153*(1+$C$4)^($AB$118-$B$118)+(1-$M$5)*$I153+$M$6*$J153*(1+$C$5)^($AB$118-$B$118)+(1-$M$6)*$J153</f>
        <v>0</v>
      </c>
      <c r="AG153" s="321">
        <f t="shared" ref="AG153:AG184" si="146">($N$5*$K153*(1+$C$4)^($AB$118-$B$118)+(1-$N$5)*$K153+$N$6*$L153*(1+$C$5)^($AB$118-$B$118)+(1-$N$6)*$L153)*(1+$C$9)</f>
        <v>0</v>
      </c>
      <c r="AH153" s="321">
        <f t="shared" ref="AH153:AH184" si="147">($O$5*$M153*(1+$C$4)^($AB$118-$B$118)+(1-$O$5)*$M153+$O$6*$N153*(1+$C$5)^($AB$118-$B$118)+(1-$O$6)*$N153)*(1+$C$9)</f>
        <v>0</v>
      </c>
      <c r="AI153" s="322">
        <f t="shared" ref="AI153:AI184" si="148">($P$5*$O153*(1+$C$4)^($AB$118-$B$118)+(1-$P$5)*$O153+$P$6*$P153*(1+$C$5)^($AB$118-$B$118)+(1-$P$6)*$P153)*(1+$C$9)</f>
        <v>0</v>
      </c>
      <c r="AJ153" s="113"/>
      <c r="AK153" s="106"/>
      <c r="AL153" s="368">
        <v>0.68</v>
      </c>
      <c r="AM153" s="309">
        <f t="shared" ref="AM153:AM184" si="149">$J$5*$C$121*(1+$C$4)^($AL$118-$B$118)+(1-$J$5)*$C$121+$J$6*$D$121*(1+$C$5)^($AL$118-$B$118)+(1-$J$6)*$D$121</f>
        <v>0</v>
      </c>
      <c r="AN153" s="321">
        <f t="shared" ref="AN153:AN184" si="150">$K$5*$E$121*(1+$C$4)^($AL$118-$B$118)+(1-$K$5)*$E$121+$K$6*$F$121*(1+$C$5)^($AL$118-$B$118)+(1-$K$6)*$F$121</f>
        <v>0</v>
      </c>
      <c r="AO153" s="321">
        <f t="shared" ref="AO153:AO184" si="151">$L$5*$G$121*(1+$C$4)^($AL$118-$B$118)+(1-$L$5)*$G$121+$L$6*$H$121*(1+$C$5)^($AL$118-$B$118)+(1-$L$6)*$H$121</f>
        <v>0</v>
      </c>
      <c r="AP153" s="321">
        <f t="shared" ref="AP153:AP184" si="152">$M$5*$I153*(1+$C$4)^($AL$118-$B$118)+(1-$M$5)*$I153+$M$6*$J153*(1+$C$5)^($AL$118-$B$118)+(1-$M$6)*$J153</f>
        <v>0</v>
      </c>
      <c r="AQ153" s="321">
        <f t="shared" ref="AQ153:AQ184" si="153">($N$5*$K153*(1+$C$4)^($AL$118-$B$118)+(1-$N$5)*$K153+$N$6*$L153*(1+$C$5)^($AL$118-$B$118)+(1-$N$6)*$L153)*(1+$C$9)</f>
        <v>0</v>
      </c>
      <c r="AR153" s="321">
        <f t="shared" ref="AR153:AR184" si="154">($O$5*$M153*(1+$C$4)^($AL$118-$B$118)+(1-$O$5)*$M153+$O$6*$N153*(1+$C$5)^($AL$118-$B$118)+(1-$O$6)*$N153)*(1+$C$9)</f>
        <v>0</v>
      </c>
      <c r="AS153" s="322">
        <f t="shared" ref="AS153:AS184" si="155">($P$5*$O153*(1+$C$4)^($AL$118-$B$118)+(1-$P$5)*$O153+$P$6*$P153*(1+$C$5)^($AL$118-$B$118)+(1-$P$6)*$P153)*(1+$C$9)</f>
        <v>0</v>
      </c>
      <c r="AT153" s="113"/>
      <c r="AU153" s="106"/>
      <c r="AV153" s="368">
        <v>0.68</v>
      </c>
      <c r="AW153" s="309">
        <f t="shared" ref="AW153:AW184" si="156">$J$5*$C$121*(1+$C$4)^($AV$118-$B$118)+(1-$J$5)*$C$121+$J$6*$D$121*(1+$C$5)^($AV$118-$B$118)+(1-$J$6)*$D$121</f>
        <v>0</v>
      </c>
      <c r="AX153" s="321">
        <f t="shared" ref="AX153:AX184" si="157">$K$5*$E$121*(1+$C$4)^($AV$118-$B$118)+(1-$K$5)*$E$121+$K$6*$F$121*(1+$C$5)^($AV$118-$B$118)+(1-$K$6)*$F$121</f>
        <v>0</v>
      </c>
      <c r="AY153" s="321">
        <f t="shared" ref="AY153:AY184" si="158">$L$5*$G$121*(1+$C$4)^($AV$118-$B$118)+(1-$L$5)*$G$121+$L$6*$H$121*(1+$C$5)^($AV$118-$B$118)+(1-$L$6)*$H$121</f>
        <v>0</v>
      </c>
      <c r="AZ153" s="321">
        <f t="shared" ref="AZ153:AZ184" si="159">$M$5*$I153*(1+$C$4)^($AV$118-$B$118)+(1-$M$5)*$I153+$M$6*$J153*(1+$C$5)^($AV$118-$B$118)+(1-$M$6)*$J153</f>
        <v>0</v>
      </c>
      <c r="BA153" s="321">
        <f t="shared" ref="BA153:BA184" si="160">($N$5*$K153*(1+$C$4)^($AV$118-$B$118)+(1-$N$5)*$K153+$N$6*$L153*(1+$C$5)^($AV$118-$B$118)+(1-$N$6)*$L153)*(1+$C$9)</f>
        <v>0</v>
      </c>
      <c r="BB153" s="321">
        <f t="shared" ref="BB153:BB184" si="161">($O$5*$M153*(1+$C$4)^($AV$118-$B$118)+(1-$O$5)*$M153+$O$6*$N153*(1+$C$5)^($AV$118-$B$118)+(1-$O$6)*$N153)*(1+$C$9)</f>
        <v>0</v>
      </c>
      <c r="BC153" s="322">
        <f t="shared" ref="BC153:BC184" si="162">($P$5*$O153*(1+$C$4)^($AV$118-$B$118)+(1-$P$5)*$O153+$P$6*$P153*(1+$C$5)^($AV$118-$B$118)+(1-$P$6)*$P153)*(1+$C$9)</f>
        <v>0</v>
      </c>
      <c r="BD153" s="114"/>
      <c r="BE153" s="106"/>
      <c r="BF153" s="368">
        <v>0.68</v>
      </c>
      <c r="BG153" s="309">
        <f t="shared" ref="BG153:BG184" si="163">$J$5*$C$121*(1+$C$4)^($BF$118-$B$118)+(1-$J$5)*$C$121+$J$6*$D$121*(1+$C$5)^($BF$118-$B$118)+(1-$J$6)*$D$121</f>
        <v>0</v>
      </c>
      <c r="BH153" s="321">
        <f t="shared" ref="BH153:BH184" si="164">$K$5*$E$121*(1+$C$4)^($BF$118-$B$118)+(1-$K$5)*$E$121+$K$6*$F$121*(1+$C$5)^($BF$118-$B$118)+(1-$K$6)*$F$121</f>
        <v>0</v>
      </c>
      <c r="BI153" s="321">
        <f t="shared" ref="BI153:BI184" si="165">$L$5*$G$121*(1+$C$4)^($BF$118-$B$118)+(1-$L$5)*$G$121+$L$6*$H$121*(1+$C$5)^($BF$118-$B$118)+(1-$L$6)*$H$121</f>
        <v>0</v>
      </c>
      <c r="BJ153" s="321">
        <f t="shared" ref="BJ153:BJ184" si="166">$M$5*$I153*(1+$C$4)^($BF$118-$B$118)+(1-$M$5)*$I153+$M$6*$J153*(1+$C$5)^($BF$118-$B$118)+(1-$M$6)*$J153</f>
        <v>0</v>
      </c>
      <c r="BK153" s="321">
        <f t="shared" ref="BK153:BK184" si="167">($N$5*$K153*(1+$C$4)^($BF$118-$B$118)+(1-$N$5)*$K153+$N$6*$L153*(1+$C$5)^($BF$118-$B$118)+(1-$N$6)*$L153)*(1+$C$9)</f>
        <v>0</v>
      </c>
      <c r="BL153" s="321">
        <f t="shared" ref="BL153:BL184" si="168">($O$5*$M153*(1+$C$4)^($BF$118-$B$118)+(1-$O$5)*$M153+$O$6*$N153*(1+$C$5)^($BF$118-$B$118)+(1-$O$6)*$N153)*(1+$C$9)</f>
        <v>0</v>
      </c>
      <c r="BM153" s="322">
        <f t="shared" ref="BM153:BM184" si="169">($P$5*$O153*(1+$C$4)^($BF$118-$B$118)+(1-$P$5)*$O153+$P$6*$P153*(1+$C$5)^($BF$118-$B$118)+(1-$P$6)*$P153)*(1+$C$9)</f>
        <v>0</v>
      </c>
    </row>
    <row r="154" spans="2:65" x14ac:dyDescent="0.25">
      <c r="B154" s="363">
        <v>0.67</v>
      </c>
      <c r="C154" s="309"/>
      <c r="D154" s="309"/>
      <c r="E154" s="309"/>
      <c r="F154" s="309"/>
      <c r="G154" s="309"/>
      <c r="H154" s="309"/>
      <c r="I154" s="314">
        <f>'Form 5 BIODIESEL'!$F75</f>
        <v>0</v>
      </c>
      <c r="J154" s="314">
        <f>'Form 5 BIODIESEL'!$G75</f>
        <v>0</v>
      </c>
      <c r="K154" s="314">
        <f>'Form 6 LNG'!$F75</f>
        <v>0</v>
      </c>
      <c r="L154" s="314">
        <f>'Form 6 LNG'!$G75</f>
        <v>0</v>
      </c>
      <c r="M154" s="314">
        <f>'Form 7 BUNKER C'!$F75</f>
        <v>0</v>
      </c>
      <c r="N154" s="314">
        <f>'Form 7 BUNKER C'!$G75</f>
        <v>0</v>
      </c>
      <c r="O154" s="314">
        <f>'Form 8 LFO Diesel'!$F75</f>
        <v>0</v>
      </c>
      <c r="P154" s="315">
        <f>'Form 8 LFO Diesel'!$G75</f>
        <v>0</v>
      </c>
      <c r="Q154" s="113"/>
      <c r="R154" s="368">
        <v>0.67</v>
      </c>
      <c r="S154" s="309">
        <f t="shared" si="135"/>
        <v>0</v>
      </c>
      <c r="T154" s="321">
        <f t="shared" si="136"/>
        <v>0</v>
      </c>
      <c r="U154" s="321">
        <f t="shared" si="137"/>
        <v>0</v>
      </c>
      <c r="V154" s="321">
        <f t="shared" si="138"/>
        <v>0</v>
      </c>
      <c r="W154" s="321">
        <f t="shared" si="139"/>
        <v>0</v>
      </c>
      <c r="X154" s="321">
        <f t="shared" si="140"/>
        <v>0</v>
      </c>
      <c r="Y154" s="322">
        <f t="shared" si="141"/>
        <v>0</v>
      </c>
      <c r="Z154" s="113"/>
      <c r="AA154" s="113"/>
      <c r="AB154" s="368">
        <v>0.67</v>
      </c>
      <c r="AC154" s="309">
        <f t="shared" si="142"/>
        <v>0</v>
      </c>
      <c r="AD154" s="321">
        <f t="shared" si="143"/>
        <v>0</v>
      </c>
      <c r="AE154" s="321">
        <f t="shared" si="144"/>
        <v>0</v>
      </c>
      <c r="AF154" s="321">
        <f t="shared" si="145"/>
        <v>0</v>
      </c>
      <c r="AG154" s="321">
        <f t="shared" si="146"/>
        <v>0</v>
      </c>
      <c r="AH154" s="321">
        <f t="shared" si="147"/>
        <v>0</v>
      </c>
      <c r="AI154" s="322">
        <f t="shared" si="148"/>
        <v>0</v>
      </c>
      <c r="AJ154" s="113"/>
      <c r="AK154" s="106"/>
      <c r="AL154" s="368">
        <v>0.67</v>
      </c>
      <c r="AM154" s="309">
        <f t="shared" si="149"/>
        <v>0</v>
      </c>
      <c r="AN154" s="321">
        <f t="shared" si="150"/>
        <v>0</v>
      </c>
      <c r="AO154" s="321">
        <f t="shared" si="151"/>
        <v>0</v>
      </c>
      <c r="AP154" s="321">
        <f t="shared" si="152"/>
        <v>0</v>
      </c>
      <c r="AQ154" s="321">
        <f t="shared" si="153"/>
        <v>0</v>
      </c>
      <c r="AR154" s="321">
        <f t="shared" si="154"/>
        <v>0</v>
      </c>
      <c r="AS154" s="322">
        <f t="shared" si="155"/>
        <v>0</v>
      </c>
      <c r="AT154" s="113"/>
      <c r="AU154" s="106"/>
      <c r="AV154" s="368">
        <v>0.67</v>
      </c>
      <c r="AW154" s="309">
        <f t="shared" si="156"/>
        <v>0</v>
      </c>
      <c r="AX154" s="321">
        <f t="shared" si="157"/>
        <v>0</v>
      </c>
      <c r="AY154" s="321">
        <f t="shared" si="158"/>
        <v>0</v>
      </c>
      <c r="AZ154" s="321">
        <f t="shared" si="159"/>
        <v>0</v>
      </c>
      <c r="BA154" s="321">
        <f t="shared" si="160"/>
        <v>0</v>
      </c>
      <c r="BB154" s="321">
        <f t="shared" si="161"/>
        <v>0</v>
      </c>
      <c r="BC154" s="322">
        <f t="shared" si="162"/>
        <v>0</v>
      </c>
      <c r="BD154" s="114"/>
      <c r="BE154" s="106"/>
      <c r="BF154" s="368">
        <v>0.67</v>
      </c>
      <c r="BG154" s="309">
        <f t="shared" si="163"/>
        <v>0</v>
      </c>
      <c r="BH154" s="321">
        <f t="shared" si="164"/>
        <v>0</v>
      </c>
      <c r="BI154" s="321">
        <f t="shared" si="165"/>
        <v>0</v>
      </c>
      <c r="BJ154" s="321">
        <f t="shared" si="166"/>
        <v>0</v>
      </c>
      <c r="BK154" s="321">
        <f t="shared" si="167"/>
        <v>0</v>
      </c>
      <c r="BL154" s="321">
        <f t="shared" si="168"/>
        <v>0</v>
      </c>
      <c r="BM154" s="322">
        <f t="shared" si="169"/>
        <v>0</v>
      </c>
    </row>
    <row r="155" spans="2:65" x14ac:dyDescent="0.25">
      <c r="B155" s="363">
        <v>0.66</v>
      </c>
      <c r="C155" s="309"/>
      <c r="D155" s="309"/>
      <c r="E155" s="309"/>
      <c r="F155" s="309"/>
      <c r="G155" s="309"/>
      <c r="H155" s="309"/>
      <c r="I155" s="314">
        <f>'Form 5 BIODIESEL'!$F76</f>
        <v>0</v>
      </c>
      <c r="J155" s="314">
        <f>'Form 5 BIODIESEL'!$G76</f>
        <v>0</v>
      </c>
      <c r="K155" s="314">
        <f>'Form 6 LNG'!$F76</f>
        <v>0</v>
      </c>
      <c r="L155" s="314">
        <f>'Form 6 LNG'!$G76</f>
        <v>0</v>
      </c>
      <c r="M155" s="314">
        <f>'Form 7 BUNKER C'!$F76</f>
        <v>0</v>
      </c>
      <c r="N155" s="314">
        <f>'Form 7 BUNKER C'!$G76</f>
        <v>0</v>
      </c>
      <c r="O155" s="314">
        <f>'Form 8 LFO Diesel'!$F76</f>
        <v>0</v>
      </c>
      <c r="P155" s="315">
        <f>'Form 8 LFO Diesel'!$G76</f>
        <v>0</v>
      </c>
      <c r="Q155" s="113"/>
      <c r="R155" s="368">
        <v>0.66</v>
      </c>
      <c r="S155" s="309">
        <f t="shared" si="135"/>
        <v>0</v>
      </c>
      <c r="T155" s="321">
        <f t="shared" si="136"/>
        <v>0</v>
      </c>
      <c r="U155" s="321">
        <f t="shared" si="137"/>
        <v>0</v>
      </c>
      <c r="V155" s="321">
        <f t="shared" si="138"/>
        <v>0</v>
      </c>
      <c r="W155" s="321">
        <f t="shared" si="139"/>
        <v>0</v>
      </c>
      <c r="X155" s="321">
        <f t="shared" si="140"/>
        <v>0</v>
      </c>
      <c r="Y155" s="322">
        <f t="shared" si="141"/>
        <v>0</v>
      </c>
      <c r="Z155" s="113"/>
      <c r="AA155" s="113"/>
      <c r="AB155" s="368">
        <v>0.66</v>
      </c>
      <c r="AC155" s="309">
        <f t="shared" si="142"/>
        <v>0</v>
      </c>
      <c r="AD155" s="321">
        <f t="shared" si="143"/>
        <v>0</v>
      </c>
      <c r="AE155" s="321">
        <f t="shared" si="144"/>
        <v>0</v>
      </c>
      <c r="AF155" s="321">
        <f t="shared" si="145"/>
        <v>0</v>
      </c>
      <c r="AG155" s="321">
        <f t="shared" si="146"/>
        <v>0</v>
      </c>
      <c r="AH155" s="321">
        <f t="shared" si="147"/>
        <v>0</v>
      </c>
      <c r="AI155" s="322">
        <f t="shared" si="148"/>
        <v>0</v>
      </c>
      <c r="AJ155" s="113"/>
      <c r="AK155" s="106"/>
      <c r="AL155" s="368">
        <v>0.66</v>
      </c>
      <c r="AM155" s="309">
        <f t="shared" si="149"/>
        <v>0</v>
      </c>
      <c r="AN155" s="321">
        <f t="shared" si="150"/>
        <v>0</v>
      </c>
      <c r="AO155" s="321">
        <f t="shared" si="151"/>
        <v>0</v>
      </c>
      <c r="AP155" s="321">
        <f t="shared" si="152"/>
        <v>0</v>
      </c>
      <c r="AQ155" s="321">
        <f t="shared" si="153"/>
        <v>0</v>
      </c>
      <c r="AR155" s="321">
        <f t="shared" si="154"/>
        <v>0</v>
      </c>
      <c r="AS155" s="322">
        <f t="shared" si="155"/>
        <v>0</v>
      </c>
      <c r="AT155" s="113"/>
      <c r="AU155" s="106"/>
      <c r="AV155" s="368">
        <v>0.66</v>
      </c>
      <c r="AW155" s="309">
        <f t="shared" si="156"/>
        <v>0</v>
      </c>
      <c r="AX155" s="321">
        <f t="shared" si="157"/>
        <v>0</v>
      </c>
      <c r="AY155" s="321">
        <f t="shared" si="158"/>
        <v>0</v>
      </c>
      <c r="AZ155" s="321">
        <f t="shared" si="159"/>
        <v>0</v>
      </c>
      <c r="BA155" s="321">
        <f t="shared" si="160"/>
        <v>0</v>
      </c>
      <c r="BB155" s="321">
        <f t="shared" si="161"/>
        <v>0</v>
      </c>
      <c r="BC155" s="322">
        <f t="shared" si="162"/>
        <v>0</v>
      </c>
      <c r="BD155" s="114"/>
      <c r="BE155" s="106"/>
      <c r="BF155" s="368">
        <v>0.66</v>
      </c>
      <c r="BG155" s="309">
        <f t="shared" si="163"/>
        <v>0</v>
      </c>
      <c r="BH155" s="321">
        <f t="shared" si="164"/>
        <v>0</v>
      </c>
      <c r="BI155" s="321">
        <f t="shared" si="165"/>
        <v>0</v>
      </c>
      <c r="BJ155" s="321">
        <f t="shared" si="166"/>
        <v>0</v>
      </c>
      <c r="BK155" s="321">
        <f t="shared" si="167"/>
        <v>0</v>
      </c>
      <c r="BL155" s="321">
        <f t="shared" si="168"/>
        <v>0</v>
      </c>
      <c r="BM155" s="322">
        <f t="shared" si="169"/>
        <v>0</v>
      </c>
    </row>
    <row r="156" spans="2:65" x14ac:dyDescent="0.25">
      <c r="B156" s="363">
        <v>0.65</v>
      </c>
      <c r="C156" s="309"/>
      <c r="D156" s="309"/>
      <c r="E156" s="309"/>
      <c r="F156" s="309"/>
      <c r="G156" s="309"/>
      <c r="H156" s="309"/>
      <c r="I156" s="314">
        <f>'Form 5 BIODIESEL'!$F77</f>
        <v>0</v>
      </c>
      <c r="J156" s="314">
        <f>'Form 5 BIODIESEL'!$G77</f>
        <v>0</v>
      </c>
      <c r="K156" s="314">
        <f>'Form 6 LNG'!$F77</f>
        <v>0</v>
      </c>
      <c r="L156" s="314">
        <f>'Form 6 LNG'!$G77</f>
        <v>0</v>
      </c>
      <c r="M156" s="314">
        <f>'Form 7 BUNKER C'!$F77</f>
        <v>0</v>
      </c>
      <c r="N156" s="314">
        <f>'Form 7 BUNKER C'!$G77</f>
        <v>0</v>
      </c>
      <c r="O156" s="314">
        <f>'Form 8 LFO Diesel'!$F77</f>
        <v>0</v>
      </c>
      <c r="P156" s="315">
        <f>'Form 8 LFO Diesel'!$G77</f>
        <v>0</v>
      </c>
      <c r="Q156" s="113"/>
      <c r="R156" s="368">
        <v>0.65</v>
      </c>
      <c r="S156" s="309">
        <f t="shared" si="135"/>
        <v>0</v>
      </c>
      <c r="T156" s="321">
        <f t="shared" si="136"/>
        <v>0</v>
      </c>
      <c r="U156" s="321">
        <f t="shared" si="137"/>
        <v>0</v>
      </c>
      <c r="V156" s="321">
        <f t="shared" si="138"/>
        <v>0</v>
      </c>
      <c r="W156" s="321">
        <f t="shared" si="139"/>
        <v>0</v>
      </c>
      <c r="X156" s="321">
        <f t="shared" si="140"/>
        <v>0</v>
      </c>
      <c r="Y156" s="322">
        <f t="shared" si="141"/>
        <v>0</v>
      </c>
      <c r="Z156" s="113"/>
      <c r="AA156" s="113"/>
      <c r="AB156" s="368">
        <v>0.65</v>
      </c>
      <c r="AC156" s="309">
        <f t="shared" si="142"/>
        <v>0</v>
      </c>
      <c r="AD156" s="321">
        <f t="shared" si="143"/>
        <v>0</v>
      </c>
      <c r="AE156" s="321">
        <f t="shared" si="144"/>
        <v>0</v>
      </c>
      <c r="AF156" s="321">
        <f t="shared" si="145"/>
        <v>0</v>
      </c>
      <c r="AG156" s="321">
        <f t="shared" si="146"/>
        <v>0</v>
      </c>
      <c r="AH156" s="321">
        <f t="shared" si="147"/>
        <v>0</v>
      </c>
      <c r="AI156" s="322">
        <f t="shared" si="148"/>
        <v>0</v>
      </c>
      <c r="AJ156" s="113"/>
      <c r="AK156" s="106"/>
      <c r="AL156" s="368">
        <v>0.65</v>
      </c>
      <c r="AM156" s="309">
        <f t="shared" si="149"/>
        <v>0</v>
      </c>
      <c r="AN156" s="321">
        <f t="shared" si="150"/>
        <v>0</v>
      </c>
      <c r="AO156" s="321">
        <f t="shared" si="151"/>
        <v>0</v>
      </c>
      <c r="AP156" s="321">
        <f t="shared" si="152"/>
        <v>0</v>
      </c>
      <c r="AQ156" s="321">
        <f t="shared" si="153"/>
        <v>0</v>
      </c>
      <c r="AR156" s="321">
        <f t="shared" si="154"/>
        <v>0</v>
      </c>
      <c r="AS156" s="322">
        <f t="shared" si="155"/>
        <v>0</v>
      </c>
      <c r="AT156" s="113"/>
      <c r="AU156" s="106"/>
      <c r="AV156" s="368">
        <v>0.65</v>
      </c>
      <c r="AW156" s="309">
        <f t="shared" si="156"/>
        <v>0</v>
      </c>
      <c r="AX156" s="321">
        <f t="shared" si="157"/>
        <v>0</v>
      </c>
      <c r="AY156" s="321">
        <f t="shared" si="158"/>
        <v>0</v>
      </c>
      <c r="AZ156" s="321">
        <f t="shared" si="159"/>
        <v>0</v>
      </c>
      <c r="BA156" s="321">
        <f t="shared" si="160"/>
        <v>0</v>
      </c>
      <c r="BB156" s="321">
        <f t="shared" si="161"/>
        <v>0</v>
      </c>
      <c r="BC156" s="322">
        <f t="shared" si="162"/>
        <v>0</v>
      </c>
      <c r="BD156" s="114"/>
      <c r="BE156" s="106"/>
      <c r="BF156" s="368">
        <v>0.65</v>
      </c>
      <c r="BG156" s="309">
        <f t="shared" si="163"/>
        <v>0</v>
      </c>
      <c r="BH156" s="321">
        <f t="shared" si="164"/>
        <v>0</v>
      </c>
      <c r="BI156" s="321">
        <f t="shared" si="165"/>
        <v>0</v>
      </c>
      <c r="BJ156" s="321">
        <f t="shared" si="166"/>
        <v>0</v>
      </c>
      <c r="BK156" s="321">
        <f t="shared" si="167"/>
        <v>0</v>
      </c>
      <c r="BL156" s="321">
        <f t="shared" si="168"/>
        <v>0</v>
      </c>
      <c r="BM156" s="322">
        <f t="shared" si="169"/>
        <v>0</v>
      </c>
    </row>
    <row r="157" spans="2:65" x14ac:dyDescent="0.25">
      <c r="B157" s="363">
        <v>0.64</v>
      </c>
      <c r="C157" s="309"/>
      <c r="D157" s="309"/>
      <c r="E157" s="309"/>
      <c r="F157" s="309"/>
      <c r="G157" s="309"/>
      <c r="H157" s="309"/>
      <c r="I157" s="314">
        <f>'Form 5 BIODIESEL'!$F78</f>
        <v>0</v>
      </c>
      <c r="J157" s="314">
        <f>'Form 5 BIODIESEL'!$G78</f>
        <v>0</v>
      </c>
      <c r="K157" s="314">
        <f>'Form 6 LNG'!$F78</f>
        <v>0</v>
      </c>
      <c r="L157" s="314">
        <f>'Form 6 LNG'!$G78</f>
        <v>0</v>
      </c>
      <c r="M157" s="314">
        <f>'Form 7 BUNKER C'!$F78</f>
        <v>0</v>
      </c>
      <c r="N157" s="314">
        <f>'Form 7 BUNKER C'!$G78</f>
        <v>0</v>
      </c>
      <c r="O157" s="314">
        <f>'Form 8 LFO Diesel'!$F78</f>
        <v>0</v>
      </c>
      <c r="P157" s="315">
        <f>'Form 8 LFO Diesel'!$G78</f>
        <v>0</v>
      </c>
      <c r="Q157" s="113"/>
      <c r="R157" s="368">
        <v>0.64</v>
      </c>
      <c r="S157" s="309">
        <f t="shared" si="135"/>
        <v>0</v>
      </c>
      <c r="T157" s="321">
        <f t="shared" si="136"/>
        <v>0</v>
      </c>
      <c r="U157" s="321">
        <f t="shared" si="137"/>
        <v>0</v>
      </c>
      <c r="V157" s="321">
        <f t="shared" si="138"/>
        <v>0</v>
      </c>
      <c r="W157" s="321">
        <f t="shared" si="139"/>
        <v>0</v>
      </c>
      <c r="X157" s="321">
        <f t="shared" si="140"/>
        <v>0</v>
      </c>
      <c r="Y157" s="322">
        <f t="shared" si="141"/>
        <v>0</v>
      </c>
      <c r="Z157" s="113"/>
      <c r="AA157" s="113"/>
      <c r="AB157" s="368">
        <v>0.64</v>
      </c>
      <c r="AC157" s="309">
        <f t="shared" si="142"/>
        <v>0</v>
      </c>
      <c r="AD157" s="321">
        <f t="shared" si="143"/>
        <v>0</v>
      </c>
      <c r="AE157" s="321">
        <f t="shared" si="144"/>
        <v>0</v>
      </c>
      <c r="AF157" s="321">
        <f t="shared" si="145"/>
        <v>0</v>
      </c>
      <c r="AG157" s="321">
        <f t="shared" si="146"/>
        <v>0</v>
      </c>
      <c r="AH157" s="321">
        <f t="shared" si="147"/>
        <v>0</v>
      </c>
      <c r="AI157" s="322">
        <f t="shared" si="148"/>
        <v>0</v>
      </c>
      <c r="AJ157" s="113"/>
      <c r="AK157" s="106"/>
      <c r="AL157" s="368">
        <v>0.64</v>
      </c>
      <c r="AM157" s="309">
        <f t="shared" si="149"/>
        <v>0</v>
      </c>
      <c r="AN157" s="321">
        <f t="shared" si="150"/>
        <v>0</v>
      </c>
      <c r="AO157" s="321">
        <f t="shared" si="151"/>
        <v>0</v>
      </c>
      <c r="AP157" s="321">
        <f t="shared" si="152"/>
        <v>0</v>
      </c>
      <c r="AQ157" s="321">
        <f t="shared" si="153"/>
        <v>0</v>
      </c>
      <c r="AR157" s="321">
        <f t="shared" si="154"/>
        <v>0</v>
      </c>
      <c r="AS157" s="322">
        <f t="shared" si="155"/>
        <v>0</v>
      </c>
      <c r="AT157" s="113"/>
      <c r="AU157" s="106"/>
      <c r="AV157" s="368">
        <v>0.64</v>
      </c>
      <c r="AW157" s="309">
        <f t="shared" si="156"/>
        <v>0</v>
      </c>
      <c r="AX157" s="321">
        <f t="shared" si="157"/>
        <v>0</v>
      </c>
      <c r="AY157" s="321">
        <f t="shared" si="158"/>
        <v>0</v>
      </c>
      <c r="AZ157" s="321">
        <f t="shared" si="159"/>
        <v>0</v>
      </c>
      <c r="BA157" s="321">
        <f t="shared" si="160"/>
        <v>0</v>
      </c>
      <c r="BB157" s="321">
        <f t="shared" si="161"/>
        <v>0</v>
      </c>
      <c r="BC157" s="322">
        <f t="shared" si="162"/>
        <v>0</v>
      </c>
      <c r="BD157" s="114"/>
      <c r="BE157" s="106"/>
      <c r="BF157" s="368">
        <v>0.64</v>
      </c>
      <c r="BG157" s="309">
        <f t="shared" si="163"/>
        <v>0</v>
      </c>
      <c r="BH157" s="321">
        <f t="shared" si="164"/>
        <v>0</v>
      </c>
      <c r="BI157" s="321">
        <f t="shared" si="165"/>
        <v>0</v>
      </c>
      <c r="BJ157" s="321">
        <f t="shared" si="166"/>
        <v>0</v>
      </c>
      <c r="BK157" s="321">
        <f t="shared" si="167"/>
        <v>0</v>
      </c>
      <c r="BL157" s="321">
        <f t="shared" si="168"/>
        <v>0</v>
      </c>
      <c r="BM157" s="322">
        <f t="shared" si="169"/>
        <v>0</v>
      </c>
    </row>
    <row r="158" spans="2:65" x14ac:dyDescent="0.25">
      <c r="B158" s="363">
        <v>0.63</v>
      </c>
      <c r="C158" s="309"/>
      <c r="D158" s="309"/>
      <c r="E158" s="309"/>
      <c r="F158" s="309"/>
      <c r="G158" s="309"/>
      <c r="H158" s="309"/>
      <c r="I158" s="314">
        <f>'Form 5 BIODIESEL'!$F79</f>
        <v>0</v>
      </c>
      <c r="J158" s="314">
        <f>'Form 5 BIODIESEL'!$G79</f>
        <v>0</v>
      </c>
      <c r="K158" s="314">
        <f>'Form 6 LNG'!$F79</f>
        <v>0</v>
      </c>
      <c r="L158" s="314">
        <f>'Form 6 LNG'!$G79</f>
        <v>0</v>
      </c>
      <c r="M158" s="314">
        <f>'Form 7 BUNKER C'!$F79</f>
        <v>0</v>
      </c>
      <c r="N158" s="314">
        <f>'Form 7 BUNKER C'!$G79</f>
        <v>0</v>
      </c>
      <c r="O158" s="314">
        <f>'Form 8 LFO Diesel'!$F79</f>
        <v>0</v>
      </c>
      <c r="P158" s="315">
        <f>'Form 8 LFO Diesel'!$G79</f>
        <v>0</v>
      </c>
      <c r="Q158" s="113"/>
      <c r="R158" s="368">
        <v>0.63</v>
      </c>
      <c r="S158" s="309">
        <f t="shared" si="135"/>
        <v>0</v>
      </c>
      <c r="T158" s="321">
        <f t="shared" si="136"/>
        <v>0</v>
      </c>
      <c r="U158" s="321">
        <f t="shared" si="137"/>
        <v>0</v>
      </c>
      <c r="V158" s="321">
        <f t="shared" si="138"/>
        <v>0</v>
      </c>
      <c r="W158" s="321">
        <f t="shared" si="139"/>
        <v>0</v>
      </c>
      <c r="X158" s="321">
        <f t="shared" si="140"/>
        <v>0</v>
      </c>
      <c r="Y158" s="322">
        <f t="shared" si="141"/>
        <v>0</v>
      </c>
      <c r="Z158" s="113"/>
      <c r="AA158" s="113"/>
      <c r="AB158" s="368">
        <v>0.63</v>
      </c>
      <c r="AC158" s="309">
        <f t="shared" si="142"/>
        <v>0</v>
      </c>
      <c r="AD158" s="321">
        <f t="shared" si="143"/>
        <v>0</v>
      </c>
      <c r="AE158" s="321">
        <f t="shared" si="144"/>
        <v>0</v>
      </c>
      <c r="AF158" s="321">
        <f t="shared" si="145"/>
        <v>0</v>
      </c>
      <c r="AG158" s="321">
        <f t="shared" si="146"/>
        <v>0</v>
      </c>
      <c r="AH158" s="321">
        <f t="shared" si="147"/>
        <v>0</v>
      </c>
      <c r="AI158" s="322">
        <f t="shared" si="148"/>
        <v>0</v>
      </c>
      <c r="AJ158" s="113"/>
      <c r="AK158" s="106"/>
      <c r="AL158" s="368">
        <v>0.63</v>
      </c>
      <c r="AM158" s="309">
        <f t="shared" si="149"/>
        <v>0</v>
      </c>
      <c r="AN158" s="321">
        <f t="shared" si="150"/>
        <v>0</v>
      </c>
      <c r="AO158" s="321">
        <f t="shared" si="151"/>
        <v>0</v>
      </c>
      <c r="AP158" s="321">
        <f t="shared" si="152"/>
        <v>0</v>
      </c>
      <c r="AQ158" s="321">
        <f t="shared" si="153"/>
        <v>0</v>
      </c>
      <c r="AR158" s="321">
        <f t="shared" si="154"/>
        <v>0</v>
      </c>
      <c r="AS158" s="322">
        <f t="shared" si="155"/>
        <v>0</v>
      </c>
      <c r="AT158" s="113"/>
      <c r="AU158" s="106"/>
      <c r="AV158" s="368">
        <v>0.63</v>
      </c>
      <c r="AW158" s="309">
        <f t="shared" si="156"/>
        <v>0</v>
      </c>
      <c r="AX158" s="321">
        <f t="shared" si="157"/>
        <v>0</v>
      </c>
      <c r="AY158" s="321">
        <f t="shared" si="158"/>
        <v>0</v>
      </c>
      <c r="AZ158" s="321">
        <f t="shared" si="159"/>
        <v>0</v>
      </c>
      <c r="BA158" s="321">
        <f t="shared" si="160"/>
        <v>0</v>
      </c>
      <c r="BB158" s="321">
        <f t="shared" si="161"/>
        <v>0</v>
      </c>
      <c r="BC158" s="322">
        <f t="shared" si="162"/>
        <v>0</v>
      </c>
      <c r="BD158" s="114"/>
      <c r="BE158" s="106"/>
      <c r="BF158" s="368">
        <v>0.63</v>
      </c>
      <c r="BG158" s="309">
        <f t="shared" si="163"/>
        <v>0</v>
      </c>
      <c r="BH158" s="321">
        <f t="shared" si="164"/>
        <v>0</v>
      </c>
      <c r="BI158" s="321">
        <f t="shared" si="165"/>
        <v>0</v>
      </c>
      <c r="BJ158" s="321">
        <f t="shared" si="166"/>
        <v>0</v>
      </c>
      <c r="BK158" s="321">
        <f t="shared" si="167"/>
        <v>0</v>
      </c>
      <c r="BL158" s="321">
        <f t="shared" si="168"/>
        <v>0</v>
      </c>
      <c r="BM158" s="322">
        <f t="shared" si="169"/>
        <v>0</v>
      </c>
    </row>
    <row r="159" spans="2:65" x14ac:dyDescent="0.25">
      <c r="B159" s="363">
        <v>0.62</v>
      </c>
      <c r="C159" s="309"/>
      <c r="D159" s="309"/>
      <c r="E159" s="309"/>
      <c r="F159" s="309"/>
      <c r="G159" s="309"/>
      <c r="H159" s="309"/>
      <c r="I159" s="314">
        <f>'Form 5 BIODIESEL'!$F80</f>
        <v>0</v>
      </c>
      <c r="J159" s="314">
        <f>'Form 5 BIODIESEL'!$G80</f>
        <v>0</v>
      </c>
      <c r="K159" s="314">
        <f>'Form 6 LNG'!$F80</f>
        <v>0</v>
      </c>
      <c r="L159" s="314">
        <f>'Form 6 LNG'!$G80</f>
        <v>0</v>
      </c>
      <c r="M159" s="314">
        <f>'Form 7 BUNKER C'!$F80</f>
        <v>0</v>
      </c>
      <c r="N159" s="314">
        <f>'Form 7 BUNKER C'!$G80</f>
        <v>0</v>
      </c>
      <c r="O159" s="314">
        <f>'Form 8 LFO Diesel'!$F80</f>
        <v>0</v>
      </c>
      <c r="P159" s="315">
        <f>'Form 8 LFO Diesel'!$G80</f>
        <v>0</v>
      </c>
      <c r="Q159" s="113"/>
      <c r="R159" s="368">
        <v>0.62</v>
      </c>
      <c r="S159" s="309">
        <f t="shared" si="135"/>
        <v>0</v>
      </c>
      <c r="T159" s="321">
        <f t="shared" si="136"/>
        <v>0</v>
      </c>
      <c r="U159" s="321">
        <f t="shared" si="137"/>
        <v>0</v>
      </c>
      <c r="V159" s="321">
        <f t="shared" si="138"/>
        <v>0</v>
      </c>
      <c r="W159" s="321">
        <f t="shared" si="139"/>
        <v>0</v>
      </c>
      <c r="X159" s="321">
        <f t="shared" si="140"/>
        <v>0</v>
      </c>
      <c r="Y159" s="322">
        <f t="shared" si="141"/>
        <v>0</v>
      </c>
      <c r="Z159" s="113"/>
      <c r="AA159" s="113"/>
      <c r="AB159" s="368">
        <v>0.62</v>
      </c>
      <c r="AC159" s="309">
        <f t="shared" si="142"/>
        <v>0</v>
      </c>
      <c r="AD159" s="321">
        <f t="shared" si="143"/>
        <v>0</v>
      </c>
      <c r="AE159" s="321">
        <f t="shared" si="144"/>
        <v>0</v>
      </c>
      <c r="AF159" s="321">
        <f t="shared" si="145"/>
        <v>0</v>
      </c>
      <c r="AG159" s="321">
        <f t="shared" si="146"/>
        <v>0</v>
      </c>
      <c r="AH159" s="321">
        <f t="shared" si="147"/>
        <v>0</v>
      </c>
      <c r="AI159" s="322">
        <f t="shared" si="148"/>
        <v>0</v>
      </c>
      <c r="AJ159" s="113"/>
      <c r="AK159" s="106"/>
      <c r="AL159" s="368">
        <v>0.62</v>
      </c>
      <c r="AM159" s="309">
        <f t="shared" si="149"/>
        <v>0</v>
      </c>
      <c r="AN159" s="321">
        <f t="shared" si="150"/>
        <v>0</v>
      </c>
      <c r="AO159" s="321">
        <f t="shared" si="151"/>
        <v>0</v>
      </c>
      <c r="AP159" s="321">
        <f t="shared" si="152"/>
        <v>0</v>
      </c>
      <c r="AQ159" s="321">
        <f t="shared" si="153"/>
        <v>0</v>
      </c>
      <c r="AR159" s="321">
        <f t="shared" si="154"/>
        <v>0</v>
      </c>
      <c r="AS159" s="322">
        <f t="shared" si="155"/>
        <v>0</v>
      </c>
      <c r="AT159" s="113"/>
      <c r="AU159" s="106"/>
      <c r="AV159" s="368">
        <v>0.62</v>
      </c>
      <c r="AW159" s="309">
        <f t="shared" si="156"/>
        <v>0</v>
      </c>
      <c r="AX159" s="321">
        <f t="shared" si="157"/>
        <v>0</v>
      </c>
      <c r="AY159" s="321">
        <f t="shared" si="158"/>
        <v>0</v>
      </c>
      <c r="AZ159" s="321">
        <f t="shared" si="159"/>
        <v>0</v>
      </c>
      <c r="BA159" s="321">
        <f t="shared" si="160"/>
        <v>0</v>
      </c>
      <c r="BB159" s="321">
        <f t="shared" si="161"/>
        <v>0</v>
      </c>
      <c r="BC159" s="322">
        <f t="shared" si="162"/>
        <v>0</v>
      </c>
      <c r="BD159" s="114"/>
      <c r="BE159" s="106"/>
      <c r="BF159" s="368">
        <v>0.62</v>
      </c>
      <c r="BG159" s="309">
        <f t="shared" si="163"/>
        <v>0</v>
      </c>
      <c r="BH159" s="321">
        <f t="shared" si="164"/>
        <v>0</v>
      </c>
      <c r="BI159" s="321">
        <f t="shared" si="165"/>
        <v>0</v>
      </c>
      <c r="BJ159" s="321">
        <f t="shared" si="166"/>
        <v>0</v>
      </c>
      <c r="BK159" s="321">
        <f t="shared" si="167"/>
        <v>0</v>
      </c>
      <c r="BL159" s="321">
        <f t="shared" si="168"/>
        <v>0</v>
      </c>
      <c r="BM159" s="322">
        <f t="shared" si="169"/>
        <v>0</v>
      </c>
    </row>
    <row r="160" spans="2:65" x14ac:dyDescent="0.25">
      <c r="B160" s="363">
        <v>0.61</v>
      </c>
      <c r="C160" s="309"/>
      <c r="D160" s="309"/>
      <c r="E160" s="309"/>
      <c r="F160" s="309"/>
      <c r="G160" s="309"/>
      <c r="H160" s="309"/>
      <c r="I160" s="314">
        <f>'Form 5 BIODIESEL'!$F81</f>
        <v>0</v>
      </c>
      <c r="J160" s="314">
        <f>'Form 5 BIODIESEL'!$G81</f>
        <v>0</v>
      </c>
      <c r="K160" s="314">
        <f>'Form 6 LNG'!$F81</f>
        <v>0</v>
      </c>
      <c r="L160" s="314">
        <f>'Form 6 LNG'!$G81</f>
        <v>0</v>
      </c>
      <c r="M160" s="314">
        <f>'Form 7 BUNKER C'!$F81</f>
        <v>0</v>
      </c>
      <c r="N160" s="314">
        <f>'Form 7 BUNKER C'!$G81</f>
        <v>0</v>
      </c>
      <c r="O160" s="314">
        <f>'Form 8 LFO Diesel'!$F81</f>
        <v>0</v>
      </c>
      <c r="P160" s="315">
        <f>'Form 8 LFO Diesel'!$G81</f>
        <v>0</v>
      </c>
      <c r="Q160" s="113"/>
      <c r="R160" s="368">
        <v>0.61</v>
      </c>
      <c r="S160" s="309">
        <f t="shared" si="135"/>
        <v>0</v>
      </c>
      <c r="T160" s="321">
        <f t="shared" si="136"/>
        <v>0</v>
      </c>
      <c r="U160" s="321">
        <f t="shared" si="137"/>
        <v>0</v>
      </c>
      <c r="V160" s="321">
        <f t="shared" si="138"/>
        <v>0</v>
      </c>
      <c r="W160" s="321">
        <f t="shared" si="139"/>
        <v>0</v>
      </c>
      <c r="X160" s="321">
        <f t="shared" si="140"/>
        <v>0</v>
      </c>
      <c r="Y160" s="322">
        <f t="shared" si="141"/>
        <v>0</v>
      </c>
      <c r="Z160" s="113"/>
      <c r="AA160" s="113"/>
      <c r="AB160" s="368">
        <v>0.61</v>
      </c>
      <c r="AC160" s="309">
        <f t="shared" si="142"/>
        <v>0</v>
      </c>
      <c r="AD160" s="321">
        <f t="shared" si="143"/>
        <v>0</v>
      </c>
      <c r="AE160" s="321">
        <f t="shared" si="144"/>
        <v>0</v>
      </c>
      <c r="AF160" s="321">
        <f t="shared" si="145"/>
        <v>0</v>
      </c>
      <c r="AG160" s="321">
        <f t="shared" si="146"/>
        <v>0</v>
      </c>
      <c r="AH160" s="321">
        <f t="shared" si="147"/>
        <v>0</v>
      </c>
      <c r="AI160" s="322">
        <f t="shared" si="148"/>
        <v>0</v>
      </c>
      <c r="AJ160" s="113"/>
      <c r="AK160" s="106"/>
      <c r="AL160" s="368">
        <v>0.61</v>
      </c>
      <c r="AM160" s="309">
        <f t="shared" si="149"/>
        <v>0</v>
      </c>
      <c r="AN160" s="321">
        <f t="shared" si="150"/>
        <v>0</v>
      </c>
      <c r="AO160" s="321">
        <f t="shared" si="151"/>
        <v>0</v>
      </c>
      <c r="AP160" s="321">
        <f t="shared" si="152"/>
        <v>0</v>
      </c>
      <c r="AQ160" s="321">
        <f t="shared" si="153"/>
        <v>0</v>
      </c>
      <c r="AR160" s="321">
        <f t="shared" si="154"/>
        <v>0</v>
      </c>
      <c r="AS160" s="322">
        <f t="shared" si="155"/>
        <v>0</v>
      </c>
      <c r="AT160" s="113"/>
      <c r="AU160" s="106"/>
      <c r="AV160" s="368">
        <v>0.61</v>
      </c>
      <c r="AW160" s="309">
        <f t="shared" si="156"/>
        <v>0</v>
      </c>
      <c r="AX160" s="321">
        <f t="shared" si="157"/>
        <v>0</v>
      </c>
      <c r="AY160" s="321">
        <f t="shared" si="158"/>
        <v>0</v>
      </c>
      <c r="AZ160" s="321">
        <f t="shared" si="159"/>
        <v>0</v>
      </c>
      <c r="BA160" s="321">
        <f t="shared" si="160"/>
        <v>0</v>
      </c>
      <c r="BB160" s="321">
        <f t="shared" si="161"/>
        <v>0</v>
      </c>
      <c r="BC160" s="322">
        <f t="shared" si="162"/>
        <v>0</v>
      </c>
      <c r="BD160" s="114"/>
      <c r="BE160" s="106"/>
      <c r="BF160" s="368">
        <v>0.61</v>
      </c>
      <c r="BG160" s="309">
        <f t="shared" si="163"/>
        <v>0</v>
      </c>
      <c r="BH160" s="321">
        <f t="shared" si="164"/>
        <v>0</v>
      </c>
      <c r="BI160" s="321">
        <f t="shared" si="165"/>
        <v>0</v>
      </c>
      <c r="BJ160" s="321">
        <f t="shared" si="166"/>
        <v>0</v>
      </c>
      <c r="BK160" s="321">
        <f t="shared" si="167"/>
        <v>0</v>
      </c>
      <c r="BL160" s="321">
        <f t="shared" si="168"/>
        <v>0</v>
      </c>
      <c r="BM160" s="322">
        <f t="shared" si="169"/>
        <v>0</v>
      </c>
    </row>
    <row r="161" spans="2:65" x14ac:dyDescent="0.25">
      <c r="B161" s="363">
        <v>0.6</v>
      </c>
      <c r="C161" s="309"/>
      <c r="D161" s="309"/>
      <c r="E161" s="309"/>
      <c r="F161" s="309"/>
      <c r="G161" s="309"/>
      <c r="H161" s="309"/>
      <c r="I161" s="314">
        <f>'Form 5 BIODIESEL'!$F82</f>
        <v>0</v>
      </c>
      <c r="J161" s="314">
        <f>'Form 5 BIODIESEL'!$G82</f>
        <v>0</v>
      </c>
      <c r="K161" s="314">
        <f>'Form 6 LNG'!$F82</f>
        <v>0</v>
      </c>
      <c r="L161" s="314">
        <f>'Form 6 LNG'!$G82</f>
        <v>0</v>
      </c>
      <c r="M161" s="314">
        <f>'Form 7 BUNKER C'!$F82</f>
        <v>0</v>
      </c>
      <c r="N161" s="314">
        <f>'Form 7 BUNKER C'!$G82</f>
        <v>0</v>
      </c>
      <c r="O161" s="314">
        <f>'Form 8 LFO Diesel'!$F82</f>
        <v>0</v>
      </c>
      <c r="P161" s="315">
        <f>'Form 8 LFO Diesel'!$G82</f>
        <v>0</v>
      </c>
      <c r="Q161" s="113"/>
      <c r="R161" s="368">
        <v>0.6</v>
      </c>
      <c r="S161" s="309">
        <f t="shared" si="135"/>
        <v>0</v>
      </c>
      <c r="T161" s="321">
        <f t="shared" si="136"/>
        <v>0</v>
      </c>
      <c r="U161" s="321">
        <f t="shared" si="137"/>
        <v>0</v>
      </c>
      <c r="V161" s="321">
        <f t="shared" si="138"/>
        <v>0</v>
      </c>
      <c r="W161" s="321">
        <f t="shared" si="139"/>
        <v>0</v>
      </c>
      <c r="X161" s="321">
        <f t="shared" si="140"/>
        <v>0</v>
      </c>
      <c r="Y161" s="322">
        <f t="shared" si="141"/>
        <v>0</v>
      </c>
      <c r="Z161" s="113"/>
      <c r="AA161" s="113"/>
      <c r="AB161" s="368">
        <v>0.6</v>
      </c>
      <c r="AC161" s="309">
        <f t="shared" si="142"/>
        <v>0</v>
      </c>
      <c r="AD161" s="321">
        <f t="shared" si="143"/>
        <v>0</v>
      </c>
      <c r="AE161" s="321">
        <f t="shared" si="144"/>
        <v>0</v>
      </c>
      <c r="AF161" s="321">
        <f t="shared" si="145"/>
        <v>0</v>
      </c>
      <c r="AG161" s="321">
        <f t="shared" si="146"/>
        <v>0</v>
      </c>
      <c r="AH161" s="321">
        <f t="shared" si="147"/>
        <v>0</v>
      </c>
      <c r="AI161" s="322">
        <f t="shared" si="148"/>
        <v>0</v>
      </c>
      <c r="AJ161" s="113"/>
      <c r="AK161" s="106"/>
      <c r="AL161" s="368">
        <v>0.6</v>
      </c>
      <c r="AM161" s="309">
        <f t="shared" si="149"/>
        <v>0</v>
      </c>
      <c r="AN161" s="321">
        <f t="shared" si="150"/>
        <v>0</v>
      </c>
      <c r="AO161" s="321">
        <f t="shared" si="151"/>
        <v>0</v>
      </c>
      <c r="AP161" s="321">
        <f t="shared" si="152"/>
        <v>0</v>
      </c>
      <c r="AQ161" s="321">
        <f t="shared" si="153"/>
        <v>0</v>
      </c>
      <c r="AR161" s="321">
        <f t="shared" si="154"/>
        <v>0</v>
      </c>
      <c r="AS161" s="322">
        <f t="shared" si="155"/>
        <v>0</v>
      </c>
      <c r="AT161" s="113"/>
      <c r="AU161" s="106"/>
      <c r="AV161" s="368">
        <v>0.6</v>
      </c>
      <c r="AW161" s="309">
        <f t="shared" si="156"/>
        <v>0</v>
      </c>
      <c r="AX161" s="321">
        <f t="shared" si="157"/>
        <v>0</v>
      </c>
      <c r="AY161" s="321">
        <f t="shared" si="158"/>
        <v>0</v>
      </c>
      <c r="AZ161" s="321">
        <f t="shared" si="159"/>
        <v>0</v>
      </c>
      <c r="BA161" s="321">
        <f t="shared" si="160"/>
        <v>0</v>
      </c>
      <c r="BB161" s="321">
        <f t="shared" si="161"/>
        <v>0</v>
      </c>
      <c r="BC161" s="322">
        <f t="shared" si="162"/>
        <v>0</v>
      </c>
      <c r="BD161" s="114"/>
      <c r="BE161" s="106"/>
      <c r="BF161" s="368">
        <v>0.6</v>
      </c>
      <c r="BG161" s="309">
        <f t="shared" si="163"/>
        <v>0</v>
      </c>
      <c r="BH161" s="321">
        <f t="shared" si="164"/>
        <v>0</v>
      </c>
      <c r="BI161" s="321">
        <f t="shared" si="165"/>
        <v>0</v>
      </c>
      <c r="BJ161" s="321">
        <f t="shared" si="166"/>
        <v>0</v>
      </c>
      <c r="BK161" s="321">
        <f t="shared" si="167"/>
        <v>0</v>
      </c>
      <c r="BL161" s="321">
        <f t="shared" si="168"/>
        <v>0</v>
      </c>
      <c r="BM161" s="322">
        <f t="shared" si="169"/>
        <v>0</v>
      </c>
    </row>
    <row r="162" spans="2:65" x14ac:dyDescent="0.25">
      <c r="B162" s="363">
        <v>0.59</v>
      </c>
      <c r="C162" s="309"/>
      <c r="D162" s="309"/>
      <c r="E162" s="309"/>
      <c r="F162" s="309"/>
      <c r="G162" s="309"/>
      <c r="H162" s="309"/>
      <c r="I162" s="314">
        <f>'Form 5 BIODIESEL'!$F83</f>
        <v>0</v>
      </c>
      <c r="J162" s="314">
        <f>'Form 5 BIODIESEL'!$G83</f>
        <v>0</v>
      </c>
      <c r="K162" s="314">
        <f>'Form 6 LNG'!$F83</f>
        <v>0</v>
      </c>
      <c r="L162" s="314">
        <f>'Form 6 LNG'!$G83</f>
        <v>0</v>
      </c>
      <c r="M162" s="314">
        <f>'Form 7 BUNKER C'!$F83</f>
        <v>0</v>
      </c>
      <c r="N162" s="314">
        <f>'Form 7 BUNKER C'!$G83</f>
        <v>0</v>
      </c>
      <c r="O162" s="314">
        <f>'Form 8 LFO Diesel'!$F83</f>
        <v>0</v>
      </c>
      <c r="P162" s="315">
        <f>'Form 8 LFO Diesel'!$G83</f>
        <v>0</v>
      </c>
      <c r="Q162" s="113"/>
      <c r="R162" s="368">
        <v>0.59</v>
      </c>
      <c r="S162" s="309">
        <f t="shared" si="135"/>
        <v>0</v>
      </c>
      <c r="T162" s="321">
        <f t="shared" si="136"/>
        <v>0</v>
      </c>
      <c r="U162" s="321">
        <f t="shared" si="137"/>
        <v>0</v>
      </c>
      <c r="V162" s="321">
        <f t="shared" si="138"/>
        <v>0</v>
      </c>
      <c r="W162" s="321">
        <f t="shared" si="139"/>
        <v>0</v>
      </c>
      <c r="X162" s="321">
        <f t="shared" si="140"/>
        <v>0</v>
      </c>
      <c r="Y162" s="322">
        <f t="shared" si="141"/>
        <v>0</v>
      </c>
      <c r="Z162" s="113"/>
      <c r="AA162" s="113"/>
      <c r="AB162" s="368">
        <v>0.59</v>
      </c>
      <c r="AC162" s="309">
        <f t="shared" si="142"/>
        <v>0</v>
      </c>
      <c r="AD162" s="321">
        <f t="shared" si="143"/>
        <v>0</v>
      </c>
      <c r="AE162" s="321">
        <f t="shared" si="144"/>
        <v>0</v>
      </c>
      <c r="AF162" s="321">
        <f t="shared" si="145"/>
        <v>0</v>
      </c>
      <c r="AG162" s="321">
        <f t="shared" si="146"/>
        <v>0</v>
      </c>
      <c r="AH162" s="321">
        <f t="shared" si="147"/>
        <v>0</v>
      </c>
      <c r="AI162" s="322">
        <f t="shared" si="148"/>
        <v>0</v>
      </c>
      <c r="AJ162" s="113"/>
      <c r="AK162" s="106"/>
      <c r="AL162" s="368">
        <v>0.59</v>
      </c>
      <c r="AM162" s="309">
        <f t="shared" si="149"/>
        <v>0</v>
      </c>
      <c r="AN162" s="321">
        <f t="shared" si="150"/>
        <v>0</v>
      </c>
      <c r="AO162" s="321">
        <f t="shared" si="151"/>
        <v>0</v>
      </c>
      <c r="AP162" s="321">
        <f t="shared" si="152"/>
        <v>0</v>
      </c>
      <c r="AQ162" s="321">
        <f t="shared" si="153"/>
        <v>0</v>
      </c>
      <c r="AR162" s="321">
        <f t="shared" si="154"/>
        <v>0</v>
      </c>
      <c r="AS162" s="322">
        <f t="shared" si="155"/>
        <v>0</v>
      </c>
      <c r="AT162" s="113"/>
      <c r="AU162" s="106"/>
      <c r="AV162" s="368">
        <v>0.59</v>
      </c>
      <c r="AW162" s="309">
        <f t="shared" si="156"/>
        <v>0</v>
      </c>
      <c r="AX162" s="321">
        <f t="shared" si="157"/>
        <v>0</v>
      </c>
      <c r="AY162" s="321">
        <f t="shared" si="158"/>
        <v>0</v>
      </c>
      <c r="AZ162" s="321">
        <f t="shared" si="159"/>
        <v>0</v>
      </c>
      <c r="BA162" s="321">
        <f t="shared" si="160"/>
        <v>0</v>
      </c>
      <c r="BB162" s="321">
        <f t="shared" si="161"/>
        <v>0</v>
      </c>
      <c r="BC162" s="322">
        <f t="shared" si="162"/>
        <v>0</v>
      </c>
      <c r="BD162" s="114"/>
      <c r="BE162" s="106"/>
      <c r="BF162" s="368">
        <v>0.59</v>
      </c>
      <c r="BG162" s="309">
        <f t="shared" si="163"/>
        <v>0</v>
      </c>
      <c r="BH162" s="321">
        <f t="shared" si="164"/>
        <v>0</v>
      </c>
      <c r="BI162" s="321">
        <f t="shared" si="165"/>
        <v>0</v>
      </c>
      <c r="BJ162" s="321">
        <f t="shared" si="166"/>
        <v>0</v>
      </c>
      <c r="BK162" s="321">
        <f t="shared" si="167"/>
        <v>0</v>
      </c>
      <c r="BL162" s="321">
        <f t="shared" si="168"/>
        <v>0</v>
      </c>
      <c r="BM162" s="322">
        <f t="shared" si="169"/>
        <v>0</v>
      </c>
    </row>
    <row r="163" spans="2:65" x14ac:dyDescent="0.25">
      <c r="B163" s="363">
        <v>0.57999999999999996</v>
      </c>
      <c r="C163" s="309"/>
      <c r="D163" s="309"/>
      <c r="E163" s="309"/>
      <c r="F163" s="309"/>
      <c r="G163" s="309"/>
      <c r="H163" s="309"/>
      <c r="I163" s="314">
        <f>'Form 5 BIODIESEL'!$F84</f>
        <v>0</v>
      </c>
      <c r="J163" s="314">
        <f>'Form 5 BIODIESEL'!$G84</f>
        <v>0</v>
      </c>
      <c r="K163" s="314">
        <f>'Form 6 LNG'!$F84</f>
        <v>0</v>
      </c>
      <c r="L163" s="314">
        <f>'Form 6 LNG'!$G84</f>
        <v>0</v>
      </c>
      <c r="M163" s="314">
        <f>'Form 7 BUNKER C'!$F84</f>
        <v>0</v>
      </c>
      <c r="N163" s="314">
        <f>'Form 7 BUNKER C'!$G84</f>
        <v>0</v>
      </c>
      <c r="O163" s="314">
        <f>'Form 8 LFO Diesel'!$F84</f>
        <v>0</v>
      </c>
      <c r="P163" s="315">
        <f>'Form 8 LFO Diesel'!$G84</f>
        <v>0</v>
      </c>
      <c r="Q163" s="113"/>
      <c r="R163" s="368">
        <v>0.57999999999999996</v>
      </c>
      <c r="S163" s="309">
        <f t="shared" si="135"/>
        <v>0</v>
      </c>
      <c r="T163" s="321">
        <f t="shared" si="136"/>
        <v>0</v>
      </c>
      <c r="U163" s="321">
        <f t="shared" si="137"/>
        <v>0</v>
      </c>
      <c r="V163" s="321">
        <f t="shared" si="138"/>
        <v>0</v>
      </c>
      <c r="W163" s="321">
        <f t="shared" si="139"/>
        <v>0</v>
      </c>
      <c r="X163" s="321">
        <f t="shared" si="140"/>
        <v>0</v>
      </c>
      <c r="Y163" s="322">
        <f t="shared" si="141"/>
        <v>0</v>
      </c>
      <c r="Z163" s="113"/>
      <c r="AA163" s="113"/>
      <c r="AB163" s="368">
        <v>0.57999999999999996</v>
      </c>
      <c r="AC163" s="309">
        <f t="shared" si="142"/>
        <v>0</v>
      </c>
      <c r="AD163" s="321">
        <f t="shared" si="143"/>
        <v>0</v>
      </c>
      <c r="AE163" s="321">
        <f t="shared" si="144"/>
        <v>0</v>
      </c>
      <c r="AF163" s="321">
        <f t="shared" si="145"/>
        <v>0</v>
      </c>
      <c r="AG163" s="321">
        <f t="shared" si="146"/>
        <v>0</v>
      </c>
      <c r="AH163" s="321">
        <f t="shared" si="147"/>
        <v>0</v>
      </c>
      <c r="AI163" s="322">
        <f t="shared" si="148"/>
        <v>0</v>
      </c>
      <c r="AJ163" s="113"/>
      <c r="AK163" s="106"/>
      <c r="AL163" s="368">
        <v>0.57999999999999996</v>
      </c>
      <c r="AM163" s="309">
        <f t="shared" si="149"/>
        <v>0</v>
      </c>
      <c r="AN163" s="321">
        <f t="shared" si="150"/>
        <v>0</v>
      </c>
      <c r="AO163" s="321">
        <f t="shared" si="151"/>
        <v>0</v>
      </c>
      <c r="AP163" s="321">
        <f t="shared" si="152"/>
        <v>0</v>
      </c>
      <c r="AQ163" s="321">
        <f t="shared" si="153"/>
        <v>0</v>
      </c>
      <c r="AR163" s="321">
        <f t="shared" si="154"/>
        <v>0</v>
      </c>
      <c r="AS163" s="322">
        <f t="shared" si="155"/>
        <v>0</v>
      </c>
      <c r="AT163" s="113"/>
      <c r="AU163" s="106"/>
      <c r="AV163" s="368">
        <v>0.57999999999999996</v>
      </c>
      <c r="AW163" s="309">
        <f t="shared" si="156"/>
        <v>0</v>
      </c>
      <c r="AX163" s="321">
        <f t="shared" si="157"/>
        <v>0</v>
      </c>
      <c r="AY163" s="321">
        <f t="shared" si="158"/>
        <v>0</v>
      </c>
      <c r="AZ163" s="321">
        <f t="shared" si="159"/>
        <v>0</v>
      </c>
      <c r="BA163" s="321">
        <f t="shared" si="160"/>
        <v>0</v>
      </c>
      <c r="BB163" s="321">
        <f t="shared" si="161"/>
        <v>0</v>
      </c>
      <c r="BC163" s="322">
        <f t="shared" si="162"/>
        <v>0</v>
      </c>
      <c r="BD163" s="114"/>
      <c r="BE163" s="106"/>
      <c r="BF163" s="368">
        <v>0.57999999999999996</v>
      </c>
      <c r="BG163" s="309">
        <f t="shared" si="163"/>
        <v>0</v>
      </c>
      <c r="BH163" s="321">
        <f t="shared" si="164"/>
        <v>0</v>
      </c>
      <c r="BI163" s="321">
        <f t="shared" si="165"/>
        <v>0</v>
      </c>
      <c r="BJ163" s="321">
        <f t="shared" si="166"/>
        <v>0</v>
      </c>
      <c r="BK163" s="321">
        <f t="shared" si="167"/>
        <v>0</v>
      </c>
      <c r="BL163" s="321">
        <f t="shared" si="168"/>
        <v>0</v>
      </c>
      <c r="BM163" s="322">
        <f t="shared" si="169"/>
        <v>0</v>
      </c>
    </row>
    <row r="164" spans="2:65" x14ac:dyDescent="0.25">
      <c r="B164" s="363">
        <v>0.56999999999999995</v>
      </c>
      <c r="C164" s="309"/>
      <c r="D164" s="309"/>
      <c r="E164" s="309"/>
      <c r="F164" s="309"/>
      <c r="G164" s="309"/>
      <c r="H164" s="309"/>
      <c r="I164" s="314">
        <f>'Form 5 BIODIESEL'!$F85</f>
        <v>0</v>
      </c>
      <c r="J164" s="314">
        <f>'Form 5 BIODIESEL'!$G85</f>
        <v>0</v>
      </c>
      <c r="K164" s="314">
        <f>'Form 6 LNG'!$F85</f>
        <v>0</v>
      </c>
      <c r="L164" s="314">
        <f>'Form 6 LNG'!$G85</f>
        <v>0</v>
      </c>
      <c r="M164" s="314">
        <f>'Form 7 BUNKER C'!$F85</f>
        <v>0</v>
      </c>
      <c r="N164" s="314">
        <f>'Form 7 BUNKER C'!$G85</f>
        <v>0</v>
      </c>
      <c r="O164" s="314">
        <f>'Form 8 LFO Diesel'!$F85</f>
        <v>0</v>
      </c>
      <c r="P164" s="315">
        <f>'Form 8 LFO Diesel'!$G85</f>
        <v>0</v>
      </c>
      <c r="Q164" s="113"/>
      <c r="R164" s="368">
        <v>0.56999999999999995</v>
      </c>
      <c r="S164" s="309">
        <f t="shared" si="135"/>
        <v>0</v>
      </c>
      <c r="T164" s="321">
        <f t="shared" si="136"/>
        <v>0</v>
      </c>
      <c r="U164" s="321">
        <f t="shared" si="137"/>
        <v>0</v>
      </c>
      <c r="V164" s="321">
        <f t="shared" si="138"/>
        <v>0</v>
      </c>
      <c r="W164" s="321">
        <f t="shared" si="139"/>
        <v>0</v>
      </c>
      <c r="X164" s="321">
        <f t="shared" si="140"/>
        <v>0</v>
      </c>
      <c r="Y164" s="322">
        <f t="shared" si="141"/>
        <v>0</v>
      </c>
      <c r="Z164" s="113"/>
      <c r="AA164" s="113"/>
      <c r="AB164" s="368">
        <v>0.56999999999999995</v>
      </c>
      <c r="AC164" s="309">
        <f t="shared" si="142"/>
        <v>0</v>
      </c>
      <c r="AD164" s="321">
        <f t="shared" si="143"/>
        <v>0</v>
      </c>
      <c r="AE164" s="321">
        <f t="shared" si="144"/>
        <v>0</v>
      </c>
      <c r="AF164" s="321">
        <f t="shared" si="145"/>
        <v>0</v>
      </c>
      <c r="AG164" s="321">
        <f t="shared" si="146"/>
        <v>0</v>
      </c>
      <c r="AH164" s="321">
        <f t="shared" si="147"/>
        <v>0</v>
      </c>
      <c r="AI164" s="322">
        <f t="shared" si="148"/>
        <v>0</v>
      </c>
      <c r="AJ164" s="113"/>
      <c r="AK164" s="106"/>
      <c r="AL164" s="368">
        <v>0.56999999999999995</v>
      </c>
      <c r="AM164" s="309">
        <f t="shared" si="149"/>
        <v>0</v>
      </c>
      <c r="AN164" s="321">
        <f t="shared" si="150"/>
        <v>0</v>
      </c>
      <c r="AO164" s="321">
        <f t="shared" si="151"/>
        <v>0</v>
      </c>
      <c r="AP164" s="321">
        <f t="shared" si="152"/>
        <v>0</v>
      </c>
      <c r="AQ164" s="321">
        <f t="shared" si="153"/>
        <v>0</v>
      </c>
      <c r="AR164" s="321">
        <f t="shared" si="154"/>
        <v>0</v>
      </c>
      <c r="AS164" s="322">
        <f t="shared" si="155"/>
        <v>0</v>
      </c>
      <c r="AT164" s="113"/>
      <c r="AU164" s="106"/>
      <c r="AV164" s="368">
        <v>0.56999999999999995</v>
      </c>
      <c r="AW164" s="309">
        <f t="shared" si="156"/>
        <v>0</v>
      </c>
      <c r="AX164" s="321">
        <f t="shared" si="157"/>
        <v>0</v>
      </c>
      <c r="AY164" s="321">
        <f t="shared" si="158"/>
        <v>0</v>
      </c>
      <c r="AZ164" s="321">
        <f t="shared" si="159"/>
        <v>0</v>
      </c>
      <c r="BA164" s="321">
        <f t="shared" si="160"/>
        <v>0</v>
      </c>
      <c r="BB164" s="321">
        <f t="shared" si="161"/>
        <v>0</v>
      </c>
      <c r="BC164" s="322">
        <f t="shared" si="162"/>
        <v>0</v>
      </c>
      <c r="BD164" s="114"/>
      <c r="BE164" s="106"/>
      <c r="BF164" s="368">
        <v>0.56999999999999995</v>
      </c>
      <c r="BG164" s="309">
        <f t="shared" si="163"/>
        <v>0</v>
      </c>
      <c r="BH164" s="321">
        <f t="shared" si="164"/>
        <v>0</v>
      </c>
      <c r="BI164" s="321">
        <f t="shared" si="165"/>
        <v>0</v>
      </c>
      <c r="BJ164" s="321">
        <f t="shared" si="166"/>
        <v>0</v>
      </c>
      <c r="BK164" s="321">
        <f t="shared" si="167"/>
        <v>0</v>
      </c>
      <c r="BL164" s="321">
        <f t="shared" si="168"/>
        <v>0</v>
      </c>
      <c r="BM164" s="322">
        <f t="shared" si="169"/>
        <v>0</v>
      </c>
    </row>
    <row r="165" spans="2:65" x14ac:dyDescent="0.25">
      <c r="B165" s="363">
        <v>0.56000000000000005</v>
      </c>
      <c r="C165" s="309"/>
      <c r="D165" s="309"/>
      <c r="E165" s="309"/>
      <c r="F165" s="309"/>
      <c r="G165" s="309"/>
      <c r="H165" s="309"/>
      <c r="I165" s="314">
        <f>'Form 5 BIODIESEL'!$F86</f>
        <v>0</v>
      </c>
      <c r="J165" s="314">
        <f>'Form 5 BIODIESEL'!$G86</f>
        <v>0</v>
      </c>
      <c r="K165" s="314">
        <f>'Form 6 LNG'!$F86</f>
        <v>0</v>
      </c>
      <c r="L165" s="314">
        <f>'Form 6 LNG'!$G86</f>
        <v>0</v>
      </c>
      <c r="M165" s="314">
        <f>'Form 7 BUNKER C'!$F86</f>
        <v>0</v>
      </c>
      <c r="N165" s="314">
        <f>'Form 7 BUNKER C'!$G86</f>
        <v>0</v>
      </c>
      <c r="O165" s="314">
        <f>'Form 8 LFO Diesel'!$F86</f>
        <v>0</v>
      </c>
      <c r="P165" s="315">
        <f>'Form 8 LFO Diesel'!$G86</f>
        <v>0</v>
      </c>
      <c r="Q165" s="113"/>
      <c r="R165" s="368">
        <v>0.56000000000000005</v>
      </c>
      <c r="S165" s="309">
        <f t="shared" si="135"/>
        <v>0</v>
      </c>
      <c r="T165" s="321">
        <f t="shared" si="136"/>
        <v>0</v>
      </c>
      <c r="U165" s="321">
        <f t="shared" si="137"/>
        <v>0</v>
      </c>
      <c r="V165" s="321">
        <f t="shared" si="138"/>
        <v>0</v>
      </c>
      <c r="W165" s="321">
        <f t="shared" si="139"/>
        <v>0</v>
      </c>
      <c r="X165" s="321">
        <f t="shared" si="140"/>
        <v>0</v>
      </c>
      <c r="Y165" s="322">
        <f t="shared" si="141"/>
        <v>0</v>
      </c>
      <c r="Z165" s="113"/>
      <c r="AA165" s="113"/>
      <c r="AB165" s="368">
        <v>0.56000000000000005</v>
      </c>
      <c r="AC165" s="309">
        <f t="shared" si="142"/>
        <v>0</v>
      </c>
      <c r="AD165" s="321">
        <f t="shared" si="143"/>
        <v>0</v>
      </c>
      <c r="AE165" s="321">
        <f t="shared" si="144"/>
        <v>0</v>
      </c>
      <c r="AF165" s="321">
        <f t="shared" si="145"/>
        <v>0</v>
      </c>
      <c r="AG165" s="321">
        <f t="shared" si="146"/>
        <v>0</v>
      </c>
      <c r="AH165" s="321">
        <f t="shared" si="147"/>
        <v>0</v>
      </c>
      <c r="AI165" s="322">
        <f t="shared" si="148"/>
        <v>0</v>
      </c>
      <c r="AJ165" s="113"/>
      <c r="AK165" s="106"/>
      <c r="AL165" s="368">
        <v>0.56000000000000005</v>
      </c>
      <c r="AM165" s="309">
        <f t="shared" si="149"/>
        <v>0</v>
      </c>
      <c r="AN165" s="321">
        <f t="shared" si="150"/>
        <v>0</v>
      </c>
      <c r="AO165" s="321">
        <f t="shared" si="151"/>
        <v>0</v>
      </c>
      <c r="AP165" s="321">
        <f t="shared" si="152"/>
        <v>0</v>
      </c>
      <c r="AQ165" s="321">
        <f t="shared" si="153"/>
        <v>0</v>
      </c>
      <c r="AR165" s="321">
        <f t="shared" si="154"/>
        <v>0</v>
      </c>
      <c r="AS165" s="322">
        <f t="shared" si="155"/>
        <v>0</v>
      </c>
      <c r="AT165" s="113"/>
      <c r="AU165" s="106"/>
      <c r="AV165" s="368">
        <v>0.56000000000000005</v>
      </c>
      <c r="AW165" s="309">
        <f t="shared" si="156"/>
        <v>0</v>
      </c>
      <c r="AX165" s="321">
        <f t="shared" si="157"/>
        <v>0</v>
      </c>
      <c r="AY165" s="321">
        <f t="shared" si="158"/>
        <v>0</v>
      </c>
      <c r="AZ165" s="321">
        <f t="shared" si="159"/>
        <v>0</v>
      </c>
      <c r="BA165" s="321">
        <f t="shared" si="160"/>
        <v>0</v>
      </c>
      <c r="BB165" s="321">
        <f t="shared" si="161"/>
        <v>0</v>
      </c>
      <c r="BC165" s="322">
        <f t="shared" si="162"/>
        <v>0</v>
      </c>
      <c r="BD165" s="114"/>
      <c r="BE165" s="106"/>
      <c r="BF165" s="368">
        <v>0.56000000000000005</v>
      </c>
      <c r="BG165" s="309">
        <f t="shared" si="163"/>
        <v>0</v>
      </c>
      <c r="BH165" s="321">
        <f t="shared" si="164"/>
        <v>0</v>
      </c>
      <c r="BI165" s="321">
        <f t="shared" si="165"/>
        <v>0</v>
      </c>
      <c r="BJ165" s="321">
        <f t="shared" si="166"/>
        <v>0</v>
      </c>
      <c r="BK165" s="321">
        <f t="shared" si="167"/>
        <v>0</v>
      </c>
      <c r="BL165" s="321">
        <f t="shared" si="168"/>
        <v>0</v>
      </c>
      <c r="BM165" s="322">
        <f t="shared" si="169"/>
        <v>0</v>
      </c>
    </row>
    <row r="166" spans="2:65" x14ac:dyDescent="0.25">
      <c r="B166" s="363">
        <v>0.55000000000000004</v>
      </c>
      <c r="C166" s="309"/>
      <c r="D166" s="309"/>
      <c r="E166" s="309"/>
      <c r="F166" s="309"/>
      <c r="G166" s="309"/>
      <c r="H166" s="309"/>
      <c r="I166" s="314">
        <f>'Form 5 BIODIESEL'!$F87</f>
        <v>0</v>
      </c>
      <c r="J166" s="314">
        <f>'Form 5 BIODIESEL'!$G87</f>
        <v>0</v>
      </c>
      <c r="K166" s="314">
        <f>'Form 6 LNG'!$F87</f>
        <v>0</v>
      </c>
      <c r="L166" s="314">
        <f>'Form 6 LNG'!$G87</f>
        <v>0</v>
      </c>
      <c r="M166" s="314">
        <f>'Form 7 BUNKER C'!$F87</f>
        <v>0</v>
      </c>
      <c r="N166" s="314">
        <f>'Form 7 BUNKER C'!$G87</f>
        <v>0</v>
      </c>
      <c r="O166" s="314">
        <f>'Form 8 LFO Diesel'!$F87</f>
        <v>0</v>
      </c>
      <c r="P166" s="315">
        <f>'Form 8 LFO Diesel'!$G87</f>
        <v>0</v>
      </c>
      <c r="Q166" s="113"/>
      <c r="R166" s="368">
        <v>0.55000000000000004</v>
      </c>
      <c r="S166" s="309">
        <f t="shared" si="135"/>
        <v>0</v>
      </c>
      <c r="T166" s="321">
        <f t="shared" si="136"/>
        <v>0</v>
      </c>
      <c r="U166" s="321">
        <f t="shared" si="137"/>
        <v>0</v>
      </c>
      <c r="V166" s="321">
        <f t="shared" si="138"/>
        <v>0</v>
      </c>
      <c r="W166" s="321">
        <f t="shared" si="139"/>
        <v>0</v>
      </c>
      <c r="X166" s="321">
        <f t="shared" si="140"/>
        <v>0</v>
      </c>
      <c r="Y166" s="322">
        <f t="shared" si="141"/>
        <v>0</v>
      </c>
      <c r="Z166" s="113"/>
      <c r="AA166" s="113"/>
      <c r="AB166" s="368">
        <v>0.55000000000000004</v>
      </c>
      <c r="AC166" s="309">
        <f t="shared" si="142"/>
        <v>0</v>
      </c>
      <c r="AD166" s="321">
        <f t="shared" si="143"/>
        <v>0</v>
      </c>
      <c r="AE166" s="321">
        <f t="shared" si="144"/>
        <v>0</v>
      </c>
      <c r="AF166" s="321">
        <f t="shared" si="145"/>
        <v>0</v>
      </c>
      <c r="AG166" s="321">
        <f t="shared" si="146"/>
        <v>0</v>
      </c>
      <c r="AH166" s="321">
        <f t="shared" si="147"/>
        <v>0</v>
      </c>
      <c r="AI166" s="322">
        <f t="shared" si="148"/>
        <v>0</v>
      </c>
      <c r="AJ166" s="113"/>
      <c r="AK166" s="106"/>
      <c r="AL166" s="368">
        <v>0.55000000000000004</v>
      </c>
      <c r="AM166" s="309">
        <f t="shared" si="149"/>
        <v>0</v>
      </c>
      <c r="AN166" s="321">
        <f t="shared" si="150"/>
        <v>0</v>
      </c>
      <c r="AO166" s="321">
        <f t="shared" si="151"/>
        <v>0</v>
      </c>
      <c r="AP166" s="321">
        <f t="shared" si="152"/>
        <v>0</v>
      </c>
      <c r="AQ166" s="321">
        <f t="shared" si="153"/>
        <v>0</v>
      </c>
      <c r="AR166" s="321">
        <f t="shared" si="154"/>
        <v>0</v>
      </c>
      <c r="AS166" s="322">
        <f t="shared" si="155"/>
        <v>0</v>
      </c>
      <c r="AT166" s="113"/>
      <c r="AU166" s="106"/>
      <c r="AV166" s="368">
        <v>0.55000000000000004</v>
      </c>
      <c r="AW166" s="309">
        <f t="shared" si="156"/>
        <v>0</v>
      </c>
      <c r="AX166" s="321">
        <f t="shared" si="157"/>
        <v>0</v>
      </c>
      <c r="AY166" s="321">
        <f t="shared" si="158"/>
        <v>0</v>
      </c>
      <c r="AZ166" s="321">
        <f t="shared" si="159"/>
        <v>0</v>
      </c>
      <c r="BA166" s="321">
        <f t="shared" si="160"/>
        <v>0</v>
      </c>
      <c r="BB166" s="321">
        <f t="shared" si="161"/>
        <v>0</v>
      </c>
      <c r="BC166" s="322">
        <f t="shared" si="162"/>
        <v>0</v>
      </c>
      <c r="BD166" s="114"/>
      <c r="BE166" s="106"/>
      <c r="BF166" s="368">
        <v>0.55000000000000004</v>
      </c>
      <c r="BG166" s="309">
        <f t="shared" si="163"/>
        <v>0</v>
      </c>
      <c r="BH166" s="321">
        <f t="shared" si="164"/>
        <v>0</v>
      </c>
      <c r="BI166" s="321">
        <f t="shared" si="165"/>
        <v>0</v>
      </c>
      <c r="BJ166" s="321">
        <f t="shared" si="166"/>
        <v>0</v>
      </c>
      <c r="BK166" s="321">
        <f t="shared" si="167"/>
        <v>0</v>
      </c>
      <c r="BL166" s="321">
        <f t="shared" si="168"/>
        <v>0</v>
      </c>
      <c r="BM166" s="322">
        <f t="shared" si="169"/>
        <v>0</v>
      </c>
    </row>
    <row r="167" spans="2:65" x14ac:dyDescent="0.25">
      <c r="B167" s="363">
        <v>0.54</v>
      </c>
      <c r="C167" s="309"/>
      <c r="D167" s="309"/>
      <c r="E167" s="309"/>
      <c r="F167" s="309"/>
      <c r="G167" s="309"/>
      <c r="H167" s="309"/>
      <c r="I167" s="314">
        <f>'Form 5 BIODIESEL'!$F88</f>
        <v>0</v>
      </c>
      <c r="J167" s="314">
        <f>'Form 5 BIODIESEL'!$G88</f>
        <v>0</v>
      </c>
      <c r="K167" s="314">
        <f>'Form 6 LNG'!$F88</f>
        <v>0</v>
      </c>
      <c r="L167" s="314">
        <f>'Form 6 LNG'!$G88</f>
        <v>0</v>
      </c>
      <c r="M167" s="314">
        <f>'Form 7 BUNKER C'!$F88</f>
        <v>0</v>
      </c>
      <c r="N167" s="314">
        <f>'Form 7 BUNKER C'!$G88</f>
        <v>0</v>
      </c>
      <c r="O167" s="314">
        <f>'Form 8 LFO Diesel'!$F88</f>
        <v>0</v>
      </c>
      <c r="P167" s="315">
        <f>'Form 8 LFO Diesel'!$G88</f>
        <v>0</v>
      </c>
      <c r="Q167" s="113"/>
      <c r="R167" s="368">
        <v>0.54</v>
      </c>
      <c r="S167" s="309">
        <f t="shared" si="135"/>
        <v>0</v>
      </c>
      <c r="T167" s="321">
        <f t="shared" si="136"/>
        <v>0</v>
      </c>
      <c r="U167" s="321">
        <f t="shared" si="137"/>
        <v>0</v>
      </c>
      <c r="V167" s="321">
        <f t="shared" si="138"/>
        <v>0</v>
      </c>
      <c r="W167" s="321">
        <f t="shared" si="139"/>
        <v>0</v>
      </c>
      <c r="X167" s="321">
        <f t="shared" si="140"/>
        <v>0</v>
      </c>
      <c r="Y167" s="322">
        <f t="shared" si="141"/>
        <v>0</v>
      </c>
      <c r="Z167" s="113"/>
      <c r="AA167" s="113"/>
      <c r="AB167" s="368">
        <v>0.54</v>
      </c>
      <c r="AC167" s="309">
        <f t="shared" si="142"/>
        <v>0</v>
      </c>
      <c r="AD167" s="321">
        <f t="shared" si="143"/>
        <v>0</v>
      </c>
      <c r="AE167" s="321">
        <f t="shared" si="144"/>
        <v>0</v>
      </c>
      <c r="AF167" s="321">
        <f t="shared" si="145"/>
        <v>0</v>
      </c>
      <c r="AG167" s="321">
        <f t="shared" si="146"/>
        <v>0</v>
      </c>
      <c r="AH167" s="321">
        <f t="shared" si="147"/>
        <v>0</v>
      </c>
      <c r="AI167" s="322">
        <f t="shared" si="148"/>
        <v>0</v>
      </c>
      <c r="AJ167" s="113"/>
      <c r="AK167" s="106"/>
      <c r="AL167" s="368">
        <v>0.54</v>
      </c>
      <c r="AM167" s="309">
        <f t="shared" si="149"/>
        <v>0</v>
      </c>
      <c r="AN167" s="321">
        <f t="shared" si="150"/>
        <v>0</v>
      </c>
      <c r="AO167" s="321">
        <f t="shared" si="151"/>
        <v>0</v>
      </c>
      <c r="AP167" s="321">
        <f t="shared" si="152"/>
        <v>0</v>
      </c>
      <c r="AQ167" s="321">
        <f t="shared" si="153"/>
        <v>0</v>
      </c>
      <c r="AR167" s="321">
        <f t="shared" si="154"/>
        <v>0</v>
      </c>
      <c r="AS167" s="322">
        <f t="shared" si="155"/>
        <v>0</v>
      </c>
      <c r="AT167" s="113"/>
      <c r="AU167" s="106"/>
      <c r="AV167" s="368">
        <v>0.54</v>
      </c>
      <c r="AW167" s="309">
        <f t="shared" si="156"/>
        <v>0</v>
      </c>
      <c r="AX167" s="321">
        <f t="shared" si="157"/>
        <v>0</v>
      </c>
      <c r="AY167" s="321">
        <f t="shared" si="158"/>
        <v>0</v>
      </c>
      <c r="AZ167" s="321">
        <f t="shared" si="159"/>
        <v>0</v>
      </c>
      <c r="BA167" s="321">
        <f t="shared" si="160"/>
        <v>0</v>
      </c>
      <c r="BB167" s="321">
        <f t="shared" si="161"/>
        <v>0</v>
      </c>
      <c r="BC167" s="322">
        <f t="shared" si="162"/>
        <v>0</v>
      </c>
      <c r="BD167" s="114"/>
      <c r="BE167" s="106"/>
      <c r="BF167" s="368">
        <v>0.54</v>
      </c>
      <c r="BG167" s="309">
        <f t="shared" si="163"/>
        <v>0</v>
      </c>
      <c r="BH167" s="321">
        <f t="shared" si="164"/>
        <v>0</v>
      </c>
      <c r="BI167" s="321">
        <f t="shared" si="165"/>
        <v>0</v>
      </c>
      <c r="BJ167" s="321">
        <f t="shared" si="166"/>
        <v>0</v>
      </c>
      <c r="BK167" s="321">
        <f t="shared" si="167"/>
        <v>0</v>
      </c>
      <c r="BL167" s="321">
        <f t="shared" si="168"/>
        <v>0</v>
      </c>
      <c r="BM167" s="322">
        <f t="shared" si="169"/>
        <v>0</v>
      </c>
    </row>
    <row r="168" spans="2:65" x14ac:dyDescent="0.25">
      <c r="B168" s="363">
        <v>0.53</v>
      </c>
      <c r="C168" s="309"/>
      <c r="D168" s="309"/>
      <c r="E168" s="309"/>
      <c r="F168" s="309"/>
      <c r="G168" s="309"/>
      <c r="H168" s="309"/>
      <c r="I168" s="314">
        <f>'Form 5 BIODIESEL'!$F89</f>
        <v>0</v>
      </c>
      <c r="J168" s="314">
        <f>'Form 5 BIODIESEL'!$G89</f>
        <v>0</v>
      </c>
      <c r="K168" s="314">
        <f>'Form 6 LNG'!$F89</f>
        <v>0</v>
      </c>
      <c r="L168" s="314">
        <f>'Form 6 LNG'!$G89</f>
        <v>0</v>
      </c>
      <c r="M168" s="314">
        <f>'Form 7 BUNKER C'!$F89</f>
        <v>0</v>
      </c>
      <c r="N168" s="314">
        <f>'Form 7 BUNKER C'!$G89</f>
        <v>0</v>
      </c>
      <c r="O168" s="314">
        <f>'Form 8 LFO Diesel'!$F89</f>
        <v>0</v>
      </c>
      <c r="P168" s="315">
        <f>'Form 8 LFO Diesel'!$G89</f>
        <v>0</v>
      </c>
      <c r="Q168" s="113"/>
      <c r="R168" s="368">
        <v>0.53</v>
      </c>
      <c r="S168" s="309">
        <f t="shared" si="135"/>
        <v>0</v>
      </c>
      <c r="T168" s="321">
        <f t="shared" si="136"/>
        <v>0</v>
      </c>
      <c r="U168" s="321">
        <f t="shared" si="137"/>
        <v>0</v>
      </c>
      <c r="V168" s="321">
        <f t="shared" si="138"/>
        <v>0</v>
      </c>
      <c r="W168" s="321">
        <f t="shared" si="139"/>
        <v>0</v>
      </c>
      <c r="X168" s="321">
        <f t="shared" si="140"/>
        <v>0</v>
      </c>
      <c r="Y168" s="322">
        <f t="shared" si="141"/>
        <v>0</v>
      </c>
      <c r="Z168" s="113"/>
      <c r="AA168" s="113"/>
      <c r="AB168" s="368">
        <v>0.53</v>
      </c>
      <c r="AC168" s="309">
        <f t="shared" si="142"/>
        <v>0</v>
      </c>
      <c r="AD168" s="321">
        <f t="shared" si="143"/>
        <v>0</v>
      </c>
      <c r="AE168" s="321">
        <f t="shared" si="144"/>
        <v>0</v>
      </c>
      <c r="AF168" s="321">
        <f t="shared" si="145"/>
        <v>0</v>
      </c>
      <c r="AG168" s="321">
        <f t="shared" si="146"/>
        <v>0</v>
      </c>
      <c r="AH168" s="321">
        <f t="shared" si="147"/>
        <v>0</v>
      </c>
      <c r="AI168" s="322">
        <f t="shared" si="148"/>
        <v>0</v>
      </c>
      <c r="AJ168" s="113"/>
      <c r="AK168" s="106"/>
      <c r="AL168" s="368">
        <v>0.53</v>
      </c>
      <c r="AM168" s="309">
        <f t="shared" si="149"/>
        <v>0</v>
      </c>
      <c r="AN168" s="321">
        <f t="shared" si="150"/>
        <v>0</v>
      </c>
      <c r="AO168" s="321">
        <f t="shared" si="151"/>
        <v>0</v>
      </c>
      <c r="AP168" s="321">
        <f t="shared" si="152"/>
        <v>0</v>
      </c>
      <c r="AQ168" s="321">
        <f t="shared" si="153"/>
        <v>0</v>
      </c>
      <c r="AR168" s="321">
        <f t="shared" si="154"/>
        <v>0</v>
      </c>
      <c r="AS168" s="322">
        <f t="shared" si="155"/>
        <v>0</v>
      </c>
      <c r="AT168" s="113"/>
      <c r="AU168" s="106"/>
      <c r="AV168" s="368">
        <v>0.53</v>
      </c>
      <c r="AW168" s="309">
        <f t="shared" si="156"/>
        <v>0</v>
      </c>
      <c r="AX168" s="321">
        <f t="shared" si="157"/>
        <v>0</v>
      </c>
      <c r="AY168" s="321">
        <f t="shared" si="158"/>
        <v>0</v>
      </c>
      <c r="AZ168" s="321">
        <f t="shared" si="159"/>
        <v>0</v>
      </c>
      <c r="BA168" s="321">
        <f t="shared" si="160"/>
        <v>0</v>
      </c>
      <c r="BB168" s="321">
        <f t="shared" si="161"/>
        <v>0</v>
      </c>
      <c r="BC168" s="322">
        <f t="shared" si="162"/>
        <v>0</v>
      </c>
      <c r="BD168" s="114"/>
      <c r="BE168" s="106"/>
      <c r="BF168" s="368">
        <v>0.53</v>
      </c>
      <c r="BG168" s="309">
        <f t="shared" si="163"/>
        <v>0</v>
      </c>
      <c r="BH168" s="321">
        <f t="shared" si="164"/>
        <v>0</v>
      </c>
      <c r="BI168" s="321">
        <f t="shared" si="165"/>
        <v>0</v>
      </c>
      <c r="BJ168" s="321">
        <f t="shared" si="166"/>
        <v>0</v>
      </c>
      <c r="BK168" s="321">
        <f t="shared" si="167"/>
        <v>0</v>
      </c>
      <c r="BL168" s="321">
        <f t="shared" si="168"/>
        <v>0</v>
      </c>
      <c r="BM168" s="322">
        <f t="shared" si="169"/>
        <v>0</v>
      </c>
    </row>
    <row r="169" spans="2:65" x14ac:dyDescent="0.25">
      <c r="B169" s="363">
        <v>0.52</v>
      </c>
      <c r="C169" s="309"/>
      <c r="D169" s="309"/>
      <c r="E169" s="309"/>
      <c r="F169" s="309"/>
      <c r="G169" s="309"/>
      <c r="H169" s="309"/>
      <c r="I169" s="314">
        <f>'Form 5 BIODIESEL'!$F90</f>
        <v>0</v>
      </c>
      <c r="J169" s="314">
        <f>'Form 5 BIODIESEL'!$G90</f>
        <v>0</v>
      </c>
      <c r="K169" s="314">
        <f>'Form 6 LNG'!$F90</f>
        <v>0</v>
      </c>
      <c r="L169" s="314">
        <f>'Form 6 LNG'!$G90</f>
        <v>0</v>
      </c>
      <c r="M169" s="314">
        <f>'Form 7 BUNKER C'!$F90</f>
        <v>0</v>
      </c>
      <c r="N169" s="314">
        <f>'Form 7 BUNKER C'!$G90</f>
        <v>0</v>
      </c>
      <c r="O169" s="314">
        <f>'Form 8 LFO Diesel'!$F90</f>
        <v>0</v>
      </c>
      <c r="P169" s="315">
        <f>'Form 8 LFO Diesel'!$G90</f>
        <v>0</v>
      </c>
      <c r="Q169" s="113"/>
      <c r="R169" s="368">
        <v>0.52</v>
      </c>
      <c r="S169" s="309">
        <f t="shared" si="135"/>
        <v>0</v>
      </c>
      <c r="T169" s="321">
        <f t="shared" si="136"/>
        <v>0</v>
      </c>
      <c r="U169" s="321">
        <f t="shared" si="137"/>
        <v>0</v>
      </c>
      <c r="V169" s="321">
        <f t="shared" si="138"/>
        <v>0</v>
      </c>
      <c r="W169" s="321">
        <f t="shared" si="139"/>
        <v>0</v>
      </c>
      <c r="X169" s="321">
        <f t="shared" si="140"/>
        <v>0</v>
      </c>
      <c r="Y169" s="322">
        <f t="shared" si="141"/>
        <v>0</v>
      </c>
      <c r="Z169" s="113"/>
      <c r="AA169" s="113"/>
      <c r="AB169" s="368">
        <v>0.52</v>
      </c>
      <c r="AC169" s="309">
        <f t="shared" si="142"/>
        <v>0</v>
      </c>
      <c r="AD169" s="321">
        <f t="shared" si="143"/>
        <v>0</v>
      </c>
      <c r="AE169" s="321">
        <f t="shared" si="144"/>
        <v>0</v>
      </c>
      <c r="AF169" s="321">
        <f t="shared" si="145"/>
        <v>0</v>
      </c>
      <c r="AG169" s="321">
        <f t="shared" si="146"/>
        <v>0</v>
      </c>
      <c r="AH169" s="321">
        <f t="shared" si="147"/>
        <v>0</v>
      </c>
      <c r="AI169" s="322">
        <f t="shared" si="148"/>
        <v>0</v>
      </c>
      <c r="AJ169" s="113"/>
      <c r="AK169" s="106"/>
      <c r="AL169" s="368">
        <v>0.52</v>
      </c>
      <c r="AM169" s="309">
        <f t="shared" si="149"/>
        <v>0</v>
      </c>
      <c r="AN169" s="321">
        <f t="shared" si="150"/>
        <v>0</v>
      </c>
      <c r="AO169" s="321">
        <f t="shared" si="151"/>
        <v>0</v>
      </c>
      <c r="AP169" s="321">
        <f t="shared" si="152"/>
        <v>0</v>
      </c>
      <c r="AQ169" s="321">
        <f t="shared" si="153"/>
        <v>0</v>
      </c>
      <c r="AR169" s="321">
        <f t="shared" si="154"/>
        <v>0</v>
      </c>
      <c r="AS169" s="322">
        <f t="shared" si="155"/>
        <v>0</v>
      </c>
      <c r="AT169" s="113"/>
      <c r="AU169" s="106"/>
      <c r="AV169" s="368">
        <v>0.52</v>
      </c>
      <c r="AW169" s="309">
        <f t="shared" si="156"/>
        <v>0</v>
      </c>
      <c r="AX169" s="321">
        <f t="shared" si="157"/>
        <v>0</v>
      </c>
      <c r="AY169" s="321">
        <f t="shared" si="158"/>
        <v>0</v>
      </c>
      <c r="AZ169" s="321">
        <f t="shared" si="159"/>
        <v>0</v>
      </c>
      <c r="BA169" s="321">
        <f t="shared" si="160"/>
        <v>0</v>
      </c>
      <c r="BB169" s="321">
        <f t="shared" si="161"/>
        <v>0</v>
      </c>
      <c r="BC169" s="322">
        <f t="shared" si="162"/>
        <v>0</v>
      </c>
      <c r="BD169" s="114"/>
      <c r="BE169" s="106"/>
      <c r="BF169" s="368">
        <v>0.52</v>
      </c>
      <c r="BG169" s="309">
        <f t="shared" si="163"/>
        <v>0</v>
      </c>
      <c r="BH169" s="321">
        <f t="shared" si="164"/>
        <v>0</v>
      </c>
      <c r="BI169" s="321">
        <f t="shared" si="165"/>
        <v>0</v>
      </c>
      <c r="BJ169" s="321">
        <f t="shared" si="166"/>
        <v>0</v>
      </c>
      <c r="BK169" s="321">
        <f t="shared" si="167"/>
        <v>0</v>
      </c>
      <c r="BL169" s="321">
        <f t="shared" si="168"/>
        <v>0</v>
      </c>
      <c r="BM169" s="322">
        <f t="shared" si="169"/>
        <v>0</v>
      </c>
    </row>
    <row r="170" spans="2:65" x14ac:dyDescent="0.25">
      <c r="B170" s="363">
        <v>0.51</v>
      </c>
      <c r="C170" s="309"/>
      <c r="D170" s="309"/>
      <c r="E170" s="309"/>
      <c r="F170" s="309"/>
      <c r="G170" s="309"/>
      <c r="H170" s="309"/>
      <c r="I170" s="314">
        <f>'Form 5 BIODIESEL'!$F91</f>
        <v>0</v>
      </c>
      <c r="J170" s="314">
        <f>'Form 5 BIODIESEL'!$G91</f>
        <v>0</v>
      </c>
      <c r="K170" s="314">
        <f>'Form 6 LNG'!$F91</f>
        <v>0</v>
      </c>
      <c r="L170" s="314">
        <f>'Form 6 LNG'!$G91</f>
        <v>0</v>
      </c>
      <c r="M170" s="314">
        <f>'Form 7 BUNKER C'!$F91</f>
        <v>0</v>
      </c>
      <c r="N170" s="314">
        <f>'Form 7 BUNKER C'!$G91</f>
        <v>0</v>
      </c>
      <c r="O170" s="314">
        <f>'Form 8 LFO Diesel'!$F91</f>
        <v>0</v>
      </c>
      <c r="P170" s="315">
        <f>'Form 8 LFO Diesel'!$G91</f>
        <v>0</v>
      </c>
      <c r="Q170" s="113"/>
      <c r="R170" s="368">
        <v>0.51</v>
      </c>
      <c r="S170" s="309">
        <f t="shared" si="135"/>
        <v>0</v>
      </c>
      <c r="T170" s="321">
        <f t="shared" si="136"/>
        <v>0</v>
      </c>
      <c r="U170" s="321">
        <f t="shared" si="137"/>
        <v>0</v>
      </c>
      <c r="V170" s="321">
        <f t="shared" si="138"/>
        <v>0</v>
      </c>
      <c r="W170" s="321">
        <f t="shared" si="139"/>
        <v>0</v>
      </c>
      <c r="X170" s="321">
        <f t="shared" si="140"/>
        <v>0</v>
      </c>
      <c r="Y170" s="322">
        <f t="shared" si="141"/>
        <v>0</v>
      </c>
      <c r="Z170" s="113"/>
      <c r="AA170" s="113"/>
      <c r="AB170" s="368">
        <v>0.51</v>
      </c>
      <c r="AC170" s="309">
        <f t="shared" si="142"/>
        <v>0</v>
      </c>
      <c r="AD170" s="321">
        <f t="shared" si="143"/>
        <v>0</v>
      </c>
      <c r="AE170" s="321">
        <f t="shared" si="144"/>
        <v>0</v>
      </c>
      <c r="AF170" s="321">
        <f t="shared" si="145"/>
        <v>0</v>
      </c>
      <c r="AG170" s="321">
        <f t="shared" si="146"/>
        <v>0</v>
      </c>
      <c r="AH170" s="321">
        <f t="shared" si="147"/>
        <v>0</v>
      </c>
      <c r="AI170" s="322">
        <f t="shared" si="148"/>
        <v>0</v>
      </c>
      <c r="AJ170" s="113"/>
      <c r="AK170" s="106"/>
      <c r="AL170" s="368">
        <v>0.51</v>
      </c>
      <c r="AM170" s="309">
        <f t="shared" si="149"/>
        <v>0</v>
      </c>
      <c r="AN170" s="321">
        <f t="shared" si="150"/>
        <v>0</v>
      </c>
      <c r="AO170" s="321">
        <f t="shared" si="151"/>
        <v>0</v>
      </c>
      <c r="AP170" s="321">
        <f t="shared" si="152"/>
        <v>0</v>
      </c>
      <c r="AQ170" s="321">
        <f t="shared" si="153"/>
        <v>0</v>
      </c>
      <c r="AR170" s="321">
        <f t="shared" si="154"/>
        <v>0</v>
      </c>
      <c r="AS170" s="322">
        <f t="shared" si="155"/>
        <v>0</v>
      </c>
      <c r="AT170" s="113"/>
      <c r="AU170" s="106"/>
      <c r="AV170" s="368">
        <v>0.51</v>
      </c>
      <c r="AW170" s="309">
        <f t="shared" si="156"/>
        <v>0</v>
      </c>
      <c r="AX170" s="321">
        <f t="shared" si="157"/>
        <v>0</v>
      </c>
      <c r="AY170" s="321">
        <f t="shared" si="158"/>
        <v>0</v>
      </c>
      <c r="AZ170" s="321">
        <f t="shared" si="159"/>
        <v>0</v>
      </c>
      <c r="BA170" s="321">
        <f t="shared" si="160"/>
        <v>0</v>
      </c>
      <c r="BB170" s="321">
        <f t="shared" si="161"/>
        <v>0</v>
      </c>
      <c r="BC170" s="322">
        <f t="shared" si="162"/>
        <v>0</v>
      </c>
      <c r="BD170" s="114"/>
      <c r="BE170" s="106"/>
      <c r="BF170" s="368">
        <v>0.51</v>
      </c>
      <c r="BG170" s="309">
        <f t="shared" si="163"/>
        <v>0</v>
      </c>
      <c r="BH170" s="321">
        <f t="shared" si="164"/>
        <v>0</v>
      </c>
      <c r="BI170" s="321">
        <f t="shared" si="165"/>
        <v>0</v>
      </c>
      <c r="BJ170" s="321">
        <f t="shared" si="166"/>
        <v>0</v>
      </c>
      <c r="BK170" s="321">
        <f t="shared" si="167"/>
        <v>0</v>
      </c>
      <c r="BL170" s="321">
        <f t="shared" si="168"/>
        <v>0</v>
      </c>
      <c r="BM170" s="322">
        <f t="shared" si="169"/>
        <v>0</v>
      </c>
    </row>
    <row r="171" spans="2:65" x14ac:dyDescent="0.25">
      <c r="B171" s="363">
        <v>0.5</v>
      </c>
      <c r="C171" s="309"/>
      <c r="D171" s="309"/>
      <c r="E171" s="309"/>
      <c r="F171" s="309"/>
      <c r="G171" s="309"/>
      <c r="H171" s="309"/>
      <c r="I171" s="314">
        <f>'Form 5 BIODIESEL'!$F92</f>
        <v>0</v>
      </c>
      <c r="J171" s="314">
        <f>'Form 5 BIODIESEL'!$G92</f>
        <v>0</v>
      </c>
      <c r="K171" s="314">
        <f>'Form 6 LNG'!$F92</f>
        <v>0</v>
      </c>
      <c r="L171" s="314">
        <f>'Form 6 LNG'!$G92</f>
        <v>0</v>
      </c>
      <c r="M171" s="314">
        <f>'Form 7 BUNKER C'!$F92</f>
        <v>0</v>
      </c>
      <c r="N171" s="314">
        <f>'Form 7 BUNKER C'!$G92</f>
        <v>0</v>
      </c>
      <c r="O171" s="314">
        <f>'Form 8 LFO Diesel'!$F92</f>
        <v>0</v>
      </c>
      <c r="P171" s="315">
        <f>'Form 8 LFO Diesel'!$G92</f>
        <v>0</v>
      </c>
      <c r="Q171" s="113"/>
      <c r="R171" s="368">
        <v>0.5</v>
      </c>
      <c r="S171" s="309">
        <f t="shared" si="135"/>
        <v>0</v>
      </c>
      <c r="T171" s="321">
        <f t="shared" si="136"/>
        <v>0</v>
      </c>
      <c r="U171" s="321">
        <f t="shared" si="137"/>
        <v>0</v>
      </c>
      <c r="V171" s="321">
        <f t="shared" si="138"/>
        <v>0</v>
      </c>
      <c r="W171" s="321">
        <f t="shared" si="139"/>
        <v>0</v>
      </c>
      <c r="X171" s="321">
        <f t="shared" si="140"/>
        <v>0</v>
      </c>
      <c r="Y171" s="322">
        <f t="shared" si="141"/>
        <v>0</v>
      </c>
      <c r="Z171" s="113"/>
      <c r="AA171" s="113"/>
      <c r="AB171" s="368">
        <v>0.5</v>
      </c>
      <c r="AC171" s="309">
        <f t="shared" si="142"/>
        <v>0</v>
      </c>
      <c r="AD171" s="321">
        <f t="shared" si="143"/>
        <v>0</v>
      </c>
      <c r="AE171" s="321">
        <f t="shared" si="144"/>
        <v>0</v>
      </c>
      <c r="AF171" s="321">
        <f t="shared" si="145"/>
        <v>0</v>
      </c>
      <c r="AG171" s="321">
        <f t="shared" si="146"/>
        <v>0</v>
      </c>
      <c r="AH171" s="321">
        <f t="shared" si="147"/>
        <v>0</v>
      </c>
      <c r="AI171" s="322">
        <f t="shared" si="148"/>
        <v>0</v>
      </c>
      <c r="AJ171" s="113"/>
      <c r="AK171" s="106"/>
      <c r="AL171" s="368">
        <v>0.5</v>
      </c>
      <c r="AM171" s="309">
        <f t="shared" si="149"/>
        <v>0</v>
      </c>
      <c r="AN171" s="321">
        <f t="shared" si="150"/>
        <v>0</v>
      </c>
      <c r="AO171" s="321">
        <f t="shared" si="151"/>
        <v>0</v>
      </c>
      <c r="AP171" s="321">
        <f t="shared" si="152"/>
        <v>0</v>
      </c>
      <c r="AQ171" s="321">
        <f t="shared" si="153"/>
        <v>0</v>
      </c>
      <c r="AR171" s="321">
        <f t="shared" si="154"/>
        <v>0</v>
      </c>
      <c r="AS171" s="322">
        <f t="shared" si="155"/>
        <v>0</v>
      </c>
      <c r="AT171" s="113"/>
      <c r="AU171" s="106"/>
      <c r="AV171" s="368">
        <v>0.5</v>
      </c>
      <c r="AW171" s="309">
        <f t="shared" si="156"/>
        <v>0</v>
      </c>
      <c r="AX171" s="321">
        <f t="shared" si="157"/>
        <v>0</v>
      </c>
      <c r="AY171" s="321">
        <f t="shared" si="158"/>
        <v>0</v>
      </c>
      <c r="AZ171" s="321">
        <f t="shared" si="159"/>
        <v>0</v>
      </c>
      <c r="BA171" s="321">
        <f t="shared" si="160"/>
        <v>0</v>
      </c>
      <c r="BB171" s="321">
        <f t="shared" si="161"/>
        <v>0</v>
      </c>
      <c r="BC171" s="322">
        <f t="shared" si="162"/>
        <v>0</v>
      </c>
      <c r="BD171" s="114"/>
      <c r="BE171" s="106"/>
      <c r="BF171" s="368">
        <v>0.5</v>
      </c>
      <c r="BG171" s="309">
        <f t="shared" si="163"/>
        <v>0</v>
      </c>
      <c r="BH171" s="321">
        <f t="shared" si="164"/>
        <v>0</v>
      </c>
      <c r="BI171" s="321">
        <f t="shared" si="165"/>
        <v>0</v>
      </c>
      <c r="BJ171" s="321">
        <f t="shared" si="166"/>
        <v>0</v>
      </c>
      <c r="BK171" s="321">
        <f t="shared" si="167"/>
        <v>0</v>
      </c>
      <c r="BL171" s="321">
        <f t="shared" si="168"/>
        <v>0</v>
      </c>
      <c r="BM171" s="322">
        <f t="shared" si="169"/>
        <v>0</v>
      </c>
    </row>
    <row r="172" spans="2:65" x14ac:dyDescent="0.25">
      <c r="B172" s="363">
        <v>0.49</v>
      </c>
      <c r="C172" s="309"/>
      <c r="D172" s="309"/>
      <c r="E172" s="309"/>
      <c r="F172" s="309"/>
      <c r="G172" s="309"/>
      <c r="H172" s="309"/>
      <c r="I172" s="314">
        <f>'Form 5 BIODIESEL'!$F93</f>
        <v>0</v>
      </c>
      <c r="J172" s="314">
        <f>'Form 5 BIODIESEL'!$G93</f>
        <v>0</v>
      </c>
      <c r="K172" s="314">
        <f>'Form 6 LNG'!$F93</f>
        <v>0</v>
      </c>
      <c r="L172" s="314">
        <f>'Form 6 LNG'!$G93</f>
        <v>0</v>
      </c>
      <c r="M172" s="314">
        <f>'Form 7 BUNKER C'!$F93</f>
        <v>0</v>
      </c>
      <c r="N172" s="314">
        <f>'Form 7 BUNKER C'!$G93</f>
        <v>0</v>
      </c>
      <c r="O172" s="314">
        <f>'Form 8 LFO Diesel'!$F93</f>
        <v>0</v>
      </c>
      <c r="P172" s="315">
        <f>'Form 8 LFO Diesel'!$G93</f>
        <v>0</v>
      </c>
      <c r="Q172" s="113"/>
      <c r="R172" s="368">
        <v>0.49</v>
      </c>
      <c r="S172" s="309">
        <f t="shared" si="135"/>
        <v>0</v>
      </c>
      <c r="T172" s="321">
        <f t="shared" si="136"/>
        <v>0</v>
      </c>
      <c r="U172" s="321">
        <f t="shared" si="137"/>
        <v>0</v>
      </c>
      <c r="V172" s="321">
        <f t="shared" si="138"/>
        <v>0</v>
      </c>
      <c r="W172" s="321">
        <f t="shared" si="139"/>
        <v>0</v>
      </c>
      <c r="X172" s="321">
        <f t="shared" si="140"/>
        <v>0</v>
      </c>
      <c r="Y172" s="322">
        <f t="shared" si="141"/>
        <v>0</v>
      </c>
      <c r="Z172" s="113"/>
      <c r="AA172" s="113"/>
      <c r="AB172" s="368">
        <v>0.49</v>
      </c>
      <c r="AC172" s="309">
        <f t="shared" si="142"/>
        <v>0</v>
      </c>
      <c r="AD172" s="321">
        <f t="shared" si="143"/>
        <v>0</v>
      </c>
      <c r="AE172" s="321">
        <f t="shared" si="144"/>
        <v>0</v>
      </c>
      <c r="AF172" s="321">
        <f t="shared" si="145"/>
        <v>0</v>
      </c>
      <c r="AG172" s="321">
        <f t="shared" si="146"/>
        <v>0</v>
      </c>
      <c r="AH172" s="321">
        <f t="shared" si="147"/>
        <v>0</v>
      </c>
      <c r="AI172" s="322">
        <f t="shared" si="148"/>
        <v>0</v>
      </c>
      <c r="AJ172" s="113"/>
      <c r="AK172" s="106"/>
      <c r="AL172" s="368">
        <v>0.49</v>
      </c>
      <c r="AM172" s="309">
        <f t="shared" si="149"/>
        <v>0</v>
      </c>
      <c r="AN172" s="321">
        <f t="shared" si="150"/>
        <v>0</v>
      </c>
      <c r="AO172" s="321">
        <f t="shared" si="151"/>
        <v>0</v>
      </c>
      <c r="AP172" s="321">
        <f t="shared" si="152"/>
        <v>0</v>
      </c>
      <c r="AQ172" s="321">
        <f t="shared" si="153"/>
        <v>0</v>
      </c>
      <c r="AR172" s="321">
        <f t="shared" si="154"/>
        <v>0</v>
      </c>
      <c r="AS172" s="322">
        <f t="shared" si="155"/>
        <v>0</v>
      </c>
      <c r="AT172" s="113"/>
      <c r="AU172" s="106"/>
      <c r="AV172" s="368">
        <v>0.49</v>
      </c>
      <c r="AW172" s="309">
        <f t="shared" si="156"/>
        <v>0</v>
      </c>
      <c r="AX172" s="321">
        <f t="shared" si="157"/>
        <v>0</v>
      </c>
      <c r="AY172" s="321">
        <f t="shared" si="158"/>
        <v>0</v>
      </c>
      <c r="AZ172" s="321">
        <f t="shared" si="159"/>
        <v>0</v>
      </c>
      <c r="BA172" s="321">
        <f t="shared" si="160"/>
        <v>0</v>
      </c>
      <c r="BB172" s="321">
        <f t="shared" si="161"/>
        <v>0</v>
      </c>
      <c r="BC172" s="322">
        <f t="shared" si="162"/>
        <v>0</v>
      </c>
      <c r="BD172" s="114"/>
      <c r="BE172" s="106"/>
      <c r="BF172" s="368">
        <v>0.49</v>
      </c>
      <c r="BG172" s="309">
        <f t="shared" si="163"/>
        <v>0</v>
      </c>
      <c r="BH172" s="321">
        <f t="shared" si="164"/>
        <v>0</v>
      </c>
      <c r="BI172" s="321">
        <f t="shared" si="165"/>
        <v>0</v>
      </c>
      <c r="BJ172" s="321">
        <f t="shared" si="166"/>
        <v>0</v>
      </c>
      <c r="BK172" s="321">
        <f t="shared" si="167"/>
        <v>0</v>
      </c>
      <c r="BL172" s="321">
        <f t="shared" si="168"/>
        <v>0</v>
      </c>
      <c r="BM172" s="322">
        <f t="shared" si="169"/>
        <v>0</v>
      </c>
    </row>
    <row r="173" spans="2:65" x14ac:dyDescent="0.25">
      <c r="B173" s="363">
        <v>0.48</v>
      </c>
      <c r="C173" s="309"/>
      <c r="D173" s="309"/>
      <c r="E173" s="309"/>
      <c r="F173" s="309"/>
      <c r="G173" s="309"/>
      <c r="H173" s="309"/>
      <c r="I173" s="314">
        <f>'Form 5 BIODIESEL'!$F94</f>
        <v>0</v>
      </c>
      <c r="J173" s="314">
        <f>'Form 5 BIODIESEL'!$G94</f>
        <v>0</v>
      </c>
      <c r="K173" s="314">
        <f>'Form 6 LNG'!$F94</f>
        <v>0</v>
      </c>
      <c r="L173" s="314">
        <f>'Form 6 LNG'!$G94</f>
        <v>0</v>
      </c>
      <c r="M173" s="314">
        <f>'Form 7 BUNKER C'!$F94</f>
        <v>0</v>
      </c>
      <c r="N173" s="314">
        <f>'Form 7 BUNKER C'!$G94</f>
        <v>0</v>
      </c>
      <c r="O173" s="314">
        <f>'Form 8 LFO Diesel'!$F94</f>
        <v>0</v>
      </c>
      <c r="P173" s="315">
        <f>'Form 8 LFO Diesel'!$G94</f>
        <v>0</v>
      </c>
      <c r="Q173" s="113"/>
      <c r="R173" s="368">
        <v>0.48</v>
      </c>
      <c r="S173" s="309">
        <f t="shared" si="135"/>
        <v>0</v>
      </c>
      <c r="T173" s="321">
        <f t="shared" si="136"/>
        <v>0</v>
      </c>
      <c r="U173" s="321">
        <f t="shared" si="137"/>
        <v>0</v>
      </c>
      <c r="V173" s="321">
        <f t="shared" si="138"/>
        <v>0</v>
      </c>
      <c r="W173" s="321">
        <f t="shared" si="139"/>
        <v>0</v>
      </c>
      <c r="X173" s="321">
        <f t="shared" si="140"/>
        <v>0</v>
      </c>
      <c r="Y173" s="322">
        <f t="shared" si="141"/>
        <v>0</v>
      </c>
      <c r="Z173" s="113"/>
      <c r="AA173" s="113"/>
      <c r="AB173" s="368">
        <v>0.48</v>
      </c>
      <c r="AC173" s="309">
        <f t="shared" si="142"/>
        <v>0</v>
      </c>
      <c r="AD173" s="321">
        <f t="shared" si="143"/>
        <v>0</v>
      </c>
      <c r="AE173" s="321">
        <f t="shared" si="144"/>
        <v>0</v>
      </c>
      <c r="AF173" s="321">
        <f t="shared" si="145"/>
        <v>0</v>
      </c>
      <c r="AG173" s="321">
        <f t="shared" si="146"/>
        <v>0</v>
      </c>
      <c r="AH173" s="321">
        <f t="shared" si="147"/>
        <v>0</v>
      </c>
      <c r="AI173" s="322">
        <f t="shared" si="148"/>
        <v>0</v>
      </c>
      <c r="AJ173" s="113"/>
      <c r="AK173" s="106"/>
      <c r="AL173" s="368">
        <v>0.48</v>
      </c>
      <c r="AM173" s="309">
        <f t="shared" si="149"/>
        <v>0</v>
      </c>
      <c r="AN173" s="321">
        <f t="shared" si="150"/>
        <v>0</v>
      </c>
      <c r="AO173" s="321">
        <f t="shared" si="151"/>
        <v>0</v>
      </c>
      <c r="AP173" s="321">
        <f t="shared" si="152"/>
        <v>0</v>
      </c>
      <c r="AQ173" s="321">
        <f t="shared" si="153"/>
        <v>0</v>
      </c>
      <c r="AR173" s="321">
        <f t="shared" si="154"/>
        <v>0</v>
      </c>
      <c r="AS173" s="322">
        <f t="shared" si="155"/>
        <v>0</v>
      </c>
      <c r="AT173" s="113"/>
      <c r="AU173" s="106"/>
      <c r="AV173" s="368">
        <v>0.48</v>
      </c>
      <c r="AW173" s="309">
        <f t="shared" si="156"/>
        <v>0</v>
      </c>
      <c r="AX173" s="321">
        <f t="shared" si="157"/>
        <v>0</v>
      </c>
      <c r="AY173" s="321">
        <f t="shared" si="158"/>
        <v>0</v>
      </c>
      <c r="AZ173" s="321">
        <f t="shared" si="159"/>
        <v>0</v>
      </c>
      <c r="BA173" s="321">
        <f t="shared" si="160"/>
        <v>0</v>
      </c>
      <c r="BB173" s="321">
        <f t="shared" si="161"/>
        <v>0</v>
      </c>
      <c r="BC173" s="322">
        <f t="shared" si="162"/>
        <v>0</v>
      </c>
      <c r="BD173" s="114"/>
      <c r="BE173" s="106"/>
      <c r="BF173" s="368">
        <v>0.48</v>
      </c>
      <c r="BG173" s="309">
        <f t="shared" si="163"/>
        <v>0</v>
      </c>
      <c r="BH173" s="321">
        <f t="shared" si="164"/>
        <v>0</v>
      </c>
      <c r="BI173" s="321">
        <f t="shared" si="165"/>
        <v>0</v>
      </c>
      <c r="BJ173" s="321">
        <f t="shared" si="166"/>
        <v>0</v>
      </c>
      <c r="BK173" s="321">
        <f t="shared" si="167"/>
        <v>0</v>
      </c>
      <c r="BL173" s="321">
        <f t="shared" si="168"/>
        <v>0</v>
      </c>
      <c r="BM173" s="322">
        <f t="shared" si="169"/>
        <v>0</v>
      </c>
    </row>
    <row r="174" spans="2:65" x14ac:dyDescent="0.25">
      <c r="B174" s="363">
        <v>0.47</v>
      </c>
      <c r="C174" s="309"/>
      <c r="D174" s="309"/>
      <c r="E174" s="309"/>
      <c r="F174" s="309"/>
      <c r="G174" s="309"/>
      <c r="H174" s="309"/>
      <c r="I174" s="314">
        <f>'Form 5 BIODIESEL'!$F95</f>
        <v>0</v>
      </c>
      <c r="J174" s="314">
        <f>'Form 5 BIODIESEL'!$G95</f>
        <v>0</v>
      </c>
      <c r="K174" s="314">
        <f>'Form 6 LNG'!$F95</f>
        <v>0</v>
      </c>
      <c r="L174" s="314">
        <f>'Form 6 LNG'!$G95</f>
        <v>0</v>
      </c>
      <c r="M174" s="314">
        <f>'Form 7 BUNKER C'!$F95</f>
        <v>0</v>
      </c>
      <c r="N174" s="314">
        <f>'Form 7 BUNKER C'!$G95</f>
        <v>0</v>
      </c>
      <c r="O174" s="314">
        <f>'Form 8 LFO Diesel'!$F95</f>
        <v>0</v>
      </c>
      <c r="P174" s="315">
        <f>'Form 8 LFO Diesel'!$G95</f>
        <v>0</v>
      </c>
      <c r="Q174" s="113"/>
      <c r="R174" s="368">
        <v>0.47</v>
      </c>
      <c r="S174" s="309">
        <f t="shared" si="135"/>
        <v>0</v>
      </c>
      <c r="T174" s="321">
        <f t="shared" si="136"/>
        <v>0</v>
      </c>
      <c r="U174" s="321">
        <f t="shared" si="137"/>
        <v>0</v>
      </c>
      <c r="V174" s="321">
        <f t="shared" si="138"/>
        <v>0</v>
      </c>
      <c r="W174" s="321">
        <f t="shared" si="139"/>
        <v>0</v>
      </c>
      <c r="X174" s="321">
        <f t="shared" si="140"/>
        <v>0</v>
      </c>
      <c r="Y174" s="322">
        <f t="shared" si="141"/>
        <v>0</v>
      </c>
      <c r="Z174" s="113"/>
      <c r="AA174" s="113"/>
      <c r="AB174" s="368">
        <v>0.47</v>
      </c>
      <c r="AC174" s="309">
        <f t="shared" si="142"/>
        <v>0</v>
      </c>
      <c r="AD174" s="321">
        <f t="shared" si="143"/>
        <v>0</v>
      </c>
      <c r="AE174" s="321">
        <f t="shared" si="144"/>
        <v>0</v>
      </c>
      <c r="AF174" s="321">
        <f t="shared" si="145"/>
        <v>0</v>
      </c>
      <c r="AG174" s="321">
        <f t="shared" si="146"/>
        <v>0</v>
      </c>
      <c r="AH174" s="321">
        <f t="shared" si="147"/>
        <v>0</v>
      </c>
      <c r="AI174" s="322">
        <f t="shared" si="148"/>
        <v>0</v>
      </c>
      <c r="AJ174" s="113"/>
      <c r="AK174" s="106"/>
      <c r="AL174" s="368">
        <v>0.47</v>
      </c>
      <c r="AM174" s="309">
        <f t="shared" si="149"/>
        <v>0</v>
      </c>
      <c r="AN174" s="321">
        <f t="shared" si="150"/>
        <v>0</v>
      </c>
      <c r="AO174" s="321">
        <f t="shared" si="151"/>
        <v>0</v>
      </c>
      <c r="AP174" s="321">
        <f t="shared" si="152"/>
        <v>0</v>
      </c>
      <c r="AQ174" s="321">
        <f t="shared" si="153"/>
        <v>0</v>
      </c>
      <c r="AR174" s="321">
        <f t="shared" si="154"/>
        <v>0</v>
      </c>
      <c r="AS174" s="322">
        <f t="shared" si="155"/>
        <v>0</v>
      </c>
      <c r="AT174" s="113"/>
      <c r="AU174" s="106"/>
      <c r="AV174" s="368">
        <v>0.47</v>
      </c>
      <c r="AW174" s="309">
        <f t="shared" si="156"/>
        <v>0</v>
      </c>
      <c r="AX174" s="321">
        <f t="shared" si="157"/>
        <v>0</v>
      </c>
      <c r="AY174" s="321">
        <f t="shared" si="158"/>
        <v>0</v>
      </c>
      <c r="AZ174" s="321">
        <f t="shared" si="159"/>
        <v>0</v>
      </c>
      <c r="BA174" s="321">
        <f t="shared" si="160"/>
        <v>0</v>
      </c>
      <c r="BB174" s="321">
        <f t="shared" si="161"/>
        <v>0</v>
      </c>
      <c r="BC174" s="322">
        <f t="shared" si="162"/>
        <v>0</v>
      </c>
      <c r="BD174" s="114"/>
      <c r="BE174" s="106"/>
      <c r="BF174" s="368">
        <v>0.47</v>
      </c>
      <c r="BG174" s="309">
        <f t="shared" si="163"/>
        <v>0</v>
      </c>
      <c r="BH174" s="321">
        <f t="shared" si="164"/>
        <v>0</v>
      </c>
      <c r="BI174" s="321">
        <f t="shared" si="165"/>
        <v>0</v>
      </c>
      <c r="BJ174" s="321">
        <f t="shared" si="166"/>
        <v>0</v>
      </c>
      <c r="BK174" s="321">
        <f t="shared" si="167"/>
        <v>0</v>
      </c>
      <c r="BL174" s="321">
        <f t="shared" si="168"/>
        <v>0</v>
      </c>
      <c r="BM174" s="322">
        <f t="shared" si="169"/>
        <v>0</v>
      </c>
    </row>
    <row r="175" spans="2:65" x14ac:dyDescent="0.25">
      <c r="B175" s="363">
        <v>0.46</v>
      </c>
      <c r="C175" s="309"/>
      <c r="D175" s="309"/>
      <c r="E175" s="309"/>
      <c r="F175" s="309"/>
      <c r="G175" s="309"/>
      <c r="H175" s="309"/>
      <c r="I175" s="314">
        <f>'Form 5 BIODIESEL'!$F96</f>
        <v>0</v>
      </c>
      <c r="J175" s="314">
        <f>'Form 5 BIODIESEL'!$G96</f>
        <v>0</v>
      </c>
      <c r="K175" s="314">
        <f>'Form 6 LNG'!$F96</f>
        <v>0</v>
      </c>
      <c r="L175" s="314">
        <f>'Form 6 LNG'!$G96</f>
        <v>0</v>
      </c>
      <c r="M175" s="314">
        <f>'Form 7 BUNKER C'!$F96</f>
        <v>0</v>
      </c>
      <c r="N175" s="314">
        <f>'Form 7 BUNKER C'!$G96</f>
        <v>0</v>
      </c>
      <c r="O175" s="314">
        <f>'Form 8 LFO Diesel'!$F96</f>
        <v>0</v>
      </c>
      <c r="P175" s="315">
        <f>'Form 8 LFO Diesel'!$G96</f>
        <v>0</v>
      </c>
      <c r="Q175" s="113"/>
      <c r="R175" s="368">
        <v>0.46</v>
      </c>
      <c r="S175" s="309">
        <f t="shared" si="135"/>
        <v>0</v>
      </c>
      <c r="T175" s="321">
        <f t="shared" si="136"/>
        <v>0</v>
      </c>
      <c r="U175" s="321">
        <f t="shared" si="137"/>
        <v>0</v>
      </c>
      <c r="V175" s="321">
        <f t="shared" si="138"/>
        <v>0</v>
      </c>
      <c r="W175" s="321">
        <f t="shared" si="139"/>
        <v>0</v>
      </c>
      <c r="X175" s="321">
        <f t="shared" si="140"/>
        <v>0</v>
      </c>
      <c r="Y175" s="322">
        <f t="shared" si="141"/>
        <v>0</v>
      </c>
      <c r="Z175" s="113"/>
      <c r="AA175" s="113"/>
      <c r="AB175" s="368">
        <v>0.46</v>
      </c>
      <c r="AC175" s="309">
        <f t="shared" si="142"/>
        <v>0</v>
      </c>
      <c r="AD175" s="321">
        <f t="shared" si="143"/>
        <v>0</v>
      </c>
      <c r="AE175" s="321">
        <f t="shared" si="144"/>
        <v>0</v>
      </c>
      <c r="AF175" s="321">
        <f t="shared" si="145"/>
        <v>0</v>
      </c>
      <c r="AG175" s="321">
        <f t="shared" si="146"/>
        <v>0</v>
      </c>
      <c r="AH175" s="321">
        <f t="shared" si="147"/>
        <v>0</v>
      </c>
      <c r="AI175" s="322">
        <f t="shared" si="148"/>
        <v>0</v>
      </c>
      <c r="AJ175" s="113"/>
      <c r="AK175" s="106"/>
      <c r="AL175" s="368">
        <v>0.46</v>
      </c>
      <c r="AM175" s="309">
        <f t="shared" si="149"/>
        <v>0</v>
      </c>
      <c r="AN175" s="321">
        <f t="shared" si="150"/>
        <v>0</v>
      </c>
      <c r="AO175" s="321">
        <f t="shared" si="151"/>
        <v>0</v>
      </c>
      <c r="AP175" s="321">
        <f t="shared" si="152"/>
        <v>0</v>
      </c>
      <c r="AQ175" s="321">
        <f t="shared" si="153"/>
        <v>0</v>
      </c>
      <c r="AR175" s="321">
        <f t="shared" si="154"/>
        <v>0</v>
      </c>
      <c r="AS175" s="322">
        <f t="shared" si="155"/>
        <v>0</v>
      </c>
      <c r="AT175" s="113"/>
      <c r="AU175" s="106"/>
      <c r="AV175" s="368">
        <v>0.46</v>
      </c>
      <c r="AW175" s="309">
        <f t="shared" si="156"/>
        <v>0</v>
      </c>
      <c r="AX175" s="321">
        <f t="shared" si="157"/>
        <v>0</v>
      </c>
      <c r="AY175" s="321">
        <f t="shared" si="158"/>
        <v>0</v>
      </c>
      <c r="AZ175" s="321">
        <f t="shared" si="159"/>
        <v>0</v>
      </c>
      <c r="BA175" s="321">
        <f t="shared" si="160"/>
        <v>0</v>
      </c>
      <c r="BB175" s="321">
        <f t="shared" si="161"/>
        <v>0</v>
      </c>
      <c r="BC175" s="322">
        <f t="shared" si="162"/>
        <v>0</v>
      </c>
      <c r="BD175" s="114"/>
      <c r="BE175" s="106"/>
      <c r="BF175" s="368">
        <v>0.46</v>
      </c>
      <c r="BG175" s="309">
        <f t="shared" si="163"/>
        <v>0</v>
      </c>
      <c r="BH175" s="321">
        <f t="shared" si="164"/>
        <v>0</v>
      </c>
      <c r="BI175" s="321">
        <f t="shared" si="165"/>
        <v>0</v>
      </c>
      <c r="BJ175" s="321">
        <f t="shared" si="166"/>
        <v>0</v>
      </c>
      <c r="BK175" s="321">
        <f t="shared" si="167"/>
        <v>0</v>
      </c>
      <c r="BL175" s="321">
        <f t="shared" si="168"/>
        <v>0</v>
      </c>
      <c r="BM175" s="322">
        <f t="shared" si="169"/>
        <v>0</v>
      </c>
    </row>
    <row r="176" spans="2:65" x14ac:dyDescent="0.25">
      <c r="B176" s="363">
        <v>0.45</v>
      </c>
      <c r="C176" s="309"/>
      <c r="D176" s="309"/>
      <c r="E176" s="309"/>
      <c r="F176" s="309"/>
      <c r="G176" s="309"/>
      <c r="H176" s="309"/>
      <c r="I176" s="314">
        <f>'Form 5 BIODIESEL'!$F97</f>
        <v>0</v>
      </c>
      <c r="J176" s="314">
        <f>'Form 5 BIODIESEL'!$G97</f>
        <v>0</v>
      </c>
      <c r="K176" s="314">
        <f>'Form 6 LNG'!$F97</f>
        <v>0</v>
      </c>
      <c r="L176" s="314">
        <f>'Form 6 LNG'!$G97</f>
        <v>0</v>
      </c>
      <c r="M176" s="314">
        <f>'Form 7 BUNKER C'!$F97</f>
        <v>0</v>
      </c>
      <c r="N176" s="314">
        <f>'Form 7 BUNKER C'!$G97</f>
        <v>0</v>
      </c>
      <c r="O176" s="314">
        <f>'Form 8 LFO Diesel'!$F97</f>
        <v>0</v>
      </c>
      <c r="P176" s="315">
        <f>'Form 8 LFO Diesel'!$G97</f>
        <v>0</v>
      </c>
      <c r="Q176" s="113"/>
      <c r="R176" s="368">
        <v>0.45</v>
      </c>
      <c r="S176" s="309">
        <f t="shared" si="135"/>
        <v>0</v>
      </c>
      <c r="T176" s="321">
        <f t="shared" si="136"/>
        <v>0</v>
      </c>
      <c r="U176" s="321">
        <f t="shared" si="137"/>
        <v>0</v>
      </c>
      <c r="V176" s="321">
        <f t="shared" si="138"/>
        <v>0</v>
      </c>
      <c r="W176" s="321">
        <f t="shared" si="139"/>
        <v>0</v>
      </c>
      <c r="X176" s="321">
        <f t="shared" si="140"/>
        <v>0</v>
      </c>
      <c r="Y176" s="322">
        <f t="shared" si="141"/>
        <v>0</v>
      </c>
      <c r="Z176" s="113"/>
      <c r="AA176" s="113"/>
      <c r="AB176" s="368">
        <v>0.45</v>
      </c>
      <c r="AC176" s="309">
        <f t="shared" si="142"/>
        <v>0</v>
      </c>
      <c r="AD176" s="321">
        <f t="shared" si="143"/>
        <v>0</v>
      </c>
      <c r="AE176" s="321">
        <f t="shared" si="144"/>
        <v>0</v>
      </c>
      <c r="AF176" s="321">
        <f t="shared" si="145"/>
        <v>0</v>
      </c>
      <c r="AG176" s="321">
        <f t="shared" si="146"/>
        <v>0</v>
      </c>
      <c r="AH176" s="321">
        <f t="shared" si="147"/>
        <v>0</v>
      </c>
      <c r="AI176" s="322">
        <f t="shared" si="148"/>
        <v>0</v>
      </c>
      <c r="AJ176" s="113"/>
      <c r="AK176" s="106"/>
      <c r="AL176" s="368">
        <v>0.45</v>
      </c>
      <c r="AM176" s="309">
        <f t="shared" si="149"/>
        <v>0</v>
      </c>
      <c r="AN176" s="321">
        <f t="shared" si="150"/>
        <v>0</v>
      </c>
      <c r="AO176" s="321">
        <f t="shared" si="151"/>
        <v>0</v>
      </c>
      <c r="AP176" s="321">
        <f t="shared" si="152"/>
        <v>0</v>
      </c>
      <c r="AQ176" s="321">
        <f t="shared" si="153"/>
        <v>0</v>
      </c>
      <c r="AR176" s="321">
        <f t="shared" si="154"/>
        <v>0</v>
      </c>
      <c r="AS176" s="322">
        <f t="shared" si="155"/>
        <v>0</v>
      </c>
      <c r="AT176" s="113"/>
      <c r="AU176" s="106"/>
      <c r="AV176" s="368">
        <v>0.45</v>
      </c>
      <c r="AW176" s="309">
        <f t="shared" si="156"/>
        <v>0</v>
      </c>
      <c r="AX176" s="321">
        <f t="shared" si="157"/>
        <v>0</v>
      </c>
      <c r="AY176" s="321">
        <f t="shared" si="158"/>
        <v>0</v>
      </c>
      <c r="AZ176" s="321">
        <f t="shared" si="159"/>
        <v>0</v>
      </c>
      <c r="BA176" s="321">
        <f t="shared" si="160"/>
        <v>0</v>
      </c>
      <c r="BB176" s="321">
        <f t="shared" si="161"/>
        <v>0</v>
      </c>
      <c r="BC176" s="322">
        <f t="shared" si="162"/>
        <v>0</v>
      </c>
      <c r="BD176" s="114"/>
      <c r="BE176" s="106"/>
      <c r="BF176" s="368">
        <v>0.45</v>
      </c>
      <c r="BG176" s="309">
        <f t="shared" si="163"/>
        <v>0</v>
      </c>
      <c r="BH176" s="321">
        <f t="shared" si="164"/>
        <v>0</v>
      </c>
      <c r="BI176" s="321">
        <f t="shared" si="165"/>
        <v>0</v>
      </c>
      <c r="BJ176" s="321">
        <f t="shared" si="166"/>
        <v>0</v>
      </c>
      <c r="BK176" s="321">
        <f t="shared" si="167"/>
        <v>0</v>
      </c>
      <c r="BL176" s="321">
        <f t="shared" si="168"/>
        <v>0</v>
      </c>
      <c r="BM176" s="322">
        <f t="shared" si="169"/>
        <v>0</v>
      </c>
    </row>
    <row r="177" spans="2:65" x14ac:dyDescent="0.25">
      <c r="B177" s="363">
        <v>0.44</v>
      </c>
      <c r="C177" s="309"/>
      <c r="D177" s="309"/>
      <c r="E177" s="309"/>
      <c r="F177" s="309"/>
      <c r="G177" s="309"/>
      <c r="H177" s="309"/>
      <c r="I177" s="314">
        <f>'Form 5 BIODIESEL'!$F98</f>
        <v>0</v>
      </c>
      <c r="J177" s="314">
        <f>'Form 5 BIODIESEL'!$G98</f>
        <v>0</v>
      </c>
      <c r="K177" s="314">
        <f>'Form 6 LNG'!$F98</f>
        <v>0</v>
      </c>
      <c r="L177" s="314">
        <f>'Form 6 LNG'!$G98</f>
        <v>0</v>
      </c>
      <c r="M177" s="314">
        <f>'Form 7 BUNKER C'!$F98</f>
        <v>0</v>
      </c>
      <c r="N177" s="314">
        <f>'Form 7 BUNKER C'!$G98</f>
        <v>0</v>
      </c>
      <c r="O177" s="314">
        <f>'Form 8 LFO Diesel'!$F98</f>
        <v>0</v>
      </c>
      <c r="P177" s="315">
        <f>'Form 8 LFO Diesel'!$G98</f>
        <v>0</v>
      </c>
      <c r="Q177" s="113"/>
      <c r="R177" s="368">
        <v>0.44</v>
      </c>
      <c r="S177" s="309">
        <f t="shared" si="135"/>
        <v>0</v>
      </c>
      <c r="T177" s="321">
        <f t="shared" si="136"/>
        <v>0</v>
      </c>
      <c r="U177" s="321">
        <f t="shared" si="137"/>
        <v>0</v>
      </c>
      <c r="V177" s="321">
        <f t="shared" si="138"/>
        <v>0</v>
      </c>
      <c r="W177" s="321">
        <f t="shared" si="139"/>
        <v>0</v>
      </c>
      <c r="X177" s="321">
        <f t="shared" si="140"/>
        <v>0</v>
      </c>
      <c r="Y177" s="322">
        <f t="shared" si="141"/>
        <v>0</v>
      </c>
      <c r="Z177" s="113"/>
      <c r="AA177" s="113"/>
      <c r="AB177" s="368">
        <v>0.44</v>
      </c>
      <c r="AC177" s="309">
        <f t="shared" si="142"/>
        <v>0</v>
      </c>
      <c r="AD177" s="321">
        <f t="shared" si="143"/>
        <v>0</v>
      </c>
      <c r="AE177" s="321">
        <f t="shared" si="144"/>
        <v>0</v>
      </c>
      <c r="AF177" s="321">
        <f t="shared" si="145"/>
        <v>0</v>
      </c>
      <c r="AG177" s="321">
        <f t="shared" si="146"/>
        <v>0</v>
      </c>
      <c r="AH177" s="321">
        <f t="shared" si="147"/>
        <v>0</v>
      </c>
      <c r="AI177" s="322">
        <f t="shared" si="148"/>
        <v>0</v>
      </c>
      <c r="AJ177" s="113"/>
      <c r="AK177" s="106"/>
      <c r="AL177" s="368">
        <v>0.44</v>
      </c>
      <c r="AM177" s="309">
        <f t="shared" si="149"/>
        <v>0</v>
      </c>
      <c r="AN177" s="321">
        <f t="shared" si="150"/>
        <v>0</v>
      </c>
      <c r="AO177" s="321">
        <f t="shared" si="151"/>
        <v>0</v>
      </c>
      <c r="AP177" s="321">
        <f t="shared" si="152"/>
        <v>0</v>
      </c>
      <c r="AQ177" s="321">
        <f t="shared" si="153"/>
        <v>0</v>
      </c>
      <c r="AR177" s="321">
        <f t="shared" si="154"/>
        <v>0</v>
      </c>
      <c r="AS177" s="322">
        <f t="shared" si="155"/>
        <v>0</v>
      </c>
      <c r="AT177" s="113"/>
      <c r="AU177" s="106"/>
      <c r="AV177" s="368">
        <v>0.44</v>
      </c>
      <c r="AW177" s="309">
        <f t="shared" si="156"/>
        <v>0</v>
      </c>
      <c r="AX177" s="321">
        <f t="shared" si="157"/>
        <v>0</v>
      </c>
      <c r="AY177" s="321">
        <f t="shared" si="158"/>
        <v>0</v>
      </c>
      <c r="AZ177" s="321">
        <f t="shared" si="159"/>
        <v>0</v>
      </c>
      <c r="BA177" s="321">
        <f t="shared" si="160"/>
        <v>0</v>
      </c>
      <c r="BB177" s="321">
        <f t="shared" si="161"/>
        <v>0</v>
      </c>
      <c r="BC177" s="322">
        <f t="shared" si="162"/>
        <v>0</v>
      </c>
      <c r="BD177" s="114"/>
      <c r="BE177" s="106"/>
      <c r="BF177" s="368">
        <v>0.44</v>
      </c>
      <c r="BG177" s="309">
        <f t="shared" si="163"/>
        <v>0</v>
      </c>
      <c r="BH177" s="321">
        <f t="shared" si="164"/>
        <v>0</v>
      </c>
      <c r="BI177" s="321">
        <f t="shared" si="165"/>
        <v>0</v>
      </c>
      <c r="BJ177" s="321">
        <f t="shared" si="166"/>
        <v>0</v>
      </c>
      <c r="BK177" s="321">
        <f t="shared" si="167"/>
        <v>0</v>
      </c>
      <c r="BL177" s="321">
        <f t="shared" si="168"/>
        <v>0</v>
      </c>
      <c r="BM177" s="322">
        <f t="shared" si="169"/>
        <v>0</v>
      </c>
    </row>
    <row r="178" spans="2:65" x14ac:dyDescent="0.25">
      <c r="B178" s="363">
        <v>0.43</v>
      </c>
      <c r="C178" s="309"/>
      <c r="D178" s="309"/>
      <c r="E178" s="309"/>
      <c r="F178" s="309"/>
      <c r="G178" s="309"/>
      <c r="H178" s="309"/>
      <c r="I178" s="314">
        <f>'Form 5 BIODIESEL'!$F99</f>
        <v>0</v>
      </c>
      <c r="J178" s="314">
        <f>'Form 5 BIODIESEL'!$G99</f>
        <v>0</v>
      </c>
      <c r="K178" s="314">
        <f>'Form 6 LNG'!$F99</f>
        <v>0</v>
      </c>
      <c r="L178" s="314">
        <f>'Form 6 LNG'!$G99</f>
        <v>0</v>
      </c>
      <c r="M178" s="314">
        <f>'Form 7 BUNKER C'!$F99</f>
        <v>0</v>
      </c>
      <c r="N178" s="314">
        <f>'Form 7 BUNKER C'!$G99</f>
        <v>0</v>
      </c>
      <c r="O178" s="314">
        <f>'Form 8 LFO Diesel'!$F99</f>
        <v>0</v>
      </c>
      <c r="P178" s="315">
        <f>'Form 8 LFO Diesel'!$G99</f>
        <v>0</v>
      </c>
      <c r="Q178" s="113"/>
      <c r="R178" s="368">
        <v>0.43</v>
      </c>
      <c r="S178" s="309">
        <f t="shared" si="135"/>
        <v>0</v>
      </c>
      <c r="T178" s="321">
        <f t="shared" si="136"/>
        <v>0</v>
      </c>
      <c r="U178" s="321">
        <f t="shared" si="137"/>
        <v>0</v>
      </c>
      <c r="V178" s="321">
        <f t="shared" si="138"/>
        <v>0</v>
      </c>
      <c r="W178" s="321">
        <f t="shared" si="139"/>
        <v>0</v>
      </c>
      <c r="X178" s="321">
        <f t="shared" si="140"/>
        <v>0</v>
      </c>
      <c r="Y178" s="322">
        <f t="shared" si="141"/>
        <v>0</v>
      </c>
      <c r="Z178" s="113"/>
      <c r="AA178" s="113"/>
      <c r="AB178" s="368">
        <v>0.43</v>
      </c>
      <c r="AC178" s="309">
        <f t="shared" si="142"/>
        <v>0</v>
      </c>
      <c r="AD178" s="321">
        <f t="shared" si="143"/>
        <v>0</v>
      </c>
      <c r="AE178" s="321">
        <f t="shared" si="144"/>
        <v>0</v>
      </c>
      <c r="AF178" s="321">
        <f t="shared" si="145"/>
        <v>0</v>
      </c>
      <c r="AG178" s="321">
        <f t="shared" si="146"/>
        <v>0</v>
      </c>
      <c r="AH178" s="321">
        <f t="shared" si="147"/>
        <v>0</v>
      </c>
      <c r="AI178" s="322">
        <f t="shared" si="148"/>
        <v>0</v>
      </c>
      <c r="AJ178" s="113"/>
      <c r="AK178" s="106"/>
      <c r="AL178" s="368">
        <v>0.43</v>
      </c>
      <c r="AM178" s="309">
        <f t="shared" si="149"/>
        <v>0</v>
      </c>
      <c r="AN178" s="321">
        <f t="shared" si="150"/>
        <v>0</v>
      </c>
      <c r="AO178" s="321">
        <f t="shared" si="151"/>
        <v>0</v>
      </c>
      <c r="AP178" s="321">
        <f t="shared" si="152"/>
        <v>0</v>
      </c>
      <c r="AQ178" s="321">
        <f t="shared" si="153"/>
        <v>0</v>
      </c>
      <c r="AR178" s="321">
        <f t="shared" si="154"/>
        <v>0</v>
      </c>
      <c r="AS178" s="322">
        <f t="shared" si="155"/>
        <v>0</v>
      </c>
      <c r="AT178" s="113"/>
      <c r="AU178" s="106"/>
      <c r="AV178" s="368">
        <v>0.43</v>
      </c>
      <c r="AW178" s="309">
        <f t="shared" si="156"/>
        <v>0</v>
      </c>
      <c r="AX178" s="321">
        <f t="shared" si="157"/>
        <v>0</v>
      </c>
      <c r="AY178" s="321">
        <f t="shared" si="158"/>
        <v>0</v>
      </c>
      <c r="AZ178" s="321">
        <f t="shared" si="159"/>
        <v>0</v>
      </c>
      <c r="BA178" s="321">
        <f t="shared" si="160"/>
        <v>0</v>
      </c>
      <c r="BB178" s="321">
        <f t="shared" si="161"/>
        <v>0</v>
      </c>
      <c r="BC178" s="322">
        <f t="shared" si="162"/>
        <v>0</v>
      </c>
      <c r="BD178" s="114"/>
      <c r="BE178" s="106"/>
      <c r="BF178" s="368">
        <v>0.43</v>
      </c>
      <c r="BG178" s="309">
        <f t="shared" si="163"/>
        <v>0</v>
      </c>
      <c r="BH178" s="321">
        <f t="shared" si="164"/>
        <v>0</v>
      </c>
      <c r="BI178" s="321">
        <f t="shared" si="165"/>
        <v>0</v>
      </c>
      <c r="BJ178" s="321">
        <f t="shared" si="166"/>
        <v>0</v>
      </c>
      <c r="BK178" s="321">
        <f t="shared" si="167"/>
        <v>0</v>
      </c>
      <c r="BL178" s="321">
        <f t="shared" si="168"/>
        <v>0</v>
      </c>
      <c r="BM178" s="322">
        <f t="shared" si="169"/>
        <v>0</v>
      </c>
    </row>
    <row r="179" spans="2:65" x14ac:dyDescent="0.25">
      <c r="B179" s="363">
        <v>0.42</v>
      </c>
      <c r="C179" s="309"/>
      <c r="D179" s="309"/>
      <c r="E179" s="309"/>
      <c r="F179" s="309"/>
      <c r="G179" s="309"/>
      <c r="H179" s="309"/>
      <c r="I179" s="314">
        <f>'Form 5 BIODIESEL'!$F100</f>
        <v>0</v>
      </c>
      <c r="J179" s="314">
        <f>'Form 5 BIODIESEL'!$G100</f>
        <v>0</v>
      </c>
      <c r="K179" s="314">
        <f>'Form 6 LNG'!$F100</f>
        <v>0</v>
      </c>
      <c r="L179" s="314">
        <f>'Form 6 LNG'!$G100</f>
        <v>0</v>
      </c>
      <c r="M179" s="314">
        <f>'Form 7 BUNKER C'!$F100</f>
        <v>0</v>
      </c>
      <c r="N179" s="314">
        <f>'Form 7 BUNKER C'!$G100</f>
        <v>0</v>
      </c>
      <c r="O179" s="314">
        <f>'Form 8 LFO Diesel'!$F100</f>
        <v>0</v>
      </c>
      <c r="P179" s="315">
        <f>'Form 8 LFO Diesel'!$G100</f>
        <v>0</v>
      </c>
      <c r="Q179" s="113"/>
      <c r="R179" s="368">
        <v>0.42</v>
      </c>
      <c r="S179" s="309">
        <f t="shared" si="135"/>
        <v>0</v>
      </c>
      <c r="T179" s="321">
        <f t="shared" si="136"/>
        <v>0</v>
      </c>
      <c r="U179" s="321">
        <f t="shared" si="137"/>
        <v>0</v>
      </c>
      <c r="V179" s="321">
        <f t="shared" si="138"/>
        <v>0</v>
      </c>
      <c r="W179" s="321">
        <f t="shared" si="139"/>
        <v>0</v>
      </c>
      <c r="X179" s="321">
        <f t="shared" si="140"/>
        <v>0</v>
      </c>
      <c r="Y179" s="322">
        <f t="shared" si="141"/>
        <v>0</v>
      </c>
      <c r="Z179" s="113"/>
      <c r="AA179" s="113"/>
      <c r="AB179" s="368">
        <v>0.42</v>
      </c>
      <c r="AC179" s="309">
        <f t="shared" si="142"/>
        <v>0</v>
      </c>
      <c r="AD179" s="321">
        <f t="shared" si="143"/>
        <v>0</v>
      </c>
      <c r="AE179" s="321">
        <f t="shared" si="144"/>
        <v>0</v>
      </c>
      <c r="AF179" s="321">
        <f t="shared" si="145"/>
        <v>0</v>
      </c>
      <c r="AG179" s="321">
        <f t="shared" si="146"/>
        <v>0</v>
      </c>
      <c r="AH179" s="321">
        <f t="shared" si="147"/>
        <v>0</v>
      </c>
      <c r="AI179" s="322">
        <f t="shared" si="148"/>
        <v>0</v>
      </c>
      <c r="AJ179" s="113"/>
      <c r="AK179" s="106"/>
      <c r="AL179" s="368">
        <v>0.42</v>
      </c>
      <c r="AM179" s="309">
        <f t="shared" si="149"/>
        <v>0</v>
      </c>
      <c r="AN179" s="321">
        <f t="shared" si="150"/>
        <v>0</v>
      </c>
      <c r="AO179" s="321">
        <f t="shared" si="151"/>
        <v>0</v>
      </c>
      <c r="AP179" s="321">
        <f t="shared" si="152"/>
        <v>0</v>
      </c>
      <c r="AQ179" s="321">
        <f t="shared" si="153"/>
        <v>0</v>
      </c>
      <c r="AR179" s="321">
        <f t="shared" si="154"/>
        <v>0</v>
      </c>
      <c r="AS179" s="322">
        <f t="shared" si="155"/>
        <v>0</v>
      </c>
      <c r="AT179" s="113"/>
      <c r="AU179" s="106"/>
      <c r="AV179" s="368">
        <v>0.42</v>
      </c>
      <c r="AW179" s="309">
        <f t="shared" si="156"/>
        <v>0</v>
      </c>
      <c r="AX179" s="321">
        <f t="shared" si="157"/>
        <v>0</v>
      </c>
      <c r="AY179" s="321">
        <f t="shared" si="158"/>
        <v>0</v>
      </c>
      <c r="AZ179" s="321">
        <f t="shared" si="159"/>
        <v>0</v>
      </c>
      <c r="BA179" s="321">
        <f t="shared" si="160"/>
        <v>0</v>
      </c>
      <c r="BB179" s="321">
        <f t="shared" si="161"/>
        <v>0</v>
      </c>
      <c r="BC179" s="322">
        <f t="shared" si="162"/>
        <v>0</v>
      </c>
      <c r="BD179" s="114"/>
      <c r="BE179" s="106"/>
      <c r="BF179" s="368">
        <v>0.42</v>
      </c>
      <c r="BG179" s="309">
        <f t="shared" si="163"/>
        <v>0</v>
      </c>
      <c r="BH179" s="321">
        <f t="shared" si="164"/>
        <v>0</v>
      </c>
      <c r="BI179" s="321">
        <f t="shared" si="165"/>
        <v>0</v>
      </c>
      <c r="BJ179" s="321">
        <f t="shared" si="166"/>
        <v>0</v>
      </c>
      <c r="BK179" s="321">
        <f t="shared" si="167"/>
        <v>0</v>
      </c>
      <c r="BL179" s="321">
        <f t="shared" si="168"/>
        <v>0</v>
      </c>
      <c r="BM179" s="322">
        <f t="shared" si="169"/>
        <v>0</v>
      </c>
    </row>
    <row r="180" spans="2:65" x14ac:dyDescent="0.25">
      <c r="B180" s="363">
        <v>0.41</v>
      </c>
      <c r="C180" s="309"/>
      <c r="D180" s="309"/>
      <c r="E180" s="309"/>
      <c r="F180" s="309"/>
      <c r="G180" s="309"/>
      <c r="H180" s="309"/>
      <c r="I180" s="314">
        <f>'Form 5 BIODIESEL'!$F101</f>
        <v>0</v>
      </c>
      <c r="J180" s="314">
        <f>'Form 5 BIODIESEL'!$G101</f>
        <v>0</v>
      </c>
      <c r="K180" s="314">
        <f>'Form 6 LNG'!$F101</f>
        <v>0</v>
      </c>
      <c r="L180" s="314">
        <f>'Form 6 LNG'!$G101</f>
        <v>0</v>
      </c>
      <c r="M180" s="314">
        <f>'Form 7 BUNKER C'!$F101</f>
        <v>0</v>
      </c>
      <c r="N180" s="314">
        <f>'Form 7 BUNKER C'!$G101</f>
        <v>0</v>
      </c>
      <c r="O180" s="314">
        <f>'Form 8 LFO Diesel'!$F101</f>
        <v>0</v>
      </c>
      <c r="P180" s="315">
        <f>'Form 8 LFO Diesel'!$G101</f>
        <v>0</v>
      </c>
      <c r="Q180" s="113"/>
      <c r="R180" s="368">
        <v>0.41</v>
      </c>
      <c r="S180" s="309">
        <f t="shared" si="135"/>
        <v>0</v>
      </c>
      <c r="T180" s="321">
        <f t="shared" si="136"/>
        <v>0</v>
      </c>
      <c r="U180" s="321">
        <f t="shared" si="137"/>
        <v>0</v>
      </c>
      <c r="V180" s="321">
        <f t="shared" si="138"/>
        <v>0</v>
      </c>
      <c r="W180" s="321">
        <f t="shared" si="139"/>
        <v>0</v>
      </c>
      <c r="X180" s="321">
        <f t="shared" si="140"/>
        <v>0</v>
      </c>
      <c r="Y180" s="322">
        <f t="shared" si="141"/>
        <v>0</v>
      </c>
      <c r="Z180" s="113"/>
      <c r="AA180" s="113"/>
      <c r="AB180" s="368">
        <v>0.41</v>
      </c>
      <c r="AC180" s="309">
        <f t="shared" si="142"/>
        <v>0</v>
      </c>
      <c r="AD180" s="321">
        <f t="shared" si="143"/>
        <v>0</v>
      </c>
      <c r="AE180" s="321">
        <f t="shared" si="144"/>
        <v>0</v>
      </c>
      <c r="AF180" s="321">
        <f t="shared" si="145"/>
        <v>0</v>
      </c>
      <c r="AG180" s="321">
        <f t="shared" si="146"/>
        <v>0</v>
      </c>
      <c r="AH180" s="321">
        <f t="shared" si="147"/>
        <v>0</v>
      </c>
      <c r="AI180" s="322">
        <f t="shared" si="148"/>
        <v>0</v>
      </c>
      <c r="AJ180" s="113"/>
      <c r="AK180" s="106"/>
      <c r="AL180" s="368">
        <v>0.41</v>
      </c>
      <c r="AM180" s="309">
        <f t="shared" si="149"/>
        <v>0</v>
      </c>
      <c r="AN180" s="321">
        <f t="shared" si="150"/>
        <v>0</v>
      </c>
      <c r="AO180" s="321">
        <f t="shared" si="151"/>
        <v>0</v>
      </c>
      <c r="AP180" s="321">
        <f t="shared" si="152"/>
        <v>0</v>
      </c>
      <c r="AQ180" s="321">
        <f t="shared" si="153"/>
        <v>0</v>
      </c>
      <c r="AR180" s="321">
        <f t="shared" si="154"/>
        <v>0</v>
      </c>
      <c r="AS180" s="322">
        <f t="shared" si="155"/>
        <v>0</v>
      </c>
      <c r="AT180" s="113"/>
      <c r="AU180" s="106"/>
      <c r="AV180" s="368">
        <v>0.41</v>
      </c>
      <c r="AW180" s="309">
        <f t="shared" si="156"/>
        <v>0</v>
      </c>
      <c r="AX180" s="321">
        <f t="shared" si="157"/>
        <v>0</v>
      </c>
      <c r="AY180" s="321">
        <f t="shared" si="158"/>
        <v>0</v>
      </c>
      <c r="AZ180" s="321">
        <f t="shared" si="159"/>
        <v>0</v>
      </c>
      <c r="BA180" s="321">
        <f t="shared" si="160"/>
        <v>0</v>
      </c>
      <c r="BB180" s="321">
        <f t="shared" si="161"/>
        <v>0</v>
      </c>
      <c r="BC180" s="322">
        <f t="shared" si="162"/>
        <v>0</v>
      </c>
      <c r="BD180" s="114"/>
      <c r="BE180" s="106"/>
      <c r="BF180" s="368">
        <v>0.41</v>
      </c>
      <c r="BG180" s="309">
        <f t="shared" si="163"/>
        <v>0</v>
      </c>
      <c r="BH180" s="321">
        <f t="shared" si="164"/>
        <v>0</v>
      </c>
      <c r="BI180" s="321">
        <f t="shared" si="165"/>
        <v>0</v>
      </c>
      <c r="BJ180" s="321">
        <f t="shared" si="166"/>
        <v>0</v>
      </c>
      <c r="BK180" s="321">
        <f t="shared" si="167"/>
        <v>0</v>
      </c>
      <c r="BL180" s="321">
        <f t="shared" si="168"/>
        <v>0</v>
      </c>
      <c r="BM180" s="322">
        <f t="shared" si="169"/>
        <v>0</v>
      </c>
    </row>
    <row r="181" spans="2:65" x14ac:dyDescent="0.25">
      <c r="B181" s="363">
        <v>0.4</v>
      </c>
      <c r="C181" s="309"/>
      <c r="D181" s="309"/>
      <c r="E181" s="309"/>
      <c r="F181" s="309"/>
      <c r="G181" s="309"/>
      <c r="H181" s="309"/>
      <c r="I181" s="314">
        <f>'Form 5 BIODIESEL'!$F102</f>
        <v>0</v>
      </c>
      <c r="J181" s="314">
        <f>'Form 5 BIODIESEL'!$G102</f>
        <v>0</v>
      </c>
      <c r="K181" s="314">
        <f>'Form 6 LNG'!$F102</f>
        <v>0</v>
      </c>
      <c r="L181" s="314">
        <f>'Form 6 LNG'!$G102</f>
        <v>0</v>
      </c>
      <c r="M181" s="314">
        <f>'Form 7 BUNKER C'!$F102</f>
        <v>0</v>
      </c>
      <c r="N181" s="314">
        <f>'Form 7 BUNKER C'!$G102</f>
        <v>0</v>
      </c>
      <c r="O181" s="314">
        <f>'Form 8 LFO Diesel'!$F102</f>
        <v>0</v>
      </c>
      <c r="P181" s="315">
        <f>'Form 8 LFO Diesel'!$G102</f>
        <v>0</v>
      </c>
      <c r="Q181" s="113"/>
      <c r="R181" s="368">
        <v>0.4</v>
      </c>
      <c r="S181" s="309">
        <f t="shared" si="135"/>
        <v>0</v>
      </c>
      <c r="T181" s="321">
        <f t="shared" si="136"/>
        <v>0</v>
      </c>
      <c r="U181" s="321">
        <f t="shared" si="137"/>
        <v>0</v>
      </c>
      <c r="V181" s="321">
        <f t="shared" si="138"/>
        <v>0</v>
      </c>
      <c r="W181" s="321">
        <f t="shared" si="139"/>
        <v>0</v>
      </c>
      <c r="X181" s="321">
        <f t="shared" si="140"/>
        <v>0</v>
      </c>
      <c r="Y181" s="322">
        <f t="shared" si="141"/>
        <v>0</v>
      </c>
      <c r="Z181" s="113"/>
      <c r="AA181" s="113"/>
      <c r="AB181" s="368">
        <v>0.4</v>
      </c>
      <c r="AC181" s="309">
        <f t="shared" si="142"/>
        <v>0</v>
      </c>
      <c r="AD181" s="321">
        <f t="shared" si="143"/>
        <v>0</v>
      </c>
      <c r="AE181" s="321">
        <f t="shared" si="144"/>
        <v>0</v>
      </c>
      <c r="AF181" s="321">
        <f t="shared" si="145"/>
        <v>0</v>
      </c>
      <c r="AG181" s="321">
        <f t="shared" si="146"/>
        <v>0</v>
      </c>
      <c r="AH181" s="321">
        <f t="shared" si="147"/>
        <v>0</v>
      </c>
      <c r="AI181" s="322">
        <f t="shared" si="148"/>
        <v>0</v>
      </c>
      <c r="AJ181" s="113"/>
      <c r="AK181" s="106"/>
      <c r="AL181" s="368">
        <v>0.4</v>
      </c>
      <c r="AM181" s="309">
        <f t="shared" si="149"/>
        <v>0</v>
      </c>
      <c r="AN181" s="321">
        <f t="shared" si="150"/>
        <v>0</v>
      </c>
      <c r="AO181" s="321">
        <f t="shared" si="151"/>
        <v>0</v>
      </c>
      <c r="AP181" s="321">
        <f t="shared" si="152"/>
        <v>0</v>
      </c>
      <c r="AQ181" s="321">
        <f t="shared" si="153"/>
        <v>0</v>
      </c>
      <c r="AR181" s="321">
        <f t="shared" si="154"/>
        <v>0</v>
      </c>
      <c r="AS181" s="322">
        <f t="shared" si="155"/>
        <v>0</v>
      </c>
      <c r="AT181" s="113"/>
      <c r="AU181" s="106"/>
      <c r="AV181" s="368">
        <v>0.4</v>
      </c>
      <c r="AW181" s="309">
        <f t="shared" si="156"/>
        <v>0</v>
      </c>
      <c r="AX181" s="321">
        <f t="shared" si="157"/>
        <v>0</v>
      </c>
      <c r="AY181" s="321">
        <f t="shared" si="158"/>
        <v>0</v>
      </c>
      <c r="AZ181" s="321">
        <f t="shared" si="159"/>
        <v>0</v>
      </c>
      <c r="BA181" s="321">
        <f t="shared" si="160"/>
        <v>0</v>
      </c>
      <c r="BB181" s="321">
        <f t="shared" si="161"/>
        <v>0</v>
      </c>
      <c r="BC181" s="322">
        <f t="shared" si="162"/>
        <v>0</v>
      </c>
      <c r="BD181" s="114"/>
      <c r="BE181" s="106"/>
      <c r="BF181" s="368">
        <v>0.4</v>
      </c>
      <c r="BG181" s="309">
        <f t="shared" si="163"/>
        <v>0</v>
      </c>
      <c r="BH181" s="321">
        <f t="shared" si="164"/>
        <v>0</v>
      </c>
      <c r="BI181" s="321">
        <f t="shared" si="165"/>
        <v>0</v>
      </c>
      <c r="BJ181" s="321">
        <f t="shared" si="166"/>
        <v>0</v>
      </c>
      <c r="BK181" s="321">
        <f t="shared" si="167"/>
        <v>0</v>
      </c>
      <c r="BL181" s="321">
        <f t="shared" si="168"/>
        <v>0</v>
      </c>
      <c r="BM181" s="322">
        <f t="shared" si="169"/>
        <v>0</v>
      </c>
    </row>
    <row r="182" spans="2:65" x14ac:dyDescent="0.25">
      <c r="B182" s="363">
        <v>0.39</v>
      </c>
      <c r="C182" s="309"/>
      <c r="D182" s="309"/>
      <c r="E182" s="309"/>
      <c r="F182" s="309"/>
      <c r="G182" s="309"/>
      <c r="H182" s="309"/>
      <c r="I182" s="314">
        <f>'Form 5 BIODIESEL'!$F103</f>
        <v>0</v>
      </c>
      <c r="J182" s="314">
        <f>'Form 5 BIODIESEL'!$G103</f>
        <v>0</v>
      </c>
      <c r="K182" s="314">
        <f>'Form 6 LNG'!$F103</f>
        <v>0</v>
      </c>
      <c r="L182" s="314">
        <f>'Form 6 LNG'!$G103</f>
        <v>0</v>
      </c>
      <c r="M182" s="314">
        <f>'Form 7 BUNKER C'!$F103</f>
        <v>0</v>
      </c>
      <c r="N182" s="314">
        <f>'Form 7 BUNKER C'!$G103</f>
        <v>0</v>
      </c>
      <c r="O182" s="314">
        <f>'Form 8 LFO Diesel'!$F103</f>
        <v>0</v>
      </c>
      <c r="P182" s="315">
        <f>'Form 8 LFO Diesel'!$G103</f>
        <v>0</v>
      </c>
      <c r="Q182" s="113"/>
      <c r="R182" s="368">
        <v>0.39</v>
      </c>
      <c r="S182" s="309">
        <f t="shared" si="135"/>
        <v>0</v>
      </c>
      <c r="T182" s="321">
        <f t="shared" si="136"/>
        <v>0</v>
      </c>
      <c r="U182" s="321">
        <f t="shared" si="137"/>
        <v>0</v>
      </c>
      <c r="V182" s="321">
        <f t="shared" si="138"/>
        <v>0</v>
      </c>
      <c r="W182" s="321">
        <f t="shared" si="139"/>
        <v>0</v>
      </c>
      <c r="X182" s="321">
        <f t="shared" si="140"/>
        <v>0</v>
      </c>
      <c r="Y182" s="322">
        <f t="shared" si="141"/>
        <v>0</v>
      </c>
      <c r="Z182" s="113"/>
      <c r="AA182" s="113"/>
      <c r="AB182" s="368">
        <v>0.39</v>
      </c>
      <c r="AC182" s="309">
        <f t="shared" si="142"/>
        <v>0</v>
      </c>
      <c r="AD182" s="321">
        <f t="shared" si="143"/>
        <v>0</v>
      </c>
      <c r="AE182" s="321">
        <f t="shared" si="144"/>
        <v>0</v>
      </c>
      <c r="AF182" s="321">
        <f t="shared" si="145"/>
        <v>0</v>
      </c>
      <c r="AG182" s="321">
        <f t="shared" si="146"/>
        <v>0</v>
      </c>
      <c r="AH182" s="321">
        <f t="shared" si="147"/>
        <v>0</v>
      </c>
      <c r="AI182" s="322">
        <f t="shared" si="148"/>
        <v>0</v>
      </c>
      <c r="AJ182" s="113"/>
      <c r="AK182" s="106"/>
      <c r="AL182" s="368">
        <v>0.39</v>
      </c>
      <c r="AM182" s="309">
        <f t="shared" si="149"/>
        <v>0</v>
      </c>
      <c r="AN182" s="321">
        <f t="shared" si="150"/>
        <v>0</v>
      </c>
      <c r="AO182" s="321">
        <f t="shared" si="151"/>
        <v>0</v>
      </c>
      <c r="AP182" s="321">
        <f t="shared" si="152"/>
        <v>0</v>
      </c>
      <c r="AQ182" s="321">
        <f t="shared" si="153"/>
        <v>0</v>
      </c>
      <c r="AR182" s="321">
        <f t="shared" si="154"/>
        <v>0</v>
      </c>
      <c r="AS182" s="322">
        <f t="shared" si="155"/>
        <v>0</v>
      </c>
      <c r="AT182" s="113"/>
      <c r="AU182" s="106"/>
      <c r="AV182" s="368">
        <v>0.39</v>
      </c>
      <c r="AW182" s="309">
        <f t="shared" si="156"/>
        <v>0</v>
      </c>
      <c r="AX182" s="321">
        <f t="shared" si="157"/>
        <v>0</v>
      </c>
      <c r="AY182" s="321">
        <f t="shared" si="158"/>
        <v>0</v>
      </c>
      <c r="AZ182" s="321">
        <f t="shared" si="159"/>
        <v>0</v>
      </c>
      <c r="BA182" s="321">
        <f t="shared" si="160"/>
        <v>0</v>
      </c>
      <c r="BB182" s="321">
        <f t="shared" si="161"/>
        <v>0</v>
      </c>
      <c r="BC182" s="322">
        <f t="shared" si="162"/>
        <v>0</v>
      </c>
      <c r="BD182" s="114"/>
      <c r="BE182" s="106"/>
      <c r="BF182" s="368">
        <v>0.39</v>
      </c>
      <c r="BG182" s="309">
        <f t="shared" si="163"/>
        <v>0</v>
      </c>
      <c r="BH182" s="321">
        <f t="shared" si="164"/>
        <v>0</v>
      </c>
      <c r="BI182" s="321">
        <f t="shared" si="165"/>
        <v>0</v>
      </c>
      <c r="BJ182" s="321">
        <f t="shared" si="166"/>
        <v>0</v>
      </c>
      <c r="BK182" s="321">
        <f t="shared" si="167"/>
        <v>0</v>
      </c>
      <c r="BL182" s="321">
        <f t="shared" si="168"/>
        <v>0</v>
      </c>
      <c r="BM182" s="322">
        <f t="shared" si="169"/>
        <v>0</v>
      </c>
    </row>
    <row r="183" spans="2:65" x14ac:dyDescent="0.25">
      <c r="B183" s="363">
        <v>0.38</v>
      </c>
      <c r="C183" s="309"/>
      <c r="D183" s="309"/>
      <c r="E183" s="309"/>
      <c r="F183" s="309"/>
      <c r="G183" s="309"/>
      <c r="H183" s="309"/>
      <c r="I183" s="314">
        <f>'Form 5 BIODIESEL'!$F104</f>
        <v>0</v>
      </c>
      <c r="J183" s="314">
        <f>'Form 5 BIODIESEL'!$G104</f>
        <v>0</v>
      </c>
      <c r="K183" s="314">
        <f>'Form 6 LNG'!$F104</f>
        <v>0</v>
      </c>
      <c r="L183" s="314">
        <f>'Form 6 LNG'!$G104</f>
        <v>0</v>
      </c>
      <c r="M183" s="314">
        <f>'Form 7 BUNKER C'!$F104</f>
        <v>0</v>
      </c>
      <c r="N183" s="314">
        <f>'Form 7 BUNKER C'!$G104</f>
        <v>0</v>
      </c>
      <c r="O183" s="314">
        <f>'Form 8 LFO Diesel'!$F104</f>
        <v>0</v>
      </c>
      <c r="P183" s="315">
        <f>'Form 8 LFO Diesel'!$G104</f>
        <v>0</v>
      </c>
      <c r="Q183" s="113"/>
      <c r="R183" s="368">
        <v>0.38</v>
      </c>
      <c r="S183" s="309">
        <f t="shared" si="135"/>
        <v>0</v>
      </c>
      <c r="T183" s="321">
        <f t="shared" si="136"/>
        <v>0</v>
      </c>
      <c r="U183" s="321">
        <f t="shared" si="137"/>
        <v>0</v>
      </c>
      <c r="V183" s="321">
        <f t="shared" si="138"/>
        <v>0</v>
      </c>
      <c r="W183" s="321">
        <f t="shared" si="139"/>
        <v>0</v>
      </c>
      <c r="X183" s="321">
        <f t="shared" si="140"/>
        <v>0</v>
      </c>
      <c r="Y183" s="322">
        <f t="shared" si="141"/>
        <v>0</v>
      </c>
      <c r="Z183" s="113"/>
      <c r="AA183" s="113"/>
      <c r="AB183" s="368">
        <v>0.38</v>
      </c>
      <c r="AC183" s="309">
        <f t="shared" si="142"/>
        <v>0</v>
      </c>
      <c r="AD183" s="321">
        <f t="shared" si="143"/>
        <v>0</v>
      </c>
      <c r="AE183" s="321">
        <f t="shared" si="144"/>
        <v>0</v>
      </c>
      <c r="AF183" s="321">
        <f t="shared" si="145"/>
        <v>0</v>
      </c>
      <c r="AG183" s="321">
        <f t="shared" si="146"/>
        <v>0</v>
      </c>
      <c r="AH183" s="321">
        <f t="shared" si="147"/>
        <v>0</v>
      </c>
      <c r="AI183" s="322">
        <f t="shared" si="148"/>
        <v>0</v>
      </c>
      <c r="AJ183" s="113"/>
      <c r="AK183" s="106"/>
      <c r="AL183" s="368">
        <v>0.38</v>
      </c>
      <c r="AM183" s="309">
        <f t="shared" si="149"/>
        <v>0</v>
      </c>
      <c r="AN183" s="321">
        <f t="shared" si="150"/>
        <v>0</v>
      </c>
      <c r="AO183" s="321">
        <f t="shared" si="151"/>
        <v>0</v>
      </c>
      <c r="AP183" s="321">
        <f t="shared" si="152"/>
        <v>0</v>
      </c>
      <c r="AQ183" s="321">
        <f t="shared" si="153"/>
        <v>0</v>
      </c>
      <c r="AR183" s="321">
        <f t="shared" si="154"/>
        <v>0</v>
      </c>
      <c r="AS183" s="322">
        <f t="shared" si="155"/>
        <v>0</v>
      </c>
      <c r="AT183" s="113"/>
      <c r="AU183" s="106"/>
      <c r="AV183" s="368">
        <v>0.38</v>
      </c>
      <c r="AW183" s="309">
        <f t="shared" si="156"/>
        <v>0</v>
      </c>
      <c r="AX183" s="321">
        <f t="shared" si="157"/>
        <v>0</v>
      </c>
      <c r="AY183" s="321">
        <f t="shared" si="158"/>
        <v>0</v>
      </c>
      <c r="AZ183" s="321">
        <f t="shared" si="159"/>
        <v>0</v>
      </c>
      <c r="BA183" s="321">
        <f t="shared" si="160"/>
        <v>0</v>
      </c>
      <c r="BB183" s="321">
        <f t="shared" si="161"/>
        <v>0</v>
      </c>
      <c r="BC183" s="322">
        <f t="shared" si="162"/>
        <v>0</v>
      </c>
      <c r="BD183" s="114"/>
      <c r="BE183" s="106"/>
      <c r="BF183" s="368">
        <v>0.38</v>
      </c>
      <c r="BG183" s="309">
        <f t="shared" si="163"/>
        <v>0</v>
      </c>
      <c r="BH183" s="321">
        <f t="shared" si="164"/>
        <v>0</v>
      </c>
      <c r="BI183" s="321">
        <f t="shared" si="165"/>
        <v>0</v>
      </c>
      <c r="BJ183" s="321">
        <f t="shared" si="166"/>
        <v>0</v>
      </c>
      <c r="BK183" s="321">
        <f t="shared" si="167"/>
        <v>0</v>
      </c>
      <c r="BL183" s="321">
        <f t="shared" si="168"/>
        <v>0</v>
      </c>
      <c r="BM183" s="322">
        <f t="shared" si="169"/>
        <v>0</v>
      </c>
    </row>
    <row r="184" spans="2:65" x14ac:dyDescent="0.25">
      <c r="B184" s="363">
        <v>0.37</v>
      </c>
      <c r="C184" s="309"/>
      <c r="D184" s="309"/>
      <c r="E184" s="309"/>
      <c r="F184" s="309"/>
      <c r="G184" s="309"/>
      <c r="H184" s="309"/>
      <c r="I184" s="314">
        <f>'Form 5 BIODIESEL'!$F105</f>
        <v>0</v>
      </c>
      <c r="J184" s="314">
        <f>'Form 5 BIODIESEL'!$G105</f>
        <v>0</v>
      </c>
      <c r="K184" s="314">
        <f>'Form 6 LNG'!$F105</f>
        <v>0</v>
      </c>
      <c r="L184" s="314">
        <f>'Form 6 LNG'!$G105</f>
        <v>0</v>
      </c>
      <c r="M184" s="314">
        <f>'Form 7 BUNKER C'!$F105</f>
        <v>0</v>
      </c>
      <c r="N184" s="314">
        <f>'Form 7 BUNKER C'!$G105</f>
        <v>0</v>
      </c>
      <c r="O184" s="314">
        <f>'Form 8 LFO Diesel'!$F105</f>
        <v>0</v>
      </c>
      <c r="P184" s="315">
        <f>'Form 8 LFO Diesel'!$G105</f>
        <v>0</v>
      </c>
      <c r="Q184" s="113"/>
      <c r="R184" s="368">
        <v>0.37</v>
      </c>
      <c r="S184" s="309">
        <f t="shared" si="135"/>
        <v>0</v>
      </c>
      <c r="T184" s="321">
        <f t="shared" si="136"/>
        <v>0</v>
      </c>
      <c r="U184" s="321">
        <f t="shared" si="137"/>
        <v>0</v>
      </c>
      <c r="V184" s="321">
        <f t="shared" si="138"/>
        <v>0</v>
      </c>
      <c r="W184" s="321">
        <f t="shared" si="139"/>
        <v>0</v>
      </c>
      <c r="X184" s="321">
        <f t="shared" si="140"/>
        <v>0</v>
      </c>
      <c r="Y184" s="322">
        <f t="shared" si="141"/>
        <v>0</v>
      </c>
      <c r="Z184" s="113"/>
      <c r="AA184" s="113"/>
      <c r="AB184" s="368">
        <v>0.37</v>
      </c>
      <c r="AC184" s="309">
        <f t="shared" si="142"/>
        <v>0</v>
      </c>
      <c r="AD184" s="321">
        <f t="shared" si="143"/>
        <v>0</v>
      </c>
      <c r="AE184" s="321">
        <f t="shared" si="144"/>
        <v>0</v>
      </c>
      <c r="AF184" s="321">
        <f t="shared" si="145"/>
        <v>0</v>
      </c>
      <c r="AG184" s="321">
        <f t="shared" si="146"/>
        <v>0</v>
      </c>
      <c r="AH184" s="321">
        <f t="shared" si="147"/>
        <v>0</v>
      </c>
      <c r="AI184" s="322">
        <f t="shared" si="148"/>
        <v>0</v>
      </c>
      <c r="AJ184" s="113"/>
      <c r="AK184" s="106"/>
      <c r="AL184" s="368">
        <v>0.37</v>
      </c>
      <c r="AM184" s="309">
        <f t="shared" si="149"/>
        <v>0</v>
      </c>
      <c r="AN184" s="321">
        <f t="shared" si="150"/>
        <v>0</v>
      </c>
      <c r="AO184" s="321">
        <f t="shared" si="151"/>
        <v>0</v>
      </c>
      <c r="AP184" s="321">
        <f t="shared" si="152"/>
        <v>0</v>
      </c>
      <c r="AQ184" s="321">
        <f t="shared" si="153"/>
        <v>0</v>
      </c>
      <c r="AR184" s="321">
        <f t="shared" si="154"/>
        <v>0</v>
      </c>
      <c r="AS184" s="322">
        <f t="shared" si="155"/>
        <v>0</v>
      </c>
      <c r="AT184" s="113"/>
      <c r="AU184" s="106"/>
      <c r="AV184" s="368">
        <v>0.37</v>
      </c>
      <c r="AW184" s="309">
        <f t="shared" si="156"/>
        <v>0</v>
      </c>
      <c r="AX184" s="321">
        <f t="shared" si="157"/>
        <v>0</v>
      </c>
      <c r="AY184" s="321">
        <f t="shared" si="158"/>
        <v>0</v>
      </c>
      <c r="AZ184" s="321">
        <f t="shared" si="159"/>
        <v>0</v>
      </c>
      <c r="BA184" s="321">
        <f t="shared" si="160"/>
        <v>0</v>
      </c>
      <c r="BB184" s="321">
        <f t="shared" si="161"/>
        <v>0</v>
      </c>
      <c r="BC184" s="322">
        <f t="shared" si="162"/>
        <v>0</v>
      </c>
      <c r="BD184" s="114"/>
      <c r="BE184" s="106"/>
      <c r="BF184" s="368">
        <v>0.37</v>
      </c>
      <c r="BG184" s="309">
        <f t="shared" si="163"/>
        <v>0</v>
      </c>
      <c r="BH184" s="321">
        <f t="shared" si="164"/>
        <v>0</v>
      </c>
      <c r="BI184" s="321">
        <f t="shared" si="165"/>
        <v>0</v>
      </c>
      <c r="BJ184" s="321">
        <f t="shared" si="166"/>
        <v>0</v>
      </c>
      <c r="BK184" s="321">
        <f t="shared" si="167"/>
        <v>0</v>
      </c>
      <c r="BL184" s="321">
        <f t="shared" si="168"/>
        <v>0</v>
      </c>
      <c r="BM184" s="322">
        <f t="shared" si="169"/>
        <v>0</v>
      </c>
    </row>
    <row r="185" spans="2:65" x14ac:dyDescent="0.25">
      <c r="B185" s="363">
        <v>0.36</v>
      </c>
      <c r="C185" s="309"/>
      <c r="D185" s="309"/>
      <c r="E185" s="309"/>
      <c r="F185" s="309"/>
      <c r="G185" s="309"/>
      <c r="H185" s="309"/>
      <c r="I185" s="314">
        <f>'Form 5 BIODIESEL'!$F106</f>
        <v>0</v>
      </c>
      <c r="J185" s="314">
        <f>'Form 5 BIODIESEL'!$G106</f>
        <v>0</v>
      </c>
      <c r="K185" s="314">
        <f>'Form 6 LNG'!$F106</f>
        <v>0</v>
      </c>
      <c r="L185" s="314">
        <f>'Form 6 LNG'!$G106</f>
        <v>0</v>
      </c>
      <c r="M185" s="314">
        <f>'Form 7 BUNKER C'!$F106</f>
        <v>0</v>
      </c>
      <c r="N185" s="314">
        <f>'Form 7 BUNKER C'!$G106</f>
        <v>0</v>
      </c>
      <c r="O185" s="314">
        <f>'Form 8 LFO Diesel'!$F106</f>
        <v>0</v>
      </c>
      <c r="P185" s="315">
        <f>'Form 8 LFO Diesel'!$G106</f>
        <v>0</v>
      </c>
      <c r="Q185" s="113"/>
      <c r="R185" s="368">
        <v>0.36</v>
      </c>
      <c r="S185" s="309">
        <f t="shared" ref="S185:S220" si="170">$J$5*$C$121*(1+$C$4)^($R$118-$B$118)+(1-$J$5)*$C$121+$J$6*$D$121*(1+$C$5)^($R$118-$B$118)+(1-$J$6)*$D$121</f>
        <v>0</v>
      </c>
      <c r="T185" s="321">
        <f t="shared" ref="T185:T220" si="171">$K$5*$E$121*(1+$C$4)^($R$118-$B$118)+(1-$K$5)*$E$121+$K$6*$F$121*(1+$C$5)^($R$118-$B$118)+(1-$K$6)*$F$121</f>
        <v>0</v>
      </c>
      <c r="U185" s="321">
        <f t="shared" ref="U185:U220" si="172">$L$5*$G$121*(1+$C$4)^($R$118-$B$118)+(1-$L$5)*$G$121+$L$6*$H$121*(1+$C$5)^($R$118-$B$118)+(1-$L$6)*$H$121</f>
        <v>0</v>
      </c>
      <c r="V185" s="321">
        <f t="shared" ref="V185:V221" si="173">$M$5*$I185*(1+$C$4)^($R$118-$B$118)+(1-$M$5)*$I185+$M$6*$J185*(1+$C$5)^($R$118-$B$118)+(1-$M$6)*$J185</f>
        <v>0</v>
      </c>
      <c r="W185" s="321">
        <f t="shared" ref="W185:W221" si="174">($N$5*$K185*(1+$C$4)^($R$118-$B$118)+(1-$N$5)*$K185+$N$6*$L185*(1+$C$5)^($R$118-$B$118)+(1-$N$6)*$L185)*(1+$C$9)</f>
        <v>0</v>
      </c>
      <c r="X185" s="321">
        <f t="shared" ref="X185:X221" si="175">($O$5*$M185*(1+$C$4)^($R$118-$B$118)+(1-$O$5)*$M185+$O$6*$N185*(1+$C$5)^($R$118-$B$118)+(1-$O$6)*$N185)*(1+$C$9)</f>
        <v>0</v>
      </c>
      <c r="Y185" s="322">
        <f t="shared" ref="Y185:Y221" si="176">($P$5*$O185*(1+$C$4)^($R$118-$B$118)+(1-$P$5)*$O185+$P$6*$P185*(1+$C$5)^($R$118-$B$118)+(1-$P$6)*$P185)*(1+$C$9)</f>
        <v>0</v>
      </c>
      <c r="Z185" s="113"/>
      <c r="AA185" s="113"/>
      <c r="AB185" s="368">
        <v>0.36</v>
      </c>
      <c r="AC185" s="309">
        <f t="shared" ref="AC185:AC220" si="177">$J$5*$C$121*(1+$C$4)^($AB$118-$B$118)+(1-$J$5)*$C$121+$J$6*$D$121*(1+$C$5)^($AB$118-$B$118)+(1-$J$6)*$D$121</f>
        <v>0</v>
      </c>
      <c r="AD185" s="321">
        <f t="shared" ref="AD185:AD220" si="178">$K$5*$E$121*(1+$C$4)^($AB$118-$B$118)+(1-$K$5)*$E$121+$K$6*$F$121*(1+$C$5)^($AB$118-$B$118)+(1-$K$6)*$F$121</f>
        <v>0</v>
      </c>
      <c r="AE185" s="321">
        <f t="shared" ref="AE185:AE220" si="179">$L$5*$G$121*(1+$C$4)^($AB$118-$B$118)+(1-$L$5)*$G$121+$L$6*$H$121*(1+$C$5)^($AB$118-$B$118)+(1-$L$6)*$H$121</f>
        <v>0</v>
      </c>
      <c r="AF185" s="321">
        <f t="shared" ref="AF185:AF221" si="180">$M$5*$I185*(1+$C$4)^($AB$118-$B$118)+(1-$M$5)*$I185+$M$6*$J185*(1+$C$5)^($AB$118-$B$118)+(1-$M$6)*$J185</f>
        <v>0</v>
      </c>
      <c r="AG185" s="321">
        <f t="shared" ref="AG185:AG221" si="181">($N$5*$K185*(1+$C$4)^($AB$118-$B$118)+(1-$N$5)*$K185+$N$6*$L185*(1+$C$5)^($AB$118-$B$118)+(1-$N$6)*$L185)*(1+$C$9)</f>
        <v>0</v>
      </c>
      <c r="AH185" s="321">
        <f t="shared" ref="AH185:AH221" si="182">($O$5*$M185*(1+$C$4)^($AB$118-$B$118)+(1-$O$5)*$M185+$O$6*$N185*(1+$C$5)^($AB$118-$B$118)+(1-$O$6)*$N185)*(1+$C$9)</f>
        <v>0</v>
      </c>
      <c r="AI185" s="322">
        <f t="shared" ref="AI185:AI221" si="183">($P$5*$O185*(1+$C$4)^($AB$118-$B$118)+(1-$P$5)*$O185+$P$6*$P185*(1+$C$5)^($AB$118-$B$118)+(1-$P$6)*$P185)*(1+$C$9)</f>
        <v>0</v>
      </c>
      <c r="AJ185" s="113"/>
      <c r="AK185" s="106"/>
      <c r="AL185" s="368">
        <v>0.36</v>
      </c>
      <c r="AM185" s="309">
        <f t="shared" ref="AM185:AM220" si="184">$J$5*$C$121*(1+$C$4)^($AL$118-$B$118)+(1-$J$5)*$C$121+$J$6*$D$121*(1+$C$5)^($AL$118-$B$118)+(1-$J$6)*$D$121</f>
        <v>0</v>
      </c>
      <c r="AN185" s="321">
        <f t="shared" ref="AN185:AN220" si="185">$K$5*$E$121*(1+$C$4)^($AL$118-$B$118)+(1-$K$5)*$E$121+$K$6*$F$121*(1+$C$5)^($AL$118-$B$118)+(1-$K$6)*$F$121</f>
        <v>0</v>
      </c>
      <c r="AO185" s="321">
        <f t="shared" ref="AO185:AO220" si="186">$L$5*$G$121*(1+$C$4)^($AL$118-$B$118)+(1-$L$5)*$G$121+$L$6*$H$121*(1+$C$5)^($AL$118-$B$118)+(1-$L$6)*$H$121</f>
        <v>0</v>
      </c>
      <c r="AP185" s="321">
        <f t="shared" ref="AP185:AP221" si="187">$M$5*$I185*(1+$C$4)^($AL$118-$B$118)+(1-$M$5)*$I185+$M$6*$J185*(1+$C$5)^($AL$118-$B$118)+(1-$M$6)*$J185</f>
        <v>0</v>
      </c>
      <c r="AQ185" s="321">
        <f t="shared" ref="AQ185:AQ221" si="188">($N$5*$K185*(1+$C$4)^($AL$118-$B$118)+(1-$N$5)*$K185+$N$6*$L185*(1+$C$5)^($AL$118-$B$118)+(1-$N$6)*$L185)*(1+$C$9)</f>
        <v>0</v>
      </c>
      <c r="AR185" s="321">
        <f t="shared" ref="AR185:AR221" si="189">($O$5*$M185*(1+$C$4)^($AL$118-$B$118)+(1-$O$5)*$M185+$O$6*$N185*(1+$C$5)^($AL$118-$B$118)+(1-$O$6)*$N185)*(1+$C$9)</f>
        <v>0</v>
      </c>
      <c r="AS185" s="322">
        <f t="shared" ref="AS185:AS221" si="190">($P$5*$O185*(1+$C$4)^($AL$118-$B$118)+(1-$P$5)*$O185+$P$6*$P185*(1+$C$5)^($AL$118-$B$118)+(1-$P$6)*$P185)*(1+$C$9)</f>
        <v>0</v>
      </c>
      <c r="AT185" s="113"/>
      <c r="AU185" s="106"/>
      <c r="AV185" s="368">
        <v>0.36</v>
      </c>
      <c r="AW185" s="309">
        <f t="shared" ref="AW185:AW220" si="191">$J$5*$C$121*(1+$C$4)^($AV$118-$B$118)+(1-$J$5)*$C$121+$J$6*$D$121*(1+$C$5)^($AV$118-$B$118)+(1-$J$6)*$D$121</f>
        <v>0</v>
      </c>
      <c r="AX185" s="321">
        <f t="shared" ref="AX185:AX220" si="192">$K$5*$E$121*(1+$C$4)^($AV$118-$B$118)+(1-$K$5)*$E$121+$K$6*$F$121*(1+$C$5)^($AV$118-$B$118)+(1-$K$6)*$F$121</f>
        <v>0</v>
      </c>
      <c r="AY185" s="321">
        <f t="shared" ref="AY185:AY220" si="193">$L$5*$G$121*(1+$C$4)^($AV$118-$B$118)+(1-$L$5)*$G$121+$L$6*$H$121*(1+$C$5)^($AV$118-$B$118)+(1-$L$6)*$H$121</f>
        <v>0</v>
      </c>
      <c r="AZ185" s="321">
        <f t="shared" ref="AZ185:AZ221" si="194">$M$5*$I185*(1+$C$4)^($AV$118-$B$118)+(1-$M$5)*$I185+$M$6*$J185*(1+$C$5)^($AV$118-$B$118)+(1-$M$6)*$J185</f>
        <v>0</v>
      </c>
      <c r="BA185" s="321">
        <f t="shared" ref="BA185:BA221" si="195">($N$5*$K185*(1+$C$4)^($AV$118-$B$118)+(1-$N$5)*$K185+$N$6*$L185*(1+$C$5)^($AV$118-$B$118)+(1-$N$6)*$L185)*(1+$C$9)</f>
        <v>0</v>
      </c>
      <c r="BB185" s="321">
        <f t="shared" ref="BB185:BB221" si="196">($O$5*$M185*(1+$C$4)^($AV$118-$B$118)+(1-$O$5)*$M185+$O$6*$N185*(1+$C$5)^($AV$118-$B$118)+(1-$O$6)*$N185)*(1+$C$9)</f>
        <v>0</v>
      </c>
      <c r="BC185" s="322">
        <f t="shared" ref="BC185:BC221" si="197">($P$5*$O185*(1+$C$4)^($AV$118-$B$118)+(1-$P$5)*$O185+$P$6*$P185*(1+$C$5)^($AV$118-$B$118)+(1-$P$6)*$P185)*(1+$C$9)</f>
        <v>0</v>
      </c>
      <c r="BD185" s="114"/>
      <c r="BE185" s="106"/>
      <c r="BF185" s="368">
        <v>0.36</v>
      </c>
      <c r="BG185" s="309">
        <f t="shared" ref="BG185:BG220" si="198">$J$5*$C$121*(1+$C$4)^($BF$118-$B$118)+(1-$J$5)*$C$121+$J$6*$D$121*(1+$C$5)^($BF$118-$B$118)+(1-$J$6)*$D$121</f>
        <v>0</v>
      </c>
      <c r="BH185" s="321">
        <f t="shared" ref="BH185:BH220" si="199">$K$5*$E$121*(1+$C$4)^($BF$118-$B$118)+(1-$K$5)*$E$121+$K$6*$F$121*(1+$C$5)^($BF$118-$B$118)+(1-$K$6)*$F$121</f>
        <v>0</v>
      </c>
      <c r="BI185" s="321">
        <f t="shared" ref="BI185:BI220" si="200">$L$5*$G$121*(1+$C$4)^($BF$118-$B$118)+(1-$L$5)*$G$121+$L$6*$H$121*(1+$C$5)^($BF$118-$B$118)+(1-$L$6)*$H$121</f>
        <v>0</v>
      </c>
      <c r="BJ185" s="321">
        <f t="shared" ref="BJ185:BJ221" si="201">$M$5*$I185*(1+$C$4)^($BF$118-$B$118)+(1-$M$5)*$I185+$M$6*$J185*(1+$C$5)^($BF$118-$B$118)+(1-$M$6)*$J185</f>
        <v>0</v>
      </c>
      <c r="BK185" s="321">
        <f t="shared" ref="BK185:BK221" si="202">($N$5*$K185*(1+$C$4)^($BF$118-$B$118)+(1-$N$5)*$K185+$N$6*$L185*(1+$C$5)^($BF$118-$B$118)+(1-$N$6)*$L185)*(1+$C$9)</f>
        <v>0</v>
      </c>
      <c r="BL185" s="321">
        <f t="shared" ref="BL185:BL221" si="203">($O$5*$M185*(1+$C$4)^($BF$118-$B$118)+(1-$O$5)*$M185+$O$6*$N185*(1+$C$5)^($BF$118-$B$118)+(1-$O$6)*$N185)*(1+$C$9)</f>
        <v>0</v>
      </c>
      <c r="BM185" s="322">
        <f t="shared" ref="BM185:BM221" si="204">($P$5*$O185*(1+$C$4)^($BF$118-$B$118)+(1-$P$5)*$O185+$P$6*$P185*(1+$C$5)^($BF$118-$B$118)+(1-$P$6)*$P185)*(1+$C$9)</f>
        <v>0</v>
      </c>
    </row>
    <row r="186" spans="2:65" x14ac:dyDescent="0.25">
      <c r="B186" s="363">
        <v>0.35</v>
      </c>
      <c r="C186" s="309"/>
      <c r="D186" s="309"/>
      <c r="E186" s="309"/>
      <c r="F186" s="309"/>
      <c r="G186" s="309"/>
      <c r="H186" s="309"/>
      <c r="I186" s="314">
        <f>'Form 5 BIODIESEL'!$F107</f>
        <v>0</v>
      </c>
      <c r="J186" s="314">
        <f>'Form 5 BIODIESEL'!$G107</f>
        <v>0</v>
      </c>
      <c r="K186" s="314">
        <f>'Form 6 LNG'!$F107</f>
        <v>0</v>
      </c>
      <c r="L186" s="314">
        <f>'Form 6 LNG'!$G107</f>
        <v>0</v>
      </c>
      <c r="M186" s="314">
        <f>'Form 7 BUNKER C'!$F107</f>
        <v>0</v>
      </c>
      <c r="N186" s="314">
        <f>'Form 7 BUNKER C'!$G107</f>
        <v>0</v>
      </c>
      <c r="O186" s="314">
        <f>'Form 8 LFO Diesel'!$F107</f>
        <v>0</v>
      </c>
      <c r="P186" s="315">
        <f>'Form 8 LFO Diesel'!$G107</f>
        <v>0</v>
      </c>
      <c r="Q186" s="113"/>
      <c r="R186" s="368">
        <v>0.35</v>
      </c>
      <c r="S186" s="309">
        <f t="shared" si="170"/>
        <v>0</v>
      </c>
      <c r="T186" s="321">
        <f t="shared" si="171"/>
        <v>0</v>
      </c>
      <c r="U186" s="321">
        <f t="shared" si="172"/>
        <v>0</v>
      </c>
      <c r="V186" s="321">
        <f t="shared" si="173"/>
        <v>0</v>
      </c>
      <c r="W186" s="321">
        <f t="shared" si="174"/>
        <v>0</v>
      </c>
      <c r="X186" s="321">
        <f t="shared" si="175"/>
        <v>0</v>
      </c>
      <c r="Y186" s="322">
        <f t="shared" si="176"/>
        <v>0</v>
      </c>
      <c r="Z186" s="113"/>
      <c r="AA186" s="113"/>
      <c r="AB186" s="368">
        <v>0.35</v>
      </c>
      <c r="AC186" s="309">
        <f t="shared" si="177"/>
        <v>0</v>
      </c>
      <c r="AD186" s="321">
        <f t="shared" si="178"/>
        <v>0</v>
      </c>
      <c r="AE186" s="321">
        <f t="shared" si="179"/>
        <v>0</v>
      </c>
      <c r="AF186" s="321">
        <f t="shared" si="180"/>
        <v>0</v>
      </c>
      <c r="AG186" s="321">
        <f t="shared" si="181"/>
        <v>0</v>
      </c>
      <c r="AH186" s="321">
        <f t="shared" si="182"/>
        <v>0</v>
      </c>
      <c r="AI186" s="322">
        <f t="shared" si="183"/>
        <v>0</v>
      </c>
      <c r="AJ186" s="113"/>
      <c r="AK186" s="106"/>
      <c r="AL186" s="368">
        <v>0.35</v>
      </c>
      <c r="AM186" s="309">
        <f t="shared" si="184"/>
        <v>0</v>
      </c>
      <c r="AN186" s="321">
        <f t="shared" si="185"/>
        <v>0</v>
      </c>
      <c r="AO186" s="321">
        <f t="shared" si="186"/>
        <v>0</v>
      </c>
      <c r="AP186" s="321">
        <f t="shared" si="187"/>
        <v>0</v>
      </c>
      <c r="AQ186" s="321">
        <f t="shared" si="188"/>
        <v>0</v>
      </c>
      <c r="AR186" s="321">
        <f t="shared" si="189"/>
        <v>0</v>
      </c>
      <c r="AS186" s="322">
        <f t="shared" si="190"/>
        <v>0</v>
      </c>
      <c r="AT186" s="113"/>
      <c r="AU186" s="106"/>
      <c r="AV186" s="368">
        <v>0.35</v>
      </c>
      <c r="AW186" s="309">
        <f t="shared" si="191"/>
        <v>0</v>
      </c>
      <c r="AX186" s="321">
        <f t="shared" si="192"/>
        <v>0</v>
      </c>
      <c r="AY186" s="321">
        <f t="shared" si="193"/>
        <v>0</v>
      </c>
      <c r="AZ186" s="321">
        <f t="shared" si="194"/>
        <v>0</v>
      </c>
      <c r="BA186" s="321">
        <f t="shared" si="195"/>
        <v>0</v>
      </c>
      <c r="BB186" s="321">
        <f t="shared" si="196"/>
        <v>0</v>
      </c>
      <c r="BC186" s="322">
        <f t="shared" si="197"/>
        <v>0</v>
      </c>
      <c r="BD186" s="114"/>
      <c r="BE186" s="106"/>
      <c r="BF186" s="368">
        <v>0.35</v>
      </c>
      <c r="BG186" s="309">
        <f t="shared" si="198"/>
        <v>0</v>
      </c>
      <c r="BH186" s="321">
        <f t="shared" si="199"/>
        <v>0</v>
      </c>
      <c r="BI186" s="321">
        <f t="shared" si="200"/>
        <v>0</v>
      </c>
      <c r="BJ186" s="321">
        <f t="shared" si="201"/>
        <v>0</v>
      </c>
      <c r="BK186" s="321">
        <f t="shared" si="202"/>
        <v>0</v>
      </c>
      <c r="BL186" s="321">
        <f t="shared" si="203"/>
        <v>0</v>
      </c>
      <c r="BM186" s="322">
        <f t="shared" si="204"/>
        <v>0</v>
      </c>
    </row>
    <row r="187" spans="2:65" x14ac:dyDescent="0.25">
      <c r="B187" s="363">
        <v>0.34</v>
      </c>
      <c r="C187" s="309"/>
      <c r="D187" s="309"/>
      <c r="E187" s="309"/>
      <c r="F187" s="309"/>
      <c r="G187" s="309"/>
      <c r="H187" s="309"/>
      <c r="I187" s="314">
        <f>'Form 5 BIODIESEL'!$F108</f>
        <v>0</v>
      </c>
      <c r="J187" s="314">
        <f>'Form 5 BIODIESEL'!$G108</f>
        <v>0</v>
      </c>
      <c r="K187" s="314">
        <f>'Form 6 LNG'!$F108</f>
        <v>0</v>
      </c>
      <c r="L187" s="314">
        <f>'Form 6 LNG'!$G108</f>
        <v>0</v>
      </c>
      <c r="M187" s="314">
        <f>'Form 7 BUNKER C'!$F108</f>
        <v>0</v>
      </c>
      <c r="N187" s="314">
        <f>'Form 7 BUNKER C'!$G108</f>
        <v>0</v>
      </c>
      <c r="O187" s="314">
        <f>'Form 8 LFO Diesel'!$F108</f>
        <v>0</v>
      </c>
      <c r="P187" s="315">
        <f>'Form 8 LFO Diesel'!$G108</f>
        <v>0</v>
      </c>
      <c r="Q187" s="113"/>
      <c r="R187" s="368">
        <v>0.34</v>
      </c>
      <c r="S187" s="309">
        <f t="shared" si="170"/>
        <v>0</v>
      </c>
      <c r="T187" s="321">
        <f t="shared" si="171"/>
        <v>0</v>
      </c>
      <c r="U187" s="321">
        <f t="shared" si="172"/>
        <v>0</v>
      </c>
      <c r="V187" s="321">
        <f t="shared" si="173"/>
        <v>0</v>
      </c>
      <c r="W187" s="321">
        <f t="shared" si="174"/>
        <v>0</v>
      </c>
      <c r="X187" s="321">
        <f t="shared" si="175"/>
        <v>0</v>
      </c>
      <c r="Y187" s="322">
        <f t="shared" si="176"/>
        <v>0</v>
      </c>
      <c r="Z187" s="113"/>
      <c r="AA187" s="113"/>
      <c r="AB187" s="368">
        <v>0.34</v>
      </c>
      <c r="AC187" s="309">
        <f t="shared" si="177"/>
        <v>0</v>
      </c>
      <c r="AD187" s="321">
        <f t="shared" si="178"/>
        <v>0</v>
      </c>
      <c r="AE187" s="321">
        <f t="shared" si="179"/>
        <v>0</v>
      </c>
      <c r="AF187" s="321">
        <f t="shared" si="180"/>
        <v>0</v>
      </c>
      <c r="AG187" s="321">
        <f t="shared" si="181"/>
        <v>0</v>
      </c>
      <c r="AH187" s="321">
        <f t="shared" si="182"/>
        <v>0</v>
      </c>
      <c r="AI187" s="322">
        <f t="shared" si="183"/>
        <v>0</v>
      </c>
      <c r="AJ187" s="113"/>
      <c r="AK187" s="106"/>
      <c r="AL187" s="368">
        <v>0.34</v>
      </c>
      <c r="AM187" s="309">
        <f t="shared" si="184"/>
        <v>0</v>
      </c>
      <c r="AN187" s="321">
        <f t="shared" si="185"/>
        <v>0</v>
      </c>
      <c r="AO187" s="321">
        <f t="shared" si="186"/>
        <v>0</v>
      </c>
      <c r="AP187" s="321">
        <f t="shared" si="187"/>
        <v>0</v>
      </c>
      <c r="AQ187" s="321">
        <f t="shared" si="188"/>
        <v>0</v>
      </c>
      <c r="AR187" s="321">
        <f t="shared" si="189"/>
        <v>0</v>
      </c>
      <c r="AS187" s="322">
        <f t="shared" si="190"/>
        <v>0</v>
      </c>
      <c r="AT187" s="113"/>
      <c r="AU187" s="106"/>
      <c r="AV187" s="368">
        <v>0.34</v>
      </c>
      <c r="AW187" s="309">
        <f t="shared" si="191"/>
        <v>0</v>
      </c>
      <c r="AX187" s="321">
        <f t="shared" si="192"/>
        <v>0</v>
      </c>
      <c r="AY187" s="321">
        <f t="shared" si="193"/>
        <v>0</v>
      </c>
      <c r="AZ187" s="321">
        <f t="shared" si="194"/>
        <v>0</v>
      </c>
      <c r="BA187" s="321">
        <f t="shared" si="195"/>
        <v>0</v>
      </c>
      <c r="BB187" s="321">
        <f t="shared" si="196"/>
        <v>0</v>
      </c>
      <c r="BC187" s="322">
        <f t="shared" si="197"/>
        <v>0</v>
      </c>
      <c r="BD187" s="114"/>
      <c r="BE187" s="106"/>
      <c r="BF187" s="368">
        <v>0.34</v>
      </c>
      <c r="BG187" s="309">
        <f t="shared" si="198"/>
        <v>0</v>
      </c>
      <c r="BH187" s="321">
        <f t="shared" si="199"/>
        <v>0</v>
      </c>
      <c r="BI187" s="321">
        <f t="shared" si="200"/>
        <v>0</v>
      </c>
      <c r="BJ187" s="321">
        <f t="shared" si="201"/>
        <v>0</v>
      </c>
      <c r="BK187" s="321">
        <f t="shared" si="202"/>
        <v>0</v>
      </c>
      <c r="BL187" s="321">
        <f t="shared" si="203"/>
        <v>0</v>
      </c>
      <c r="BM187" s="322">
        <f t="shared" si="204"/>
        <v>0</v>
      </c>
    </row>
    <row r="188" spans="2:65" x14ac:dyDescent="0.25">
      <c r="B188" s="363">
        <v>0.33</v>
      </c>
      <c r="C188" s="309"/>
      <c r="D188" s="309"/>
      <c r="E188" s="309"/>
      <c r="F188" s="309"/>
      <c r="G188" s="309"/>
      <c r="H188" s="309"/>
      <c r="I188" s="314">
        <f>'Form 5 BIODIESEL'!$F109</f>
        <v>0</v>
      </c>
      <c r="J188" s="314">
        <f>'Form 5 BIODIESEL'!$G109</f>
        <v>0</v>
      </c>
      <c r="K188" s="314">
        <f>'Form 6 LNG'!$F109</f>
        <v>0</v>
      </c>
      <c r="L188" s="314">
        <f>'Form 6 LNG'!$G109</f>
        <v>0</v>
      </c>
      <c r="M188" s="314">
        <f>'Form 7 BUNKER C'!$F109</f>
        <v>0</v>
      </c>
      <c r="N188" s="314">
        <f>'Form 7 BUNKER C'!$G109</f>
        <v>0</v>
      </c>
      <c r="O188" s="314">
        <f>'Form 8 LFO Diesel'!$F109</f>
        <v>0</v>
      </c>
      <c r="P188" s="315">
        <f>'Form 8 LFO Diesel'!$G109</f>
        <v>0</v>
      </c>
      <c r="Q188" s="113"/>
      <c r="R188" s="368">
        <v>0.33</v>
      </c>
      <c r="S188" s="309">
        <f t="shared" si="170"/>
        <v>0</v>
      </c>
      <c r="T188" s="321">
        <f t="shared" si="171"/>
        <v>0</v>
      </c>
      <c r="U188" s="321">
        <f t="shared" si="172"/>
        <v>0</v>
      </c>
      <c r="V188" s="321">
        <f t="shared" si="173"/>
        <v>0</v>
      </c>
      <c r="W188" s="321">
        <f t="shared" si="174"/>
        <v>0</v>
      </c>
      <c r="X188" s="321">
        <f t="shared" si="175"/>
        <v>0</v>
      </c>
      <c r="Y188" s="322">
        <f t="shared" si="176"/>
        <v>0</v>
      </c>
      <c r="Z188" s="113"/>
      <c r="AA188" s="113"/>
      <c r="AB188" s="368">
        <v>0.33</v>
      </c>
      <c r="AC188" s="309">
        <f t="shared" si="177"/>
        <v>0</v>
      </c>
      <c r="AD188" s="321">
        <f t="shared" si="178"/>
        <v>0</v>
      </c>
      <c r="AE188" s="321">
        <f t="shared" si="179"/>
        <v>0</v>
      </c>
      <c r="AF188" s="321">
        <f t="shared" si="180"/>
        <v>0</v>
      </c>
      <c r="AG188" s="321">
        <f t="shared" si="181"/>
        <v>0</v>
      </c>
      <c r="AH188" s="321">
        <f t="shared" si="182"/>
        <v>0</v>
      </c>
      <c r="AI188" s="322">
        <f t="shared" si="183"/>
        <v>0</v>
      </c>
      <c r="AJ188" s="113"/>
      <c r="AK188" s="106"/>
      <c r="AL188" s="368">
        <v>0.33</v>
      </c>
      <c r="AM188" s="309">
        <f t="shared" si="184"/>
        <v>0</v>
      </c>
      <c r="AN188" s="321">
        <f t="shared" si="185"/>
        <v>0</v>
      </c>
      <c r="AO188" s="321">
        <f t="shared" si="186"/>
        <v>0</v>
      </c>
      <c r="AP188" s="321">
        <f t="shared" si="187"/>
        <v>0</v>
      </c>
      <c r="AQ188" s="321">
        <f t="shared" si="188"/>
        <v>0</v>
      </c>
      <c r="AR188" s="321">
        <f t="shared" si="189"/>
        <v>0</v>
      </c>
      <c r="AS188" s="322">
        <f t="shared" si="190"/>
        <v>0</v>
      </c>
      <c r="AT188" s="113"/>
      <c r="AU188" s="106"/>
      <c r="AV188" s="368">
        <v>0.33</v>
      </c>
      <c r="AW188" s="309">
        <f t="shared" si="191"/>
        <v>0</v>
      </c>
      <c r="AX188" s="321">
        <f t="shared" si="192"/>
        <v>0</v>
      </c>
      <c r="AY188" s="321">
        <f t="shared" si="193"/>
        <v>0</v>
      </c>
      <c r="AZ188" s="321">
        <f t="shared" si="194"/>
        <v>0</v>
      </c>
      <c r="BA188" s="321">
        <f t="shared" si="195"/>
        <v>0</v>
      </c>
      <c r="BB188" s="321">
        <f t="shared" si="196"/>
        <v>0</v>
      </c>
      <c r="BC188" s="322">
        <f t="shared" si="197"/>
        <v>0</v>
      </c>
      <c r="BD188" s="114"/>
      <c r="BE188" s="106"/>
      <c r="BF188" s="368">
        <v>0.33</v>
      </c>
      <c r="BG188" s="309">
        <f t="shared" si="198"/>
        <v>0</v>
      </c>
      <c r="BH188" s="321">
        <f t="shared" si="199"/>
        <v>0</v>
      </c>
      <c r="BI188" s="321">
        <f t="shared" si="200"/>
        <v>0</v>
      </c>
      <c r="BJ188" s="321">
        <f t="shared" si="201"/>
        <v>0</v>
      </c>
      <c r="BK188" s="321">
        <f t="shared" si="202"/>
        <v>0</v>
      </c>
      <c r="BL188" s="321">
        <f t="shared" si="203"/>
        <v>0</v>
      </c>
      <c r="BM188" s="322">
        <f t="shared" si="204"/>
        <v>0</v>
      </c>
    </row>
    <row r="189" spans="2:65" x14ac:dyDescent="0.25">
      <c r="B189" s="363">
        <v>0.32</v>
      </c>
      <c r="C189" s="309"/>
      <c r="D189" s="309"/>
      <c r="E189" s="309"/>
      <c r="F189" s="309"/>
      <c r="G189" s="309"/>
      <c r="H189" s="309"/>
      <c r="I189" s="314">
        <f>'Form 5 BIODIESEL'!$F110</f>
        <v>0</v>
      </c>
      <c r="J189" s="314">
        <f>'Form 5 BIODIESEL'!$G110</f>
        <v>0</v>
      </c>
      <c r="K189" s="314">
        <f>'Form 6 LNG'!$F110</f>
        <v>0</v>
      </c>
      <c r="L189" s="314">
        <f>'Form 6 LNG'!$G110</f>
        <v>0</v>
      </c>
      <c r="M189" s="314">
        <f>'Form 7 BUNKER C'!$F110</f>
        <v>0</v>
      </c>
      <c r="N189" s="314">
        <f>'Form 7 BUNKER C'!$G110</f>
        <v>0</v>
      </c>
      <c r="O189" s="314">
        <f>'Form 8 LFO Diesel'!$F110</f>
        <v>0</v>
      </c>
      <c r="P189" s="315">
        <f>'Form 8 LFO Diesel'!$G110</f>
        <v>0</v>
      </c>
      <c r="Q189" s="113"/>
      <c r="R189" s="368">
        <v>0.32</v>
      </c>
      <c r="S189" s="309">
        <f t="shared" si="170"/>
        <v>0</v>
      </c>
      <c r="T189" s="321">
        <f t="shared" si="171"/>
        <v>0</v>
      </c>
      <c r="U189" s="321">
        <f t="shared" si="172"/>
        <v>0</v>
      </c>
      <c r="V189" s="321">
        <f t="shared" si="173"/>
        <v>0</v>
      </c>
      <c r="W189" s="321">
        <f t="shared" si="174"/>
        <v>0</v>
      </c>
      <c r="X189" s="321">
        <f t="shared" si="175"/>
        <v>0</v>
      </c>
      <c r="Y189" s="322">
        <f t="shared" si="176"/>
        <v>0</v>
      </c>
      <c r="Z189" s="113"/>
      <c r="AA189" s="113"/>
      <c r="AB189" s="368">
        <v>0.32</v>
      </c>
      <c r="AC189" s="309">
        <f t="shared" si="177"/>
        <v>0</v>
      </c>
      <c r="AD189" s="321">
        <f t="shared" si="178"/>
        <v>0</v>
      </c>
      <c r="AE189" s="321">
        <f t="shared" si="179"/>
        <v>0</v>
      </c>
      <c r="AF189" s="321">
        <f t="shared" si="180"/>
        <v>0</v>
      </c>
      <c r="AG189" s="321">
        <f t="shared" si="181"/>
        <v>0</v>
      </c>
      <c r="AH189" s="321">
        <f t="shared" si="182"/>
        <v>0</v>
      </c>
      <c r="AI189" s="322">
        <f t="shared" si="183"/>
        <v>0</v>
      </c>
      <c r="AJ189" s="113"/>
      <c r="AK189" s="106"/>
      <c r="AL189" s="368">
        <v>0.32</v>
      </c>
      <c r="AM189" s="309">
        <f t="shared" si="184"/>
        <v>0</v>
      </c>
      <c r="AN189" s="321">
        <f t="shared" si="185"/>
        <v>0</v>
      </c>
      <c r="AO189" s="321">
        <f t="shared" si="186"/>
        <v>0</v>
      </c>
      <c r="AP189" s="321">
        <f t="shared" si="187"/>
        <v>0</v>
      </c>
      <c r="AQ189" s="321">
        <f t="shared" si="188"/>
        <v>0</v>
      </c>
      <c r="AR189" s="321">
        <f t="shared" si="189"/>
        <v>0</v>
      </c>
      <c r="AS189" s="322">
        <f t="shared" si="190"/>
        <v>0</v>
      </c>
      <c r="AT189" s="113"/>
      <c r="AU189" s="106"/>
      <c r="AV189" s="368">
        <v>0.32</v>
      </c>
      <c r="AW189" s="309">
        <f t="shared" si="191"/>
        <v>0</v>
      </c>
      <c r="AX189" s="321">
        <f t="shared" si="192"/>
        <v>0</v>
      </c>
      <c r="AY189" s="321">
        <f t="shared" si="193"/>
        <v>0</v>
      </c>
      <c r="AZ189" s="321">
        <f t="shared" si="194"/>
        <v>0</v>
      </c>
      <c r="BA189" s="321">
        <f t="shared" si="195"/>
        <v>0</v>
      </c>
      <c r="BB189" s="321">
        <f t="shared" si="196"/>
        <v>0</v>
      </c>
      <c r="BC189" s="322">
        <f t="shared" si="197"/>
        <v>0</v>
      </c>
      <c r="BD189" s="114"/>
      <c r="BE189" s="106"/>
      <c r="BF189" s="368">
        <v>0.32</v>
      </c>
      <c r="BG189" s="309">
        <f t="shared" si="198"/>
        <v>0</v>
      </c>
      <c r="BH189" s="321">
        <f t="shared" si="199"/>
        <v>0</v>
      </c>
      <c r="BI189" s="321">
        <f t="shared" si="200"/>
        <v>0</v>
      </c>
      <c r="BJ189" s="321">
        <f t="shared" si="201"/>
        <v>0</v>
      </c>
      <c r="BK189" s="321">
        <f t="shared" si="202"/>
        <v>0</v>
      </c>
      <c r="BL189" s="321">
        <f t="shared" si="203"/>
        <v>0</v>
      </c>
      <c r="BM189" s="322">
        <f t="shared" si="204"/>
        <v>0</v>
      </c>
    </row>
    <row r="190" spans="2:65" x14ac:dyDescent="0.25">
      <c r="B190" s="363">
        <v>0.31</v>
      </c>
      <c r="C190" s="309"/>
      <c r="D190" s="309"/>
      <c r="E190" s="309"/>
      <c r="F190" s="309"/>
      <c r="G190" s="309"/>
      <c r="H190" s="309"/>
      <c r="I190" s="314">
        <f>'Form 5 BIODIESEL'!$F111</f>
        <v>0</v>
      </c>
      <c r="J190" s="314">
        <f>'Form 5 BIODIESEL'!$G111</f>
        <v>0</v>
      </c>
      <c r="K190" s="314">
        <f>'Form 6 LNG'!$F111</f>
        <v>0</v>
      </c>
      <c r="L190" s="314">
        <f>'Form 6 LNG'!$G111</f>
        <v>0</v>
      </c>
      <c r="M190" s="314">
        <f>'Form 7 BUNKER C'!$F111</f>
        <v>0</v>
      </c>
      <c r="N190" s="314">
        <f>'Form 7 BUNKER C'!$G111</f>
        <v>0</v>
      </c>
      <c r="O190" s="314">
        <f>'Form 8 LFO Diesel'!$F111</f>
        <v>0</v>
      </c>
      <c r="P190" s="315">
        <f>'Form 8 LFO Diesel'!$G111</f>
        <v>0</v>
      </c>
      <c r="Q190" s="113"/>
      <c r="R190" s="368">
        <v>0.31</v>
      </c>
      <c r="S190" s="309">
        <f t="shared" si="170"/>
        <v>0</v>
      </c>
      <c r="T190" s="321">
        <f t="shared" si="171"/>
        <v>0</v>
      </c>
      <c r="U190" s="321">
        <f t="shared" si="172"/>
        <v>0</v>
      </c>
      <c r="V190" s="321">
        <f t="shared" si="173"/>
        <v>0</v>
      </c>
      <c r="W190" s="321">
        <f t="shared" si="174"/>
        <v>0</v>
      </c>
      <c r="X190" s="321">
        <f t="shared" si="175"/>
        <v>0</v>
      </c>
      <c r="Y190" s="322">
        <f t="shared" si="176"/>
        <v>0</v>
      </c>
      <c r="Z190" s="113"/>
      <c r="AA190" s="113"/>
      <c r="AB190" s="368">
        <v>0.31</v>
      </c>
      <c r="AC190" s="309">
        <f t="shared" si="177"/>
        <v>0</v>
      </c>
      <c r="AD190" s="321">
        <f t="shared" si="178"/>
        <v>0</v>
      </c>
      <c r="AE190" s="321">
        <f t="shared" si="179"/>
        <v>0</v>
      </c>
      <c r="AF190" s="321">
        <f t="shared" si="180"/>
        <v>0</v>
      </c>
      <c r="AG190" s="321">
        <f t="shared" si="181"/>
        <v>0</v>
      </c>
      <c r="AH190" s="321">
        <f t="shared" si="182"/>
        <v>0</v>
      </c>
      <c r="AI190" s="322">
        <f t="shared" si="183"/>
        <v>0</v>
      </c>
      <c r="AJ190" s="113"/>
      <c r="AK190" s="106"/>
      <c r="AL190" s="368">
        <v>0.31</v>
      </c>
      <c r="AM190" s="309">
        <f t="shared" si="184"/>
        <v>0</v>
      </c>
      <c r="AN190" s="321">
        <f t="shared" si="185"/>
        <v>0</v>
      </c>
      <c r="AO190" s="321">
        <f t="shared" si="186"/>
        <v>0</v>
      </c>
      <c r="AP190" s="321">
        <f t="shared" si="187"/>
        <v>0</v>
      </c>
      <c r="AQ190" s="321">
        <f t="shared" si="188"/>
        <v>0</v>
      </c>
      <c r="AR190" s="321">
        <f t="shared" si="189"/>
        <v>0</v>
      </c>
      <c r="AS190" s="322">
        <f t="shared" si="190"/>
        <v>0</v>
      </c>
      <c r="AT190" s="113"/>
      <c r="AU190" s="106"/>
      <c r="AV190" s="368">
        <v>0.31</v>
      </c>
      <c r="AW190" s="309">
        <f t="shared" si="191"/>
        <v>0</v>
      </c>
      <c r="AX190" s="321">
        <f t="shared" si="192"/>
        <v>0</v>
      </c>
      <c r="AY190" s="321">
        <f t="shared" si="193"/>
        <v>0</v>
      </c>
      <c r="AZ190" s="321">
        <f t="shared" si="194"/>
        <v>0</v>
      </c>
      <c r="BA190" s="321">
        <f t="shared" si="195"/>
        <v>0</v>
      </c>
      <c r="BB190" s="321">
        <f t="shared" si="196"/>
        <v>0</v>
      </c>
      <c r="BC190" s="322">
        <f t="shared" si="197"/>
        <v>0</v>
      </c>
      <c r="BD190" s="114"/>
      <c r="BE190" s="106"/>
      <c r="BF190" s="368">
        <v>0.31</v>
      </c>
      <c r="BG190" s="309">
        <f t="shared" si="198"/>
        <v>0</v>
      </c>
      <c r="BH190" s="321">
        <f t="shared" si="199"/>
        <v>0</v>
      </c>
      <c r="BI190" s="321">
        <f t="shared" si="200"/>
        <v>0</v>
      </c>
      <c r="BJ190" s="321">
        <f t="shared" si="201"/>
        <v>0</v>
      </c>
      <c r="BK190" s="321">
        <f t="shared" si="202"/>
        <v>0</v>
      </c>
      <c r="BL190" s="321">
        <f t="shared" si="203"/>
        <v>0</v>
      </c>
      <c r="BM190" s="322">
        <f t="shared" si="204"/>
        <v>0</v>
      </c>
    </row>
    <row r="191" spans="2:65" x14ac:dyDescent="0.25">
      <c r="B191" s="363">
        <v>0.3</v>
      </c>
      <c r="C191" s="309"/>
      <c r="D191" s="309"/>
      <c r="E191" s="309"/>
      <c r="F191" s="309"/>
      <c r="G191" s="309"/>
      <c r="H191" s="309"/>
      <c r="I191" s="314">
        <f>'Form 5 BIODIESEL'!$F126</f>
        <v>0</v>
      </c>
      <c r="J191" s="314">
        <f>'Form 5 BIODIESEL'!$G126</f>
        <v>0</v>
      </c>
      <c r="K191" s="314">
        <f>'Form 6 LNG'!$F126</f>
        <v>0</v>
      </c>
      <c r="L191" s="314">
        <f>'Form 6 LNG'!$G126</f>
        <v>0</v>
      </c>
      <c r="M191" s="314">
        <f>'Form 7 BUNKER C'!$F126</f>
        <v>0</v>
      </c>
      <c r="N191" s="314">
        <f>'Form 7 BUNKER C'!$G126</f>
        <v>0</v>
      </c>
      <c r="O191" s="314">
        <f>'Form 8 LFO Diesel'!$F126</f>
        <v>0</v>
      </c>
      <c r="P191" s="315">
        <f>'Form 8 LFO Diesel'!$G126</f>
        <v>0</v>
      </c>
      <c r="Q191" s="113"/>
      <c r="R191" s="368">
        <v>0.3</v>
      </c>
      <c r="S191" s="309">
        <f t="shared" si="170"/>
        <v>0</v>
      </c>
      <c r="T191" s="321">
        <f t="shared" si="171"/>
        <v>0</v>
      </c>
      <c r="U191" s="321">
        <f t="shared" si="172"/>
        <v>0</v>
      </c>
      <c r="V191" s="321">
        <f t="shared" si="173"/>
        <v>0</v>
      </c>
      <c r="W191" s="321">
        <f t="shared" si="174"/>
        <v>0</v>
      </c>
      <c r="X191" s="321">
        <f t="shared" si="175"/>
        <v>0</v>
      </c>
      <c r="Y191" s="322">
        <f t="shared" si="176"/>
        <v>0</v>
      </c>
      <c r="Z191" s="113"/>
      <c r="AA191" s="113"/>
      <c r="AB191" s="368">
        <v>0.3</v>
      </c>
      <c r="AC191" s="309">
        <f t="shared" si="177"/>
        <v>0</v>
      </c>
      <c r="AD191" s="321">
        <f t="shared" si="178"/>
        <v>0</v>
      </c>
      <c r="AE191" s="321">
        <f t="shared" si="179"/>
        <v>0</v>
      </c>
      <c r="AF191" s="321">
        <f t="shared" si="180"/>
        <v>0</v>
      </c>
      <c r="AG191" s="321">
        <f t="shared" si="181"/>
        <v>0</v>
      </c>
      <c r="AH191" s="321">
        <f t="shared" si="182"/>
        <v>0</v>
      </c>
      <c r="AI191" s="322">
        <f t="shared" si="183"/>
        <v>0</v>
      </c>
      <c r="AJ191" s="113"/>
      <c r="AK191" s="106"/>
      <c r="AL191" s="368">
        <v>0.3</v>
      </c>
      <c r="AM191" s="309">
        <f t="shared" si="184"/>
        <v>0</v>
      </c>
      <c r="AN191" s="321">
        <f t="shared" si="185"/>
        <v>0</v>
      </c>
      <c r="AO191" s="321">
        <f t="shared" si="186"/>
        <v>0</v>
      </c>
      <c r="AP191" s="321">
        <f t="shared" si="187"/>
        <v>0</v>
      </c>
      <c r="AQ191" s="321">
        <f t="shared" si="188"/>
        <v>0</v>
      </c>
      <c r="AR191" s="321">
        <f t="shared" si="189"/>
        <v>0</v>
      </c>
      <c r="AS191" s="322">
        <f t="shared" si="190"/>
        <v>0</v>
      </c>
      <c r="AT191" s="113"/>
      <c r="AU191" s="106"/>
      <c r="AV191" s="368">
        <v>0.3</v>
      </c>
      <c r="AW191" s="309">
        <f t="shared" si="191"/>
        <v>0</v>
      </c>
      <c r="AX191" s="321">
        <f t="shared" si="192"/>
        <v>0</v>
      </c>
      <c r="AY191" s="321">
        <f t="shared" si="193"/>
        <v>0</v>
      </c>
      <c r="AZ191" s="321">
        <f t="shared" si="194"/>
        <v>0</v>
      </c>
      <c r="BA191" s="321">
        <f t="shared" si="195"/>
        <v>0</v>
      </c>
      <c r="BB191" s="321">
        <f t="shared" si="196"/>
        <v>0</v>
      </c>
      <c r="BC191" s="322">
        <f t="shared" si="197"/>
        <v>0</v>
      </c>
      <c r="BD191" s="114"/>
      <c r="BE191" s="106"/>
      <c r="BF191" s="368">
        <v>0.3</v>
      </c>
      <c r="BG191" s="309">
        <f t="shared" si="198"/>
        <v>0</v>
      </c>
      <c r="BH191" s="321">
        <f t="shared" si="199"/>
        <v>0</v>
      </c>
      <c r="BI191" s="321">
        <f t="shared" si="200"/>
        <v>0</v>
      </c>
      <c r="BJ191" s="321">
        <f t="shared" si="201"/>
        <v>0</v>
      </c>
      <c r="BK191" s="321">
        <f t="shared" si="202"/>
        <v>0</v>
      </c>
      <c r="BL191" s="321">
        <f t="shared" si="203"/>
        <v>0</v>
      </c>
      <c r="BM191" s="322">
        <f t="shared" si="204"/>
        <v>0</v>
      </c>
    </row>
    <row r="192" spans="2:65" x14ac:dyDescent="0.25">
      <c r="B192" s="363">
        <v>0.28999999999999998</v>
      </c>
      <c r="C192" s="309"/>
      <c r="D192" s="309"/>
      <c r="E192" s="309"/>
      <c r="F192" s="309"/>
      <c r="G192" s="309"/>
      <c r="H192" s="309"/>
      <c r="I192" s="314">
        <f>'Form 5 BIODIESEL'!$F127</f>
        <v>0</v>
      </c>
      <c r="J192" s="314">
        <f>'Form 5 BIODIESEL'!$G127</f>
        <v>0</v>
      </c>
      <c r="K192" s="314">
        <f>'Form 6 LNG'!$F127</f>
        <v>0</v>
      </c>
      <c r="L192" s="314">
        <f>'Form 6 LNG'!$G127</f>
        <v>0</v>
      </c>
      <c r="M192" s="314">
        <f>'Form 7 BUNKER C'!$F127</f>
        <v>0</v>
      </c>
      <c r="N192" s="314">
        <f>'Form 7 BUNKER C'!$G127</f>
        <v>0</v>
      </c>
      <c r="O192" s="314">
        <f>'Form 8 LFO Diesel'!$F127</f>
        <v>0</v>
      </c>
      <c r="P192" s="315">
        <f>'Form 8 LFO Diesel'!$G127</f>
        <v>0</v>
      </c>
      <c r="Q192" s="113"/>
      <c r="R192" s="368">
        <v>0.28999999999999998</v>
      </c>
      <c r="S192" s="309">
        <f t="shared" si="170"/>
        <v>0</v>
      </c>
      <c r="T192" s="321">
        <f t="shared" si="171"/>
        <v>0</v>
      </c>
      <c r="U192" s="321">
        <f t="shared" si="172"/>
        <v>0</v>
      </c>
      <c r="V192" s="321">
        <f t="shared" si="173"/>
        <v>0</v>
      </c>
      <c r="W192" s="321">
        <f t="shared" si="174"/>
        <v>0</v>
      </c>
      <c r="X192" s="321">
        <f t="shared" si="175"/>
        <v>0</v>
      </c>
      <c r="Y192" s="322">
        <f t="shared" si="176"/>
        <v>0</v>
      </c>
      <c r="Z192" s="113"/>
      <c r="AA192" s="113"/>
      <c r="AB192" s="368">
        <v>0.28999999999999998</v>
      </c>
      <c r="AC192" s="309">
        <f t="shared" si="177"/>
        <v>0</v>
      </c>
      <c r="AD192" s="321">
        <f t="shared" si="178"/>
        <v>0</v>
      </c>
      <c r="AE192" s="321">
        <f t="shared" si="179"/>
        <v>0</v>
      </c>
      <c r="AF192" s="321">
        <f t="shared" si="180"/>
        <v>0</v>
      </c>
      <c r="AG192" s="321">
        <f t="shared" si="181"/>
        <v>0</v>
      </c>
      <c r="AH192" s="321">
        <f t="shared" si="182"/>
        <v>0</v>
      </c>
      <c r="AI192" s="322">
        <f t="shared" si="183"/>
        <v>0</v>
      </c>
      <c r="AJ192" s="113"/>
      <c r="AK192" s="106"/>
      <c r="AL192" s="368">
        <v>0.28999999999999998</v>
      </c>
      <c r="AM192" s="309">
        <f t="shared" si="184"/>
        <v>0</v>
      </c>
      <c r="AN192" s="321">
        <f t="shared" si="185"/>
        <v>0</v>
      </c>
      <c r="AO192" s="321">
        <f t="shared" si="186"/>
        <v>0</v>
      </c>
      <c r="AP192" s="321">
        <f t="shared" si="187"/>
        <v>0</v>
      </c>
      <c r="AQ192" s="321">
        <f t="shared" si="188"/>
        <v>0</v>
      </c>
      <c r="AR192" s="321">
        <f t="shared" si="189"/>
        <v>0</v>
      </c>
      <c r="AS192" s="322">
        <f t="shared" si="190"/>
        <v>0</v>
      </c>
      <c r="AT192" s="113"/>
      <c r="AU192" s="106"/>
      <c r="AV192" s="368">
        <v>0.28999999999999998</v>
      </c>
      <c r="AW192" s="309">
        <f t="shared" si="191"/>
        <v>0</v>
      </c>
      <c r="AX192" s="321">
        <f t="shared" si="192"/>
        <v>0</v>
      </c>
      <c r="AY192" s="321">
        <f t="shared" si="193"/>
        <v>0</v>
      </c>
      <c r="AZ192" s="321">
        <f t="shared" si="194"/>
        <v>0</v>
      </c>
      <c r="BA192" s="321">
        <f t="shared" si="195"/>
        <v>0</v>
      </c>
      <c r="BB192" s="321">
        <f t="shared" si="196"/>
        <v>0</v>
      </c>
      <c r="BC192" s="322">
        <f t="shared" si="197"/>
        <v>0</v>
      </c>
      <c r="BD192" s="114"/>
      <c r="BE192" s="106"/>
      <c r="BF192" s="368">
        <v>0.28999999999999998</v>
      </c>
      <c r="BG192" s="309">
        <f t="shared" si="198"/>
        <v>0</v>
      </c>
      <c r="BH192" s="321">
        <f t="shared" si="199"/>
        <v>0</v>
      </c>
      <c r="BI192" s="321">
        <f t="shared" si="200"/>
        <v>0</v>
      </c>
      <c r="BJ192" s="321">
        <f t="shared" si="201"/>
        <v>0</v>
      </c>
      <c r="BK192" s="321">
        <f t="shared" si="202"/>
        <v>0</v>
      </c>
      <c r="BL192" s="321">
        <f t="shared" si="203"/>
        <v>0</v>
      </c>
      <c r="BM192" s="322">
        <f t="shared" si="204"/>
        <v>0</v>
      </c>
    </row>
    <row r="193" spans="2:65" x14ac:dyDescent="0.25">
      <c r="B193" s="363">
        <v>0.28000000000000003</v>
      </c>
      <c r="C193" s="309"/>
      <c r="D193" s="309"/>
      <c r="E193" s="309"/>
      <c r="F193" s="309"/>
      <c r="G193" s="309"/>
      <c r="H193" s="309"/>
      <c r="I193" s="314">
        <f>'Form 5 BIODIESEL'!$F128</f>
        <v>0</v>
      </c>
      <c r="J193" s="314">
        <f>'Form 5 BIODIESEL'!$G128</f>
        <v>0</v>
      </c>
      <c r="K193" s="314">
        <f>'Form 6 LNG'!$F128</f>
        <v>0</v>
      </c>
      <c r="L193" s="314">
        <f>'Form 6 LNG'!$G128</f>
        <v>0</v>
      </c>
      <c r="M193" s="314">
        <f>'Form 7 BUNKER C'!$F128</f>
        <v>0</v>
      </c>
      <c r="N193" s="314">
        <f>'Form 7 BUNKER C'!$G128</f>
        <v>0</v>
      </c>
      <c r="O193" s="314">
        <f>'Form 8 LFO Diesel'!$F128</f>
        <v>0</v>
      </c>
      <c r="P193" s="315">
        <f>'Form 8 LFO Diesel'!$G128</f>
        <v>0</v>
      </c>
      <c r="Q193" s="113"/>
      <c r="R193" s="368">
        <v>0.28000000000000003</v>
      </c>
      <c r="S193" s="309">
        <f t="shared" si="170"/>
        <v>0</v>
      </c>
      <c r="T193" s="321">
        <f t="shared" si="171"/>
        <v>0</v>
      </c>
      <c r="U193" s="321">
        <f t="shared" si="172"/>
        <v>0</v>
      </c>
      <c r="V193" s="321">
        <f t="shared" si="173"/>
        <v>0</v>
      </c>
      <c r="W193" s="321">
        <f t="shared" si="174"/>
        <v>0</v>
      </c>
      <c r="X193" s="321">
        <f t="shared" si="175"/>
        <v>0</v>
      </c>
      <c r="Y193" s="322">
        <f t="shared" si="176"/>
        <v>0</v>
      </c>
      <c r="Z193" s="113"/>
      <c r="AA193" s="113"/>
      <c r="AB193" s="368">
        <v>0.28000000000000003</v>
      </c>
      <c r="AC193" s="309">
        <f t="shared" si="177"/>
        <v>0</v>
      </c>
      <c r="AD193" s="321">
        <f t="shared" si="178"/>
        <v>0</v>
      </c>
      <c r="AE193" s="321">
        <f t="shared" si="179"/>
        <v>0</v>
      </c>
      <c r="AF193" s="321">
        <f t="shared" si="180"/>
        <v>0</v>
      </c>
      <c r="AG193" s="321">
        <f t="shared" si="181"/>
        <v>0</v>
      </c>
      <c r="AH193" s="321">
        <f t="shared" si="182"/>
        <v>0</v>
      </c>
      <c r="AI193" s="322">
        <f t="shared" si="183"/>
        <v>0</v>
      </c>
      <c r="AJ193" s="113"/>
      <c r="AK193" s="106"/>
      <c r="AL193" s="368">
        <v>0.28000000000000003</v>
      </c>
      <c r="AM193" s="309">
        <f t="shared" si="184"/>
        <v>0</v>
      </c>
      <c r="AN193" s="321">
        <f t="shared" si="185"/>
        <v>0</v>
      </c>
      <c r="AO193" s="321">
        <f t="shared" si="186"/>
        <v>0</v>
      </c>
      <c r="AP193" s="321">
        <f t="shared" si="187"/>
        <v>0</v>
      </c>
      <c r="AQ193" s="321">
        <f t="shared" si="188"/>
        <v>0</v>
      </c>
      <c r="AR193" s="321">
        <f t="shared" si="189"/>
        <v>0</v>
      </c>
      <c r="AS193" s="322">
        <f t="shared" si="190"/>
        <v>0</v>
      </c>
      <c r="AT193" s="113"/>
      <c r="AU193" s="106"/>
      <c r="AV193" s="368">
        <v>0.28000000000000003</v>
      </c>
      <c r="AW193" s="309">
        <f t="shared" si="191"/>
        <v>0</v>
      </c>
      <c r="AX193" s="321">
        <f t="shared" si="192"/>
        <v>0</v>
      </c>
      <c r="AY193" s="321">
        <f t="shared" si="193"/>
        <v>0</v>
      </c>
      <c r="AZ193" s="321">
        <f t="shared" si="194"/>
        <v>0</v>
      </c>
      <c r="BA193" s="321">
        <f t="shared" si="195"/>
        <v>0</v>
      </c>
      <c r="BB193" s="321">
        <f t="shared" si="196"/>
        <v>0</v>
      </c>
      <c r="BC193" s="322">
        <f t="shared" si="197"/>
        <v>0</v>
      </c>
      <c r="BD193" s="114"/>
      <c r="BE193" s="106"/>
      <c r="BF193" s="368">
        <v>0.28000000000000003</v>
      </c>
      <c r="BG193" s="309">
        <f t="shared" si="198"/>
        <v>0</v>
      </c>
      <c r="BH193" s="321">
        <f t="shared" si="199"/>
        <v>0</v>
      </c>
      <c r="BI193" s="321">
        <f t="shared" si="200"/>
        <v>0</v>
      </c>
      <c r="BJ193" s="321">
        <f t="shared" si="201"/>
        <v>0</v>
      </c>
      <c r="BK193" s="321">
        <f t="shared" si="202"/>
        <v>0</v>
      </c>
      <c r="BL193" s="321">
        <f t="shared" si="203"/>
        <v>0</v>
      </c>
      <c r="BM193" s="322">
        <f t="shared" si="204"/>
        <v>0</v>
      </c>
    </row>
    <row r="194" spans="2:65" x14ac:dyDescent="0.25">
      <c r="B194" s="363">
        <v>0.27</v>
      </c>
      <c r="C194" s="309"/>
      <c r="D194" s="309"/>
      <c r="E194" s="309"/>
      <c r="F194" s="309"/>
      <c r="G194" s="309"/>
      <c r="H194" s="309"/>
      <c r="I194" s="314">
        <f>'Form 5 BIODIESEL'!$F129</f>
        <v>0</v>
      </c>
      <c r="J194" s="314">
        <f>'Form 5 BIODIESEL'!$G129</f>
        <v>0</v>
      </c>
      <c r="K194" s="314">
        <f>'Form 6 LNG'!$F129</f>
        <v>0</v>
      </c>
      <c r="L194" s="314">
        <f>'Form 6 LNG'!$G129</f>
        <v>0</v>
      </c>
      <c r="M194" s="314">
        <f>'Form 7 BUNKER C'!$F129</f>
        <v>0</v>
      </c>
      <c r="N194" s="314">
        <f>'Form 7 BUNKER C'!$G129</f>
        <v>0</v>
      </c>
      <c r="O194" s="314">
        <f>'Form 8 LFO Diesel'!$F129</f>
        <v>0</v>
      </c>
      <c r="P194" s="315">
        <f>'Form 8 LFO Diesel'!$G129</f>
        <v>0</v>
      </c>
      <c r="Q194" s="113"/>
      <c r="R194" s="368">
        <v>0.27</v>
      </c>
      <c r="S194" s="309">
        <f t="shared" si="170"/>
        <v>0</v>
      </c>
      <c r="T194" s="321">
        <f t="shared" si="171"/>
        <v>0</v>
      </c>
      <c r="U194" s="321">
        <f t="shared" si="172"/>
        <v>0</v>
      </c>
      <c r="V194" s="321">
        <f t="shared" si="173"/>
        <v>0</v>
      </c>
      <c r="W194" s="321">
        <f t="shared" si="174"/>
        <v>0</v>
      </c>
      <c r="X194" s="321">
        <f t="shared" si="175"/>
        <v>0</v>
      </c>
      <c r="Y194" s="322">
        <f t="shared" si="176"/>
        <v>0</v>
      </c>
      <c r="Z194" s="113"/>
      <c r="AA194" s="113"/>
      <c r="AB194" s="368">
        <v>0.27</v>
      </c>
      <c r="AC194" s="309">
        <f t="shared" si="177"/>
        <v>0</v>
      </c>
      <c r="AD194" s="321">
        <f t="shared" si="178"/>
        <v>0</v>
      </c>
      <c r="AE194" s="321">
        <f t="shared" si="179"/>
        <v>0</v>
      </c>
      <c r="AF194" s="321">
        <f t="shared" si="180"/>
        <v>0</v>
      </c>
      <c r="AG194" s="321">
        <f t="shared" si="181"/>
        <v>0</v>
      </c>
      <c r="AH194" s="321">
        <f t="shared" si="182"/>
        <v>0</v>
      </c>
      <c r="AI194" s="322">
        <f t="shared" si="183"/>
        <v>0</v>
      </c>
      <c r="AJ194" s="113"/>
      <c r="AK194" s="106"/>
      <c r="AL194" s="368">
        <v>0.27</v>
      </c>
      <c r="AM194" s="309">
        <f t="shared" si="184"/>
        <v>0</v>
      </c>
      <c r="AN194" s="321">
        <f t="shared" si="185"/>
        <v>0</v>
      </c>
      <c r="AO194" s="321">
        <f t="shared" si="186"/>
        <v>0</v>
      </c>
      <c r="AP194" s="321">
        <f t="shared" si="187"/>
        <v>0</v>
      </c>
      <c r="AQ194" s="321">
        <f t="shared" si="188"/>
        <v>0</v>
      </c>
      <c r="AR194" s="321">
        <f t="shared" si="189"/>
        <v>0</v>
      </c>
      <c r="AS194" s="322">
        <f t="shared" si="190"/>
        <v>0</v>
      </c>
      <c r="AT194" s="113"/>
      <c r="AU194" s="106"/>
      <c r="AV194" s="368">
        <v>0.27</v>
      </c>
      <c r="AW194" s="309">
        <f t="shared" si="191"/>
        <v>0</v>
      </c>
      <c r="AX194" s="321">
        <f t="shared" si="192"/>
        <v>0</v>
      </c>
      <c r="AY194" s="321">
        <f t="shared" si="193"/>
        <v>0</v>
      </c>
      <c r="AZ194" s="321">
        <f t="shared" si="194"/>
        <v>0</v>
      </c>
      <c r="BA194" s="321">
        <f t="shared" si="195"/>
        <v>0</v>
      </c>
      <c r="BB194" s="321">
        <f t="shared" si="196"/>
        <v>0</v>
      </c>
      <c r="BC194" s="322">
        <f t="shared" si="197"/>
        <v>0</v>
      </c>
      <c r="BD194" s="114"/>
      <c r="BE194" s="106"/>
      <c r="BF194" s="368">
        <v>0.27</v>
      </c>
      <c r="BG194" s="309">
        <f t="shared" si="198"/>
        <v>0</v>
      </c>
      <c r="BH194" s="321">
        <f t="shared" si="199"/>
        <v>0</v>
      </c>
      <c r="BI194" s="321">
        <f t="shared" si="200"/>
        <v>0</v>
      </c>
      <c r="BJ194" s="321">
        <f t="shared" si="201"/>
        <v>0</v>
      </c>
      <c r="BK194" s="321">
        <f t="shared" si="202"/>
        <v>0</v>
      </c>
      <c r="BL194" s="321">
        <f t="shared" si="203"/>
        <v>0</v>
      </c>
      <c r="BM194" s="322">
        <f t="shared" si="204"/>
        <v>0</v>
      </c>
    </row>
    <row r="195" spans="2:65" x14ac:dyDescent="0.25">
      <c r="B195" s="363">
        <v>0.26</v>
      </c>
      <c r="C195" s="309"/>
      <c r="D195" s="309"/>
      <c r="E195" s="309"/>
      <c r="F195" s="309"/>
      <c r="G195" s="309"/>
      <c r="H195" s="309"/>
      <c r="I195" s="314">
        <f>'Form 5 BIODIESEL'!$F130</f>
        <v>0</v>
      </c>
      <c r="J195" s="314">
        <f>'Form 5 BIODIESEL'!$G130</f>
        <v>0</v>
      </c>
      <c r="K195" s="314">
        <f>'Form 6 LNG'!$F130</f>
        <v>0</v>
      </c>
      <c r="L195" s="314">
        <f>'Form 6 LNG'!$G130</f>
        <v>0</v>
      </c>
      <c r="M195" s="314">
        <f>'Form 7 BUNKER C'!$F130</f>
        <v>0</v>
      </c>
      <c r="N195" s="314">
        <f>'Form 7 BUNKER C'!$G130</f>
        <v>0</v>
      </c>
      <c r="O195" s="314">
        <f>'Form 8 LFO Diesel'!$F130</f>
        <v>0</v>
      </c>
      <c r="P195" s="315">
        <f>'Form 8 LFO Diesel'!$G130</f>
        <v>0</v>
      </c>
      <c r="Q195" s="113"/>
      <c r="R195" s="368">
        <v>0.26</v>
      </c>
      <c r="S195" s="309">
        <f t="shared" si="170"/>
        <v>0</v>
      </c>
      <c r="T195" s="321">
        <f t="shared" si="171"/>
        <v>0</v>
      </c>
      <c r="U195" s="321">
        <f t="shared" si="172"/>
        <v>0</v>
      </c>
      <c r="V195" s="321">
        <f t="shared" si="173"/>
        <v>0</v>
      </c>
      <c r="W195" s="321">
        <f t="shared" si="174"/>
        <v>0</v>
      </c>
      <c r="X195" s="321">
        <f t="shared" si="175"/>
        <v>0</v>
      </c>
      <c r="Y195" s="322">
        <f t="shared" si="176"/>
        <v>0</v>
      </c>
      <c r="Z195" s="113"/>
      <c r="AA195" s="113"/>
      <c r="AB195" s="368">
        <v>0.26</v>
      </c>
      <c r="AC195" s="309">
        <f t="shared" si="177"/>
        <v>0</v>
      </c>
      <c r="AD195" s="321">
        <f t="shared" si="178"/>
        <v>0</v>
      </c>
      <c r="AE195" s="321">
        <f t="shared" si="179"/>
        <v>0</v>
      </c>
      <c r="AF195" s="321">
        <f t="shared" si="180"/>
        <v>0</v>
      </c>
      <c r="AG195" s="321">
        <f t="shared" si="181"/>
        <v>0</v>
      </c>
      <c r="AH195" s="321">
        <f t="shared" si="182"/>
        <v>0</v>
      </c>
      <c r="AI195" s="322">
        <f t="shared" si="183"/>
        <v>0</v>
      </c>
      <c r="AJ195" s="113"/>
      <c r="AK195" s="106"/>
      <c r="AL195" s="368">
        <v>0.26</v>
      </c>
      <c r="AM195" s="309">
        <f t="shared" si="184"/>
        <v>0</v>
      </c>
      <c r="AN195" s="321">
        <f t="shared" si="185"/>
        <v>0</v>
      </c>
      <c r="AO195" s="321">
        <f t="shared" si="186"/>
        <v>0</v>
      </c>
      <c r="AP195" s="321">
        <f t="shared" si="187"/>
        <v>0</v>
      </c>
      <c r="AQ195" s="321">
        <f t="shared" si="188"/>
        <v>0</v>
      </c>
      <c r="AR195" s="321">
        <f t="shared" si="189"/>
        <v>0</v>
      </c>
      <c r="AS195" s="322">
        <f t="shared" si="190"/>
        <v>0</v>
      </c>
      <c r="AT195" s="113"/>
      <c r="AU195" s="106"/>
      <c r="AV195" s="368">
        <v>0.26</v>
      </c>
      <c r="AW195" s="309">
        <f t="shared" si="191"/>
        <v>0</v>
      </c>
      <c r="AX195" s="321">
        <f t="shared" si="192"/>
        <v>0</v>
      </c>
      <c r="AY195" s="321">
        <f t="shared" si="193"/>
        <v>0</v>
      </c>
      <c r="AZ195" s="321">
        <f t="shared" si="194"/>
        <v>0</v>
      </c>
      <c r="BA195" s="321">
        <f t="shared" si="195"/>
        <v>0</v>
      </c>
      <c r="BB195" s="321">
        <f t="shared" si="196"/>
        <v>0</v>
      </c>
      <c r="BC195" s="322">
        <f t="shared" si="197"/>
        <v>0</v>
      </c>
      <c r="BD195" s="114"/>
      <c r="BE195" s="106"/>
      <c r="BF195" s="368">
        <v>0.26</v>
      </c>
      <c r="BG195" s="309">
        <f t="shared" si="198"/>
        <v>0</v>
      </c>
      <c r="BH195" s="321">
        <f t="shared" si="199"/>
        <v>0</v>
      </c>
      <c r="BI195" s="321">
        <f t="shared" si="200"/>
        <v>0</v>
      </c>
      <c r="BJ195" s="321">
        <f t="shared" si="201"/>
        <v>0</v>
      </c>
      <c r="BK195" s="321">
        <f t="shared" si="202"/>
        <v>0</v>
      </c>
      <c r="BL195" s="321">
        <f t="shared" si="203"/>
        <v>0</v>
      </c>
      <c r="BM195" s="322">
        <f t="shared" si="204"/>
        <v>0</v>
      </c>
    </row>
    <row r="196" spans="2:65" x14ac:dyDescent="0.25">
      <c r="B196" s="363">
        <v>0.25</v>
      </c>
      <c r="C196" s="309"/>
      <c r="D196" s="309"/>
      <c r="E196" s="309"/>
      <c r="F196" s="309"/>
      <c r="G196" s="309"/>
      <c r="H196" s="309"/>
      <c r="I196" s="314">
        <f>'Form 5 BIODIESEL'!$F131</f>
        <v>0</v>
      </c>
      <c r="J196" s="314">
        <f>'Form 5 BIODIESEL'!$G131</f>
        <v>0</v>
      </c>
      <c r="K196" s="314">
        <f>'Form 6 LNG'!$F131</f>
        <v>0</v>
      </c>
      <c r="L196" s="314">
        <f>'Form 6 LNG'!$G131</f>
        <v>0</v>
      </c>
      <c r="M196" s="314">
        <f>'Form 7 BUNKER C'!$F131</f>
        <v>0</v>
      </c>
      <c r="N196" s="314">
        <f>'Form 7 BUNKER C'!$G131</f>
        <v>0</v>
      </c>
      <c r="O196" s="314">
        <f>'Form 8 LFO Diesel'!$F131</f>
        <v>0</v>
      </c>
      <c r="P196" s="315">
        <f>'Form 8 LFO Diesel'!$G131</f>
        <v>0</v>
      </c>
      <c r="Q196" s="113"/>
      <c r="R196" s="368">
        <v>0.25</v>
      </c>
      <c r="S196" s="309">
        <f t="shared" si="170"/>
        <v>0</v>
      </c>
      <c r="T196" s="321">
        <f t="shared" si="171"/>
        <v>0</v>
      </c>
      <c r="U196" s="321">
        <f t="shared" si="172"/>
        <v>0</v>
      </c>
      <c r="V196" s="321">
        <f t="shared" si="173"/>
        <v>0</v>
      </c>
      <c r="W196" s="321">
        <f t="shared" si="174"/>
        <v>0</v>
      </c>
      <c r="X196" s="321">
        <f t="shared" si="175"/>
        <v>0</v>
      </c>
      <c r="Y196" s="322">
        <f t="shared" si="176"/>
        <v>0</v>
      </c>
      <c r="Z196" s="113"/>
      <c r="AA196" s="113"/>
      <c r="AB196" s="368">
        <v>0.25</v>
      </c>
      <c r="AC196" s="309">
        <f t="shared" si="177"/>
        <v>0</v>
      </c>
      <c r="AD196" s="321">
        <f t="shared" si="178"/>
        <v>0</v>
      </c>
      <c r="AE196" s="321">
        <f t="shared" si="179"/>
        <v>0</v>
      </c>
      <c r="AF196" s="321">
        <f t="shared" si="180"/>
        <v>0</v>
      </c>
      <c r="AG196" s="321">
        <f t="shared" si="181"/>
        <v>0</v>
      </c>
      <c r="AH196" s="321">
        <f t="shared" si="182"/>
        <v>0</v>
      </c>
      <c r="AI196" s="322">
        <f t="shared" si="183"/>
        <v>0</v>
      </c>
      <c r="AJ196" s="113"/>
      <c r="AK196" s="106"/>
      <c r="AL196" s="368">
        <v>0.25</v>
      </c>
      <c r="AM196" s="309">
        <f t="shared" si="184"/>
        <v>0</v>
      </c>
      <c r="AN196" s="321">
        <f t="shared" si="185"/>
        <v>0</v>
      </c>
      <c r="AO196" s="321">
        <f t="shared" si="186"/>
        <v>0</v>
      </c>
      <c r="AP196" s="321">
        <f t="shared" si="187"/>
        <v>0</v>
      </c>
      <c r="AQ196" s="321">
        <f t="shared" si="188"/>
        <v>0</v>
      </c>
      <c r="AR196" s="321">
        <f t="shared" si="189"/>
        <v>0</v>
      </c>
      <c r="AS196" s="322">
        <f t="shared" si="190"/>
        <v>0</v>
      </c>
      <c r="AT196" s="113"/>
      <c r="AU196" s="106"/>
      <c r="AV196" s="368">
        <v>0.25</v>
      </c>
      <c r="AW196" s="309">
        <f t="shared" si="191"/>
        <v>0</v>
      </c>
      <c r="AX196" s="321">
        <f t="shared" si="192"/>
        <v>0</v>
      </c>
      <c r="AY196" s="321">
        <f t="shared" si="193"/>
        <v>0</v>
      </c>
      <c r="AZ196" s="321">
        <f t="shared" si="194"/>
        <v>0</v>
      </c>
      <c r="BA196" s="321">
        <f t="shared" si="195"/>
        <v>0</v>
      </c>
      <c r="BB196" s="321">
        <f t="shared" si="196"/>
        <v>0</v>
      </c>
      <c r="BC196" s="322">
        <f t="shared" si="197"/>
        <v>0</v>
      </c>
      <c r="BD196" s="114"/>
      <c r="BE196" s="106"/>
      <c r="BF196" s="368">
        <v>0.25</v>
      </c>
      <c r="BG196" s="309">
        <f t="shared" si="198"/>
        <v>0</v>
      </c>
      <c r="BH196" s="321">
        <f t="shared" si="199"/>
        <v>0</v>
      </c>
      <c r="BI196" s="321">
        <f t="shared" si="200"/>
        <v>0</v>
      </c>
      <c r="BJ196" s="321">
        <f t="shared" si="201"/>
        <v>0</v>
      </c>
      <c r="BK196" s="321">
        <f t="shared" si="202"/>
        <v>0</v>
      </c>
      <c r="BL196" s="321">
        <f t="shared" si="203"/>
        <v>0</v>
      </c>
      <c r="BM196" s="322">
        <f t="shared" si="204"/>
        <v>0</v>
      </c>
    </row>
    <row r="197" spans="2:65" x14ac:dyDescent="0.25">
      <c r="B197" s="363">
        <v>0.24</v>
      </c>
      <c r="C197" s="309"/>
      <c r="D197" s="309"/>
      <c r="E197" s="309"/>
      <c r="F197" s="309"/>
      <c r="G197" s="309"/>
      <c r="H197" s="309"/>
      <c r="I197" s="314">
        <f>'Form 5 BIODIESEL'!$F132</f>
        <v>0</v>
      </c>
      <c r="J197" s="314">
        <f>'Form 5 BIODIESEL'!$G132</f>
        <v>0</v>
      </c>
      <c r="K197" s="314">
        <f>'Form 6 LNG'!$F132</f>
        <v>0</v>
      </c>
      <c r="L197" s="314">
        <f>'Form 6 LNG'!$G132</f>
        <v>0</v>
      </c>
      <c r="M197" s="314">
        <f>'Form 7 BUNKER C'!$F132</f>
        <v>0</v>
      </c>
      <c r="N197" s="314">
        <f>'Form 7 BUNKER C'!$G132</f>
        <v>0</v>
      </c>
      <c r="O197" s="314">
        <f>'Form 8 LFO Diesel'!$F132</f>
        <v>0</v>
      </c>
      <c r="P197" s="315">
        <f>'Form 8 LFO Diesel'!$G132</f>
        <v>0</v>
      </c>
      <c r="Q197" s="113"/>
      <c r="R197" s="368">
        <v>0.24</v>
      </c>
      <c r="S197" s="309">
        <f t="shared" si="170"/>
        <v>0</v>
      </c>
      <c r="T197" s="321">
        <f t="shared" si="171"/>
        <v>0</v>
      </c>
      <c r="U197" s="321">
        <f t="shared" si="172"/>
        <v>0</v>
      </c>
      <c r="V197" s="321">
        <f t="shared" si="173"/>
        <v>0</v>
      </c>
      <c r="W197" s="321">
        <f t="shared" si="174"/>
        <v>0</v>
      </c>
      <c r="X197" s="321">
        <f t="shared" si="175"/>
        <v>0</v>
      </c>
      <c r="Y197" s="322">
        <f t="shared" si="176"/>
        <v>0</v>
      </c>
      <c r="Z197" s="113"/>
      <c r="AA197" s="113"/>
      <c r="AB197" s="368">
        <v>0.24</v>
      </c>
      <c r="AC197" s="309">
        <f t="shared" si="177"/>
        <v>0</v>
      </c>
      <c r="AD197" s="321">
        <f t="shared" si="178"/>
        <v>0</v>
      </c>
      <c r="AE197" s="321">
        <f t="shared" si="179"/>
        <v>0</v>
      </c>
      <c r="AF197" s="321">
        <f t="shared" si="180"/>
        <v>0</v>
      </c>
      <c r="AG197" s="321">
        <f t="shared" si="181"/>
        <v>0</v>
      </c>
      <c r="AH197" s="321">
        <f t="shared" si="182"/>
        <v>0</v>
      </c>
      <c r="AI197" s="322">
        <f t="shared" si="183"/>
        <v>0</v>
      </c>
      <c r="AJ197" s="113"/>
      <c r="AK197" s="106"/>
      <c r="AL197" s="368">
        <v>0.24</v>
      </c>
      <c r="AM197" s="309">
        <f t="shared" si="184"/>
        <v>0</v>
      </c>
      <c r="AN197" s="321">
        <f t="shared" si="185"/>
        <v>0</v>
      </c>
      <c r="AO197" s="321">
        <f t="shared" si="186"/>
        <v>0</v>
      </c>
      <c r="AP197" s="321">
        <f t="shared" si="187"/>
        <v>0</v>
      </c>
      <c r="AQ197" s="321">
        <f t="shared" si="188"/>
        <v>0</v>
      </c>
      <c r="AR197" s="321">
        <f t="shared" si="189"/>
        <v>0</v>
      </c>
      <c r="AS197" s="322">
        <f t="shared" si="190"/>
        <v>0</v>
      </c>
      <c r="AT197" s="113"/>
      <c r="AU197" s="106"/>
      <c r="AV197" s="368">
        <v>0.24</v>
      </c>
      <c r="AW197" s="309">
        <f t="shared" si="191"/>
        <v>0</v>
      </c>
      <c r="AX197" s="321">
        <f t="shared" si="192"/>
        <v>0</v>
      </c>
      <c r="AY197" s="321">
        <f t="shared" si="193"/>
        <v>0</v>
      </c>
      <c r="AZ197" s="321">
        <f t="shared" si="194"/>
        <v>0</v>
      </c>
      <c r="BA197" s="321">
        <f t="shared" si="195"/>
        <v>0</v>
      </c>
      <c r="BB197" s="321">
        <f t="shared" si="196"/>
        <v>0</v>
      </c>
      <c r="BC197" s="322">
        <f t="shared" si="197"/>
        <v>0</v>
      </c>
      <c r="BD197" s="114"/>
      <c r="BE197" s="106"/>
      <c r="BF197" s="368">
        <v>0.24</v>
      </c>
      <c r="BG197" s="309">
        <f t="shared" si="198"/>
        <v>0</v>
      </c>
      <c r="BH197" s="321">
        <f t="shared" si="199"/>
        <v>0</v>
      </c>
      <c r="BI197" s="321">
        <f t="shared" si="200"/>
        <v>0</v>
      </c>
      <c r="BJ197" s="321">
        <f t="shared" si="201"/>
        <v>0</v>
      </c>
      <c r="BK197" s="321">
        <f t="shared" si="202"/>
        <v>0</v>
      </c>
      <c r="BL197" s="321">
        <f t="shared" si="203"/>
        <v>0</v>
      </c>
      <c r="BM197" s="322">
        <f t="shared" si="204"/>
        <v>0</v>
      </c>
    </row>
    <row r="198" spans="2:65" x14ac:dyDescent="0.25">
      <c r="B198" s="363">
        <v>0.23</v>
      </c>
      <c r="C198" s="309"/>
      <c r="D198" s="309"/>
      <c r="E198" s="309"/>
      <c r="F198" s="309"/>
      <c r="G198" s="309"/>
      <c r="H198" s="309"/>
      <c r="I198" s="314">
        <f>'Form 5 BIODIESEL'!$F133</f>
        <v>0</v>
      </c>
      <c r="J198" s="314">
        <f>'Form 5 BIODIESEL'!$G133</f>
        <v>0</v>
      </c>
      <c r="K198" s="314">
        <f>'Form 6 LNG'!$F133</f>
        <v>0</v>
      </c>
      <c r="L198" s="314">
        <f>'Form 6 LNG'!$G133</f>
        <v>0</v>
      </c>
      <c r="M198" s="314">
        <f>'Form 7 BUNKER C'!$F133</f>
        <v>0</v>
      </c>
      <c r="N198" s="314">
        <f>'Form 7 BUNKER C'!$G133</f>
        <v>0</v>
      </c>
      <c r="O198" s="314">
        <f>'Form 8 LFO Diesel'!$F133</f>
        <v>0</v>
      </c>
      <c r="P198" s="315">
        <f>'Form 8 LFO Diesel'!$G133</f>
        <v>0</v>
      </c>
      <c r="Q198" s="113"/>
      <c r="R198" s="368">
        <v>0.23</v>
      </c>
      <c r="S198" s="309">
        <f t="shared" si="170"/>
        <v>0</v>
      </c>
      <c r="T198" s="321">
        <f t="shared" si="171"/>
        <v>0</v>
      </c>
      <c r="U198" s="321">
        <f t="shared" si="172"/>
        <v>0</v>
      </c>
      <c r="V198" s="321">
        <f t="shared" si="173"/>
        <v>0</v>
      </c>
      <c r="W198" s="321">
        <f t="shared" si="174"/>
        <v>0</v>
      </c>
      <c r="X198" s="321">
        <f t="shared" si="175"/>
        <v>0</v>
      </c>
      <c r="Y198" s="322">
        <f t="shared" si="176"/>
        <v>0</v>
      </c>
      <c r="Z198" s="113"/>
      <c r="AA198" s="113"/>
      <c r="AB198" s="368">
        <v>0.23</v>
      </c>
      <c r="AC198" s="309">
        <f t="shared" si="177"/>
        <v>0</v>
      </c>
      <c r="AD198" s="321">
        <f t="shared" si="178"/>
        <v>0</v>
      </c>
      <c r="AE198" s="321">
        <f t="shared" si="179"/>
        <v>0</v>
      </c>
      <c r="AF198" s="321">
        <f t="shared" si="180"/>
        <v>0</v>
      </c>
      <c r="AG198" s="321">
        <f t="shared" si="181"/>
        <v>0</v>
      </c>
      <c r="AH198" s="321">
        <f t="shared" si="182"/>
        <v>0</v>
      </c>
      <c r="AI198" s="322">
        <f t="shared" si="183"/>
        <v>0</v>
      </c>
      <c r="AJ198" s="113"/>
      <c r="AK198" s="106"/>
      <c r="AL198" s="368">
        <v>0.23</v>
      </c>
      <c r="AM198" s="309">
        <f t="shared" si="184"/>
        <v>0</v>
      </c>
      <c r="AN198" s="321">
        <f t="shared" si="185"/>
        <v>0</v>
      </c>
      <c r="AO198" s="321">
        <f t="shared" si="186"/>
        <v>0</v>
      </c>
      <c r="AP198" s="321">
        <f t="shared" si="187"/>
        <v>0</v>
      </c>
      <c r="AQ198" s="321">
        <f t="shared" si="188"/>
        <v>0</v>
      </c>
      <c r="AR198" s="321">
        <f t="shared" si="189"/>
        <v>0</v>
      </c>
      <c r="AS198" s="322">
        <f t="shared" si="190"/>
        <v>0</v>
      </c>
      <c r="AT198" s="113"/>
      <c r="AU198" s="106"/>
      <c r="AV198" s="368">
        <v>0.23</v>
      </c>
      <c r="AW198" s="309">
        <f t="shared" si="191"/>
        <v>0</v>
      </c>
      <c r="AX198" s="321">
        <f t="shared" si="192"/>
        <v>0</v>
      </c>
      <c r="AY198" s="321">
        <f t="shared" si="193"/>
        <v>0</v>
      </c>
      <c r="AZ198" s="321">
        <f t="shared" si="194"/>
        <v>0</v>
      </c>
      <c r="BA198" s="321">
        <f t="shared" si="195"/>
        <v>0</v>
      </c>
      <c r="BB198" s="321">
        <f t="shared" si="196"/>
        <v>0</v>
      </c>
      <c r="BC198" s="322">
        <f t="shared" si="197"/>
        <v>0</v>
      </c>
      <c r="BD198" s="114"/>
      <c r="BE198" s="106"/>
      <c r="BF198" s="368">
        <v>0.23</v>
      </c>
      <c r="BG198" s="309">
        <f t="shared" si="198"/>
        <v>0</v>
      </c>
      <c r="BH198" s="321">
        <f t="shared" si="199"/>
        <v>0</v>
      </c>
      <c r="BI198" s="321">
        <f t="shared" si="200"/>
        <v>0</v>
      </c>
      <c r="BJ198" s="321">
        <f t="shared" si="201"/>
        <v>0</v>
      </c>
      <c r="BK198" s="321">
        <f t="shared" si="202"/>
        <v>0</v>
      </c>
      <c r="BL198" s="321">
        <f t="shared" si="203"/>
        <v>0</v>
      </c>
      <c r="BM198" s="322">
        <f t="shared" si="204"/>
        <v>0</v>
      </c>
    </row>
    <row r="199" spans="2:65" x14ac:dyDescent="0.25">
      <c r="B199" s="363">
        <v>0.22</v>
      </c>
      <c r="C199" s="309"/>
      <c r="D199" s="309"/>
      <c r="E199" s="309"/>
      <c r="F199" s="309"/>
      <c r="G199" s="309"/>
      <c r="H199" s="309"/>
      <c r="I199" s="314">
        <f>'Form 5 BIODIESEL'!$F134</f>
        <v>0</v>
      </c>
      <c r="J199" s="314">
        <f>'Form 5 BIODIESEL'!$G134</f>
        <v>0</v>
      </c>
      <c r="K199" s="314">
        <f>'Form 6 LNG'!$F134</f>
        <v>0</v>
      </c>
      <c r="L199" s="314">
        <f>'Form 6 LNG'!$G134</f>
        <v>0</v>
      </c>
      <c r="M199" s="314">
        <f>'Form 7 BUNKER C'!$F134</f>
        <v>0</v>
      </c>
      <c r="N199" s="314">
        <f>'Form 7 BUNKER C'!$G134</f>
        <v>0</v>
      </c>
      <c r="O199" s="314">
        <f>'Form 8 LFO Diesel'!$F134</f>
        <v>0</v>
      </c>
      <c r="P199" s="315">
        <f>'Form 8 LFO Diesel'!$G134</f>
        <v>0</v>
      </c>
      <c r="Q199" s="113"/>
      <c r="R199" s="368">
        <v>0.22</v>
      </c>
      <c r="S199" s="309">
        <f t="shared" si="170"/>
        <v>0</v>
      </c>
      <c r="T199" s="321">
        <f t="shared" si="171"/>
        <v>0</v>
      </c>
      <c r="U199" s="321">
        <f t="shared" si="172"/>
        <v>0</v>
      </c>
      <c r="V199" s="321">
        <f t="shared" si="173"/>
        <v>0</v>
      </c>
      <c r="W199" s="321">
        <f t="shared" si="174"/>
        <v>0</v>
      </c>
      <c r="X199" s="321">
        <f t="shared" si="175"/>
        <v>0</v>
      </c>
      <c r="Y199" s="322">
        <f t="shared" si="176"/>
        <v>0</v>
      </c>
      <c r="Z199" s="113"/>
      <c r="AA199" s="113"/>
      <c r="AB199" s="368">
        <v>0.22</v>
      </c>
      <c r="AC199" s="309">
        <f t="shared" si="177"/>
        <v>0</v>
      </c>
      <c r="AD199" s="321">
        <f t="shared" si="178"/>
        <v>0</v>
      </c>
      <c r="AE199" s="321">
        <f t="shared" si="179"/>
        <v>0</v>
      </c>
      <c r="AF199" s="321">
        <f t="shared" si="180"/>
        <v>0</v>
      </c>
      <c r="AG199" s="321">
        <f t="shared" si="181"/>
        <v>0</v>
      </c>
      <c r="AH199" s="321">
        <f t="shared" si="182"/>
        <v>0</v>
      </c>
      <c r="AI199" s="322">
        <f t="shared" si="183"/>
        <v>0</v>
      </c>
      <c r="AJ199" s="113"/>
      <c r="AK199" s="106"/>
      <c r="AL199" s="368">
        <v>0.22</v>
      </c>
      <c r="AM199" s="309">
        <f t="shared" si="184"/>
        <v>0</v>
      </c>
      <c r="AN199" s="321">
        <f t="shared" si="185"/>
        <v>0</v>
      </c>
      <c r="AO199" s="321">
        <f t="shared" si="186"/>
        <v>0</v>
      </c>
      <c r="AP199" s="321">
        <f t="shared" si="187"/>
        <v>0</v>
      </c>
      <c r="AQ199" s="321">
        <f t="shared" si="188"/>
        <v>0</v>
      </c>
      <c r="AR199" s="321">
        <f t="shared" si="189"/>
        <v>0</v>
      </c>
      <c r="AS199" s="322">
        <f t="shared" si="190"/>
        <v>0</v>
      </c>
      <c r="AT199" s="113"/>
      <c r="AU199" s="106"/>
      <c r="AV199" s="368">
        <v>0.22</v>
      </c>
      <c r="AW199" s="309">
        <f t="shared" si="191"/>
        <v>0</v>
      </c>
      <c r="AX199" s="321">
        <f t="shared" si="192"/>
        <v>0</v>
      </c>
      <c r="AY199" s="321">
        <f t="shared" si="193"/>
        <v>0</v>
      </c>
      <c r="AZ199" s="321">
        <f t="shared" si="194"/>
        <v>0</v>
      </c>
      <c r="BA199" s="321">
        <f t="shared" si="195"/>
        <v>0</v>
      </c>
      <c r="BB199" s="321">
        <f t="shared" si="196"/>
        <v>0</v>
      </c>
      <c r="BC199" s="322">
        <f t="shared" si="197"/>
        <v>0</v>
      </c>
      <c r="BD199" s="114"/>
      <c r="BE199" s="106"/>
      <c r="BF199" s="368">
        <v>0.22</v>
      </c>
      <c r="BG199" s="309">
        <f t="shared" si="198"/>
        <v>0</v>
      </c>
      <c r="BH199" s="321">
        <f t="shared" si="199"/>
        <v>0</v>
      </c>
      <c r="BI199" s="321">
        <f t="shared" si="200"/>
        <v>0</v>
      </c>
      <c r="BJ199" s="321">
        <f t="shared" si="201"/>
        <v>0</v>
      </c>
      <c r="BK199" s="321">
        <f t="shared" si="202"/>
        <v>0</v>
      </c>
      <c r="BL199" s="321">
        <f t="shared" si="203"/>
        <v>0</v>
      </c>
      <c r="BM199" s="322">
        <f t="shared" si="204"/>
        <v>0</v>
      </c>
    </row>
    <row r="200" spans="2:65" x14ac:dyDescent="0.25">
      <c r="B200" s="363">
        <v>0.21</v>
      </c>
      <c r="C200" s="309"/>
      <c r="D200" s="309"/>
      <c r="E200" s="309"/>
      <c r="F200" s="309"/>
      <c r="G200" s="309"/>
      <c r="H200" s="309"/>
      <c r="I200" s="314">
        <f>'Form 5 BIODIESEL'!$F135</f>
        <v>0</v>
      </c>
      <c r="J200" s="314">
        <f>'Form 5 BIODIESEL'!$G135</f>
        <v>0</v>
      </c>
      <c r="K200" s="314">
        <f>'Form 6 LNG'!$F135</f>
        <v>0</v>
      </c>
      <c r="L200" s="314">
        <f>'Form 6 LNG'!$G135</f>
        <v>0</v>
      </c>
      <c r="M200" s="314">
        <f>'Form 7 BUNKER C'!$F135</f>
        <v>0</v>
      </c>
      <c r="N200" s="314">
        <f>'Form 7 BUNKER C'!$G135</f>
        <v>0</v>
      </c>
      <c r="O200" s="314">
        <f>'Form 8 LFO Diesel'!$F135</f>
        <v>0</v>
      </c>
      <c r="P200" s="315">
        <f>'Form 8 LFO Diesel'!$G135</f>
        <v>0</v>
      </c>
      <c r="Q200" s="113"/>
      <c r="R200" s="368">
        <v>0.21</v>
      </c>
      <c r="S200" s="309">
        <f t="shared" si="170"/>
        <v>0</v>
      </c>
      <c r="T200" s="321">
        <f t="shared" si="171"/>
        <v>0</v>
      </c>
      <c r="U200" s="321">
        <f t="shared" si="172"/>
        <v>0</v>
      </c>
      <c r="V200" s="321">
        <f t="shared" si="173"/>
        <v>0</v>
      </c>
      <c r="W200" s="321">
        <f t="shared" si="174"/>
        <v>0</v>
      </c>
      <c r="X200" s="321">
        <f t="shared" si="175"/>
        <v>0</v>
      </c>
      <c r="Y200" s="322">
        <f t="shared" si="176"/>
        <v>0</v>
      </c>
      <c r="Z200" s="113"/>
      <c r="AA200" s="113"/>
      <c r="AB200" s="368">
        <v>0.21</v>
      </c>
      <c r="AC200" s="309">
        <f t="shared" si="177"/>
        <v>0</v>
      </c>
      <c r="AD200" s="321">
        <f t="shared" si="178"/>
        <v>0</v>
      </c>
      <c r="AE200" s="321">
        <f t="shared" si="179"/>
        <v>0</v>
      </c>
      <c r="AF200" s="321">
        <f t="shared" si="180"/>
        <v>0</v>
      </c>
      <c r="AG200" s="321">
        <f t="shared" si="181"/>
        <v>0</v>
      </c>
      <c r="AH200" s="321">
        <f t="shared" si="182"/>
        <v>0</v>
      </c>
      <c r="AI200" s="322">
        <f t="shared" si="183"/>
        <v>0</v>
      </c>
      <c r="AJ200" s="113"/>
      <c r="AK200" s="106"/>
      <c r="AL200" s="368">
        <v>0.21</v>
      </c>
      <c r="AM200" s="309">
        <f t="shared" si="184"/>
        <v>0</v>
      </c>
      <c r="AN200" s="321">
        <f t="shared" si="185"/>
        <v>0</v>
      </c>
      <c r="AO200" s="321">
        <f t="shared" si="186"/>
        <v>0</v>
      </c>
      <c r="AP200" s="321">
        <f t="shared" si="187"/>
        <v>0</v>
      </c>
      <c r="AQ200" s="321">
        <f t="shared" si="188"/>
        <v>0</v>
      </c>
      <c r="AR200" s="321">
        <f t="shared" si="189"/>
        <v>0</v>
      </c>
      <c r="AS200" s="322">
        <f t="shared" si="190"/>
        <v>0</v>
      </c>
      <c r="AT200" s="113"/>
      <c r="AU200" s="106"/>
      <c r="AV200" s="368">
        <v>0.21</v>
      </c>
      <c r="AW200" s="309">
        <f t="shared" si="191"/>
        <v>0</v>
      </c>
      <c r="AX200" s="321">
        <f t="shared" si="192"/>
        <v>0</v>
      </c>
      <c r="AY200" s="321">
        <f t="shared" si="193"/>
        <v>0</v>
      </c>
      <c r="AZ200" s="321">
        <f t="shared" si="194"/>
        <v>0</v>
      </c>
      <c r="BA200" s="321">
        <f t="shared" si="195"/>
        <v>0</v>
      </c>
      <c r="BB200" s="321">
        <f t="shared" si="196"/>
        <v>0</v>
      </c>
      <c r="BC200" s="322">
        <f t="shared" si="197"/>
        <v>0</v>
      </c>
      <c r="BD200" s="114"/>
      <c r="BE200" s="106"/>
      <c r="BF200" s="368">
        <v>0.21</v>
      </c>
      <c r="BG200" s="309">
        <f t="shared" si="198"/>
        <v>0</v>
      </c>
      <c r="BH200" s="321">
        <f t="shared" si="199"/>
        <v>0</v>
      </c>
      <c r="BI200" s="321">
        <f t="shared" si="200"/>
        <v>0</v>
      </c>
      <c r="BJ200" s="321">
        <f t="shared" si="201"/>
        <v>0</v>
      </c>
      <c r="BK200" s="321">
        <f t="shared" si="202"/>
        <v>0</v>
      </c>
      <c r="BL200" s="321">
        <f t="shared" si="203"/>
        <v>0</v>
      </c>
      <c r="BM200" s="322">
        <f t="shared" si="204"/>
        <v>0</v>
      </c>
    </row>
    <row r="201" spans="2:65" x14ac:dyDescent="0.25">
      <c r="B201" s="363">
        <v>0.2</v>
      </c>
      <c r="C201" s="309"/>
      <c r="D201" s="309"/>
      <c r="E201" s="309"/>
      <c r="F201" s="309"/>
      <c r="G201" s="309"/>
      <c r="H201" s="309"/>
      <c r="I201" s="314">
        <f>'Form 5 BIODIESEL'!$F136</f>
        <v>0</v>
      </c>
      <c r="J201" s="314">
        <f>'Form 5 BIODIESEL'!$G136</f>
        <v>0</v>
      </c>
      <c r="K201" s="314">
        <f>'Form 6 LNG'!$F136</f>
        <v>0</v>
      </c>
      <c r="L201" s="314">
        <f>'Form 6 LNG'!$G136</f>
        <v>0</v>
      </c>
      <c r="M201" s="314">
        <f>'Form 7 BUNKER C'!$F136</f>
        <v>0</v>
      </c>
      <c r="N201" s="314">
        <f>'Form 7 BUNKER C'!$G136</f>
        <v>0</v>
      </c>
      <c r="O201" s="314">
        <f>'Form 8 LFO Diesel'!$F136</f>
        <v>0</v>
      </c>
      <c r="P201" s="315">
        <f>'Form 8 LFO Diesel'!$G136</f>
        <v>0</v>
      </c>
      <c r="Q201" s="113"/>
      <c r="R201" s="368">
        <v>0.2</v>
      </c>
      <c r="S201" s="309">
        <f t="shared" si="170"/>
        <v>0</v>
      </c>
      <c r="T201" s="321">
        <f t="shared" si="171"/>
        <v>0</v>
      </c>
      <c r="U201" s="321">
        <f t="shared" si="172"/>
        <v>0</v>
      </c>
      <c r="V201" s="321">
        <f t="shared" si="173"/>
        <v>0</v>
      </c>
      <c r="W201" s="321">
        <f t="shared" si="174"/>
        <v>0</v>
      </c>
      <c r="X201" s="321">
        <f t="shared" si="175"/>
        <v>0</v>
      </c>
      <c r="Y201" s="322">
        <f t="shared" si="176"/>
        <v>0</v>
      </c>
      <c r="Z201" s="113"/>
      <c r="AA201" s="113"/>
      <c r="AB201" s="368">
        <v>0.2</v>
      </c>
      <c r="AC201" s="309">
        <f t="shared" si="177"/>
        <v>0</v>
      </c>
      <c r="AD201" s="321">
        <f t="shared" si="178"/>
        <v>0</v>
      </c>
      <c r="AE201" s="321">
        <f t="shared" si="179"/>
        <v>0</v>
      </c>
      <c r="AF201" s="321">
        <f t="shared" si="180"/>
        <v>0</v>
      </c>
      <c r="AG201" s="321">
        <f t="shared" si="181"/>
        <v>0</v>
      </c>
      <c r="AH201" s="321">
        <f t="shared" si="182"/>
        <v>0</v>
      </c>
      <c r="AI201" s="322">
        <f t="shared" si="183"/>
        <v>0</v>
      </c>
      <c r="AJ201" s="113"/>
      <c r="AK201" s="106"/>
      <c r="AL201" s="368">
        <v>0.2</v>
      </c>
      <c r="AM201" s="309">
        <f t="shared" si="184"/>
        <v>0</v>
      </c>
      <c r="AN201" s="321">
        <f t="shared" si="185"/>
        <v>0</v>
      </c>
      <c r="AO201" s="321">
        <f t="shared" si="186"/>
        <v>0</v>
      </c>
      <c r="AP201" s="321">
        <f t="shared" si="187"/>
        <v>0</v>
      </c>
      <c r="AQ201" s="321">
        <f t="shared" si="188"/>
        <v>0</v>
      </c>
      <c r="AR201" s="321">
        <f t="shared" si="189"/>
        <v>0</v>
      </c>
      <c r="AS201" s="322">
        <f t="shared" si="190"/>
        <v>0</v>
      </c>
      <c r="AT201" s="113"/>
      <c r="AU201" s="106"/>
      <c r="AV201" s="368">
        <v>0.2</v>
      </c>
      <c r="AW201" s="309">
        <f t="shared" si="191"/>
        <v>0</v>
      </c>
      <c r="AX201" s="321">
        <f t="shared" si="192"/>
        <v>0</v>
      </c>
      <c r="AY201" s="321">
        <f t="shared" si="193"/>
        <v>0</v>
      </c>
      <c r="AZ201" s="321">
        <f t="shared" si="194"/>
        <v>0</v>
      </c>
      <c r="BA201" s="321">
        <f t="shared" si="195"/>
        <v>0</v>
      </c>
      <c r="BB201" s="321">
        <f t="shared" si="196"/>
        <v>0</v>
      </c>
      <c r="BC201" s="322">
        <f t="shared" si="197"/>
        <v>0</v>
      </c>
      <c r="BD201" s="114"/>
      <c r="BE201" s="106"/>
      <c r="BF201" s="368">
        <v>0.2</v>
      </c>
      <c r="BG201" s="309">
        <f t="shared" si="198"/>
        <v>0</v>
      </c>
      <c r="BH201" s="321">
        <f t="shared" si="199"/>
        <v>0</v>
      </c>
      <c r="BI201" s="321">
        <f t="shared" si="200"/>
        <v>0</v>
      </c>
      <c r="BJ201" s="321">
        <f t="shared" si="201"/>
        <v>0</v>
      </c>
      <c r="BK201" s="321">
        <f t="shared" si="202"/>
        <v>0</v>
      </c>
      <c r="BL201" s="321">
        <f t="shared" si="203"/>
        <v>0</v>
      </c>
      <c r="BM201" s="322">
        <f t="shared" si="204"/>
        <v>0</v>
      </c>
    </row>
    <row r="202" spans="2:65" x14ac:dyDescent="0.25">
      <c r="B202" s="363">
        <v>0.19</v>
      </c>
      <c r="C202" s="309"/>
      <c r="D202" s="309"/>
      <c r="E202" s="309"/>
      <c r="F202" s="309"/>
      <c r="G202" s="309"/>
      <c r="H202" s="309"/>
      <c r="I202" s="314">
        <f>'Form 5 BIODIESEL'!$F137</f>
        <v>0</v>
      </c>
      <c r="J202" s="314">
        <f>'Form 5 BIODIESEL'!$G137</f>
        <v>0</v>
      </c>
      <c r="K202" s="314">
        <f>'Form 6 LNG'!$F137</f>
        <v>0</v>
      </c>
      <c r="L202" s="314">
        <f>'Form 6 LNG'!$G137</f>
        <v>0</v>
      </c>
      <c r="M202" s="314">
        <f>'Form 7 BUNKER C'!$F137</f>
        <v>0</v>
      </c>
      <c r="N202" s="314">
        <f>'Form 7 BUNKER C'!$G137</f>
        <v>0</v>
      </c>
      <c r="O202" s="314">
        <f>'Form 8 LFO Diesel'!$F137</f>
        <v>0</v>
      </c>
      <c r="P202" s="315">
        <f>'Form 8 LFO Diesel'!$G137</f>
        <v>0</v>
      </c>
      <c r="Q202" s="113"/>
      <c r="R202" s="368">
        <v>0.19</v>
      </c>
      <c r="S202" s="309">
        <f t="shared" si="170"/>
        <v>0</v>
      </c>
      <c r="T202" s="321">
        <f t="shared" si="171"/>
        <v>0</v>
      </c>
      <c r="U202" s="321">
        <f t="shared" si="172"/>
        <v>0</v>
      </c>
      <c r="V202" s="321">
        <f t="shared" si="173"/>
        <v>0</v>
      </c>
      <c r="W202" s="321">
        <f t="shared" si="174"/>
        <v>0</v>
      </c>
      <c r="X202" s="321">
        <f t="shared" si="175"/>
        <v>0</v>
      </c>
      <c r="Y202" s="322">
        <f t="shared" si="176"/>
        <v>0</v>
      </c>
      <c r="Z202" s="113"/>
      <c r="AA202" s="113"/>
      <c r="AB202" s="368">
        <v>0.19</v>
      </c>
      <c r="AC202" s="309">
        <f t="shared" si="177"/>
        <v>0</v>
      </c>
      <c r="AD202" s="321">
        <f t="shared" si="178"/>
        <v>0</v>
      </c>
      <c r="AE202" s="321">
        <f t="shared" si="179"/>
        <v>0</v>
      </c>
      <c r="AF202" s="321">
        <f t="shared" si="180"/>
        <v>0</v>
      </c>
      <c r="AG202" s="321">
        <f t="shared" si="181"/>
        <v>0</v>
      </c>
      <c r="AH202" s="321">
        <f t="shared" si="182"/>
        <v>0</v>
      </c>
      <c r="AI202" s="322">
        <f t="shared" si="183"/>
        <v>0</v>
      </c>
      <c r="AJ202" s="113"/>
      <c r="AK202" s="106"/>
      <c r="AL202" s="368">
        <v>0.19</v>
      </c>
      <c r="AM202" s="309">
        <f t="shared" si="184"/>
        <v>0</v>
      </c>
      <c r="AN202" s="321">
        <f t="shared" si="185"/>
        <v>0</v>
      </c>
      <c r="AO202" s="321">
        <f t="shared" si="186"/>
        <v>0</v>
      </c>
      <c r="AP202" s="321">
        <f t="shared" si="187"/>
        <v>0</v>
      </c>
      <c r="AQ202" s="321">
        <f t="shared" si="188"/>
        <v>0</v>
      </c>
      <c r="AR202" s="321">
        <f t="shared" si="189"/>
        <v>0</v>
      </c>
      <c r="AS202" s="322">
        <f t="shared" si="190"/>
        <v>0</v>
      </c>
      <c r="AT202" s="113"/>
      <c r="AU202" s="106"/>
      <c r="AV202" s="368">
        <v>0.19</v>
      </c>
      <c r="AW202" s="309">
        <f t="shared" si="191"/>
        <v>0</v>
      </c>
      <c r="AX202" s="321">
        <f t="shared" si="192"/>
        <v>0</v>
      </c>
      <c r="AY202" s="321">
        <f t="shared" si="193"/>
        <v>0</v>
      </c>
      <c r="AZ202" s="321">
        <f t="shared" si="194"/>
        <v>0</v>
      </c>
      <c r="BA202" s="321">
        <f t="shared" si="195"/>
        <v>0</v>
      </c>
      <c r="BB202" s="321">
        <f t="shared" si="196"/>
        <v>0</v>
      </c>
      <c r="BC202" s="322">
        <f t="shared" si="197"/>
        <v>0</v>
      </c>
      <c r="BD202" s="114"/>
      <c r="BE202" s="106"/>
      <c r="BF202" s="368">
        <v>0.19</v>
      </c>
      <c r="BG202" s="309">
        <f t="shared" si="198"/>
        <v>0</v>
      </c>
      <c r="BH202" s="321">
        <f t="shared" si="199"/>
        <v>0</v>
      </c>
      <c r="BI202" s="321">
        <f t="shared" si="200"/>
        <v>0</v>
      </c>
      <c r="BJ202" s="321">
        <f t="shared" si="201"/>
        <v>0</v>
      </c>
      <c r="BK202" s="321">
        <f t="shared" si="202"/>
        <v>0</v>
      </c>
      <c r="BL202" s="321">
        <f t="shared" si="203"/>
        <v>0</v>
      </c>
      <c r="BM202" s="322">
        <f t="shared" si="204"/>
        <v>0</v>
      </c>
    </row>
    <row r="203" spans="2:65" x14ac:dyDescent="0.25">
      <c r="B203" s="363">
        <v>0.18</v>
      </c>
      <c r="C203" s="309"/>
      <c r="D203" s="309"/>
      <c r="E203" s="309"/>
      <c r="F203" s="309"/>
      <c r="G203" s="309"/>
      <c r="H203" s="309"/>
      <c r="I203" s="314">
        <f>'Form 5 BIODIESEL'!$F138</f>
        <v>0</v>
      </c>
      <c r="J203" s="314">
        <f>'Form 5 BIODIESEL'!$G138</f>
        <v>0</v>
      </c>
      <c r="K203" s="314">
        <f>'Form 6 LNG'!$F138</f>
        <v>0</v>
      </c>
      <c r="L203" s="314">
        <f>'Form 6 LNG'!$G138</f>
        <v>0</v>
      </c>
      <c r="M203" s="314">
        <f>'Form 7 BUNKER C'!$F138</f>
        <v>0</v>
      </c>
      <c r="N203" s="314">
        <f>'Form 7 BUNKER C'!$G138</f>
        <v>0</v>
      </c>
      <c r="O203" s="314">
        <f>'Form 8 LFO Diesel'!$F138</f>
        <v>0</v>
      </c>
      <c r="P203" s="315">
        <f>'Form 8 LFO Diesel'!$G138</f>
        <v>0</v>
      </c>
      <c r="Q203" s="113"/>
      <c r="R203" s="368">
        <v>0.18</v>
      </c>
      <c r="S203" s="309">
        <f t="shared" si="170"/>
        <v>0</v>
      </c>
      <c r="T203" s="321">
        <f t="shared" si="171"/>
        <v>0</v>
      </c>
      <c r="U203" s="321">
        <f t="shared" si="172"/>
        <v>0</v>
      </c>
      <c r="V203" s="321">
        <f t="shared" si="173"/>
        <v>0</v>
      </c>
      <c r="W203" s="321">
        <f t="shared" si="174"/>
        <v>0</v>
      </c>
      <c r="X203" s="321">
        <f t="shared" si="175"/>
        <v>0</v>
      </c>
      <c r="Y203" s="322">
        <f t="shared" si="176"/>
        <v>0</v>
      </c>
      <c r="Z203" s="113"/>
      <c r="AA203" s="113"/>
      <c r="AB203" s="368">
        <v>0.18</v>
      </c>
      <c r="AC203" s="309">
        <f t="shared" si="177"/>
        <v>0</v>
      </c>
      <c r="AD203" s="321">
        <f t="shared" si="178"/>
        <v>0</v>
      </c>
      <c r="AE203" s="321">
        <f t="shared" si="179"/>
        <v>0</v>
      </c>
      <c r="AF203" s="321">
        <f t="shared" si="180"/>
        <v>0</v>
      </c>
      <c r="AG203" s="321">
        <f t="shared" si="181"/>
        <v>0</v>
      </c>
      <c r="AH203" s="321">
        <f t="shared" si="182"/>
        <v>0</v>
      </c>
      <c r="AI203" s="322">
        <f t="shared" si="183"/>
        <v>0</v>
      </c>
      <c r="AJ203" s="113"/>
      <c r="AK203" s="106"/>
      <c r="AL203" s="368">
        <v>0.18</v>
      </c>
      <c r="AM203" s="309">
        <f t="shared" si="184"/>
        <v>0</v>
      </c>
      <c r="AN203" s="321">
        <f t="shared" si="185"/>
        <v>0</v>
      </c>
      <c r="AO203" s="321">
        <f t="shared" si="186"/>
        <v>0</v>
      </c>
      <c r="AP203" s="321">
        <f t="shared" si="187"/>
        <v>0</v>
      </c>
      <c r="AQ203" s="321">
        <f t="shared" si="188"/>
        <v>0</v>
      </c>
      <c r="AR203" s="321">
        <f t="shared" si="189"/>
        <v>0</v>
      </c>
      <c r="AS203" s="322">
        <f t="shared" si="190"/>
        <v>0</v>
      </c>
      <c r="AT203" s="113"/>
      <c r="AU203" s="106"/>
      <c r="AV203" s="368">
        <v>0.18</v>
      </c>
      <c r="AW203" s="309">
        <f t="shared" si="191"/>
        <v>0</v>
      </c>
      <c r="AX203" s="321">
        <f t="shared" si="192"/>
        <v>0</v>
      </c>
      <c r="AY203" s="321">
        <f t="shared" si="193"/>
        <v>0</v>
      </c>
      <c r="AZ203" s="321">
        <f t="shared" si="194"/>
        <v>0</v>
      </c>
      <c r="BA203" s="321">
        <f t="shared" si="195"/>
        <v>0</v>
      </c>
      <c r="BB203" s="321">
        <f t="shared" si="196"/>
        <v>0</v>
      </c>
      <c r="BC203" s="322">
        <f t="shared" si="197"/>
        <v>0</v>
      </c>
      <c r="BD203" s="114"/>
      <c r="BE203" s="106"/>
      <c r="BF203" s="368">
        <v>0.18</v>
      </c>
      <c r="BG203" s="309">
        <f t="shared" si="198"/>
        <v>0</v>
      </c>
      <c r="BH203" s="321">
        <f t="shared" si="199"/>
        <v>0</v>
      </c>
      <c r="BI203" s="321">
        <f t="shared" si="200"/>
        <v>0</v>
      </c>
      <c r="BJ203" s="321">
        <f t="shared" si="201"/>
        <v>0</v>
      </c>
      <c r="BK203" s="321">
        <f t="shared" si="202"/>
        <v>0</v>
      </c>
      <c r="BL203" s="321">
        <f t="shared" si="203"/>
        <v>0</v>
      </c>
      <c r="BM203" s="322">
        <f t="shared" si="204"/>
        <v>0</v>
      </c>
    </row>
    <row r="204" spans="2:65" x14ac:dyDescent="0.25">
      <c r="B204" s="363">
        <v>0.17</v>
      </c>
      <c r="C204" s="309"/>
      <c r="D204" s="309"/>
      <c r="E204" s="309"/>
      <c r="F204" s="309"/>
      <c r="G204" s="309"/>
      <c r="H204" s="309"/>
      <c r="I204" s="314">
        <f>'Form 5 BIODIESEL'!$F139</f>
        <v>0</v>
      </c>
      <c r="J204" s="314">
        <f>'Form 5 BIODIESEL'!$G139</f>
        <v>0</v>
      </c>
      <c r="K204" s="314">
        <f>'Form 6 LNG'!$F139</f>
        <v>0</v>
      </c>
      <c r="L204" s="314">
        <f>'Form 6 LNG'!$G139</f>
        <v>0</v>
      </c>
      <c r="M204" s="314">
        <f>'Form 7 BUNKER C'!$F139</f>
        <v>0</v>
      </c>
      <c r="N204" s="314">
        <f>'Form 7 BUNKER C'!$G139</f>
        <v>0</v>
      </c>
      <c r="O204" s="314">
        <f>'Form 8 LFO Diesel'!$F139</f>
        <v>0</v>
      </c>
      <c r="P204" s="315">
        <f>'Form 8 LFO Diesel'!$G139</f>
        <v>0</v>
      </c>
      <c r="Q204" s="113"/>
      <c r="R204" s="368">
        <v>0.17</v>
      </c>
      <c r="S204" s="309">
        <f t="shared" si="170"/>
        <v>0</v>
      </c>
      <c r="T204" s="321">
        <f t="shared" si="171"/>
        <v>0</v>
      </c>
      <c r="U204" s="321">
        <f t="shared" si="172"/>
        <v>0</v>
      </c>
      <c r="V204" s="321">
        <f t="shared" si="173"/>
        <v>0</v>
      </c>
      <c r="W204" s="321">
        <f t="shared" si="174"/>
        <v>0</v>
      </c>
      <c r="X204" s="321">
        <f t="shared" si="175"/>
        <v>0</v>
      </c>
      <c r="Y204" s="322">
        <f t="shared" si="176"/>
        <v>0</v>
      </c>
      <c r="Z204" s="113"/>
      <c r="AA204" s="113"/>
      <c r="AB204" s="368">
        <v>0.17</v>
      </c>
      <c r="AC204" s="309">
        <f t="shared" si="177"/>
        <v>0</v>
      </c>
      <c r="AD204" s="321">
        <f t="shared" si="178"/>
        <v>0</v>
      </c>
      <c r="AE204" s="321">
        <f t="shared" si="179"/>
        <v>0</v>
      </c>
      <c r="AF204" s="321">
        <f t="shared" si="180"/>
        <v>0</v>
      </c>
      <c r="AG204" s="321">
        <f t="shared" si="181"/>
        <v>0</v>
      </c>
      <c r="AH204" s="321">
        <f t="shared" si="182"/>
        <v>0</v>
      </c>
      <c r="AI204" s="322">
        <f t="shared" si="183"/>
        <v>0</v>
      </c>
      <c r="AJ204" s="113"/>
      <c r="AK204" s="106"/>
      <c r="AL204" s="368">
        <v>0.17</v>
      </c>
      <c r="AM204" s="309">
        <f t="shared" si="184"/>
        <v>0</v>
      </c>
      <c r="AN204" s="321">
        <f t="shared" si="185"/>
        <v>0</v>
      </c>
      <c r="AO204" s="321">
        <f t="shared" si="186"/>
        <v>0</v>
      </c>
      <c r="AP204" s="321">
        <f t="shared" si="187"/>
        <v>0</v>
      </c>
      <c r="AQ204" s="321">
        <f t="shared" si="188"/>
        <v>0</v>
      </c>
      <c r="AR204" s="321">
        <f t="shared" si="189"/>
        <v>0</v>
      </c>
      <c r="AS204" s="322">
        <f t="shared" si="190"/>
        <v>0</v>
      </c>
      <c r="AT204" s="113"/>
      <c r="AU204" s="106"/>
      <c r="AV204" s="368">
        <v>0.17</v>
      </c>
      <c r="AW204" s="309">
        <f t="shared" si="191"/>
        <v>0</v>
      </c>
      <c r="AX204" s="321">
        <f t="shared" si="192"/>
        <v>0</v>
      </c>
      <c r="AY204" s="321">
        <f t="shared" si="193"/>
        <v>0</v>
      </c>
      <c r="AZ204" s="321">
        <f t="shared" si="194"/>
        <v>0</v>
      </c>
      <c r="BA204" s="321">
        <f t="shared" si="195"/>
        <v>0</v>
      </c>
      <c r="BB204" s="321">
        <f t="shared" si="196"/>
        <v>0</v>
      </c>
      <c r="BC204" s="322">
        <f t="shared" si="197"/>
        <v>0</v>
      </c>
      <c r="BD204" s="114"/>
      <c r="BE204" s="106"/>
      <c r="BF204" s="368">
        <v>0.17</v>
      </c>
      <c r="BG204" s="309">
        <f t="shared" si="198"/>
        <v>0</v>
      </c>
      <c r="BH204" s="321">
        <f t="shared" si="199"/>
        <v>0</v>
      </c>
      <c r="BI204" s="321">
        <f t="shared" si="200"/>
        <v>0</v>
      </c>
      <c r="BJ204" s="321">
        <f t="shared" si="201"/>
        <v>0</v>
      </c>
      <c r="BK204" s="321">
        <f t="shared" si="202"/>
        <v>0</v>
      </c>
      <c r="BL204" s="321">
        <f t="shared" si="203"/>
        <v>0</v>
      </c>
      <c r="BM204" s="322">
        <f t="shared" si="204"/>
        <v>0</v>
      </c>
    </row>
    <row r="205" spans="2:65" x14ac:dyDescent="0.25">
      <c r="B205" s="363">
        <v>0.16</v>
      </c>
      <c r="C205" s="309"/>
      <c r="D205" s="309"/>
      <c r="E205" s="309"/>
      <c r="F205" s="309"/>
      <c r="G205" s="309"/>
      <c r="H205" s="309"/>
      <c r="I205" s="314">
        <f>'Form 5 BIODIESEL'!$F140</f>
        <v>0</v>
      </c>
      <c r="J205" s="314">
        <f>'Form 5 BIODIESEL'!$G140</f>
        <v>0</v>
      </c>
      <c r="K205" s="314">
        <f>'Form 6 LNG'!$F140</f>
        <v>0</v>
      </c>
      <c r="L205" s="314">
        <f>'Form 6 LNG'!$G140</f>
        <v>0</v>
      </c>
      <c r="M205" s="314">
        <f>'Form 7 BUNKER C'!$F140</f>
        <v>0</v>
      </c>
      <c r="N205" s="314">
        <f>'Form 7 BUNKER C'!$G140</f>
        <v>0</v>
      </c>
      <c r="O205" s="314">
        <f>'Form 8 LFO Diesel'!$F140</f>
        <v>0</v>
      </c>
      <c r="P205" s="315">
        <f>'Form 8 LFO Diesel'!$G140</f>
        <v>0</v>
      </c>
      <c r="Q205" s="113"/>
      <c r="R205" s="368">
        <v>0.16</v>
      </c>
      <c r="S205" s="309">
        <f t="shared" si="170"/>
        <v>0</v>
      </c>
      <c r="T205" s="321">
        <f t="shared" si="171"/>
        <v>0</v>
      </c>
      <c r="U205" s="321">
        <f t="shared" si="172"/>
        <v>0</v>
      </c>
      <c r="V205" s="321">
        <f t="shared" si="173"/>
        <v>0</v>
      </c>
      <c r="W205" s="321">
        <f t="shared" si="174"/>
        <v>0</v>
      </c>
      <c r="X205" s="321">
        <f t="shared" si="175"/>
        <v>0</v>
      </c>
      <c r="Y205" s="322">
        <f t="shared" si="176"/>
        <v>0</v>
      </c>
      <c r="Z205" s="113"/>
      <c r="AA205" s="113"/>
      <c r="AB205" s="368">
        <v>0.16</v>
      </c>
      <c r="AC205" s="309">
        <f t="shared" si="177"/>
        <v>0</v>
      </c>
      <c r="AD205" s="321">
        <f t="shared" si="178"/>
        <v>0</v>
      </c>
      <c r="AE205" s="321">
        <f t="shared" si="179"/>
        <v>0</v>
      </c>
      <c r="AF205" s="321">
        <f t="shared" si="180"/>
        <v>0</v>
      </c>
      <c r="AG205" s="321">
        <f t="shared" si="181"/>
        <v>0</v>
      </c>
      <c r="AH205" s="321">
        <f t="shared" si="182"/>
        <v>0</v>
      </c>
      <c r="AI205" s="322">
        <f t="shared" si="183"/>
        <v>0</v>
      </c>
      <c r="AJ205" s="113"/>
      <c r="AK205" s="106"/>
      <c r="AL205" s="368">
        <v>0.16</v>
      </c>
      <c r="AM205" s="309">
        <f t="shared" si="184"/>
        <v>0</v>
      </c>
      <c r="AN205" s="321">
        <f t="shared" si="185"/>
        <v>0</v>
      </c>
      <c r="AO205" s="321">
        <f t="shared" si="186"/>
        <v>0</v>
      </c>
      <c r="AP205" s="321">
        <f t="shared" si="187"/>
        <v>0</v>
      </c>
      <c r="AQ205" s="321">
        <f t="shared" si="188"/>
        <v>0</v>
      </c>
      <c r="AR205" s="321">
        <f t="shared" si="189"/>
        <v>0</v>
      </c>
      <c r="AS205" s="322">
        <f t="shared" si="190"/>
        <v>0</v>
      </c>
      <c r="AT205" s="113"/>
      <c r="AU205" s="106"/>
      <c r="AV205" s="368">
        <v>0.16</v>
      </c>
      <c r="AW205" s="309">
        <f t="shared" si="191"/>
        <v>0</v>
      </c>
      <c r="AX205" s="321">
        <f t="shared" si="192"/>
        <v>0</v>
      </c>
      <c r="AY205" s="321">
        <f t="shared" si="193"/>
        <v>0</v>
      </c>
      <c r="AZ205" s="321">
        <f t="shared" si="194"/>
        <v>0</v>
      </c>
      <c r="BA205" s="321">
        <f t="shared" si="195"/>
        <v>0</v>
      </c>
      <c r="BB205" s="321">
        <f t="shared" si="196"/>
        <v>0</v>
      </c>
      <c r="BC205" s="322">
        <f t="shared" si="197"/>
        <v>0</v>
      </c>
      <c r="BD205" s="114"/>
      <c r="BE205" s="106"/>
      <c r="BF205" s="368">
        <v>0.16</v>
      </c>
      <c r="BG205" s="309">
        <f t="shared" si="198"/>
        <v>0</v>
      </c>
      <c r="BH205" s="321">
        <f t="shared" si="199"/>
        <v>0</v>
      </c>
      <c r="BI205" s="321">
        <f t="shared" si="200"/>
        <v>0</v>
      </c>
      <c r="BJ205" s="321">
        <f t="shared" si="201"/>
        <v>0</v>
      </c>
      <c r="BK205" s="321">
        <f t="shared" si="202"/>
        <v>0</v>
      </c>
      <c r="BL205" s="321">
        <f t="shared" si="203"/>
        <v>0</v>
      </c>
      <c r="BM205" s="322">
        <f t="shared" si="204"/>
        <v>0</v>
      </c>
    </row>
    <row r="206" spans="2:65" x14ac:dyDescent="0.25">
      <c r="B206" s="363">
        <v>0.15</v>
      </c>
      <c r="C206" s="309"/>
      <c r="D206" s="309"/>
      <c r="E206" s="309"/>
      <c r="F206" s="309"/>
      <c r="G206" s="309"/>
      <c r="H206" s="309"/>
      <c r="I206" s="314">
        <f>'Form 5 BIODIESEL'!$F141</f>
        <v>0</v>
      </c>
      <c r="J206" s="314">
        <f>'Form 5 BIODIESEL'!$G141</f>
        <v>0</v>
      </c>
      <c r="K206" s="314">
        <f>'Form 6 LNG'!$F141</f>
        <v>0</v>
      </c>
      <c r="L206" s="314">
        <f>'Form 6 LNG'!$G141</f>
        <v>0</v>
      </c>
      <c r="M206" s="314">
        <f>'Form 7 BUNKER C'!$F141</f>
        <v>0</v>
      </c>
      <c r="N206" s="314">
        <f>'Form 7 BUNKER C'!$G141</f>
        <v>0</v>
      </c>
      <c r="O206" s="314">
        <f>'Form 8 LFO Diesel'!$F141</f>
        <v>0</v>
      </c>
      <c r="P206" s="315">
        <f>'Form 8 LFO Diesel'!$G141</f>
        <v>0</v>
      </c>
      <c r="Q206" s="113"/>
      <c r="R206" s="368">
        <v>0.15</v>
      </c>
      <c r="S206" s="309">
        <f t="shared" si="170"/>
        <v>0</v>
      </c>
      <c r="T206" s="321">
        <f t="shared" si="171"/>
        <v>0</v>
      </c>
      <c r="U206" s="321">
        <f t="shared" si="172"/>
        <v>0</v>
      </c>
      <c r="V206" s="321">
        <f t="shared" si="173"/>
        <v>0</v>
      </c>
      <c r="W206" s="321">
        <f t="shared" si="174"/>
        <v>0</v>
      </c>
      <c r="X206" s="321">
        <f t="shared" si="175"/>
        <v>0</v>
      </c>
      <c r="Y206" s="322">
        <f t="shared" si="176"/>
        <v>0</v>
      </c>
      <c r="Z206" s="113"/>
      <c r="AA206" s="113"/>
      <c r="AB206" s="368">
        <v>0.15</v>
      </c>
      <c r="AC206" s="309">
        <f t="shared" si="177"/>
        <v>0</v>
      </c>
      <c r="AD206" s="321">
        <f t="shared" si="178"/>
        <v>0</v>
      </c>
      <c r="AE206" s="321">
        <f t="shared" si="179"/>
        <v>0</v>
      </c>
      <c r="AF206" s="321">
        <f t="shared" si="180"/>
        <v>0</v>
      </c>
      <c r="AG206" s="321">
        <f t="shared" si="181"/>
        <v>0</v>
      </c>
      <c r="AH206" s="321">
        <f t="shared" si="182"/>
        <v>0</v>
      </c>
      <c r="AI206" s="322">
        <f t="shared" si="183"/>
        <v>0</v>
      </c>
      <c r="AJ206" s="113"/>
      <c r="AK206" s="106"/>
      <c r="AL206" s="368">
        <v>0.15</v>
      </c>
      <c r="AM206" s="309">
        <f t="shared" si="184"/>
        <v>0</v>
      </c>
      <c r="AN206" s="321">
        <f t="shared" si="185"/>
        <v>0</v>
      </c>
      <c r="AO206" s="321">
        <f t="shared" si="186"/>
        <v>0</v>
      </c>
      <c r="AP206" s="321">
        <f t="shared" si="187"/>
        <v>0</v>
      </c>
      <c r="AQ206" s="321">
        <f t="shared" si="188"/>
        <v>0</v>
      </c>
      <c r="AR206" s="321">
        <f t="shared" si="189"/>
        <v>0</v>
      </c>
      <c r="AS206" s="322">
        <f t="shared" si="190"/>
        <v>0</v>
      </c>
      <c r="AT206" s="113"/>
      <c r="AU206" s="106"/>
      <c r="AV206" s="368">
        <v>0.15</v>
      </c>
      <c r="AW206" s="309">
        <f t="shared" si="191"/>
        <v>0</v>
      </c>
      <c r="AX206" s="321">
        <f t="shared" si="192"/>
        <v>0</v>
      </c>
      <c r="AY206" s="321">
        <f t="shared" si="193"/>
        <v>0</v>
      </c>
      <c r="AZ206" s="321">
        <f t="shared" si="194"/>
        <v>0</v>
      </c>
      <c r="BA206" s="321">
        <f t="shared" si="195"/>
        <v>0</v>
      </c>
      <c r="BB206" s="321">
        <f t="shared" si="196"/>
        <v>0</v>
      </c>
      <c r="BC206" s="322">
        <f t="shared" si="197"/>
        <v>0</v>
      </c>
      <c r="BD206" s="114"/>
      <c r="BE206" s="106"/>
      <c r="BF206" s="368">
        <v>0.15</v>
      </c>
      <c r="BG206" s="309">
        <f t="shared" si="198"/>
        <v>0</v>
      </c>
      <c r="BH206" s="321">
        <f t="shared" si="199"/>
        <v>0</v>
      </c>
      <c r="BI206" s="321">
        <f t="shared" si="200"/>
        <v>0</v>
      </c>
      <c r="BJ206" s="321">
        <f t="shared" si="201"/>
        <v>0</v>
      </c>
      <c r="BK206" s="321">
        <f t="shared" si="202"/>
        <v>0</v>
      </c>
      <c r="BL206" s="321">
        <f t="shared" si="203"/>
        <v>0</v>
      </c>
      <c r="BM206" s="322">
        <f t="shared" si="204"/>
        <v>0</v>
      </c>
    </row>
    <row r="207" spans="2:65" x14ac:dyDescent="0.25">
      <c r="B207" s="363">
        <v>0.14000000000000001</v>
      </c>
      <c r="C207" s="309"/>
      <c r="D207" s="309"/>
      <c r="E207" s="309"/>
      <c r="F207" s="309"/>
      <c r="G207" s="309"/>
      <c r="H207" s="309"/>
      <c r="I207" s="314">
        <f>'Form 5 BIODIESEL'!$F142</f>
        <v>0</v>
      </c>
      <c r="J207" s="314">
        <f>'Form 5 BIODIESEL'!$G142</f>
        <v>0</v>
      </c>
      <c r="K207" s="314">
        <f>'Form 6 LNG'!$F142</f>
        <v>0</v>
      </c>
      <c r="L207" s="314">
        <f>'Form 6 LNG'!$G142</f>
        <v>0</v>
      </c>
      <c r="M207" s="314">
        <f>'Form 7 BUNKER C'!$F142</f>
        <v>0</v>
      </c>
      <c r="N207" s="314">
        <f>'Form 7 BUNKER C'!$G142</f>
        <v>0</v>
      </c>
      <c r="O207" s="314">
        <f>'Form 8 LFO Diesel'!$F142</f>
        <v>0</v>
      </c>
      <c r="P207" s="315">
        <f>'Form 8 LFO Diesel'!$G142</f>
        <v>0</v>
      </c>
      <c r="Q207" s="113"/>
      <c r="R207" s="368">
        <v>0.14000000000000001</v>
      </c>
      <c r="S207" s="309">
        <f t="shared" si="170"/>
        <v>0</v>
      </c>
      <c r="T207" s="321">
        <f t="shared" si="171"/>
        <v>0</v>
      </c>
      <c r="U207" s="321">
        <f t="shared" si="172"/>
        <v>0</v>
      </c>
      <c r="V207" s="321">
        <f t="shared" si="173"/>
        <v>0</v>
      </c>
      <c r="W207" s="321">
        <f t="shared" si="174"/>
        <v>0</v>
      </c>
      <c r="X207" s="321">
        <f t="shared" si="175"/>
        <v>0</v>
      </c>
      <c r="Y207" s="322">
        <f t="shared" si="176"/>
        <v>0</v>
      </c>
      <c r="Z207" s="113"/>
      <c r="AA207" s="113"/>
      <c r="AB207" s="368">
        <v>0.14000000000000001</v>
      </c>
      <c r="AC207" s="309">
        <f t="shared" si="177"/>
        <v>0</v>
      </c>
      <c r="AD207" s="321">
        <f t="shared" si="178"/>
        <v>0</v>
      </c>
      <c r="AE207" s="321">
        <f t="shared" si="179"/>
        <v>0</v>
      </c>
      <c r="AF207" s="321">
        <f t="shared" si="180"/>
        <v>0</v>
      </c>
      <c r="AG207" s="321">
        <f t="shared" si="181"/>
        <v>0</v>
      </c>
      <c r="AH207" s="321">
        <f t="shared" si="182"/>
        <v>0</v>
      </c>
      <c r="AI207" s="322">
        <f t="shared" si="183"/>
        <v>0</v>
      </c>
      <c r="AJ207" s="113"/>
      <c r="AK207" s="106"/>
      <c r="AL207" s="368">
        <v>0.14000000000000001</v>
      </c>
      <c r="AM207" s="309">
        <f t="shared" si="184"/>
        <v>0</v>
      </c>
      <c r="AN207" s="321">
        <f t="shared" si="185"/>
        <v>0</v>
      </c>
      <c r="AO207" s="321">
        <f t="shared" si="186"/>
        <v>0</v>
      </c>
      <c r="AP207" s="321">
        <f t="shared" si="187"/>
        <v>0</v>
      </c>
      <c r="AQ207" s="321">
        <f t="shared" si="188"/>
        <v>0</v>
      </c>
      <c r="AR207" s="321">
        <f t="shared" si="189"/>
        <v>0</v>
      </c>
      <c r="AS207" s="322">
        <f t="shared" si="190"/>
        <v>0</v>
      </c>
      <c r="AT207" s="113"/>
      <c r="AU207" s="106"/>
      <c r="AV207" s="368">
        <v>0.14000000000000001</v>
      </c>
      <c r="AW207" s="309">
        <f t="shared" si="191"/>
        <v>0</v>
      </c>
      <c r="AX207" s="321">
        <f t="shared" si="192"/>
        <v>0</v>
      </c>
      <c r="AY207" s="321">
        <f t="shared" si="193"/>
        <v>0</v>
      </c>
      <c r="AZ207" s="321">
        <f t="shared" si="194"/>
        <v>0</v>
      </c>
      <c r="BA207" s="321">
        <f t="shared" si="195"/>
        <v>0</v>
      </c>
      <c r="BB207" s="321">
        <f t="shared" si="196"/>
        <v>0</v>
      </c>
      <c r="BC207" s="322">
        <f t="shared" si="197"/>
        <v>0</v>
      </c>
      <c r="BD207" s="114"/>
      <c r="BE207" s="106"/>
      <c r="BF207" s="368">
        <v>0.14000000000000001</v>
      </c>
      <c r="BG207" s="309">
        <f t="shared" si="198"/>
        <v>0</v>
      </c>
      <c r="BH207" s="321">
        <f t="shared" si="199"/>
        <v>0</v>
      </c>
      <c r="BI207" s="321">
        <f t="shared" si="200"/>
        <v>0</v>
      </c>
      <c r="BJ207" s="321">
        <f t="shared" si="201"/>
        <v>0</v>
      </c>
      <c r="BK207" s="321">
        <f t="shared" si="202"/>
        <v>0</v>
      </c>
      <c r="BL207" s="321">
        <f t="shared" si="203"/>
        <v>0</v>
      </c>
      <c r="BM207" s="322">
        <f t="shared" si="204"/>
        <v>0</v>
      </c>
    </row>
    <row r="208" spans="2:65" x14ac:dyDescent="0.25">
      <c r="B208" s="363">
        <v>0.13</v>
      </c>
      <c r="C208" s="309"/>
      <c r="D208" s="309"/>
      <c r="E208" s="309"/>
      <c r="F208" s="309"/>
      <c r="G208" s="309"/>
      <c r="H208" s="309"/>
      <c r="I208" s="314">
        <f>'Form 5 BIODIESEL'!$F143</f>
        <v>0</v>
      </c>
      <c r="J208" s="314">
        <f>'Form 5 BIODIESEL'!$G143</f>
        <v>0</v>
      </c>
      <c r="K208" s="314">
        <f>'Form 6 LNG'!$F143</f>
        <v>0</v>
      </c>
      <c r="L208" s="314">
        <f>'Form 6 LNG'!$G143</f>
        <v>0</v>
      </c>
      <c r="M208" s="314">
        <f>'Form 7 BUNKER C'!$F143</f>
        <v>0</v>
      </c>
      <c r="N208" s="314">
        <f>'Form 7 BUNKER C'!$G143</f>
        <v>0</v>
      </c>
      <c r="O208" s="314">
        <f>'Form 8 LFO Diesel'!$F143</f>
        <v>0</v>
      </c>
      <c r="P208" s="315">
        <f>'Form 8 LFO Diesel'!$G143</f>
        <v>0</v>
      </c>
      <c r="Q208" s="113"/>
      <c r="R208" s="368">
        <v>0.13</v>
      </c>
      <c r="S208" s="309">
        <f t="shared" si="170"/>
        <v>0</v>
      </c>
      <c r="T208" s="321">
        <f t="shared" si="171"/>
        <v>0</v>
      </c>
      <c r="U208" s="321">
        <f t="shared" si="172"/>
        <v>0</v>
      </c>
      <c r="V208" s="321">
        <f t="shared" si="173"/>
        <v>0</v>
      </c>
      <c r="W208" s="321">
        <f t="shared" si="174"/>
        <v>0</v>
      </c>
      <c r="X208" s="321">
        <f t="shared" si="175"/>
        <v>0</v>
      </c>
      <c r="Y208" s="322">
        <f t="shared" si="176"/>
        <v>0</v>
      </c>
      <c r="Z208" s="113"/>
      <c r="AA208" s="113"/>
      <c r="AB208" s="368">
        <v>0.13</v>
      </c>
      <c r="AC208" s="309">
        <f t="shared" si="177"/>
        <v>0</v>
      </c>
      <c r="AD208" s="321">
        <f t="shared" si="178"/>
        <v>0</v>
      </c>
      <c r="AE208" s="321">
        <f t="shared" si="179"/>
        <v>0</v>
      </c>
      <c r="AF208" s="321">
        <f t="shared" si="180"/>
        <v>0</v>
      </c>
      <c r="AG208" s="321">
        <f t="shared" si="181"/>
        <v>0</v>
      </c>
      <c r="AH208" s="321">
        <f t="shared" si="182"/>
        <v>0</v>
      </c>
      <c r="AI208" s="322">
        <f t="shared" si="183"/>
        <v>0</v>
      </c>
      <c r="AJ208" s="113"/>
      <c r="AK208" s="106"/>
      <c r="AL208" s="368">
        <v>0.13</v>
      </c>
      <c r="AM208" s="309">
        <f t="shared" si="184"/>
        <v>0</v>
      </c>
      <c r="AN208" s="321">
        <f t="shared" si="185"/>
        <v>0</v>
      </c>
      <c r="AO208" s="321">
        <f t="shared" si="186"/>
        <v>0</v>
      </c>
      <c r="AP208" s="321">
        <f t="shared" si="187"/>
        <v>0</v>
      </c>
      <c r="AQ208" s="321">
        <f t="shared" si="188"/>
        <v>0</v>
      </c>
      <c r="AR208" s="321">
        <f t="shared" si="189"/>
        <v>0</v>
      </c>
      <c r="AS208" s="322">
        <f t="shared" si="190"/>
        <v>0</v>
      </c>
      <c r="AT208" s="113"/>
      <c r="AU208" s="106"/>
      <c r="AV208" s="368">
        <v>0.13</v>
      </c>
      <c r="AW208" s="309">
        <f t="shared" si="191"/>
        <v>0</v>
      </c>
      <c r="AX208" s="321">
        <f t="shared" si="192"/>
        <v>0</v>
      </c>
      <c r="AY208" s="321">
        <f t="shared" si="193"/>
        <v>0</v>
      </c>
      <c r="AZ208" s="321">
        <f t="shared" si="194"/>
        <v>0</v>
      </c>
      <c r="BA208" s="321">
        <f t="shared" si="195"/>
        <v>0</v>
      </c>
      <c r="BB208" s="321">
        <f t="shared" si="196"/>
        <v>0</v>
      </c>
      <c r="BC208" s="322">
        <f t="shared" si="197"/>
        <v>0</v>
      </c>
      <c r="BD208" s="114"/>
      <c r="BE208" s="106"/>
      <c r="BF208" s="368">
        <v>0.13</v>
      </c>
      <c r="BG208" s="309">
        <f t="shared" si="198"/>
        <v>0</v>
      </c>
      <c r="BH208" s="321">
        <f t="shared" si="199"/>
        <v>0</v>
      </c>
      <c r="BI208" s="321">
        <f t="shared" si="200"/>
        <v>0</v>
      </c>
      <c r="BJ208" s="321">
        <f t="shared" si="201"/>
        <v>0</v>
      </c>
      <c r="BK208" s="321">
        <f t="shared" si="202"/>
        <v>0</v>
      </c>
      <c r="BL208" s="321">
        <f t="shared" si="203"/>
        <v>0</v>
      </c>
      <c r="BM208" s="322">
        <f t="shared" si="204"/>
        <v>0</v>
      </c>
    </row>
    <row r="209" spans="2:65" x14ac:dyDescent="0.25">
      <c r="B209" s="363">
        <v>0.12</v>
      </c>
      <c r="C209" s="309"/>
      <c r="D209" s="309"/>
      <c r="E209" s="309"/>
      <c r="F209" s="309"/>
      <c r="G209" s="309"/>
      <c r="H209" s="309"/>
      <c r="I209" s="314">
        <f>'Form 5 BIODIESEL'!$F144</f>
        <v>0</v>
      </c>
      <c r="J209" s="314">
        <f>'Form 5 BIODIESEL'!$G144</f>
        <v>0</v>
      </c>
      <c r="K209" s="314">
        <f>'Form 6 LNG'!$F144</f>
        <v>0</v>
      </c>
      <c r="L209" s="314">
        <f>'Form 6 LNG'!$G144</f>
        <v>0</v>
      </c>
      <c r="M209" s="314">
        <f>'Form 7 BUNKER C'!$F144</f>
        <v>0</v>
      </c>
      <c r="N209" s="314">
        <f>'Form 7 BUNKER C'!$G144</f>
        <v>0</v>
      </c>
      <c r="O209" s="314">
        <f>'Form 8 LFO Diesel'!$F144</f>
        <v>0</v>
      </c>
      <c r="P209" s="315">
        <f>'Form 8 LFO Diesel'!$G144</f>
        <v>0</v>
      </c>
      <c r="Q209" s="113"/>
      <c r="R209" s="368">
        <v>0.12</v>
      </c>
      <c r="S209" s="309">
        <f t="shared" si="170"/>
        <v>0</v>
      </c>
      <c r="T209" s="321">
        <f t="shared" si="171"/>
        <v>0</v>
      </c>
      <c r="U209" s="321">
        <f t="shared" si="172"/>
        <v>0</v>
      </c>
      <c r="V209" s="321">
        <f t="shared" si="173"/>
        <v>0</v>
      </c>
      <c r="W209" s="321">
        <f t="shared" si="174"/>
        <v>0</v>
      </c>
      <c r="X209" s="321">
        <f t="shared" si="175"/>
        <v>0</v>
      </c>
      <c r="Y209" s="322">
        <f t="shared" si="176"/>
        <v>0</v>
      </c>
      <c r="Z209" s="113"/>
      <c r="AA209" s="113"/>
      <c r="AB209" s="368">
        <v>0.12</v>
      </c>
      <c r="AC209" s="309">
        <f t="shared" si="177"/>
        <v>0</v>
      </c>
      <c r="AD209" s="321">
        <f t="shared" si="178"/>
        <v>0</v>
      </c>
      <c r="AE209" s="321">
        <f t="shared" si="179"/>
        <v>0</v>
      </c>
      <c r="AF209" s="321">
        <f t="shared" si="180"/>
        <v>0</v>
      </c>
      <c r="AG209" s="321">
        <f t="shared" si="181"/>
        <v>0</v>
      </c>
      <c r="AH209" s="321">
        <f t="shared" si="182"/>
        <v>0</v>
      </c>
      <c r="AI209" s="322">
        <f t="shared" si="183"/>
        <v>0</v>
      </c>
      <c r="AJ209" s="113"/>
      <c r="AK209" s="106"/>
      <c r="AL209" s="368">
        <v>0.12</v>
      </c>
      <c r="AM209" s="309">
        <f t="shared" si="184"/>
        <v>0</v>
      </c>
      <c r="AN209" s="321">
        <f t="shared" si="185"/>
        <v>0</v>
      </c>
      <c r="AO209" s="321">
        <f t="shared" si="186"/>
        <v>0</v>
      </c>
      <c r="AP209" s="321">
        <f t="shared" si="187"/>
        <v>0</v>
      </c>
      <c r="AQ209" s="321">
        <f t="shared" si="188"/>
        <v>0</v>
      </c>
      <c r="AR209" s="321">
        <f t="shared" si="189"/>
        <v>0</v>
      </c>
      <c r="AS209" s="322">
        <f t="shared" si="190"/>
        <v>0</v>
      </c>
      <c r="AT209" s="113"/>
      <c r="AU209" s="106"/>
      <c r="AV209" s="368">
        <v>0.12</v>
      </c>
      <c r="AW209" s="309">
        <f t="shared" si="191"/>
        <v>0</v>
      </c>
      <c r="AX209" s="321">
        <f t="shared" si="192"/>
        <v>0</v>
      </c>
      <c r="AY209" s="321">
        <f t="shared" si="193"/>
        <v>0</v>
      </c>
      <c r="AZ209" s="321">
        <f t="shared" si="194"/>
        <v>0</v>
      </c>
      <c r="BA209" s="321">
        <f t="shared" si="195"/>
        <v>0</v>
      </c>
      <c r="BB209" s="321">
        <f t="shared" si="196"/>
        <v>0</v>
      </c>
      <c r="BC209" s="322">
        <f t="shared" si="197"/>
        <v>0</v>
      </c>
      <c r="BD209" s="114"/>
      <c r="BE209" s="106"/>
      <c r="BF209" s="368">
        <v>0.12</v>
      </c>
      <c r="BG209" s="309">
        <f t="shared" si="198"/>
        <v>0</v>
      </c>
      <c r="BH209" s="321">
        <f t="shared" si="199"/>
        <v>0</v>
      </c>
      <c r="BI209" s="321">
        <f t="shared" si="200"/>
        <v>0</v>
      </c>
      <c r="BJ209" s="321">
        <f t="shared" si="201"/>
        <v>0</v>
      </c>
      <c r="BK209" s="321">
        <f t="shared" si="202"/>
        <v>0</v>
      </c>
      <c r="BL209" s="321">
        <f t="shared" si="203"/>
        <v>0</v>
      </c>
      <c r="BM209" s="322">
        <f t="shared" si="204"/>
        <v>0</v>
      </c>
    </row>
    <row r="210" spans="2:65" x14ac:dyDescent="0.25">
      <c r="B210" s="363">
        <v>0.11</v>
      </c>
      <c r="C210" s="309"/>
      <c r="D210" s="309"/>
      <c r="E210" s="309"/>
      <c r="F210" s="309"/>
      <c r="G210" s="309"/>
      <c r="H210" s="309"/>
      <c r="I210" s="314">
        <f>'Form 5 BIODIESEL'!$F145</f>
        <v>0</v>
      </c>
      <c r="J210" s="314">
        <f>'Form 5 BIODIESEL'!$G145</f>
        <v>0</v>
      </c>
      <c r="K210" s="314">
        <f>'Form 6 LNG'!$F145</f>
        <v>0</v>
      </c>
      <c r="L210" s="314">
        <f>'Form 6 LNG'!$G145</f>
        <v>0</v>
      </c>
      <c r="M210" s="314">
        <f>'Form 7 BUNKER C'!$F145</f>
        <v>0</v>
      </c>
      <c r="N210" s="314">
        <f>'Form 7 BUNKER C'!$G145</f>
        <v>0</v>
      </c>
      <c r="O210" s="314">
        <f>'Form 8 LFO Diesel'!$F145</f>
        <v>0</v>
      </c>
      <c r="P210" s="315">
        <f>'Form 8 LFO Diesel'!$G145</f>
        <v>0</v>
      </c>
      <c r="Q210" s="113"/>
      <c r="R210" s="368">
        <v>0.11</v>
      </c>
      <c r="S210" s="309">
        <f t="shared" si="170"/>
        <v>0</v>
      </c>
      <c r="T210" s="321">
        <f t="shared" si="171"/>
        <v>0</v>
      </c>
      <c r="U210" s="321">
        <f t="shared" si="172"/>
        <v>0</v>
      </c>
      <c r="V210" s="321">
        <f t="shared" si="173"/>
        <v>0</v>
      </c>
      <c r="W210" s="321">
        <f t="shared" si="174"/>
        <v>0</v>
      </c>
      <c r="X210" s="321">
        <f t="shared" si="175"/>
        <v>0</v>
      </c>
      <c r="Y210" s="322">
        <f t="shared" si="176"/>
        <v>0</v>
      </c>
      <c r="Z210" s="113"/>
      <c r="AA210" s="113"/>
      <c r="AB210" s="368">
        <v>0.11</v>
      </c>
      <c r="AC210" s="309">
        <f t="shared" si="177"/>
        <v>0</v>
      </c>
      <c r="AD210" s="321">
        <f t="shared" si="178"/>
        <v>0</v>
      </c>
      <c r="AE210" s="321">
        <f t="shared" si="179"/>
        <v>0</v>
      </c>
      <c r="AF210" s="321">
        <f t="shared" si="180"/>
        <v>0</v>
      </c>
      <c r="AG210" s="321">
        <f t="shared" si="181"/>
        <v>0</v>
      </c>
      <c r="AH210" s="321">
        <f t="shared" si="182"/>
        <v>0</v>
      </c>
      <c r="AI210" s="322">
        <f t="shared" si="183"/>
        <v>0</v>
      </c>
      <c r="AJ210" s="113"/>
      <c r="AK210" s="106"/>
      <c r="AL210" s="368">
        <v>0.11</v>
      </c>
      <c r="AM210" s="309">
        <f t="shared" si="184"/>
        <v>0</v>
      </c>
      <c r="AN210" s="321">
        <f t="shared" si="185"/>
        <v>0</v>
      </c>
      <c r="AO210" s="321">
        <f t="shared" si="186"/>
        <v>0</v>
      </c>
      <c r="AP210" s="321">
        <f t="shared" si="187"/>
        <v>0</v>
      </c>
      <c r="AQ210" s="321">
        <f t="shared" si="188"/>
        <v>0</v>
      </c>
      <c r="AR210" s="321">
        <f t="shared" si="189"/>
        <v>0</v>
      </c>
      <c r="AS210" s="322">
        <f t="shared" si="190"/>
        <v>0</v>
      </c>
      <c r="AT210" s="113"/>
      <c r="AU210" s="106"/>
      <c r="AV210" s="368">
        <v>0.11</v>
      </c>
      <c r="AW210" s="309">
        <f t="shared" si="191"/>
        <v>0</v>
      </c>
      <c r="AX210" s="321">
        <f t="shared" si="192"/>
        <v>0</v>
      </c>
      <c r="AY210" s="321">
        <f t="shared" si="193"/>
        <v>0</v>
      </c>
      <c r="AZ210" s="321">
        <f t="shared" si="194"/>
        <v>0</v>
      </c>
      <c r="BA210" s="321">
        <f t="shared" si="195"/>
        <v>0</v>
      </c>
      <c r="BB210" s="321">
        <f t="shared" si="196"/>
        <v>0</v>
      </c>
      <c r="BC210" s="322">
        <f t="shared" si="197"/>
        <v>0</v>
      </c>
      <c r="BD210" s="114"/>
      <c r="BE210" s="106"/>
      <c r="BF210" s="368">
        <v>0.11</v>
      </c>
      <c r="BG210" s="309">
        <f t="shared" si="198"/>
        <v>0</v>
      </c>
      <c r="BH210" s="321">
        <f t="shared" si="199"/>
        <v>0</v>
      </c>
      <c r="BI210" s="321">
        <f t="shared" si="200"/>
        <v>0</v>
      </c>
      <c r="BJ210" s="321">
        <f t="shared" si="201"/>
        <v>0</v>
      </c>
      <c r="BK210" s="321">
        <f t="shared" si="202"/>
        <v>0</v>
      </c>
      <c r="BL210" s="321">
        <f t="shared" si="203"/>
        <v>0</v>
      </c>
      <c r="BM210" s="322">
        <f t="shared" si="204"/>
        <v>0</v>
      </c>
    </row>
    <row r="211" spans="2:65" x14ac:dyDescent="0.25">
      <c r="B211" s="363">
        <v>0.1</v>
      </c>
      <c r="C211" s="309"/>
      <c r="D211" s="309"/>
      <c r="E211" s="309"/>
      <c r="F211" s="309"/>
      <c r="G211" s="309"/>
      <c r="H211" s="309"/>
      <c r="I211" s="314">
        <f>'Form 5 BIODIESEL'!$F146</f>
        <v>0</v>
      </c>
      <c r="J211" s="314">
        <f>'Form 5 BIODIESEL'!$G146</f>
        <v>0</v>
      </c>
      <c r="K211" s="314">
        <f>'Form 6 LNG'!$F146</f>
        <v>0</v>
      </c>
      <c r="L211" s="314">
        <f>'Form 6 LNG'!$G146</f>
        <v>0</v>
      </c>
      <c r="M211" s="314">
        <f>'Form 7 BUNKER C'!$F146</f>
        <v>0</v>
      </c>
      <c r="N211" s="314">
        <f>'Form 7 BUNKER C'!$G146</f>
        <v>0</v>
      </c>
      <c r="O211" s="314">
        <f>'Form 8 LFO Diesel'!$F146</f>
        <v>0</v>
      </c>
      <c r="P211" s="315">
        <f>'Form 8 LFO Diesel'!$G146</f>
        <v>0</v>
      </c>
      <c r="Q211" s="113"/>
      <c r="R211" s="368">
        <v>0.1</v>
      </c>
      <c r="S211" s="309">
        <f t="shared" si="170"/>
        <v>0</v>
      </c>
      <c r="T211" s="321">
        <f t="shared" si="171"/>
        <v>0</v>
      </c>
      <c r="U211" s="321">
        <f t="shared" si="172"/>
        <v>0</v>
      </c>
      <c r="V211" s="321">
        <f t="shared" si="173"/>
        <v>0</v>
      </c>
      <c r="W211" s="321">
        <f t="shared" si="174"/>
        <v>0</v>
      </c>
      <c r="X211" s="321">
        <f t="shared" si="175"/>
        <v>0</v>
      </c>
      <c r="Y211" s="322">
        <f t="shared" si="176"/>
        <v>0</v>
      </c>
      <c r="Z211" s="113"/>
      <c r="AA211" s="113"/>
      <c r="AB211" s="368">
        <v>0.1</v>
      </c>
      <c r="AC211" s="309">
        <f t="shared" si="177"/>
        <v>0</v>
      </c>
      <c r="AD211" s="321">
        <f t="shared" si="178"/>
        <v>0</v>
      </c>
      <c r="AE211" s="321">
        <f t="shared" si="179"/>
        <v>0</v>
      </c>
      <c r="AF211" s="321">
        <f t="shared" si="180"/>
        <v>0</v>
      </c>
      <c r="AG211" s="321">
        <f t="shared" si="181"/>
        <v>0</v>
      </c>
      <c r="AH211" s="321">
        <f t="shared" si="182"/>
        <v>0</v>
      </c>
      <c r="AI211" s="322">
        <f t="shared" si="183"/>
        <v>0</v>
      </c>
      <c r="AJ211" s="113"/>
      <c r="AK211" s="106"/>
      <c r="AL211" s="368">
        <v>0.1</v>
      </c>
      <c r="AM211" s="309">
        <f t="shared" si="184"/>
        <v>0</v>
      </c>
      <c r="AN211" s="321">
        <f t="shared" si="185"/>
        <v>0</v>
      </c>
      <c r="AO211" s="321">
        <f t="shared" si="186"/>
        <v>0</v>
      </c>
      <c r="AP211" s="321">
        <f t="shared" si="187"/>
        <v>0</v>
      </c>
      <c r="AQ211" s="321">
        <f t="shared" si="188"/>
        <v>0</v>
      </c>
      <c r="AR211" s="321">
        <f t="shared" si="189"/>
        <v>0</v>
      </c>
      <c r="AS211" s="322">
        <f t="shared" si="190"/>
        <v>0</v>
      </c>
      <c r="AT211" s="113"/>
      <c r="AU211" s="106"/>
      <c r="AV211" s="368">
        <v>0.1</v>
      </c>
      <c r="AW211" s="309">
        <f t="shared" si="191"/>
        <v>0</v>
      </c>
      <c r="AX211" s="321">
        <f t="shared" si="192"/>
        <v>0</v>
      </c>
      <c r="AY211" s="321">
        <f t="shared" si="193"/>
        <v>0</v>
      </c>
      <c r="AZ211" s="321">
        <f t="shared" si="194"/>
        <v>0</v>
      </c>
      <c r="BA211" s="321">
        <f t="shared" si="195"/>
        <v>0</v>
      </c>
      <c r="BB211" s="321">
        <f t="shared" si="196"/>
        <v>0</v>
      </c>
      <c r="BC211" s="322">
        <f t="shared" si="197"/>
        <v>0</v>
      </c>
      <c r="BD211" s="114"/>
      <c r="BE211" s="106"/>
      <c r="BF211" s="368">
        <v>0.1</v>
      </c>
      <c r="BG211" s="309">
        <f t="shared" si="198"/>
        <v>0</v>
      </c>
      <c r="BH211" s="321">
        <f t="shared" si="199"/>
        <v>0</v>
      </c>
      <c r="BI211" s="321">
        <f t="shared" si="200"/>
        <v>0</v>
      </c>
      <c r="BJ211" s="321">
        <f t="shared" si="201"/>
        <v>0</v>
      </c>
      <c r="BK211" s="321">
        <f t="shared" si="202"/>
        <v>0</v>
      </c>
      <c r="BL211" s="321">
        <f t="shared" si="203"/>
        <v>0</v>
      </c>
      <c r="BM211" s="322">
        <f t="shared" si="204"/>
        <v>0</v>
      </c>
    </row>
    <row r="212" spans="2:65" x14ac:dyDescent="0.25">
      <c r="B212" s="363">
        <v>0.09</v>
      </c>
      <c r="C212" s="309"/>
      <c r="D212" s="309"/>
      <c r="E212" s="309"/>
      <c r="F212" s="309"/>
      <c r="G212" s="309"/>
      <c r="H212" s="309"/>
      <c r="I212" s="314">
        <f>'Form 5 BIODIESEL'!$F147</f>
        <v>0</v>
      </c>
      <c r="J212" s="314">
        <f>'Form 5 BIODIESEL'!$G147</f>
        <v>0</v>
      </c>
      <c r="K212" s="314">
        <f>'Form 6 LNG'!$F147</f>
        <v>0</v>
      </c>
      <c r="L212" s="314">
        <f>'Form 6 LNG'!$G147</f>
        <v>0</v>
      </c>
      <c r="M212" s="314">
        <f>'Form 7 BUNKER C'!$F147</f>
        <v>0</v>
      </c>
      <c r="N212" s="314">
        <f>'Form 7 BUNKER C'!$G147</f>
        <v>0</v>
      </c>
      <c r="O212" s="314">
        <f>'Form 8 LFO Diesel'!$F147</f>
        <v>0</v>
      </c>
      <c r="P212" s="315">
        <f>'Form 8 LFO Diesel'!$G147</f>
        <v>0</v>
      </c>
      <c r="Q212" s="113"/>
      <c r="R212" s="368">
        <v>0.09</v>
      </c>
      <c r="S212" s="309">
        <f t="shared" si="170"/>
        <v>0</v>
      </c>
      <c r="T212" s="321">
        <f t="shared" si="171"/>
        <v>0</v>
      </c>
      <c r="U212" s="321">
        <f t="shared" si="172"/>
        <v>0</v>
      </c>
      <c r="V212" s="321">
        <f t="shared" si="173"/>
        <v>0</v>
      </c>
      <c r="W212" s="321">
        <f t="shared" si="174"/>
        <v>0</v>
      </c>
      <c r="X212" s="321">
        <f t="shared" si="175"/>
        <v>0</v>
      </c>
      <c r="Y212" s="322">
        <f t="shared" si="176"/>
        <v>0</v>
      </c>
      <c r="Z212" s="113"/>
      <c r="AA212" s="113"/>
      <c r="AB212" s="368">
        <v>0.09</v>
      </c>
      <c r="AC212" s="309">
        <f t="shared" si="177"/>
        <v>0</v>
      </c>
      <c r="AD212" s="321">
        <f t="shared" si="178"/>
        <v>0</v>
      </c>
      <c r="AE212" s="321">
        <f t="shared" si="179"/>
        <v>0</v>
      </c>
      <c r="AF212" s="321">
        <f t="shared" si="180"/>
        <v>0</v>
      </c>
      <c r="AG212" s="321">
        <f t="shared" si="181"/>
        <v>0</v>
      </c>
      <c r="AH212" s="321">
        <f t="shared" si="182"/>
        <v>0</v>
      </c>
      <c r="AI212" s="322">
        <f t="shared" si="183"/>
        <v>0</v>
      </c>
      <c r="AJ212" s="113"/>
      <c r="AK212" s="106"/>
      <c r="AL212" s="368">
        <v>0.09</v>
      </c>
      <c r="AM212" s="309">
        <f t="shared" si="184"/>
        <v>0</v>
      </c>
      <c r="AN212" s="321">
        <f t="shared" si="185"/>
        <v>0</v>
      </c>
      <c r="AO212" s="321">
        <f t="shared" si="186"/>
        <v>0</v>
      </c>
      <c r="AP212" s="321">
        <f t="shared" si="187"/>
        <v>0</v>
      </c>
      <c r="AQ212" s="321">
        <f t="shared" si="188"/>
        <v>0</v>
      </c>
      <c r="AR212" s="321">
        <f t="shared" si="189"/>
        <v>0</v>
      </c>
      <c r="AS212" s="322">
        <f t="shared" si="190"/>
        <v>0</v>
      </c>
      <c r="AT212" s="113"/>
      <c r="AU212" s="106"/>
      <c r="AV212" s="368">
        <v>0.09</v>
      </c>
      <c r="AW212" s="309">
        <f t="shared" si="191"/>
        <v>0</v>
      </c>
      <c r="AX212" s="321">
        <f t="shared" si="192"/>
        <v>0</v>
      </c>
      <c r="AY212" s="321">
        <f t="shared" si="193"/>
        <v>0</v>
      </c>
      <c r="AZ212" s="321">
        <f t="shared" si="194"/>
        <v>0</v>
      </c>
      <c r="BA212" s="321">
        <f t="shared" si="195"/>
        <v>0</v>
      </c>
      <c r="BB212" s="321">
        <f t="shared" si="196"/>
        <v>0</v>
      </c>
      <c r="BC212" s="322">
        <f t="shared" si="197"/>
        <v>0</v>
      </c>
      <c r="BD212" s="114"/>
      <c r="BE212" s="106"/>
      <c r="BF212" s="368">
        <v>0.09</v>
      </c>
      <c r="BG212" s="309">
        <f t="shared" si="198"/>
        <v>0</v>
      </c>
      <c r="BH212" s="321">
        <f t="shared" si="199"/>
        <v>0</v>
      </c>
      <c r="BI212" s="321">
        <f t="shared" si="200"/>
        <v>0</v>
      </c>
      <c r="BJ212" s="321">
        <f t="shared" si="201"/>
        <v>0</v>
      </c>
      <c r="BK212" s="321">
        <f t="shared" si="202"/>
        <v>0</v>
      </c>
      <c r="BL212" s="321">
        <f t="shared" si="203"/>
        <v>0</v>
      </c>
      <c r="BM212" s="322">
        <f t="shared" si="204"/>
        <v>0</v>
      </c>
    </row>
    <row r="213" spans="2:65" x14ac:dyDescent="0.25">
      <c r="B213" s="363">
        <v>0.08</v>
      </c>
      <c r="C213" s="309"/>
      <c r="D213" s="309"/>
      <c r="E213" s="309"/>
      <c r="F213" s="309"/>
      <c r="G213" s="309"/>
      <c r="H213" s="309"/>
      <c r="I213" s="314">
        <f>'Form 5 BIODIESEL'!$F148</f>
        <v>0</v>
      </c>
      <c r="J213" s="314">
        <f>'Form 5 BIODIESEL'!$G148</f>
        <v>0</v>
      </c>
      <c r="K213" s="314">
        <f>'Form 6 LNG'!$F148</f>
        <v>0</v>
      </c>
      <c r="L213" s="314">
        <f>'Form 6 LNG'!$G148</f>
        <v>0</v>
      </c>
      <c r="M213" s="314">
        <f>'Form 7 BUNKER C'!$F148</f>
        <v>0</v>
      </c>
      <c r="N213" s="314">
        <f>'Form 7 BUNKER C'!$G148</f>
        <v>0</v>
      </c>
      <c r="O213" s="314">
        <f>'Form 8 LFO Diesel'!$F148</f>
        <v>0</v>
      </c>
      <c r="P213" s="315">
        <f>'Form 8 LFO Diesel'!$G148</f>
        <v>0</v>
      </c>
      <c r="Q213" s="113"/>
      <c r="R213" s="368">
        <v>0.08</v>
      </c>
      <c r="S213" s="309">
        <f t="shared" si="170"/>
        <v>0</v>
      </c>
      <c r="T213" s="321">
        <f t="shared" si="171"/>
        <v>0</v>
      </c>
      <c r="U213" s="321">
        <f t="shared" si="172"/>
        <v>0</v>
      </c>
      <c r="V213" s="321">
        <f t="shared" si="173"/>
        <v>0</v>
      </c>
      <c r="W213" s="321">
        <f t="shared" si="174"/>
        <v>0</v>
      </c>
      <c r="X213" s="321">
        <f t="shared" si="175"/>
        <v>0</v>
      </c>
      <c r="Y213" s="322">
        <f t="shared" si="176"/>
        <v>0</v>
      </c>
      <c r="Z213" s="113"/>
      <c r="AA213" s="113"/>
      <c r="AB213" s="368">
        <v>0.08</v>
      </c>
      <c r="AC213" s="309">
        <f t="shared" si="177"/>
        <v>0</v>
      </c>
      <c r="AD213" s="321">
        <f t="shared" si="178"/>
        <v>0</v>
      </c>
      <c r="AE213" s="321">
        <f t="shared" si="179"/>
        <v>0</v>
      </c>
      <c r="AF213" s="321">
        <f t="shared" si="180"/>
        <v>0</v>
      </c>
      <c r="AG213" s="321">
        <f t="shared" si="181"/>
        <v>0</v>
      </c>
      <c r="AH213" s="321">
        <f t="shared" si="182"/>
        <v>0</v>
      </c>
      <c r="AI213" s="322">
        <f t="shared" si="183"/>
        <v>0</v>
      </c>
      <c r="AJ213" s="113"/>
      <c r="AK213" s="106"/>
      <c r="AL213" s="368">
        <v>0.08</v>
      </c>
      <c r="AM213" s="309">
        <f t="shared" si="184"/>
        <v>0</v>
      </c>
      <c r="AN213" s="321">
        <f t="shared" si="185"/>
        <v>0</v>
      </c>
      <c r="AO213" s="321">
        <f t="shared" si="186"/>
        <v>0</v>
      </c>
      <c r="AP213" s="321">
        <f t="shared" si="187"/>
        <v>0</v>
      </c>
      <c r="AQ213" s="321">
        <f t="shared" si="188"/>
        <v>0</v>
      </c>
      <c r="AR213" s="321">
        <f t="shared" si="189"/>
        <v>0</v>
      </c>
      <c r="AS213" s="322">
        <f t="shared" si="190"/>
        <v>0</v>
      </c>
      <c r="AT213" s="113"/>
      <c r="AU213" s="106"/>
      <c r="AV213" s="368">
        <v>0.08</v>
      </c>
      <c r="AW213" s="309">
        <f t="shared" si="191"/>
        <v>0</v>
      </c>
      <c r="AX213" s="321">
        <f t="shared" si="192"/>
        <v>0</v>
      </c>
      <c r="AY213" s="321">
        <f t="shared" si="193"/>
        <v>0</v>
      </c>
      <c r="AZ213" s="321">
        <f t="shared" si="194"/>
        <v>0</v>
      </c>
      <c r="BA213" s="321">
        <f t="shared" si="195"/>
        <v>0</v>
      </c>
      <c r="BB213" s="321">
        <f t="shared" si="196"/>
        <v>0</v>
      </c>
      <c r="BC213" s="322">
        <f t="shared" si="197"/>
        <v>0</v>
      </c>
      <c r="BD213" s="114"/>
      <c r="BE213" s="106"/>
      <c r="BF213" s="368">
        <v>0.08</v>
      </c>
      <c r="BG213" s="309">
        <f t="shared" si="198"/>
        <v>0</v>
      </c>
      <c r="BH213" s="321">
        <f t="shared" si="199"/>
        <v>0</v>
      </c>
      <c r="BI213" s="321">
        <f t="shared" si="200"/>
        <v>0</v>
      </c>
      <c r="BJ213" s="321">
        <f t="shared" si="201"/>
        <v>0</v>
      </c>
      <c r="BK213" s="321">
        <f t="shared" si="202"/>
        <v>0</v>
      </c>
      <c r="BL213" s="321">
        <f t="shared" si="203"/>
        <v>0</v>
      </c>
      <c r="BM213" s="322">
        <f t="shared" si="204"/>
        <v>0</v>
      </c>
    </row>
    <row r="214" spans="2:65" x14ac:dyDescent="0.25">
      <c r="B214" s="363">
        <v>7.0000000000000007E-2</v>
      </c>
      <c r="C214" s="309"/>
      <c r="D214" s="309"/>
      <c r="E214" s="309"/>
      <c r="F214" s="309"/>
      <c r="G214" s="309"/>
      <c r="H214" s="309"/>
      <c r="I214" s="314">
        <f>'Form 5 BIODIESEL'!$F149</f>
        <v>0</v>
      </c>
      <c r="J214" s="314">
        <f>'Form 5 BIODIESEL'!$G149</f>
        <v>0</v>
      </c>
      <c r="K214" s="314">
        <f>'Form 6 LNG'!$F149</f>
        <v>0</v>
      </c>
      <c r="L214" s="314">
        <f>'Form 6 LNG'!$G149</f>
        <v>0</v>
      </c>
      <c r="M214" s="314">
        <f>'Form 7 BUNKER C'!$F149</f>
        <v>0</v>
      </c>
      <c r="N214" s="314">
        <f>'Form 7 BUNKER C'!$G149</f>
        <v>0</v>
      </c>
      <c r="O214" s="314">
        <f>'Form 8 LFO Diesel'!$F149</f>
        <v>0</v>
      </c>
      <c r="P214" s="315">
        <f>'Form 8 LFO Diesel'!$G149</f>
        <v>0</v>
      </c>
      <c r="Q214" s="113"/>
      <c r="R214" s="368">
        <v>7.0000000000000007E-2</v>
      </c>
      <c r="S214" s="309">
        <f t="shared" si="170"/>
        <v>0</v>
      </c>
      <c r="T214" s="321">
        <f t="shared" si="171"/>
        <v>0</v>
      </c>
      <c r="U214" s="321">
        <f t="shared" si="172"/>
        <v>0</v>
      </c>
      <c r="V214" s="321">
        <f t="shared" si="173"/>
        <v>0</v>
      </c>
      <c r="W214" s="321">
        <f t="shared" si="174"/>
        <v>0</v>
      </c>
      <c r="X214" s="321">
        <f t="shared" si="175"/>
        <v>0</v>
      </c>
      <c r="Y214" s="322">
        <f t="shared" si="176"/>
        <v>0</v>
      </c>
      <c r="Z214" s="113"/>
      <c r="AA214" s="113"/>
      <c r="AB214" s="368">
        <v>7.0000000000000007E-2</v>
      </c>
      <c r="AC214" s="309">
        <f t="shared" si="177"/>
        <v>0</v>
      </c>
      <c r="AD214" s="321">
        <f t="shared" si="178"/>
        <v>0</v>
      </c>
      <c r="AE214" s="321">
        <f t="shared" si="179"/>
        <v>0</v>
      </c>
      <c r="AF214" s="321">
        <f t="shared" si="180"/>
        <v>0</v>
      </c>
      <c r="AG214" s="321">
        <f t="shared" si="181"/>
        <v>0</v>
      </c>
      <c r="AH214" s="321">
        <f t="shared" si="182"/>
        <v>0</v>
      </c>
      <c r="AI214" s="322">
        <f t="shared" si="183"/>
        <v>0</v>
      </c>
      <c r="AJ214" s="113"/>
      <c r="AK214" s="106"/>
      <c r="AL214" s="368">
        <v>7.0000000000000007E-2</v>
      </c>
      <c r="AM214" s="309">
        <f t="shared" si="184"/>
        <v>0</v>
      </c>
      <c r="AN214" s="321">
        <f t="shared" si="185"/>
        <v>0</v>
      </c>
      <c r="AO214" s="321">
        <f t="shared" si="186"/>
        <v>0</v>
      </c>
      <c r="AP214" s="321">
        <f t="shared" si="187"/>
        <v>0</v>
      </c>
      <c r="AQ214" s="321">
        <f t="shared" si="188"/>
        <v>0</v>
      </c>
      <c r="AR214" s="321">
        <f t="shared" si="189"/>
        <v>0</v>
      </c>
      <c r="AS214" s="322">
        <f t="shared" si="190"/>
        <v>0</v>
      </c>
      <c r="AT214" s="113"/>
      <c r="AU214" s="106"/>
      <c r="AV214" s="368">
        <v>7.0000000000000007E-2</v>
      </c>
      <c r="AW214" s="309">
        <f t="shared" si="191"/>
        <v>0</v>
      </c>
      <c r="AX214" s="321">
        <f t="shared" si="192"/>
        <v>0</v>
      </c>
      <c r="AY214" s="321">
        <f t="shared" si="193"/>
        <v>0</v>
      </c>
      <c r="AZ214" s="321">
        <f t="shared" si="194"/>
        <v>0</v>
      </c>
      <c r="BA214" s="321">
        <f t="shared" si="195"/>
        <v>0</v>
      </c>
      <c r="BB214" s="321">
        <f t="shared" si="196"/>
        <v>0</v>
      </c>
      <c r="BC214" s="322">
        <f t="shared" si="197"/>
        <v>0</v>
      </c>
      <c r="BD214" s="114"/>
      <c r="BE214" s="106"/>
      <c r="BF214" s="368">
        <v>7.0000000000000007E-2</v>
      </c>
      <c r="BG214" s="309">
        <f t="shared" si="198"/>
        <v>0</v>
      </c>
      <c r="BH214" s="321">
        <f t="shared" si="199"/>
        <v>0</v>
      </c>
      <c r="BI214" s="321">
        <f t="shared" si="200"/>
        <v>0</v>
      </c>
      <c r="BJ214" s="321">
        <f t="shared" si="201"/>
        <v>0</v>
      </c>
      <c r="BK214" s="321">
        <f t="shared" si="202"/>
        <v>0</v>
      </c>
      <c r="BL214" s="321">
        <f t="shared" si="203"/>
        <v>0</v>
      </c>
      <c r="BM214" s="322">
        <f t="shared" si="204"/>
        <v>0</v>
      </c>
    </row>
    <row r="215" spans="2:65" x14ac:dyDescent="0.25">
      <c r="B215" s="363">
        <v>0.06</v>
      </c>
      <c r="C215" s="309"/>
      <c r="D215" s="309"/>
      <c r="E215" s="309"/>
      <c r="F215" s="309"/>
      <c r="G215" s="309"/>
      <c r="H215" s="309"/>
      <c r="I215" s="314">
        <f>'Form 5 BIODIESEL'!$F150</f>
        <v>0</v>
      </c>
      <c r="J215" s="314">
        <f>'Form 5 BIODIESEL'!$G150</f>
        <v>0</v>
      </c>
      <c r="K215" s="314">
        <f>'Form 6 LNG'!$F150</f>
        <v>0</v>
      </c>
      <c r="L215" s="314">
        <f>'Form 6 LNG'!$G150</f>
        <v>0</v>
      </c>
      <c r="M215" s="314">
        <f>'Form 7 BUNKER C'!$F150</f>
        <v>0</v>
      </c>
      <c r="N215" s="314">
        <f>'Form 7 BUNKER C'!$G150</f>
        <v>0</v>
      </c>
      <c r="O215" s="314">
        <f>'Form 8 LFO Diesel'!$F150</f>
        <v>0</v>
      </c>
      <c r="P215" s="315">
        <f>'Form 8 LFO Diesel'!$G150</f>
        <v>0</v>
      </c>
      <c r="Q215" s="113"/>
      <c r="R215" s="368">
        <v>0.06</v>
      </c>
      <c r="S215" s="309">
        <f t="shared" si="170"/>
        <v>0</v>
      </c>
      <c r="T215" s="321">
        <f t="shared" si="171"/>
        <v>0</v>
      </c>
      <c r="U215" s="321">
        <f t="shared" si="172"/>
        <v>0</v>
      </c>
      <c r="V215" s="321">
        <f t="shared" si="173"/>
        <v>0</v>
      </c>
      <c r="W215" s="321">
        <f t="shared" si="174"/>
        <v>0</v>
      </c>
      <c r="X215" s="321">
        <f t="shared" si="175"/>
        <v>0</v>
      </c>
      <c r="Y215" s="322">
        <f t="shared" si="176"/>
        <v>0</v>
      </c>
      <c r="Z215" s="113"/>
      <c r="AA215" s="113"/>
      <c r="AB215" s="368">
        <v>0.06</v>
      </c>
      <c r="AC215" s="309">
        <f t="shared" si="177"/>
        <v>0</v>
      </c>
      <c r="AD215" s="321">
        <f t="shared" si="178"/>
        <v>0</v>
      </c>
      <c r="AE215" s="321">
        <f t="shared" si="179"/>
        <v>0</v>
      </c>
      <c r="AF215" s="321">
        <f t="shared" si="180"/>
        <v>0</v>
      </c>
      <c r="AG215" s="321">
        <f t="shared" si="181"/>
        <v>0</v>
      </c>
      <c r="AH215" s="321">
        <f t="shared" si="182"/>
        <v>0</v>
      </c>
      <c r="AI215" s="322">
        <f t="shared" si="183"/>
        <v>0</v>
      </c>
      <c r="AJ215" s="113"/>
      <c r="AK215" s="106"/>
      <c r="AL215" s="368">
        <v>0.06</v>
      </c>
      <c r="AM215" s="309">
        <f t="shared" si="184"/>
        <v>0</v>
      </c>
      <c r="AN215" s="321">
        <f t="shared" si="185"/>
        <v>0</v>
      </c>
      <c r="AO215" s="321">
        <f t="shared" si="186"/>
        <v>0</v>
      </c>
      <c r="AP215" s="321">
        <f t="shared" si="187"/>
        <v>0</v>
      </c>
      <c r="AQ215" s="321">
        <f t="shared" si="188"/>
        <v>0</v>
      </c>
      <c r="AR215" s="321">
        <f t="shared" si="189"/>
        <v>0</v>
      </c>
      <c r="AS215" s="322">
        <f t="shared" si="190"/>
        <v>0</v>
      </c>
      <c r="AT215" s="113"/>
      <c r="AU215" s="106"/>
      <c r="AV215" s="368">
        <v>0.06</v>
      </c>
      <c r="AW215" s="309">
        <f t="shared" si="191"/>
        <v>0</v>
      </c>
      <c r="AX215" s="321">
        <f t="shared" si="192"/>
        <v>0</v>
      </c>
      <c r="AY215" s="321">
        <f t="shared" si="193"/>
        <v>0</v>
      </c>
      <c r="AZ215" s="321">
        <f t="shared" si="194"/>
        <v>0</v>
      </c>
      <c r="BA215" s="321">
        <f t="shared" si="195"/>
        <v>0</v>
      </c>
      <c r="BB215" s="321">
        <f t="shared" si="196"/>
        <v>0</v>
      </c>
      <c r="BC215" s="322">
        <f t="shared" si="197"/>
        <v>0</v>
      </c>
      <c r="BD215" s="114"/>
      <c r="BE215" s="106"/>
      <c r="BF215" s="368">
        <v>0.06</v>
      </c>
      <c r="BG215" s="309">
        <f t="shared" si="198"/>
        <v>0</v>
      </c>
      <c r="BH215" s="321">
        <f t="shared" si="199"/>
        <v>0</v>
      </c>
      <c r="BI215" s="321">
        <f t="shared" si="200"/>
        <v>0</v>
      </c>
      <c r="BJ215" s="321">
        <f t="shared" si="201"/>
        <v>0</v>
      </c>
      <c r="BK215" s="321">
        <f t="shared" si="202"/>
        <v>0</v>
      </c>
      <c r="BL215" s="321">
        <f t="shared" si="203"/>
        <v>0</v>
      </c>
      <c r="BM215" s="322">
        <f t="shared" si="204"/>
        <v>0</v>
      </c>
    </row>
    <row r="216" spans="2:65" x14ac:dyDescent="0.25">
      <c r="B216" s="363">
        <v>0.05</v>
      </c>
      <c r="C216" s="309"/>
      <c r="D216" s="309"/>
      <c r="E216" s="309"/>
      <c r="F216" s="309"/>
      <c r="G216" s="309"/>
      <c r="H216" s="309"/>
      <c r="I216" s="314">
        <f>'Form 5 BIODIESEL'!$F151</f>
        <v>0</v>
      </c>
      <c r="J216" s="314">
        <f>'Form 5 BIODIESEL'!$G151</f>
        <v>0</v>
      </c>
      <c r="K216" s="314">
        <f>'Form 6 LNG'!$F151</f>
        <v>0</v>
      </c>
      <c r="L216" s="314">
        <f>'Form 6 LNG'!$G151</f>
        <v>0</v>
      </c>
      <c r="M216" s="314">
        <f>'Form 7 BUNKER C'!$F151</f>
        <v>0</v>
      </c>
      <c r="N216" s="314">
        <f>'Form 7 BUNKER C'!$G151</f>
        <v>0</v>
      </c>
      <c r="O216" s="314">
        <f>'Form 8 LFO Diesel'!$F151</f>
        <v>0</v>
      </c>
      <c r="P216" s="315">
        <f>'Form 8 LFO Diesel'!$G151</f>
        <v>0</v>
      </c>
      <c r="Q216" s="113"/>
      <c r="R216" s="368">
        <v>0.05</v>
      </c>
      <c r="S216" s="309">
        <f t="shared" si="170"/>
        <v>0</v>
      </c>
      <c r="T216" s="321">
        <f t="shared" si="171"/>
        <v>0</v>
      </c>
      <c r="U216" s="321">
        <f t="shared" si="172"/>
        <v>0</v>
      </c>
      <c r="V216" s="321">
        <f t="shared" si="173"/>
        <v>0</v>
      </c>
      <c r="W216" s="321">
        <f t="shared" si="174"/>
        <v>0</v>
      </c>
      <c r="X216" s="321">
        <f t="shared" si="175"/>
        <v>0</v>
      </c>
      <c r="Y216" s="322">
        <f t="shared" si="176"/>
        <v>0</v>
      </c>
      <c r="Z216" s="113"/>
      <c r="AA216" s="113"/>
      <c r="AB216" s="368">
        <v>0.05</v>
      </c>
      <c r="AC216" s="309">
        <f t="shared" si="177"/>
        <v>0</v>
      </c>
      <c r="AD216" s="321">
        <f t="shared" si="178"/>
        <v>0</v>
      </c>
      <c r="AE216" s="321">
        <f t="shared" si="179"/>
        <v>0</v>
      </c>
      <c r="AF216" s="321">
        <f t="shared" si="180"/>
        <v>0</v>
      </c>
      <c r="AG216" s="321">
        <f t="shared" si="181"/>
        <v>0</v>
      </c>
      <c r="AH216" s="321">
        <f t="shared" si="182"/>
        <v>0</v>
      </c>
      <c r="AI216" s="322">
        <f t="shared" si="183"/>
        <v>0</v>
      </c>
      <c r="AJ216" s="113"/>
      <c r="AK216" s="106"/>
      <c r="AL216" s="368">
        <v>0.05</v>
      </c>
      <c r="AM216" s="309">
        <f t="shared" si="184"/>
        <v>0</v>
      </c>
      <c r="AN216" s="321">
        <f t="shared" si="185"/>
        <v>0</v>
      </c>
      <c r="AO216" s="321">
        <f t="shared" si="186"/>
        <v>0</v>
      </c>
      <c r="AP216" s="321">
        <f t="shared" si="187"/>
        <v>0</v>
      </c>
      <c r="AQ216" s="321">
        <f t="shared" si="188"/>
        <v>0</v>
      </c>
      <c r="AR216" s="321">
        <f t="shared" si="189"/>
        <v>0</v>
      </c>
      <c r="AS216" s="322">
        <f t="shared" si="190"/>
        <v>0</v>
      </c>
      <c r="AT216" s="113"/>
      <c r="AU216" s="106"/>
      <c r="AV216" s="368">
        <v>0.05</v>
      </c>
      <c r="AW216" s="309">
        <f t="shared" si="191"/>
        <v>0</v>
      </c>
      <c r="AX216" s="321">
        <f t="shared" si="192"/>
        <v>0</v>
      </c>
      <c r="AY216" s="321">
        <f t="shared" si="193"/>
        <v>0</v>
      </c>
      <c r="AZ216" s="321">
        <f t="shared" si="194"/>
        <v>0</v>
      </c>
      <c r="BA216" s="321">
        <f t="shared" si="195"/>
        <v>0</v>
      </c>
      <c r="BB216" s="321">
        <f t="shared" si="196"/>
        <v>0</v>
      </c>
      <c r="BC216" s="322">
        <f t="shared" si="197"/>
        <v>0</v>
      </c>
      <c r="BD216" s="114"/>
      <c r="BE216" s="106"/>
      <c r="BF216" s="368">
        <v>0.05</v>
      </c>
      <c r="BG216" s="309">
        <f t="shared" si="198"/>
        <v>0</v>
      </c>
      <c r="BH216" s="321">
        <f t="shared" si="199"/>
        <v>0</v>
      </c>
      <c r="BI216" s="321">
        <f t="shared" si="200"/>
        <v>0</v>
      </c>
      <c r="BJ216" s="321">
        <f t="shared" si="201"/>
        <v>0</v>
      </c>
      <c r="BK216" s="321">
        <f t="shared" si="202"/>
        <v>0</v>
      </c>
      <c r="BL216" s="321">
        <f t="shared" si="203"/>
        <v>0</v>
      </c>
      <c r="BM216" s="322">
        <f t="shared" si="204"/>
        <v>0</v>
      </c>
    </row>
    <row r="217" spans="2:65" x14ac:dyDescent="0.25">
      <c r="B217" s="363">
        <v>0.04</v>
      </c>
      <c r="C217" s="309"/>
      <c r="D217" s="309"/>
      <c r="E217" s="309"/>
      <c r="F217" s="309"/>
      <c r="G217" s="309"/>
      <c r="H217" s="309"/>
      <c r="I217" s="314">
        <f>'Form 5 BIODIESEL'!$F152</f>
        <v>0</v>
      </c>
      <c r="J217" s="314">
        <f>'Form 5 BIODIESEL'!$G152</f>
        <v>0</v>
      </c>
      <c r="K217" s="314">
        <f>'Form 6 LNG'!$F152</f>
        <v>0</v>
      </c>
      <c r="L217" s="314">
        <f>'Form 6 LNG'!$G152</f>
        <v>0</v>
      </c>
      <c r="M217" s="314">
        <f>'Form 7 BUNKER C'!$F152</f>
        <v>0</v>
      </c>
      <c r="N217" s="314">
        <f>'Form 7 BUNKER C'!$G152</f>
        <v>0</v>
      </c>
      <c r="O217" s="314">
        <f>'Form 8 LFO Diesel'!$F152</f>
        <v>0</v>
      </c>
      <c r="P217" s="315">
        <f>'Form 8 LFO Diesel'!$G152</f>
        <v>0</v>
      </c>
      <c r="Q217" s="113"/>
      <c r="R217" s="368">
        <v>0.04</v>
      </c>
      <c r="S217" s="309">
        <f t="shared" si="170"/>
        <v>0</v>
      </c>
      <c r="T217" s="321">
        <f t="shared" si="171"/>
        <v>0</v>
      </c>
      <c r="U217" s="321">
        <f t="shared" si="172"/>
        <v>0</v>
      </c>
      <c r="V217" s="321">
        <f t="shared" si="173"/>
        <v>0</v>
      </c>
      <c r="W217" s="321">
        <f t="shared" si="174"/>
        <v>0</v>
      </c>
      <c r="X217" s="321">
        <f t="shared" si="175"/>
        <v>0</v>
      </c>
      <c r="Y217" s="322">
        <f t="shared" si="176"/>
        <v>0</v>
      </c>
      <c r="Z217" s="113"/>
      <c r="AA217" s="113"/>
      <c r="AB217" s="368">
        <v>0.04</v>
      </c>
      <c r="AC217" s="309">
        <f t="shared" si="177"/>
        <v>0</v>
      </c>
      <c r="AD217" s="321">
        <f t="shared" si="178"/>
        <v>0</v>
      </c>
      <c r="AE217" s="321">
        <f t="shared" si="179"/>
        <v>0</v>
      </c>
      <c r="AF217" s="321">
        <f t="shared" si="180"/>
        <v>0</v>
      </c>
      <c r="AG217" s="321">
        <f t="shared" si="181"/>
        <v>0</v>
      </c>
      <c r="AH217" s="321">
        <f t="shared" si="182"/>
        <v>0</v>
      </c>
      <c r="AI217" s="322">
        <f t="shared" si="183"/>
        <v>0</v>
      </c>
      <c r="AJ217" s="113"/>
      <c r="AK217" s="106"/>
      <c r="AL217" s="368">
        <v>0.04</v>
      </c>
      <c r="AM217" s="309">
        <f t="shared" si="184"/>
        <v>0</v>
      </c>
      <c r="AN217" s="321">
        <f t="shared" si="185"/>
        <v>0</v>
      </c>
      <c r="AO217" s="321">
        <f t="shared" si="186"/>
        <v>0</v>
      </c>
      <c r="AP217" s="321">
        <f t="shared" si="187"/>
        <v>0</v>
      </c>
      <c r="AQ217" s="321">
        <f t="shared" si="188"/>
        <v>0</v>
      </c>
      <c r="AR217" s="321">
        <f t="shared" si="189"/>
        <v>0</v>
      </c>
      <c r="AS217" s="322">
        <f t="shared" si="190"/>
        <v>0</v>
      </c>
      <c r="AT217" s="113"/>
      <c r="AU217" s="106"/>
      <c r="AV217" s="368">
        <v>0.04</v>
      </c>
      <c r="AW217" s="309">
        <f t="shared" si="191"/>
        <v>0</v>
      </c>
      <c r="AX217" s="321">
        <f t="shared" si="192"/>
        <v>0</v>
      </c>
      <c r="AY217" s="321">
        <f t="shared" si="193"/>
        <v>0</v>
      </c>
      <c r="AZ217" s="321">
        <f t="shared" si="194"/>
        <v>0</v>
      </c>
      <c r="BA217" s="321">
        <f t="shared" si="195"/>
        <v>0</v>
      </c>
      <c r="BB217" s="321">
        <f t="shared" si="196"/>
        <v>0</v>
      </c>
      <c r="BC217" s="322">
        <f t="shared" si="197"/>
        <v>0</v>
      </c>
      <c r="BD217" s="114"/>
      <c r="BE217" s="106"/>
      <c r="BF217" s="368">
        <v>0.04</v>
      </c>
      <c r="BG217" s="309">
        <f t="shared" si="198"/>
        <v>0</v>
      </c>
      <c r="BH217" s="321">
        <f t="shared" si="199"/>
        <v>0</v>
      </c>
      <c r="BI217" s="321">
        <f t="shared" si="200"/>
        <v>0</v>
      </c>
      <c r="BJ217" s="321">
        <f t="shared" si="201"/>
        <v>0</v>
      </c>
      <c r="BK217" s="321">
        <f t="shared" si="202"/>
        <v>0</v>
      </c>
      <c r="BL217" s="321">
        <f t="shared" si="203"/>
        <v>0</v>
      </c>
      <c r="BM217" s="322">
        <f t="shared" si="204"/>
        <v>0</v>
      </c>
    </row>
    <row r="218" spans="2:65" x14ac:dyDescent="0.25">
      <c r="B218" s="363">
        <v>0.03</v>
      </c>
      <c r="C218" s="309"/>
      <c r="D218" s="309"/>
      <c r="E218" s="309"/>
      <c r="F218" s="309"/>
      <c r="G218" s="309"/>
      <c r="H218" s="309"/>
      <c r="I218" s="314">
        <f>'Form 5 BIODIESEL'!$F153</f>
        <v>0</v>
      </c>
      <c r="J218" s="314">
        <f>'Form 5 BIODIESEL'!$G153</f>
        <v>0</v>
      </c>
      <c r="K218" s="314">
        <f>'Form 6 LNG'!$F153</f>
        <v>0</v>
      </c>
      <c r="L218" s="314">
        <f>'Form 6 LNG'!$G153</f>
        <v>0</v>
      </c>
      <c r="M218" s="314">
        <f>'Form 7 BUNKER C'!$F153</f>
        <v>0</v>
      </c>
      <c r="N218" s="314">
        <f>'Form 7 BUNKER C'!$G153</f>
        <v>0</v>
      </c>
      <c r="O218" s="314">
        <f>'Form 8 LFO Diesel'!$F153</f>
        <v>0</v>
      </c>
      <c r="P218" s="315">
        <f>'Form 8 LFO Diesel'!$G153</f>
        <v>0</v>
      </c>
      <c r="Q218" s="113"/>
      <c r="R218" s="368">
        <v>0.03</v>
      </c>
      <c r="S218" s="309">
        <f t="shared" si="170"/>
        <v>0</v>
      </c>
      <c r="T218" s="321">
        <f t="shared" si="171"/>
        <v>0</v>
      </c>
      <c r="U218" s="321">
        <f t="shared" si="172"/>
        <v>0</v>
      </c>
      <c r="V218" s="321">
        <f t="shared" si="173"/>
        <v>0</v>
      </c>
      <c r="W218" s="321">
        <f t="shared" si="174"/>
        <v>0</v>
      </c>
      <c r="X218" s="321">
        <f t="shared" si="175"/>
        <v>0</v>
      </c>
      <c r="Y218" s="322">
        <f t="shared" si="176"/>
        <v>0</v>
      </c>
      <c r="Z218" s="113"/>
      <c r="AA218" s="113"/>
      <c r="AB218" s="368">
        <v>0.03</v>
      </c>
      <c r="AC218" s="309">
        <f t="shared" si="177"/>
        <v>0</v>
      </c>
      <c r="AD218" s="321">
        <f t="shared" si="178"/>
        <v>0</v>
      </c>
      <c r="AE218" s="321">
        <f t="shared" si="179"/>
        <v>0</v>
      </c>
      <c r="AF218" s="321">
        <f t="shared" si="180"/>
        <v>0</v>
      </c>
      <c r="AG218" s="321">
        <f t="shared" si="181"/>
        <v>0</v>
      </c>
      <c r="AH218" s="321">
        <f t="shared" si="182"/>
        <v>0</v>
      </c>
      <c r="AI218" s="322">
        <f t="shared" si="183"/>
        <v>0</v>
      </c>
      <c r="AJ218" s="113"/>
      <c r="AK218" s="106"/>
      <c r="AL218" s="368">
        <v>0.03</v>
      </c>
      <c r="AM218" s="309">
        <f t="shared" si="184"/>
        <v>0</v>
      </c>
      <c r="AN218" s="321">
        <f t="shared" si="185"/>
        <v>0</v>
      </c>
      <c r="AO218" s="321">
        <f t="shared" si="186"/>
        <v>0</v>
      </c>
      <c r="AP218" s="321">
        <f t="shared" si="187"/>
        <v>0</v>
      </c>
      <c r="AQ218" s="321">
        <f t="shared" si="188"/>
        <v>0</v>
      </c>
      <c r="AR218" s="321">
        <f t="shared" si="189"/>
        <v>0</v>
      </c>
      <c r="AS218" s="322">
        <f t="shared" si="190"/>
        <v>0</v>
      </c>
      <c r="AT218" s="113"/>
      <c r="AU218" s="106"/>
      <c r="AV218" s="368">
        <v>0.03</v>
      </c>
      <c r="AW218" s="309">
        <f t="shared" si="191"/>
        <v>0</v>
      </c>
      <c r="AX218" s="321">
        <f t="shared" si="192"/>
        <v>0</v>
      </c>
      <c r="AY218" s="321">
        <f t="shared" si="193"/>
        <v>0</v>
      </c>
      <c r="AZ218" s="321">
        <f t="shared" si="194"/>
        <v>0</v>
      </c>
      <c r="BA218" s="321">
        <f t="shared" si="195"/>
        <v>0</v>
      </c>
      <c r="BB218" s="321">
        <f t="shared" si="196"/>
        <v>0</v>
      </c>
      <c r="BC218" s="322">
        <f t="shared" si="197"/>
        <v>0</v>
      </c>
      <c r="BD218" s="114"/>
      <c r="BE218" s="106"/>
      <c r="BF218" s="368">
        <v>0.03</v>
      </c>
      <c r="BG218" s="309">
        <f t="shared" si="198"/>
        <v>0</v>
      </c>
      <c r="BH218" s="321">
        <f t="shared" si="199"/>
        <v>0</v>
      </c>
      <c r="BI218" s="321">
        <f t="shared" si="200"/>
        <v>0</v>
      </c>
      <c r="BJ218" s="321">
        <f t="shared" si="201"/>
        <v>0</v>
      </c>
      <c r="BK218" s="321">
        <f t="shared" si="202"/>
        <v>0</v>
      </c>
      <c r="BL218" s="321">
        <f t="shared" si="203"/>
        <v>0</v>
      </c>
      <c r="BM218" s="322">
        <f t="shared" si="204"/>
        <v>0</v>
      </c>
    </row>
    <row r="219" spans="2:65" x14ac:dyDescent="0.25">
      <c r="B219" s="363">
        <v>0.02</v>
      </c>
      <c r="C219" s="309"/>
      <c r="D219" s="309"/>
      <c r="E219" s="309"/>
      <c r="F219" s="309"/>
      <c r="G219" s="309"/>
      <c r="H219" s="309"/>
      <c r="I219" s="314">
        <f>'Form 5 BIODIESEL'!$F154</f>
        <v>0</v>
      </c>
      <c r="J219" s="314">
        <f>'Form 5 BIODIESEL'!$G154</f>
        <v>0</v>
      </c>
      <c r="K219" s="314">
        <f>'Form 6 LNG'!$F154</f>
        <v>0</v>
      </c>
      <c r="L219" s="314">
        <f>'Form 6 LNG'!$G154</f>
        <v>0</v>
      </c>
      <c r="M219" s="314">
        <f>'Form 7 BUNKER C'!$F154</f>
        <v>0</v>
      </c>
      <c r="N219" s="314">
        <f>'Form 7 BUNKER C'!$G154</f>
        <v>0</v>
      </c>
      <c r="O219" s="314">
        <f>'Form 8 LFO Diesel'!$F154</f>
        <v>0</v>
      </c>
      <c r="P219" s="315">
        <f>'Form 8 LFO Diesel'!$G154</f>
        <v>0</v>
      </c>
      <c r="Q219" s="113"/>
      <c r="R219" s="368">
        <v>0.02</v>
      </c>
      <c r="S219" s="309">
        <f t="shared" si="170"/>
        <v>0</v>
      </c>
      <c r="T219" s="321">
        <f t="shared" si="171"/>
        <v>0</v>
      </c>
      <c r="U219" s="321">
        <f t="shared" si="172"/>
        <v>0</v>
      </c>
      <c r="V219" s="321">
        <f t="shared" si="173"/>
        <v>0</v>
      </c>
      <c r="W219" s="321">
        <f t="shared" si="174"/>
        <v>0</v>
      </c>
      <c r="X219" s="321">
        <f t="shared" si="175"/>
        <v>0</v>
      </c>
      <c r="Y219" s="322">
        <f t="shared" si="176"/>
        <v>0</v>
      </c>
      <c r="Z219" s="113"/>
      <c r="AA219" s="113"/>
      <c r="AB219" s="368">
        <v>0.02</v>
      </c>
      <c r="AC219" s="309">
        <f t="shared" si="177"/>
        <v>0</v>
      </c>
      <c r="AD219" s="321">
        <f t="shared" si="178"/>
        <v>0</v>
      </c>
      <c r="AE219" s="321">
        <f t="shared" si="179"/>
        <v>0</v>
      </c>
      <c r="AF219" s="321">
        <f t="shared" si="180"/>
        <v>0</v>
      </c>
      <c r="AG219" s="321">
        <f t="shared" si="181"/>
        <v>0</v>
      </c>
      <c r="AH219" s="321">
        <f t="shared" si="182"/>
        <v>0</v>
      </c>
      <c r="AI219" s="322">
        <f t="shared" si="183"/>
        <v>0</v>
      </c>
      <c r="AJ219" s="113"/>
      <c r="AK219" s="106"/>
      <c r="AL219" s="368">
        <v>0.02</v>
      </c>
      <c r="AM219" s="309">
        <f t="shared" si="184"/>
        <v>0</v>
      </c>
      <c r="AN219" s="321">
        <f t="shared" si="185"/>
        <v>0</v>
      </c>
      <c r="AO219" s="321">
        <f t="shared" si="186"/>
        <v>0</v>
      </c>
      <c r="AP219" s="321">
        <f t="shared" si="187"/>
        <v>0</v>
      </c>
      <c r="AQ219" s="321">
        <f t="shared" si="188"/>
        <v>0</v>
      </c>
      <c r="AR219" s="321">
        <f t="shared" si="189"/>
        <v>0</v>
      </c>
      <c r="AS219" s="322">
        <f t="shared" si="190"/>
        <v>0</v>
      </c>
      <c r="AT219" s="113"/>
      <c r="AU219" s="106"/>
      <c r="AV219" s="368">
        <v>0.02</v>
      </c>
      <c r="AW219" s="309">
        <f t="shared" si="191"/>
        <v>0</v>
      </c>
      <c r="AX219" s="321">
        <f t="shared" si="192"/>
        <v>0</v>
      </c>
      <c r="AY219" s="321">
        <f t="shared" si="193"/>
        <v>0</v>
      </c>
      <c r="AZ219" s="321">
        <f t="shared" si="194"/>
        <v>0</v>
      </c>
      <c r="BA219" s="321">
        <f t="shared" si="195"/>
        <v>0</v>
      </c>
      <c r="BB219" s="321">
        <f t="shared" si="196"/>
        <v>0</v>
      </c>
      <c r="BC219" s="322">
        <f t="shared" si="197"/>
        <v>0</v>
      </c>
      <c r="BD219" s="114"/>
      <c r="BE219" s="106"/>
      <c r="BF219" s="368">
        <v>0.02</v>
      </c>
      <c r="BG219" s="309">
        <f t="shared" si="198"/>
        <v>0</v>
      </c>
      <c r="BH219" s="321">
        <f t="shared" si="199"/>
        <v>0</v>
      </c>
      <c r="BI219" s="321">
        <f t="shared" si="200"/>
        <v>0</v>
      </c>
      <c r="BJ219" s="321">
        <f t="shared" si="201"/>
        <v>0</v>
      </c>
      <c r="BK219" s="321">
        <f t="shared" si="202"/>
        <v>0</v>
      </c>
      <c r="BL219" s="321">
        <f t="shared" si="203"/>
        <v>0</v>
      </c>
      <c r="BM219" s="322">
        <f t="shared" si="204"/>
        <v>0</v>
      </c>
    </row>
    <row r="220" spans="2:65" x14ac:dyDescent="0.25">
      <c r="B220" s="363">
        <v>0.01</v>
      </c>
      <c r="C220" s="309"/>
      <c r="D220" s="309"/>
      <c r="E220" s="309"/>
      <c r="F220" s="309"/>
      <c r="G220" s="309"/>
      <c r="H220" s="309"/>
      <c r="I220" s="314">
        <f>'Form 5 BIODIESEL'!$F155</f>
        <v>0</v>
      </c>
      <c r="J220" s="314">
        <f>'Form 5 BIODIESEL'!$G155</f>
        <v>0</v>
      </c>
      <c r="K220" s="314">
        <f>'Form 6 LNG'!$F155</f>
        <v>0</v>
      </c>
      <c r="L220" s="314">
        <f>'Form 6 LNG'!$G155</f>
        <v>0</v>
      </c>
      <c r="M220" s="314">
        <f>'Form 7 BUNKER C'!$F155</f>
        <v>0</v>
      </c>
      <c r="N220" s="314">
        <f>'Form 7 BUNKER C'!$G155</f>
        <v>0</v>
      </c>
      <c r="O220" s="314">
        <f>'Form 8 LFO Diesel'!$F155</f>
        <v>0</v>
      </c>
      <c r="P220" s="315">
        <f>'Form 8 LFO Diesel'!$G155</f>
        <v>0</v>
      </c>
      <c r="Q220" s="113"/>
      <c r="R220" s="368">
        <v>0.01</v>
      </c>
      <c r="S220" s="309">
        <f t="shared" si="170"/>
        <v>0</v>
      </c>
      <c r="T220" s="321">
        <f t="shared" si="171"/>
        <v>0</v>
      </c>
      <c r="U220" s="321">
        <f t="shared" si="172"/>
        <v>0</v>
      </c>
      <c r="V220" s="321">
        <f t="shared" si="173"/>
        <v>0</v>
      </c>
      <c r="W220" s="321">
        <f t="shared" si="174"/>
        <v>0</v>
      </c>
      <c r="X220" s="321">
        <f t="shared" si="175"/>
        <v>0</v>
      </c>
      <c r="Y220" s="322">
        <f t="shared" si="176"/>
        <v>0</v>
      </c>
      <c r="Z220" s="113"/>
      <c r="AA220" s="113"/>
      <c r="AB220" s="368">
        <v>0.01</v>
      </c>
      <c r="AC220" s="309">
        <f t="shared" si="177"/>
        <v>0</v>
      </c>
      <c r="AD220" s="321">
        <f t="shared" si="178"/>
        <v>0</v>
      </c>
      <c r="AE220" s="321">
        <f t="shared" si="179"/>
        <v>0</v>
      </c>
      <c r="AF220" s="321">
        <f t="shared" si="180"/>
        <v>0</v>
      </c>
      <c r="AG220" s="321">
        <f t="shared" si="181"/>
        <v>0</v>
      </c>
      <c r="AH220" s="321">
        <f t="shared" si="182"/>
        <v>0</v>
      </c>
      <c r="AI220" s="322">
        <f t="shared" si="183"/>
        <v>0</v>
      </c>
      <c r="AJ220" s="113"/>
      <c r="AK220" s="106"/>
      <c r="AL220" s="368">
        <v>0.01</v>
      </c>
      <c r="AM220" s="309">
        <f t="shared" si="184"/>
        <v>0</v>
      </c>
      <c r="AN220" s="321">
        <f t="shared" si="185"/>
        <v>0</v>
      </c>
      <c r="AO220" s="321">
        <f t="shared" si="186"/>
        <v>0</v>
      </c>
      <c r="AP220" s="321">
        <f t="shared" si="187"/>
        <v>0</v>
      </c>
      <c r="AQ220" s="321">
        <f t="shared" si="188"/>
        <v>0</v>
      </c>
      <c r="AR220" s="321">
        <f t="shared" si="189"/>
        <v>0</v>
      </c>
      <c r="AS220" s="322">
        <f t="shared" si="190"/>
        <v>0</v>
      </c>
      <c r="AT220" s="113"/>
      <c r="AU220" s="106"/>
      <c r="AV220" s="368">
        <v>0.01</v>
      </c>
      <c r="AW220" s="309">
        <f t="shared" si="191"/>
        <v>0</v>
      </c>
      <c r="AX220" s="321">
        <f t="shared" si="192"/>
        <v>0</v>
      </c>
      <c r="AY220" s="321">
        <f t="shared" si="193"/>
        <v>0</v>
      </c>
      <c r="AZ220" s="321">
        <f t="shared" si="194"/>
        <v>0</v>
      </c>
      <c r="BA220" s="321">
        <f t="shared" si="195"/>
        <v>0</v>
      </c>
      <c r="BB220" s="321">
        <f t="shared" si="196"/>
        <v>0</v>
      </c>
      <c r="BC220" s="322">
        <f t="shared" si="197"/>
        <v>0</v>
      </c>
      <c r="BD220" s="116"/>
      <c r="BE220" s="106"/>
      <c r="BF220" s="368">
        <v>0.01</v>
      </c>
      <c r="BG220" s="309">
        <f t="shared" si="198"/>
        <v>0</v>
      </c>
      <c r="BH220" s="321">
        <f t="shared" si="199"/>
        <v>0</v>
      </c>
      <c r="BI220" s="321">
        <f t="shared" si="200"/>
        <v>0</v>
      </c>
      <c r="BJ220" s="321">
        <f t="shared" si="201"/>
        <v>0</v>
      </c>
      <c r="BK220" s="321">
        <f t="shared" si="202"/>
        <v>0</v>
      </c>
      <c r="BL220" s="321">
        <f t="shared" si="203"/>
        <v>0</v>
      </c>
      <c r="BM220" s="322">
        <f t="shared" si="204"/>
        <v>0</v>
      </c>
    </row>
    <row r="221" spans="2:65" ht="13.8" thickBot="1" x14ac:dyDescent="0.3">
      <c r="B221" s="364">
        <v>0</v>
      </c>
      <c r="C221" s="310"/>
      <c r="D221" s="310"/>
      <c r="E221" s="310"/>
      <c r="F221" s="310"/>
      <c r="G221" s="310"/>
      <c r="H221" s="310"/>
      <c r="I221" s="316">
        <f>'Form 5 BIODIESEL'!$F156</f>
        <v>0</v>
      </c>
      <c r="J221" s="316">
        <f>'Form 5 BIODIESEL'!$G156</f>
        <v>0</v>
      </c>
      <c r="K221" s="316">
        <f>'Form 6 LNG'!$F156</f>
        <v>0</v>
      </c>
      <c r="L221" s="316">
        <f>'Form 6 LNG'!$G156</f>
        <v>0</v>
      </c>
      <c r="M221" s="316">
        <f>'Form 7 BUNKER C'!F156</f>
        <v>0</v>
      </c>
      <c r="N221" s="316">
        <f>'Form 7 BUNKER C'!G156</f>
        <v>0</v>
      </c>
      <c r="O221" s="316">
        <f>'Form 8 LFO Diesel'!F156</f>
        <v>0</v>
      </c>
      <c r="P221" s="317">
        <f>'Form 8 LFO Diesel'!G156</f>
        <v>0</v>
      </c>
      <c r="Q221" s="113"/>
      <c r="R221" s="364">
        <v>0</v>
      </c>
      <c r="S221" s="310"/>
      <c r="T221" s="310"/>
      <c r="U221" s="299"/>
      <c r="V221" s="323">
        <f t="shared" si="173"/>
        <v>0</v>
      </c>
      <c r="W221" s="323">
        <f t="shared" si="174"/>
        <v>0</v>
      </c>
      <c r="X221" s="323">
        <f t="shared" si="175"/>
        <v>0</v>
      </c>
      <c r="Y221" s="324">
        <f t="shared" si="176"/>
        <v>0</v>
      </c>
      <c r="Z221" s="113"/>
      <c r="AA221" s="113"/>
      <c r="AB221" s="364">
        <v>0</v>
      </c>
      <c r="AC221" s="310"/>
      <c r="AD221" s="310"/>
      <c r="AE221" s="310"/>
      <c r="AF221" s="323">
        <f t="shared" si="180"/>
        <v>0</v>
      </c>
      <c r="AG221" s="323">
        <f t="shared" si="181"/>
        <v>0</v>
      </c>
      <c r="AH221" s="323">
        <f t="shared" si="182"/>
        <v>0</v>
      </c>
      <c r="AI221" s="324">
        <f t="shared" si="183"/>
        <v>0</v>
      </c>
      <c r="AJ221" s="113"/>
      <c r="AK221" s="106"/>
      <c r="AL221" s="364">
        <v>0</v>
      </c>
      <c r="AM221" s="310"/>
      <c r="AN221" s="310"/>
      <c r="AO221" s="310"/>
      <c r="AP221" s="323">
        <f t="shared" si="187"/>
        <v>0</v>
      </c>
      <c r="AQ221" s="323">
        <f t="shared" si="188"/>
        <v>0</v>
      </c>
      <c r="AR221" s="323">
        <f t="shared" si="189"/>
        <v>0</v>
      </c>
      <c r="AS221" s="324">
        <f t="shared" si="190"/>
        <v>0</v>
      </c>
      <c r="AT221" s="113"/>
      <c r="AU221" s="106"/>
      <c r="AV221" s="364">
        <v>0</v>
      </c>
      <c r="AW221" s="310"/>
      <c r="AX221" s="310"/>
      <c r="AY221" s="310"/>
      <c r="AZ221" s="323">
        <f t="shared" si="194"/>
        <v>0</v>
      </c>
      <c r="BA221" s="323">
        <f t="shared" si="195"/>
        <v>0</v>
      </c>
      <c r="BB221" s="323">
        <f t="shared" si="196"/>
        <v>0</v>
      </c>
      <c r="BC221" s="324">
        <f t="shared" si="197"/>
        <v>0</v>
      </c>
      <c r="BD221" s="116"/>
      <c r="BE221" s="106"/>
      <c r="BF221" s="364">
        <v>0</v>
      </c>
      <c r="BG221" s="310"/>
      <c r="BH221" s="310"/>
      <c r="BI221" s="310"/>
      <c r="BJ221" s="323">
        <f t="shared" si="201"/>
        <v>0</v>
      </c>
      <c r="BK221" s="323">
        <f t="shared" si="202"/>
        <v>0</v>
      </c>
      <c r="BL221" s="323">
        <f t="shared" si="203"/>
        <v>0</v>
      </c>
      <c r="BM221" s="324">
        <f t="shared" si="204"/>
        <v>0</v>
      </c>
    </row>
    <row r="222" spans="2:65" x14ac:dyDescent="0.25">
      <c r="B222" s="1069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  <c r="BC222" s="106"/>
      <c r="BD222" s="106"/>
      <c r="BE222" s="106"/>
      <c r="BF222" s="106"/>
      <c r="BG222" s="106"/>
      <c r="BH222" s="106"/>
      <c r="BI222" s="106"/>
      <c r="BJ222" s="106"/>
      <c r="BK222" s="106"/>
      <c r="BL222" s="106"/>
      <c r="BM222" s="106"/>
    </row>
    <row r="223" spans="2:65" ht="13.8" thickBot="1" x14ac:dyDescent="0.3">
      <c r="B223" s="341" t="s">
        <v>271</v>
      </c>
      <c r="C223" s="55"/>
      <c r="D223" s="55"/>
      <c r="E223" s="55"/>
      <c r="F223" s="55"/>
      <c r="G223" s="55"/>
      <c r="H223" s="55"/>
      <c r="I223" s="55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  <c r="BH223" s="106"/>
      <c r="BI223" s="106"/>
      <c r="BJ223" s="106"/>
      <c r="BK223" s="106"/>
      <c r="BL223" s="106"/>
      <c r="BM223" s="106"/>
    </row>
    <row r="224" spans="2:65" ht="18" customHeight="1" thickBot="1" x14ac:dyDescent="0.3">
      <c r="B224" s="343" t="s">
        <v>223</v>
      </c>
      <c r="C224" s="344" t="s">
        <v>51</v>
      </c>
      <c r="D224" s="344" t="s">
        <v>50</v>
      </c>
      <c r="E224" s="344" t="s">
        <v>52</v>
      </c>
      <c r="F224" s="344" t="s">
        <v>201</v>
      </c>
      <c r="G224" s="344" t="s">
        <v>12</v>
      </c>
      <c r="H224" s="344" t="s">
        <v>177</v>
      </c>
      <c r="I224" s="345" t="s">
        <v>58</v>
      </c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6"/>
      <c r="BC224" s="106"/>
      <c r="BD224" s="106"/>
      <c r="BE224" s="106"/>
      <c r="BF224" s="106"/>
      <c r="BG224" s="106"/>
      <c r="BH224" s="106"/>
      <c r="BI224" s="106"/>
      <c r="BJ224" s="106"/>
      <c r="BK224" s="106"/>
      <c r="BL224" s="106"/>
      <c r="BM224" s="106"/>
    </row>
    <row r="225" spans="2:65" ht="15.6" x14ac:dyDescent="0.35">
      <c r="B225" s="337" t="s">
        <v>301</v>
      </c>
      <c r="C225" s="338">
        <f>'Form 2 HYDRO'!$E$34</f>
        <v>0</v>
      </c>
      <c r="D225" s="338">
        <f>'Form 3 SOLAR'!$E$34</f>
        <v>0</v>
      </c>
      <c r="E225" s="338">
        <f>'Form 4 BIOMASS'!$E$34</f>
        <v>0</v>
      </c>
      <c r="F225" s="338">
        <f>'Form 5 BIODIESEL'!$E$163</f>
        <v>0</v>
      </c>
      <c r="G225" s="338">
        <f>'Form 6 LNG'!$E$163</f>
        <v>0</v>
      </c>
      <c r="H225" s="338">
        <f>'Form 7 BUNKER C'!$E$163</f>
        <v>0</v>
      </c>
      <c r="I225" s="339">
        <f>'Form 8 LFO Diesel'!$E$163</f>
        <v>0</v>
      </c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6"/>
      <c r="BB225" s="106"/>
      <c r="BC225" s="106"/>
      <c r="BD225" s="106"/>
      <c r="BE225" s="106"/>
      <c r="BF225" s="106"/>
      <c r="BG225" s="106"/>
      <c r="BH225" s="106"/>
      <c r="BI225" s="106"/>
      <c r="BJ225" s="106"/>
      <c r="BK225" s="106"/>
      <c r="BL225" s="106"/>
      <c r="BM225" s="106"/>
    </row>
    <row r="226" spans="2:65" ht="15.6" x14ac:dyDescent="0.35">
      <c r="B226" s="340" t="s">
        <v>302</v>
      </c>
      <c r="C226" s="314">
        <f>'Form 2 HYDRO'!$F$34</f>
        <v>0</v>
      </c>
      <c r="D226" s="314">
        <f>'Form 3 SOLAR'!$F$34</f>
        <v>0</v>
      </c>
      <c r="E226" s="314">
        <f>'Form 4 BIOMASS'!$F$34</f>
        <v>0</v>
      </c>
      <c r="F226" s="314">
        <f>'Form 5 BIODIESEL'!$F$163</f>
        <v>0</v>
      </c>
      <c r="G226" s="314">
        <f>'Form 6 LNG'!$F$163</f>
        <v>0</v>
      </c>
      <c r="H226" s="314">
        <f>'Form 7 BUNKER C'!$F$163</f>
        <v>0</v>
      </c>
      <c r="I226" s="315">
        <f>'Form 8 LFO Diesel'!$F$163</f>
        <v>0</v>
      </c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6"/>
      <c r="BC226" s="106"/>
      <c r="BD226" s="106"/>
      <c r="BE226" s="106"/>
      <c r="BF226" s="106"/>
      <c r="BG226" s="106"/>
      <c r="BH226" s="106"/>
      <c r="BI226" s="106"/>
      <c r="BJ226" s="106"/>
      <c r="BK226" s="106"/>
      <c r="BL226" s="106"/>
      <c r="BM226" s="106"/>
    </row>
    <row r="227" spans="2:65" x14ac:dyDescent="0.25">
      <c r="B227" s="285">
        <v>2021</v>
      </c>
      <c r="C227" s="136"/>
      <c r="D227" s="136"/>
      <c r="E227" s="136"/>
      <c r="F227" s="136"/>
      <c r="G227" s="136"/>
      <c r="H227" s="136"/>
      <c r="I227" s="332"/>
      <c r="J227" s="121"/>
      <c r="K227" s="121"/>
      <c r="L227" s="121"/>
      <c r="M227" s="121"/>
      <c r="N227" s="121"/>
      <c r="O227" s="121"/>
      <c r="P227" s="121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  <c r="AZ227" s="106"/>
      <c r="BA227" s="106"/>
      <c r="BB227" s="106"/>
      <c r="BC227" s="106"/>
      <c r="BD227" s="106"/>
      <c r="BE227" s="106"/>
      <c r="BF227" s="106"/>
      <c r="BG227" s="106"/>
      <c r="BH227" s="106"/>
      <c r="BI227" s="106"/>
      <c r="BJ227" s="106"/>
      <c r="BK227" s="106"/>
      <c r="BL227" s="106"/>
      <c r="BM227" s="106"/>
    </row>
    <row r="228" spans="2:65" x14ac:dyDescent="0.25">
      <c r="B228" s="212">
        <v>2022</v>
      </c>
      <c r="C228" s="314">
        <f>$J$7*$C$225*(1+$C$4)^($B228-$B$227)+(1-$J$7)*$C$225+$J$8*$C$226*(1+$C$5)^($B228-$B$227)+(1-$J$8)*$C$226</f>
        <v>0</v>
      </c>
      <c r="D228" s="314">
        <f>$K$7*$D$225*(1+$C$4)^($B228-$B$227)+(1-$K$7)*$D$225+$K$8*$D$226*(1+$C$5)^($B228-$B$227)+(1-$K$8)*$D$226</f>
        <v>0</v>
      </c>
      <c r="E228" s="314">
        <f>$L$7*$E$225*(1+$C$4)^($B228-$B$227)+(1-$L$7)*$E$225+$L$8*$E$226*(1+$C$5)^($B228-$B$227)+(1-$L$8)*$E$226</f>
        <v>0</v>
      </c>
      <c r="F228" s="314">
        <f>$M$7*$F$225*(1+$C$4)^($B228-$B$227)+(1-$M$7)*$F$225+$M$8*$F$226*(1+$C$5)^($B228-$B$227)+(1-$M$8)*$F$226</f>
        <v>0</v>
      </c>
      <c r="G228" s="314">
        <f>($N$7*$G$225*(1+$C$4)^($B228-$B$227)+(1-$N$7)*$G$225+$N$8*$G$226*(1+$C$5)^($B228-$B$227)+(1-$N$8)*$G$226)*(1+$C$9)</f>
        <v>0</v>
      </c>
      <c r="H228" s="314">
        <f>($O$7*$H$225*(1+$C$4)^($B228-$B$227)+(1-$O$7)*$H$225+$O$8*$H$226*(1+$C$5)^($B228-$B$227)+(1-$O$8)*$H$226)*(1+$C$9)</f>
        <v>0</v>
      </c>
      <c r="I228" s="315">
        <f>($P$7*$I$225*(1+$C$4)^($B228-$B$227)+(1-P$7)*$I$225+$P$8*$I$226*(1+$C$5)^($B228-$B$227)+(1-$P$8)*$I$226)*(1+$C$9)</f>
        <v>0</v>
      </c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6"/>
      <c r="BC228" s="106"/>
      <c r="BD228" s="106"/>
      <c r="BE228" s="106"/>
      <c r="BF228" s="106"/>
      <c r="BG228" s="106"/>
      <c r="BH228" s="106"/>
      <c r="BI228" s="106"/>
      <c r="BJ228" s="106"/>
      <c r="BK228" s="106"/>
      <c r="BL228" s="106"/>
      <c r="BM228" s="106"/>
    </row>
    <row r="229" spans="2:65" x14ac:dyDescent="0.25">
      <c r="B229" s="212">
        <v>2023</v>
      </c>
      <c r="C229" s="314">
        <f>$J$7*$C$225*(1+$C$4)^($B229-$B$227)+(1-$J$7)*$C$225+$J$8*$C$226*(1+$C$5)^($B229-$B$227)+(1-$J$8)*$C$226</f>
        <v>0</v>
      </c>
      <c r="D229" s="314">
        <f>$K$7*$D$225*(1+$C$4)^($B229-$B$227)+(1-$K$7)*$D$225+$K$8*$D$226*(1+$C$5)^($B229-$B$227)+(1-$K$8)*$D$226</f>
        <v>0</v>
      </c>
      <c r="E229" s="314">
        <f>$L$7*$E$225*(1+$C$4)^($B229-$B$227)+(1-$L$7)*$E$225+$L$8*$E$226*(1+$C$5)^($B229-$B$227)+(1-$L$8)*$E$226</f>
        <v>0</v>
      </c>
      <c r="F229" s="314">
        <f>$M$7*$F$225*(1+$C$4)^($B229-$B$227)+(1-$M$7)*$F$225+$M$8*$F$226*(1+$C$5)^($B229-$B$227)+(1-$M$8)*$F$226</f>
        <v>0</v>
      </c>
      <c r="G229" s="314">
        <f>($N$7*$G$225*(1+$C$4)^($B229-$B$227)+(1-$N$7)*$G$225+$N$8*$G$226*(1+$C$5)^($B229-$B$227)+(1-$N$8)*$G$226)*(1+$C$9)</f>
        <v>0</v>
      </c>
      <c r="H229" s="314">
        <f>($O$7*$H$225*(1+$C$4)^($B229-$B$227)+(1-$O$7)*$H$225+$O$8*$H$226*(1+$C$5)^($B229-$B$227)+(1-$O$8)*$H$226)*(1+$C$9)</f>
        <v>0</v>
      </c>
      <c r="I229" s="315">
        <f>($P$7*$I$225*(1+$C$4)^($B229-$B$227)+(1-P$7)*$I$225+$P$8*$I$226*(1+$C$5)^($B229-$B$227)+(1-$P$8)*$I$226)*(1+$C$9)</f>
        <v>0</v>
      </c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  <c r="BH229" s="106"/>
      <c r="BI229" s="106"/>
      <c r="BJ229" s="106"/>
      <c r="BK229" s="106"/>
      <c r="BL229" s="106"/>
      <c r="BM229" s="106"/>
    </row>
    <row r="230" spans="2:65" x14ac:dyDescent="0.25">
      <c r="B230" s="212">
        <v>2024</v>
      </c>
      <c r="C230" s="314">
        <f>$J$7*$C$225*(1+$C$4)^($B230-$B$227)+(1-$J$7)*$C$225+$J$8*$C$226*(1+$C$5)^($B230-$B$227)+(1-$J$8)*$C$226</f>
        <v>0</v>
      </c>
      <c r="D230" s="314">
        <f>$K$7*$D$225*(1+$C$4)^($B230-$B$227)+(1-$K$7)*$D$225+$K$8*$D$226*(1+$C$5)^($B230-$B$227)+(1-$K$8)*$D$226</f>
        <v>0</v>
      </c>
      <c r="E230" s="314">
        <f>$L$7*$E$225*(1+$C$4)^($B230-$B$227)+(1-$L$7)*$E$225+$L$8*$E$226*(1+$C$5)^($B230-$B$227)+(1-$L$8)*$E$226</f>
        <v>0</v>
      </c>
      <c r="F230" s="314">
        <f>$M$7*$F$225*(1+$C$4)^($B230-$B$227)+(1-$M$7)*$F$225+$M$8*$F$226*(1+$C$5)^($B230-$B$227)+(1-$M$8)*$F$226</f>
        <v>0</v>
      </c>
      <c r="G230" s="314">
        <f>($N$7*$G$225*(1+$C$4)^($B230-$B$227)+(1-$N$7)*$G$225+$N$8*$G$226*(1+$C$5)^($B230-$B$227)+(1-$N$8)*$G$226)*(1+$C$9)</f>
        <v>0</v>
      </c>
      <c r="H230" s="314">
        <f>($O$7*$H$225*(1+$C$4)^($B230-$B$227)+(1-$O$7)*$H$225+$O$8*$H$226*(1+$C$5)^($B230-$B$227)+(1-$O$8)*$H$226)*(1+$C$9)</f>
        <v>0</v>
      </c>
      <c r="I230" s="315">
        <f>($P$7*$I$225*(1+$C$4)^($B230-$B$227)+(1-P$7)*$I$225+$P$8*$I$226*(1+$C$5)^($B230-$B$227)+(1-$P$8)*$I$226)*(1+$C$9)</f>
        <v>0</v>
      </c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06"/>
      <c r="BG230" s="106"/>
      <c r="BH230" s="106"/>
      <c r="BI230" s="106"/>
      <c r="BJ230" s="106"/>
      <c r="BK230" s="106"/>
      <c r="BL230" s="106"/>
      <c r="BM230" s="106"/>
    </row>
    <row r="231" spans="2:65" x14ac:dyDescent="0.25">
      <c r="B231" s="212">
        <v>2025</v>
      </c>
      <c r="C231" s="314">
        <f>$J$7*$C$225*(1+$C$4)^($B231-$B$227)+(1-$J$7)*$C$225+$J$8*$C$226*(1+$C$5)^($B231-$B$227)+(1-$J$8)*$C$226</f>
        <v>0</v>
      </c>
      <c r="D231" s="314">
        <f>$K$7*$D$225*(1+$C$4)^($B231-$B$227)+(1-$K$7)*$D$225+$K$8*$D$226*(1+$C$5)^($B231-$B$227)+(1-$K$8)*$D$226</f>
        <v>0</v>
      </c>
      <c r="E231" s="314">
        <f>$L$7*$E$225*(1+$C$4)^($B231-$B$227)+(1-$L$7)*$E$225+$L$8*$E$226*(1+$C$5)^($B231-$B$227)+(1-$L$8)*$E$226</f>
        <v>0</v>
      </c>
      <c r="F231" s="314">
        <f>$M$7*$F$225*(1+$C$4)^($B231-$B$227)+(1-$M$7)*$F$225+$M$8*$F$226*(1+$C$5)^($B231-$B$227)+(1-$M$8)*$F$226</f>
        <v>0</v>
      </c>
      <c r="G231" s="314">
        <f>($N$7*$G$225*(1+$C$4)^($B231-$B$227)+(1-$N$7)*$G$225+$N$8*$G$226*(1+$C$5)^($B231-$B$227)+(1-$N$8)*$G$226)*(1+$C$9)</f>
        <v>0</v>
      </c>
      <c r="H231" s="314">
        <f>($O$7*$H$225*(1+$C$4)^($B231-$B$227)+(1-$O$7)*$H$225+$O$8*$H$226*(1+$C$5)^($B231-$B$227)+(1-$O$8)*$H$226)*(1+$C$9)</f>
        <v>0</v>
      </c>
      <c r="I231" s="315">
        <f>($P$7*$I$225*(1+$C$4)^($B231-$B$227)+(1-P$7)*$I$225+$P$8*$I$226*(1+$C$5)^($B231-$B$227)+(1-$P$8)*$I$226)*(1+$C$9)</f>
        <v>0</v>
      </c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106"/>
      <c r="BF231" s="106"/>
      <c r="BG231" s="106"/>
      <c r="BH231" s="106"/>
      <c r="BI231" s="106"/>
      <c r="BJ231" s="106"/>
      <c r="BK231" s="106"/>
      <c r="BL231" s="106"/>
      <c r="BM231" s="106"/>
    </row>
    <row r="232" spans="2:65" ht="13.8" thickBot="1" x14ac:dyDescent="0.3">
      <c r="B232" s="214">
        <v>2026</v>
      </c>
      <c r="C232" s="316">
        <f>$J$7*$C$225*(1+$C$4)^($B232-$B$227)+(1-$J$7)*$C$225+$J$8*$C$226*(1+$C$5)^($B232-$B$227)+(1-$J$8)*$C$226</f>
        <v>0</v>
      </c>
      <c r="D232" s="316">
        <f>$K$7*$D$225*(1+$C$4)^($B232-$B$227)+(1-$K$7)*$D$225+$K$8*$D$226*(1+$C$5)^($B232-$B$227)+(1-$K$8)*$D$226</f>
        <v>0</v>
      </c>
      <c r="E232" s="316">
        <f>$L$7*$E$225*(1+$C$4)^($B232-$B$227)+(1-$L$7)*$E$225+$L$8*$E$226*(1+$C$5)^($B232-$B$227)+(1-$L$8)*$E$226</f>
        <v>0</v>
      </c>
      <c r="F232" s="316">
        <f>$M$7*$F$225*(1+$C$4)^($B232-$B$227)+(1-$M$7)*$F$225+$M$8*$F$226*(1+$C$5)^($B232-$B$227)+(1-$M$8)*$F$226</f>
        <v>0</v>
      </c>
      <c r="G232" s="316">
        <f>($N$7*$G$225*(1+$C$4)^($B232-$B$227)+(1-$N$7)*$G$225+$N$8*$G$226*(1+$C$5)^($B232-$B$227)+(1-$N$8)*$G$226)*(1+$C$9)</f>
        <v>0</v>
      </c>
      <c r="H232" s="316">
        <f>($O$7*$H$225*(1+$C$4)^($B232-$B$227)+(1-$O$7)*$H$225+$O$8*$H$226*(1+$C$5)^($B232-$B$227)+(1-$O$8)*$H$226)*(1+$C$9)</f>
        <v>0</v>
      </c>
      <c r="I232" s="317">
        <f>($P$7*$I$225*(1+$C$4)^($B232-$B$227)+(1-P$7)*$I$225+$P$8*$I$226*(1+$C$5)^($B232-$B$227)+(1-$P$8)*$I$226)*(1+$C$9)</f>
        <v>0</v>
      </c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  <c r="BC232" s="106"/>
      <c r="BD232" s="106"/>
      <c r="BE232" s="106"/>
      <c r="BF232" s="106"/>
      <c r="BG232" s="106"/>
      <c r="BH232" s="106"/>
      <c r="BI232" s="106"/>
      <c r="BJ232" s="106"/>
      <c r="BK232" s="106"/>
      <c r="BL232" s="106"/>
      <c r="BM232" s="106"/>
    </row>
    <row r="233" spans="2:65" ht="13.8" thickBot="1" x14ac:dyDescent="0.3">
      <c r="B233" s="106"/>
      <c r="C233" s="120"/>
      <c r="D233" s="120"/>
      <c r="E233" s="120"/>
      <c r="F233" s="120"/>
      <c r="G233" s="120"/>
      <c r="H233" s="120"/>
      <c r="I233" s="120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  <c r="BC233" s="106"/>
      <c r="BD233" s="106"/>
      <c r="BE233" s="106"/>
      <c r="BF233" s="106"/>
      <c r="BG233" s="106"/>
      <c r="BH233" s="106"/>
      <c r="BI233" s="106"/>
      <c r="BJ233" s="106"/>
      <c r="BK233" s="106"/>
      <c r="BL233" s="106"/>
      <c r="BM233" s="106"/>
    </row>
    <row r="234" spans="2:65" ht="17.399999999999999" customHeight="1" thickBot="1" x14ac:dyDescent="0.3">
      <c r="B234" s="346" t="s">
        <v>262</v>
      </c>
      <c r="C234" s="344" t="s">
        <v>51</v>
      </c>
      <c r="D234" s="344" t="s">
        <v>50</v>
      </c>
      <c r="E234" s="344" t="s">
        <v>52</v>
      </c>
      <c r="F234" s="344" t="s">
        <v>201</v>
      </c>
      <c r="G234" s="344" t="s">
        <v>12</v>
      </c>
      <c r="H234" s="344" t="s">
        <v>177</v>
      </c>
      <c r="I234" s="345" t="s">
        <v>58</v>
      </c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6"/>
      <c r="BC234" s="106"/>
      <c r="BD234" s="106"/>
      <c r="BE234" s="106"/>
      <c r="BF234" s="106"/>
      <c r="BG234" s="106"/>
      <c r="BH234" s="106"/>
      <c r="BI234" s="106"/>
      <c r="BJ234" s="106"/>
      <c r="BK234" s="106"/>
      <c r="BL234" s="106"/>
      <c r="BM234" s="106"/>
    </row>
    <row r="235" spans="2:65" x14ac:dyDescent="0.25">
      <c r="B235" s="284">
        <v>2021</v>
      </c>
      <c r="C235" s="335">
        <f>'Form 2 HYDRO'!$G$34</f>
        <v>0</v>
      </c>
      <c r="D235" s="335">
        <f>'Form 3 SOLAR'!$G$34</f>
        <v>0</v>
      </c>
      <c r="E235" s="335">
        <f>'Form 4 BIOMASS'!$G$34</f>
        <v>0</v>
      </c>
      <c r="F235" s="335">
        <f>'Form 5 BIODIESEL'!$G$163</f>
        <v>0</v>
      </c>
      <c r="G235" s="335">
        <f>'Form 6 LNG'!$G$163</f>
        <v>0</v>
      </c>
      <c r="H235" s="335">
        <f>'Form 7 BUNKER C'!$G$163</f>
        <v>0</v>
      </c>
      <c r="I235" s="336">
        <f>'Form 8 LFO Diesel'!$G$163</f>
        <v>0</v>
      </c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6"/>
      <c r="BC235" s="106"/>
      <c r="BD235" s="106"/>
      <c r="BE235" s="106"/>
      <c r="BF235" s="106"/>
      <c r="BG235" s="106"/>
      <c r="BH235" s="106"/>
      <c r="BI235" s="106"/>
      <c r="BJ235" s="106"/>
      <c r="BK235" s="106"/>
      <c r="BL235" s="106"/>
      <c r="BM235" s="106"/>
    </row>
    <row r="236" spans="2:65" x14ac:dyDescent="0.25">
      <c r="B236" s="212">
        <v>2022</v>
      </c>
      <c r="C236" s="314">
        <f>$J$9*$C$235*(1+$C$7)^($B236-$B$235)+(1-$J$9)*$C$235</f>
        <v>0</v>
      </c>
      <c r="D236" s="314">
        <f>$K$9*$D$235*(1+$C$7)^($B236-$B$235)+(1-$K$9)*$D$235</f>
        <v>0</v>
      </c>
      <c r="E236" s="314">
        <f>$L$9*$E$235*(1+$C$7)^($B236-$B$235)+(1-$L$9)*$E$235</f>
        <v>0</v>
      </c>
      <c r="F236" s="314">
        <f>$M$9*$F$235*(1+$C$6)^($B236-$B$235)+(1-$M$9)*$F$235</f>
        <v>0</v>
      </c>
      <c r="G236" s="314">
        <f>($N$9*$G$235*(1+$C$8)^($B236-$B$235)+(1-$N$9)*$G$235)*(1+$C$9)</f>
        <v>0</v>
      </c>
      <c r="H236" s="314">
        <f>($O$9*$H$235*(1+$C$7)^($B236-$B$235)+(1-$O$9)*$H$235)*(1+$C$9)</f>
        <v>0</v>
      </c>
      <c r="I236" s="315">
        <f>($P$9*$I$235*(1+$C$7)^($B236-$B$235)+(1-$P$9)*$I$235)*(1+$C$9)</f>
        <v>0</v>
      </c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  <c r="BH236" s="106"/>
      <c r="BI236" s="106"/>
      <c r="BJ236" s="106"/>
      <c r="BK236" s="106"/>
      <c r="BL236" s="106"/>
      <c r="BM236" s="106"/>
    </row>
    <row r="237" spans="2:65" x14ac:dyDescent="0.25">
      <c r="B237" s="212">
        <v>2023</v>
      </c>
      <c r="C237" s="314">
        <f>$J$9*$C$235*(1+$C$7)^($B237-$B$235)+(1-$J$9)*$C$235</f>
        <v>0</v>
      </c>
      <c r="D237" s="314">
        <f>$K$9*$D$235*(1+$C$7)^($B237-$B$235)+(1-$K$9)*$D$235</f>
        <v>0</v>
      </c>
      <c r="E237" s="314">
        <f>$L$9*$E$235*(1+$C$7)^($B237-$B$235)+(1-$L$9)*$E$235</f>
        <v>0</v>
      </c>
      <c r="F237" s="314">
        <f>$M$9*$F$235*(1+$C$6)^($B237-$B$235)+(1-$M$9)*$F$235</f>
        <v>0</v>
      </c>
      <c r="G237" s="314">
        <f>($N$9*$G$235*(1+$C$8)^($B237-$B$235)+(1-$N$9)*$G$235)*(1+$C$9)</f>
        <v>0</v>
      </c>
      <c r="H237" s="314">
        <f>($O$9*$H$235*(1+$C$7)^($B237-$B$235)+(1-$O$9)*$H$235)*(1+$C$9)</f>
        <v>0</v>
      </c>
      <c r="I237" s="315">
        <f>($P$9*$I$235*(1+$C$7)^($B237-$B$235)+(1-$P$9)*$I$235)*(1+$C$9)</f>
        <v>0</v>
      </c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6"/>
      <c r="BC237" s="106"/>
      <c r="BD237" s="106"/>
      <c r="BE237" s="106"/>
      <c r="BF237" s="106"/>
      <c r="BG237" s="106"/>
      <c r="BH237" s="106"/>
      <c r="BI237" s="106"/>
      <c r="BJ237" s="106"/>
      <c r="BK237" s="106"/>
      <c r="BL237" s="106"/>
      <c r="BM237" s="106"/>
    </row>
    <row r="238" spans="2:65" x14ac:dyDescent="0.25">
      <c r="B238" s="212">
        <v>2024</v>
      </c>
      <c r="C238" s="314">
        <f>$J$9*$C$235*(1+$C$7)^($B238-$B$235)+(1-$J$9)*$C$235</f>
        <v>0</v>
      </c>
      <c r="D238" s="314">
        <f>$K$9*$D$235*(1+$C$7)^($B238-$B$235)+(1-$K$9)*$D$235</f>
        <v>0</v>
      </c>
      <c r="E238" s="314">
        <f>$L$9*$E$235*(1+$C$7)^($B238-$B$235)+(1-$L$9)*$E$235</f>
        <v>0</v>
      </c>
      <c r="F238" s="314">
        <f>$M$9*$F$235*(1+$C$6)^($B238-$B$235)+(1-$M$9)*$F$235</f>
        <v>0</v>
      </c>
      <c r="G238" s="314">
        <f>($N$9*$G$235*(1+$C$8)^($B238-$B$235)+(1-$N$9)*$G$235)*(1+$C$9)</f>
        <v>0</v>
      </c>
      <c r="H238" s="314">
        <f>($O$9*$H$235*(1+$C$7)^($B238-$B$235)+(1-$O$9)*$H$235)*(1+$C$9)</f>
        <v>0</v>
      </c>
      <c r="I238" s="315">
        <f>($P$9*$I$235*(1+$C$7)^($B238-$B$235)+(1-$P$9)*$I$235)*(1+$C$9)</f>
        <v>0</v>
      </c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  <c r="AY238" s="106"/>
      <c r="AZ238" s="106"/>
      <c r="BA238" s="106"/>
      <c r="BB238" s="106"/>
      <c r="BC238" s="106"/>
      <c r="BD238" s="106"/>
      <c r="BE238" s="106"/>
      <c r="BF238" s="106"/>
      <c r="BG238" s="106"/>
      <c r="BH238" s="106"/>
      <c r="BI238" s="106"/>
      <c r="BJ238" s="106"/>
      <c r="BK238" s="106"/>
      <c r="BL238" s="106"/>
      <c r="BM238" s="106"/>
    </row>
    <row r="239" spans="2:65" x14ac:dyDescent="0.25">
      <c r="B239" s="212">
        <v>2025</v>
      </c>
      <c r="C239" s="314">
        <f>$J$9*$C$235*(1+$C$7)^($B239-$B$235)+(1-$J$9)*$C$235</f>
        <v>0</v>
      </c>
      <c r="D239" s="314">
        <f>$K$9*$D$235*(1+$C$7)^($B239-$B$235)+(1-$K$9)*$D$235</f>
        <v>0</v>
      </c>
      <c r="E239" s="314">
        <f>$L$9*$E$235*(1+$C$7)^($B239-$B$235)+(1-$L$9)*$E$235</f>
        <v>0</v>
      </c>
      <c r="F239" s="314">
        <f>$M$9*$F$235*(1+$C$6)^($B239-$B$235)+(1-$M$9)*$F$235</f>
        <v>0</v>
      </c>
      <c r="G239" s="314">
        <f>($N$9*$G$235*(1+$C$8)^($B239-$B$235)+(1-$N$9)*$G$235)*(1+$C$9)</f>
        <v>0</v>
      </c>
      <c r="H239" s="314">
        <f>($O$9*$H$235*(1+$C$7)^($B239-$B$235)+(1-$O$9)*$H$235)*(1+$C$9)</f>
        <v>0</v>
      </c>
      <c r="I239" s="315">
        <f>($P$9*$I$235*(1+$C$7)^($B239-$B$235)+(1-$P$9)*$I$235)*(1+$C$9)</f>
        <v>0</v>
      </c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/>
      <c r="BH239" s="106"/>
      <c r="BI239" s="106"/>
      <c r="BJ239" s="106"/>
      <c r="BK239" s="106"/>
      <c r="BL239" s="106"/>
      <c r="BM239" s="106"/>
    </row>
    <row r="240" spans="2:65" ht="13.8" thickBot="1" x14ac:dyDescent="0.3">
      <c r="B240" s="214">
        <v>2026</v>
      </c>
      <c r="C240" s="316">
        <f>$J$9*$C$235*(1+$C$7)^($B240-$B$235)+(1-$J$9)*$C$235</f>
        <v>0</v>
      </c>
      <c r="D240" s="316">
        <f>$K$9*$D$235*(1+$C$7)^($B240-$B$235)+(1-$K$9)*$D$235</f>
        <v>0</v>
      </c>
      <c r="E240" s="316">
        <f>$L$9*$E$235*(1+$C$7)^($B240-$B$235)+(1-$L$9)*$E$235</f>
        <v>0</v>
      </c>
      <c r="F240" s="316">
        <f>$M$9*$F$235*(1+$C$6)^($B240-$B$235)+(1-$M$9)*$F$235</f>
        <v>0</v>
      </c>
      <c r="G240" s="316">
        <f>($N$9*$G$235*(1+$C$8)^($B240-$B$235)+(1-$N$9)*$G$235)*(1+$C$9)</f>
        <v>0</v>
      </c>
      <c r="H240" s="316">
        <f>($O$9*$H$235*(1+$C$7)^($B240-$B$235)+(1-$O$9)*$H$235)*(1+$C$9)</f>
        <v>0</v>
      </c>
      <c r="I240" s="317">
        <f>($P$9*$I$235*(1+$C$7)^($B240-$B$235)+(1-$P$9)*$I$235)*(1+$C$9)</f>
        <v>0</v>
      </c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  <c r="BC240" s="106"/>
      <c r="BD240" s="106"/>
      <c r="BE240" s="106"/>
      <c r="BF240" s="106"/>
      <c r="BG240" s="106"/>
      <c r="BH240" s="106"/>
      <c r="BI240" s="106"/>
      <c r="BJ240" s="106"/>
      <c r="BK240" s="106"/>
      <c r="BL240" s="106"/>
      <c r="BM240" s="106"/>
    </row>
    <row r="241" spans="2:65" x14ac:dyDescent="0.25"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6"/>
      <c r="BG241" s="106"/>
      <c r="BH241" s="106"/>
      <c r="BI241" s="106"/>
      <c r="BJ241" s="106"/>
      <c r="BK241" s="106"/>
      <c r="BL241" s="106"/>
      <c r="BM241" s="106"/>
    </row>
    <row r="242" spans="2:65" x14ac:dyDescent="0.25"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  <c r="AV242" s="106"/>
      <c r="AW242" s="106"/>
      <c r="AX242" s="106"/>
      <c r="AY242" s="106"/>
      <c r="AZ242" s="106"/>
      <c r="BA242" s="106"/>
      <c r="BB242" s="106"/>
      <c r="BC242" s="106"/>
      <c r="BD242" s="106"/>
      <c r="BE242" s="106"/>
      <c r="BF242" s="106"/>
      <c r="BG242" s="106"/>
      <c r="BH242" s="106"/>
      <c r="BI242" s="106"/>
      <c r="BJ242" s="106"/>
      <c r="BK242" s="106"/>
      <c r="BL242" s="106"/>
      <c r="BM242" s="106"/>
    </row>
    <row r="243" spans="2:65" ht="14.4" customHeight="1" x14ac:dyDescent="0.25"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6"/>
      <c r="BK243" s="106"/>
      <c r="BL243" s="106"/>
      <c r="BM243" s="106"/>
    </row>
    <row r="244" spans="2:65" s="53" customFormat="1" ht="14.4" thickBot="1" x14ac:dyDescent="0.3">
      <c r="B244" s="1077" t="s">
        <v>250</v>
      </c>
      <c r="C244" s="171"/>
      <c r="D244" s="266"/>
      <c r="E244" s="54"/>
      <c r="F244" s="267"/>
      <c r="G244" s="267"/>
      <c r="H244" s="54"/>
      <c r="I244" s="267"/>
      <c r="J244" s="54"/>
      <c r="K244" s="54"/>
      <c r="L244" s="54"/>
      <c r="M244" s="54"/>
      <c r="N244" s="54"/>
      <c r="O244" s="54"/>
      <c r="P244" s="54"/>
      <c r="Q244" s="54"/>
      <c r="R244" s="171"/>
      <c r="S244" s="171"/>
      <c r="T244" s="267"/>
      <c r="U244" s="267"/>
      <c r="V244" s="267"/>
      <c r="W244" s="267"/>
      <c r="X244" s="267"/>
      <c r="Y244" s="267"/>
      <c r="Z244" s="54"/>
      <c r="AA244" s="54"/>
      <c r="AB244" s="171"/>
      <c r="AC244" s="171"/>
      <c r="AD244" s="267"/>
      <c r="AE244" s="267"/>
      <c r="AF244" s="267"/>
      <c r="AG244" s="267"/>
      <c r="AH244" s="267"/>
      <c r="AI244" s="267"/>
      <c r="AJ244" s="54"/>
      <c r="AK244" s="54"/>
      <c r="AL244" s="171"/>
      <c r="AM244" s="171"/>
      <c r="AN244" s="267"/>
      <c r="AO244" s="267"/>
      <c r="AP244" s="267"/>
      <c r="AQ244" s="267"/>
      <c r="AR244" s="267"/>
      <c r="AS244" s="267"/>
      <c r="AT244" s="54"/>
      <c r="AU244" s="54"/>
      <c r="AV244" s="171"/>
      <c r="AW244" s="171"/>
      <c r="AX244" s="267"/>
      <c r="AY244" s="267"/>
      <c r="AZ244" s="267"/>
      <c r="BA244" s="267"/>
      <c r="BB244" s="267"/>
      <c r="BC244" s="267"/>
      <c r="BD244" s="54"/>
      <c r="BE244" s="54"/>
      <c r="BF244" s="171"/>
      <c r="BG244" s="171"/>
      <c r="BH244" s="267"/>
      <c r="BI244" s="267"/>
      <c r="BJ244" s="267"/>
      <c r="BK244" s="267"/>
      <c r="BL244" s="267"/>
      <c r="BM244" s="267"/>
    </row>
    <row r="245" spans="2:65" x14ac:dyDescent="0.25">
      <c r="B245" s="365">
        <v>2021</v>
      </c>
      <c r="C245" s="723" t="s">
        <v>192</v>
      </c>
      <c r="D245" s="302"/>
      <c r="E245" s="302"/>
      <c r="F245" s="302"/>
      <c r="G245" s="302"/>
      <c r="H245" s="302"/>
      <c r="I245" s="303"/>
      <c r="J245" s="110"/>
      <c r="K245" s="106"/>
      <c r="L245" s="106"/>
      <c r="M245" s="106"/>
      <c r="N245" s="106"/>
      <c r="O245" s="106"/>
      <c r="P245" s="106"/>
      <c r="Q245" s="106"/>
      <c r="R245" s="365">
        <v>2022</v>
      </c>
      <c r="S245" s="723" t="s">
        <v>192</v>
      </c>
      <c r="T245" s="302"/>
      <c r="U245" s="302"/>
      <c r="V245" s="302"/>
      <c r="W245" s="302"/>
      <c r="X245" s="302"/>
      <c r="Y245" s="303"/>
      <c r="Z245" s="106"/>
      <c r="AA245" s="106"/>
      <c r="AB245" s="365">
        <v>2023</v>
      </c>
      <c r="AC245" s="723" t="s">
        <v>192</v>
      </c>
      <c r="AD245" s="302"/>
      <c r="AE245" s="302"/>
      <c r="AF245" s="302"/>
      <c r="AG245" s="302"/>
      <c r="AH245" s="302"/>
      <c r="AI245" s="303"/>
      <c r="AJ245" s="106"/>
      <c r="AK245" s="106"/>
      <c r="AL245" s="365">
        <v>2024</v>
      </c>
      <c r="AM245" s="723" t="s">
        <v>192</v>
      </c>
      <c r="AN245" s="302"/>
      <c r="AO245" s="302"/>
      <c r="AP245" s="302"/>
      <c r="AQ245" s="302"/>
      <c r="AR245" s="302"/>
      <c r="AS245" s="303"/>
      <c r="AT245" s="106"/>
      <c r="AU245" s="106"/>
      <c r="AV245" s="365">
        <v>2025</v>
      </c>
      <c r="AW245" s="723" t="s">
        <v>192</v>
      </c>
      <c r="AX245" s="302"/>
      <c r="AY245" s="302"/>
      <c r="AZ245" s="302"/>
      <c r="BA245" s="302"/>
      <c r="BB245" s="302"/>
      <c r="BC245" s="303"/>
      <c r="BD245" s="106"/>
      <c r="BE245" s="106"/>
      <c r="BF245" s="365">
        <v>2026</v>
      </c>
      <c r="BG245" s="723" t="s">
        <v>192</v>
      </c>
      <c r="BH245" s="302"/>
      <c r="BI245" s="302"/>
      <c r="BJ245" s="302"/>
      <c r="BK245" s="302"/>
      <c r="BL245" s="302"/>
      <c r="BM245" s="303"/>
    </row>
    <row r="246" spans="2:65" ht="13.8" thickBot="1" x14ac:dyDescent="0.3">
      <c r="B246" s="331" t="s">
        <v>191</v>
      </c>
      <c r="C246" s="304" t="s">
        <v>51</v>
      </c>
      <c r="D246" s="304" t="s">
        <v>50</v>
      </c>
      <c r="E246" s="304" t="s">
        <v>52</v>
      </c>
      <c r="F246" s="304" t="s">
        <v>206</v>
      </c>
      <c r="G246" s="304" t="s">
        <v>12</v>
      </c>
      <c r="H246" s="304" t="s">
        <v>177</v>
      </c>
      <c r="I246" s="313" t="s">
        <v>58</v>
      </c>
      <c r="J246" s="106"/>
      <c r="K246" s="106"/>
      <c r="L246" s="106"/>
      <c r="M246" s="106"/>
      <c r="N246" s="106"/>
      <c r="O246" s="106"/>
      <c r="P246" s="106"/>
      <c r="Q246" s="106"/>
      <c r="R246" s="331" t="s">
        <v>191</v>
      </c>
      <c r="S246" s="304" t="s">
        <v>51</v>
      </c>
      <c r="T246" s="304" t="s">
        <v>50</v>
      </c>
      <c r="U246" s="304" t="s">
        <v>52</v>
      </c>
      <c r="V246" s="304" t="s">
        <v>206</v>
      </c>
      <c r="W246" s="304" t="s">
        <v>12</v>
      </c>
      <c r="X246" s="304" t="s">
        <v>177</v>
      </c>
      <c r="Y246" s="313" t="s">
        <v>58</v>
      </c>
      <c r="Z246" s="106"/>
      <c r="AA246" s="106"/>
      <c r="AB246" s="331" t="s">
        <v>191</v>
      </c>
      <c r="AC246" s="304" t="s">
        <v>51</v>
      </c>
      <c r="AD246" s="304" t="s">
        <v>50</v>
      </c>
      <c r="AE246" s="304" t="s">
        <v>52</v>
      </c>
      <c r="AF246" s="304" t="s">
        <v>206</v>
      </c>
      <c r="AG246" s="304" t="s">
        <v>12</v>
      </c>
      <c r="AH246" s="304" t="s">
        <v>177</v>
      </c>
      <c r="AI246" s="313" t="s">
        <v>58</v>
      </c>
      <c r="AJ246" s="106"/>
      <c r="AK246" s="106"/>
      <c r="AL246" s="331" t="s">
        <v>191</v>
      </c>
      <c r="AM246" s="304" t="s">
        <v>51</v>
      </c>
      <c r="AN246" s="304" t="s">
        <v>50</v>
      </c>
      <c r="AO246" s="304" t="s">
        <v>52</v>
      </c>
      <c r="AP246" s="304" t="s">
        <v>206</v>
      </c>
      <c r="AQ246" s="304" t="s">
        <v>12</v>
      </c>
      <c r="AR246" s="304" t="s">
        <v>177</v>
      </c>
      <c r="AS246" s="313" t="s">
        <v>58</v>
      </c>
      <c r="AT246" s="106"/>
      <c r="AU246" s="106"/>
      <c r="AV246" s="331" t="s">
        <v>191</v>
      </c>
      <c r="AW246" s="304" t="s">
        <v>51</v>
      </c>
      <c r="AX246" s="304" t="s">
        <v>50</v>
      </c>
      <c r="AY246" s="304" t="s">
        <v>52</v>
      </c>
      <c r="AZ246" s="304" t="s">
        <v>206</v>
      </c>
      <c r="BA246" s="304" t="s">
        <v>12</v>
      </c>
      <c r="BB246" s="304" t="s">
        <v>177</v>
      </c>
      <c r="BC246" s="313" t="s">
        <v>58</v>
      </c>
      <c r="BD246" s="106"/>
      <c r="BE246" s="106"/>
      <c r="BF246" s="331" t="s">
        <v>191</v>
      </c>
      <c r="BG246" s="304" t="s">
        <v>51</v>
      </c>
      <c r="BH246" s="304" t="s">
        <v>50</v>
      </c>
      <c r="BI246" s="304" t="s">
        <v>52</v>
      </c>
      <c r="BJ246" s="304" t="s">
        <v>206</v>
      </c>
      <c r="BK246" s="304" t="s">
        <v>12</v>
      </c>
      <c r="BL246" s="304" t="s">
        <v>177</v>
      </c>
      <c r="BM246" s="313" t="s">
        <v>58</v>
      </c>
    </row>
    <row r="247" spans="2:65" x14ac:dyDescent="0.25">
      <c r="B247" s="1078">
        <v>1</v>
      </c>
      <c r="C247" s="347">
        <f>'Form 2 HYDRO'!$E$59</f>
        <v>0</v>
      </c>
      <c r="D247" s="347">
        <f>'Form 3 SOLAR'!$E$59</f>
        <v>0</v>
      </c>
      <c r="E247" s="347">
        <f>'Form 4 BIOMASS'!$E$59</f>
        <v>0</v>
      </c>
      <c r="F247" s="347">
        <f>'Form 5 BIODIESEL'!E188</f>
        <v>0</v>
      </c>
      <c r="G247" s="347">
        <f>'Form 6 LNG'!E188</f>
        <v>0</v>
      </c>
      <c r="H247" s="347">
        <f>'Form 7 BUNKER C'!E188</f>
        <v>0</v>
      </c>
      <c r="I247" s="348">
        <f>'Form 8 LFO Diesel'!E188</f>
        <v>0</v>
      </c>
      <c r="J247" s="106"/>
      <c r="K247" s="106"/>
      <c r="L247" s="106"/>
      <c r="M247" s="106"/>
      <c r="N247" s="106"/>
      <c r="O247" s="106"/>
      <c r="P247" s="106"/>
      <c r="Q247" s="106"/>
      <c r="R247" s="1078">
        <v>1</v>
      </c>
      <c r="S247" s="347">
        <f>$C$247</f>
        <v>0</v>
      </c>
      <c r="T247" s="347">
        <f>$D$247</f>
        <v>0</v>
      </c>
      <c r="U247" s="347">
        <f>$E$247</f>
        <v>0</v>
      </c>
      <c r="V247" s="347">
        <f>$F247</f>
        <v>0</v>
      </c>
      <c r="W247" s="347">
        <f t="shared" ref="W247:W278" si="205">$G247*(1+$C$9)</f>
        <v>0</v>
      </c>
      <c r="X247" s="347">
        <f t="shared" ref="X247:X278" si="206">$H247*(1+$C$9)</f>
        <v>0</v>
      </c>
      <c r="Y247" s="348">
        <f t="shared" ref="Y247:Y278" si="207">$I247*(1+$C$9)</f>
        <v>0</v>
      </c>
      <c r="Z247" s="106"/>
      <c r="AA247" s="106"/>
      <c r="AB247" s="1078">
        <v>1</v>
      </c>
      <c r="AC247" s="347">
        <f>$C$247</f>
        <v>0</v>
      </c>
      <c r="AD247" s="347">
        <f>$D$247</f>
        <v>0</v>
      </c>
      <c r="AE247" s="347">
        <f>$E$247</f>
        <v>0</v>
      </c>
      <c r="AF247" s="347">
        <f t="shared" ref="AF247:AF278" si="208">$F247</f>
        <v>0</v>
      </c>
      <c r="AG247" s="347">
        <f t="shared" ref="AG247:AG278" si="209">$G247*(1+$C$9)</f>
        <v>0</v>
      </c>
      <c r="AH247" s="347">
        <f t="shared" ref="AH247:AH278" si="210">$H247*(1+$C$9)</f>
        <v>0</v>
      </c>
      <c r="AI247" s="348">
        <f t="shared" ref="AI247:AI278" si="211">$I247*(1+$C$9)</f>
        <v>0</v>
      </c>
      <c r="AJ247" s="106"/>
      <c r="AK247" s="106"/>
      <c r="AL247" s="1078">
        <v>1</v>
      </c>
      <c r="AM247" s="347">
        <f>$C$247</f>
        <v>0</v>
      </c>
      <c r="AN247" s="347">
        <f>$D$247</f>
        <v>0</v>
      </c>
      <c r="AO247" s="347">
        <f>$E$247</f>
        <v>0</v>
      </c>
      <c r="AP247" s="347">
        <f t="shared" ref="AP247:AP278" si="212">$F247</f>
        <v>0</v>
      </c>
      <c r="AQ247" s="347">
        <f t="shared" ref="AQ247:AQ278" si="213">$G247*(1+$C$9)</f>
        <v>0</v>
      </c>
      <c r="AR247" s="347">
        <f t="shared" ref="AR247:AR278" si="214">$H247*(1+$C$9)</f>
        <v>0</v>
      </c>
      <c r="AS247" s="348">
        <f t="shared" ref="AS247:AS278" si="215">$I247*(1+$C$9)</f>
        <v>0</v>
      </c>
      <c r="AT247" s="106"/>
      <c r="AU247" s="106"/>
      <c r="AV247" s="1078">
        <v>1</v>
      </c>
      <c r="AW247" s="347">
        <f>$C$247</f>
        <v>0</v>
      </c>
      <c r="AX247" s="347">
        <f>$D$247</f>
        <v>0</v>
      </c>
      <c r="AY247" s="347">
        <f>$E$247</f>
        <v>0</v>
      </c>
      <c r="AZ247" s="347">
        <f t="shared" ref="AZ247:AZ278" si="216">$F247</f>
        <v>0</v>
      </c>
      <c r="BA247" s="347">
        <f t="shared" ref="BA247:BA278" si="217">$G247*(1+$C$9)</f>
        <v>0</v>
      </c>
      <c r="BB247" s="347">
        <f t="shared" ref="BB247:BB278" si="218">$H247*(1+$C$9)</f>
        <v>0</v>
      </c>
      <c r="BC247" s="348">
        <f t="shared" ref="BC247:BC278" si="219">$I247*(1+$C$9)</f>
        <v>0</v>
      </c>
      <c r="BD247" s="106"/>
      <c r="BE247" s="106"/>
      <c r="BF247" s="1078">
        <v>1</v>
      </c>
      <c r="BG247" s="347">
        <f>$C$247</f>
        <v>0</v>
      </c>
      <c r="BH247" s="347">
        <f>$D$247</f>
        <v>0</v>
      </c>
      <c r="BI247" s="347">
        <f>$E$247</f>
        <v>0</v>
      </c>
      <c r="BJ247" s="347">
        <f t="shared" ref="BJ247:BJ278" si="220">$F247</f>
        <v>0</v>
      </c>
      <c r="BK247" s="347">
        <f t="shared" ref="BK247:BK278" si="221">$G247*(1+$C$9)</f>
        <v>0</v>
      </c>
      <c r="BL247" s="347">
        <f t="shared" ref="BL247:BL278" si="222">$H247*(1+$C$9)</f>
        <v>0</v>
      </c>
      <c r="BM247" s="348">
        <f t="shared" ref="BM247:BM278" si="223">$I247*(1+$C$9)</f>
        <v>0</v>
      </c>
    </row>
    <row r="248" spans="2:65" x14ac:dyDescent="0.25">
      <c r="B248" s="1079">
        <v>0.99</v>
      </c>
      <c r="C248" s="349"/>
      <c r="D248" s="349"/>
      <c r="E248" s="349"/>
      <c r="F248" s="349">
        <f>'Form 5 BIODIESEL'!E189</f>
        <v>0</v>
      </c>
      <c r="G248" s="349">
        <f>'Form 6 LNG'!E189</f>
        <v>0</v>
      </c>
      <c r="H248" s="349">
        <f>'Form 7 BUNKER C'!E189</f>
        <v>0</v>
      </c>
      <c r="I248" s="350">
        <f>'Form 8 LFO Diesel'!E189</f>
        <v>0</v>
      </c>
      <c r="J248" s="106"/>
      <c r="K248" s="106"/>
      <c r="L248" s="106"/>
      <c r="M248" s="106"/>
      <c r="N248" s="106"/>
      <c r="O248" s="106"/>
      <c r="P248" s="106"/>
      <c r="Q248" s="106"/>
      <c r="R248" s="1079">
        <v>0.99</v>
      </c>
      <c r="S248" s="349">
        <f t="shared" ref="S248:S311" si="224">$C$247</f>
        <v>0</v>
      </c>
      <c r="T248" s="349">
        <f t="shared" ref="T248:T311" si="225">$D$247</f>
        <v>0</v>
      </c>
      <c r="U248" s="349">
        <f t="shared" ref="U248:U311" si="226">$E$247</f>
        <v>0</v>
      </c>
      <c r="V248" s="349">
        <f t="shared" ref="V248:V278" si="227">$F248</f>
        <v>0</v>
      </c>
      <c r="W248" s="349">
        <f t="shared" si="205"/>
        <v>0</v>
      </c>
      <c r="X248" s="349">
        <f t="shared" si="206"/>
        <v>0</v>
      </c>
      <c r="Y248" s="350">
        <f t="shared" si="207"/>
        <v>0</v>
      </c>
      <c r="Z248" s="106"/>
      <c r="AA248" s="106"/>
      <c r="AB248" s="1079">
        <v>0.99</v>
      </c>
      <c r="AC248" s="349">
        <f t="shared" ref="AC248:AC311" si="228">$C$247</f>
        <v>0</v>
      </c>
      <c r="AD248" s="349">
        <f t="shared" ref="AD248:AD311" si="229">$D$247</f>
        <v>0</v>
      </c>
      <c r="AE248" s="349">
        <f t="shared" ref="AE248:AE311" si="230">$E$247</f>
        <v>0</v>
      </c>
      <c r="AF248" s="349">
        <f t="shared" si="208"/>
        <v>0</v>
      </c>
      <c r="AG248" s="349">
        <f t="shared" si="209"/>
        <v>0</v>
      </c>
      <c r="AH248" s="349">
        <f t="shared" si="210"/>
        <v>0</v>
      </c>
      <c r="AI248" s="350">
        <f t="shared" si="211"/>
        <v>0</v>
      </c>
      <c r="AJ248" s="106"/>
      <c r="AK248" s="106"/>
      <c r="AL248" s="1079">
        <v>0.99</v>
      </c>
      <c r="AM248" s="349">
        <f t="shared" ref="AM248:AM311" si="231">$C$247</f>
        <v>0</v>
      </c>
      <c r="AN248" s="349">
        <f t="shared" ref="AN248:AN311" si="232">$D$247</f>
        <v>0</v>
      </c>
      <c r="AO248" s="349">
        <f t="shared" ref="AO248:AO311" si="233">$E$247</f>
        <v>0</v>
      </c>
      <c r="AP248" s="349">
        <f t="shared" si="212"/>
        <v>0</v>
      </c>
      <c r="AQ248" s="349">
        <f t="shared" si="213"/>
        <v>0</v>
      </c>
      <c r="AR248" s="349">
        <f t="shared" si="214"/>
        <v>0</v>
      </c>
      <c r="AS248" s="350">
        <f t="shared" si="215"/>
        <v>0</v>
      </c>
      <c r="AT248" s="106"/>
      <c r="AU248" s="106"/>
      <c r="AV248" s="1079">
        <v>0.99</v>
      </c>
      <c r="AW248" s="349">
        <f t="shared" ref="AW248:AW311" si="234">$C$247</f>
        <v>0</v>
      </c>
      <c r="AX248" s="349">
        <f t="shared" ref="AX248:AX311" si="235">$D$247</f>
        <v>0</v>
      </c>
      <c r="AY248" s="349">
        <f t="shared" ref="AY248:AY311" si="236">$E$247</f>
        <v>0</v>
      </c>
      <c r="AZ248" s="349">
        <f t="shared" si="216"/>
        <v>0</v>
      </c>
      <c r="BA248" s="349">
        <f t="shared" si="217"/>
        <v>0</v>
      </c>
      <c r="BB248" s="349">
        <f t="shared" si="218"/>
        <v>0</v>
      </c>
      <c r="BC248" s="350">
        <f t="shared" si="219"/>
        <v>0</v>
      </c>
      <c r="BD248" s="106"/>
      <c r="BE248" s="106"/>
      <c r="BF248" s="1079">
        <v>0.99</v>
      </c>
      <c r="BG248" s="349">
        <f t="shared" ref="BG248:BG311" si="237">$C$247</f>
        <v>0</v>
      </c>
      <c r="BH248" s="349">
        <f t="shared" ref="BH248:BH311" si="238">$D$247</f>
        <v>0</v>
      </c>
      <c r="BI248" s="349">
        <f t="shared" ref="BI248:BI311" si="239">$E$247</f>
        <v>0</v>
      </c>
      <c r="BJ248" s="349">
        <f t="shared" si="220"/>
        <v>0</v>
      </c>
      <c r="BK248" s="349">
        <f t="shared" si="221"/>
        <v>0</v>
      </c>
      <c r="BL248" s="349">
        <f t="shared" si="222"/>
        <v>0</v>
      </c>
      <c r="BM248" s="350">
        <f t="shared" si="223"/>
        <v>0</v>
      </c>
    </row>
    <row r="249" spans="2:65" x14ac:dyDescent="0.25">
      <c r="B249" s="1079">
        <v>0.98</v>
      </c>
      <c r="C249" s="349"/>
      <c r="D249" s="349"/>
      <c r="E249" s="349"/>
      <c r="F249" s="349">
        <f>'Form 5 BIODIESEL'!E190</f>
        <v>0</v>
      </c>
      <c r="G249" s="349">
        <f>'Form 6 LNG'!E190</f>
        <v>0</v>
      </c>
      <c r="H249" s="349">
        <f>'Form 7 BUNKER C'!E190</f>
        <v>0</v>
      </c>
      <c r="I249" s="350">
        <f>'Form 8 LFO Diesel'!E190</f>
        <v>0</v>
      </c>
      <c r="J249" s="106"/>
      <c r="K249" s="106"/>
      <c r="L249" s="106"/>
      <c r="M249" s="106"/>
      <c r="N249" s="106"/>
      <c r="O249" s="106"/>
      <c r="P249" s="106"/>
      <c r="Q249" s="106"/>
      <c r="R249" s="1079">
        <v>0.98</v>
      </c>
      <c r="S249" s="349">
        <f t="shared" si="224"/>
        <v>0</v>
      </c>
      <c r="T249" s="349">
        <f t="shared" si="225"/>
        <v>0</v>
      </c>
      <c r="U249" s="349">
        <f t="shared" si="226"/>
        <v>0</v>
      </c>
      <c r="V249" s="349">
        <f t="shared" si="227"/>
        <v>0</v>
      </c>
      <c r="W249" s="349">
        <f t="shared" si="205"/>
        <v>0</v>
      </c>
      <c r="X249" s="349">
        <f t="shared" si="206"/>
        <v>0</v>
      </c>
      <c r="Y249" s="350">
        <f t="shared" si="207"/>
        <v>0</v>
      </c>
      <c r="Z249" s="106"/>
      <c r="AA249" s="106"/>
      <c r="AB249" s="1079">
        <v>0.98</v>
      </c>
      <c r="AC249" s="349">
        <f t="shared" si="228"/>
        <v>0</v>
      </c>
      <c r="AD249" s="349">
        <f t="shared" si="229"/>
        <v>0</v>
      </c>
      <c r="AE249" s="349">
        <f t="shared" si="230"/>
        <v>0</v>
      </c>
      <c r="AF249" s="349">
        <f t="shared" si="208"/>
        <v>0</v>
      </c>
      <c r="AG249" s="349">
        <f t="shared" si="209"/>
        <v>0</v>
      </c>
      <c r="AH249" s="349">
        <f t="shared" si="210"/>
        <v>0</v>
      </c>
      <c r="AI249" s="350">
        <f t="shared" si="211"/>
        <v>0</v>
      </c>
      <c r="AJ249" s="106"/>
      <c r="AK249" s="106"/>
      <c r="AL249" s="1079">
        <v>0.98</v>
      </c>
      <c r="AM249" s="349">
        <f t="shared" si="231"/>
        <v>0</v>
      </c>
      <c r="AN249" s="349">
        <f t="shared" si="232"/>
        <v>0</v>
      </c>
      <c r="AO249" s="349">
        <f t="shared" si="233"/>
        <v>0</v>
      </c>
      <c r="AP249" s="349">
        <f t="shared" si="212"/>
        <v>0</v>
      </c>
      <c r="AQ249" s="349">
        <f t="shared" si="213"/>
        <v>0</v>
      </c>
      <c r="AR249" s="349">
        <f t="shared" si="214"/>
        <v>0</v>
      </c>
      <c r="AS249" s="350">
        <f t="shared" si="215"/>
        <v>0</v>
      </c>
      <c r="AT249" s="106"/>
      <c r="AU249" s="106"/>
      <c r="AV249" s="1079">
        <v>0.98</v>
      </c>
      <c r="AW249" s="349">
        <f t="shared" si="234"/>
        <v>0</v>
      </c>
      <c r="AX249" s="349">
        <f t="shared" si="235"/>
        <v>0</v>
      </c>
      <c r="AY249" s="349">
        <f t="shared" si="236"/>
        <v>0</v>
      </c>
      <c r="AZ249" s="349">
        <f t="shared" si="216"/>
        <v>0</v>
      </c>
      <c r="BA249" s="349">
        <f t="shared" si="217"/>
        <v>0</v>
      </c>
      <c r="BB249" s="349">
        <f t="shared" si="218"/>
        <v>0</v>
      </c>
      <c r="BC249" s="350">
        <f t="shared" si="219"/>
        <v>0</v>
      </c>
      <c r="BD249" s="106"/>
      <c r="BE249" s="106"/>
      <c r="BF249" s="1079">
        <v>0.98</v>
      </c>
      <c r="BG249" s="349">
        <f t="shared" si="237"/>
        <v>0</v>
      </c>
      <c r="BH249" s="349">
        <f t="shared" si="238"/>
        <v>0</v>
      </c>
      <c r="BI249" s="349">
        <f t="shared" si="239"/>
        <v>0</v>
      </c>
      <c r="BJ249" s="349">
        <f t="shared" si="220"/>
        <v>0</v>
      </c>
      <c r="BK249" s="349">
        <f t="shared" si="221"/>
        <v>0</v>
      </c>
      <c r="BL249" s="349">
        <f t="shared" si="222"/>
        <v>0</v>
      </c>
      <c r="BM249" s="350">
        <f t="shared" si="223"/>
        <v>0</v>
      </c>
    </row>
    <row r="250" spans="2:65" x14ac:dyDescent="0.25">
      <c r="B250" s="1079">
        <v>0.97</v>
      </c>
      <c r="C250" s="349"/>
      <c r="D250" s="349"/>
      <c r="E250" s="349"/>
      <c r="F250" s="349">
        <f>'Form 5 BIODIESEL'!E191</f>
        <v>0</v>
      </c>
      <c r="G250" s="349">
        <f>'Form 6 LNG'!E191</f>
        <v>0</v>
      </c>
      <c r="H250" s="349">
        <f>'Form 7 BUNKER C'!E191</f>
        <v>0</v>
      </c>
      <c r="I250" s="350">
        <f>'Form 8 LFO Diesel'!E191</f>
        <v>0</v>
      </c>
      <c r="J250" s="106"/>
      <c r="K250" s="106"/>
      <c r="L250" s="106"/>
      <c r="M250" s="106"/>
      <c r="N250" s="106"/>
      <c r="O250" s="106"/>
      <c r="P250" s="106"/>
      <c r="Q250" s="106"/>
      <c r="R250" s="1079">
        <v>0.97</v>
      </c>
      <c r="S250" s="349">
        <f t="shared" si="224"/>
        <v>0</v>
      </c>
      <c r="T250" s="349">
        <f t="shared" si="225"/>
        <v>0</v>
      </c>
      <c r="U250" s="349">
        <f t="shared" si="226"/>
        <v>0</v>
      </c>
      <c r="V250" s="349">
        <f t="shared" si="227"/>
        <v>0</v>
      </c>
      <c r="W250" s="349">
        <f t="shared" si="205"/>
        <v>0</v>
      </c>
      <c r="X250" s="349">
        <f t="shared" si="206"/>
        <v>0</v>
      </c>
      <c r="Y250" s="350">
        <f t="shared" si="207"/>
        <v>0</v>
      </c>
      <c r="Z250" s="106"/>
      <c r="AA250" s="106"/>
      <c r="AB250" s="1079">
        <v>0.97</v>
      </c>
      <c r="AC250" s="349">
        <f t="shared" si="228"/>
        <v>0</v>
      </c>
      <c r="AD250" s="349">
        <f t="shared" si="229"/>
        <v>0</v>
      </c>
      <c r="AE250" s="349">
        <f t="shared" si="230"/>
        <v>0</v>
      </c>
      <c r="AF250" s="349">
        <f t="shared" si="208"/>
        <v>0</v>
      </c>
      <c r="AG250" s="349">
        <f t="shared" si="209"/>
        <v>0</v>
      </c>
      <c r="AH250" s="349">
        <f t="shared" si="210"/>
        <v>0</v>
      </c>
      <c r="AI250" s="350">
        <f t="shared" si="211"/>
        <v>0</v>
      </c>
      <c r="AJ250" s="106"/>
      <c r="AK250" s="106"/>
      <c r="AL250" s="1079">
        <v>0.97</v>
      </c>
      <c r="AM250" s="349">
        <f t="shared" si="231"/>
        <v>0</v>
      </c>
      <c r="AN250" s="349">
        <f t="shared" si="232"/>
        <v>0</v>
      </c>
      <c r="AO250" s="349">
        <f t="shared" si="233"/>
        <v>0</v>
      </c>
      <c r="AP250" s="349">
        <f t="shared" si="212"/>
        <v>0</v>
      </c>
      <c r="AQ250" s="349">
        <f t="shared" si="213"/>
        <v>0</v>
      </c>
      <c r="AR250" s="349">
        <f t="shared" si="214"/>
        <v>0</v>
      </c>
      <c r="AS250" s="350">
        <f t="shared" si="215"/>
        <v>0</v>
      </c>
      <c r="AT250" s="106"/>
      <c r="AU250" s="106"/>
      <c r="AV250" s="1079">
        <v>0.97</v>
      </c>
      <c r="AW250" s="349">
        <f t="shared" si="234"/>
        <v>0</v>
      </c>
      <c r="AX250" s="349">
        <f t="shared" si="235"/>
        <v>0</v>
      </c>
      <c r="AY250" s="349">
        <f t="shared" si="236"/>
        <v>0</v>
      </c>
      <c r="AZ250" s="349">
        <f t="shared" si="216"/>
        <v>0</v>
      </c>
      <c r="BA250" s="349">
        <f t="shared" si="217"/>
        <v>0</v>
      </c>
      <c r="BB250" s="349">
        <f t="shared" si="218"/>
        <v>0</v>
      </c>
      <c r="BC250" s="350">
        <f t="shared" si="219"/>
        <v>0</v>
      </c>
      <c r="BD250" s="106"/>
      <c r="BE250" s="106"/>
      <c r="BF250" s="1079">
        <v>0.97</v>
      </c>
      <c r="BG250" s="349">
        <f t="shared" si="237"/>
        <v>0</v>
      </c>
      <c r="BH250" s="349">
        <f t="shared" si="238"/>
        <v>0</v>
      </c>
      <c r="BI250" s="349">
        <f t="shared" si="239"/>
        <v>0</v>
      </c>
      <c r="BJ250" s="349">
        <f t="shared" si="220"/>
        <v>0</v>
      </c>
      <c r="BK250" s="349">
        <f t="shared" si="221"/>
        <v>0</v>
      </c>
      <c r="BL250" s="349">
        <f t="shared" si="222"/>
        <v>0</v>
      </c>
      <c r="BM250" s="350">
        <f t="shared" si="223"/>
        <v>0</v>
      </c>
    </row>
    <row r="251" spans="2:65" x14ac:dyDescent="0.25">
      <c r="B251" s="1079">
        <v>0.96</v>
      </c>
      <c r="C251" s="349"/>
      <c r="D251" s="349"/>
      <c r="E251" s="349"/>
      <c r="F251" s="349">
        <f>'Form 5 BIODIESEL'!E192</f>
        <v>0</v>
      </c>
      <c r="G251" s="349">
        <f>'Form 6 LNG'!E192</f>
        <v>0</v>
      </c>
      <c r="H251" s="349">
        <f>'Form 7 BUNKER C'!E192</f>
        <v>0</v>
      </c>
      <c r="I251" s="350">
        <f>'Form 8 LFO Diesel'!E192</f>
        <v>0</v>
      </c>
      <c r="J251" s="106"/>
      <c r="K251" s="106"/>
      <c r="L251" s="106"/>
      <c r="M251" s="106"/>
      <c r="N251" s="106"/>
      <c r="O251" s="106"/>
      <c r="P251" s="106"/>
      <c r="Q251" s="106"/>
      <c r="R251" s="1079">
        <v>0.96</v>
      </c>
      <c r="S251" s="349">
        <f t="shared" si="224"/>
        <v>0</v>
      </c>
      <c r="T251" s="349">
        <f t="shared" si="225"/>
        <v>0</v>
      </c>
      <c r="U251" s="349">
        <f t="shared" si="226"/>
        <v>0</v>
      </c>
      <c r="V251" s="349">
        <f t="shared" si="227"/>
        <v>0</v>
      </c>
      <c r="W251" s="349">
        <f t="shared" si="205"/>
        <v>0</v>
      </c>
      <c r="X251" s="349">
        <f t="shared" si="206"/>
        <v>0</v>
      </c>
      <c r="Y251" s="350">
        <f t="shared" si="207"/>
        <v>0</v>
      </c>
      <c r="Z251" s="106"/>
      <c r="AA251" s="106"/>
      <c r="AB251" s="1079">
        <v>0.96</v>
      </c>
      <c r="AC251" s="349">
        <f t="shared" si="228"/>
        <v>0</v>
      </c>
      <c r="AD251" s="349">
        <f t="shared" si="229"/>
        <v>0</v>
      </c>
      <c r="AE251" s="349">
        <f t="shared" si="230"/>
        <v>0</v>
      </c>
      <c r="AF251" s="349">
        <f t="shared" si="208"/>
        <v>0</v>
      </c>
      <c r="AG251" s="349">
        <f t="shared" si="209"/>
        <v>0</v>
      </c>
      <c r="AH251" s="349">
        <f t="shared" si="210"/>
        <v>0</v>
      </c>
      <c r="AI251" s="350">
        <f t="shared" si="211"/>
        <v>0</v>
      </c>
      <c r="AJ251" s="106"/>
      <c r="AK251" s="106"/>
      <c r="AL251" s="1079">
        <v>0.96</v>
      </c>
      <c r="AM251" s="349">
        <f t="shared" si="231"/>
        <v>0</v>
      </c>
      <c r="AN251" s="349">
        <f t="shared" si="232"/>
        <v>0</v>
      </c>
      <c r="AO251" s="349">
        <f t="shared" si="233"/>
        <v>0</v>
      </c>
      <c r="AP251" s="349">
        <f t="shared" si="212"/>
        <v>0</v>
      </c>
      <c r="AQ251" s="349">
        <f t="shared" si="213"/>
        <v>0</v>
      </c>
      <c r="AR251" s="349">
        <f t="shared" si="214"/>
        <v>0</v>
      </c>
      <c r="AS251" s="350">
        <f t="shared" si="215"/>
        <v>0</v>
      </c>
      <c r="AT251" s="106"/>
      <c r="AU251" s="106"/>
      <c r="AV251" s="1079">
        <v>0.96</v>
      </c>
      <c r="AW251" s="349">
        <f t="shared" si="234"/>
        <v>0</v>
      </c>
      <c r="AX251" s="349">
        <f t="shared" si="235"/>
        <v>0</v>
      </c>
      <c r="AY251" s="349">
        <f t="shared" si="236"/>
        <v>0</v>
      </c>
      <c r="AZ251" s="349">
        <f t="shared" si="216"/>
        <v>0</v>
      </c>
      <c r="BA251" s="349">
        <f t="shared" si="217"/>
        <v>0</v>
      </c>
      <c r="BB251" s="349">
        <f t="shared" si="218"/>
        <v>0</v>
      </c>
      <c r="BC251" s="350">
        <f t="shared" si="219"/>
        <v>0</v>
      </c>
      <c r="BD251" s="106"/>
      <c r="BE251" s="106"/>
      <c r="BF251" s="1079">
        <v>0.96</v>
      </c>
      <c r="BG251" s="349">
        <f t="shared" si="237"/>
        <v>0</v>
      </c>
      <c r="BH251" s="349">
        <f t="shared" si="238"/>
        <v>0</v>
      </c>
      <c r="BI251" s="349">
        <f t="shared" si="239"/>
        <v>0</v>
      </c>
      <c r="BJ251" s="349">
        <f t="shared" si="220"/>
        <v>0</v>
      </c>
      <c r="BK251" s="349">
        <f t="shared" si="221"/>
        <v>0</v>
      </c>
      <c r="BL251" s="349">
        <f t="shared" si="222"/>
        <v>0</v>
      </c>
      <c r="BM251" s="350">
        <f t="shared" si="223"/>
        <v>0</v>
      </c>
    </row>
    <row r="252" spans="2:65" x14ac:dyDescent="0.25">
      <c r="B252" s="1079">
        <v>0.95</v>
      </c>
      <c r="C252" s="349"/>
      <c r="D252" s="349"/>
      <c r="E252" s="349"/>
      <c r="F252" s="349">
        <f>'Form 5 BIODIESEL'!E193</f>
        <v>0</v>
      </c>
      <c r="G252" s="349">
        <f>'Form 6 LNG'!E193</f>
        <v>0</v>
      </c>
      <c r="H252" s="349">
        <f>'Form 7 BUNKER C'!E193</f>
        <v>0</v>
      </c>
      <c r="I252" s="350">
        <f>'Form 8 LFO Diesel'!E193</f>
        <v>0</v>
      </c>
      <c r="J252" s="106"/>
      <c r="K252" s="106"/>
      <c r="L252" s="106"/>
      <c r="M252" s="106"/>
      <c r="N252" s="106"/>
      <c r="O252" s="106"/>
      <c r="P252" s="106"/>
      <c r="Q252" s="106"/>
      <c r="R252" s="1079">
        <v>0.95</v>
      </c>
      <c r="S252" s="349">
        <f t="shared" si="224"/>
        <v>0</v>
      </c>
      <c r="T252" s="349">
        <f t="shared" si="225"/>
        <v>0</v>
      </c>
      <c r="U252" s="349">
        <f t="shared" si="226"/>
        <v>0</v>
      </c>
      <c r="V252" s="349">
        <f t="shared" si="227"/>
        <v>0</v>
      </c>
      <c r="W252" s="349">
        <f t="shared" si="205"/>
        <v>0</v>
      </c>
      <c r="X252" s="349">
        <f t="shared" si="206"/>
        <v>0</v>
      </c>
      <c r="Y252" s="350">
        <f t="shared" si="207"/>
        <v>0</v>
      </c>
      <c r="Z252" s="106"/>
      <c r="AA252" s="106"/>
      <c r="AB252" s="1079">
        <v>0.95</v>
      </c>
      <c r="AC252" s="349">
        <f t="shared" si="228"/>
        <v>0</v>
      </c>
      <c r="AD252" s="349">
        <f t="shared" si="229"/>
        <v>0</v>
      </c>
      <c r="AE252" s="349">
        <f t="shared" si="230"/>
        <v>0</v>
      </c>
      <c r="AF252" s="349">
        <f t="shared" si="208"/>
        <v>0</v>
      </c>
      <c r="AG252" s="349">
        <f t="shared" si="209"/>
        <v>0</v>
      </c>
      <c r="AH252" s="349">
        <f t="shared" si="210"/>
        <v>0</v>
      </c>
      <c r="AI252" s="350">
        <f t="shared" si="211"/>
        <v>0</v>
      </c>
      <c r="AJ252" s="106"/>
      <c r="AK252" s="106"/>
      <c r="AL252" s="1079">
        <v>0.95</v>
      </c>
      <c r="AM252" s="349">
        <f t="shared" si="231"/>
        <v>0</v>
      </c>
      <c r="AN252" s="349">
        <f t="shared" si="232"/>
        <v>0</v>
      </c>
      <c r="AO252" s="349">
        <f t="shared" si="233"/>
        <v>0</v>
      </c>
      <c r="AP252" s="349">
        <f t="shared" si="212"/>
        <v>0</v>
      </c>
      <c r="AQ252" s="349">
        <f t="shared" si="213"/>
        <v>0</v>
      </c>
      <c r="AR252" s="349">
        <f t="shared" si="214"/>
        <v>0</v>
      </c>
      <c r="AS252" s="350">
        <f t="shared" si="215"/>
        <v>0</v>
      </c>
      <c r="AT252" s="106"/>
      <c r="AU252" s="106"/>
      <c r="AV252" s="1079">
        <v>0.95</v>
      </c>
      <c r="AW252" s="349">
        <f t="shared" si="234"/>
        <v>0</v>
      </c>
      <c r="AX252" s="349">
        <f t="shared" si="235"/>
        <v>0</v>
      </c>
      <c r="AY252" s="349">
        <f t="shared" si="236"/>
        <v>0</v>
      </c>
      <c r="AZ252" s="349">
        <f t="shared" si="216"/>
        <v>0</v>
      </c>
      <c r="BA252" s="349">
        <f t="shared" si="217"/>
        <v>0</v>
      </c>
      <c r="BB252" s="349">
        <f t="shared" si="218"/>
        <v>0</v>
      </c>
      <c r="BC252" s="350">
        <f t="shared" si="219"/>
        <v>0</v>
      </c>
      <c r="BD252" s="106"/>
      <c r="BE252" s="106"/>
      <c r="BF252" s="1079">
        <v>0.95</v>
      </c>
      <c r="BG252" s="349">
        <f t="shared" si="237"/>
        <v>0</v>
      </c>
      <c r="BH252" s="349">
        <f t="shared" si="238"/>
        <v>0</v>
      </c>
      <c r="BI252" s="349">
        <f t="shared" si="239"/>
        <v>0</v>
      </c>
      <c r="BJ252" s="349">
        <f t="shared" si="220"/>
        <v>0</v>
      </c>
      <c r="BK252" s="349">
        <f t="shared" si="221"/>
        <v>0</v>
      </c>
      <c r="BL252" s="349">
        <f t="shared" si="222"/>
        <v>0</v>
      </c>
      <c r="BM252" s="350">
        <f t="shared" si="223"/>
        <v>0</v>
      </c>
    </row>
    <row r="253" spans="2:65" x14ac:dyDescent="0.25">
      <c r="B253" s="1079">
        <v>0.94</v>
      </c>
      <c r="C253" s="349"/>
      <c r="D253" s="349"/>
      <c r="E253" s="349"/>
      <c r="F253" s="349">
        <f>'Form 5 BIODIESEL'!E194</f>
        <v>0</v>
      </c>
      <c r="G253" s="349">
        <f>'Form 6 LNG'!E194</f>
        <v>0</v>
      </c>
      <c r="H253" s="349">
        <f>'Form 7 BUNKER C'!E194</f>
        <v>0</v>
      </c>
      <c r="I253" s="350">
        <f>'Form 8 LFO Diesel'!E194</f>
        <v>0</v>
      </c>
      <c r="J253" s="106"/>
      <c r="K253" s="106"/>
      <c r="L253" s="106"/>
      <c r="M253" s="106"/>
      <c r="N253" s="106"/>
      <c r="O253" s="106"/>
      <c r="P253" s="106"/>
      <c r="Q253" s="106"/>
      <c r="R253" s="1079">
        <v>0.94</v>
      </c>
      <c r="S253" s="349">
        <f t="shared" si="224"/>
        <v>0</v>
      </c>
      <c r="T253" s="349">
        <f t="shared" si="225"/>
        <v>0</v>
      </c>
      <c r="U253" s="349">
        <f t="shared" si="226"/>
        <v>0</v>
      </c>
      <c r="V253" s="349">
        <f t="shared" si="227"/>
        <v>0</v>
      </c>
      <c r="W253" s="349">
        <f t="shared" si="205"/>
        <v>0</v>
      </c>
      <c r="X253" s="349">
        <f t="shared" si="206"/>
        <v>0</v>
      </c>
      <c r="Y253" s="350">
        <f t="shared" si="207"/>
        <v>0</v>
      </c>
      <c r="Z253" s="106"/>
      <c r="AA253" s="106"/>
      <c r="AB253" s="1079">
        <v>0.94</v>
      </c>
      <c r="AC253" s="349">
        <f t="shared" si="228"/>
        <v>0</v>
      </c>
      <c r="AD253" s="349">
        <f t="shared" si="229"/>
        <v>0</v>
      </c>
      <c r="AE253" s="349">
        <f t="shared" si="230"/>
        <v>0</v>
      </c>
      <c r="AF253" s="349">
        <f t="shared" si="208"/>
        <v>0</v>
      </c>
      <c r="AG253" s="349">
        <f t="shared" si="209"/>
        <v>0</v>
      </c>
      <c r="AH253" s="349">
        <f t="shared" si="210"/>
        <v>0</v>
      </c>
      <c r="AI253" s="350">
        <f t="shared" si="211"/>
        <v>0</v>
      </c>
      <c r="AJ253" s="106"/>
      <c r="AK253" s="106"/>
      <c r="AL253" s="1079">
        <v>0.94</v>
      </c>
      <c r="AM253" s="349">
        <f t="shared" si="231"/>
        <v>0</v>
      </c>
      <c r="AN253" s="349">
        <f t="shared" si="232"/>
        <v>0</v>
      </c>
      <c r="AO253" s="349">
        <f t="shared" si="233"/>
        <v>0</v>
      </c>
      <c r="AP253" s="349">
        <f t="shared" si="212"/>
        <v>0</v>
      </c>
      <c r="AQ253" s="349">
        <f t="shared" si="213"/>
        <v>0</v>
      </c>
      <c r="AR253" s="349">
        <f t="shared" si="214"/>
        <v>0</v>
      </c>
      <c r="AS253" s="350">
        <f t="shared" si="215"/>
        <v>0</v>
      </c>
      <c r="AT253" s="106"/>
      <c r="AU253" s="106"/>
      <c r="AV253" s="1079">
        <v>0.94</v>
      </c>
      <c r="AW253" s="349">
        <f t="shared" si="234"/>
        <v>0</v>
      </c>
      <c r="AX253" s="349">
        <f t="shared" si="235"/>
        <v>0</v>
      </c>
      <c r="AY253" s="349">
        <f t="shared" si="236"/>
        <v>0</v>
      </c>
      <c r="AZ253" s="349">
        <f t="shared" si="216"/>
        <v>0</v>
      </c>
      <c r="BA253" s="349">
        <f t="shared" si="217"/>
        <v>0</v>
      </c>
      <c r="BB253" s="349">
        <f t="shared" si="218"/>
        <v>0</v>
      </c>
      <c r="BC253" s="350">
        <f t="shared" si="219"/>
        <v>0</v>
      </c>
      <c r="BD253" s="106"/>
      <c r="BE253" s="106"/>
      <c r="BF253" s="1079">
        <v>0.94</v>
      </c>
      <c r="BG253" s="349">
        <f t="shared" si="237"/>
        <v>0</v>
      </c>
      <c r="BH253" s="349">
        <f t="shared" si="238"/>
        <v>0</v>
      </c>
      <c r="BI253" s="349">
        <f t="shared" si="239"/>
        <v>0</v>
      </c>
      <c r="BJ253" s="349">
        <f t="shared" si="220"/>
        <v>0</v>
      </c>
      <c r="BK253" s="349">
        <f t="shared" si="221"/>
        <v>0</v>
      </c>
      <c r="BL253" s="349">
        <f t="shared" si="222"/>
        <v>0</v>
      </c>
      <c r="BM253" s="350">
        <f t="shared" si="223"/>
        <v>0</v>
      </c>
    </row>
    <row r="254" spans="2:65" x14ac:dyDescent="0.25">
      <c r="B254" s="1079">
        <v>0.93</v>
      </c>
      <c r="C254" s="349"/>
      <c r="D254" s="349"/>
      <c r="E254" s="349"/>
      <c r="F254" s="349">
        <f>'Form 5 BIODIESEL'!E195</f>
        <v>0</v>
      </c>
      <c r="G254" s="349">
        <f>'Form 6 LNG'!E195</f>
        <v>0</v>
      </c>
      <c r="H254" s="349">
        <f>'Form 7 BUNKER C'!E195</f>
        <v>0</v>
      </c>
      <c r="I254" s="350">
        <f>'Form 8 LFO Diesel'!E195</f>
        <v>0</v>
      </c>
      <c r="J254" s="106"/>
      <c r="K254" s="106"/>
      <c r="L254" s="106"/>
      <c r="M254" s="106"/>
      <c r="N254" s="106"/>
      <c r="O254" s="106"/>
      <c r="P254" s="106"/>
      <c r="Q254" s="106"/>
      <c r="R254" s="1079">
        <v>0.93</v>
      </c>
      <c r="S254" s="349">
        <f t="shared" si="224"/>
        <v>0</v>
      </c>
      <c r="T254" s="349">
        <f t="shared" si="225"/>
        <v>0</v>
      </c>
      <c r="U254" s="349">
        <f t="shared" si="226"/>
        <v>0</v>
      </c>
      <c r="V254" s="349">
        <f t="shared" si="227"/>
        <v>0</v>
      </c>
      <c r="W254" s="349">
        <f t="shared" si="205"/>
        <v>0</v>
      </c>
      <c r="X254" s="349">
        <f t="shared" si="206"/>
        <v>0</v>
      </c>
      <c r="Y254" s="350">
        <f t="shared" si="207"/>
        <v>0</v>
      </c>
      <c r="Z254" s="106"/>
      <c r="AA254" s="106"/>
      <c r="AB254" s="1079">
        <v>0.93</v>
      </c>
      <c r="AC254" s="349">
        <f t="shared" si="228"/>
        <v>0</v>
      </c>
      <c r="AD254" s="349">
        <f t="shared" si="229"/>
        <v>0</v>
      </c>
      <c r="AE254" s="349">
        <f t="shared" si="230"/>
        <v>0</v>
      </c>
      <c r="AF254" s="349">
        <f t="shared" si="208"/>
        <v>0</v>
      </c>
      <c r="AG254" s="349">
        <f t="shared" si="209"/>
        <v>0</v>
      </c>
      <c r="AH254" s="349">
        <f t="shared" si="210"/>
        <v>0</v>
      </c>
      <c r="AI254" s="350">
        <f t="shared" si="211"/>
        <v>0</v>
      </c>
      <c r="AJ254" s="106"/>
      <c r="AK254" s="106"/>
      <c r="AL254" s="1079">
        <v>0.93</v>
      </c>
      <c r="AM254" s="349">
        <f t="shared" si="231"/>
        <v>0</v>
      </c>
      <c r="AN254" s="349">
        <f t="shared" si="232"/>
        <v>0</v>
      </c>
      <c r="AO254" s="349">
        <f t="shared" si="233"/>
        <v>0</v>
      </c>
      <c r="AP254" s="349">
        <f t="shared" si="212"/>
        <v>0</v>
      </c>
      <c r="AQ254" s="349">
        <f t="shared" si="213"/>
        <v>0</v>
      </c>
      <c r="AR254" s="349">
        <f t="shared" si="214"/>
        <v>0</v>
      </c>
      <c r="AS254" s="350">
        <f t="shared" si="215"/>
        <v>0</v>
      </c>
      <c r="AT254" s="106"/>
      <c r="AU254" s="106"/>
      <c r="AV254" s="1079">
        <v>0.93</v>
      </c>
      <c r="AW254" s="349">
        <f t="shared" si="234"/>
        <v>0</v>
      </c>
      <c r="AX254" s="349">
        <f t="shared" si="235"/>
        <v>0</v>
      </c>
      <c r="AY254" s="349">
        <f t="shared" si="236"/>
        <v>0</v>
      </c>
      <c r="AZ254" s="349">
        <f t="shared" si="216"/>
        <v>0</v>
      </c>
      <c r="BA254" s="349">
        <f t="shared" si="217"/>
        <v>0</v>
      </c>
      <c r="BB254" s="349">
        <f t="shared" si="218"/>
        <v>0</v>
      </c>
      <c r="BC254" s="350">
        <f t="shared" si="219"/>
        <v>0</v>
      </c>
      <c r="BD254" s="106"/>
      <c r="BE254" s="106"/>
      <c r="BF254" s="1079">
        <v>0.93</v>
      </c>
      <c r="BG254" s="349">
        <f t="shared" si="237"/>
        <v>0</v>
      </c>
      <c r="BH254" s="349">
        <f t="shared" si="238"/>
        <v>0</v>
      </c>
      <c r="BI254" s="349">
        <f t="shared" si="239"/>
        <v>0</v>
      </c>
      <c r="BJ254" s="349">
        <f t="shared" si="220"/>
        <v>0</v>
      </c>
      <c r="BK254" s="349">
        <f t="shared" si="221"/>
        <v>0</v>
      </c>
      <c r="BL254" s="349">
        <f t="shared" si="222"/>
        <v>0</v>
      </c>
      <c r="BM254" s="350">
        <f t="shared" si="223"/>
        <v>0</v>
      </c>
    </row>
    <row r="255" spans="2:65" x14ac:dyDescent="0.25">
      <c r="B255" s="1079">
        <v>0.92</v>
      </c>
      <c r="C255" s="349"/>
      <c r="D255" s="349"/>
      <c r="E255" s="349"/>
      <c r="F255" s="349">
        <f>'Form 5 BIODIESEL'!E196</f>
        <v>0</v>
      </c>
      <c r="G255" s="349">
        <f>'Form 6 LNG'!E196</f>
        <v>0</v>
      </c>
      <c r="H255" s="349">
        <f>'Form 7 BUNKER C'!E196</f>
        <v>0</v>
      </c>
      <c r="I255" s="350">
        <f>'Form 8 LFO Diesel'!E196</f>
        <v>0</v>
      </c>
      <c r="J255" s="106"/>
      <c r="K255" s="106"/>
      <c r="L255" s="106"/>
      <c r="M255" s="106"/>
      <c r="N255" s="106"/>
      <c r="O255" s="106"/>
      <c r="P255" s="106"/>
      <c r="Q255" s="106"/>
      <c r="R255" s="1079">
        <v>0.92</v>
      </c>
      <c r="S255" s="349">
        <f t="shared" si="224"/>
        <v>0</v>
      </c>
      <c r="T255" s="349">
        <f t="shared" si="225"/>
        <v>0</v>
      </c>
      <c r="U255" s="349">
        <f t="shared" si="226"/>
        <v>0</v>
      </c>
      <c r="V255" s="349">
        <f t="shared" si="227"/>
        <v>0</v>
      </c>
      <c r="W255" s="349">
        <f t="shared" si="205"/>
        <v>0</v>
      </c>
      <c r="X255" s="349">
        <f t="shared" si="206"/>
        <v>0</v>
      </c>
      <c r="Y255" s="350">
        <f t="shared" si="207"/>
        <v>0</v>
      </c>
      <c r="Z255" s="106"/>
      <c r="AA255" s="106"/>
      <c r="AB255" s="1079">
        <v>0.92</v>
      </c>
      <c r="AC255" s="349">
        <f t="shared" si="228"/>
        <v>0</v>
      </c>
      <c r="AD255" s="349">
        <f t="shared" si="229"/>
        <v>0</v>
      </c>
      <c r="AE255" s="349">
        <f t="shared" si="230"/>
        <v>0</v>
      </c>
      <c r="AF255" s="349">
        <f t="shared" si="208"/>
        <v>0</v>
      </c>
      <c r="AG255" s="349">
        <f t="shared" si="209"/>
        <v>0</v>
      </c>
      <c r="AH255" s="349">
        <f t="shared" si="210"/>
        <v>0</v>
      </c>
      <c r="AI255" s="350">
        <f t="shared" si="211"/>
        <v>0</v>
      </c>
      <c r="AJ255" s="106"/>
      <c r="AK255" s="106"/>
      <c r="AL255" s="1079">
        <v>0.92</v>
      </c>
      <c r="AM255" s="349">
        <f t="shared" si="231"/>
        <v>0</v>
      </c>
      <c r="AN255" s="349">
        <f t="shared" si="232"/>
        <v>0</v>
      </c>
      <c r="AO255" s="349">
        <f t="shared" si="233"/>
        <v>0</v>
      </c>
      <c r="AP255" s="349">
        <f t="shared" si="212"/>
        <v>0</v>
      </c>
      <c r="AQ255" s="349">
        <f t="shared" si="213"/>
        <v>0</v>
      </c>
      <c r="AR255" s="349">
        <f t="shared" si="214"/>
        <v>0</v>
      </c>
      <c r="AS255" s="350">
        <f t="shared" si="215"/>
        <v>0</v>
      </c>
      <c r="AT255" s="106"/>
      <c r="AU255" s="106"/>
      <c r="AV255" s="1079">
        <v>0.92</v>
      </c>
      <c r="AW255" s="349">
        <f t="shared" si="234"/>
        <v>0</v>
      </c>
      <c r="AX255" s="349">
        <f t="shared" si="235"/>
        <v>0</v>
      </c>
      <c r="AY255" s="349">
        <f t="shared" si="236"/>
        <v>0</v>
      </c>
      <c r="AZ255" s="349">
        <f t="shared" si="216"/>
        <v>0</v>
      </c>
      <c r="BA255" s="349">
        <f t="shared" si="217"/>
        <v>0</v>
      </c>
      <c r="BB255" s="349">
        <f t="shared" si="218"/>
        <v>0</v>
      </c>
      <c r="BC255" s="350">
        <f t="shared" si="219"/>
        <v>0</v>
      </c>
      <c r="BD255" s="106"/>
      <c r="BE255" s="106"/>
      <c r="BF255" s="1079">
        <v>0.92</v>
      </c>
      <c r="BG255" s="349">
        <f t="shared" si="237"/>
        <v>0</v>
      </c>
      <c r="BH255" s="349">
        <f t="shared" si="238"/>
        <v>0</v>
      </c>
      <c r="BI255" s="349">
        <f t="shared" si="239"/>
        <v>0</v>
      </c>
      <c r="BJ255" s="349">
        <f t="shared" si="220"/>
        <v>0</v>
      </c>
      <c r="BK255" s="349">
        <f t="shared" si="221"/>
        <v>0</v>
      </c>
      <c r="BL255" s="349">
        <f t="shared" si="222"/>
        <v>0</v>
      </c>
      <c r="BM255" s="350">
        <f t="shared" si="223"/>
        <v>0</v>
      </c>
    </row>
    <row r="256" spans="2:65" x14ac:dyDescent="0.25">
      <c r="B256" s="1079">
        <v>0.91</v>
      </c>
      <c r="C256" s="349"/>
      <c r="D256" s="349"/>
      <c r="E256" s="349"/>
      <c r="F256" s="349">
        <f>'Form 5 BIODIESEL'!E197</f>
        <v>0</v>
      </c>
      <c r="G256" s="349">
        <f>'Form 6 LNG'!E197</f>
        <v>0</v>
      </c>
      <c r="H256" s="349">
        <f>'Form 7 BUNKER C'!E197</f>
        <v>0</v>
      </c>
      <c r="I256" s="350">
        <f>'Form 8 LFO Diesel'!E197</f>
        <v>0</v>
      </c>
      <c r="J256" s="106"/>
      <c r="K256" s="106"/>
      <c r="L256" s="106"/>
      <c r="M256" s="106"/>
      <c r="N256" s="106"/>
      <c r="O256" s="106"/>
      <c r="P256" s="106"/>
      <c r="Q256" s="106"/>
      <c r="R256" s="1079">
        <v>0.91</v>
      </c>
      <c r="S256" s="349">
        <f t="shared" si="224"/>
        <v>0</v>
      </c>
      <c r="T256" s="349">
        <f t="shared" si="225"/>
        <v>0</v>
      </c>
      <c r="U256" s="349">
        <f t="shared" si="226"/>
        <v>0</v>
      </c>
      <c r="V256" s="349">
        <f t="shared" si="227"/>
        <v>0</v>
      </c>
      <c r="W256" s="349">
        <f t="shared" si="205"/>
        <v>0</v>
      </c>
      <c r="X256" s="349">
        <f t="shared" si="206"/>
        <v>0</v>
      </c>
      <c r="Y256" s="350">
        <f t="shared" si="207"/>
        <v>0</v>
      </c>
      <c r="Z256" s="106"/>
      <c r="AA256" s="106"/>
      <c r="AB256" s="1079">
        <v>0.91</v>
      </c>
      <c r="AC256" s="349">
        <f t="shared" si="228"/>
        <v>0</v>
      </c>
      <c r="AD256" s="349">
        <f t="shared" si="229"/>
        <v>0</v>
      </c>
      <c r="AE256" s="349">
        <f t="shared" si="230"/>
        <v>0</v>
      </c>
      <c r="AF256" s="349">
        <f t="shared" si="208"/>
        <v>0</v>
      </c>
      <c r="AG256" s="349">
        <f t="shared" si="209"/>
        <v>0</v>
      </c>
      <c r="AH256" s="349">
        <f t="shared" si="210"/>
        <v>0</v>
      </c>
      <c r="AI256" s="350">
        <f t="shared" si="211"/>
        <v>0</v>
      </c>
      <c r="AJ256" s="106"/>
      <c r="AK256" s="106"/>
      <c r="AL256" s="1079">
        <v>0.91</v>
      </c>
      <c r="AM256" s="349">
        <f t="shared" si="231"/>
        <v>0</v>
      </c>
      <c r="AN256" s="349">
        <f t="shared" si="232"/>
        <v>0</v>
      </c>
      <c r="AO256" s="349">
        <f t="shared" si="233"/>
        <v>0</v>
      </c>
      <c r="AP256" s="349">
        <f t="shared" si="212"/>
        <v>0</v>
      </c>
      <c r="AQ256" s="349">
        <f t="shared" si="213"/>
        <v>0</v>
      </c>
      <c r="AR256" s="349">
        <f t="shared" si="214"/>
        <v>0</v>
      </c>
      <c r="AS256" s="350">
        <f t="shared" si="215"/>
        <v>0</v>
      </c>
      <c r="AT256" s="106"/>
      <c r="AU256" s="106"/>
      <c r="AV256" s="1079">
        <v>0.91</v>
      </c>
      <c r="AW256" s="349">
        <f t="shared" si="234"/>
        <v>0</v>
      </c>
      <c r="AX256" s="349">
        <f t="shared" si="235"/>
        <v>0</v>
      </c>
      <c r="AY256" s="349">
        <f t="shared" si="236"/>
        <v>0</v>
      </c>
      <c r="AZ256" s="349">
        <f t="shared" si="216"/>
        <v>0</v>
      </c>
      <c r="BA256" s="349">
        <f t="shared" si="217"/>
        <v>0</v>
      </c>
      <c r="BB256" s="349">
        <f t="shared" si="218"/>
        <v>0</v>
      </c>
      <c r="BC256" s="350">
        <f t="shared" si="219"/>
        <v>0</v>
      </c>
      <c r="BD256" s="106"/>
      <c r="BE256" s="106"/>
      <c r="BF256" s="1079">
        <v>0.91</v>
      </c>
      <c r="BG256" s="349">
        <f t="shared" si="237"/>
        <v>0</v>
      </c>
      <c r="BH256" s="349">
        <f t="shared" si="238"/>
        <v>0</v>
      </c>
      <c r="BI256" s="349">
        <f t="shared" si="239"/>
        <v>0</v>
      </c>
      <c r="BJ256" s="349">
        <f t="shared" si="220"/>
        <v>0</v>
      </c>
      <c r="BK256" s="349">
        <f t="shared" si="221"/>
        <v>0</v>
      </c>
      <c r="BL256" s="349">
        <f t="shared" si="222"/>
        <v>0</v>
      </c>
      <c r="BM256" s="350">
        <f t="shared" si="223"/>
        <v>0</v>
      </c>
    </row>
    <row r="257" spans="2:65" x14ac:dyDescent="0.25">
      <c r="B257" s="1079">
        <v>0.9</v>
      </c>
      <c r="C257" s="349"/>
      <c r="D257" s="349"/>
      <c r="E257" s="349"/>
      <c r="F257" s="349">
        <f>'Form 5 BIODIESEL'!E198</f>
        <v>0</v>
      </c>
      <c r="G257" s="349">
        <f>'Form 6 LNG'!E198</f>
        <v>0</v>
      </c>
      <c r="H257" s="349">
        <f>'Form 7 BUNKER C'!E198</f>
        <v>0</v>
      </c>
      <c r="I257" s="350">
        <f>'Form 8 LFO Diesel'!E198</f>
        <v>0</v>
      </c>
      <c r="J257" s="106"/>
      <c r="K257" s="106"/>
      <c r="L257" s="106"/>
      <c r="M257" s="106"/>
      <c r="N257" s="106"/>
      <c r="O257" s="106"/>
      <c r="P257" s="106"/>
      <c r="Q257" s="106"/>
      <c r="R257" s="1079">
        <v>0.9</v>
      </c>
      <c r="S257" s="349">
        <f t="shared" si="224"/>
        <v>0</v>
      </c>
      <c r="T257" s="349">
        <f t="shared" si="225"/>
        <v>0</v>
      </c>
      <c r="U257" s="349">
        <f t="shared" si="226"/>
        <v>0</v>
      </c>
      <c r="V257" s="349">
        <f t="shared" si="227"/>
        <v>0</v>
      </c>
      <c r="W257" s="349">
        <f t="shared" si="205"/>
        <v>0</v>
      </c>
      <c r="X257" s="349">
        <f t="shared" si="206"/>
        <v>0</v>
      </c>
      <c r="Y257" s="350">
        <f t="shared" si="207"/>
        <v>0</v>
      </c>
      <c r="Z257" s="106"/>
      <c r="AA257" s="106"/>
      <c r="AB257" s="1079">
        <v>0.9</v>
      </c>
      <c r="AC257" s="349">
        <f t="shared" si="228"/>
        <v>0</v>
      </c>
      <c r="AD257" s="349">
        <f t="shared" si="229"/>
        <v>0</v>
      </c>
      <c r="AE257" s="349">
        <f t="shared" si="230"/>
        <v>0</v>
      </c>
      <c r="AF257" s="349">
        <f t="shared" si="208"/>
        <v>0</v>
      </c>
      <c r="AG257" s="349">
        <f t="shared" si="209"/>
        <v>0</v>
      </c>
      <c r="AH257" s="349">
        <f t="shared" si="210"/>
        <v>0</v>
      </c>
      <c r="AI257" s="350">
        <f t="shared" si="211"/>
        <v>0</v>
      </c>
      <c r="AJ257" s="106"/>
      <c r="AK257" s="106"/>
      <c r="AL257" s="1079">
        <v>0.9</v>
      </c>
      <c r="AM257" s="349">
        <f t="shared" si="231"/>
        <v>0</v>
      </c>
      <c r="AN257" s="349">
        <f t="shared" si="232"/>
        <v>0</v>
      </c>
      <c r="AO257" s="349">
        <f t="shared" si="233"/>
        <v>0</v>
      </c>
      <c r="AP257" s="349">
        <f t="shared" si="212"/>
        <v>0</v>
      </c>
      <c r="AQ257" s="349">
        <f t="shared" si="213"/>
        <v>0</v>
      </c>
      <c r="AR257" s="349">
        <f t="shared" si="214"/>
        <v>0</v>
      </c>
      <c r="AS257" s="350">
        <f t="shared" si="215"/>
        <v>0</v>
      </c>
      <c r="AT257" s="106"/>
      <c r="AU257" s="106"/>
      <c r="AV257" s="1079">
        <v>0.9</v>
      </c>
      <c r="AW257" s="349">
        <f t="shared" si="234"/>
        <v>0</v>
      </c>
      <c r="AX257" s="349">
        <f t="shared" si="235"/>
        <v>0</v>
      </c>
      <c r="AY257" s="349">
        <f t="shared" si="236"/>
        <v>0</v>
      </c>
      <c r="AZ257" s="349">
        <f t="shared" si="216"/>
        <v>0</v>
      </c>
      <c r="BA257" s="349">
        <f t="shared" si="217"/>
        <v>0</v>
      </c>
      <c r="BB257" s="349">
        <f t="shared" si="218"/>
        <v>0</v>
      </c>
      <c r="BC257" s="350">
        <f t="shared" si="219"/>
        <v>0</v>
      </c>
      <c r="BD257" s="106"/>
      <c r="BE257" s="106"/>
      <c r="BF257" s="1079">
        <v>0.9</v>
      </c>
      <c r="BG257" s="349">
        <f t="shared" si="237"/>
        <v>0</v>
      </c>
      <c r="BH257" s="349">
        <f t="shared" si="238"/>
        <v>0</v>
      </c>
      <c r="BI257" s="349">
        <f t="shared" si="239"/>
        <v>0</v>
      </c>
      <c r="BJ257" s="349">
        <f t="shared" si="220"/>
        <v>0</v>
      </c>
      <c r="BK257" s="349">
        <f t="shared" si="221"/>
        <v>0</v>
      </c>
      <c r="BL257" s="349">
        <f t="shared" si="222"/>
        <v>0</v>
      </c>
      <c r="BM257" s="350">
        <f t="shared" si="223"/>
        <v>0</v>
      </c>
    </row>
    <row r="258" spans="2:65" x14ac:dyDescent="0.25">
      <c r="B258" s="1079">
        <v>0.89</v>
      </c>
      <c r="C258" s="349"/>
      <c r="D258" s="349"/>
      <c r="E258" s="349"/>
      <c r="F258" s="349">
        <f>'Form 5 BIODIESEL'!E199</f>
        <v>0</v>
      </c>
      <c r="G258" s="349">
        <f>'Form 6 LNG'!E199</f>
        <v>0</v>
      </c>
      <c r="H258" s="349">
        <f>'Form 7 BUNKER C'!E199</f>
        <v>0</v>
      </c>
      <c r="I258" s="350">
        <f>'Form 8 LFO Diesel'!E199</f>
        <v>0</v>
      </c>
      <c r="J258" s="106"/>
      <c r="K258" s="106"/>
      <c r="L258" s="106"/>
      <c r="M258" s="106"/>
      <c r="N258" s="106"/>
      <c r="O258" s="106"/>
      <c r="P258" s="106"/>
      <c r="Q258" s="106"/>
      <c r="R258" s="1079">
        <v>0.89</v>
      </c>
      <c r="S258" s="349">
        <f t="shared" si="224"/>
        <v>0</v>
      </c>
      <c r="T258" s="349">
        <f t="shared" si="225"/>
        <v>0</v>
      </c>
      <c r="U258" s="349">
        <f t="shared" si="226"/>
        <v>0</v>
      </c>
      <c r="V258" s="349">
        <f t="shared" si="227"/>
        <v>0</v>
      </c>
      <c r="W258" s="349">
        <f t="shared" si="205"/>
        <v>0</v>
      </c>
      <c r="X258" s="349">
        <f t="shared" si="206"/>
        <v>0</v>
      </c>
      <c r="Y258" s="350">
        <f t="shared" si="207"/>
        <v>0</v>
      </c>
      <c r="Z258" s="106"/>
      <c r="AA258" s="106"/>
      <c r="AB258" s="1079">
        <v>0.89</v>
      </c>
      <c r="AC258" s="349">
        <f t="shared" si="228"/>
        <v>0</v>
      </c>
      <c r="AD258" s="349">
        <f t="shared" si="229"/>
        <v>0</v>
      </c>
      <c r="AE258" s="349">
        <f t="shared" si="230"/>
        <v>0</v>
      </c>
      <c r="AF258" s="349">
        <f t="shared" si="208"/>
        <v>0</v>
      </c>
      <c r="AG258" s="349">
        <f t="shared" si="209"/>
        <v>0</v>
      </c>
      <c r="AH258" s="349">
        <f t="shared" si="210"/>
        <v>0</v>
      </c>
      <c r="AI258" s="350">
        <f t="shared" si="211"/>
        <v>0</v>
      </c>
      <c r="AJ258" s="106"/>
      <c r="AK258" s="106"/>
      <c r="AL258" s="1079">
        <v>0.89</v>
      </c>
      <c r="AM258" s="349">
        <f t="shared" si="231"/>
        <v>0</v>
      </c>
      <c r="AN258" s="349">
        <f t="shared" si="232"/>
        <v>0</v>
      </c>
      <c r="AO258" s="349">
        <f t="shared" si="233"/>
        <v>0</v>
      </c>
      <c r="AP258" s="349">
        <f t="shared" si="212"/>
        <v>0</v>
      </c>
      <c r="AQ258" s="349">
        <f t="shared" si="213"/>
        <v>0</v>
      </c>
      <c r="AR258" s="349">
        <f t="shared" si="214"/>
        <v>0</v>
      </c>
      <c r="AS258" s="350">
        <f t="shared" si="215"/>
        <v>0</v>
      </c>
      <c r="AT258" s="106"/>
      <c r="AU258" s="106"/>
      <c r="AV258" s="1079">
        <v>0.89</v>
      </c>
      <c r="AW258" s="349">
        <f t="shared" si="234"/>
        <v>0</v>
      </c>
      <c r="AX258" s="349">
        <f t="shared" si="235"/>
        <v>0</v>
      </c>
      <c r="AY258" s="349">
        <f t="shared" si="236"/>
        <v>0</v>
      </c>
      <c r="AZ258" s="349">
        <f t="shared" si="216"/>
        <v>0</v>
      </c>
      <c r="BA258" s="349">
        <f t="shared" si="217"/>
        <v>0</v>
      </c>
      <c r="BB258" s="349">
        <f t="shared" si="218"/>
        <v>0</v>
      </c>
      <c r="BC258" s="350">
        <f t="shared" si="219"/>
        <v>0</v>
      </c>
      <c r="BD258" s="106"/>
      <c r="BE258" s="106"/>
      <c r="BF258" s="1079">
        <v>0.89</v>
      </c>
      <c r="BG258" s="349">
        <f t="shared" si="237"/>
        <v>0</v>
      </c>
      <c r="BH258" s="349">
        <f t="shared" si="238"/>
        <v>0</v>
      </c>
      <c r="BI258" s="349">
        <f t="shared" si="239"/>
        <v>0</v>
      </c>
      <c r="BJ258" s="349">
        <f t="shared" si="220"/>
        <v>0</v>
      </c>
      <c r="BK258" s="349">
        <f t="shared" si="221"/>
        <v>0</v>
      </c>
      <c r="BL258" s="349">
        <f t="shared" si="222"/>
        <v>0</v>
      </c>
      <c r="BM258" s="350">
        <f t="shared" si="223"/>
        <v>0</v>
      </c>
    </row>
    <row r="259" spans="2:65" x14ac:dyDescent="0.25">
      <c r="B259" s="1079">
        <v>0.88</v>
      </c>
      <c r="C259" s="349"/>
      <c r="D259" s="349"/>
      <c r="E259" s="349"/>
      <c r="F259" s="349">
        <f>'Form 5 BIODIESEL'!E200</f>
        <v>0</v>
      </c>
      <c r="G259" s="349">
        <f>'Form 6 LNG'!E200</f>
        <v>0</v>
      </c>
      <c r="H259" s="349">
        <f>'Form 7 BUNKER C'!E200</f>
        <v>0</v>
      </c>
      <c r="I259" s="350">
        <f>'Form 8 LFO Diesel'!E200</f>
        <v>0</v>
      </c>
      <c r="J259" s="106"/>
      <c r="K259" s="106"/>
      <c r="L259" s="106"/>
      <c r="M259" s="106"/>
      <c r="N259" s="106"/>
      <c r="O259" s="106"/>
      <c r="P259" s="106"/>
      <c r="Q259" s="106"/>
      <c r="R259" s="1079">
        <v>0.88</v>
      </c>
      <c r="S259" s="349">
        <f t="shared" si="224"/>
        <v>0</v>
      </c>
      <c r="T259" s="349">
        <f t="shared" si="225"/>
        <v>0</v>
      </c>
      <c r="U259" s="349">
        <f t="shared" si="226"/>
        <v>0</v>
      </c>
      <c r="V259" s="349">
        <f t="shared" si="227"/>
        <v>0</v>
      </c>
      <c r="W259" s="349">
        <f t="shared" si="205"/>
        <v>0</v>
      </c>
      <c r="X259" s="349">
        <f t="shared" si="206"/>
        <v>0</v>
      </c>
      <c r="Y259" s="350">
        <f t="shared" si="207"/>
        <v>0</v>
      </c>
      <c r="Z259" s="106"/>
      <c r="AA259" s="106"/>
      <c r="AB259" s="1079">
        <v>0.88</v>
      </c>
      <c r="AC259" s="349">
        <f t="shared" si="228"/>
        <v>0</v>
      </c>
      <c r="AD259" s="349">
        <f t="shared" si="229"/>
        <v>0</v>
      </c>
      <c r="AE259" s="349">
        <f t="shared" si="230"/>
        <v>0</v>
      </c>
      <c r="AF259" s="349">
        <f t="shared" si="208"/>
        <v>0</v>
      </c>
      <c r="AG259" s="349">
        <f t="shared" si="209"/>
        <v>0</v>
      </c>
      <c r="AH259" s="349">
        <f t="shared" si="210"/>
        <v>0</v>
      </c>
      <c r="AI259" s="350">
        <f t="shared" si="211"/>
        <v>0</v>
      </c>
      <c r="AJ259" s="106"/>
      <c r="AK259" s="106"/>
      <c r="AL259" s="1079">
        <v>0.88</v>
      </c>
      <c r="AM259" s="349">
        <f t="shared" si="231"/>
        <v>0</v>
      </c>
      <c r="AN259" s="349">
        <f t="shared" si="232"/>
        <v>0</v>
      </c>
      <c r="AO259" s="349">
        <f t="shared" si="233"/>
        <v>0</v>
      </c>
      <c r="AP259" s="349">
        <f t="shared" si="212"/>
        <v>0</v>
      </c>
      <c r="AQ259" s="349">
        <f t="shared" si="213"/>
        <v>0</v>
      </c>
      <c r="AR259" s="349">
        <f t="shared" si="214"/>
        <v>0</v>
      </c>
      <c r="AS259" s="350">
        <f t="shared" si="215"/>
        <v>0</v>
      </c>
      <c r="AT259" s="106"/>
      <c r="AU259" s="106"/>
      <c r="AV259" s="1079">
        <v>0.88</v>
      </c>
      <c r="AW259" s="349">
        <f t="shared" si="234"/>
        <v>0</v>
      </c>
      <c r="AX259" s="349">
        <f t="shared" si="235"/>
        <v>0</v>
      </c>
      <c r="AY259" s="349">
        <f t="shared" si="236"/>
        <v>0</v>
      </c>
      <c r="AZ259" s="349">
        <f t="shared" si="216"/>
        <v>0</v>
      </c>
      <c r="BA259" s="349">
        <f t="shared" si="217"/>
        <v>0</v>
      </c>
      <c r="BB259" s="349">
        <f t="shared" si="218"/>
        <v>0</v>
      </c>
      <c r="BC259" s="350">
        <f t="shared" si="219"/>
        <v>0</v>
      </c>
      <c r="BD259" s="106"/>
      <c r="BE259" s="106"/>
      <c r="BF259" s="1079">
        <v>0.88</v>
      </c>
      <c r="BG259" s="349">
        <f t="shared" si="237"/>
        <v>0</v>
      </c>
      <c r="BH259" s="349">
        <f t="shared" si="238"/>
        <v>0</v>
      </c>
      <c r="BI259" s="349">
        <f t="shared" si="239"/>
        <v>0</v>
      </c>
      <c r="BJ259" s="349">
        <f t="shared" si="220"/>
        <v>0</v>
      </c>
      <c r="BK259" s="349">
        <f t="shared" si="221"/>
        <v>0</v>
      </c>
      <c r="BL259" s="349">
        <f t="shared" si="222"/>
        <v>0</v>
      </c>
      <c r="BM259" s="350">
        <f t="shared" si="223"/>
        <v>0</v>
      </c>
    </row>
    <row r="260" spans="2:65" x14ac:dyDescent="0.25">
      <c r="B260" s="1079">
        <v>0.87</v>
      </c>
      <c r="C260" s="349"/>
      <c r="D260" s="349"/>
      <c r="E260" s="349"/>
      <c r="F260" s="349">
        <f>'Form 5 BIODIESEL'!E201</f>
        <v>0</v>
      </c>
      <c r="G260" s="349">
        <f>'Form 6 LNG'!E201</f>
        <v>0</v>
      </c>
      <c r="H260" s="349">
        <f>'Form 7 BUNKER C'!E201</f>
        <v>0</v>
      </c>
      <c r="I260" s="350">
        <f>'Form 8 LFO Diesel'!E201</f>
        <v>0</v>
      </c>
      <c r="J260" s="106"/>
      <c r="K260" s="106"/>
      <c r="L260" s="106"/>
      <c r="M260" s="106"/>
      <c r="N260" s="106"/>
      <c r="O260" s="106"/>
      <c r="P260" s="106"/>
      <c r="Q260" s="106"/>
      <c r="R260" s="1079">
        <v>0.87</v>
      </c>
      <c r="S260" s="349">
        <f t="shared" si="224"/>
        <v>0</v>
      </c>
      <c r="T260" s="349">
        <f t="shared" si="225"/>
        <v>0</v>
      </c>
      <c r="U260" s="349">
        <f t="shared" si="226"/>
        <v>0</v>
      </c>
      <c r="V260" s="349">
        <f t="shared" si="227"/>
        <v>0</v>
      </c>
      <c r="W260" s="349">
        <f t="shared" si="205"/>
        <v>0</v>
      </c>
      <c r="X260" s="349">
        <f t="shared" si="206"/>
        <v>0</v>
      </c>
      <c r="Y260" s="350">
        <f t="shared" si="207"/>
        <v>0</v>
      </c>
      <c r="Z260" s="106"/>
      <c r="AA260" s="106"/>
      <c r="AB260" s="1079">
        <v>0.87</v>
      </c>
      <c r="AC260" s="349">
        <f t="shared" si="228"/>
        <v>0</v>
      </c>
      <c r="AD260" s="349">
        <f t="shared" si="229"/>
        <v>0</v>
      </c>
      <c r="AE260" s="349">
        <f t="shared" si="230"/>
        <v>0</v>
      </c>
      <c r="AF260" s="349">
        <f t="shared" si="208"/>
        <v>0</v>
      </c>
      <c r="AG260" s="349">
        <f t="shared" si="209"/>
        <v>0</v>
      </c>
      <c r="AH260" s="349">
        <f t="shared" si="210"/>
        <v>0</v>
      </c>
      <c r="AI260" s="350">
        <f t="shared" si="211"/>
        <v>0</v>
      </c>
      <c r="AJ260" s="106"/>
      <c r="AK260" s="106"/>
      <c r="AL260" s="1079">
        <v>0.87</v>
      </c>
      <c r="AM260" s="349">
        <f t="shared" si="231"/>
        <v>0</v>
      </c>
      <c r="AN260" s="349">
        <f t="shared" si="232"/>
        <v>0</v>
      </c>
      <c r="AO260" s="349">
        <f t="shared" si="233"/>
        <v>0</v>
      </c>
      <c r="AP260" s="349">
        <f t="shared" si="212"/>
        <v>0</v>
      </c>
      <c r="AQ260" s="349">
        <f t="shared" si="213"/>
        <v>0</v>
      </c>
      <c r="AR260" s="349">
        <f t="shared" si="214"/>
        <v>0</v>
      </c>
      <c r="AS260" s="350">
        <f t="shared" si="215"/>
        <v>0</v>
      </c>
      <c r="AT260" s="106"/>
      <c r="AU260" s="106"/>
      <c r="AV260" s="1079">
        <v>0.87</v>
      </c>
      <c r="AW260" s="349">
        <f t="shared" si="234"/>
        <v>0</v>
      </c>
      <c r="AX260" s="349">
        <f t="shared" si="235"/>
        <v>0</v>
      </c>
      <c r="AY260" s="349">
        <f t="shared" si="236"/>
        <v>0</v>
      </c>
      <c r="AZ260" s="349">
        <f t="shared" si="216"/>
        <v>0</v>
      </c>
      <c r="BA260" s="349">
        <f t="shared" si="217"/>
        <v>0</v>
      </c>
      <c r="BB260" s="349">
        <f t="shared" si="218"/>
        <v>0</v>
      </c>
      <c r="BC260" s="350">
        <f t="shared" si="219"/>
        <v>0</v>
      </c>
      <c r="BD260" s="106"/>
      <c r="BE260" s="106"/>
      <c r="BF260" s="1079">
        <v>0.87</v>
      </c>
      <c r="BG260" s="349">
        <f t="shared" si="237"/>
        <v>0</v>
      </c>
      <c r="BH260" s="349">
        <f t="shared" si="238"/>
        <v>0</v>
      </c>
      <c r="BI260" s="349">
        <f t="shared" si="239"/>
        <v>0</v>
      </c>
      <c r="BJ260" s="349">
        <f t="shared" si="220"/>
        <v>0</v>
      </c>
      <c r="BK260" s="349">
        <f t="shared" si="221"/>
        <v>0</v>
      </c>
      <c r="BL260" s="349">
        <f t="shared" si="222"/>
        <v>0</v>
      </c>
      <c r="BM260" s="350">
        <f t="shared" si="223"/>
        <v>0</v>
      </c>
    </row>
    <row r="261" spans="2:65" x14ac:dyDescent="0.25">
      <c r="B261" s="1079">
        <v>0.86</v>
      </c>
      <c r="C261" s="349"/>
      <c r="D261" s="349"/>
      <c r="E261" s="349"/>
      <c r="F261" s="349">
        <f>'Form 5 BIODIESEL'!E202</f>
        <v>0</v>
      </c>
      <c r="G261" s="349">
        <f>'Form 6 LNG'!E202</f>
        <v>0</v>
      </c>
      <c r="H261" s="349">
        <f>'Form 7 BUNKER C'!E202</f>
        <v>0</v>
      </c>
      <c r="I261" s="350">
        <f>'Form 8 LFO Diesel'!E202</f>
        <v>0</v>
      </c>
      <c r="J261" s="106"/>
      <c r="K261" s="106"/>
      <c r="L261" s="106"/>
      <c r="M261" s="106"/>
      <c r="N261" s="106"/>
      <c r="O261" s="106"/>
      <c r="P261" s="106"/>
      <c r="Q261" s="106"/>
      <c r="R261" s="1079">
        <v>0.86</v>
      </c>
      <c r="S261" s="349">
        <f t="shared" si="224"/>
        <v>0</v>
      </c>
      <c r="T261" s="349">
        <f t="shared" si="225"/>
        <v>0</v>
      </c>
      <c r="U261" s="349">
        <f t="shared" si="226"/>
        <v>0</v>
      </c>
      <c r="V261" s="349">
        <f t="shared" si="227"/>
        <v>0</v>
      </c>
      <c r="W261" s="349">
        <f t="shared" si="205"/>
        <v>0</v>
      </c>
      <c r="X261" s="349">
        <f t="shared" si="206"/>
        <v>0</v>
      </c>
      <c r="Y261" s="350">
        <f t="shared" si="207"/>
        <v>0</v>
      </c>
      <c r="Z261" s="106"/>
      <c r="AA261" s="106"/>
      <c r="AB261" s="1079">
        <v>0.86</v>
      </c>
      <c r="AC261" s="349">
        <f t="shared" si="228"/>
        <v>0</v>
      </c>
      <c r="AD261" s="349">
        <f t="shared" si="229"/>
        <v>0</v>
      </c>
      <c r="AE261" s="349">
        <f t="shared" si="230"/>
        <v>0</v>
      </c>
      <c r="AF261" s="349">
        <f t="shared" si="208"/>
        <v>0</v>
      </c>
      <c r="AG261" s="349">
        <f t="shared" si="209"/>
        <v>0</v>
      </c>
      <c r="AH261" s="349">
        <f t="shared" si="210"/>
        <v>0</v>
      </c>
      <c r="AI261" s="350">
        <f t="shared" si="211"/>
        <v>0</v>
      </c>
      <c r="AJ261" s="106"/>
      <c r="AK261" s="106"/>
      <c r="AL261" s="1079">
        <v>0.86</v>
      </c>
      <c r="AM261" s="349">
        <f t="shared" si="231"/>
        <v>0</v>
      </c>
      <c r="AN261" s="349">
        <f t="shared" si="232"/>
        <v>0</v>
      </c>
      <c r="AO261" s="349">
        <f t="shared" si="233"/>
        <v>0</v>
      </c>
      <c r="AP261" s="349">
        <f t="shared" si="212"/>
        <v>0</v>
      </c>
      <c r="AQ261" s="349">
        <f t="shared" si="213"/>
        <v>0</v>
      </c>
      <c r="AR261" s="349">
        <f t="shared" si="214"/>
        <v>0</v>
      </c>
      <c r="AS261" s="350">
        <f t="shared" si="215"/>
        <v>0</v>
      </c>
      <c r="AT261" s="106"/>
      <c r="AU261" s="106"/>
      <c r="AV261" s="1079">
        <v>0.86</v>
      </c>
      <c r="AW261" s="349">
        <f t="shared" si="234"/>
        <v>0</v>
      </c>
      <c r="AX261" s="349">
        <f t="shared" si="235"/>
        <v>0</v>
      </c>
      <c r="AY261" s="349">
        <f t="shared" si="236"/>
        <v>0</v>
      </c>
      <c r="AZ261" s="349">
        <f t="shared" si="216"/>
        <v>0</v>
      </c>
      <c r="BA261" s="349">
        <f t="shared" si="217"/>
        <v>0</v>
      </c>
      <c r="BB261" s="349">
        <f t="shared" si="218"/>
        <v>0</v>
      </c>
      <c r="BC261" s="350">
        <f t="shared" si="219"/>
        <v>0</v>
      </c>
      <c r="BD261" s="106"/>
      <c r="BE261" s="106"/>
      <c r="BF261" s="1079">
        <v>0.86</v>
      </c>
      <c r="BG261" s="349">
        <f t="shared" si="237"/>
        <v>0</v>
      </c>
      <c r="BH261" s="349">
        <f t="shared" si="238"/>
        <v>0</v>
      </c>
      <c r="BI261" s="349">
        <f t="shared" si="239"/>
        <v>0</v>
      </c>
      <c r="BJ261" s="349">
        <f t="shared" si="220"/>
        <v>0</v>
      </c>
      <c r="BK261" s="349">
        <f t="shared" si="221"/>
        <v>0</v>
      </c>
      <c r="BL261" s="349">
        <f t="shared" si="222"/>
        <v>0</v>
      </c>
      <c r="BM261" s="350">
        <f t="shared" si="223"/>
        <v>0</v>
      </c>
    </row>
    <row r="262" spans="2:65" x14ac:dyDescent="0.25">
      <c r="B262" s="1079">
        <v>0.85</v>
      </c>
      <c r="C262" s="349"/>
      <c r="D262" s="349"/>
      <c r="E262" s="349"/>
      <c r="F262" s="349">
        <f>'Form 5 BIODIESEL'!E203</f>
        <v>0</v>
      </c>
      <c r="G262" s="349">
        <f>'Form 6 LNG'!E203</f>
        <v>0</v>
      </c>
      <c r="H262" s="349">
        <f>'Form 7 BUNKER C'!E203</f>
        <v>0</v>
      </c>
      <c r="I262" s="350">
        <f>'Form 8 LFO Diesel'!E203</f>
        <v>0</v>
      </c>
      <c r="J262" s="106"/>
      <c r="K262" s="106"/>
      <c r="L262" s="106"/>
      <c r="M262" s="106"/>
      <c r="N262" s="106"/>
      <c r="O262" s="106"/>
      <c r="P262" s="106"/>
      <c r="Q262" s="106"/>
      <c r="R262" s="1079">
        <v>0.85</v>
      </c>
      <c r="S262" s="349">
        <f t="shared" si="224"/>
        <v>0</v>
      </c>
      <c r="T262" s="349">
        <f t="shared" si="225"/>
        <v>0</v>
      </c>
      <c r="U262" s="349">
        <f t="shared" si="226"/>
        <v>0</v>
      </c>
      <c r="V262" s="349">
        <f t="shared" si="227"/>
        <v>0</v>
      </c>
      <c r="W262" s="349">
        <f t="shared" si="205"/>
        <v>0</v>
      </c>
      <c r="X262" s="349">
        <f t="shared" si="206"/>
        <v>0</v>
      </c>
      <c r="Y262" s="350">
        <f t="shared" si="207"/>
        <v>0</v>
      </c>
      <c r="Z262" s="106"/>
      <c r="AA262" s="106"/>
      <c r="AB262" s="1079">
        <v>0.85</v>
      </c>
      <c r="AC262" s="349">
        <f t="shared" si="228"/>
        <v>0</v>
      </c>
      <c r="AD262" s="349">
        <f t="shared" si="229"/>
        <v>0</v>
      </c>
      <c r="AE262" s="349">
        <f t="shared" si="230"/>
        <v>0</v>
      </c>
      <c r="AF262" s="349">
        <f t="shared" si="208"/>
        <v>0</v>
      </c>
      <c r="AG262" s="349">
        <f t="shared" si="209"/>
        <v>0</v>
      </c>
      <c r="AH262" s="349">
        <f t="shared" si="210"/>
        <v>0</v>
      </c>
      <c r="AI262" s="350">
        <f t="shared" si="211"/>
        <v>0</v>
      </c>
      <c r="AJ262" s="106"/>
      <c r="AK262" s="106"/>
      <c r="AL262" s="1079">
        <v>0.85</v>
      </c>
      <c r="AM262" s="349">
        <f t="shared" si="231"/>
        <v>0</v>
      </c>
      <c r="AN262" s="349">
        <f t="shared" si="232"/>
        <v>0</v>
      </c>
      <c r="AO262" s="349">
        <f t="shared" si="233"/>
        <v>0</v>
      </c>
      <c r="AP262" s="349">
        <f t="shared" si="212"/>
        <v>0</v>
      </c>
      <c r="AQ262" s="349">
        <f t="shared" si="213"/>
        <v>0</v>
      </c>
      <c r="AR262" s="349">
        <f t="shared" si="214"/>
        <v>0</v>
      </c>
      <c r="AS262" s="350">
        <f t="shared" si="215"/>
        <v>0</v>
      </c>
      <c r="AT262" s="106"/>
      <c r="AU262" s="106"/>
      <c r="AV262" s="1079">
        <v>0.85</v>
      </c>
      <c r="AW262" s="349">
        <f t="shared" si="234"/>
        <v>0</v>
      </c>
      <c r="AX262" s="349">
        <f t="shared" si="235"/>
        <v>0</v>
      </c>
      <c r="AY262" s="349">
        <f t="shared" si="236"/>
        <v>0</v>
      </c>
      <c r="AZ262" s="349">
        <f t="shared" si="216"/>
        <v>0</v>
      </c>
      <c r="BA262" s="349">
        <f t="shared" si="217"/>
        <v>0</v>
      </c>
      <c r="BB262" s="349">
        <f t="shared" si="218"/>
        <v>0</v>
      </c>
      <c r="BC262" s="350">
        <f t="shared" si="219"/>
        <v>0</v>
      </c>
      <c r="BD262" s="106"/>
      <c r="BE262" s="106"/>
      <c r="BF262" s="1079">
        <v>0.85</v>
      </c>
      <c r="BG262" s="349">
        <f t="shared" si="237"/>
        <v>0</v>
      </c>
      <c r="BH262" s="349">
        <f t="shared" si="238"/>
        <v>0</v>
      </c>
      <c r="BI262" s="349">
        <f t="shared" si="239"/>
        <v>0</v>
      </c>
      <c r="BJ262" s="349">
        <f t="shared" si="220"/>
        <v>0</v>
      </c>
      <c r="BK262" s="349">
        <f t="shared" si="221"/>
        <v>0</v>
      </c>
      <c r="BL262" s="349">
        <f t="shared" si="222"/>
        <v>0</v>
      </c>
      <c r="BM262" s="350">
        <f t="shared" si="223"/>
        <v>0</v>
      </c>
    </row>
    <row r="263" spans="2:65" x14ac:dyDescent="0.25">
      <c r="B263" s="1079">
        <v>0.84</v>
      </c>
      <c r="C263" s="349"/>
      <c r="D263" s="349"/>
      <c r="E263" s="349"/>
      <c r="F263" s="349">
        <f>'Form 5 BIODIESEL'!E204</f>
        <v>0</v>
      </c>
      <c r="G263" s="349">
        <f>'Form 6 LNG'!E204</f>
        <v>0</v>
      </c>
      <c r="H263" s="349">
        <f>'Form 7 BUNKER C'!E204</f>
        <v>0</v>
      </c>
      <c r="I263" s="350">
        <f>'Form 8 LFO Diesel'!E204</f>
        <v>0</v>
      </c>
      <c r="J263" s="106"/>
      <c r="K263" s="106"/>
      <c r="L263" s="106"/>
      <c r="M263" s="106"/>
      <c r="N263" s="106"/>
      <c r="O263" s="106"/>
      <c r="P263" s="106"/>
      <c r="Q263" s="106"/>
      <c r="R263" s="1079">
        <v>0.84</v>
      </c>
      <c r="S263" s="349">
        <f t="shared" si="224"/>
        <v>0</v>
      </c>
      <c r="T263" s="349">
        <f t="shared" si="225"/>
        <v>0</v>
      </c>
      <c r="U263" s="349">
        <f t="shared" si="226"/>
        <v>0</v>
      </c>
      <c r="V263" s="349">
        <f t="shared" si="227"/>
        <v>0</v>
      </c>
      <c r="W263" s="349">
        <f t="shared" si="205"/>
        <v>0</v>
      </c>
      <c r="X263" s="349">
        <f t="shared" si="206"/>
        <v>0</v>
      </c>
      <c r="Y263" s="350">
        <f t="shared" si="207"/>
        <v>0</v>
      </c>
      <c r="Z263" s="106"/>
      <c r="AA263" s="106"/>
      <c r="AB263" s="1079">
        <v>0.84</v>
      </c>
      <c r="AC263" s="349">
        <f t="shared" si="228"/>
        <v>0</v>
      </c>
      <c r="AD263" s="349">
        <f t="shared" si="229"/>
        <v>0</v>
      </c>
      <c r="AE263" s="349">
        <f t="shared" si="230"/>
        <v>0</v>
      </c>
      <c r="AF263" s="349">
        <f t="shared" si="208"/>
        <v>0</v>
      </c>
      <c r="AG263" s="349">
        <f t="shared" si="209"/>
        <v>0</v>
      </c>
      <c r="AH263" s="349">
        <f t="shared" si="210"/>
        <v>0</v>
      </c>
      <c r="AI263" s="350">
        <f t="shared" si="211"/>
        <v>0</v>
      </c>
      <c r="AJ263" s="106"/>
      <c r="AK263" s="106"/>
      <c r="AL263" s="1079">
        <v>0.84</v>
      </c>
      <c r="AM263" s="349">
        <f t="shared" si="231"/>
        <v>0</v>
      </c>
      <c r="AN263" s="349">
        <f t="shared" si="232"/>
        <v>0</v>
      </c>
      <c r="AO263" s="349">
        <f t="shared" si="233"/>
        <v>0</v>
      </c>
      <c r="AP263" s="349">
        <f t="shared" si="212"/>
        <v>0</v>
      </c>
      <c r="AQ263" s="349">
        <f t="shared" si="213"/>
        <v>0</v>
      </c>
      <c r="AR263" s="349">
        <f t="shared" si="214"/>
        <v>0</v>
      </c>
      <c r="AS263" s="350">
        <f t="shared" si="215"/>
        <v>0</v>
      </c>
      <c r="AT263" s="106"/>
      <c r="AU263" s="106"/>
      <c r="AV263" s="1079">
        <v>0.84</v>
      </c>
      <c r="AW263" s="349">
        <f t="shared" si="234"/>
        <v>0</v>
      </c>
      <c r="AX263" s="349">
        <f t="shared" si="235"/>
        <v>0</v>
      </c>
      <c r="AY263" s="349">
        <f t="shared" si="236"/>
        <v>0</v>
      </c>
      <c r="AZ263" s="349">
        <f t="shared" si="216"/>
        <v>0</v>
      </c>
      <c r="BA263" s="349">
        <f t="shared" si="217"/>
        <v>0</v>
      </c>
      <c r="BB263" s="349">
        <f t="shared" si="218"/>
        <v>0</v>
      </c>
      <c r="BC263" s="350">
        <f t="shared" si="219"/>
        <v>0</v>
      </c>
      <c r="BD263" s="106"/>
      <c r="BE263" s="106"/>
      <c r="BF263" s="1079">
        <v>0.84</v>
      </c>
      <c r="BG263" s="349">
        <f t="shared" si="237"/>
        <v>0</v>
      </c>
      <c r="BH263" s="349">
        <f t="shared" si="238"/>
        <v>0</v>
      </c>
      <c r="BI263" s="349">
        <f t="shared" si="239"/>
        <v>0</v>
      </c>
      <c r="BJ263" s="349">
        <f t="shared" si="220"/>
        <v>0</v>
      </c>
      <c r="BK263" s="349">
        <f t="shared" si="221"/>
        <v>0</v>
      </c>
      <c r="BL263" s="349">
        <f t="shared" si="222"/>
        <v>0</v>
      </c>
      <c r="BM263" s="350">
        <f t="shared" si="223"/>
        <v>0</v>
      </c>
    </row>
    <row r="264" spans="2:65" x14ac:dyDescent="0.25">
      <c r="B264" s="1079">
        <v>0.83</v>
      </c>
      <c r="C264" s="349"/>
      <c r="D264" s="349"/>
      <c r="E264" s="349"/>
      <c r="F264" s="349">
        <f>'Form 5 BIODIESEL'!E205</f>
        <v>0</v>
      </c>
      <c r="G264" s="349">
        <f>'Form 6 LNG'!E205</f>
        <v>0</v>
      </c>
      <c r="H264" s="349">
        <f>'Form 7 BUNKER C'!E205</f>
        <v>0</v>
      </c>
      <c r="I264" s="350">
        <f>'Form 8 LFO Diesel'!E205</f>
        <v>0</v>
      </c>
      <c r="J264" s="106"/>
      <c r="K264" s="106"/>
      <c r="L264" s="106"/>
      <c r="M264" s="106"/>
      <c r="N264" s="106"/>
      <c r="O264" s="106"/>
      <c r="P264" s="106"/>
      <c r="Q264" s="106"/>
      <c r="R264" s="1079">
        <v>0.83</v>
      </c>
      <c r="S264" s="349">
        <f t="shared" si="224"/>
        <v>0</v>
      </c>
      <c r="T264" s="349">
        <f t="shared" si="225"/>
        <v>0</v>
      </c>
      <c r="U264" s="349">
        <f t="shared" si="226"/>
        <v>0</v>
      </c>
      <c r="V264" s="349">
        <f t="shared" si="227"/>
        <v>0</v>
      </c>
      <c r="W264" s="349">
        <f t="shared" si="205"/>
        <v>0</v>
      </c>
      <c r="X264" s="349">
        <f t="shared" si="206"/>
        <v>0</v>
      </c>
      <c r="Y264" s="350">
        <f t="shared" si="207"/>
        <v>0</v>
      </c>
      <c r="Z264" s="106"/>
      <c r="AA264" s="106"/>
      <c r="AB264" s="1079">
        <v>0.83</v>
      </c>
      <c r="AC264" s="349">
        <f t="shared" si="228"/>
        <v>0</v>
      </c>
      <c r="AD264" s="349">
        <f t="shared" si="229"/>
        <v>0</v>
      </c>
      <c r="AE264" s="349">
        <f t="shared" si="230"/>
        <v>0</v>
      </c>
      <c r="AF264" s="349">
        <f t="shared" si="208"/>
        <v>0</v>
      </c>
      <c r="AG264" s="349">
        <f t="shared" si="209"/>
        <v>0</v>
      </c>
      <c r="AH264" s="349">
        <f t="shared" si="210"/>
        <v>0</v>
      </c>
      <c r="AI264" s="350">
        <f t="shared" si="211"/>
        <v>0</v>
      </c>
      <c r="AJ264" s="106"/>
      <c r="AK264" s="106"/>
      <c r="AL264" s="1079">
        <v>0.83</v>
      </c>
      <c r="AM264" s="349">
        <f t="shared" si="231"/>
        <v>0</v>
      </c>
      <c r="AN264" s="349">
        <f t="shared" si="232"/>
        <v>0</v>
      </c>
      <c r="AO264" s="349">
        <f t="shared" si="233"/>
        <v>0</v>
      </c>
      <c r="AP264" s="349">
        <f t="shared" si="212"/>
        <v>0</v>
      </c>
      <c r="AQ264" s="349">
        <f t="shared" si="213"/>
        <v>0</v>
      </c>
      <c r="AR264" s="349">
        <f t="shared" si="214"/>
        <v>0</v>
      </c>
      <c r="AS264" s="350">
        <f t="shared" si="215"/>
        <v>0</v>
      </c>
      <c r="AT264" s="106"/>
      <c r="AU264" s="106"/>
      <c r="AV264" s="1079">
        <v>0.83</v>
      </c>
      <c r="AW264" s="349">
        <f t="shared" si="234"/>
        <v>0</v>
      </c>
      <c r="AX264" s="349">
        <f t="shared" si="235"/>
        <v>0</v>
      </c>
      <c r="AY264" s="349">
        <f t="shared" si="236"/>
        <v>0</v>
      </c>
      <c r="AZ264" s="349">
        <f t="shared" si="216"/>
        <v>0</v>
      </c>
      <c r="BA264" s="349">
        <f t="shared" si="217"/>
        <v>0</v>
      </c>
      <c r="BB264" s="349">
        <f t="shared" si="218"/>
        <v>0</v>
      </c>
      <c r="BC264" s="350">
        <f t="shared" si="219"/>
        <v>0</v>
      </c>
      <c r="BD264" s="106"/>
      <c r="BE264" s="106"/>
      <c r="BF264" s="1079">
        <v>0.83</v>
      </c>
      <c r="BG264" s="349">
        <f t="shared" si="237"/>
        <v>0</v>
      </c>
      <c r="BH264" s="349">
        <f t="shared" si="238"/>
        <v>0</v>
      </c>
      <c r="BI264" s="349">
        <f t="shared" si="239"/>
        <v>0</v>
      </c>
      <c r="BJ264" s="349">
        <f t="shared" si="220"/>
        <v>0</v>
      </c>
      <c r="BK264" s="349">
        <f t="shared" si="221"/>
        <v>0</v>
      </c>
      <c r="BL264" s="349">
        <f t="shared" si="222"/>
        <v>0</v>
      </c>
      <c r="BM264" s="350">
        <f t="shared" si="223"/>
        <v>0</v>
      </c>
    </row>
    <row r="265" spans="2:65" x14ac:dyDescent="0.25">
      <c r="B265" s="1079">
        <v>0.82</v>
      </c>
      <c r="C265" s="349"/>
      <c r="D265" s="349"/>
      <c r="E265" s="349"/>
      <c r="F265" s="349">
        <f>'Form 5 BIODIESEL'!E206</f>
        <v>0</v>
      </c>
      <c r="G265" s="349">
        <f>'Form 6 LNG'!E206</f>
        <v>0</v>
      </c>
      <c r="H265" s="349">
        <f>'Form 7 BUNKER C'!E206</f>
        <v>0</v>
      </c>
      <c r="I265" s="350">
        <f>'Form 8 LFO Diesel'!E206</f>
        <v>0</v>
      </c>
      <c r="J265" s="106"/>
      <c r="K265" s="106"/>
      <c r="L265" s="106"/>
      <c r="M265" s="106"/>
      <c r="N265" s="106"/>
      <c r="O265" s="106"/>
      <c r="P265" s="106"/>
      <c r="Q265" s="106"/>
      <c r="R265" s="1079">
        <v>0.82</v>
      </c>
      <c r="S265" s="349">
        <f t="shared" si="224"/>
        <v>0</v>
      </c>
      <c r="T265" s="349">
        <f t="shared" si="225"/>
        <v>0</v>
      </c>
      <c r="U265" s="349">
        <f t="shared" si="226"/>
        <v>0</v>
      </c>
      <c r="V265" s="349">
        <f t="shared" si="227"/>
        <v>0</v>
      </c>
      <c r="W265" s="349">
        <f t="shared" si="205"/>
        <v>0</v>
      </c>
      <c r="X265" s="349">
        <f t="shared" si="206"/>
        <v>0</v>
      </c>
      <c r="Y265" s="350">
        <f t="shared" si="207"/>
        <v>0</v>
      </c>
      <c r="Z265" s="106"/>
      <c r="AA265" s="106"/>
      <c r="AB265" s="1079">
        <v>0.82</v>
      </c>
      <c r="AC265" s="349">
        <f t="shared" si="228"/>
        <v>0</v>
      </c>
      <c r="AD265" s="349">
        <f t="shared" si="229"/>
        <v>0</v>
      </c>
      <c r="AE265" s="349">
        <f t="shared" si="230"/>
        <v>0</v>
      </c>
      <c r="AF265" s="349">
        <f t="shared" si="208"/>
        <v>0</v>
      </c>
      <c r="AG265" s="349">
        <f t="shared" si="209"/>
        <v>0</v>
      </c>
      <c r="AH265" s="349">
        <f t="shared" si="210"/>
        <v>0</v>
      </c>
      <c r="AI265" s="350">
        <f t="shared" si="211"/>
        <v>0</v>
      </c>
      <c r="AJ265" s="106"/>
      <c r="AK265" s="106"/>
      <c r="AL265" s="1079">
        <v>0.82</v>
      </c>
      <c r="AM265" s="349">
        <f t="shared" si="231"/>
        <v>0</v>
      </c>
      <c r="AN265" s="349">
        <f t="shared" si="232"/>
        <v>0</v>
      </c>
      <c r="AO265" s="349">
        <f t="shared" si="233"/>
        <v>0</v>
      </c>
      <c r="AP265" s="349">
        <f t="shared" si="212"/>
        <v>0</v>
      </c>
      <c r="AQ265" s="349">
        <f t="shared" si="213"/>
        <v>0</v>
      </c>
      <c r="AR265" s="349">
        <f t="shared" si="214"/>
        <v>0</v>
      </c>
      <c r="AS265" s="350">
        <f t="shared" si="215"/>
        <v>0</v>
      </c>
      <c r="AT265" s="106"/>
      <c r="AU265" s="106"/>
      <c r="AV265" s="1079">
        <v>0.82</v>
      </c>
      <c r="AW265" s="349">
        <f t="shared" si="234"/>
        <v>0</v>
      </c>
      <c r="AX265" s="349">
        <f t="shared" si="235"/>
        <v>0</v>
      </c>
      <c r="AY265" s="349">
        <f t="shared" si="236"/>
        <v>0</v>
      </c>
      <c r="AZ265" s="349">
        <f t="shared" si="216"/>
        <v>0</v>
      </c>
      <c r="BA265" s="349">
        <f t="shared" si="217"/>
        <v>0</v>
      </c>
      <c r="BB265" s="349">
        <f t="shared" si="218"/>
        <v>0</v>
      </c>
      <c r="BC265" s="350">
        <f t="shared" si="219"/>
        <v>0</v>
      </c>
      <c r="BD265" s="106"/>
      <c r="BE265" s="106"/>
      <c r="BF265" s="1079">
        <v>0.82</v>
      </c>
      <c r="BG265" s="349">
        <f t="shared" si="237"/>
        <v>0</v>
      </c>
      <c r="BH265" s="349">
        <f t="shared" si="238"/>
        <v>0</v>
      </c>
      <c r="BI265" s="349">
        <f t="shared" si="239"/>
        <v>0</v>
      </c>
      <c r="BJ265" s="349">
        <f t="shared" si="220"/>
        <v>0</v>
      </c>
      <c r="BK265" s="349">
        <f t="shared" si="221"/>
        <v>0</v>
      </c>
      <c r="BL265" s="349">
        <f t="shared" si="222"/>
        <v>0</v>
      </c>
      <c r="BM265" s="350">
        <f t="shared" si="223"/>
        <v>0</v>
      </c>
    </row>
    <row r="266" spans="2:65" x14ac:dyDescent="0.25">
      <c r="B266" s="1079">
        <v>0.81</v>
      </c>
      <c r="C266" s="349"/>
      <c r="D266" s="349"/>
      <c r="E266" s="349"/>
      <c r="F266" s="349">
        <f>'Form 5 BIODIESEL'!E207</f>
        <v>0</v>
      </c>
      <c r="G266" s="349">
        <f>'Form 6 LNG'!E207</f>
        <v>0</v>
      </c>
      <c r="H266" s="349">
        <f>'Form 7 BUNKER C'!E207</f>
        <v>0</v>
      </c>
      <c r="I266" s="350">
        <f>'Form 8 LFO Diesel'!E207</f>
        <v>0</v>
      </c>
      <c r="J266" s="106"/>
      <c r="K266" s="106"/>
      <c r="L266" s="106"/>
      <c r="M266" s="106"/>
      <c r="N266" s="106"/>
      <c r="O266" s="106"/>
      <c r="P266" s="106"/>
      <c r="Q266" s="106"/>
      <c r="R266" s="1079">
        <v>0.81</v>
      </c>
      <c r="S266" s="349">
        <f t="shared" si="224"/>
        <v>0</v>
      </c>
      <c r="T266" s="349">
        <f t="shared" si="225"/>
        <v>0</v>
      </c>
      <c r="U266" s="349">
        <f t="shared" si="226"/>
        <v>0</v>
      </c>
      <c r="V266" s="349">
        <f t="shared" si="227"/>
        <v>0</v>
      </c>
      <c r="W266" s="349">
        <f t="shared" si="205"/>
        <v>0</v>
      </c>
      <c r="X266" s="349">
        <f t="shared" si="206"/>
        <v>0</v>
      </c>
      <c r="Y266" s="350">
        <f t="shared" si="207"/>
        <v>0</v>
      </c>
      <c r="Z266" s="106"/>
      <c r="AA266" s="106"/>
      <c r="AB266" s="1079">
        <v>0.81</v>
      </c>
      <c r="AC266" s="349">
        <f t="shared" si="228"/>
        <v>0</v>
      </c>
      <c r="AD266" s="349">
        <f t="shared" si="229"/>
        <v>0</v>
      </c>
      <c r="AE266" s="349">
        <f t="shared" si="230"/>
        <v>0</v>
      </c>
      <c r="AF266" s="349">
        <f t="shared" si="208"/>
        <v>0</v>
      </c>
      <c r="AG266" s="349">
        <f t="shared" si="209"/>
        <v>0</v>
      </c>
      <c r="AH266" s="349">
        <f t="shared" si="210"/>
        <v>0</v>
      </c>
      <c r="AI266" s="350">
        <f t="shared" si="211"/>
        <v>0</v>
      </c>
      <c r="AJ266" s="106"/>
      <c r="AK266" s="106"/>
      <c r="AL266" s="1079">
        <v>0.81</v>
      </c>
      <c r="AM266" s="349">
        <f t="shared" si="231"/>
        <v>0</v>
      </c>
      <c r="AN266" s="349">
        <f t="shared" si="232"/>
        <v>0</v>
      </c>
      <c r="AO266" s="349">
        <f t="shared" si="233"/>
        <v>0</v>
      </c>
      <c r="AP266" s="349">
        <f t="shared" si="212"/>
        <v>0</v>
      </c>
      <c r="AQ266" s="349">
        <f t="shared" si="213"/>
        <v>0</v>
      </c>
      <c r="AR266" s="349">
        <f t="shared" si="214"/>
        <v>0</v>
      </c>
      <c r="AS266" s="350">
        <f t="shared" si="215"/>
        <v>0</v>
      </c>
      <c r="AT266" s="106"/>
      <c r="AU266" s="106"/>
      <c r="AV266" s="1079">
        <v>0.81</v>
      </c>
      <c r="AW266" s="349">
        <f t="shared" si="234"/>
        <v>0</v>
      </c>
      <c r="AX266" s="349">
        <f t="shared" si="235"/>
        <v>0</v>
      </c>
      <c r="AY266" s="349">
        <f t="shared" si="236"/>
        <v>0</v>
      </c>
      <c r="AZ266" s="349">
        <f t="shared" si="216"/>
        <v>0</v>
      </c>
      <c r="BA266" s="349">
        <f t="shared" si="217"/>
        <v>0</v>
      </c>
      <c r="BB266" s="349">
        <f t="shared" si="218"/>
        <v>0</v>
      </c>
      <c r="BC266" s="350">
        <f t="shared" si="219"/>
        <v>0</v>
      </c>
      <c r="BD266" s="106"/>
      <c r="BE266" s="106"/>
      <c r="BF266" s="1079">
        <v>0.81</v>
      </c>
      <c r="BG266" s="349">
        <f t="shared" si="237"/>
        <v>0</v>
      </c>
      <c r="BH266" s="349">
        <f t="shared" si="238"/>
        <v>0</v>
      </c>
      <c r="BI266" s="349">
        <f t="shared" si="239"/>
        <v>0</v>
      </c>
      <c r="BJ266" s="349">
        <f t="shared" si="220"/>
        <v>0</v>
      </c>
      <c r="BK266" s="349">
        <f t="shared" si="221"/>
        <v>0</v>
      </c>
      <c r="BL266" s="349">
        <f t="shared" si="222"/>
        <v>0</v>
      </c>
      <c r="BM266" s="350">
        <f t="shared" si="223"/>
        <v>0</v>
      </c>
    </row>
    <row r="267" spans="2:65" x14ac:dyDescent="0.25">
      <c r="B267" s="1079">
        <v>0.8</v>
      </c>
      <c r="C267" s="349"/>
      <c r="D267" s="349"/>
      <c r="E267" s="349"/>
      <c r="F267" s="349">
        <f>'Form 5 BIODIESEL'!E208</f>
        <v>0</v>
      </c>
      <c r="G267" s="349">
        <f>'Form 6 LNG'!E208</f>
        <v>0</v>
      </c>
      <c r="H267" s="349">
        <f>'Form 7 BUNKER C'!E208</f>
        <v>0</v>
      </c>
      <c r="I267" s="350">
        <f>'Form 8 LFO Diesel'!E208</f>
        <v>0</v>
      </c>
      <c r="J267" s="106"/>
      <c r="K267" s="106"/>
      <c r="L267" s="106"/>
      <c r="M267" s="106"/>
      <c r="N267" s="106"/>
      <c r="O267" s="106"/>
      <c r="P267" s="106"/>
      <c r="Q267" s="106"/>
      <c r="R267" s="1079">
        <v>0.8</v>
      </c>
      <c r="S267" s="349">
        <f t="shared" si="224"/>
        <v>0</v>
      </c>
      <c r="T267" s="349">
        <f t="shared" si="225"/>
        <v>0</v>
      </c>
      <c r="U267" s="349">
        <f t="shared" si="226"/>
        <v>0</v>
      </c>
      <c r="V267" s="349">
        <f t="shared" si="227"/>
        <v>0</v>
      </c>
      <c r="W267" s="349">
        <f t="shared" si="205"/>
        <v>0</v>
      </c>
      <c r="X267" s="349">
        <f t="shared" si="206"/>
        <v>0</v>
      </c>
      <c r="Y267" s="350">
        <f t="shared" si="207"/>
        <v>0</v>
      </c>
      <c r="Z267" s="106"/>
      <c r="AA267" s="106"/>
      <c r="AB267" s="1079">
        <v>0.8</v>
      </c>
      <c r="AC267" s="349">
        <f t="shared" si="228"/>
        <v>0</v>
      </c>
      <c r="AD267" s="349">
        <f t="shared" si="229"/>
        <v>0</v>
      </c>
      <c r="AE267" s="349">
        <f t="shared" si="230"/>
        <v>0</v>
      </c>
      <c r="AF267" s="349">
        <f t="shared" si="208"/>
        <v>0</v>
      </c>
      <c r="AG267" s="349">
        <f t="shared" si="209"/>
        <v>0</v>
      </c>
      <c r="AH267" s="349">
        <f t="shared" si="210"/>
        <v>0</v>
      </c>
      <c r="AI267" s="350">
        <f t="shared" si="211"/>
        <v>0</v>
      </c>
      <c r="AJ267" s="106"/>
      <c r="AK267" s="106"/>
      <c r="AL267" s="1079">
        <v>0.8</v>
      </c>
      <c r="AM267" s="349">
        <f t="shared" si="231"/>
        <v>0</v>
      </c>
      <c r="AN267" s="349">
        <f t="shared" si="232"/>
        <v>0</v>
      </c>
      <c r="AO267" s="349">
        <f t="shared" si="233"/>
        <v>0</v>
      </c>
      <c r="AP267" s="349">
        <f t="shared" si="212"/>
        <v>0</v>
      </c>
      <c r="AQ267" s="349">
        <f t="shared" si="213"/>
        <v>0</v>
      </c>
      <c r="AR267" s="349">
        <f t="shared" si="214"/>
        <v>0</v>
      </c>
      <c r="AS267" s="350">
        <f t="shared" si="215"/>
        <v>0</v>
      </c>
      <c r="AT267" s="106"/>
      <c r="AU267" s="106"/>
      <c r="AV267" s="1079">
        <v>0.8</v>
      </c>
      <c r="AW267" s="349">
        <f t="shared" si="234"/>
        <v>0</v>
      </c>
      <c r="AX267" s="349">
        <f t="shared" si="235"/>
        <v>0</v>
      </c>
      <c r="AY267" s="349">
        <f t="shared" si="236"/>
        <v>0</v>
      </c>
      <c r="AZ267" s="349">
        <f t="shared" si="216"/>
        <v>0</v>
      </c>
      <c r="BA267" s="349">
        <f t="shared" si="217"/>
        <v>0</v>
      </c>
      <c r="BB267" s="349">
        <f t="shared" si="218"/>
        <v>0</v>
      </c>
      <c r="BC267" s="350">
        <f t="shared" si="219"/>
        <v>0</v>
      </c>
      <c r="BD267" s="106"/>
      <c r="BE267" s="106"/>
      <c r="BF267" s="1079">
        <v>0.8</v>
      </c>
      <c r="BG267" s="349">
        <f t="shared" si="237"/>
        <v>0</v>
      </c>
      <c r="BH267" s="349">
        <f t="shared" si="238"/>
        <v>0</v>
      </c>
      <c r="BI267" s="349">
        <f t="shared" si="239"/>
        <v>0</v>
      </c>
      <c r="BJ267" s="349">
        <f t="shared" si="220"/>
        <v>0</v>
      </c>
      <c r="BK267" s="349">
        <f t="shared" si="221"/>
        <v>0</v>
      </c>
      <c r="BL267" s="349">
        <f t="shared" si="222"/>
        <v>0</v>
      </c>
      <c r="BM267" s="350">
        <f t="shared" si="223"/>
        <v>0</v>
      </c>
    </row>
    <row r="268" spans="2:65" x14ac:dyDescent="0.25">
      <c r="B268" s="1079">
        <v>0.79</v>
      </c>
      <c r="C268" s="349"/>
      <c r="D268" s="349"/>
      <c r="E268" s="349"/>
      <c r="F268" s="349">
        <f>'Form 5 BIODIESEL'!E209</f>
        <v>0</v>
      </c>
      <c r="G268" s="349">
        <f>'Form 6 LNG'!E209</f>
        <v>0</v>
      </c>
      <c r="H268" s="349">
        <f>'Form 7 BUNKER C'!E209</f>
        <v>0</v>
      </c>
      <c r="I268" s="350">
        <f>'Form 8 LFO Diesel'!E209</f>
        <v>0</v>
      </c>
      <c r="J268" s="106"/>
      <c r="K268" s="106"/>
      <c r="L268" s="106"/>
      <c r="M268" s="106"/>
      <c r="N268" s="106"/>
      <c r="O268" s="106"/>
      <c r="P268" s="106"/>
      <c r="Q268" s="106"/>
      <c r="R268" s="1079">
        <v>0.79</v>
      </c>
      <c r="S268" s="349">
        <f t="shared" si="224"/>
        <v>0</v>
      </c>
      <c r="T268" s="349">
        <f t="shared" si="225"/>
        <v>0</v>
      </c>
      <c r="U268" s="349">
        <f t="shared" si="226"/>
        <v>0</v>
      </c>
      <c r="V268" s="349">
        <f t="shared" si="227"/>
        <v>0</v>
      </c>
      <c r="W268" s="349">
        <f t="shared" si="205"/>
        <v>0</v>
      </c>
      <c r="X268" s="349">
        <f t="shared" si="206"/>
        <v>0</v>
      </c>
      <c r="Y268" s="350">
        <f t="shared" si="207"/>
        <v>0</v>
      </c>
      <c r="Z268" s="106"/>
      <c r="AA268" s="106"/>
      <c r="AB268" s="1079">
        <v>0.79</v>
      </c>
      <c r="AC268" s="349">
        <f t="shared" si="228"/>
        <v>0</v>
      </c>
      <c r="AD268" s="349">
        <f t="shared" si="229"/>
        <v>0</v>
      </c>
      <c r="AE268" s="349">
        <f t="shared" si="230"/>
        <v>0</v>
      </c>
      <c r="AF268" s="349">
        <f t="shared" si="208"/>
        <v>0</v>
      </c>
      <c r="AG268" s="349">
        <f t="shared" si="209"/>
        <v>0</v>
      </c>
      <c r="AH268" s="349">
        <f t="shared" si="210"/>
        <v>0</v>
      </c>
      <c r="AI268" s="350">
        <f t="shared" si="211"/>
        <v>0</v>
      </c>
      <c r="AJ268" s="106"/>
      <c r="AK268" s="106"/>
      <c r="AL268" s="1079">
        <v>0.79</v>
      </c>
      <c r="AM268" s="349">
        <f t="shared" si="231"/>
        <v>0</v>
      </c>
      <c r="AN268" s="349">
        <f t="shared" si="232"/>
        <v>0</v>
      </c>
      <c r="AO268" s="349">
        <f t="shared" si="233"/>
        <v>0</v>
      </c>
      <c r="AP268" s="349">
        <f t="shared" si="212"/>
        <v>0</v>
      </c>
      <c r="AQ268" s="349">
        <f t="shared" si="213"/>
        <v>0</v>
      </c>
      <c r="AR268" s="349">
        <f t="shared" si="214"/>
        <v>0</v>
      </c>
      <c r="AS268" s="350">
        <f t="shared" si="215"/>
        <v>0</v>
      </c>
      <c r="AT268" s="106"/>
      <c r="AU268" s="106"/>
      <c r="AV268" s="1079">
        <v>0.79</v>
      </c>
      <c r="AW268" s="349">
        <f t="shared" si="234"/>
        <v>0</v>
      </c>
      <c r="AX268" s="349">
        <f t="shared" si="235"/>
        <v>0</v>
      </c>
      <c r="AY268" s="349">
        <f t="shared" si="236"/>
        <v>0</v>
      </c>
      <c r="AZ268" s="349">
        <f t="shared" si="216"/>
        <v>0</v>
      </c>
      <c r="BA268" s="349">
        <f t="shared" si="217"/>
        <v>0</v>
      </c>
      <c r="BB268" s="349">
        <f t="shared" si="218"/>
        <v>0</v>
      </c>
      <c r="BC268" s="350">
        <f t="shared" si="219"/>
        <v>0</v>
      </c>
      <c r="BD268" s="106"/>
      <c r="BE268" s="106"/>
      <c r="BF268" s="1079">
        <v>0.79</v>
      </c>
      <c r="BG268" s="349">
        <f t="shared" si="237"/>
        <v>0</v>
      </c>
      <c r="BH268" s="349">
        <f t="shared" si="238"/>
        <v>0</v>
      </c>
      <c r="BI268" s="349">
        <f t="shared" si="239"/>
        <v>0</v>
      </c>
      <c r="BJ268" s="349">
        <f t="shared" si="220"/>
        <v>0</v>
      </c>
      <c r="BK268" s="349">
        <f t="shared" si="221"/>
        <v>0</v>
      </c>
      <c r="BL268" s="349">
        <f t="shared" si="222"/>
        <v>0</v>
      </c>
      <c r="BM268" s="350">
        <f t="shared" si="223"/>
        <v>0</v>
      </c>
    </row>
    <row r="269" spans="2:65" x14ac:dyDescent="0.25">
      <c r="B269" s="1079">
        <v>0.78</v>
      </c>
      <c r="C269" s="349"/>
      <c r="D269" s="349"/>
      <c r="E269" s="349"/>
      <c r="F269" s="349">
        <f>'Form 5 BIODIESEL'!E210</f>
        <v>0</v>
      </c>
      <c r="G269" s="349">
        <f>'Form 6 LNG'!E210</f>
        <v>0</v>
      </c>
      <c r="H269" s="349">
        <f>'Form 7 BUNKER C'!E210</f>
        <v>0</v>
      </c>
      <c r="I269" s="350">
        <f>'Form 8 LFO Diesel'!E210</f>
        <v>0</v>
      </c>
      <c r="J269" s="106"/>
      <c r="K269" s="106"/>
      <c r="L269" s="106"/>
      <c r="M269" s="106"/>
      <c r="N269" s="106"/>
      <c r="O269" s="106"/>
      <c r="P269" s="106"/>
      <c r="Q269" s="106"/>
      <c r="R269" s="1079">
        <v>0.78</v>
      </c>
      <c r="S269" s="349">
        <f t="shared" si="224"/>
        <v>0</v>
      </c>
      <c r="T269" s="349">
        <f t="shared" si="225"/>
        <v>0</v>
      </c>
      <c r="U269" s="349">
        <f t="shared" si="226"/>
        <v>0</v>
      </c>
      <c r="V269" s="349">
        <f t="shared" si="227"/>
        <v>0</v>
      </c>
      <c r="W269" s="349">
        <f t="shared" si="205"/>
        <v>0</v>
      </c>
      <c r="X269" s="349">
        <f t="shared" si="206"/>
        <v>0</v>
      </c>
      <c r="Y269" s="350">
        <f t="shared" si="207"/>
        <v>0</v>
      </c>
      <c r="Z269" s="106"/>
      <c r="AA269" s="106"/>
      <c r="AB269" s="1079">
        <v>0.78</v>
      </c>
      <c r="AC269" s="349">
        <f t="shared" si="228"/>
        <v>0</v>
      </c>
      <c r="AD269" s="349">
        <f t="shared" si="229"/>
        <v>0</v>
      </c>
      <c r="AE269" s="349">
        <f t="shared" si="230"/>
        <v>0</v>
      </c>
      <c r="AF269" s="349">
        <f t="shared" si="208"/>
        <v>0</v>
      </c>
      <c r="AG269" s="349">
        <f t="shared" si="209"/>
        <v>0</v>
      </c>
      <c r="AH269" s="349">
        <f t="shared" si="210"/>
        <v>0</v>
      </c>
      <c r="AI269" s="350">
        <f t="shared" si="211"/>
        <v>0</v>
      </c>
      <c r="AJ269" s="106"/>
      <c r="AK269" s="106"/>
      <c r="AL269" s="1079">
        <v>0.78</v>
      </c>
      <c r="AM269" s="349">
        <f t="shared" si="231"/>
        <v>0</v>
      </c>
      <c r="AN269" s="349">
        <f t="shared" si="232"/>
        <v>0</v>
      </c>
      <c r="AO269" s="349">
        <f t="shared" si="233"/>
        <v>0</v>
      </c>
      <c r="AP269" s="349">
        <f t="shared" si="212"/>
        <v>0</v>
      </c>
      <c r="AQ269" s="349">
        <f t="shared" si="213"/>
        <v>0</v>
      </c>
      <c r="AR269" s="349">
        <f t="shared" si="214"/>
        <v>0</v>
      </c>
      <c r="AS269" s="350">
        <f t="shared" si="215"/>
        <v>0</v>
      </c>
      <c r="AT269" s="106"/>
      <c r="AU269" s="106"/>
      <c r="AV269" s="1079">
        <v>0.78</v>
      </c>
      <c r="AW269" s="349">
        <f t="shared" si="234"/>
        <v>0</v>
      </c>
      <c r="AX269" s="349">
        <f t="shared" si="235"/>
        <v>0</v>
      </c>
      <c r="AY269" s="349">
        <f t="shared" si="236"/>
        <v>0</v>
      </c>
      <c r="AZ269" s="349">
        <f t="shared" si="216"/>
        <v>0</v>
      </c>
      <c r="BA269" s="349">
        <f t="shared" si="217"/>
        <v>0</v>
      </c>
      <c r="BB269" s="349">
        <f t="shared" si="218"/>
        <v>0</v>
      </c>
      <c r="BC269" s="350">
        <f t="shared" si="219"/>
        <v>0</v>
      </c>
      <c r="BD269" s="106"/>
      <c r="BE269" s="106"/>
      <c r="BF269" s="1079">
        <v>0.78</v>
      </c>
      <c r="BG269" s="349">
        <f t="shared" si="237"/>
        <v>0</v>
      </c>
      <c r="BH269" s="349">
        <f t="shared" si="238"/>
        <v>0</v>
      </c>
      <c r="BI269" s="349">
        <f t="shared" si="239"/>
        <v>0</v>
      </c>
      <c r="BJ269" s="349">
        <f t="shared" si="220"/>
        <v>0</v>
      </c>
      <c r="BK269" s="349">
        <f t="shared" si="221"/>
        <v>0</v>
      </c>
      <c r="BL269" s="349">
        <f t="shared" si="222"/>
        <v>0</v>
      </c>
      <c r="BM269" s="350">
        <f t="shared" si="223"/>
        <v>0</v>
      </c>
    </row>
    <row r="270" spans="2:65" x14ac:dyDescent="0.25">
      <c r="B270" s="1079">
        <v>0.77</v>
      </c>
      <c r="C270" s="349"/>
      <c r="D270" s="349"/>
      <c r="E270" s="349"/>
      <c r="F270" s="349">
        <f>'Form 5 BIODIESEL'!E211</f>
        <v>0</v>
      </c>
      <c r="G270" s="349">
        <f>'Form 6 LNG'!E211</f>
        <v>0</v>
      </c>
      <c r="H270" s="349">
        <f>'Form 7 BUNKER C'!E211</f>
        <v>0</v>
      </c>
      <c r="I270" s="350">
        <f>'Form 8 LFO Diesel'!E211</f>
        <v>0</v>
      </c>
      <c r="J270" s="106"/>
      <c r="K270" s="106"/>
      <c r="L270" s="106"/>
      <c r="M270" s="106"/>
      <c r="N270" s="106"/>
      <c r="O270" s="106"/>
      <c r="P270" s="106"/>
      <c r="Q270" s="106"/>
      <c r="R270" s="1079">
        <v>0.77</v>
      </c>
      <c r="S270" s="349">
        <f t="shared" si="224"/>
        <v>0</v>
      </c>
      <c r="T270" s="349">
        <f t="shared" si="225"/>
        <v>0</v>
      </c>
      <c r="U270" s="349">
        <f t="shared" si="226"/>
        <v>0</v>
      </c>
      <c r="V270" s="349">
        <f t="shared" si="227"/>
        <v>0</v>
      </c>
      <c r="W270" s="349">
        <f t="shared" si="205"/>
        <v>0</v>
      </c>
      <c r="X270" s="349">
        <f t="shared" si="206"/>
        <v>0</v>
      </c>
      <c r="Y270" s="350">
        <f t="shared" si="207"/>
        <v>0</v>
      </c>
      <c r="Z270" s="106"/>
      <c r="AA270" s="106"/>
      <c r="AB270" s="1079">
        <v>0.77</v>
      </c>
      <c r="AC270" s="349">
        <f t="shared" si="228"/>
        <v>0</v>
      </c>
      <c r="AD270" s="349">
        <f t="shared" si="229"/>
        <v>0</v>
      </c>
      <c r="AE270" s="349">
        <f t="shared" si="230"/>
        <v>0</v>
      </c>
      <c r="AF270" s="349">
        <f t="shared" si="208"/>
        <v>0</v>
      </c>
      <c r="AG270" s="349">
        <f t="shared" si="209"/>
        <v>0</v>
      </c>
      <c r="AH270" s="349">
        <f t="shared" si="210"/>
        <v>0</v>
      </c>
      <c r="AI270" s="350">
        <f t="shared" si="211"/>
        <v>0</v>
      </c>
      <c r="AJ270" s="106"/>
      <c r="AK270" s="106"/>
      <c r="AL270" s="1079">
        <v>0.77</v>
      </c>
      <c r="AM270" s="349">
        <f t="shared" si="231"/>
        <v>0</v>
      </c>
      <c r="AN270" s="349">
        <f t="shared" si="232"/>
        <v>0</v>
      </c>
      <c r="AO270" s="349">
        <f t="shared" si="233"/>
        <v>0</v>
      </c>
      <c r="AP270" s="349">
        <f t="shared" si="212"/>
        <v>0</v>
      </c>
      <c r="AQ270" s="349">
        <f t="shared" si="213"/>
        <v>0</v>
      </c>
      <c r="AR270" s="349">
        <f t="shared" si="214"/>
        <v>0</v>
      </c>
      <c r="AS270" s="350">
        <f t="shared" si="215"/>
        <v>0</v>
      </c>
      <c r="AT270" s="106"/>
      <c r="AU270" s="106"/>
      <c r="AV270" s="1079">
        <v>0.77</v>
      </c>
      <c r="AW270" s="349">
        <f t="shared" si="234"/>
        <v>0</v>
      </c>
      <c r="AX270" s="349">
        <f t="shared" si="235"/>
        <v>0</v>
      </c>
      <c r="AY270" s="349">
        <f t="shared" si="236"/>
        <v>0</v>
      </c>
      <c r="AZ270" s="349">
        <f t="shared" si="216"/>
        <v>0</v>
      </c>
      <c r="BA270" s="349">
        <f t="shared" si="217"/>
        <v>0</v>
      </c>
      <c r="BB270" s="349">
        <f t="shared" si="218"/>
        <v>0</v>
      </c>
      <c r="BC270" s="350">
        <f t="shared" si="219"/>
        <v>0</v>
      </c>
      <c r="BD270" s="106"/>
      <c r="BE270" s="106"/>
      <c r="BF270" s="1079">
        <v>0.77</v>
      </c>
      <c r="BG270" s="349">
        <f t="shared" si="237"/>
        <v>0</v>
      </c>
      <c r="BH270" s="349">
        <f t="shared" si="238"/>
        <v>0</v>
      </c>
      <c r="BI270" s="349">
        <f t="shared" si="239"/>
        <v>0</v>
      </c>
      <c r="BJ270" s="349">
        <f t="shared" si="220"/>
        <v>0</v>
      </c>
      <c r="BK270" s="349">
        <f t="shared" si="221"/>
        <v>0</v>
      </c>
      <c r="BL270" s="349">
        <f t="shared" si="222"/>
        <v>0</v>
      </c>
      <c r="BM270" s="350">
        <f t="shared" si="223"/>
        <v>0</v>
      </c>
    </row>
    <row r="271" spans="2:65" x14ac:dyDescent="0.25">
      <c r="B271" s="1079">
        <v>0.76</v>
      </c>
      <c r="C271" s="349"/>
      <c r="D271" s="349"/>
      <c r="E271" s="349"/>
      <c r="F271" s="349">
        <f>'Form 5 BIODIESEL'!E212</f>
        <v>0</v>
      </c>
      <c r="G271" s="349">
        <f>'Form 6 LNG'!E212</f>
        <v>0</v>
      </c>
      <c r="H271" s="349">
        <f>'Form 7 BUNKER C'!E212</f>
        <v>0</v>
      </c>
      <c r="I271" s="350">
        <f>'Form 8 LFO Diesel'!E212</f>
        <v>0</v>
      </c>
      <c r="J271" s="106"/>
      <c r="K271" s="106"/>
      <c r="L271" s="106"/>
      <c r="M271" s="106"/>
      <c r="N271" s="106"/>
      <c r="O271" s="106"/>
      <c r="P271" s="106"/>
      <c r="Q271" s="106"/>
      <c r="R271" s="1079">
        <v>0.76</v>
      </c>
      <c r="S271" s="349">
        <f t="shared" si="224"/>
        <v>0</v>
      </c>
      <c r="T271" s="349">
        <f t="shared" si="225"/>
        <v>0</v>
      </c>
      <c r="U271" s="349">
        <f t="shared" si="226"/>
        <v>0</v>
      </c>
      <c r="V271" s="349">
        <f t="shared" si="227"/>
        <v>0</v>
      </c>
      <c r="W271" s="349">
        <f t="shared" si="205"/>
        <v>0</v>
      </c>
      <c r="X271" s="349">
        <f t="shared" si="206"/>
        <v>0</v>
      </c>
      <c r="Y271" s="350">
        <f t="shared" si="207"/>
        <v>0</v>
      </c>
      <c r="Z271" s="106"/>
      <c r="AA271" s="106"/>
      <c r="AB271" s="1079">
        <v>0.76</v>
      </c>
      <c r="AC271" s="349">
        <f t="shared" si="228"/>
        <v>0</v>
      </c>
      <c r="AD271" s="349">
        <f t="shared" si="229"/>
        <v>0</v>
      </c>
      <c r="AE271" s="349">
        <f t="shared" si="230"/>
        <v>0</v>
      </c>
      <c r="AF271" s="349">
        <f t="shared" si="208"/>
        <v>0</v>
      </c>
      <c r="AG271" s="349">
        <f t="shared" si="209"/>
        <v>0</v>
      </c>
      <c r="AH271" s="349">
        <f t="shared" si="210"/>
        <v>0</v>
      </c>
      <c r="AI271" s="350">
        <f t="shared" si="211"/>
        <v>0</v>
      </c>
      <c r="AJ271" s="106"/>
      <c r="AK271" s="106"/>
      <c r="AL271" s="1079">
        <v>0.76</v>
      </c>
      <c r="AM271" s="349">
        <f t="shared" si="231"/>
        <v>0</v>
      </c>
      <c r="AN271" s="349">
        <f t="shared" si="232"/>
        <v>0</v>
      </c>
      <c r="AO271" s="349">
        <f t="shared" si="233"/>
        <v>0</v>
      </c>
      <c r="AP271" s="349">
        <f t="shared" si="212"/>
        <v>0</v>
      </c>
      <c r="AQ271" s="349">
        <f t="shared" si="213"/>
        <v>0</v>
      </c>
      <c r="AR271" s="349">
        <f t="shared" si="214"/>
        <v>0</v>
      </c>
      <c r="AS271" s="350">
        <f t="shared" si="215"/>
        <v>0</v>
      </c>
      <c r="AT271" s="106"/>
      <c r="AU271" s="106"/>
      <c r="AV271" s="1079">
        <v>0.76</v>
      </c>
      <c r="AW271" s="349">
        <f t="shared" si="234"/>
        <v>0</v>
      </c>
      <c r="AX271" s="349">
        <f t="shared" si="235"/>
        <v>0</v>
      </c>
      <c r="AY271" s="349">
        <f t="shared" si="236"/>
        <v>0</v>
      </c>
      <c r="AZ271" s="349">
        <f t="shared" si="216"/>
        <v>0</v>
      </c>
      <c r="BA271" s="349">
        <f t="shared" si="217"/>
        <v>0</v>
      </c>
      <c r="BB271" s="349">
        <f t="shared" si="218"/>
        <v>0</v>
      </c>
      <c r="BC271" s="350">
        <f t="shared" si="219"/>
        <v>0</v>
      </c>
      <c r="BD271" s="106"/>
      <c r="BE271" s="106"/>
      <c r="BF271" s="1079">
        <v>0.76</v>
      </c>
      <c r="BG271" s="349">
        <f t="shared" si="237"/>
        <v>0</v>
      </c>
      <c r="BH271" s="349">
        <f t="shared" si="238"/>
        <v>0</v>
      </c>
      <c r="BI271" s="349">
        <f t="shared" si="239"/>
        <v>0</v>
      </c>
      <c r="BJ271" s="349">
        <f t="shared" si="220"/>
        <v>0</v>
      </c>
      <c r="BK271" s="349">
        <f t="shared" si="221"/>
        <v>0</v>
      </c>
      <c r="BL271" s="349">
        <f t="shared" si="222"/>
        <v>0</v>
      </c>
      <c r="BM271" s="350">
        <f t="shared" si="223"/>
        <v>0</v>
      </c>
    </row>
    <row r="272" spans="2:65" x14ac:dyDescent="0.25">
      <c r="B272" s="1079">
        <v>0.75</v>
      </c>
      <c r="C272" s="349"/>
      <c r="D272" s="349"/>
      <c r="E272" s="349"/>
      <c r="F272" s="349">
        <f>'Form 5 BIODIESEL'!E213</f>
        <v>0</v>
      </c>
      <c r="G272" s="349">
        <f>'Form 6 LNG'!E213</f>
        <v>0</v>
      </c>
      <c r="H272" s="349">
        <f>'Form 7 BUNKER C'!E213</f>
        <v>0</v>
      </c>
      <c r="I272" s="350">
        <f>'Form 8 LFO Diesel'!E213</f>
        <v>0</v>
      </c>
      <c r="J272" s="106"/>
      <c r="K272" s="106"/>
      <c r="L272" s="106"/>
      <c r="M272" s="106"/>
      <c r="N272" s="106"/>
      <c r="O272" s="106"/>
      <c r="P272" s="106"/>
      <c r="Q272" s="106"/>
      <c r="R272" s="1079">
        <v>0.75</v>
      </c>
      <c r="S272" s="349">
        <f t="shared" si="224"/>
        <v>0</v>
      </c>
      <c r="T272" s="349">
        <f t="shared" si="225"/>
        <v>0</v>
      </c>
      <c r="U272" s="349">
        <f t="shared" si="226"/>
        <v>0</v>
      </c>
      <c r="V272" s="349">
        <f t="shared" si="227"/>
        <v>0</v>
      </c>
      <c r="W272" s="349">
        <f t="shared" si="205"/>
        <v>0</v>
      </c>
      <c r="X272" s="349">
        <f t="shared" si="206"/>
        <v>0</v>
      </c>
      <c r="Y272" s="350">
        <f t="shared" si="207"/>
        <v>0</v>
      </c>
      <c r="Z272" s="106"/>
      <c r="AA272" s="106"/>
      <c r="AB272" s="1079">
        <v>0.75</v>
      </c>
      <c r="AC272" s="349">
        <f t="shared" si="228"/>
        <v>0</v>
      </c>
      <c r="AD272" s="349">
        <f t="shared" si="229"/>
        <v>0</v>
      </c>
      <c r="AE272" s="349">
        <f t="shared" si="230"/>
        <v>0</v>
      </c>
      <c r="AF272" s="349">
        <f t="shared" si="208"/>
        <v>0</v>
      </c>
      <c r="AG272" s="349">
        <f t="shared" si="209"/>
        <v>0</v>
      </c>
      <c r="AH272" s="349">
        <f t="shared" si="210"/>
        <v>0</v>
      </c>
      <c r="AI272" s="350">
        <f t="shared" si="211"/>
        <v>0</v>
      </c>
      <c r="AJ272" s="106"/>
      <c r="AK272" s="106"/>
      <c r="AL272" s="1079">
        <v>0.75</v>
      </c>
      <c r="AM272" s="349">
        <f t="shared" si="231"/>
        <v>0</v>
      </c>
      <c r="AN272" s="349">
        <f t="shared" si="232"/>
        <v>0</v>
      </c>
      <c r="AO272" s="349">
        <f t="shared" si="233"/>
        <v>0</v>
      </c>
      <c r="AP272" s="349">
        <f t="shared" si="212"/>
        <v>0</v>
      </c>
      <c r="AQ272" s="349">
        <f t="shared" si="213"/>
        <v>0</v>
      </c>
      <c r="AR272" s="349">
        <f t="shared" si="214"/>
        <v>0</v>
      </c>
      <c r="AS272" s="350">
        <f t="shared" si="215"/>
        <v>0</v>
      </c>
      <c r="AT272" s="106"/>
      <c r="AU272" s="106"/>
      <c r="AV272" s="1079">
        <v>0.75</v>
      </c>
      <c r="AW272" s="349">
        <f t="shared" si="234"/>
        <v>0</v>
      </c>
      <c r="AX272" s="349">
        <f t="shared" si="235"/>
        <v>0</v>
      </c>
      <c r="AY272" s="349">
        <f t="shared" si="236"/>
        <v>0</v>
      </c>
      <c r="AZ272" s="349">
        <f t="shared" si="216"/>
        <v>0</v>
      </c>
      <c r="BA272" s="349">
        <f t="shared" si="217"/>
        <v>0</v>
      </c>
      <c r="BB272" s="349">
        <f t="shared" si="218"/>
        <v>0</v>
      </c>
      <c r="BC272" s="350">
        <f t="shared" si="219"/>
        <v>0</v>
      </c>
      <c r="BD272" s="106"/>
      <c r="BE272" s="106"/>
      <c r="BF272" s="1079">
        <v>0.75</v>
      </c>
      <c r="BG272" s="349">
        <f t="shared" si="237"/>
        <v>0</v>
      </c>
      <c r="BH272" s="349">
        <f t="shared" si="238"/>
        <v>0</v>
      </c>
      <c r="BI272" s="349">
        <f t="shared" si="239"/>
        <v>0</v>
      </c>
      <c r="BJ272" s="349">
        <f t="shared" si="220"/>
        <v>0</v>
      </c>
      <c r="BK272" s="349">
        <f t="shared" si="221"/>
        <v>0</v>
      </c>
      <c r="BL272" s="349">
        <f t="shared" si="222"/>
        <v>0</v>
      </c>
      <c r="BM272" s="350">
        <f t="shared" si="223"/>
        <v>0</v>
      </c>
    </row>
    <row r="273" spans="2:65" x14ac:dyDescent="0.25">
      <c r="B273" s="1079">
        <v>0.74</v>
      </c>
      <c r="C273" s="349"/>
      <c r="D273" s="349"/>
      <c r="E273" s="349"/>
      <c r="F273" s="349">
        <f>'Form 5 BIODIESEL'!E214</f>
        <v>0</v>
      </c>
      <c r="G273" s="349">
        <f>'Form 6 LNG'!E214</f>
        <v>0</v>
      </c>
      <c r="H273" s="349">
        <f>'Form 7 BUNKER C'!E214</f>
        <v>0</v>
      </c>
      <c r="I273" s="350">
        <f>'Form 8 LFO Diesel'!E214</f>
        <v>0</v>
      </c>
      <c r="J273" s="106"/>
      <c r="K273" s="106"/>
      <c r="L273" s="106"/>
      <c r="M273" s="106"/>
      <c r="N273" s="106"/>
      <c r="O273" s="106"/>
      <c r="P273" s="106"/>
      <c r="Q273" s="106"/>
      <c r="R273" s="1079">
        <v>0.74</v>
      </c>
      <c r="S273" s="349">
        <f t="shared" si="224"/>
        <v>0</v>
      </c>
      <c r="T273" s="349">
        <f t="shared" si="225"/>
        <v>0</v>
      </c>
      <c r="U273" s="349">
        <f t="shared" si="226"/>
        <v>0</v>
      </c>
      <c r="V273" s="349">
        <f t="shared" si="227"/>
        <v>0</v>
      </c>
      <c r="W273" s="349">
        <f t="shared" si="205"/>
        <v>0</v>
      </c>
      <c r="X273" s="349">
        <f t="shared" si="206"/>
        <v>0</v>
      </c>
      <c r="Y273" s="350">
        <f t="shared" si="207"/>
        <v>0</v>
      </c>
      <c r="Z273" s="106"/>
      <c r="AA273" s="106"/>
      <c r="AB273" s="1079">
        <v>0.74</v>
      </c>
      <c r="AC273" s="349">
        <f t="shared" si="228"/>
        <v>0</v>
      </c>
      <c r="AD273" s="349">
        <f t="shared" si="229"/>
        <v>0</v>
      </c>
      <c r="AE273" s="349">
        <f t="shared" si="230"/>
        <v>0</v>
      </c>
      <c r="AF273" s="349">
        <f t="shared" si="208"/>
        <v>0</v>
      </c>
      <c r="AG273" s="349">
        <f t="shared" si="209"/>
        <v>0</v>
      </c>
      <c r="AH273" s="349">
        <f t="shared" si="210"/>
        <v>0</v>
      </c>
      <c r="AI273" s="350">
        <f t="shared" si="211"/>
        <v>0</v>
      </c>
      <c r="AJ273" s="106"/>
      <c r="AK273" s="106"/>
      <c r="AL273" s="1079">
        <v>0.74</v>
      </c>
      <c r="AM273" s="349">
        <f t="shared" si="231"/>
        <v>0</v>
      </c>
      <c r="AN273" s="349">
        <f t="shared" si="232"/>
        <v>0</v>
      </c>
      <c r="AO273" s="349">
        <f t="shared" si="233"/>
        <v>0</v>
      </c>
      <c r="AP273" s="349">
        <f t="shared" si="212"/>
        <v>0</v>
      </c>
      <c r="AQ273" s="349">
        <f t="shared" si="213"/>
        <v>0</v>
      </c>
      <c r="AR273" s="349">
        <f t="shared" si="214"/>
        <v>0</v>
      </c>
      <c r="AS273" s="350">
        <f t="shared" si="215"/>
        <v>0</v>
      </c>
      <c r="AT273" s="106"/>
      <c r="AU273" s="106"/>
      <c r="AV273" s="1079">
        <v>0.74</v>
      </c>
      <c r="AW273" s="349">
        <f t="shared" si="234"/>
        <v>0</v>
      </c>
      <c r="AX273" s="349">
        <f t="shared" si="235"/>
        <v>0</v>
      </c>
      <c r="AY273" s="349">
        <f t="shared" si="236"/>
        <v>0</v>
      </c>
      <c r="AZ273" s="349">
        <f t="shared" si="216"/>
        <v>0</v>
      </c>
      <c r="BA273" s="349">
        <f t="shared" si="217"/>
        <v>0</v>
      </c>
      <c r="BB273" s="349">
        <f t="shared" si="218"/>
        <v>0</v>
      </c>
      <c r="BC273" s="350">
        <f t="shared" si="219"/>
        <v>0</v>
      </c>
      <c r="BD273" s="106"/>
      <c r="BE273" s="106"/>
      <c r="BF273" s="1079">
        <v>0.74</v>
      </c>
      <c r="BG273" s="349">
        <f t="shared" si="237"/>
        <v>0</v>
      </c>
      <c r="BH273" s="349">
        <f t="shared" si="238"/>
        <v>0</v>
      </c>
      <c r="BI273" s="349">
        <f t="shared" si="239"/>
        <v>0</v>
      </c>
      <c r="BJ273" s="349">
        <f t="shared" si="220"/>
        <v>0</v>
      </c>
      <c r="BK273" s="349">
        <f t="shared" si="221"/>
        <v>0</v>
      </c>
      <c r="BL273" s="349">
        <f t="shared" si="222"/>
        <v>0</v>
      </c>
      <c r="BM273" s="350">
        <f t="shared" si="223"/>
        <v>0</v>
      </c>
    </row>
    <row r="274" spans="2:65" x14ac:dyDescent="0.25">
      <c r="B274" s="1079">
        <v>0.73</v>
      </c>
      <c r="C274" s="349"/>
      <c r="D274" s="349"/>
      <c r="E274" s="349"/>
      <c r="F274" s="349">
        <f>'Form 5 BIODIESEL'!E215</f>
        <v>0</v>
      </c>
      <c r="G274" s="349">
        <f>'Form 6 LNG'!E215</f>
        <v>0</v>
      </c>
      <c r="H274" s="349">
        <f>'Form 7 BUNKER C'!E215</f>
        <v>0</v>
      </c>
      <c r="I274" s="350">
        <f>'Form 8 LFO Diesel'!E215</f>
        <v>0</v>
      </c>
      <c r="J274" s="106"/>
      <c r="K274" s="106"/>
      <c r="L274" s="106"/>
      <c r="M274" s="106"/>
      <c r="N274" s="106"/>
      <c r="O274" s="106"/>
      <c r="P274" s="106"/>
      <c r="Q274" s="106"/>
      <c r="R274" s="1079">
        <v>0.73</v>
      </c>
      <c r="S274" s="349">
        <f t="shared" si="224"/>
        <v>0</v>
      </c>
      <c r="T274" s="349">
        <f t="shared" si="225"/>
        <v>0</v>
      </c>
      <c r="U274" s="349">
        <f t="shared" si="226"/>
        <v>0</v>
      </c>
      <c r="V274" s="349">
        <f t="shared" si="227"/>
        <v>0</v>
      </c>
      <c r="W274" s="349">
        <f t="shared" si="205"/>
        <v>0</v>
      </c>
      <c r="X274" s="349">
        <f t="shared" si="206"/>
        <v>0</v>
      </c>
      <c r="Y274" s="350">
        <f t="shared" si="207"/>
        <v>0</v>
      </c>
      <c r="Z274" s="106"/>
      <c r="AA274" s="106"/>
      <c r="AB274" s="1079">
        <v>0.73</v>
      </c>
      <c r="AC274" s="349">
        <f t="shared" si="228"/>
        <v>0</v>
      </c>
      <c r="AD274" s="349">
        <f t="shared" si="229"/>
        <v>0</v>
      </c>
      <c r="AE274" s="349">
        <f t="shared" si="230"/>
        <v>0</v>
      </c>
      <c r="AF274" s="349">
        <f t="shared" si="208"/>
        <v>0</v>
      </c>
      <c r="AG274" s="349">
        <f t="shared" si="209"/>
        <v>0</v>
      </c>
      <c r="AH274" s="349">
        <f t="shared" si="210"/>
        <v>0</v>
      </c>
      <c r="AI274" s="350">
        <f t="shared" si="211"/>
        <v>0</v>
      </c>
      <c r="AJ274" s="106"/>
      <c r="AK274" s="106"/>
      <c r="AL274" s="1079">
        <v>0.73</v>
      </c>
      <c r="AM274" s="349">
        <f t="shared" si="231"/>
        <v>0</v>
      </c>
      <c r="AN274" s="349">
        <f t="shared" si="232"/>
        <v>0</v>
      </c>
      <c r="AO274" s="349">
        <f t="shared" si="233"/>
        <v>0</v>
      </c>
      <c r="AP274" s="349">
        <f t="shared" si="212"/>
        <v>0</v>
      </c>
      <c r="AQ274" s="349">
        <f t="shared" si="213"/>
        <v>0</v>
      </c>
      <c r="AR274" s="349">
        <f t="shared" si="214"/>
        <v>0</v>
      </c>
      <c r="AS274" s="350">
        <f t="shared" si="215"/>
        <v>0</v>
      </c>
      <c r="AT274" s="106"/>
      <c r="AU274" s="106"/>
      <c r="AV274" s="1079">
        <v>0.73</v>
      </c>
      <c r="AW274" s="349">
        <f t="shared" si="234"/>
        <v>0</v>
      </c>
      <c r="AX274" s="349">
        <f t="shared" si="235"/>
        <v>0</v>
      </c>
      <c r="AY274" s="349">
        <f t="shared" si="236"/>
        <v>0</v>
      </c>
      <c r="AZ274" s="349">
        <f t="shared" si="216"/>
        <v>0</v>
      </c>
      <c r="BA274" s="349">
        <f t="shared" si="217"/>
        <v>0</v>
      </c>
      <c r="BB274" s="349">
        <f t="shared" si="218"/>
        <v>0</v>
      </c>
      <c r="BC274" s="350">
        <f t="shared" si="219"/>
        <v>0</v>
      </c>
      <c r="BD274" s="106"/>
      <c r="BE274" s="106"/>
      <c r="BF274" s="1079">
        <v>0.73</v>
      </c>
      <c r="BG274" s="349">
        <f t="shared" si="237"/>
        <v>0</v>
      </c>
      <c r="BH274" s="349">
        <f t="shared" si="238"/>
        <v>0</v>
      </c>
      <c r="BI274" s="349">
        <f t="shared" si="239"/>
        <v>0</v>
      </c>
      <c r="BJ274" s="349">
        <f t="shared" si="220"/>
        <v>0</v>
      </c>
      <c r="BK274" s="349">
        <f t="shared" si="221"/>
        <v>0</v>
      </c>
      <c r="BL274" s="349">
        <f t="shared" si="222"/>
        <v>0</v>
      </c>
      <c r="BM274" s="350">
        <f t="shared" si="223"/>
        <v>0</v>
      </c>
    </row>
    <row r="275" spans="2:65" x14ac:dyDescent="0.25">
      <c r="B275" s="1079">
        <v>0.72</v>
      </c>
      <c r="C275" s="349"/>
      <c r="D275" s="349"/>
      <c r="E275" s="349"/>
      <c r="F275" s="349">
        <f>'Form 5 BIODIESEL'!E216</f>
        <v>0</v>
      </c>
      <c r="G275" s="349">
        <f>'Form 6 LNG'!E216</f>
        <v>0</v>
      </c>
      <c r="H275" s="349">
        <f>'Form 7 BUNKER C'!E216</f>
        <v>0</v>
      </c>
      <c r="I275" s="350">
        <f>'Form 8 LFO Diesel'!E216</f>
        <v>0</v>
      </c>
      <c r="J275" s="106"/>
      <c r="K275" s="106"/>
      <c r="L275" s="106"/>
      <c r="M275" s="106"/>
      <c r="N275" s="106"/>
      <c r="O275" s="106"/>
      <c r="P275" s="106"/>
      <c r="Q275" s="106"/>
      <c r="R275" s="1079">
        <v>0.72</v>
      </c>
      <c r="S275" s="349">
        <f t="shared" si="224"/>
        <v>0</v>
      </c>
      <c r="T275" s="349">
        <f t="shared" si="225"/>
        <v>0</v>
      </c>
      <c r="U275" s="349">
        <f t="shared" si="226"/>
        <v>0</v>
      </c>
      <c r="V275" s="349">
        <f t="shared" si="227"/>
        <v>0</v>
      </c>
      <c r="W275" s="349">
        <f t="shared" si="205"/>
        <v>0</v>
      </c>
      <c r="X275" s="349">
        <f t="shared" si="206"/>
        <v>0</v>
      </c>
      <c r="Y275" s="350">
        <f t="shared" si="207"/>
        <v>0</v>
      </c>
      <c r="Z275" s="106"/>
      <c r="AA275" s="106"/>
      <c r="AB275" s="1079">
        <v>0.72</v>
      </c>
      <c r="AC275" s="349">
        <f t="shared" si="228"/>
        <v>0</v>
      </c>
      <c r="AD275" s="349">
        <f t="shared" si="229"/>
        <v>0</v>
      </c>
      <c r="AE275" s="349">
        <f t="shared" si="230"/>
        <v>0</v>
      </c>
      <c r="AF275" s="349">
        <f t="shared" si="208"/>
        <v>0</v>
      </c>
      <c r="AG275" s="349">
        <f t="shared" si="209"/>
        <v>0</v>
      </c>
      <c r="AH275" s="349">
        <f t="shared" si="210"/>
        <v>0</v>
      </c>
      <c r="AI275" s="350">
        <f t="shared" si="211"/>
        <v>0</v>
      </c>
      <c r="AJ275" s="106"/>
      <c r="AK275" s="106"/>
      <c r="AL275" s="1079">
        <v>0.72</v>
      </c>
      <c r="AM275" s="349">
        <f t="shared" si="231"/>
        <v>0</v>
      </c>
      <c r="AN275" s="349">
        <f t="shared" si="232"/>
        <v>0</v>
      </c>
      <c r="AO275" s="349">
        <f t="shared" si="233"/>
        <v>0</v>
      </c>
      <c r="AP275" s="349">
        <f t="shared" si="212"/>
        <v>0</v>
      </c>
      <c r="AQ275" s="349">
        <f t="shared" si="213"/>
        <v>0</v>
      </c>
      <c r="AR275" s="349">
        <f t="shared" si="214"/>
        <v>0</v>
      </c>
      <c r="AS275" s="350">
        <f t="shared" si="215"/>
        <v>0</v>
      </c>
      <c r="AT275" s="106"/>
      <c r="AU275" s="106"/>
      <c r="AV275" s="1079">
        <v>0.72</v>
      </c>
      <c r="AW275" s="349">
        <f t="shared" si="234"/>
        <v>0</v>
      </c>
      <c r="AX275" s="349">
        <f t="shared" si="235"/>
        <v>0</v>
      </c>
      <c r="AY275" s="349">
        <f t="shared" si="236"/>
        <v>0</v>
      </c>
      <c r="AZ275" s="349">
        <f t="shared" si="216"/>
        <v>0</v>
      </c>
      <c r="BA275" s="349">
        <f t="shared" si="217"/>
        <v>0</v>
      </c>
      <c r="BB275" s="349">
        <f t="shared" si="218"/>
        <v>0</v>
      </c>
      <c r="BC275" s="350">
        <f t="shared" si="219"/>
        <v>0</v>
      </c>
      <c r="BD275" s="106"/>
      <c r="BE275" s="106"/>
      <c r="BF275" s="1079">
        <v>0.72</v>
      </c>
      <c r="BG275" s="349">
        <f t="shared" si="237"/>
        <v>0</v>
      </c>
      <c r="BH275" s="349">
        <f t="shared" si="238"/>
        <v>0</v>
      </c>
      <c r="BI275" s="349">
        <f t="shared" si="239"/>
        <v>0</v>
      </c>
      <c r="BJ275" s="349">
        <f t="shared" si="220"/>
        <v>0</v>
      </c>
      <c r="BK275" s="349">
        <f t="shared" si="221"/>
        <v>0</v>
      </c>
      <c r="BL275" s="349">
        <f t="shared" si="222"/>
        <v>0</v>
      </c>
      <c r="BM275" s="350">
        <f t="shared" si="223"/>
        <v>0</v>
      </c>
    </row>
    <row r="276" spans="2:65" x14ac:dyDescent="0.25">
      <c r="B276" s="1079">
        <v>0.71</v>
      </c>
      <c r="C276" s="349"/>
      <c r="D276" s="349"/>
      <c r="E276" s="349"/>
      <c r="F276" s="349">
        <f>'Form 5 BIODIESEL'!E217</f>
        <v>0</v>
      </c>
      <c r="G276" s="349">
        <f>'Form 6 LNG'!E217</f>
        <v>0</v>
      </c>
      <c r="H276" s="349">
        <f>'Form 7 BUNKER C'!E217</f>
        <v>0</v>
      </c>
      <c r="I276" s="350">
        <f>'Form 8 LFO Diesel'!E217</f>
        <v>0</v>
      </c>
      <c r="J276" s="106"/>
      <c r="K276" s="106"/>
      <c r="L276" s="106"/>
      <c r="M276" s="106"/>
      <c r="N276" s="106"/>
      <c r="O276" s="106"/>
      <c r="P276" s="106"/>
      <c r="Q276" s="106"/>
      <c r="R276" s="1079">
        <v>0.71</v>
      </c>
      <c r="S276" s="349">
        <f t="shared" si="224"/>
        <v>0</v>
      </c>
      <c r="T276" s="349">
        <f t="shared" si="225"/>
        <v>0</v>
      </c>
      <c r="U276" s="349">
        <f t="shared" si="226"/>
        <v>0</v>
      </c>
      <c r="V276" s="349">
        <f t="shared" si="227"/>
        <v>0</v>
      </c>
      <c r="W276" s="349">
        <f t="shared" si="205"/>
        <v>0</v>
      </c>
      <c r="X276" s="349">
        <f t="shared" si="206"/>
        <v>0</v>
      </c>
      <c r="Y276" s="350">
        <f t="shared" si="207"/>
        <v>0</v>
      </c>
      <c r="Z276" s="106"/>
      <c r="AA276" s="106"/>
      <c r="AB276" s="1079">
        <v>0.71</v>
      </c>
      <c r="AC276" s="349">
        <f t="shared" si="228"/>
        <v>0</v>
      </c>
      <c r="AD276" s="349">
        <f t="shared" si="229"/>
        <v>0</v>
      </c>
      <c r="AE276" s="349">
        <f t="shared" si="230"/>
        <v>0</v>
      </c>
      <c r="AF276" s="349">
        <f t="shared" si="208"/>
        <v>0</v>
      </c>
      <c r="AG276" s="349">
        <f t="shared" si="209"/>
        <v>0</v>
      </c>
      <c r="AH276" s="349">
        <f t="shared" si="210"/>
        <v>0</v>
      </c>
      <c r="AI276" s="350">
        <f t="shared" si="211"/>
        <v>0</v>
      </c>
      <c r="AJ276" s="106"/>
      <c r="AK276" s="106"/>
      <c r="AL276" s="1079">
        <v>0.71</v>
      </c>
      <c r="AM276" s="349">
        <f t="shared" si="231"/>
        <v>0</v>
      </c>
      <c r="AN276" s="349">
        <f t="shared" si="232"/>
        <v>0</v>
      </c>
      <c r="AO276" s="349">
        <f t="shared" si="233"/>
        <v>0</v>
      </c>
      <c r="AP276" s="349">
        <f t="shared" si="212"/>
        <v>0</v>
      </c>
      <c r="AQ276" s="349">
        <f t="shared" si="213"/>
        <v>0</v>
      </c>
      <c r="AR276" s="349">
        <f t="shared" si="214"/>
        <v>0</v>
      </c>
      <c r="AS276" s="350">
        <f t="shared" si="215"/>
        <v>0</v>
      </c>
      <c r="AT276" s="106"/>
      <c r="AU276" s="106"/>
      <c r="AV276" s="1079">
        <v>0.71</v>
      </c>
      <c r="AW276" s="349">
        <f t="shared" si="234"/>
        <v>0</v>
      </c>
      <c r="AX276" s="349">
        <f t="shared" si="235"/>
        <v>0</v>
      </c>
      <c r="AY276" s="349">
        <f t="shared" si="236"/>
        <v>0</v>
      </c>
      <c r="AZ276" s="349">
        <f t="shared" si="216"/>
        <v>0</v>
      </c>
      <c r="BA276" s="349">
        <f t="shared" si="217"/>
        <v>0</v>
      </c>
      <c r="BB276" s="349">
        <f t="shared" si="218"/>
        <v>0</v>
      </c>
      <c r="BC276" s="350">
        <f t="shared" si="219"/>
        <v>0</v>
      </c>
      <c r="BD276" s="106"/>
      <c r="BE276" s="106"/>
      <c r="BF276" s="1079">
        <v>0.71</v>
      </c>
      <c r="BG276" s="349">
        <f t="shared" si="237"/>
        <v>0</v>
      </c>
      <c r="BH276" s="349">
        <f t="shared" si="238"/>
        <v>0</v>
      </c>
      <c r="BI276" s="349">
        <f t="shared" si="239"/>
        <v>0</v>
      </c>
      <c r="BJ276" s="349">
        <f t="shared" si="220"/>
        <v>0</v>
      </c>
      <c r="BK276" s="349">
        <f t="shared" si="221"/>
        <v>0</v>
      </c>
      <c r="BL276" s="349">
        <f t="shared" si="222"/>
        <v>0</v>
      </c>
      <c r="BM276" s="350">
        <f t="shared" si="223"/>
        <v>0</v>
      </c>
    </row>
    <row r="277" spans="2:65" x14ac:dyDescent="0.25">
      <c r="B277" s="1079">
        <v>0.7</v>
      </c>
      <c r="C277" s="349"/>
      <c r="D277" s="349"/>
      <c r="E277" s="349"/>
      <c r="F277" s="349">
        <f>'Form 5 BIODIESEL'!E232</f>
        <v>0</v>
      </c>
      <c r="G277" s="349">
        <f>'Form 6 LNG'!E232</f>
        <v>0</v>
      </c>
      <c r="H277" s="349">
        <f>'Form 7 BUNKER C'!E232</f>
        <v>0</v>
      </c>
      <c r="I277" s="350">
        <f>'Form 8 LFO Diesel'!E232</f>
        <v>0</v>
      </c>
      <c r="J277" s="106"/>
      <c r="K277" s="106"/>
      <c r="L277" s="106"/>
      <c r="M277" s="106"/>
      <c r="N277" s="106"/>
      <c r="O277" s="106"/>
      <c r="P277" s="106"/>
      <c r="Q277" s="106"/>
      <c r="R277" s="1079">
        <v>0.7</v>
      </c>
      <c r="S277" s="349">
        <f t="shared" si="224"/>
        <v>0</v>
      </c>
      <c r="T277" s="349">
        <f t="shared" si="225"/>
        <v>0</v>
      </c>
      <c r="U277" s="349">
        <f t="shared" si="226"/>
        <v>0</v>
      </c>
      <c r="V277" s="349">
        <f t="shared" si="227"/>
        <v>0</v>
      </c>
      <c r="W277" s="349">
        <f t="shared" si="205"/>
        <v>0</v>
      </c>
      <c r="X277" s="349">
        <f t="shared" si="206"/>
        <v>0</v>
      </c>
      <c r="Y277" s="350">
        <f t="shared" si="207"/>
        <v>0</v>
      </c>
      <c r="Z277" s="106"/>
      <c r="AA277" s="106"/>
      <c r="AB277" s="1079">
        <v>0.7</v>
      </c>
      <c r="AC277" s="349">
        <f t="shared" si="228"/>
        <v>0</v>
      </c>
      <c r="AD277" s="349">
        <f t="shared" si="229"/>
        <v>0</v>
      </c>
      <c r="AE277" s="349">
        <f t="shared" si="230"/>
        <v>0</v>
      </c>
      <c r="AF277" s="349">
        <f t="shared" si="208"/>
        <v>0</v>
      </c>
      <c r="AG277" s="349">
        <f t="shared" si="209"/>
        <v>0</v>
      </c>
      <c r="AH277" s="349">
        <f t="shared" si="210"/>
        <v>0</v>
      </c>
      <c r="AI277" s="350">
        <f t="shared" si="211"/>
        <v>0</v>
      </c>
      <c r="AJ277" s="106"/>
      <c r="AK277" s="106"/>
      <c r="AL277" s="1079">
        <v>0.7</v>
      </c>
      <c r="AM277" s="349">
        <f t="shared" si="231"/>
        <v>0</v>
      </c>
      <c r="AN277" s="349">
        <f t="shared" si="232"/>
        <v>0</v>
      </c>
      <c r="AO277" s="349">
        <f t="shared" si="233"/>
        <v>0</v>
      </c>
      <c r="AP277" s="349">
        <f t="shared" si="212"/>
        <v>0</v>
      </c>
      <c r="AQ277" s="349">
        <f t="shared" si="213"/>
        <v>0</v>
      </c>
      <c r="AR277" s="349">
        <f t="shared" si="214"/>
        <v>0</v>
      </c>
      <c r="AS277" s="350">
        <f t="shared" si="215"/>
        <v>0</v>
      </c>
      <c r="AT277" s="106"/>
      <c r="AU277" s="106"/>
      <c r="AV277" s="1079">
        <v>0.7</v>
      </c>
      <c r="AW277" s="349">
        <f t="shared" si="234"/>
        <v>0</v>
      </c>
      <c r="AX277" s="349">
        <f t="shared" si="235"/>
        <v>0</v>
      </c>
      <c r="AY277" s="349">
        <f t="shared" si="236"/>
        <v>0</v>
      </c>
      <c r="AZ277" s="349">
        <f t="shared" si="216"/>
        <v>0</v>
      </c>
      <c r="BA277" s="349">
        <f t="shared" si="217"/>
        <v>0</v>
      </c>
      <c r="BB277" s="349">
        <f t="shared" si="218"/>
        <v>0</v>
      </c>
      <c r="BC277" s="350">
        <f t="shared" si="219"/>
        <v>0</v>
      </c>
      <c r="BD277" s="106"/>
      <c r="BE277" s="106"/>
      <c r="BF277" s="1079">
        <v>0.7</v>
      </c>
      <c r="BG277" s="349">
        <f t="shared" si="237"/>
        <v>0</v>
      </c>
      <c r="BH277" s="349">
        <f t="shared" si="238"/>
        <v>0</v>
      </c>
      <c r="BI277" s="349">
        <f t="shared" si="239"/>
        <v>0</v>
      </c>
      <c r="BJ277" s="349">
        <f t="shared" si="220"/>
        <v>0</v>
      </c>
      <c r="BK277" s="349">
        <f t="shared" si="221"/>
        <v>0</v>
      </c>
      <c r="BL277" s="349">
        <f t="shared" si="222"/>
        <v>0</v>
      </c>
      <c r="BM277" s="350">
        <f t="shared" si="223"/>
        <v>0</v>
      </c>
    </row>
    <row r="278" spans="2:65" x14ac:dyDescent="0.25">
      <c r="B278" s="1079">
        <v>0.69</v>
      </c>
      <c r="C278" s="349"/>
      <c r="D278" s="349"/>
      <c r="E278" s="349"/>
      <c r="F278" s="349">
        <f>'Form 5 BIODIESEL'!E233</f>
        <v>0</v>
      </c>
      <c r="G278" s="349">
        <f>'Form 6 LNG'!E233</f>
        <v>0</v>
      </c>
      <c r="H278" s="349">
        <f>'Form 7 BUNKER C'!E233</f>
        <v>0</v>
      </c>
      <c r="I278" s="350">
        <f>'Form 8 LFO Diesel'!E233</f>
        <v>0</v>
      </c>
      <c r="J278" s="106"/>
      <c r="K278" s="106"/>
      <c r="L278" s="106"/>
      <c r="M278" s="106"/>
      <c r="N278" s="106"/>
      <c r="O278" s="106"/>
      <c r="P278" s="106"/>
      <c r="Q278" s="106"/>
      <c r="R278" s="1079">
        <v>0.69</v>
      </c>
      <c r="S278" s="349">
        <f t="shared" si="224"/>
        <v>0</v>
      </c>
      <c r="T278" s="349">
        <f t="shared" si="225"/>
        <v>0</v>
      </c>
      <c r="U278" s="349">
        <f t="shared" si="226"/>
        <v>0</v>
      </c>
      <c r="V278" s="349">
        <f t="shared" si="227"/>
        <v>0</v>
      </c>
      <c r="W278" s="349">
        <f t="shared" si="205"/>
        <v>0</v>
      </c>
      <c r="X278" s="349">
        <f t="shared" si="206"/>
        <v>0</v>
      </c>
      <c r="Y278" s="350">
        <f t="shared" si="207"/>
        <v>0</v>
      </c>
      <c r="Z278" s="106"/>
      <c r="AA278" s="106"/>
      <c r="AB278" s="1079">
        <v>0.69</v>
      </c>
      <c r="AC278" s="349">
        <f t="shared" si="228"/>
        <v>0</v>
      </c>
      <c r="AD278" s="349">
        <f t="shared" si="229"/>
        <v>0</v>
      </c>
      <c r="AE278" s="349">
        <f t="shared" si="230"/>
        <v>0</v>
      </c>
      <c r="AF278" s="349">
        <f t="shared" si="208"/>
        <v>0</v>
      </c>
      <c r="AG278" s="349">
        <f t="shared" si="209"/>
        <v>0</v>
      </c>
      <c r="AH278" s="349">
        <f t="shared" si="210"/>
        <v>0</v>
      </c>
      <c r="AI278" s="350">
        <f t="shared" si="211"/>
        <v>0</v>
      </c>
      <c r="AJ278" s="106"/>
      <c r="AK278" s="106"/>
      <c r="AL278" s="1079">
        <v>0.69</v>
      </c>
      <c r="AM278" s="349">
        <f t="shared" si="231"/>
        <v>0</v>
      </c>
      <c r="AN278" s="349">
        <f t="shared" si="232"/>
        <v>0</v>
      </c>
      <c r="AO278" s="349">
        <f t="shared" si="233"/>
        <v>0</v>
      </c>
      <c r="AP278" s="349">
        <f t="shared" si="212"/>
        <v>0</v>
      </c>
      <c r="AQ278" s="349">
        <f t="shared" si="213"/>
        <v>0</v>
      </c>
      <c r="AR278" s="349">
        <f t="shared" si="214"/>
        <v>0</v>
      </c>
      <c r="AS278" s="350">
        <f t="shared" si="215"/>
        <v>0</v>
      </c>
      <c r="AT278" s="106"/>
      <c r="AU278" s="106"/>
      <c r="AV278" s="1079">
        <v>0.69</v>
      </c>
      <c r="AW278" s="349">
        <f t="shared" si="234"/>
        <v>0</v>
      </c>
      <c r="AX278" s="349">
        <f t="shared" si="235"/>
        <v>0</v>
      </c>
      <c r="AY278" s="349">
        <f t="shared" si="236"/>
        <v>0</v>
      </c>
      <c r="AZ278" s="349">
        <f t="shared" si="216"/>
        <v>0</v>
      </c>
      <c r="BA278" s="349">
        <f t="shared" si="217"/>
        <v>0</v>
      </c>
      <c r="BB278" s="349">
        <f t="shared" si="218"/>
        <v>0</v>
      </c>
      <c r="BC278" s="350">
        <f t="shared" si="219"/>
        <v>0</v>
      </c>
      <c r="BD278" s="106"/>
      <c r="BE278" s="106"/>
      <c r="BF278" s="1079">
        <v>0.69</v>
      </c>
      <c r="BG278" s="349">
        <f t="shared" si="237"/>
        <v>0</v>
      </c>
      <c r="BH278" s="349">
        <f t="shared" si="238"/>
        <v>0</v>
      </c>
      <c r="BI278" s="349">
        <f t="shared" si="239"/>
        <v>0</v>
      </c>
      <c r="BJ278" s="349">
        <f t="shared" si="220"/>
        <v>0</v>
      </c>
      <c r="BK278" s="349">
        <f t="shared" si="221"/>
        <v>0</v>
      </c>
      <c r="BL278" s="349">
        <f t="shared" si="222"/>
        <v>0</v>
      </c>
      <c r="BM278" s="350">
        <f t="shared" si="223"/>
        <v>0</v>
      </c>
    </row>
    <row r="279" spans="2:65" x14ac:dyDescent="0.25">
      <c r="B279" s="1079">
        <v>0.68</v>
      </c>
      <c r="C279" s="349"/>
      <c r="D279" s="349"/>
      <c r="E279" s="349"/>
      <c r="F279" s="349">
        <f>'Form 5 BIODIESEL'!E234</f>
        <v>0</v>
      </c>
      <c r="G279" s="349">
        <f>'Form 6 LNG'!E234</f>
        <v>0</v>
      </c>
      <c r="H279" s="349">
        <f>'Form 7 BUNKER C'!E234</f>
        <v>0</v>
      </c>
      <c r="I279" s="350">
        <f>'Form 8 LFO Diesel'!E234</f>
        <v>0</v>
      </c>
      <c r="J279" s="106"/>
      <c r="K279" s="106"/>
      <c r="L279" s="106"/>
      <c r="M279" s="106"/>
      <c r="N279" s="106"/>
      <c r="O279" s="106"/>
      <c r="P279" s="106"/>
      <c r="Q279" s="106"/>
      <c r="R279" s="1079">
        <v>0.68</v>
      </c>
      <c r="S279" s="349">
        <f t="shared" si="224"/>
        <v>0</v>
      </c>
      <c r="T279" s="349">
        <f t="shared" si="225"/>
        <v>0</v>
      </c>
      <c r="U279" s="349">
        <f t="shared" si="226"/>
        <v>0</v>
      </c>
      <c r="V279" s="349">
        <f t="shared" ref="V279:V310" si="240">$F279</f>
        <v>0</v>
      </c>
      <c r="W279" s="349">
        <f t="shared" ref="W279:W310" si="241">$G279*(1+$C$9)</f>
        <v>0</v>
      </c>
      <c r="X279" s="349">
        <f t="shared" ref="X279:X310" si="242">$H279*(1+$C$9)</f>
        <v>0</v>
      </c>
      <c r="Y279" s="350">
        <f t="shared" ref="Y279:Y310" si="243">$I279*(1+$C$9)</f>
        <v>0</v>
      </c>
      <c r="Z279" s="106"/>
      <c r="AA279" s="106"/>
      <c r="AB279" s="1079">
        <v>0.68</v>
      </c>
      <c r="AC279" s="349">
        <f t="shared" si="228"/>
        <v>0</v>
      </c>
      <c r="AD279" s="349">
        <f t="shared" si="229"/>
        <v>0</v>
      </c>
      <c r="AE279" s="349">
        <f t="shared" si="230"/>
        <v>0</v>
      </c>
      <c r="AF279" s="349">
        <f t="shared" ref="AF279:AF310" si="244">$F279</f>
        <v>0</v>
      </c>
      <c r="AG279" s="349">
        <f t="shared" ref="AG279:AG310" si="245">$G279*(1+$C$9)</f>
        <v>0</v>
      </c>
      <c r="AH279" s="349">
        <f t="shared" ref="AH279:AH310" si="246">$H279*(1+$C$9)</f>
        <v>0</v>
      </c>
      <c r="AI279" s="350">
        <f t="shared" ref="AI279:AI310" si="247">$I279*(1+$C$9)</f>
        <v>0</v>
      </c>
      <c r="AJ279" s="106"/>
      <c r="AK279" s="106"/>
      <c r="AL279" s="1079">
        <v>0.68</v>
      </c>
      <c r="AM279" s="349">
        <f t="shared" si="231"/>
        <v>0</v>
      </c>
      <c r="AN279" s="349">
        <f t="shared" si="232"/>
        <v>0</v>
      </c>
      <c r="AO279" s="349">
        <f t="shared" si="233"/>
        <v>0</v>
      </c>
      <c r="AP279" s="349">
        <f t="shared" ref="AP279:AP310" si="248">$F279</f>
        <v>0</v>
      </c>
      <c r="AQ279" s="349">
        <f t="shared" ref="AQ279:AQ310" si="249">$G279*(1+$C$9)</f>
        <v>0</v>
      </c>
      <c r="AR279" s="349">
        <f t="shared" ref="AR279:AR310" si="250">$H279*(1+$C$9)</f>
        <v>0</v>
      </c>
      <c r="AS279" s="350">
        <f t="shared" ref="AS279:AS310" si="251">$I279*(1+$C$9)</f>
        <v>0</v>
      </c>
      <c r="AT279" s="106"/>
      <c r="AU279" s="106"/>
      <c r="AV279" s="1079">
        <v>0.68</v>
      </c>
      <c r="AW279" s="349">
        <f t="shared" si="234"/>
        <v>0</v>
      </c>
      <c r="AX279" s="349">
        <f t="shared" si="235"/>
        <v>0</v>
      </c>
      <c r="AY279" s="349">
        <f t="shared" si="236"/>
        <v>0</v>
      </c>
      <c r="AZ279" s="349">
        <f t="shared" ref="AZ279:AZ310" si="252">$F279</f>
        <v>0</v>
      </c>
      <c r="BA279" s="349">
        <f t="shared" ref="BA279:BA310" si="253">$G279*(1+$C$9)</f>
        <v>0</v>
      </c>
      <c r="BB279" s="349">
        <f t="shared" ref="BB279:BB310" si="254">$H279*(1+$C$9)</f>
        <v>0</v>
      </c>
      <c r="BC279" s="350">
        <f t="shared" ref="BC279:BC310" si="255">$I279*(1+$C$9)</f>
        <v>0</v>
      </c>
      <c r="BD279" s="106"/>
      <c r="BE279" s="106"/>
      <c r="BF279" s="1079">
        <v>0.68</v>
      </c>
      <c r="BG279" s="349">
        <f t="shared" si="237"/>
        <v>0</v>
      </c>
      <c r="BH279" s="349">
        <f t="shared" si="238"/>
        <v>0</v>
      </c>
      <c r="BI279" s="349">
        <f t="shared" si="239"/>
        <v>0</v>
      </c>
      <c r="BJ279" s="349">
        <f t="shared" ref="BJ279:BJ310" si="256">$F279</f>
        <v>0</v>
      </c>
      <c r="BK279" s="349">
        <f t="shared" ref="BK279:BK310" si="257">$G279*(1+$C$9)</f>
        <v>0</v>
      </c>
      <c r="BL279" s="349">
        <f t="shared" ref="BL279:BL310" si="258">$H279*(1+$C$9)</f>
        <v>0</v>
      </c>
      <c r="BM279" s="350">
        <f t="shared" ref="BM279:BM310" si="259">$I279*(1+$C$9)</f>
        <v>0</v>
      </c>
    </row>
    <row r="280" spans="2:65" x14ac:dyDescent="0.25">
      <c r="B280" s="1079">
        <v>0.67</v>
      </c>
      <c r="C280" s="349"/>
      <c r="D280" s="349"/>
      <c r="E280" s="349"/>
      <c r="F280" s="349">
        <f>'Form 5 BIODIESEL'!E235</f>
        <v>0</v>
      </c>
      <c r="G280" s="349">
        <f>'Form 6 LNG'!E235</f>
        <v>0</v>
      </c>
      <c r="H280" s="349">
        <f>'Form 7 BUNKER C'!E235</f>
        <v>0</v>
      </c>
      <c r="I280" s="350">
        <f>'Form 8 LFO Diesel'!E235</f>
        <v>0</v>
      </c>
      <c r="J280" s="106"/>
      <c r="K280" s="106"/>
      <c r="L280" s="106"/>
      <c r="M280" s="106"/>
      <c r="N280" s="106"/>
      <c r="O280" s="106"/>
      <c r="P280" s="106"/>
      <c r="Q280" s="106"/>
      <c r="R280" s="1079">
        <v>0.67</v>
      </c>
      <c r="S280" s="349">
        <f t="shared" si="224"/>
        <v>0</v>
      </c>
      <c r="T280" s="349">
        <f t="shared" si="225"/>
        <v>0</v>
      </c>
      <c r="U280" s="349">
        <f t="shared" si="226"/>
        <v>0</v>
      </c>
      <c r="V280" s="349">
        <f t="shared" si="240"/>
        <v>0</v>
      </c>
      <c r="W280" s="349">
        <f t="shared" si="241"/>
        <v>0</v>
      </c>
      <c r="X280" s="349">
        <f t="shared" si="242"/>
        <v>0</v>
      </c>
      <c r="Y280" s="350">
        <f t="shared" si="243"/>
        <v>0</v>
      </c>
      <c r="Z280" s="106"/>
      <c r="AA280" s="106"/>
      <c r="AB280" s="1079">
        <v>0.67</v>
      </c>
      <c r="AC280" s="349">
        <f t="shared" si="228"/>
        <v>0</v>
      </c>
      <c r="AD280" s="349">
        <f t="shared" si="229"/>
        <v>0</v>
      </c>
      <c r="AE280" s="349">
        <f t="shared" si="230"/>
        <v>0</v>
      </c>
      <c r="AF280" s="349">
        <f t="shared" si="244"/>
        <v>0</v>
      </c>
      <c r="AG280" s="349">
        <f t="shared" si="245"/>
        <v>0</v>
      </c>
      <c r="AH280" s="349">
        <f t="shared" si="246"/>
        <v>0</v>
      </c>
      <c r="AI280" s="350">
        <f t="shared" si="247"/>
        <v>0</v>
      </c>
      <c r="AJ280" s="106"/>
      <c r="AK280" s="106"/>
      <c r="AL280" s="1079">
        <v>0.67</v>
      </c>
      <c r="AM280" s="349">
        <f t="shared" si="231"/>
        <v>0</v>
      </c>
      <c r="AN280" s="349">
        <f t="shared" si="232"/>
        <v>0</v>
      </c>
      <c r="AO280" s="349">
        <f t="shared" si="233"/>
        <v>0</v>
      </c>
      <c r="AP280" s="349">
        <f t="shared" si="248"/>
        <v>0</v>
      </c>
      <c r="AQ280" s="349">
        <f t="shared" si="249"/>
        <v>0</v>
      </c>
      <c r="AR280" s="349">
        <f t="shared" si="250"/>
        <v>0</v>
      </c>
      <c r="AS280" s="350">
        <f t="shared" si="251"/>
        <v>0</v>
      </c>
      <c r="AT280" s="106"/>
      <c r="AU280" s="106"/>
      <c r="AV280" s="1079">
        <v>0.67</v>
      </c>
      <c r="AW280" s="349">
        <f t="shared" si="234"/>
        <v>0</v>
      </c>
      <c r="AX280" s="349">
        <f t="shared" si="235"/>
        <v>0</v>
      </c>
      <c r="AY280" s="349">
        <f t="shared" si="236"/>
        <v>0</v>
      </c>
      <c r="AZ280" s="349">
        <f t="shared" si="252"/>
        <v>0</v>
      </c>
      <c r="BA280" s="349">
        <f t="shared" si="253"/>
        <v>0</v>
      </c>
      <c r="BB280" s="349">
        <f t="shared" si="254"/>
        <v>0</v>
      </c>
      <c r="BC280" s="350">
        <f t="shared" si="255"/>
        <v>0</v>
      </c>
      <c r="BD280" s="106"/>
      <c r="BE280" s="106"/>
      <c r="BF280" s="1079">
        <v>0.67</v>
      </c>
      <c r="BG280" s="349">
        <f t="shared" si="237"/>
        <v>0</v>
      </c>
      <c r="BH280" s="349">
        <f t="shared" si="238"/>
        <v>0</v>
      </c>
      <c r="BI280" s="349">
        <f t="shared" si="239"/>
        <v>0</v>
      </c>
      <c r="BJ280" s="349">
        <f t="shared" si="256"/>
        <v>0</v>
      </c>
      <c r="BK280" s="349">
        <f t="shared" si="257"/>
        <v>0</v>
      </c>
      <c r="BL280" s="349">
        <f t="shared" si="258"/>
        <v>0</v>
      </c>
      <c r="BM280" s="350">
        <f t="shared" si="259"/>
        <v>0</v>
      </c>
    </row>
    <row r="281" spans="2:65" x14ac:dyDescent="0.25">
      <c r="B281" s="1079">
        <v>0.66</v>
      </c>
      <c r="C281" s="349"/>
      <c r="D281" s="349"/>
      <c r="E281" s="349"/>
      <c r="F281" s="349">
        <f>'Form 5 BIODIESEL'!E236</f>
        <v>0</v>
      </c>
      <c r="G281" s="349">
        <f>'Form 6 LNG'!E236</f>
        <v>0</v>
      </c>
      <c r="H281" s="349">
        <f>'Form 7 BUNKER C'!E236</f>
        <v>0</v>
      </c>
      <c r="I281" s="350">
        <f>'Form 8 LFO Diesel'!E236</f>
        <v>0</v>
      </c>
      <c r="J281" s="106"/>
      <c r="K281" s="106"/>
      <c r="L281" s="106"/>
      <c r="M281" s="106"/>
      <c r="N281" s="106"/>
      <c r="O281" s="106"/>
      <c r="P281" s="106"/>
      <c r="Q281" s="106"/>
      <c r="R281" s="1079">
        <v>0.66</v>
      </c>
      <c r="S281" s="349">
        <f t="shared" si="224"/>
        <v>0</v>
      </c>
      <c r="T281" s="349">
        <f t="shared" si="225"/>
        <v>0</v>
      </c>
      <c r="U281" s="349">
        <f t="shared" si="226"/>
        <v>0</v>
      </c>
      <c r="V281" s="349">
        <f t="shared" si="240"/>
        <v>0</v>
      </c>
      <c r="W281" s="349">
        <f t="shared" si="241"/>
        <v>0</v>
      </c>
      <c r="X281" s="349">
        <f t="shared" si="242"/>
        <v>0</v>
      </c>
      <c r="Y281" s="350">
        <f t="shared" si="243"/>
        <v>0</v>
      </c>
      <c r="Z281" s="106"/>
      <c r="AA281" s="106"/>
      <c r="AB281" s="1079">
        <v>0.66</v>
      </c>
      <c r="AC281" s="349">
        <f t="shared" si="228"/>
        <v>0</v>
      </c>
      <c r="AD281" s="349">
        <f t="shared" si="229"/>
        <v>0</v>
      </c>
      <c r="AE281" s="349">
        <f t="shared" si="230"/>
        <v>0</v>
      </c>
      <c r="AF281" s="349">
        <f t="shared" si="244"/>
        <v>0</v>
      </c>
      <c r="AG281" s="349">
        <f t="shared" si="245"/>
        <v>0</v>
      </c>
      <c r="AH281" s="349">
        <f t="shared" si="246"/>
        <v>0</v>
      </c>
      <c r="AI281" s="350">
        <f t="shared" si="247"/>
        <v>0</v>
      </c>
      <c r="AJ281" s="106"/>
      <c r="AK281" s="106"/>
      <c r="AL281" s="1079">
        <v>0.66</v>
      </c>
      <c r="AM281" s="349">
        <f t="shared" si="231"/>
        <v>0</v>
      </c>
      <c r="AN281" s="349">
        <f t="shared" si="232"/>
        <v>0</v>
      </c>
      <c r="AO281" s="349">
        <f t="shared" si="233"/>
        <v>0</v>
      </c>
      <c r="AP281" s="349">
        <f t="shared" si="248"/>
        <v>0</v>
      </c>
      <c r="AQ281" s="349">
        <f t="shared" si="249"/>
        <v>0</v>
      </c>
      <c r="AR281" s="349">
        <f t="shared" si="250"/>
        <v>0</v>
      </c>
      <c r="AS281" s="350">
        <f t="shared" si="251"/>
        <v>0</v>
      </c>
      <c r="AT281" s="106"/>
      <c r="AU281" s="106"/>
      <c r="AV281" s="1079">
        <v>0.66</v>
      </c>
      <c r="AW281" s="349">
        <f t="shared" si="234"/>
        <v>0</v>
      </c>
      <c r="AX281" s="349">
        <f t="shared" si="235"/>
        <v>0</v>
      </c>
      <c r="AY281" s="349">
        <f t="shared" si="236"/>
        <v>0</v>
      </c>
      <c r="AZ281" s="349">
        <f t="shared" si="252"/>
        <v>0</v>
      </c>
      <c r="BA281" s="349">
        <f t="shared" si="253"/>
        <v>0</v>
      </c>
      <c r="BB281" s="349">
        <f t="shared" si="254"/>
        <v>0</v>
      </c>
      <c r="BC281" s="350">
        <f t="shared" si="255"/>
        <v>0</v>
      </c>
      <c r="BD281" s="106"/>
      <c r="BE281" s="106"/>
      <c r="BF281" s="1079">
        <v>0.66</v>
      </c>
      <c r="BG281" s="349">
        <f t="shared" si="237"/>
        <v>0</v>
      </c>
      <c r="BH281" s="349">
        <f t="shared" si="238"/>
        <v>0</v>
      </c>
      <c r="BI281" s="349">
        <f t="shared" si="239"/>
        <v>0</v>
      </c>
      <c r="BJ281" s="349">
        <f t="shared" si="256"/>
        <v>0</v>
      </c>
      <c r="BK281" s="349">
        <f t="shared" si="257"/>
        <v>0</v>
      </c>
      <c r="BL281" s="349">
        <f t="shared" si="258"/>
        <v>0</v>
      </c>
      <c r="BM281" s="350">
        <f t="shared" si="259"/>
        <v>0</v>
      </c>
    </row>
    <row r="282" spans="2:65" x14ac:dyDescent="0.25">
      <c r="B282" s="1079">
        <v>0.65</v>
      </c>
      <c r="C282" s="349"/>
      <c r="D282" s="349"/>
      <c r="E282" s="349"/>
      <c r="F282" s="349">
        <f>'Form 5 BIODIESEL'!E237</f>
        <v>0</v>
      </c>
      <c r="G282" s="349">
        <f>'Form 6 LNG'!E237</f>
        <v>0</v>
      </c>
      <c r="H282" s="349">
        <f>'Form 7 BUNKER C'!E237</f>
        <v>0</v>
      </c>
      <c r="I282" s="350">
        <f>'Form 8 LFO Diesel'!E237</f>
        <v>0</v>
      </c>
      <c r="J282" s="106"/>
      <c r="K282" s="106"/>
      <c r="L282" s="106"/>
      <c r="M282" s="106"/>
      <c r="N282" s="106"/>
      <c r="O282" s="106"/>
      <c r="P282" s="106"/>
      <c r="Q282" s="106"/>
      <c r="R282" s="1079">
        <v>0.65</v>
      </c>
      <c r="S282" s="349">
        <f t="shared" si="224"/>
        <v>0</v>
      </c>
      <c r="T282" s="349">
        <f t="shared" si="225"/>
        <v>0</v>
      </c>
      <c r="U282" s="349">
        <f t="shared" si="226"/>
        <v>0</v>
      </c>
      <c r="V282" s="349">
        <f t="shared" si="240"/>
        <v>0</v>
      </c>
      <c r="W282" s="349">
        <f t="shared" si="241"/>
        <v>0</v>
      </c>
      <c r="X282" s="349">
        <f t="shared" si="242"/>
        <v>0</v>
      </c>
      <c r="Y282" s="350">
        <f t="shared" si="243"/>
        <v>0</v>
      </c>
      <c r="Z282" s="106"/>
      <c r="AA282" s="106"/>
      <c r="AB282" s="1079">
        <v>0.65</v>
      </c>
      <c r="AC282" s="349">
        <f t="shared" si="228"/>
        <v>0</v>
      </c>
      <c r="AD282" s="349">
        <f t="shared" si="229"/>
        <v>0</v>
      </c>
      <c r="AE282" s="349">
        <f t="shared" si="230"/>
        <v>0</v>
      </c>
      <c r="AF282" s="349">
        <f t="shared" si="244"/>
        <v>0</v>
      </c>
      <c r="AG282" s="349">
        <f t="shared" si="245"/>
        <v>0</v>
      </c>
      <c r="AH282" s="349">
        <f t="shared" si="246"/>
        <v>0</v>
      </c>
      <c r="AI282" s="350">
        <f t="shared" si="247"/>
        <v>0</v>
      </c>
      <c r="AJ282" s="106"/>
      <c r="AK282" s="106"/>
      <c r="AL282" s="1079">
        <v>0.65</v>
      </c>
      <c r="AM282" s="349">
        <f t="shared" si="231"/>
        <v>0</v>
      </c>
      <c r="AN282" s="349">
        <f t="shared" si="232"/>
        <v>0</v>
      </c>
      <c r="AO282" s="349">
        <f t="shared" si="233"/>
        <v>0</v>
      </c>
      <c r="AP282" s="349">
        <f t="shared" si="248"/>
        <v>0</v>
      </c>
      <c r="AQ282" s="349">
        <f t="shared" si="249"/>
        <v>0</v>
      </c>
      <c r="AR282" s="349">
        <f t="shared" si="250"/>
        <v>0</v>
      </c>
      <c r="AS282" s="350">
        <f t="shared" si="251"/>
        <v>0</v>
      </c>
      <c r="AT282" s="106"/>
      <c r="AU282" s="106"/>
      <c r="AV282" s="1079">
        <v>0.65</v>
      </c>
      <c r="AW282" s="349">
        <f t="shared" si="234"/>
        <v>0</v>
      </c>
      <c r="AX282" s="349">
        <f t="shared" si="235"/>
        <v>0</v>
      </c>
      <c r="AY282" s="349">
        <f t="shared" si="236"/>
        <v>0</v>
      </c>
      <c r="AZ282" s="349">
        <f t="shared" si="252"/>
        <v>0</v>
      </c>
      <c r="BA282" s="349">
        <f t="shared" si="253"/>
        <v>0</v>
      </c>
      <c r="BB282" s="349">
        <f t="shared" si="254"/>
        <v>0</v>
      </c>
      <c r="BC282" s="350">
        <f t="shared" si="255"/>
        <v>0</v>
      </c>
      <c r="BD282" s="106"/>
      <c r="BE282" s="106"/>
      <c r="BF282" s="1079">
        <v>0.65</v>
      </c>
      <c r="BG282" s="349">
        <f t="shared" si="237"/>
        <v>0</v>
      </c>
      <c r="BH282" s="349">
        <f t="shared" si="238"/>
        <v>0</v>
      </c>
      <c r="BI282" s="349">
        <f t="shared" si="239"/>
        <v>0</v>
      </c>
      <c r="BJ282" s="349">
        <f t="shared" si="256"/>
        <v>0</v>
      </c>
      <c r="BK282" s="349">
        <f t="shared" si="257"/>
        <v>0</v>
      </c>
      <c r="BL282" s="349">
        <f t="shared" si="258"/>
        <v>0</v>
      </c>
      <c r="BM282" s="350">
        <f t="shared" si="259"/>
        <v>0</v>
      </c>
    </row>
    <row r="283" spans="2:65" x14ac:dyDescent="0.25">
      <c r="B283" s="1079">
        <v>0.64</v>
      </c>
      <c r="C283" s="349"/>
      <c r="D283" s="349"/>
      <c r="E283" s="349"/>
      <c r="F283" s="349">
        <f>'Form 5 BIODIESEL'!E238</f>
        <v>0</v>
      </c>
      <c r="G283" s="349">
        <f>'Form 6 LNG'!E238</f>
        <v>0</v>
      </c>
      <c r="H283" s="349">
        <f>'Form 7 BUNKER C'!E238</f>
        <v>0</v>
      </c>
      <c r="I283" s="350">
        <f>'Form 8 LFO Diesel'!E238</f>
        <v>0</v>
      </c>
      <c r="J283" s="106"/>
      <c r="K283" s="106"/>
      <c r="L283" s="106"/>
      <c r="M283" s="106"/>
      <c r="N283" s="106"/>
      <c r="O283" s="106"/>
      <c r="P283" s="106"/>
      <c r="Q283" s="106"/>
      <c r="R283" s="1079">
        <v>0.64</v>
      </c>
      <c r="S283" s="349">
        <f t="shared" si="224"/>
        <v>0</v>
      </c>
      <c r="T283" s="349">
        <f t="shared" si="225"/>
        <v>0</v>
      </c>
      <c r="U283" s="349">
        <f t="shared" si="226"/>
        <v>0</v>
      </c>
      <c r="V283" s="349">
        <f t="shared" si="240"/>
        <v>0</v>
      </c>
      <c r="W283" s="349">
        <f t="shared" si="241"/>
        <v>0</v>
      </c>
      <c r="X283" s="349">
        <f t="shared" si="242"/>
        <v>0</v>
      </c>
      <c r="Y283" s="350">
        <f t="shared" si="243"/>
        <v>0</v>
      </c>
      <c r="Z283" s="106"/>
      <c r="AA283" s="106"/>
      <c r="AB283" s="1079">
        <v>0.64</v>
      </c>
      <c r="AC283" s="349">
        <f t="shared" si="228"/>
        <v>0</v>
      </c>
      <c r="AD283" s="349">
        <f t="shared" si="229"/>
        <v>0</v>
      </c>
      <c r="AE283" s="349">
        <f t="shared" si="230"/>
        <v>0</v>
      </c>
      <c r="AF283" s="349">
        <f t="shared" si="244"/>
        <v>0</v>
      </c>
      <c r="AG283" s="349">
        <f t="shared" si="245"/>
        <v>0</v>
      </c>
      <c r="AH283" s="349">
        <f t="shared" si="246"/>
        <v>0</v>
      </c>
      <c r="AI283" s="350">
        <f t="shared" si="247"/>
        <v>0</v>
      </c>
      <c r="AJ283" s="106"/>
      <c r="AK283" s="106"/>
      <c r="AL283" s="1079">
        <v>0.64</v>
      </c>
      <c r="AM283" s="349">
        <f t="shared" si="231"/>
        <v>0</v>
      </c>
      <c r="AN283" s="349">
        <f t="shared" si="232"/>
        <v>0</v>
      </c>
      <c r="AO283" s="349">
        <f t="shared" si="233"/>
        <v>0</v>
      </c>
      <c r="AP283" s="349">
        <f t="shared" si="248"/>
        <v>0</v>
      </c>
      <c r="AQ283" s="349">
        <f t="shared" si="249"/>
        <v>0</v>
      </c>
      <c r="AR283" s="349">
        <f t="shared" si="250"/>
        <v>0</v>
      </c>
      <c r="AS283" s="350">
        <f t="shared" si="251"/>
        <v>0</v>
      </c>
      <c r="AT283" s="106"/>
      <c r="AU283" s="106"/>
      <c r="AV283" s="1079">
        <v>0.64</v>
      </c>
      <c r="AW283" s="349">
        <f t="shared" si="234"/>
        <v>0</v>
      </c>
      <c r="AX283" s="349">
        <f t="shared" si="235"/>
        <v>0</v>
      </c>
      <c r="AY283" s="349">
        <f t="shared" si="236"/>
        <v>0</v>
      </c>
      <c r="AZ283" s="349">
        <f t="shared" si="252"/>
        <v>0</v>
      </c>
      <c r="BA283" s="349">
        <f t="shared" si="253"/>
        <v>0</v>
      </c>
      <c r="BB283" s="349">
        <f t="shared" si="254"/>
        <v>0</v>
      </c>
      <c r="BC283" s="350">
        <f t="shared" si="255"/>
        <v>0</v>
      </c>
      <c r="BD283" s="106"/>
      <c r="BE283" s="106"/>
      <c r="BF283" s="1079">
        <v>0.64</v>
      </c>
      <c r="BG283" s="349">
        <f t="shared" si="237"/>
        <v>0</v>
      </c>
      <c r="BH283" s="349">
        <f t="shared" si="238"/>
        <v>0</v>
      </c>
      <c r="BI283" s="349">
        <f t="shared" si="239"/>
        <v>0</v>
      </c>
      <c r="BJ283" s="349">
        <f t="shared" si="256"/>
        <v>0</v>
      </c>
      <c r="BK283" s="349">
        <f t="shared" si="257"/>
        <v>0</v>
      </c>
      <c r="BL283" s="349">
        <f t="shared" si="258"/>
        <v>0</v>
      </c>
      <c r="BM283" s="350">
        <f t="shared" si="259"/>
        <v>0</v>
      </c>
    </row>
    <row r="284" spans="2:65" x14ac:dyDescent="0.25">
      <c r="B284" s="1079">
        <v>0.63</v>
      </c>
      <c r="C284" s="349"/>
      <c r="D284" s="349"/>
      <c r="E284" s="349"/>
      <c r="F284" s="349">
        <f>'Form 5 BIODIESEL'!E239</f>
        <v>0</v>
      </c>
      <c r="G284" s="349">
        <f>'Form 6 LNG'!E239</f>
        <v>0</v>
      </c>
      <c r="H284" s="349">
        <f>'Form 7 BUNKER C'!E239</f>
        <v>0</v>
      </c>
      <c r="I284" s="350">
        <f>'Form 8 LFO Diesel'!E239</f>
        <v>0</v>
      </c>
      <c r="J284" s="106"/>
      <c r="K284" s="106"/>
      <c r="L284" s="106"/>
      <c r="M284" s="106"/>
      <c r="N284" s="106"/>
      <c r="O284" s="106"/>
      <c r="P284" s="106"/>
      <c r="Q284" s="106"/>
      <c r="R284" s="1079">
        <v>0.63</v>
      </c>
      <c r="S284" s="349">
        <f t="shared" si="224"/>
        <v>0</v>
      </c>
      <c r="T284" s="349">
        <f t="shared" si="225"/>
        <v>0</v>
      </c>
      <c r="U284" s="349">
        <f t="shared" si="226"/>
        <v>0</v>
      </c>
      <c r="V284" s="349">
        <f t="shared" si="240"/>
        <v>0</v>
      </c>
      <c r="W284" s="349">
        <f t="shared" si="241"/>
        <v>0</v>
      </c>
      <c r="X284" s="349">
        <f t="shared" si="242"/>
        <v>0</v>
      </c>
      <c r="Y284" s="350">
        <f t="shared" si="243"/>
        <v>0</v>
      </c>
      <c r="Z284" s="106"/>
      <c r="AA284" s="106"/>
      <c r="AB284" s="1079">
        <v>0.63</v>
      </c>
      <c r="AC284" s="349">
        <f t="shared" si="228"/>
        <v>0</v>
      </c>
      <c r="AD284" s="349">
        <f t="shared" si="229"/>
        <v>0</v>
      </c>
      <c r="AE284" s="349">
        <f t="shared" si="230"/>
        <v>0</v>
      </c>
      <c r="AF284" s="349">
        <f t="shared" si="244"/>
        <v>0</v>
      </c>
      <c r="AG284" s="349">
        <f t="shared" si="245"/>
        <v>0</v>
      </c>
      <c r="AH284" s="349">
        <f t="shared" si="246"/>
        <v>0</v>
      </c>
      <c r="AI284" s="350">
        <f t="shared" si="247"/>
        <v>0</v>
      </c>
      <c r="AJ284" s="106"/>
      <c r="AK284" s="106"/>
      <c r="AL284" s="1079">
        <v>0.63</v>
      </c>
      <c r="AM284" s="349">
        <f t="shared" si="231"/>
        <v>0</v>
      </c>
      <c r="AN284" s="349">
        <f t="shared" si="232"/>
        <v>0</v>
      </c>
      <c r="AO284" s="349">
        <f t="shared" si="233"/>
        <v>0</v>
      </c>
      <c r="AP284" s="349">
        <f t="shared" si="248"/>
        <v>0</v>
      </c>
      <c r="AQ284" s="349">
        <f t="shared" si="249"/>
        <v>0</v>
      </c>
      <c r="AR284" s="349">
        <f t="shared" si="250"/>
        <v>0</v>
      </c>
      <c r="AS284" s="350">
        <f t="shared" si="251"/>
        <v>0</v>
      </c>
      <c r="AT284" s="106"/>
      <c r="AU284" s="106"/>
      <c r="AV284" s="1079">
        <v>0.63</v>
      </c>
      <c r="AW284" s="349">
        <f t="shared" si="234"/>
        <v>0</v>
      </c>
      <c r="AX284" s="349">
        <f t="shared" si="235"/>
        <v>0</v>
      </c>
      <c r="AY284" s="349">
        <f t="shared" si="236"/>
        <v>0</v>
      </c>
      <c r="AZ284" s="349">
        <f t="shared" si="252"/>
        <v>0</v>
      </c>
      <c r="BA284" s="349">
        <f t="shared" si="253"/>
        <v>0</v>
      </c>
      <c r="BB284" s="349">
        <f t="shared" si="254"/>
        <v>0</v>
      </c>
      <c r="BC284" s="350">
        <f t="shared" si="255"/>
        <v>0</v>
      </c>
      <c r="BD284" s="106"/>
      <c r="BE284" s="106"/>
      <c r="BF284" s="1079">
        <v>0.63</v>
      </c>
      <c r="BG284" s="349">
        <f t="shared" si="237"/>
        <v>0</v>
      </c>
      <c r="BH284" s="349">
        <f t="shared" si="238"/>
        <v>0</v>
      </c>
      <c r="BI284" s="349">
        <f t="shared" si="239"/>
        <v>0</v>
      </c>
      <c r="BJ284" s="349">
        <f t="shared" si="256"/>
        <v>0</v>
      </c>
      <c r="BK284" s="349">
        <f t="shared" si="257"/>
        <v>0</v>
      </c>
      <c r="BL284" s="349">
        <f t="shared" si="258"/>
        <v>0</v>
      </c>
      <c r="BM284" s="350">
        <f t="shared" si="259"/>
        <v>0</v>
      </c>
    </row>
    <row r="285" spans="2:65" x14ac:dyDescent="0.25">
      <c r="B285" s="1079">
        <v>0.62</v>
      </c>
      <c r="C285" s="349"/>
      <c r="D285" s="349"/>
      <c r="E285" s="349"/>
      <c r="F285" s="349">
        <f>'Form 5 BIODIESEL'!E240</f>
        <v>0</v>
      </c>
      <c r="G285" s="349">
        <f>'Form 6 LNG'!E240</f>
        <v>0</v>
      </c>
      <c r="H285" s="349">
        <f>'Form 7 BUNKER C'!E240</f>
        <v>0</v>
      </c>
      <c r="I285" s="350">
        <f>'Form 8 LFO Diesel'!E240</f>
        <v>0</v>
      </c>
      <c r="J285" s="106"/>
      <c r="K285" s="106"/>
      <c r="L285" s="106"/>
      <c r="M285" s="106"/>
      <c r="N285" s="106"/>
      <c r="O285" s="106"/>
      <c r="P285" s="106"/>
      <c r="Q285" s="106"/>
      <c r="R285" s="1079">
        <v>0.62</v>
      </c>
      <c r="S285" s="349">
        <f t="shared" si="224"/>
        <v>0</v>
      </c>
      <c r="T285" s="349">
        <f t="shared" si="225"/>
        <v>0</v>
      </c>
      <c r="U285" s="349">
        <f t="shared" si="226"/>
        <v>0</v>
      </c>
      <c r="V285" s="349">
        <f t="shared" si="240"/>
        <v>0</v>
      </c>
      <c r="W285" s="349">
        <f t="shared" si="241"/>
        <v>0</v>
      </c>
      <c r="X285" s="349">
        <f t="shared" si="242"/>
        <v>0</v>
      </c>
      <c r="Y285" s="350">
        <f t="shared" si="243"/>
        <v>0</v>
      </c>
      <c r="Z285" s="106"/>
      <c r="AA285" s="106"/>
      <c r="AB285" s="1079">
        <v>0.62</v>
      </c>
      <c r="AC285" s="349">
        <f t="shared" si="228"/>
        <v>0</v>
      </c>
      <c r="AD285" s="349">
        <f t="shared" si="229"/>
        <v>0</v>
      </c>
      <c r="AE285" s="349">
        <f t="shared" si="230"/>
        <v>0</v>
      </c>
      <c r="AF285" s="349">
        <f t="shared" si="244"/>
        <v>0</v>
      </c>
      <c r="AG285" s="349">
        <f t="shared" si="245"/>
        <v>0</v>
      </c>
      <c r="AH285" s="349">
        <f t="shared" si="246"/>
        <v>0</v>
      </c>
      <c r="AI285" s="350">
        <f t="shared" si="247"/>
        <v>0</v>
      </c>
      <c r="AJ285" s="106"/>
      <c r="AK285" s="106"/>
      <c r="AL285" s="1079">
        <v>0.62</v>
      </c>
      <c r="AM285" s="349">
        <f t="shared" si="231"/>
        <v>0</v>
      </c>
      <c r="AN285" s="349">
        <f t="shared" si="232"/>
        <v>0</v>
      </c>
      <c r="AO285" s="349">
        <f t="shared" si="233"/>
        <v>0</v>
      </c>
      <c r="AP285" s="349">
        <f t="shared" si="248"/>
        <v>0</v>
      </c>
      <c r="AQ285" s="349">
        <f t="shared" si="249"/>
        <v>0</v>
      </c>
      <c r="AR285" s="349">
        <f t="shared" si="250"/>
        <v>0</v>
      </c>
      <c r="AS285" s="350">
        <f t="shared" si="251"/>
        <v>0</v>
      </c>
      <c r="AT285" s="106"/>
      <c r="AU285" s="106"/>
      <c r="AV285" s="1079">
        <v>0.62</v>
      </c>
      <c r="AW285" s="349">
        <f t="shared" si="234"/>
        <v>0</v>
      </c>
      <c r="AX285" s="349">
        <f t="shared" si="235"/>
        <v>0</v>
      </c>
      <c r="AY285" s="349">
        <f t="shared" si="236"/>
        <v>0</v>
      </c>
      <c r="AZ285" s="349">
        <f t="shared" si="252"/>
        <v>0</v>
      </c>
      <c r="BA285" s="349">
        <f t="shared" si="253"/>
        <v>0</v>
      </c>
      <c r="BB285" s="349">
        <f t="shared" si="254"/>
        <v>0</v>
      </c>
      <c r="BC285" s="350">
        <f t="shared" si="255"/>
        <v>0</v>
      </c>
      <c r="BD285" s="106"/>
      <c r="BE285" s="106"/>
      <c r="BF285" s="1079">
        <v>0.62</v>
      </c>
      <c r="BG285" s="349">
        <f t="shared" si="237"/>
        <v>0</v>
      </c>
      <c r="BH285" s="349">
        <f t="shared" si="238"/>
        <v>0</v>
      </c>
      <c r="BI285" s="349">
        <f t="shared" si="239"/>
        <v>0</v>
      </c>
      <c r="BJ285" s="349">
        <f t="shared" si="256"/>
        <v>0</v>
      </c>
      <c r="BK285" s="349">
        <f t="shared" si="257"/>
        <v>0</v>
      </c>
      <c r="BL285" s="349">
        <f t="shared" si="258"/>
        <v>0</v>
      </c>
      <c r="BM285" s="350">
        <f t="shared" si="259"/>
        <v>0</v>
      </c>
    </row>
    <row r="286" spans="2:65" x14ac:dyDescent="0.25">
      <c r="B286" s="1079">
        <v>0.61</v>
      </c>
      <c r="C286" s="349"/>
      <c r="D286" s="349"/>
      <c r="E286" s="349"/>
      <c r="F286" s="349">
        <f>'Form 5 BIODIESEL'!E241</f>
        <v>0</v>
      </c>
      <c r="G286" s="349">
        <f>'Form 6 LNG'!E241</f>
        <v>0</v>
      </c>
      <c r="H286" s="349">
        <f>'Form 7 BUNKER C'!E241</f>
        <v>0</v>
      </c>
      <c r="I286" s="350">
        <f>'Form 8 LFO Diesel'!E241</f>
        <v>0</v>
      </c>
      <c r="J286" s="106"/>
      <c r="K286" s="106"/>
      <c r="L286" s="106"/>
      <c r="M286" s="106"/>
      <c r="N286" s="106"/>
      <c r="O286" s="106"/>
      <c r="P286" s="106"/>
      <c r="Q286" s="106"/>
      <c r="R286" s="1079">
        <v>0.61</v>
      </c>
      <c r="S286" s="349">
        <f t="shared" si="224"/>
        <v>0</v>
      </c>
      <c r="T286" s="349">
        <f t="shared" si="225"/>
        <v>0</v>
      </c>
      <c r="U286" s="349">
        <f t="shared" si="226"/>
        <v>0</v>
      </c>
      <c r="V286" s="349">
        <f t="shared" si="240"/>
        <v>0</v>
      </c>
      <c r="W286" s="349">
        <f t="shared" si="241"/>
        <v>0</v>
      </c>
      <c r="X286" s="349">
        <f t="shared" si="242"/>
        <v>0</v>
      </c>
      <c r="Y286" s="350">
        <f t="shared" si="243"/>
        <v>0</v>
      </c>
      <c r="Z286" s="106"/>
      <c r="AA286" s="106"/>
      <c r="AB286" s="1079">
        <v>0.61</v>
      </c>
      <c r="AC286" s="349">
        <f t="shared" si="228"/>
        <v>0</v>
      </c>
      <c r="AD286" s="349">
        <f t="shared" si="229"/>
        <v>0</v>
      </c>
      <c r="AE286" s="349">
        <f t="shared" si="230"/>
        <v>0</v>
      </c>
      <c r="AF286" s="349">
        <f t="shared" si="244"/>
        <v>0</v>
      </c>
      <c r="AG286" s="349">
        <f t="shared" si="245"/>
        <v>0</v>
      </c>
      <c r="AH286" s="349">
        <f t="shared" si="246"/>
        <v>0</v>
      </c>
      <c r="AI286" s="350">
        <f t="shared" si="247"/>
        <v>0</v>
      </c>
      <c r="AJ286" s="106"/>
      <c r="AK286" s="106"/>
      <c r="AL286" s="1079">
        <v>0.61</v>
      </c>
      <c r="AM286" s="349">
        <f t="shared" si="231"/>
        <v>0</v>
      </c>
      <c r="AN286" s="349">
        <f t="shared" si="232"/>
        <v>0</v>
      </c>
      <c r="AO286" s="349">
        <f t="shared" si="233"/>
        <v>0</v>
      </c>
      <c r="AP286" s="349">
        <f t="shared" si="248"/>
        <v>0</v>
      </c>
      <c r="AQ286" s="349">
        <f t="shared" si="249"/>
        <v>0</v>
      </c>
      <c r="AR286" s="349">
        <f t="shared" si="250"/>
        <v>0</v>
      </c>
      <c r="AS286" s="350">
        <f t="shared" si="251"/>
        <v>0</v>
      </c>
      <c r="AT286" s="106"/>
      <c r="AU286" s="106"/>
      <c r="AV286" s="1079">
        <v>0.61</v>
      </c>
      <c r="AW286" s="349">
        <f t="shared" si="234"/>
        <v>0</v>
      </c>
      <c r="AX286" s="349">
        <f t="shared" si="235"/>
        <v>0</v>
      </c>
      <c r="AY286" s="349">
        <f t="shared" si="236"/>
        <v>0</v>
      </c>
      <c r="AZ286" s="349">
        <f t="shared" si="252"/>
        <v>0</v>
      </c>
      <c r="BA286" s="349">
        <f t="shared" si="253"/>
        <v>0</v>
      </c>
      <c r="BB286" s="349">
        <f t="shared" si="254"/>
        <v>0</v>
      </c>
      <c r="BC286" s="350">
        <f t="shared" si="255"/>
        <v>0</v>
      </c>
      <c r="BD286" s="106"/>
      <c r="BE286" s="106"/>
      <c r="BF286" s="1079">
        <v>0.61</v>
      </c>
      <c r="BG286" s="349">
        <f t="shared" si="237"/>
        <v>0</v>
      </c>
      <c r="BH286" s="349">
        <f t="shared" si="238"/>
        <v>0</v>
      </c>
      <c r="BI286" s="349">
        <f t="shared" si="239"/>
        <v>0</v>
      </c>
      <c r="BJ286" s="349">
        <f t="shared" si="256"/>
        <v>0</v>
      </c>
      <c r="BK286" s="349">
        <f t="shared" si="257"/>
        <v>0</v>
      </c>
      <c r="BL286" s="349">
        <f t="shared" si="258"/>
        <v>0</v>
      </c>
      <c r="BM286" s="350">
        <f t="shared" si="259"/>
        <v>0</v>
      </c>
    </row>
    <row r="287" spans="2:65" x14ac:dyDescent="0.25">
      <c r="B287" s="1079">
        <v>0.6</v>
      </c>
      <c r="C287" s="349"/>
      <c r="D287" s="349"/>
      <c r="E287" s="349"/>
      <c r="F287" s="349">
        <f>'Form 5 BIODIESEL'!E242</f>
        <v>0</v>
      </c>
      <c r="G287" s="349">
        <f>'Form 6 LNG'!E242</f>
        <v>0</v>
      </c>
      <c r="H287" s="349">
        <f>'Form 7 BUNKER C'!E242</f>
        <v>0</v>
      </c>
      <c r="I287" s="350">
        <f>'Form 8 LFO Diesel'!E242</f>
        <v>0</v>
      </c>
      <c r="J287" s="106"/>
      <c r="K287" s="106"/>
      <c r="L287" s="106"/>
      <c r="M287" s="106"/>
      <c r="N287" s="106"/>
      <c r="O287" s="106"/>
      <c r="P287" s="106"/>
      <c r="Q287" s="106"/>
      <c r="R287" s="1079">
        <v>0.6</v>
      </c>
      <c r="S287" s="349">
        <f t="shared" si="224"/>
        <v>0</v>
      </c>
      <c r="T287" s="349">
        <f t="shared" si="225"/>
        <v>0</v>
      </c>
      <c r="U287" s="349">
        <f t="shared" si="226"/>
        <v>0</v>
      </c>
      <c r="V287" s="349">
        <f t="shared" si="240"/>
        <v>0</v>
      </c>
      <c r="W287" s="349">
        <f t="shared" si="241"/>
        <v>0</v>
      </c>
      <c r="X287" s="349">
        <f t="shared" si="242"/>
        <v>0</v>
      </c>
      <c r="Y287" s="350">
        <f t="shared" si="243"/>
        <v>0</v>
      </c>
      <c r="Z287" s="106"/>
      <c r="AA287" s="106"/>
      <c r="AB287" s="1079">
        <v>0.6</v>
      </c>
      <c r="AC287" s="349">
        <f t="shared" si="228"/>
        <v>0</v>
      </c>
      <c r="AD287" s="349">
        <f t="shared" si="229"/>
        <v>0</v>
      </c>
      <c r="AE287" s="349">
        <f t="shared" si="230"/>
        <v>0</v>
      </c>
      <c r="AF287" s="349">
        <f t="shared" si="244"/>
        <v>0</v>
      </c>
      <c r="AG287" s="349">
        <f t="shared" si="245"/>
        <v>0</v>
      </c>
      <c r="AH287" s="349">
        <f t="shared" si="246"/>
        <v>0</v>
      </c>
      <c r="AI287" s="350">
        <f t="shared" si="247"/>
        <v>0</v>
      </c>
      <c r="AJ287" s="106"/>
      <c r="AK287" s="106"/>
      <c r="AL287" s="1079">
        <v>0.6</v>
      </c>
      <c r="AM287" s="349">
        <f t="shared" si="231"/>
        <v>0</v>
      </c>
      <c r="AN287" s="349">
        <f t="shared" si="232"/>
        <v>0</v>
      </c>
      <c r="AO287" s="349">
        <f t="shared" si="233"/>
        <v>0</v>
      </c>
      <c r="AP287" s="349">
        <f t="shared" si="248"/>
        <v>0</v>
      </c>
      <c r="AQ287" s="349">
        <f t="shared" si="249"/>
        <v>0</v>
      </c>
      <c r="AR287" s="349">
        <f t="shared" si="250"/>
        <v>0</v>
      </c>
      <c r="AS287" s="350">
        <f t="shared" si="251"/>
        <v>0</v>
      </c>
      <c r="AT287" s="106"/>
      <c r="AU287" s="106"/>
      <c r="AV287" s="1079">
        <v>0.6</v>
      </c>
      <c r="AW287" s="349">
        <f t="shared" si="234"/>
        <v>0</v>
      </c>
      <c r="AX287" s="349">
        <f t="shared" si="235"/>
        <v>0</v>
      </c>
      <c r="AY287" s="349">
        <f t="shared" si="236"/>
        <v>0</v>
      </c>
      <c r="AZ287" s="349">
        <f t="shared" si="252"/>
        <v>0</v>
      </c>
      <c r="BA287" s="349">
        <f t="shared" si="253"/>
        <v>0</v>
      </c>
      <c r="BB287" s="349">
        <f t="shared" si="254"/>
        <v>0</v>
      </c>
      <c r="BC287" s="350">
        <f t="shared" si="255"/>
        <v>0</v>
      </c>
      <c r="BD287" s="106"/>
      <c r="BE287" s="106"/>
      <c r="BF287" s="1079">
        <v>0.6</v>
      </c>
      <c r="BG287" s="349">
        <f t="shared" si="237"/>
        <v>0</v>
      </c>
      <c r="BH287" s="349">
        <f t="shared" si="238"/>
        <v>0</v>
      </c>
      <c r="BI287" s="349">
        <f t="shared" si="239"/>
        <v>0</v>
      </c>
      <c r="BJ287" s="349">
        <f t="shared" si="256"/>
        <v>0</v>
      </c>
      <c r="BK287" s="349">
        <f t="shared" si="257"/>
        <v>0</v>
      </c>
      <c r="BL287" s="349">
        <f t="shared" si="258"/>
        <v>0</v>
      </c>
      <c r="BM287" s="350">
        <f t="shared" si="259"/>
        <v>0</v>
      </c>
    </row>
    <row r="288" spans="2:65" x14ac:dyDescent="0.25">
      <c r="B288" s="1079">
        <v>0.59</v>
      </c>
      <c r="C288" s="349"/>
      <c r="D288" s="349"/>
      <c r="E288" s="349"/>
      <c r="F288" s="349">
        <f>'Form 5 BIODIESEL'!E243</f>
        <v>0</v>
      </c>
      <c r="G288" s="349">
        <f>'Form 6 LNG'!E243</f>
        <v>0</v>
      </c>
      <c r="H288" s="349">
        <f>'Form 7 BUNKER C'!E243</f>
        <v>0</v>
      </c>
      <c r="I288" s="350">
        <f>'Form 8 LFO Diesel'!E243</f>
        <v>0</v>
      </c>
      <c r="J288" s="106"/>
      <c r="K288" s="106"/>
      <c r="L288" s="106"/>
      <c r="M288" s="106"/>
      <c r="N288" s="106"/>
      <c r="O288" s="106"/>
      <c r="P288" s="106"/>
      <c r="Q288" s="106"/>
      <c r="R288" s="1079">
        <v>0.59</v>
      </c>
      <c r="S288" s="349">
        <f t="shared" si="224"/>
        <v>0</v>
      </c>
      <c r="T288" s="349">
        <f t="shared" si="225"/>
        <v>0</v>
      </c>
      <c r="U288" s="349">
        <f t="shared" si="226"/>
        <v>0</v>
      </c>
      <c r="V288" s="349">
        <f t="shared" si="240"/>
        <v>0</v>
      </c>
      <c r="W288" s="349">
        <f t="shared" si="241"/>
        <v>0</v>
      </c>
      <c r="X288" s="349">
        <f t="shared" si="242"/>
        <v>0</v>
      </c>
      <c r="Y288" s="350">
        <f t="shared" si="243"/>
        <v>0</v>
      </c>
      <c r="Z288" s="106"/>
      <c r="AA288" s="106"/>
      <c r="AB288" s="1079">
        <v>0.59</v>
      </c>
      <c r="AC288" s="349">
        <f t="shared" si="228"/>
        <v>0</v>
      </c>
      <c r="AD288" s="349">
        <f t="shared" si="229"/>
        <v>0</v>
      </c>
      <c r="AE288" s="349">
        <f t="shared" si="230"/>
        <v>0</v>
      </c>
      <c r="AF288" s="349">
        <f t="shared" si="244"/>
        <v>0</v>
      </c>
      <c r="AG288" s="349">
        <f t="shared" si="245"/>
        <v>0</v>
      </c>
      <c r="AH288" s="349">
        <f t="shared" si="246"/>
        <v>0</v>
      </c>
      <c r="AI288" s="350">
        <f t="shared" si="247"/>
        <v>0</v>
      </c>
      <c r="AJ288" s="106"/>
      <c r="AK288" s="106"/>
      <c r="AL288" s="1079">
        <v>0.59</v>
      </c>
      <c r="AM288" s="349">
        <f t="shared" si="231"/>
        <v>0</v>
      </c>
      <c r="AN288" s="349">
        <f t="shared" si="232"/>
        <v>0</v>
      </c>
      <c r="AO288" s="349">
        <f t="shared" si="233"/>
        <v>0</v>
      </c>
      <c r="AP288" s="349">
        <f t="shared" si="248"/>
        <v>0</v>
      </c>
      <c r="AQ288" s="349">
        <f t="shared" si="249"/>
        <v>0</v>
      </c>
      <c r="AR288" s="349">
        <f t="shared" si="250"/>
        <v>0</v>
      </c>
      <c r="AS288" s="350">
        <f t="shared" si="251"/>
        <v>0</v>
      </c>
      <c r="AT288" s="106"/>
      <c r="AU288" s="106"/>
      <c r="AV288" s="1079">
        <v>0.59</v>
      </c>
      <c r="AW288" s="349">
        <f t="shared" si="234"/>
        <v>0</v>
      </c>
      <c r="AX288" s="349">
        <f t="shared" si="235"/>
        <v>0</v>
      </c>
      <c r="AY288" s="349">
        <f t="shared" si="236"/>
        <v>0</v>
      </c>
      <c r="AZ288" s="349">
        <f t="shared" si="252"/>
        <v>0</v>
      </c>
      <c r="BA288" s="349">
        <f t="shared" si="253"/>
        <v>0</v>
      </c>
      <c r="BB288" s="349">
        <f t="shared" si="254"/>
        <v>0</v>
      </c>
      <c r="BC288" s="350">
        <f t="shared" si="255"/>
        <v>0</v>
      </c>
      <c r="BD288" s="106"/>
      <c r="BE288" s="106"/>
      <c r="BF288" s="1079">
        <v>0.59</v>
      </c>
      <c r="BG288" s="349">
        <f t="shared" si="237"/>
        <v>0</v>
      </c>
      <c r="BH288" s="349">
        <f t="shared" si="238"/>
        <v>0</v>
      </c>
      <c r="BI288" s="349">
        <f t="shared" si="239"/>
        <v>0</v>
      </c>
      <c r="BJ288" s="349">
        <f t="shared" si="256"/>
        <v>0</v>
      </c>
      <c r="BK288" s="349">
        <f t="shared" si="257"/>
        <v>0</v>
      </c>
      <c r="BL288" s="349">
        <f t="shared" si="258"/>
        <v>0</v>
      </c>
      <c r="BM288" s="350">
        <f t="shared" si="259"/>
        <v>0</v>
      </c>
    </row>
    <row r="289" spans="2:65" x14ac:dyDescent="0.25">
      <c r="B289" s="1079">
        <v>0.57999999999999996</v>
      </c>
      <c r="C289" s="349"/>
      <c r="D289" s="349"/>
      <c r="E289" s="349"/>
      <c r="F289" s="349">
        <f>'Form 5 BIODIESEL'!E244</f>
        <v>0</v>
      </c>
      <c r="G289" s="349">
        <f>'Form 6 LNG'!E244</f>
        <v>0</v>
      </c>
      <c r="H289" s="349">
        <f>'Form 7 BUNKER C'!E244</f>
        <v>0</v>
      </c>
      <c r="I289" s="350">
        <f>'Form 8 LFO Diesel'!E244</f>
        <v>0</v>
      </c>
      <c r="J289" s="106"/>
      <c r="K289" s="106"/>
      <c r="L289" s="106"/>
      <c r="M289" s="106"/>
      <c r="N289" s="106"/>
      <c r="O289" s="106"/>
      <c r="P289" s="106"/>
      <c r="Q289" s="106"/>
      <c r="R289" s="1079">
        <v>0.57999999999999996</v>
      </c>
      <c r="S289" s="349">
        <f t="shared" si="224"/>
        <v>0</v>
      </c>
      <c r="T289" s="349">
        <f t="shared" si="225"/>
        <v>0</v>
      </c>
      <c r="U289" s="349">
        <f t="shared" si="226"/>
        <v>0</v>
      </c>
      <c r="V289" s="349">
        <f t="shared" si="240"/>
        <v>0</v>
      </c>
      <c r="W289" s="349">
        <f t="shared" si="241"/>
        <v>0</v>
      </c>
      <c r="X289" s="349">
        <f t="shared" si="242"/>
        <v>0</v>
      </c>
      <c r="Y289" s="350">
        <f t="shared" si="243"/>
        <v>0</v>
      </c>
      <c r="Z289" s="106"/>
      <c r="AA289" s="106"/>
      <c r="AB289" s="1079">
        <v>0.57999999999999996</v>
      </c>
      <c r="AC289" s="349">
        <f t="shared" si="228"/>
        <v>0</v>
      </c>
      <c r="AD289" s="349">
        <f t="shared" si="229"/>
        <v>0</v>
      </c>
      <c r="AE289" s="349">
        <f t="shared" si="230"/>
        <v>0</v>
      </c>
      <c r="AF289" s="349">
        <f t="shared" si="244"/>
        <v>0</v>
      </c>
      <c r="AG289" s="349">
        <f t="shared" si="245"/>
        <v>0</v>
      </c>
      <c r="AH289" s="349">
        <f t="shared" si="246"/>
        <v>0</v>
      </c>
      <c r="AI289" s="350">
        <f t="shared" si="247"/>
        <v>0</v>
      </c>
      <c r="AJ289" s="106"/>
      <c r="AK289" s="106"/>
      <c r="AL289" s="1079">
        <v>0.57999999999999996</v>
      </c>
      <c r="AM289" s="349">
        <f t="shared" si="231"/>
        <v>0</v>
      </c>
      <c r="AN289" s="349">
        <f t="shared" si="232"/>
        <v>0</v>
      </c>
      <c r="AO289" s="349">
        <f t="shared" si="233"/>
        <v>0</v>
      </c>
      <c r="AP289" s="349">
        <f t="shared" si="248"/>
        <v>0</v>
      </c>
      <c r="AQ289" s="349">
        <f t="shared" si="249"/>
        <v>0</v>
      </c>
      <c r="AR289" s="349">
        <f t="shared" si="250"/>
        <v>0</v>
      </c>
      <c r="AS289" s="350">
        <f t="shared" si="251"/>
        <v>0</v>
      </c>
      <c r="AT289" s="106"/>
      <c r="AU289" s="106"/>
      <c r="AV289" s="1079">
        <v>0.57999999999999996</v>
      </c>
      <c r="AW289" s="349">
        <f t="shared" si="234"/>
        <v>0</v>
      </c>
      <c r="AX289" s="349">
        <f t="shared" si="235"/>
        <v>0</v>
      </c>
      <c r="AY289" s="349">
        <f t="shared" si="236"/>
        <v>0</v>
      </c>
      <c r="AZ289" s="349">
        <f t="shared" si="252"/>
        <v>0</v>
      </c>
      <c r="BA289" s="349">
        <f t="shared" si="253"/>
        <v>0</v>
      </c>
      <c r="BB289" s="349">
        <f t="shared" si="254"/>
        <v>0</v>
      </c>
      <c r="BC289" s="350">
        <f t="shared" si="255"/>
        <v>0</v>
      </c>
      <c r="BD289" s="106"/>
      <c r="BE289" s="106"/>
      <c r="BF289" s="1079">
        <v>0.57999999999999996</v>
      </c>
      <c r="BG289" s="349">
        <f t="shared" si="237"/>
        <v>0</v>
      </c>
      <c r="BH289" s="349">
        <f t="shared" si="238"/>
        <v>0</v>
      </c>
      <c r="BI289" s="349">
        <f t="shared" si="239"/>
        <v>0</v>
      </c>
      <c r="BJ289" s="349">
        <f t="shared" si="256"/>
        <v>0</v>
      </c>
      <c r="BK289" s="349">
        <f t="shared" si="257"/>
        <v>0</v>
      </c>
      <c r="BL289" s="349">
        <f t="shared" si="258"/>
        <v>0</v>
      </c>
      <c r="BM289" s="350">
        <f t="shared" si="259"/>
        <v>0</v>
      </c>
    </row>
    <row r="290" spans="2:65" x14ac:dyDescent="0.25">
      <c r="B290" s="1079">
        <v>0.56999999999999995</v>
      </c>
      <c r="C290" s="349"/>
      <c r="D290" s="349"/>
      <c r="E290" s="349"/>
      <c r="F290" s="349">
        <f>'Form 5 BIODIESEL'!E245</f>
        <v>0</v>
      </c>
      <c r="G290" s="349">
        <f>'Form 6 LNG'!E245</f>
        <v>0</v>
      </c>
      <c r="H290" s="349">
        <f>'Form 7 BUNKER C'!E245</f>
        <v>0</v>
      </c>
      <c r="I290" s="350">
        <f>'Form 8 LFO Diesel'!E245</f>
        <v>0</v>
      </c>
      <c r="J290" s="106"/>
      <c r="K290" s="106"/>
      <c r="L290" s="106"/>
      <c r="M290" s="106"/>
      <c r="N290" s="106"/>
      <c r="O290" s="106"/>
      <c r="P290" s="106"/>
      <c r="Q290" s="106"/>
      <c r="R290" s="1079">
        <v>0.56999999999999995</v>
      </c>
      <c r="S290" s="349">
        <f t="shared" si="224"/>
        <v>0</v>
      </c>
      <c r="T290" s="349">
        <f t="shared" si="225"/>
        <v>0</v>
      </c>
      <c r="U290" s="349">
        <f t="shared" si="226"/>
        <v>0</v>
      </c>
      <c r="V290" s="349">
        <f t="shared" si="240"/>
        <v>0</v>
      </c>
      <c r="W290" s="349">
        <f t="shared" si="241"/>
        <v>0</v>
      </c>
      <c r="X290" s="349">
        <f t="shared" si="242"/>
        <v>0</v>
      </c>
      <c r="Y290" s="350">
        <f t="shared" si="243"/>
        <v>0</v>
      </c>
      <c r="Z290" s="106"/>
      <c r="AA290" s="106"/>
      <c r="AB290" s="1079">
        <v>0.56999999999999995</v>
      </c>
      <c r="AC290" s="349">
        <f t="shared" si="228"/>
        <v>0</v>
      </c>
      <c r="AD290" s="349">
        <f t="shared" si="229"/>
        <v>0</v>
      </c>
      <c r="AE290" s="349">
        <f t="shared" si="230"/>
        <v>0</v>
      </c>
      <c r="AF290" s="349">
        <f t="shared" si="244"/>
        <v>0</v>
      </c>
      <c r="AG290" s="349">
        <f t="shared" si="245"/>
        <v>0</v>
      </c>
      <c r="AH290" s="349">
        <f t="shared" si="246"/>
        <v>0</v>
      </c>
      <c r="AI290" s="350">
        <f t="shared" si="247"/>
        <v>0</v>
      </c>
      <c r="AJ290" s="106"/>
      <c r="AK290" s="106"/>
      <c r="AL290" s="1079">
        <v>0.56999999999999995</v>
      </c>
      <c r="AM290" s="349">
        <f t="shared" si="231"/>
        <v>0</v>
      </c>
      <c r="AN290" s="349">
        <f t="shared" si="232"/>
        <v>0</v>
      </c>
      <c r="AO290" s="349">
        <f t="shared" si="233"/>
        <v>0</v>
      </c>
      <c r="AP290" s="349">
        <f t="shared" si="248"/>
        <v>0</v>
      </c>
      <c r="AQ290" s="349">
        <f t="shared" si="249"/>
        <v>0</v>
      </c>
      <c r="AR290" s="349">
        <f t="shared" si="250"/>
        <v>0</v>
      </c>
      <c r="AS290" s="350">
        <f t="shared" si="251"/>
        <v>0</v>
      </c>
      <c r="AT290" s="106"/>
      <c r="AU290" s="106"/>
      <c r="AV290" s="1079">
        <v>0.56999999999999995</v>
      </c>
      <c r="AW290" s="349">
        <f t="shared" si="234"/>
        <v>0</v>
      </c>
      <c r="AX290" s="349">
        <f t="shared" si="235"/>
        <v>0</v>
      </c>
      <c r="AY290" s="349">
        <f t="shared" si="236"/>
        <v>0</v>
      </c>
      <c r="AZ290" s="349">
        <f t="shared" si="252"/>
        <v>0</v>
      </c>
      <c r="BA290" s="349">
        <f t="shared" si="253"/>
        <v>0</v>
      </c>
      <c r="BB290" s="349">
        <f t="shared" si="254"/>
        <v>0</v>
      </c>
      <c r="BC290" s="350">
        <f t="shared" si="255"/>
        <v>0</v>
      </c>
      <c r="BD290" s="106"/>
      <c r="BE290" s="106"/>
      <c r="BF290" s="1079">
        <v>0.56999999999999995</v>
      </c>
      <c r="BG290" s="349">
        <f t="shared" si="237"/>
        <v>0</v>
      </c>
      <c r="BH290" s="349">
        <f t="shared" si="238"/>
        <v>0</v>
      </c>
      <c r="BI290" s="349">
        <f t="shared" si="239"/>
        <v>0</v>
      </c>
      <c r="BJ290" s="349">
        <f t="shared" si="256"/>
        <v>0</v>
      </c>
      <c r="BK290" s="349">
        <f t="shared" si="257"/>
        <v>0</v>
      </c>
      <c r="BL290" s="349">
        <f t="shared" si="258"/>
        <v>0</v>
      </c>
      <c r="BM290" s="350">
        <f t="shared" si="259"/>
        <v>0</v>
      </c>
    </row>
    <row r="291" spans="2:65" x14ac:dyDescent="0.25">
      <c r="B291" s="1079">
        <v>0.56000000000000005</v>
      </c>
      <c r="C291" s="349"/>
      <c r="D291" s="349"/>
      <c r="E291" s="349"/>
      <c r="F291" s="349">
        <f>'Form 5 BIODIESEL'!E246</f>
        <v>0</v>
      </c>
      <c r="G291" s="349">
        <f>'Form 6 LNG'!E246</f>
        <v>0</v>
      </c>
      <c r="H291" s="349">
        <f>'Form 7 BUNKER C'!E246</f>
        <v>0</v>
      </c>
      <c r="I291" s="350">
        <f>'Form 8 LFO Diesel'!E246</f>
        <v>0</v>
      </c>
      <c r="J291" s="106"/>
      <c r="K291" s="106"/>
      <c r="L291" s="106"/>
      <c r="M291" s="106"/>
      <c r="N291" s="106"/>
      <c r="O291" s="106"/>
      <c r="P291" s="106"/>
      <c r="Q291" s="106"/>
      <c r="R291" s="1079">
        <v>0.56000000000000005</v>
      </c>
      <c r="S291" s="349">
        <f t="shared" si="224"/>
        <v>0</v>
      </c>
      <c r="T291" s="349">
        <f t="shared" si="225"/>
        <v>0</v>
      </c>
      <c r="U291" s="349">
        <f t="shared" si="226"/>
        <v>0</v>
      </c>
      <c r="V291" s="349">
        <f t="shared" si="240"/>
        <v>0</v>
      </c>
      <c r="W291" s="349">
        <f t="shared" si="241"/>
        <v>0</v>
      </c>
      <c r="X291" s="349">
        <f t="shared" si="242"/>
        <v>0</v>
      </c>
      <c r="Y291" s="350">
        <f t="shared" si="243"/>
        <v>0</v>
      </c>
      <c r="Z291" s="106"/>
      <c r="AA291" s="106"/>
      <c r="AB291" s="1079">
        <v>0.56000000000000005</v>
      </c>
      <c r="AC291" s="349">
        <f t="shared" si="228"/>
        <v>0</v>
      </c>
      <c r="AD291" s="349">
        <f t="shared" si="229"/>
        <v>0</v>
      </c>
      <c r="AE291" s="349">
        <f t="shared" si="230"/>
        <v>0</v>
      </c>
      <c r="AF291" s="349">
        <f t="shared" si="244"/>
        <v>0</v>
      </c>
      <c r="AG291" s="349">
        <f t="shared" si="245"/>
        <v>0</v>
      </c>
      <c r="AH291" s="349">
        <f t="shared" si="246"/>
        <v>0</v>
      </c>
      <c r="AI291" s="350">
        <f t="shared" si="247"/>
        <v>0</v>
      </c>
      <c r="AJ291" s="106"/>
      <c r="AK291" s="106"/>
      <c r="AL291" s="1079">
        <v>0.56000000000000005</v>
      </c>
      <c r="AM291" s="349">
        <f t="shared" si="231"/>
        <v>0</v>
      </c>
      <c r="AN291" s="349">
        <f t="shared" si="232"/>
        <v>0</v>
      </c>
      <c r="AO291" s="349">
        <f t="shared" si="233"/>
        <v>0</v>
      </c>
      <c r="AP291" s="349">
        <f t="shared" si="248"/>
        <v>0</v>
      </c>
      <c r="AQ291" s="349">
        <f t="shared" si="249"/>
        <v>0</v>
      </c>
      <c r="AR291" s="349">
        <f t="shared" si="250"/>
        <v>0</v>
      </c>
      <c r="AS291" s="350">
        <f t="shared" si="251"/>
        <v>0</v>
      </c>
      <c r="AT291" s="106"/>
      <c r="AU291" s="106"/>
      <c r="AV291" s="1079">
        <v>0.56000000000000005</v>
      </c>
      <c r="AW291" s="349">
        <f t="shared" si="234"/>
        <v>0</v>
      </c>
      <c r="AX291" s="349">
        <f t="shared" si="235"/>
        <v>0</v>
      </c>
      <c r="AY291" s="349">
        <f t="shared" si="236"/>
        <v>0</v>
      </c>
      <c r="AZ291" s="349">
        <f t="shared" si="252"/>
        <v>0</v>
      </c>
      <c r="BA291" s="349">
        <f t="shared" si="253"/>
        <v>0</v>
      </c>
      <c r="BB291" s="349">
        <f t="shared" si="254"/>
        <v>0</v>
      </c>
      <c r="BC291" s="350">
        <f t="shared" si="255"/>
        <v>0</v>
      </c>
      <c r="BD291" s="106"/>
      <c r="BE291" s="106"/>
      <c r="BF291" s="1079">
        <v>0.56000000000000005</v>
      </c>
      <c r="BG291" s="349">
        <f t="shared" si="237"/>
        <v>0</v>
      </c>
      <c r="BH291" s="349">
        <f t="shared" si="238"/>
        <v>0</v>
      </c>
      <c r="BI291" s="349">
        <f t="shared" si="239"/>
        <v>0</v>
      </c>
      <c r="BJ291" s="349">
        <f t="shared" si="256"/>
        <v>0</v>
      </c>
      <c r="BK291" s="349">
        <f t="shared" si="257"/>
        <v>0</v>
      </c>
      <c r="BL291" s="349">
        <f t="shared" si="258"/>
        <v>0</v>
      </c>
      <c r="BM291" s="350">
        <f t="shared" si="259"/>
        <v>0</v>
      </c>
    </row>
    <row r="292" spans="2:65" x14ac:dyDescent="0.25">
      <c r="B292" s="1079">
        <v>0.55000000000000004</v>
      </c>
      <c r="C292" s="349"/>
      <c r="D292" s="349"/>
      <c r="E292" s="349"/>
      <c r="F292" s="349">
        <f>'Form 5 BIODIESEL'!E247</f>
        <v>0</v>
      </c>
      <c r="G292" s="349">
        <f>'Form 6 LNG'!E247</f>
        <v>0</v>
      </c>
      <c r="H292" s="349">
        <f>'Form 7 BUNKER C'!E247</f>
        <v>0</v>
      </c>
      <c r="I292" s="350">
        <f>'Form 8 LFO Diesel'!E247</f>
        <v>0</v>
      </c>
      <c r="J292" s="106"/>
      <c r="K292" s="106"/>
      <c r="L292" s="106"/>
      <c r="M292" s="106"/>
      <c r="N292" s="106"/>
      <c r="O292" s="106"/>
      <c r="P292" s="106"/>
      <c r="Q292" s="106"/>
      <c r="R292" s="1079">
        <v>0.55000000000000004</v>
      </c>
      <c r="S292" s="349">
        <f t="shared" si="224"/>
        <v>0</v>
      </c>
      <c r="T292" s="349">
        <f t="shared" si="225"/>
        <v>0</v>
      </c>
      <c r="U292" s="349">
        <f t="shared" si="226"/>
        <v>0</v>
      </c>
      <c r="V292" s="349">
        <f t="shared" si="240"/>
        <v>0</v>
      </c>
      <c r="W292" s="349">
        <f t="shared" si="241"/>
        <v>0</v>
      </c>
      <c r="X292" s="349">
        <f t="shared" si="242"/>
        <v>0</v>
      </c>
      <c r="Y292" s="350">
        <f t="shared" si="243"/>
        <v>0</v>
      </c>
      <c r="Z292" s="106"/>
      <c r="AA292" s="106"/>
      <c r="AB292" s="1079">
        <v>0.55000000000000004</v>
      </c>
      <c r="AC292" s="349">
        <f t="shared" si="228"/>
        <v>0</v>
      </c>
      <c r="AD292" s="349">
        <f t="shared" si="229"/>
        <v>0</v>
      </c>
      <c r="AE292" s="349">
        <f t="shared" si="230"/>
        <v>0</v>
      </c>
      <c r="AF292" s="349">
        <f t="shared" si="244"/>
        <v>0</v>
      </c>
      <c r="AG292" s="349">
        <f t="shared" si="245"/>
        <v>0</v>
      </c>
      <c r="AH292" s="349">
        <f t="shared" si="246"/>
        <v>0</v>
      </c>
      <c r="AI292" s="350">
        <f t="shared" si="247"/>
        <v>0</v>
      </c>
      <c r="AJ292" s="106"/>
      <c r="AK292" s="106"/>
      <c r="AL292" s="1079">
        <v>0.55000000000000004</v>
      </c>
      <c r="AM292" s="349">
        <f t="shared" si="231"/>
        <v>0</v>
      </c>
      <c r="AN292" s="349">
        <f t="shared" si="232"/>
        <v>0</v>
      </c>
      <c r="AO292" s="349">
        <f t="shared" si="233"/>
        <v>0</v>
      </c>
      <c r="AP292" s="349">
        <f t="shared" si="248"/>
        <v>0</v>
      </c>
      <c r="AQ292" s="349">
        <f t="shared" si="249"/>
        <v>0</v>
      </c>
      <c r="AR292" s="349">
        <f t="shared" si="250"/>
        <v>0</v>
      </c>
      <c r="AS292" s="350">
        <f t="shared" si="251"/>
        <v>0</v>
      </c>
      <c r="AT292" s="106"/>
      <c r="AU292" s="106"/>
      <c r="AV292" s="1079">
        <v>0.55000000000000004</v>
      </c>
      <c r="AW292" s="349">
        <f t="shared" si="234"/>
        <v>0</v>
      </c>
      <c r="AX292" s="349">
        <f t="shared" si="235"/>
        <v>0</v>
      </c>
      <c r="AY292" s="349">
        <f t="shared" si="236"/>
        <v>0</v>
      </c>
      <c r="AZ292" s="349">
        <f t="shared" si="252"/>
        <v>0</v>
      </c>
      <c r="BA292" s="349">
        <f t="shared" si="253"/>
        <v>0</v>
      </c>
      <c r="BB292" s="349">
        <f t="shared" si="254"/>
        <v>0</v>
      </c>
      <c r="BC292" s="350">
        <f t="shared" si="255"/>
        <v>0</v>
      </c>
      <c r="BD292" s="106"/>
      <c r="BE292" s="106"/>
      <c r="BF292" s="1079">
        <v>0.55000000000000004</v>
      </c>
      <c r="BG292" s="349">
        <f t="shared" si="237"/>
        <v>0</v>
      </c>
      <c r="BH292" s="349">
        <f t="shared" si="238"/>
        <v>0</v>
      </c>
      <c r="BI292" s="349">
        <f t="shared" si="239"/>
        <v>0</v>
      </c>
      <c r="BJ292" s="349">
        <f t="shared" si="256"/>
        <v>0</v>
      </c>
      <c r="BK292" s="349">
        <f t="shared" si="257"/>
        <v>0</v>
      </c>
      <c r="BL292" s="349">
        <f t="shared" si="258"/>
        <v>0</v>
      </c>
      <c r="BM292" s="350">
        <f t="shared" si="259"/>
        <v>0</v>
      </c>
    </row>
    <row r="293" spans="2:65" x14ac:dyDescent="0.25">
      <c r="B293" s="1079">
        <v>0.54</v>
      </c>
      <c r="C293" s="349"/>
      <c r="D293" s="349"/>
      <c r="E293" s="349"/>
      <c r="F293" s="349">
        <f>'Form 5 BIODIESEL'!E248</f>
        <v>0</v>
      </c>
      <c r="G293" s="349">
        <f>'Form 6 LNG'!E248</f>
        <v>0</v>
      </c>
      <c r="H293" s="349">
        <f>'Form 7 BUNKER C'!E248</f>
        <v>0</v>
      </c>
      <c r="I293" s="350">
        <f>'Form 8 LFO Diesel'!E248</f>
        <v>0</v>
      </c>
      <c r="J293" s="106"/>
      <c r="K293" s="106"/>
      <c r="L293" s="106"/>
      <c r="M293" s="106"/>
      <c r="N293" s="106"/>
      <c r="O293" s="106"/>
      <c r="P293" s="106"/>
      <c r="Q293" s="106"/>
      <c r="R293" s="1079">
        <v>0.54</v>
      </c>
      <c r="S293" s="349">
        <f t="shared" si="224"/>
        <v>0</v>
      </c>
      <c r="T293" s="349">
        <f t="shared" si="225"/>
        <v>0</v>
      </c>
      <c r="U293" s="349">
        <f t="shared" si="226"/>
        <v>0</v>
      </c>
      <c r="V293" s="349">
        <f t="shared" si="240"/>
        <v>0</v>
      </c>
      <c r="W293" s="349">
        <f t="shared" si="241"/>
        <v>0</v>
      </c>
      <c r="X293" s="349">
        <f t="shared" si="242"/>
        <v>0</v>
      </c>
      <c r="Y293" s="350">
        <f t="shared" si="243"/>
        <v>0</v>
      </c>
      <c r="Z293" s="106"/>
      <c r="AA293" s="106"/>
      <c r="AB293" s="1079">
        <v>0.54</v>
      </c>
      <c r="AC293" s="349">
        <f t="shared" si="228"/>
        <v>0</v>
      </c>
      <c r="AD293" s="349">
        <f t="shared" si="229"/>
        <v>0</v>
      </c>
      <c r="AE293" s="349">
        <f t="shared" si="230"/>
        <v>0</v>
      </c>
      <c r="AF293" s="349">
        <f t="shared" si="244"/>
        <v>0</v>
      </c>
      <c r="AG293" s="349">
        <f t="shared" si="245"/>
        <v>0</v>
      </c>
      <c r="AH293" s="349">
        <f t="shared" si="246"/>
        <v>0</v>
      </c>
      <c r="AI293" s="350">
        <f t="shared" si="247"/>
        <v>0</v>
      </c>
      <c r="AJ293" s="106"/>
      <c r="AK293" s="106"/>
      <c r="AL293" s="1079">
        <v>0.54</v>
      </c>
      <c r="AM293" s="349">
        <f t="shared" si="231"/>
        <v>0</v>
      </c>
      <c r="AN293" s="349">
        <f t="shared" si="232"/>
        <v>0</v>
      </c>
      <c r="AO293" s="349">
        <f t="shared" si="233"/>
        <v>0</v>
      </c>
      <c r="AP293" s="349">
        <f t="shared" si="248"/>
        <v>0</v>
      </c>
      <c r="AQ293" s="349">
        <f t="shared" si="249"/>
        <v>0</v>
      </c>
      <c r="AR293" s="349">
        <f t="shared" si="250"/>
        <v>0</v>
      </c>
      <c r="AS293" s="350">
        <f t="shared" si="251"/>
        <v>0</v>
      </c>
      <c r="AT293" s="106"/>
      <c r="AU293" s="106"/>
      <c r="AV293" s="1079">
        <v>0.54</v>
      </c>
      <c r="AW293" s="349">
        <f t="shared" si="234"/>
        <v>0</v>
      </c>
      <c r="AX293" s="349">
        <f t="shared" si="235"/>
        <v>0</v>
      </c>
      <c r="AY293" s="349">
        <f t="shared" si="236"/>
        <v>0</v>
      </c>
      <c r="AZ293" s="349">
        <f t="shared" si="252"/>
        <v>0</v>
      </c>
      <c r="BA293" s="349">
        <f t="shared" si="253"/>
        <v>0</v>
      </c>
      <c r="BB293" s="349">
        <f t="shared" si="254"/>
        <v>0</v>
      </c>
      <c r="BC293" s="350">
        <f t="shared" si="255"/>
        <v>0</v>
      </c>
      <c r="BD293" s="106"/>
      <c r="BE293" s="106"/>
      <c r="BF293" s="1079">
        <v>0.54</v>
      </c>
      <c r="BG293" s="349">
        <f t="shared" si="237"/>
        <v>0</v>
      </c>
      <c r="BH293" s="349">
        <f t="shared" si="238"/>
        <v>0</v>
      </c>
      <c r="BI293" s="349">
        <f t="shared" si="239"/>
        <v>0</v>
      </c>
      <c r="BJ293" s="349">
        <f t="shared" si="256"/>
        <v>0</v>
      </c>
      <c r="BK293" s="349">
        <f t="shared" si="257"/>
        <v>0</v>
      </c>
      <c r="BL293" s="349">
        <f t="shared" si="258"/>
        <v>0</v>
      </c>
      <c r="BM293" s="350">
        <f t="shared" si="259"/>
        <v>0</v>
      </c>
    </row>
    <row r="294" spans="2:65" x14ac:dyDescent="0.25">
      <c r="B294" s="1079">
        <v>0.53</v>
      </c>
      <c r="C294" s="349"/>
      <c r="D294" s="349"/>
      <c r="E294" s="349"/>
      <c r="F294" s="349">
        <f>'Form 5 BIODIESEL'!E249</f>
        <v>0</v>
      </c>
      <c r="G294" s="349">
        <f>'Form 6 LNG'!E249</f>
        <v>0</v>
      </c>
      <c r="H294" s="349">
        <f>'Form 7 BUNKER C'!E249</f>
        <v>0</v>
      </c>
      <c r="I294" s="350">
        <f>'Form 8 LFO Diesel'!E249</f>
        <v>0</v>
      </c>
      <c r="J294" s="106"/>
      <c r="K294" s="106"/>
      <c r="L294" s="106"/>
      <c r="M294" s="106"/>
      <c r="N294" s="106"/>
      <c r="O294" s="106"/>
      <c r="P294" s="106"/>
      <c r="Q294" s="106"/>
      <c r="R294" s="1079">
        <v>0.53</v>
      </c>
      <c r="S294" s="349">
        <f t="shared" si="224"/>
        <v>0</v>
      </c>
      <c r="T294" s="349">
        <f t="shared" si="225"/>
        <v>0</v>
      </c>
      <c r="U294" s="349">
        <f t="shared" si="226"/>
        <v>0</v>
      </c>
      <c r="V294" s="349">
        <f t="shared" si="240"/>
        <v>0</v>
      </c>
      <c r="W294" s="349">
        <f t="shared" si="241"/>
        <v>0</v>
      </c>
      <c r="X294" s="349">
        <f t="shared" si="242"/>
        <v>0</v>
      </c>
      <c r="Y294" s="350">
        <f t="shared" si="243"/>
        <v>0</v>
      </c>
      <c r="Z294" s="106"/>
      <c r="AA294" s="106"/>
      <c r="AB294" s="1079">
        <v>0.53</v>
      </c>
      <c r="AC294" s="349">
        <f t="shared" si="228"/>
        <v>0</v>
      </c>
      <c r="AD294" s="349">
        <f t="shared" si="229"/>
        <v>0</v>
      </c>
      <c r="AE294" s="349">
        <f t="shared" si="230"/>
        <v>0</v>
      </c>
      <c r="AF294" s="349">
        <f t="shared" si="244"/>
        <v>0</v>
      </c>
      <c r="AG294" s="349">
        <f t="shared" si="245"/>
        <v>0</v>
      </c>
      <c r="AH294" s="349">
        <f t="shared" si="246"/>
        <v>0</v>
      </c>
      <c r="AI294" s="350">
        <f t="shared" si="247"/>
        <v>0</v>
      </c>
      <c r="AJ294" s="106"/>
      <c r="AK294" s="106"/>
      <c r="AL294" s="1079">
        <v>0.53</v>
      </c>
      <c r="AM294" s="349">
        <f t="shared" si="231"/>
        <v>0</v>
      </c>
      <c r="AN294" s="349">
        <f t="shared" si="232"/>
        <v>0</v>
      </c>
      <c r="AO294" s="349">
        <f t="shared" si="233"/>
        <v>0</v>
      </c>
      <c r="AP294" s="349">
        <f t="shared" si="248"/>
        <v>0</v>
      </c>
      <c r="AQ294" s="349">
        <f t="shared" si="249"/>
        <v>0</v>
      </c>
      <c r="AR294" s="349">
        <f t="shared" si="250"/>
        <v>0</v>
      </c>
      <c r="AS294" s="350">
        <f t="shared" si="251"/>
        <v>0</v>
      </c>
      <c r="AT294" s="106"/>
      <c r="AU294" s="106"/>
      <c r="AV294" s="1079">
        <v>0.53</v>
      </c>
      <c r="AW294" s="349">
        <f t="shared" si="234"/>
        <v>0</v>
      </c>
      <c r="AX294" s="349">
        <f t="shared" si="235"/>
        <v>0</v>
      </c>
      <c r="AY294" s="349">
        <f t="shared" si="236"/>
        <v>0</v>
      </c>
      <c r="AZ294" s="349">
        <f t="shared" si="252"/>
        <v>0</v>
      </c>
      <c r="BA294" s="349">
        <f t="shared" si="253"/>
        <v>0</v>
      </c>
      <c r="BB294" s="349">
        <f t="shared" si="254"/>
        <v>0</v>
      </c>
      <c r="BC294" s="350">
        <f t="shared" si="255"/>
        <v>0</v>
      </c>
      <c r="BD294" s="106"/>
      <c r="BE294" s="106"/>
      <c r="BF294" s="1079">
        <v>0.53</v>
      </c>
      <c r="BG294" s="349">
        <f t="shared" si="237"/>
        <v>0</v>
      </c>
      <c r="BH294" s="349">
        <f t="shared" si="238"/>
        <v>0</v>
      </c>
      <c r="BI294" s="349">
        <f t="shared" si="239"/>
        <v>0</v>
      </c>
      <c r="BJ294" s="349">
        <f t="shared" si="256"/>
        <v>0</v>
      </c>
      <c r="BK294" s="349">
        <f t="shared" si="257"/>
        <v>0</v>
      </c>
      <c r="BL294" s="349">
        <f t="shared" si="258"/>
        <v>0</v>
      </c>
      <c r="BM294" s="350">
        <f t="shared" si="259"/>
        <v>0</v>
      </c>
    </row>
    <row r="295" spans="2:65" x14ac:dyDescent="0.25">
      <c r="B295" s="1079">
        <v>0.52</v>
      </c>
      <c r="C295" s="349"/>
      <c r="D295" s="349"/>
      <c r="E295" s="349"/>
      <c r="F295" s="349">
        <f>'Form 5 BIODIESEL'!E250</f>
        <v>0</v>
      </c>
      <c r="G295" s="349">
        <f>'Form 6 LNG'!E250</f>
        <v>0</v>
      </c>
      <c r="H295" s="349">
        <f>'Form 7 BUNKER C'!E250</f>
        <v>0</v>
      </c>
      <c r="I295" s="350">
        <f>'Form 8 LFO Diesel'!E250</f>
        <v>0</v>
      </c>
      <c r="J295" s="106"/>
      <c r="K295" s="106"/>
      <c r="L295" s="106"/>
      <c r="M295" s="106"/>
      <c r="N295" s="106"/>
      <c r="O295" s="106"/>
      <c r="P295" s="106"/>
      <c r="Q295" s="106"/>
      <c r="R295" s="1079">
        <v>0.52</v>
      </c>
      <c r="S295" s="349">
        <f t="shared" si="224"/>
        <v>0</v>
      </c>
      <c r="T295" s="349">
        <f t="shared" si="225"/>
        <v>0</v>
      </c>
      <c r="U295" s="349">
        <f t="shared" si="226"/>
        <v>0</v>
      </c>
      <c r="V295" s="349">
        <f t="shared" si="240"/>
        <v>0</v>
      </c>
      <c r="W295" s="349">
        <f t="shared" si="241"/>
        <v>0</v>
      </c>
      <c r="X295" s="349">
        <f t="shared" si="242"/>
        <v>0</v>
      </c>
      <c r="Y295" s="350">
        <f t="shared" si="243"/>
        <v>0</v>
      </c>
      <c r="Z295" s="106"/>
      <c r="AA295" s="106"/>
      <c r="AB295" s="1079">
        <v>0.52</v>
      </c>
      <c r="AC295" s="349">
        <f t="shared" si="228"/>
        <v>0</v>
      </c>
      <c r="AD295" s="349">
        <f t="shared" si="229"/>
        <v>0</v>
      </c>
      <c r="AE295" s="349">
        <f t="shared" si="230"/>
        <v>0</v>
      </c>
      <c r="AF295" s="349">
        <f t="shared" si="244"/>
        <v>0</v>
      </c>
      <c r="AG295" s="349">
        <f t="shared" si="245"/>
        <v>0</v>
      </c>
      <c r="AH295" s="349">
        <f t="shared" si="246"/>
        <v>0</v>
      </c>
      <c r="AI295" s="350">
        <f t="shared" si="247"/>
        <v>0</v>
      </c>
      <c r="AJ295" s="106"/>
      <c r="AK295" s="106"/>
      <c r="AL295" s="1079">
        <v>0.52</v>
      </c>
      <c r="AM295" s="349">
        <f t="shared" si="231"/>
        <v>0</v>
      </c>
      <c r="AN295" s="349">
        <f t="shared" si="232"/>
        <v>0</v>
      </c>
      <c r="AO295" s="349">
        <f t="shared" si="233"/>
        <v>0</v>
      </c>
      <c r="AP295" s="349">
        <f t="shared" si="248"/>
        <v>0</v>
      </c>
      <c r="AQ295" s="349">
        <f t="shared" si="249"/>
        <v>0</v>
      </c>
      <c r="AR295" s="349">
        <f t="shared" si="250"/>
        <v>0</v>
      </c>
      <c r="AS295" s="350">
        <f t="shared" si="251"/>
        <v>0</v>
      </c>
      <c r="AT295" s="106"/>
      <c r="AU295" s="106"/>
      <c r="AV295" s="1079">
        <v>0.52</v>
      </c>
      <c r="AW295" s="349">
        <f t="shared" si="234"/>
        <v>0</v>
      </c>
      <c r="AX295" s="349">
        <f t="shared" si="235"/>
        <v>0</v>
      </c>
      <c r="AY295" s="349">
        <f t="shared" si="236"/>
        <v>0</v>
      </c>
      <c r="AZ295" s="349">
        <f t="shared" si="252"/>
        <v>0</v>
      </c>
      <c r="BA295" s="349">
        <f t="shared" si="253"/>
        <v>0</v>
      </c>
      <c r="BB295" s="349">
        <f t="shared" si="254"/>
        <v>0</v>
      </c>
      <c r="BC295" s="350">
        <f t="shared" si="255"/>
        <v>0</v>
      </c>
      <c r="BD295" s="106"/>
      <c r="BE295" s="106"/>
      <c r="BF295" s="1079">
        <v>0.52</v>
      </c>
      <c r="BG295" s="349">
        <f t="shared" si="237"/>
        <v>0</v>
      </c>
      <c r="BH295" s="349">
        <f t="shared" si="238"/>
        <v>0</v>
      </c>
      <c r="BI295" s="349">
        <f t="shared" si="239"/>
        <v>0</v>
      </c>
      <c r="BJ295" s="349">
        <f t="shared" si="256"/>
        <v>0</v>
      </c>
      <c r="BK295" s="349">
        <f t="shared" si="257"/>
        <v>0</v>
      </c>
      <c r="BL295" s="349">
        <f t="shared" si="258"/>
        <v>0</v>
      </c>
      <c r="BM295" s="350">
        <f t="shared" si="259"/>
        <v>0</v>
      </c>
    </row>
    <row r="296" spans="2:65" x14ac:dyDescent="0.25">
      <c r="B296" s="1079">
        <v>0.51</v>
      </c>
      <c r="C296" s="349"/>
      <c r="D296" s="349"/>
      <c r="E296" s="349"/>
      <c r="F296" s="349">
        <f>'Form 5 BIODIESEL'!E251</f>
        <v>0</v>
      </c>
      <c r="G296" s="349">
        <f>'Form 6 LNG'!E251</f>
        <v>0</v>
      </c>
      <c r="H296" s="349">
        <f>'Form 7 BUNKER C'!E251</f>
        <v>0</v>
      </c>
      <c r="I296" s="350">
        <f>'Form 8 LFO Diesel'!E251</f>
        <v>0</v>
      </c>
      <c r="J296" s="106"/>
      <c r="K296" s="106"/>
      <c r="L296" s="106"/>
      <c r="M296" s="106"/>
      <c r="N296" s="106"/>
      <c r="O296" s="106"/>
      <c r="P296" s="106"/>
      <c r="Q296" s="106"/>
      <c r="R296" s="1079">
        <v>0.51</v>
      </c>
      <c r="S296" s="349">
        <f t="shared" si="224"/>
        <v>0</v>
      </c>
      <c r="T296" s="349">
        <f t="shared" si="225"/>
        <v>0</v>
      </c>
      <c r="U296" s="349">
        <f t="shared" si="226"/>
        <v>0</v>
      </c>
      <c r="V296" s="349">
        <f t="shared" si="240"/>
        <v>0</v>
      </c>
      <c r="W296" s="349">
        <f t="shared" si="241"/>
        <v>0</v>
      </c>
      <c r="X296" s="349">
        <f t="shared" si="242"/>
        <v>0</v>
      </c>
      <c r="Y296" s="350">
        <f t="shared" si="243"/>
        <v>0</v>
      </c>
      <c r="Z296" s="106"/>
      <c r="AA296" s="106"/>
      <c r="AB296" s="1079">
        <v>0.51</v>
      </c>
      <c r="AC296" s="349">
        <f t="shared" si="228"/>
        <v>0</v>
      </c>
      <c r="AD296" s="349">
        <f t="shared" si="229"/>
        <v>0</v>
      </c>
      <c r="AE296" s="349">
        <f t="shared" si="230"/>
        <v>0</v>
      </c>
      <c r="AF296" s="349">
        <f t="shared" si="244"/>
        <v>0</v>
      </c>
      <c r="AG296" s="349">
        <f t="shared" si="245"/>
        <v>0</v>
      </c>
      <c r="AH296" s="349">
        <f t="shared" si="246"/>
        <v>0</v>
      </c>
      <c r="AI296" s="350">
        <f t="shared" si="247"/>
        <v>0</v>
      </c>
      <c r="AJ296" s="106"/>
      <c r="AK296" s="106"/>
      <c r="AL296" s="1079">
        <v>0.51</v>
      </c>
      <c r="AM296" s="349">
        <f t="shared" si="231"/>
        <v>0</v>
      </c>
      <c r="AN296" s="349">
        <f t="shared" si="232"/>
        <v>0</v>
      </c>
      <c r="AO296" s="349">
        <f t="shared" si="233"/>
        <v>0</v>
      </c>
      <c r="AP296" s="349">
        <f t="shared" si="248"/>
        <v>0</v>
      </c>
      <c r="AQ296" s="349">
        <f t="shared" si="249"/>
        <v>0</v>
      </c>
      <c r="AR296" s="349">
        <f t="shared" si="250"/>
        <v>0</v>
      </c>
      <c r="AS296" s="350">
        <f t="shared" si="251"/>
        <v>0</v>
      </c>
      <c r="AT296" s="106"/>
      <c r="AU296" s="106"/>
      <c r="AV296" s="1079">
        <v>0.51</v>
      </c>
      <c r="AW296" s="349">
        <f t="shared" si="234"/>
        <v>0</v>
      </c>
      <c r="AX296" s="349">
        <f t="shared" si="235"/>
        <v>0</v>
      </c>
      <c r="AY296" s="349">
        <f t="shared" si="236"/>
        <v>0</v>
      </c>
      <c r="AZ296" s="349">
        <f t="shared" si="252"/>
        <v>0</v>
      </c>
      <c r="BA296" s="349">
        <f t="shared" si="253"/>
        <v>0</v>
      </c>
      <c r="BB296" s="349">
        <f t="shared" si="254"/>
        <v>0</v>
      </c>
      <c r="BC296" s="350">
        <f t="shared" si="255"/>
        <v>0</v>
      </c>
      <c r="BD296" s="106"/>
      <c r="BE296" s="106"/>
      <c r="BF296" s="1079">
        <v>0.51</v>
      </c>
      <c r="BG296" s="349">
        <f t="shared" si="237"/>
        <v>0</v>
      </c>
      <c r="BH296" s="349">
        <f t="shared" si="238"/>
        <v>0</v>
      </c>
      <c r="BI296" s="349">
        <f t="shared" si="239"/>
        <v>0</v>
      </c>
      <c r="BJ296" s="349">
        <f t="shared" si="256"/>
        <v>0</v>
      </c>
      <c r="BK296" s="349">
        <f t="shared" si="257"/>
        <v>0</v>
      </c>
      <c r="BL296" s="349">
        <f t="shared" si="258"/>
        <v>0</v>
      </c>
      <c r="BM296" s="350">
        <f t="shared" si="259"/>
        <v>0</v>
      </c>
    </row>
    <row r="297" spans="2:65" x14ac:dyDescent="0.25">
      <c r="B297" s="1079">
        <v>0.5</v>
      </c>
      <c r="C297" s="349"/>
      <c r="D297" s="349"/>
      <c r="E297" s="349"/>
      <c r="F297" s="349">
        <f>'Form 5 BIODIESEL'!E252</f>
        <v>0</v>
      </c>
      <c r="G297" s="349">
        <f>'Form 6 LNG'!E252</f>
        <v>0</v>
      </c>
      <c r="H297" s="349">
        <f>'Form 7 BUNKER C'!E252</f>
        <v>0</v>
      </c>
      <c r="I297" s="350">
        <f>'Form 8 LFO Diesel'!E252</f>
        <v>0</v>
      </c>
      <c r="J297" s="106"/>
      <c r="K297" s="106"/>
      <c r="L297" s="106"/>
      <c r="M297" s="106"/>
      <c r="N297" s="106"/>
      <c r="O297" s="106"/>
      <c r="P297" s="106"/>
      <c r="Q297" s="106"/>
      <c r="R297" s="1079">
        <v>0.5</v>
      </c>
      <c r="S297" s="349">
        <f t="shared" si="224"/>
        <v>0</v>
      </c>
      <c r="T297" s="349">
        <f t="shared" si="225"/>
        <v>0</v>
      </c>
      <c r="U297" s="349">
        <f t="shared" si="226"/>
        <v>0</v>
      </c>
      <c r="V297" s="349">
        <f t="shared" si="240"/>
        <v>0</v>
      </c>
      <c r="W297" s="349">
        <f t="shared" si="241"/>
        <v>0</v>
      </c>
      <c r="X297" s="349">
        <f t="shared" si="242"/>
        <v>0</v>
      </c>
      <c r="Y297" s="350">
        <f t="shared" si="243"/>
        <v>0</v>
      </c>
      <c r="Z297" s="106"/>
      <c r="AA297" s="106"/>
      <c r="AB297" s="1079">
        <v>0.5</v>
      </c>
      <c r="AC297" s="349">
        <f t="shared" si="228"/>
        <v>0</v>
      </c>
      <c r="AD297" s="349">
        <f t="shared" si="229"/>
        <v>0</v>
      </c>
      <c r="AE297" s="349">
        <f t="shared" si="230"/>
        <v>0</v>
      </c>
      <c r="AF297" s="349">
        <f t="shared" si="244"/>
        <v>0</v>
      </c>
      <c r="AG297" s="349">
        <f t="shared" si="245"/>
        <v>0</v>
      </c>
      <c r="AH297" s="349">
        <f t="shared" si="246"/>
        <v>0</v>
      </c>
      <c r="AI297" s="350">
        <f t="shared" si="247"/>
        <v>0</v>
      </c>
      <c r="AJ297" s="106"/>
      <c r="AK297" s="106"/>
      <c r="AL297" s="1079">
        <v>0.5</v>
      </c>
      <c r="AM297" s="349">
        <f t="shared" si="231"/>
        <v>0</v>
      </c>
      <c r="AN297" s="349">
        <f t="shared" si="232"/>
        <v>0</v>
      </c>
      <c r="AO297" s="349">
        <f t="shared" si="233"/>
        <v>0</v>
      </c>
      <c r="AP297" s="349">
        <f t="shared" si="248"/>
        <v>0</v>
      </c>
      <c r="AQ297" s="349">
        <f t="shared" si="249"/>
        <v>0</v>
      </c>
      <c r="AR297" s="349">
        <f t="shared" si="250"/>
        <v>0</v>
      </c>
      <c r="AS297" s="350">
        <f t="shared" si="251"/>
        <v>0</v>
      </c>
      <c r="AT297" s="106"/>
      <c r="AU297" s="106"/>
      <c r="AV297" s="1079">
        <v>0.5</v>
      </c>
      <c r="AW297" s="349">
        <f t="shared" si="234"/>
        <v>0</v>
      </c>
      <c r="AX297" s="349">
        <f t="shared" si="235"/>
        <v>0</v>
      </c>
      <c r="AY297" s="349">
        <f t="shared" si="236"/>
        <v>0</v>
      </c>
      <c r="AZ297" s="349">
        <f t="shared" si="252"/>
        <v>0</v>
      </c>
      <c r="BA297" s="349">
        <f t="shared" si="253"/>
        <v>0</v>
      </c>
      <c r="BB297" s="349">
        <f t="shared" si="254"/>
        <v>0</v>
      </c>
      <c r="BC297" s="350">
        <f t="shared" si="255"/>
        <v>0</v>
      </c>
      <c r="BD297" s="106"/>
      <c r="BE297" s="106"/>
      <c r="BF297" s="1079">
        <v>0.5</v>
      </c>
      <c r="BG297" s="349">
        <f t="shared" si="237"/>
        <v>0</v>
      </c>
      <c r="BH297" s="349">
        <f t="shared" si="238"/>
        <v>0</v>
      </c>
      <c r="BI297" s="349">
        <f t="shared" si="239"/>
        <v>0</v>
      </c>
      <c r="BJ297" s="349">
        <f t="shared" si="256"/>
        <v>0</v>
      </c>
      <c r="BK297" s="349">
        <f t="shared" si="257"/>
        <v>0</v>
      </c>
      <c r="BL297" s="349">
        <f t="shared" si="258"/>
        <v>0</v>
      </c>
      <c r="BM297" s="350">
        <f t="shared" si="259"/>
        <v>0</v>
      </c>
    </row>
    <row r="298" spans="2:65" x14ac:dyDescent="0.25">
      <c r="B298" s="1079">
        <v>0.49</v>
      </c>
      <c r="C298" s="349"/>
      <c r="D298" s="349"/>
      <c r="E298" s="349"/>
      <c r="F298" s="349">
        <f>'Form 5 BIODIESEL'!E253</f>
        <v>0</v>
      </c>
      <c r="G298" s="349">
        <f>'Form 6 LNG'!E253</f>
        <v>0</v>
      </c>
      <c r="H298" s="349">
        <f>'Form 7 BUNKER C'!E253</f>
        <v>0</v>
      </c>
      <c r="I298" s="350">
        <f>'Form 8 LFO Diesel'!E253</f>
        <v>0</v>
      </c>
      <c r="J298" s="106"/>
      <c r="K298" s="106"/>
      <c r="L298" s="106"/>
      <c r="M298" s="106"/>
      <c r="N298" s="106"/>
      <c r="O298" s="106"/>
      <c r="P298" s="106"/>
      <c r="Q298" s="106"/>
      <c r="R298" s="1079">
        <v>0.49</v>
      </c>
      <c r="S298" s="349">
        <f t="shared" si="224"/>
        <v>0</v>
      </c>
      <c r="T298" s="349">
        <f t="shared" si="225"/>
        <v>0</v>
      </c>
      <c r="U298" s="349">
        <f t="shared" si="226"/>
        <v>0</v>
      </c>
      <c r="V298" s="349">
        <f t="shared" si="240"/>
        <v>0</v>
      </c>
      <c r="W298" s="349">
        <f t="shared" si="241"/>
        <v>0</v>
      </c>
      <c r="X298" s="349">
        <f t="shared" si="242"/>
        <v>0</v>
      </c>
      <c r="Y298" s="350">
        <f t="shared" si="243"/>
        <v>0</v>
      </c>
      <c r="Z298" s="106"/>
      <c r="AA298" s="106"/>
      <c r="AB298" s="1079">
        <v>0.49</v>
      </c>
      <c r="AC298" s="349">
        <f t="shared" si="228"/>
        <v>0</v>
      </c>
      <c r="AD298" s="349">
        <f t="shared" si="229"/>
        <v>0</v>
      </c>
      <c r="AE298" s="349">
        <f t="shared" si="230"/>
        <v>0</v>
      </c>
      <c r="AF298" s="349">
        <f t="shared" si="244"/>
        <v>0</v>
      </c>
      <c r="AG298" s="349">
        <f t="shared" si="245"/>
        <v>0</v>
      </c>
      <c r="AH298" s="349">
        <f t="shared" si="246"/>
        <v>0</v>
      </c>
      <c r="AI298" s="350">
        <f t="shared" si="247"/>
        <v>0</v>
      </c>
      <c r="AJ298" s="106"/>
      <c r="AK298" s="106"/>
      <c r="AL298" s="1079">
        <v>0.49</v>
      </c>
      <c r="AM298" s="349">
        <f t="shared" si="231"/>
        <v>0</v>
      </c>
      <c r="AN298" s="349">
        <f t="shared" si="232"/>
        <v>0</v>
      </c>
      <c r="AO298" s="349">
        <f t="shared" si="233"/>
        <v>0</v>
      </c>
      <c r="AP298" s="349">
        <f t="shared" si="248"/>
        <v>0</v>
      </c>
      <c r="AQ298" s="349">
        <f t="shared" si="249"/>
        <v>0</v>
      </c>
      <c r="AR298" s="349">
        <f t="shared" si="250"/>
        <v>0</v>
      </c>
      <c r="AS298" s="350">
        <f t="shared" si="251"/>
        <v>0</v>
      </c>
      <c r="AT298" s="106"/>
      <c r="AU298" s="106"/>
      <c r="AV298" s="1079">
        <v>0.49</v>
      </c>
      <c r="AW298" s="349">
        <f t="shared" si="234"/>
        <v>0</v>
      </c>
      <c r="AX298" s="349">
        <f t="shared" si="235"/>
        <v>0</v>
      </c>
      <c r="AY298" s="349">
        <f t="shared" si="236"/>
        <v>0</v>
      </c>
      <c r="AZ298" s="349">
        <f t="shared" si="252"/>
        <v>0</v>
      </c>
      <c r="BA298" s="349">
        <f t="shared" si="253"/>
        <v>0</v>
      </c>
      <c r="BB298" s="349">
        <f t="shared" si="254"/>
        <v>0</v>
      </c>
      <c r="BC298" s="350">
        <f t="shared" si="255"/>
        <v>0</v>
      </c>
      <c r="BD298" s="106"/>
      <c r="BE298" s="106"/>
      <c r="BF298" s="1079">
        <v>0.49</v>
      </c>
      <c r="BG298" s="349">
        <f t="shared" si="237"/>
        <v>0</v>
      </c>
      <c r="BH298" s="349">
        <f t="shared" si="238"/>
        <v>0</v>
      </c>
      <c r="BI298" s="349">
        <f t="shared" si="239"/>
        <v>0</v>
      </c>
      <c r="BJ298" s="349">
        <f t="shared" si="256"/>
        <v>0</v>
      </c>
      <c r="BK298" s="349">
        <f t="shared" si="257"/>
        <v>0</v>
      </c>
      <c r="BL298" s="349">
        <f t="shared" si="258"/>
        <v>0</v>
      </c>
      <c r="BM298" s="350">
        <f t="shared" si="259"/>
        <v>0</v>
      </c>
    </row>
    <row r="299" spans="2:65" x14ac:dyDescent="0.25">
      <c r="B299" s="1079">
        <v>0.48</v>
      </c>
      <c r="C299" s="349"/>
      <c r="D299" s="349"/>
      <c r="E299" s="349"/>
      <c r="F299" s="349">
        <f>'Form 5 BIODIESEL'!E254</f>
        <v>0</v>
      </c>
      <c r="G299" s="349">
        <f>'Form 6 LNG'!E254</f>
        <v>0</v>
      </c>
      <c r="H299" s="349">
        <f>'Form 7 BUNKER C'!E254</f>
        <v>0</v>
      </c>
      <c r="I299" s="350">
        <f>'Form 8 LFO Diesel'!E254</f>
        <v>0</v>
      </c>
      <c r="J299" s="106"/>
      <c r="K299" s="106"/>
      <c r="L299" s="106"/>
      <c r="M299" s="106"/>
      <c r="N299" s="106"/>
      <c r="O299" s="106"/>
      <c r="P299" s="106"/>
      <c r="Q299" s="106"/>
      <c r="R299" s="1079">
        <v>0.48</v>
      </c>
      <c r="S299" s="349">
        <f t="shared" si="224"/>
        <v>0</v>
      </c>
      <c r="T299" s="349">
        <f t="shared" si="225"/>
        <v>0</v>
      </c>
      <c r="U299" s="349">
        <f t="shared" si="226"/>
        <v>0</v>
      </c>
      <c r="V299" s="349">
        <f t="shared" si="240"/>
        <v>0</v>
      </c>
      <c r="W299" s="349">
        <f t="shared" si="241"/>
        <v>0</v>
      </c>
      <c r="X299" s="349">
        <f t="shared" si="242"/>
        <v>0</v>
      </c>
      <c r="Y299" s="350">
        <f t="shared" si="243"/>
        <v>0</v>
      </c>
      <c r="Z299" s="106"/>
      <c r="AA299" s="106"/>
      <c r="AB299" s="1079">
        <v>0.48</v>
      </c>
      <c r="AC299" s="349">
        <f t="shared" si="228"/>
        <v>0</v>
      </c>
      <c r="AD299" s="349">
        <f t="shared" si="229"/>
        <v>0</v>
      </c>
      <c r="AE299" s="349">
        <f t="shared" si="230"/>
        <v>0</v>
      </c>
      <c r="AF299" s="349">
        <f t="shared" si="244"/>
        <v>0</v>
      </c>
      <c r="AG299" s="349">
        <f t="shared" si="245"/>
        <v>0</v>
      </c>
      <c r="AH299" s="349">
        <f t="shared" si="246"/>
        <v>0</v>
      </c>
      <c r="AI299" s="350">
        <f t="shared" si="247"/>
        <v>0</v>
      </c>
      <c r="AJ299" s="106"/>
      <c r="AK299" s="106"/>
      <c r="AL299" s="1079">
        <v>0.48</v>
      </c>
      <c r="AM299" s="349">
        <f t="shared" si="231"/>
        <v>0</v>
      </c>
      <c r="AN299" s="349">
        <f t="shared" si="232"/>
        <v>0</v>
      </c>
      <c r="AO299" s="349">
        <f t="shared" si="233"/>
        <v>0</v>
      </c>
      <c r="AP299" s="349">
        <f t="shared" si="248"/>
        <v>0</v>
      </c>
      <c r="AQ299" s="349">
        <f t="shared" si="249"/>
        <v>0</v>
      </c>
      <c r="AR299" s="349">
        <f t="shared" si="250"/>
        <v>0</v>
      </c>
      <c r="AS299" s="350">
        <f t="shared" si="251"/>
        <v>0</v>
      </c>
      <c r="AT299" s="106"/>
      <c r="AU299" s="106"/>
      <c r="AV299" s="1079">
        <v>0.48</v>
      </c>
      <c r="AW299" s="349">
        <f t="shared" si="234"/>
        <v>0</v>
      </c>
      <c r="AX299" s="349">
        <f t="shared" si="235"/>
        <v>0</v>
      </c>
      <c r="AY299" s="349">
        <f t="shared" si="236"/>
        <v>0</v>
      </c>
      <c r="AZ299" s="349">
        <f t="shared" si="252"/>
        <v>0</v>
      </c>
      <c r="BA299" s="349">
        <f t="shared" si="253"/>
        <v>0</v>
      </c>
      <c r="BB299" s="349">
        <f t="shared" si="254"/>
        <v>0</v>
      </c>
      <c r="BC299" s="350">
        <f t="shared" si="255"/>
        <v>0</v>
      </c>
      <c r="BD299" s="106"/>
      <c r="BE299" s="106"/>
      <c r="BF299" s="1079">
        <v>0.48</v>
      </c>
      <c r="BG299" s="349">
        <f t="shared" si="237"/>
        <v>0</v>
      </c>
      <c r="BH299" s="349">
        <f t="shared" si="238"/>
        <v>0</v>
      </c>
      <c r="BI299" s="349">
        <f t="shared" si="239"/>
        <v>0</v>
      </c>
      <c r="BJ299" s="349">
        <f t="shared" si="256"/>
        <v>0</v>
      </c>
      <c r="BK299" s="349">
        <f t="shared" si="257"/>
        <v>0</v>
      </c>
      <c r="BL299" s="349">
        <f t="shared" si="258"/>
        <v>0</v>
      </c>
      <c r="BM299" s="350">
        <f t="shared" si="259"/>
        <v>0</v>
      </c>
    </row>
    <row r="300" spans="2:65" x14ac:dyDescent="0.25">
      <c r="B300" s="1079">
        <v>0.47</v>
      </c>
      <c r="C300" s="349"/>
      <c r="D300" s="349"/>
      <c r="E300" s="349"/>
      <c r="F300" s="349">
        <f>'Form 5 BIODIESEL'!E255</f>
        <v>0</v>
      </c>
      <c r="G300" s="349">
        <f>'Form 6 LNG'!E255</f>
        <v>0</v>
      </c>
      <c r="H300" s="349">
        <f>'Form 7 BUNKER C'!E255</f>
        <v>0</v>
      </c>
      <c r="I300" s="350">
        <f>'Form 8 LFO Diesel'!E255</f>
        <v>0</v>
      </c>
      <c r="J300" s="106"/>
      <c r="K300" s="106"/>
      <c r="L300" s="106"/>
      <c r="M300" s="106"/>
      <c r="N300" s="106"/>
      <c r="O300" s="106"/>
      <c r="P300" s="106"/>
      <c r="Q300" s="106"/>
      <c r="R300" s="1079">
        <v>0.47</v>
      </c>
      <c r="S300" s="349">
        <f t="shared" si="224"/>
        <v>0</v>
      </c>
      <c r="T300" s="349">
        <f t="shared" si="225"/>
        <v>0</v>
      </c>
      <c r="U300" s="349">
        <f t="shared" si="226"/>
        <v>0</v>
      </c>
      <c r="V300" s="349">
        <f t="shared" si="240"/>
        <v>0</v>
      </c>
      <c r="W300" s="349">
        <f t="shared" si="241"/>
        <v>0</v>
      </c>
      <c r="X300" s="349">
        <f t="shared" si="242"/>
        <v>0</v>
      </c>
      <c r="Y300" s="350">
        <f t="shared" si="243"/>
        <v>0</v>
      </c>
      <c r="Z300" s="106"/>
      <c r="AA300" s="106"/>
      <c r="AB300" s="1079">
        <v>0.47</v>
      </c>
      <c r="AC300" s="349">
        <f t="shared" si="228"/>
        <v>0</v>
      </c>
      <c r="AD300" s="349">
        <f t="shared" si="229"/>
        <v>0</v>
      </c>
      <c r="AE300" s="349">
        <f t="shared" si="230"/>
        <v>0</v>
      </c>
      <c r="AF300" s="349">
        <f t="shared" si="244"/>
        <v>0</v>
      </c>
      <c r="AG300" s="349">
        <f t="shared" si="245"/>
        <v>0</v>
      </c>
      <c r="AH300" s="349">
        <f t="shared" si="246"/>
        <v>0</v>
      </c>
      <c r="AI300" s="350">
        <f t="shared" si="247"/>
        <v>0</v>
      </c>
      <c r="AJ300" s="106"/>
      <c r="AK300" s="106"/>
      <c r="AL300" s="1079">
        <v>0.47</v>
      </c>
      <c r="AM300" s="349">
        <f t="shared" si="231"/>
        <v>0</v>
      </c>
      <c r="AN300" s="349">
        <f t="shared" si="232"/>
        <v>0</v>
      </c>
      <c r="AO300" s="349">
        <f t="shared" si="233"/>
        <v>0</v>
      </c>
      <c r="AP300" s="349">
        <f t="shared" si="248"/>
        <v>0</v>
      </c>
      <c r="AQ300" s="349">
        <f t="shared" si="249"/>
        <v>0</v>
      </c>
      <c r="AR300" s="349">
        <f t="shared" si="250"/>
        <v>0</v>
      </c>
      <c r="AS300" s="350">
        <f t="shared" si="251"/>
        <v>0</v>
      </c>
      <c r="AT300" s="106"/>
      <c r="AU300" s="106"/>
      <c r="AV300" s="1079">
        <v>0.47</v>
      </c>
      <c r="AW300" s="349">
        <f t="shared" si="234"/>
        <v>0</v>
      </c>
      <c r="AX300" s="349">
        <f t="shared" si="235"/>
        <v>0</v>
      </c>
      <c r="AY300" s="349">
        <f t="shared" si="236"/>
        <v>0</v>
      </c>
      <c r="AZ300" s="349">
        <f t="shared" si="252"/>
        <v>0</v>
      </c>
      <c r="BA300" s="349">
        <f t="shared" si="253"/>
        <v>0</v>
      </c>
      <c r="BB300" s="349">
        <f t="shared" si="254"/>
        <v>0</v>
      </c>
      <c r="BC300" s="350">
        <f t="shared" si="255"/>
        <v>0</v>
      </c>
      <c r="BD300" s="106"/>
      <c r="BE300" s="106"/>
      <c r="BF300" s="1079">
        <v>0.47</v>
      </c>
      <c r="BG300" s="349">
        <f t="shared" si="237"/>
        <v>0</v>
      </c>
      <c r="BH300" s="349">
        <f t="shared" si="238"/>
        <v>0</v>
      </c>
      <c r="BI300" s="349">
        <f t="shared" si="239"/>
        <v>0</v>
      </c>
      <c r="BJ300" s="349">
        <f t="shared" si="256"/>
        <v>0</v>
      </c>
      <c r="BK300" s="349">
        <f t="shared" si="257"/>
        <v>0</v>
      </c>
      <c r="BL300" s="349">
        <f t="shared" si="258"/>
        <v>0</v>
      </c>
      <c r="BM300" s="350">
        <f t="shared" si="259"/>
        <v>0</v>
      </c>
    </row>
    <row r="301" spans="2:65" x14ac:dyDescent="0.25">
      <c r="B301" s="1079">
        <v>0.46</v>
      </c>
      <c r="C301" s="349"/>
      <c r="D301" s="349"/>
      <c r="E301" s="349"/>
      <c r="F301" s="349">
        <f>'Form 5 BIODIESEL'!E256</f>
        <v>0</v>
      </c>
      <c r="G301" s="349">
        <f>'Form 6 LNG'!E256</f>
        <v>0</v>
      </c>
      <c r="H301" s="349">
        <f>'Form 7 BUNKER C'!E256</f>
        <v>0</v>
      </c>
      <c r="I301" s="350">
        <f>'Form 8 LFO Diesel'!E256</f>
        <v>0</v>
      </c>
      <c r="J301" s="106"/>
      <c r="K301" s="106"/>
      <c r="L301" s="106"/>
      <c r="M301" s="106"/>
      <c r="N301" s="106"/>
      <c r="O301" s="106"/>
      <c r="P301" s="106"/>
      <c r="Q301" s="106"/>
      <c r="R301" s="1079">
        <v>0.46</v>
      </c>
      <c r="S301" s="349">
        <f t="shared" si="224"/>
        <v>0</v>
      </c>
      <c r="T301" s="349">
        <f t="shared" si="225"/>
        <v>0</v>
      </c>
      <c r="U301" s="349">
        <f t="shared" si="226"/>
        <v>0</v>
      </c>
      <c r="V301" s="349">
        <f t="shared" si="240"/>
        <v>0</v>
      </c>
      <c r="W301" s="349">
        <f t="shared" si="241"/>
        <v>0</v>
      </c>
      <c r="X301" s="349">
        <f t="shared" si="242"/>
        <v>0</v>
      </c>
      <c r="Y301" s="350">
        <f t="shared" si="243"/>
        <v>0</v>
      </c>
      <c r="Z301" s="106"/>
      <c r="AA301" s="106"/>
      <c r="AB301" s="1079">
        <v>0.46</v>
      </c>
      <c r="AC301" s="349">
        <f t="shared" si="228"/>
        <v>0</v>
      </c>
      <c r="AD301" s="349">
        <f t="shared" si="229"/>
        <v>0</v>
      </c>
      <c r="AE301" s="349">
        <f t="shared" si="230"/>
        <v>0</v>
      </c>
      <c r="AF301" s="349">
        <f t="shared" si="244"/>
        <v>0</v>
      </c>
      <c r="AG301" s="349">
        <f t="shared" si="245"/>
        <v>0</v>
      </c>
      <c r="AH301" s="349">
        <f t="shared" si="246"/>
        <v>0</v>
      </c>
      <c r="AI301" s="350">
        <f t="shared" si="247"/>
        <v>0</v>
      </c>
      <c r="AJ301" s="106"/>
      <c r="AK301" s="106"/>
      <c r="AL301" s="1079">
        <v>0.46</v>
      </c>
      <c r="AM301" s="349">
        <f t="shared" si="231"/>
        <v>0</v>
      </c>
      <c r="AN301" s="349">
        <f t="shared" si="232"/>
        <v>0</v>
      </c>
      <c r="AO301" s="349">
        <f t="shared" si="233"/>
        <v>0</v>
      </c>
      <c r="AP301" s="349">
        <f t="shared" si="248"/>
        <v>0</v>
      </c>
      <c r="AQ301" s="349">
        <f t="shared" si="249"/>
        <v>0</v>
      </c>
      <c r="AR301" s="349">
        <f t="shared" si="250"/>
        <v>0</v>
      </c>
      <c r="AS301" s="350">
        <f t="shared" si="251"/>
        <v>0</v>
      </c>
      <c r="AT301" s="106"/>
      <c r="AU301" s="106"/>
      <c r="AV301" s="1079">
        <v>0.46</v>
      </c>
      <c r="AW301" s="349">
        <f t="shared" si="234"/>
        <v>0</v>
      </c>
      <c r="AX301" s="349">
        <f t="shared" si="235"/>
        <v>0</v>
      </c>
      <c r="AY301" s="349">
        <f t="shared" si="236"/>
        <v>0</v>
      </c>
      <c r="AZ301" s="349">
        <f t="shared" si="252"/>
        <v>0</v>
      </c>
      <c r="BA301" s="349">
        <f t="shared" si="253"/>
        <v>0</v>
      </c>
      <c r="BB301" s="349">
        <f t="shared" si="254"/>
        <v>0</v>
      </c>
      <c r="BC301" s="350">
        <f t="shared" si="255"/>
        <v>0</v>
      </c>
      <c r="BD301" s="106"/>
      <c r="BE301" s="106"/>
      <c r="BF301" s="1079">
        <v>0.46</v>
      </c>
      <c r="BG301" s="349">
        <f t="shared" si="237"/>
        <v>0</v>
      </c>
      <c r="BH301" s="349">
        <f t="shared" si="238"/>
        <v>0</v>
      </c>
      <c r="BI301" s="349">
        <f t="shared" si="239"/>
        <v>0</v>
      </c>
      <c r="BJ301" s="349">
        <f t="shared" si="256"/>
        <v>0</v>
      </c>
      <c r="BK301" s="349">
        <f t="shared" si="257"/>
        <v>0</v>
      </c>
      <c r="BL301" s="349">
        <f t="shared" si="258"/>
        <v>0</v>
      </c>
      <c r="BM301" s="350">
        <f t="shared" si="259"/>
        <v>0</v>
      </c>
    </row>
    <row r="302" spans="2:65" x14ac:dyDescent="0.25">
      <c r="B302" s="1079">
        <v>0.45</v>
      </c>
      <c r="C302" s="349"/>
      <c r="D302" s="349"/>
      <c r="E302" s="349"/>
      <c r="F302" s="349">
        <f>'Form 5 BIODIESEL'!E257</f>
        <v>0</v>
      </c>
      <c r="G302" s="349">
        <f>'Form 6 LNG'!E257</f>
        <v>0</v>
      </c>
      <c r="H302" s="349">
        <f>'Form 7 BUNKER C'!E257</f>
        <v>0</v>
      </c>
      <c r="I302" s="350">
        <f>'Form 8 LFO Diesel'!E257</f>
        <v>0</v>
      </c>
      <c r="J302" s="106"/>
      <c r="K302" s="106"/>
      <c r="L302" s="106"/>
      <c r="M302" s="106"/>
      <c r="N302" s="106"/>
      <c r="O302" s="106"/>
      <c r="P302" s="106"/>
      <c r="Q302" s="106"/>
      <c r="R302" s="1079">
        <v>0.45</v>
      </c>
      <c r="S302" s="349">
        <f t="shared" si="224"/>
        <v>0</v>
      </c>
      <c r="T302" s="349">
        <f t="shared" si="225"/>
        <v>0</v>
      </c>
      <c r="U302" s="349">
        <f t="shared" si="226"/>
        <v>0</v>
      </c>
      <c r="V302" s="349">
        <f t="shared" si="240"/>
        <v>0</v>
      </c>
      <c r="W302" s="349">
        <f t="shared" si="241"/>
        <v>0</v>
      </c>
      <c r="X302" s="349">
        <f t="shared" si="242"/>
        <v>0</v>
      </c>
      <c r="Y302" s="350">
        <f t="shared" si="243"/>
        <v>0</v>
      </c>
      <c r="Z302" s="106"/>
      <c r="AA302" s="106"/>
      <c r="AB302" s="1079">
        <v>0.45</v>
      </c>
      <c r="AC302" s="349">
        <f t="shared" si="228"/>
        <v>0</v>
      </c>
      <c r="AD302" s="349">
        <f t="shared" si="229"/>
        <v>0</v>
      </c>
      <c r="AE302" s="349">
        <f t="shared" si="230"/>
        <v>0</v>
      </c>
      <c r="AF302" s="349">
        <f t="shared" si="244"/>
        <v>0</v>
      </c>
      <c r="AG302" s="349">
        <f t="shared" si="245"/>
        <v>0</v>
      </c>
      <c r="AH302" s="349">
        <f t="shared" si="246"/>
        <v>0</v>
      </c>
      <c r="AI302" s="350">
        <f t="shared" si="247"/>
        <v>0</v>
      </c>
      <c r="AJ302" s="106"/>
      <c r="AK302" s="106"/>
      <c r="AL302" s="1079">
        <v>0.45</v>
      </c>
      <c r="AM302" s="349">
        <f t="shared" si="231"/>
        <v>0</v>
      </c>
      <c r="AN302" s="349">
        <f t="shared" si="232"/>
        <v>0</v>
      </c>
      <c r="AO302" s="349">
        <f t="shared" si="233"/>
        <v>0</v>
      </c>
      <c r="AP302" s="349">
        <f t="shared" si="248"/>
        <v>0</v>
      </c>
      <c r="AQ302" s="349">
        <f t="shared" si="249"/>
        <v>0</v>
      </c>
      <c r="AR302" s="349">
        <f t="shared" si="250"/>
        <v>0</v>
      </c>
      <c r="AS302" s="350">
        <f t="shared" si="251"/>
        <v>0</v>
      </c>
      <c r="AT302" s="106"/>
      <c r="AU302" s="106"/>
      <c r="AV302" s="1079">
        <v>0.45</v>
      </c>
      <c r="AW302" s="349">
        <f t="shared" si="234"/>
        <v>0</v>
      </c>
      <c r="AX302" s="349">
        <f t="shared" si="235"/>
        <v>0</v>
      </c>
      <c r="AY302" s="349">
        <f t="shared" si="236"/>
        <v>0</v>
      </c>
      <c r="AZ302" s="349">
        <f t="shared" si="252"/>
        <v>0</v>
      </c>
      <c r="BA302" s="349">
        <f t="shared" si="253"/>
        <v>0</v>
      </c>
      <c r="BB302" s="349">
        <f t="shared" si="254"/>
        <v>0</v>
      </c>
      <c r="BC302" s="350">
        <f t="shared" si="255"/>
        <v>0</v>
      </c>
      <c r="BD302" s="106"/>
      <c r="BE302" s="106"/>
      <c r="BF302" s="1079">
        <v>0.45</v>
      </c>
      <c r="BG302" s="349">
        <f t="shared" si="237"/>
        <v>0</v>
      </c>
      <c r="BH302" s="349">
        <f t="shared" si="238"/>
        <v>0</v>
      </c>
      <c r="BI302" s="349">
        <f t="shared" si="239"/>
        <v>0</v>
      </c>
      <c r="BJ302" s="349">
        <f t="shared" si="256"/>
        <v>0</v>
      </c>
      <c r="BK302" s="349">
        <f t="shared" si="257"/>
        <v>0</v>
      </c>
      <c r="BL302" s="349">
        <f t="shared" si="258"/>
        <v>0</v>
      </c>
      <c r="BM302" s="350">
        <f t="shared" si="259"/>
        <v>0</v>
      </c>
    </row>
    <row r="303" spans="2:65" x14ac:dyDescent="0.25">
      <c r="B303" s="1079">
        <v>0.44</v>
      </c>
      <c r="C303" s="349"/>
      <c r="D303" s="349"/>
      <c r="E303" s="349"/>
      <c r="F303" s="349">
        <f>'Form 5 BIODIESEL'!E258</f>
        <v>0</v>
      </c>
      <c r="G303" s="349">
        <f>'Form 6 LNG'!E258</f>
        <v>0</v>
      </c>
      <c r="H303" s="349">
        <f>'Form 7 BUNKER C'!E258</f>
        <v>0</v>
      </c>
      <c r="I303" s="350">
        <f>'Form 8 LFO Diesel'!E258</f>
        <v>0</v>
      </c>
      <c r="J303" s="106"/>
      <c r="K303" s="106"/>
      <c r="L303" s="106"/>
      <c r="M303" s="106"/>
      <c r="N303" s="106"/>
      <c r="O303" s="106"/>
      <c r="P303" s="106"/>
      <c r="Q303" s="106"/>
      <c r="R303" s="1079">
        <v>0.44</v>
      </c>
      <c r="S303" s="349">
        <f t="shared" si="224"/>
        <v>0</v>
      </c>
      <c r="T303" s="349">
        <f t="shared" si="225"/>
        <v>0</v>
      </c>
      <c r="U303" s="349">
        <f t="shared" si="226"/>
        <v>0</v>
      </c>
      <c r="V303" s="349">
        <f t="shared" si="240"/>
        <v>0</v>
      </c>
      <c r="W303" s="349">
        <f t="shared" si="241"/>
        <v>0</v>
      </c>
      <c r="X303" s="349">
        <f t="shared" si="242"/>
        <v>0</v>
      </c>
      <c r="Y303" s="350">
        <f t="shared" si="243"/>
        <v>0</v>
      </c>
      <c r="Z303" s="106"/>
      <c r="AA303" s="106"/>
      <c r="AB303" s="1079">
        <v>0.44</v>
      </c>
      <c r="AC303" s="349">
        <f t="shared" si="228"/>
        <v>0</v>
      </c>
      <c r="AD303" s="349">
        <f t="shared" si="229"/>
        <v>0</v>
      </c>
      <c r="AE303" s="349">
        <f t="shared" si="230"/>
        <v>0</v>
      </c>
      <c r="AF303" s="349">
        <f t="shared" si="244"/>
        <v>0</v>
      </c>
      <c r="AG303" s="349">
        <f t="shared" si="245"/>
        <v>0</v>
      </c>
      <c r="AH303" s="349">
        <f t="shared" si="246"/>
        <v>0</v>
      </c>
      <c r="AI303" s="350">
        <f t="shared" si="247"/>
        <v>0</v>
      </c>
      <c r="AJ303" s="106"/>
      <c r="AK303" s="106"/>
      <c r="AL303" s="1079">
        <v>0.44</v>
      </c>
      <c r="AM303" s="349">
        <f t="shared" si="231"/>
        <v>0</v>
      </c>
      <c r="AN303" s="349">
        <f t="shared" si="232"/>
        <v>0</v>
      </c>
      <c r="AO303" s="349">
        <f t="shared" si="233"/>
        <v>0</v>
      </c>
      <c r="AP303" s="349">
        <f t="shared" si="248"/>
        <v>0</v>
      </c>
      <c r="AQ303" s="349">
        <f t="shared" si="249"/>
        <v>0</v>
      </c>
      <c r="AR303" s="349">
        <f t="shared" si="250"/>
        <v>0</v>
      </c>
      <c r="AS303" s="350">
        <f t="shared" si="251"/>
        <v>0</v>
      </c>
      <c r="AT303" s="106"/>
      <c r="AU303" s="106"/>
      <c r="AV303" s="1079">
        <v>0.44</v>
      </c>
      <c r="AW303" s="349">
        <f t="shared" si="234"/>
        <v>0</v>
      </c>
      <c r="AX303" s="349">
        <f t="shared" si="235"/>
        <v>0</v>
      </c>
      <c r="AY303" s="349">
        <f t="shared" si="236"/>
        <v>0</v>
      </c>
      <c r="AZ303" s="349">
        <f t="shared" si="252"/>
        <v>0</v>
      </c>
      <c r="BA303" s="349">
        <f t="shared" si="253"/>
        <v>0</v>
      </c>
      <c r="BB303" s="349">
        <f t="shared" si="254"/>
        <v>0</v>
      </c>
      <c r="BC303" s="350">
        <f t="shared" si="255"/>
        <v>0</v>
      </c>
      <c r="BD303" s="106"/>
      <c r="BE303" s="106"/>
      <c r="BF303" s="1079">
        <v>0.44</v>
      </c>
      <c r="BG303" s="349">
        <f t="shared" si="237"/>
        <v>0</v>
      </c>
      <c r="BH303" s="349">
        <f t="shared" si="238"/>
        <v>0</v>
      </c>
      <c r="BI303" s="349">
        <f t="shared" si="239"/>
        <v>0</v>
      </c>
      <c r="BJ303" s="349">
        <f t="shared" si="256"/>
        <v>0</v>
      </c>
      <c r="BK303" s="349">
        <f t="shared" si="257"/>
        <v>0</v>
      </c>
      <c r="BL303" s="349">
        <f t="shared" si="258"/>
        <v>0</v>
      </c>
      <c r="BM303" s="350">
        <f t="shared" si="259"/>
        <v>0</v>
      </c>
    </row>
    <row r="304" spans="2:65" x14ac:dyDescent="0.25">
      <c r="B304" s="1079">
        <v>0.43</v>
      </c>
      <c r="C304" s="349"/>
      <c r="D304" s="349"/>
      <c r="E304" s="349"/>
      <c r="F304" s="349">
        <f>'Form 5 BIODIESEL'!E259</f>
        <v>0</v>
      </c>
      <c r="G304" s="349">
        <f>'Form 6 LNG'!E259</f>
        <v>0</v>
      </c>
      <c r="H304" s="349">
        <f>'Form 7 BUNKER C'!E259</f>
        <v>0</v>
      </c>
      <c r="I304" s="350">
        <f>'Form 8 LFO Diesel'!E259</f>
        <v>0</v>
      </c>
      <c r="J304" s="106"/>
      <c r="K304" s="106"/>
      <c r="L304" s="106"/>
      <c r="M304" s="106"/>
      <c r="N304" s="106"/>
      <c r="O304" s="106"/>
      <c r="P304" s="106"/>
      <c r="Q304" s="106"/>
      <c r="R304" s="1079">
        <v>0.43</v>
      </c>
      <c r="S304" s="349">
        <f t="shared" si="224"/>
        <v>0</v>
      </c>
      <c r="T304" s="349">
        <f t="shared" si="225"/>
        <v>0</v>
      </c>
      <c r="U304" s="349">
        <f t="shared" si="226"/>
        <v>0</v>
      </c>
      <c r="V304" s="349">
        <f t="shared" si="240"/>
        <v>0</v>
      </c>
      <c r="W304" s="349">
        <f t="shared" si="241"/>
        <v>0</v>
      </c>
      <c r="X304" s="349">
        <f t="shared" si="242"/>
        <v>0</v>
      </c>
      <c r="Y304" s="350">
        <f t="shared" si="243"/>
        <v>0</v>
      </c>
      <c r="Z304" s="106"/>
      <c r="AA304" s="106"/>
      <c r="AB304" s="1079">
        <v>0.43</v>
      </c>
      <c r="AC304" s="349">
        <f t="shared" si="228"/>
        <v>0</v>
      </c>
      <c r="AD304" s="349">
        <f t="shared" si="229"/>
        <v>0</v>
      </c>
      <c r="AE304" s="349">
        <f t="shared" si="230"/>
        <v>0</v>
      </c>
      <c r="AF304" s="349">
        <f t="shared" si="244"/>
        <v>0</v>
      </c>
      <c r="AG304" s="349">
        <f t="shared" si="245"/>
        <v>0</v>
      </c>
      <c r="AH304" s="349">
        <f t="shared" si="246"/>
        <v>0</v>
      </c>
      <c r="AI304" s="350">
        <f t="shared" si="247"/>
        <v>0</v>
      </c>
      <c r="AJ304" s="106"/>
      <c r="AK304" s="106"/>
      <c r="AL304" s="1079">
        <v>0.43</v>
      </c>
      <c r="AM304" s="349">
        <f t="shared" si="231"/>
        <v>0</v>
      </c>
      <c r="AN304" s="349">
        <f t="shared" si="232"/>
        <v>0</v>
      </c>
      <c r="AO304" s="349">
        <f t="shared" si="233"/>
        <v>0</v>
      </c>
      <c r="AP304" s="349">
        <f t="shared" si="248"/>
        <v>0</v>
      </c>
      <c r="AQ304" s="349">
        <f t="shared" si="249"/>
        <v>0</v>
      </c>
      <c r="AR304" s="349">
        <f t="shared" si="250"/>
        <v>0</v>
      </c>
      <c r="AS304" s="350">
        <f t="shared" si="251"/>
        <v>0</v>
      </c>
      <c r="AT304" s="106"/>
      <c r="AU304" s="106"/>
      <c r="AV304" s="1079">
        <v>0.43</v>
      </c>
      <c r="AW304" s="349">
        <f t="shared" si="234"/>
        <v>0</v>
      </c>
      <c r="AX304" s="349">
        <f t="shared" si="235"/>
        <v>0</v>
      </c>
      <c r="AY304" s="349">
        <f t="shared" si="236"/>
        <v>0</v>
      </c>
      <c r="AZ304" s="349">
        <f t="shared" si="252"/>
        <v>0</v>
      </c>
      <c r="BA304" s="349">
        <f t="shared" si="253"/>
        <v>0</v>
      </c>
      <c r="BB304" s="349">
        <f t="shared" si="254"/>
        <v>0</v>
      </c>
      <c r="BC304" s="350">
        <f t="shared" si="255"/>
        <v>0</v>
      </c>
      <c r="BD304" s="106"/>
      <c r="BE304" s="106"/>
      <c r="BF304" s="1079">
        <v>0.43</v>
      </c>
      <c r="BG304" s="349">
        <f t="shared" si="237"/>
        <v>0</v>
      </c>
      <c r="BH304" s="349">
        <f t="shared" si="238"/>
        <v>0</v>
      </c>
      <c r="BI304" s="349">
        <f t="shared" si="239"/>
        <v>0</v>
      </c>
      <c r="BJ304" s="349">
        <f t="shared" si="256"/>
        <v>0</v>
      </c>
      <c r="BK304" s="349">
        <f t="shared" si="257"/>
        <v>0</v>
      </c>
      <c r="BL304" s="349">
        <f t="shared" si="258"/>
        <v>0</v>
      </c>
      <c r="BM304" s="350">
        <f t="shared" si="259"/>
        <v>0</v>
      </c>
    </row>
    <row r="305" spans="2:65" x14ac:dyDescent="0.25">
      <c r="B305" s="1079">
        <v>0.42</v>
      </c>
      <c r="C305" s="349"/>
      <c r="D305" s="349"/>
      <c r="E305" s="349"/>
      <c r="F305" s="349">
        <f>'Form 5 BIODIESEL'!E260</f>
        <v>0</v>
      </c>
      <c r="G305" s="349">
        <f>'Form 6 LNG'!E260</f>
        <v>0</v>
      </c>
      <c r="H305" s="349">
        <f>'Form 7 BUNKER C'!E260</f>
        <v>0</v>
      </c>
      <c r="I305" s="350">
        <f>'Form 8 LFO Diesel'!E260</f>
        <v>0</v>
      </c>
      <c r="J305" s="106"/>
      <c r="K305" s="106"/>
      <c r="L305" s="106"/>
      <c r="M305" s="106"/>
      <c r="N305" s="106"/>
      <c r="O305" s="106"/>
      <c r="P305" s="106"/>
      <c r="Q305" s="106"/>
      <c r="R305" s="1079">
        <v>0.42</v>
      </c>
      <c r="S305" s="349">
        <f t="shared" si="224"/>
        <v>0</v>
      </c>
      <c r="T305" s="349">
        <f t="shared" si="225"/>
        <v>0</v>
      </c>
      <c r="U305" s="349">
        <f t="shared" si="226"/>
        <v>0</v>
      </c>
      <c r="V305" s="349">
        <f t="shared" si="240"/>
        <v>0</v>
      </c>
      <c r="W305" s="349">
        <f t="shared" si="241"/>
        <v>0</v>
      </c>
      <c r="X305" s="349">
        <f t="shared" si="242"/>
        <v>0</v>
      </c>
      <c r="Y305" s="350">
        <f t="shared" si="243"/>
        <v>0</v>
      </c>
      <c r="Z305" s="106"/>
      <c r="AA305" s="106"/>
      <c r="AB305" s="1079">
        <v>0.42</v>
      </c>
      <c r="AC305" s="349">
        <f t="shared" si="228"/>
        <v>0</v>
      </c>
      <c r="AD305" s="349">
        <f t="shared" si="229"/>
        <v>0</v>
      </c>
      <c r="AE305" s="349">
        <f t="shared" si="230"/>
        <v>0</v>
      </c>
      <c r="AF305" s="349">
        <f t="shared" si="244"/>
        <v>0</v>
      </c>
      <c r="AG305" s="349">
        <f t="shared" si="245"/>
        <v>0</v>
      </c>
      <c r="AH305" s="349">
        <f t="shared" si="246"/>
        <v>0</v>
      </c>
      <c r="AI305" s="350">
        <f t="shared" si="247"/>
        <v>0</v>
      </c>
      <c r="AJ305" s="106"/>
      <c r="AK305" s="106"/>
      <c r="AL305" s="1079">
        <v>0.42</v>
      </c>
      <c r="AM305" s="349">
        <f t="shared" si="231"/>
        <v>0</v>
      </c>
      <c r="AN305" s="349">
        <f t="shared" si="232"/>
        <v>0</v>
      </c>
      <c r="AO305" s="349">
        <f t="shared" si="233"/>
        <v>0</v>
      </c>
      <c r="AP305" s="349">
        <f t="shared" si="248"/>
        <v>0</v>
      </c>
      <c r="AQ305" s="349">
        <f t="shared" si="249"/>
        <v>0</v>
      </c>
      <c r="AR305" s="349">
        <f t="shared" si="250"/>
        <v>0</v>
      </c>
      <c r="AS305" s="350">
        <f t="shared" si="251"/>
        <v>0</v>
      </c>
      <c r="AT305" s="106"/>
      <c r="AU305" s="106"/>
      <c r="AV305" s="1079">
        <v>0.42</v>
      </c>
      <c r="AW305" s="349">
        <f t="shared" si="234"/>
        <v>0</v>
      </c>
      <c r="AX305" s="349">
        <f t="shared" si="235"/>
        <v>0</v>
      </c>
      <c r="AY305" s="349">
        <f t="shared" si="236"/>
        <v>0</v>
      </c>
      <c r="AZ305" s="349">
        <f t="shared" si="252"/>
        <v>0</v>
      </c>
      <c r="BA305" s="349">
        <f t="shared" si="253"/>
        <v>0</v>
      </c>
      <c r="BB305" s="349">
        <f t="shared" si="254"/>
        <v>0</v>
      </c>
      <c r="BC305" s="350">
        <f t="shared" si="255"/>
        <v>0</v>
      </c>
      <c r="BD305" s="106"/>
      <c r="BE305" s="106"/>
      <c r="BF305" s="1079">
        <v>0.42</v>
      </c>
      <c r="BG305" s="349">
        <f t="shared" si="237"/>
        <v>0</v>
      </c>
      <c r="BH305" s="349">
        <f t="shared" si="238"/>
        <v>0</v>
      </c>
      <c r="BI305" s="349">
        <f t="shared" si="239"/>
        <v>0</v>
      </c>
      <c r="BJ305" s="349">
        <f t="shared" si="256"/>
        <v>0</v>
      </c>
      <c r="BK305" s="349">
        <f t="shared" si="257"/>
        <v>0</v>
      </c>
      <c r="BL305" s="349">
        <f t="shared" si="258"/>
        <v>0</v>
      </c>
      <c r="BM305" s="350">
        <f t="shared" si="259"/>
        <v>0</v>
      </c>
    </row>
    <row r="306" spans="2:65" x14ac:dyDescent="0.25">
      <c r="B306" s="1079">
        <v>0.41</v>
      </c>
      <c r="C306" s="349"/>
      <c r="D306" s="349"/>
      <c r="E306" s="349"/>
      <c r="F306" s="349">
        <f>'Form 5 BIODIESEL'!E261</f>
        <v>0</v>
      </c>
      <c r="G306" s="349">
        <f>'Form 6 LNG'!E261</f>
        <v>0</v>
      </c>
      <c r="H306" s="349">
        <f>'Form 7 BUNKER C'!E261</f>
        <v>0</v>
      </c>
      <c r="I306" s="350">
        <f>'Form 8 LFO Diesel'!E261</f>
        <v>0</v>
      </c>
      <c r="J306" s="106"/>
      <c r="K306" s="106"/>
      <c r="L306" s="106"/>
      <c r="M306" s="106"/>
      <c r="N306" s="106"/>
      <c r="O306" s="106"/>
      <c r="P306" s="106"/>
      <c r="Q306" s="106"/>
      <c r="R306" s="1079">
        <v>0.41</v>
      </c>
      <c r="S306" s="349">
        <f t="shared" si="224"/>
        <v>0</v>
      </c>
      <c r="T306" s="349">
        <f t="shared" si="225"/>
        <v>0</v>
      </c>
      <c r="U306" s="349">
        <f t="shared" si="226"/>
        <v>0</v>
      </c>
      <c r="V306" s="349">
        <f t="shared" si="240"/>
        <v>0</v>
      </c>
      <c r="W306" s="349">
        <f t="shared" si="241"/>
        <v>0</v>
      </c>
      <c r="X306" s="349">
        <f t="shared" si="242"/>
        <v>0</v>
      </c>
      <c r="Y306" s="350">
        <f t="shared" si="243"/>
        <v>0</v>
      </c>
      <c r="Z306" s="106"/>
      <c r="AA306" s="106"/>
      <c r="AB306" s="1079">
        <v>0.41</v>
      </c>
      <c r="AC306" s="349">
        <f t="shared" si="228"/>
        <v>0</v>
      </c>
      <c r="AD306" s="349">
        <f t="shared" si="229"/>
        <v>0</v>
      </c>
      <c r="AE306" s="349">
        <f t="shared" si="230"/>
        <v>0</v>
      </c>
      <c r="AF306" s="349">
        <f t="shared" si="244"/>
        <v>0</v>
      </c>
      <c r="AG306" s="349">
        <f t="shared" si="245"/>
        <v>0</v>
      </c>
      <c r="AH306" s="349">
        <f t="shared" si="246"/>
        <v>0</v>
      </c>
      <c r="AI306" s="350">
        <f t="shared" si="247"/>
        <v>0</v>
      </c>
      <c r="AJ306" s="106"/>
      <c r="AK306" s="106"/>
      <c r="AL306" s="1079">
        <v>0.41</v>
      </c>
      <c r="AM306" s="349">
        <f t="shared" si="231"/>
        <v>0</v>
      </c>
      <c r="AN306" s="349">
        <f t="shared" si="232"/>
        <v>0</v>
      </c>
      <c r="AO306" s="349">
        <f t="shared" si="233"/>
        <v>0</v>
      </c>
      <c r="AP306" s="349">
        <f t="shared" si="248"/>
        <v>0</v>
      </c>
      <c r="AQ306" s="349">
        <f t="shared" si="249"/>
        <v>0</v>
      </c>
      <c r="AR306" s="349">
        <f t="shared" si="250"/>
        <v>0</v>
      </c>
      <c r="AS306" s="350">
        <f t="shared" si="251"/>
        <v>0</v>
      </c>
      <c r="AT306" s="106"/>
      <c r="AU306" s="106"/>
      <c r="AV306" s="1079">
        <v>0.41</v>
      </c>
      <c r="AW306" s="349">
        <f t="shared" si="234"/>
        <v>0</v>
      </c>
      <c r="AX306" s="349">
        <f t="shared" si="235"/>
        <v>0</v>
      </c>
      <c r="AY306" s="349">
        <f t="shared" si="236"/>
        <v>0</v>
      </c>
      <c r="AZ306" s="349">
        <f t="shared" si="252"/>
        <v>0</v>
      </c>
      <c r="BA306" s="349">
        <f t="shared" si="253"/>
        <v>0</v>
      </c>
      <c r="BB306" s="349">
        <f t="shared" si="254"/>
        <v>0</v>
      </c>
      <c r="BC306" s="350">
        <f t="shared" si="255"/>
        <v>0</v>
      </c>
      <c r="BD306" s="106"/>
      <c r="BE306" s="106"/>
      <c r="BF306" s="1079">
        <v>0.41</v>
      </c>
      <c r="BG306" s="349">
        <f t="shared" si="237"/>
        <v>0</v>
      </c>
      <c r="BH306" s="349">
        <f t="shared" si="238"/>
        <v>0</v>
      </c>
      <c r="BI306" s="349">
        <f t="shared" si="239"/>
        <v>0</v>
      </c>
      <c r="BJ306" s="349">
        <f t="shared" si="256"/>
        <v>0</v>
      </c>
      <c r="BK306" s="349">
        <f t="shared" si="257"/>
        <v>0</v>
      </c>
      <c r="BL306" s="349">
        <f t="shared" si="258"/>
        <v>0</v>
      </c>
      <c r="BM306" s="350">
        <f t="shared" si="259"/>
        <v>0</v>
      </c>
    </row>
    <row r="307" spans="2:65" x14ac:dyDescent="0.25">
      <c r="B307" s="1079">
        <v>0.4</v>
      </c>
      <c r="C307" s="349"/>
      <c r="D307" s="349"/>
      <c r="E307" s="349"/>
      <c r="F307" s="349">
        <f>'Form 5 BIODIESEL'!E262</f>
        <v>0</v>
      </c>
      <c r="G307" s="349">
        <f>'Form 6 LNG'!E262</f>
        <v>0</v>
      </c>
      <c r="H307" s="349">
        <f>'Form 7 BUNKER C'!E262</f>
        <v>0</v>
      </c>
      <c r="I307" s="350">
        <f>'Form 8 LFO Diesel'!E262</f>
        <v>0</v>
      </c>
      <c r="J307" s="106"/>
      <c r="K307" s="106"/>
      <c r="L307" s="106"/>
      <c r="M307" s="106"/>
      <c r="N307" s="106"/>
      <c r="O307" s="106"/>
      <c r="P307" s="106"/>
      <c r="Q307" s="106"/>
      <c r="R307" s="1079">
        <v>0.4</v>
      </c>
      <c r="S307" s="349">
        <f t="shared" si="224"/>
        <v>0</v>
      </c>
      <c r="T307" s="349">
        <f t="shared" si="225"/>
        <v>0</v>
      </c>
      <c r="U307" s="349">
        <f t="shared" si="226"/>
        <v>0</v>
      </c>
      <c r="V307" s="349">
        <f t="shared" si="240"/>
        <v>0</v>
      </c>
      <c r="W307" s="349">
        <f t="shared" si="241"/>
        <v>0</v>
      </c>
      <c r="X307" s="349">
        <f t="shared" si="242"/>
        <v>0</v>
      </c>
      <c r="Y307" s="350">
        <f t="shared" si="243"/>
        <v>0</v>
      </c>
      <c r="Z307" s="106"/>
      <c r="AA307" s="106"/>
      <c r="AB307" s="1079">
        <v>0.4</v>
      </c>
      <c r="AC307" s="349">
        <f t="shared" si="228"/>
        <v>0</v>
      </c>
      <c r="AD307" s="349">
        <f t="shared" si="229"/>
        <v>0</v>
      </c>
      <c r="AE307" s="349">
        <f t="shared" si="230"/>
        <v>0</v>
      </c>
      <c r="AF307" s="349">
        <f t="shared" si="244"/>
        <v>0</v>
      </c>
      <c r="AG307" s="349">
        <f t="shared" si="245"/>
        <v>0</v>
      </c>
      <c r="AH307" s="349">
        <f t="shared" si="246"/>
        <v>0</v>
      </c>
      <c r="AI307" s="350">
        <f t="shared" si="247"/>
        <v>0</v>
      </c>
      <c r="AJ307" s="106"/>
      <c r="AK307" s="106"/>
      <c r="AL307" s="1079">
        <v>0.4</v>
      </c>
      <c r="AM307" s="349">
        <f t="shared" si="231"/>
        <v>0</v>
      </c>
      <c r="AN307" s="349">
        <f t="shared" si="232"/>
        <v>0</v>
      </c>
      <c r="AO307" s="349">
        <f t="shared" si="233"/>
        <v>0</v>
      </c>
      <c r="AP307" s="349">
        <f t="shared" si="248"/>
        <v>0</v>
      </c>
      <c r="AQ307" s="349">
        <f t="shared" si="249"/>
        <v>0</v>
      </c>
      <c r="AR307" s="349">
        <f t="shared" si="250"/>
        <v>0</v>
      </c>
      <c r="AS307" s="350">
        <f t="shared" si="251"/>
        <v>0</v>
      </c>
      <c r="AT307" s="106"/>
      <c r="AU307" s="106"/>
      <c r="AV307" s="1079">
        <v>0.4</v>
      </c>
      <c r="AW307" s="349">
        <f t="shared" si="234"/>
        <v>0</v>
      </c>
      <c r="AX307" s="349">
        <f t="shared" si="235"/>
        <v>0</v>
      </c>
      <c r="AY307" s="349">
        <f t="shared" si="236"/>
        <v>0</v>
      </c>
      <c r="AZ307" s="349">
        <f t="shared" si="252"/>
        <v>0</v>
      </c>
      <c r="BA307" s="349">
        <f t="shared" si="253"/>
        <v>0</v>
      </c>
      <c r="BB307" s="349">
        <f t="shared" si="254"/>
        <v>0</v>
      </c>
      <c r="BC307" s="350">
        <f t="shared" si="255"/>
        <v>0</v>
      </c>
      <c r="BD307" s="106"/>
      <c r="BE307" s="106"/>
      <c r="BF307" s="1079">
        <v>0.4</v>
      </c>
      <c r="BG307" s="349">
        <f t="shared" si="237"/>
        <v>0</v>
      </c>
      <c r="BH307" s="349">
        <f t="shared" si="238"/>
        <v>0</v>
      </c>
      <c r="BI307" s="349">
        <f t="shared" si="239"/>
        <v>0</v>
      </c>
      <c r="BJ307" s="349">
        <f t="shared" si="256"/>
        <v>0</v>
      </c>
      <c r="BK307" s="349">
        <f t="shared" si="257"/>
        <v>0</v>
      </c>
      <c r="BL307" s="349">
        <f t="shared" si="258"/>
        <v>0</v>
      </c>
      <c r="BM307" s="350">
        <f t="shared" si="259"/>
        <v>0</v>
      </c>
    </row>
    <row r="308" spans="2:65" x14ac:dyDescent="0.25">
      <c r="B308" s="1079">
        <v>0.39</v>
      </c>
      <c r="C308" s="349"/>
      <c r="D308" s="349"/>
      <c r="E308" s="349"/>
      <c r="F308" s="349">
        <f>'Form 5 BIODIESEL'!E263</f>
        <v>0</v>
      </c>
      <c r="G308" s="349">
        <f>'Form 6 LNG'!E263</f>
        <v>0</v>
      </c>
      <c r="H308" s="349">
        <f>'Form 7 BUNKER C'!E263</f>
        <v>0</v>
      </c>
      <c r="I308" s="350">
        <f>'Form 8 LFO Diesel'!E263</f>
        <v>0</v>
      </c>
      <c r="J308" s="106"/>
      <c r="K308" s="106"/>
      <c r="L308" s="106"/>
      <c r="M308" s="106"/>
      <c r="N308" s="106"/>
      <c r="O308" s="106"/>
      <c r="P308" s="106"/>
      <c r="Q308" s="106"/>
      <c r="R308" s="1079">
        <v>0.39</v>
      </c>
      <c r="S308" s="349">
        <f t="shared" si="224"/>
        <v>0</v>
      </c>
      <c r="T308" s="349">
        <f t="shared" si="225"/>
        <v>0</v>
      </c>
      <c r="U308" s="349">
        <f t="shared" si="226"/>
        <v>0</v>
      </c>
      <c r="V308" s="349">
        <f t="shared" si="240"/>
        <v>0</v>
      </c>
      <c r="W308" s="349">
        <f t="shared" si="241"/>
        <v>0</v>
      </c>
      <c r="X308" s="349">
        <f t="shared" si="242"/>
        <v>0</v>
      </c>
      <c r="Y308" s="350">
        <f t="shared" si="243"/>
        <v>0</v>
      </c>
      <c r="Z308" s="106"/>
      <c r="AA308" s="106"/>
      <c r="AB308" s="1079">
        <v>0.39</v>
      </c>
      <c r="AC308" s="349">
        <f t="shared" si="228"/>
        <v>0</v>
      </c>
      <c r="AD308" s="349">
        <f t="shared" si="229"/>
        <v>0</v>
      </c>
      <c r="AE308" s="349">
        <f t="shared" si="230"/>
        <v>0</v>
      </c>
      <c r="AF308" s="349">
        <f t="shared" si="244"/>
        <v>0</v>
      </c>
      <c r="AG308" s="349">
        <f t="shared" si="245"/>
        <v>0</v>
      </c>
      <c r="AH308" s="349">
        <f t="shared" si="246"/>
        <v>0</v>
      </c>
      <c r="AI308" s="350">
        <f t="shared" si="247"/>
        <v>0</v>
      </c>
      <c r="AJ308" s="106"/>
      <c r="AK308" s="106"/>
      <c r="AL308" s="1079">
        <v>0.39</v>
      </c>
      <c r="AM308" s="349">
        <f t="shared" si="231"/>
        <v>0</v>
      </c>
      <c r="AN308" s="349">
        <f t="shared" si="232"/>
        <v>0</v>
      </c>
      <c r="AO308" s="349">
        <f t="shared" si="233"/>
        <v>0</v>
      </c>
      <c r="AP308" s="349">
        <f t="shared" si="248"/>
        <v>0</v>
      </c>
      <c r="AQ308" s="349">
        <f t="shared" si="249"/>
        <v>0</v>
      </c>
      <c r="AR308" s="349">
        <f t="shared" si="250"/>
        <v>0</v>
      </c>
      <c r="AS308" s="350">
        <f t="shared" si="251"/>
        <v>0</v>
      </c>
      <c r="AT308" s="106"/>
      <c r="AU308" s="106"/>
      <c r="AV308" s="1079">
        <v>0.39</v>
      </c>
      <c r="AW308" s="349">
        <f t="shared" si="234"/>
        <v>0</v>
      </c>
      <c r="AX308" s="349">
        <f t="shared" si="235"/>
        <v>0</v>
      </c>
      <c r="AY308" s="349">
        <f t="shared" si="236"/>
        <v>0</v>
      </c>
      <c r="AZ308" s="349">
        <f t="shared" si="252"/>
        <v>0</v>
      </c>
      <c r="BA308" s="349">
        <f t="shared" si="253"/>
        <v>0</v>
      </c>
      <c r="BB308" s="349">
        <f t="shared" si="254"/>
        <v>0</v>
      </c>
      <c r="BC308" s="350">
        <f t="shared" si="255"/>
        <v>0</v>
      </c>
      <c r="BD308" s="106"/>
      <c r="BE308" s="106"/>
      <c r="BF308" s="1079">
        <v>0.39</v>
      </c>
      <c r="BG308" s="349">
        <f t="shared" si="237"/>
        <v>0</v>
      </c>
      <c r="BH308" s="349">
        <f t="shared" si="238"/>
        <v>0</v>
      </c>
      <c r="BI308" s="349">
        <f t="shared" si="239"/>
        <v>0</v>
      </c>
      <c r="BJ308" s="349">
        <f t="shared" si="256"/>
        <v>0</v>
      </c>
      <c r="BK308" s="349">
        <f t="shared" si="257"/>
        <v>0</v>
      </c>
      <c r="BL308" s="349">
        <f t="shared" si="258"/>
        <v>0</v>
      </c>
      <c r="BM308" s="350">
        <f t="shared" si="259"/>
        <v>0</v>
      </c>
    </row>
    <row r="309" spans="2:65" x14ac:dyDescent="0.25">
      <c r="B309" s="1079">
        <v>0.38</v>
      </c>
      <c r="C309" s="349"/>
      <c r="D309" s="349"/>
      <c r="E309" s="349"/>
      <c r="F309" s="349">
        <f>'Form 5 BIODIESEL'!E264</f>
        <v>0</v>
      </c>
      <c r="G309" s="349">
        <f>'Form 6 LNG'!E264</f>
        <v>0</v>
      </c>
      <c r="H309" s="349">
        <f>'Form 7 BUNKER C'!E264</f>
        <v>0</v>
      </c>
      <c r="I309" s="350">
        <f>'Form 8 LFO Diesel'!E264</f>
        <v>0</v>
      </c>
      <c r="J309" s="106"/>
      <c r="K309" s="106"/>
      <c r="L309" s="106"/>
      <c r="M309" s="106"/>
      <c r="N309" s="106"/>
      <c r="O309" s="106"/>
      <c r="P309" s="106"/>
      <c r="Q309" s="106"/>
      <c r="R309" s="1079">
        <v>0.38</v>
      </c>
      <c r="S309" s="349">
        <f t="shared" si="224"/>
        <v>0</v>
      </c>
      <c r="T309" s="349">
        <f t="shared" si="225"/>
        <v>0</v>
      </c>
      <c r="U309" s="349">
        <f t="shared" si="226"/>
        <v>0</v>
      </c>
      <c r="V309" s="349">
        <f t="shared" si="240"/>
        <v>0</v>
      </c>
      <c r="W309" s="349">
        <f t="shared" si="241"/>
        <v>0</v>
      </c>
      <c r="X309" s="349">
        <f t="shared" si="242"/>
        <v>0</v>
      </c>
      <c r="Y309" s="350">
        <f t="shared" si="243"/>
        <v>0</v>
      </c>
      <c r="Z309" s="106"/>
      <c r="AA309" s="106"/>
      <c r="AB309" s="1079">
        <v>0.38</v>
      </c>
      <c r="AC309" s="349">
        <f t="shared" si="228"/>
        <v>0</v>
      </c>
      <c r="AD309" s="349">
        <f t="shared" si="229"/>
        <v>0</v>
      </c>
      <c r="AE309" s="349">
        <f t="shared" si="230"/>
        <v>0</v>
      </c>
      <c r="AF309" s="349">
        <f t="shared" si="244"/>
        <v>0</v>
      </c>
      <c r="AG309" s="349">
        <f t="shared" si="245"/>
        <v>0</v>
      </c>
      <c r="AH309" s="349">
        <f t="shared" si="246"/>
        <v>0</v>
      </c>
      <c r="AI309" s="350">
        <f t="shared" si="247"/>
        <v>0</v>
      </c>
      <c r="AJ309" s="106"/>
      <c r="AK309" s="106"/>
      <c r="AL309" s="1079">
        <v>0.38</v>
      </c>
      <c r="AM309" s="349">
        <f t="shared" si="231"/>
        <v>0</v>
      </c>
      <c r="AN309" s="349">
        <f t="shared" si="232"/>
        <v>0</v>
      </c>
      <c r="AO309" s="349">
        <f t="shared" si="233"/>
        <v>0</v>
      </c>
      <c r="AP309" s="349">
        <f t="shared" si="248"/>
        <v>0</v>
      </c>
      <c r="AQ309" s="349">
        <f t="shared" si="249"/>
        <v>0</v>
      </c>
      <c r="AR309" s="349">
        <f t="shared" si="250"/>
        <v>0</v>
      </c>
      <c r="AS309" s="350">
        <f t="shared" si="251"/>
        <v>0</v>
      </c>
      <c r="AT309" s="106"/>
      <c r="AU309" s="106"/>
      <c r="AV309" s="1079">
        <v>0.38</v>
      </c>
      <c r="AW309" s="349">
        <f t="shared" si="234"/>
        <v>0</v>
      </c>
      <c r="AX309" s="349">
        <f t="shared" si="235"/>
        <v>0</v>
      </c>
      <c r="AY309" s="349">
        <f t="shared" si="236"/>
        <v>0</v>
      </c>
      <c r="AZ309" s="349">
        <f t="shared" si="252"/>
        <v>0</v>
      </c>
      <c r="BA309" s="349">
        <f t="shared" si="253"/>
        <v>0</v>
      </c>
      <c r="BB309" s="349">
        <f t="shared" si="254"/>
        <v>0</v>
      </c>
      <c r="BC309" s="350">
        <f t="shared" si="255"/>
        <v>0</v>
      </c>
      <c r="BD309" s="106"/>
      <c r="BE309" s="106"/>
      <c r="BF309" s="1079">
        <v>0.38</v>
      </c>
      <c r="BG309" s="349">
        <f t="shared" si="237"/>
        <v>0</v>
      </c>
      <c r="BH309" s="349">
        <f t="shared" si="238"/>
        <v>0</v>
      </c>
      <c r="BI309" s="349">
        <f t="shared" si="239"/>
        <v>0</v>
      </c>
      <c r="BJ309" s="349">
        <f t="shared" si="256"/>
        <v>0</v>
      </c>
      <c r="BK309" s="349">
        <f t="shared" si="257"/>
        <v>0</v>
      </c>
      <c r="BL309" s="349">
        <f t="shared" si="258"/>
        <v>0</v>
      </c>
      <c r="BM309" s="350">
        <f t="shared" si="259"/>
        <v>0</v>
      </c>
    </row>
    <row r="310" spans="2:65" x14ac:dyDescent="0.25">
      <c r="B310" s="1079">
        <v>0.37</v>
      </c>
      <c r="C310" s="349"/>
      <c r="D310" s="349"/>
      <c r="E310" s="349"/>
      <c r="F310" s="349">
        <f>'Form 5 BIODIESEL'!E265</f>
        <v>0</v>
      </c>
      <c r="G310" s="349">
        <f>'Form 6 LNG'!E265</f>
        <v>0</v>
      </c>
      <c r="H310" s="349">
        <f>'Form 7 BUNKER C'!E265</f>
        <v>0</v>
      </c>
      <c r="I310" s="350">
        <f>'Form 8 LFO Diesel'!E265</f>
        <v>0</v>
      </c>
      <c r="J310" s="106"/>
      <c r="K310" s="106"/>
      <c r="L310" s="106"/>
      <c r="M310" s="106"/>
      <c r="N310" s="106"/>
      <c r="O310" s="106"/>
      <c r="P310" s="106"/>
      <c r="Q310" s="106"/>
      <c r="R310" s="1079">
        <v>0.37</v>
      </c>
      <c r="S310" s="349">
        <f t="shared" si="224"/>
        <v>0</v>
      </c>
      <c r="T310" s="349">
        <f t="shared" si="225"/>
        <v>0</v>
      </c>
      <c r="U310" s="349">
        <f t="shared" si="226"/>
        <v>0</v>
      </c>
      <c r="V310" s="349">
        <f t="shared" si="240"/>
        <v>0</v>
      </c>
      <c r="W310" s="349">
        <f t="shared" si="241"/>
        <v>0</v>
      </c>
      <c r="X310" s="349">
        <f t="shared" si="242"/>
        <v>0</v>
      </c>
      <c r="Y310" s="350">
        <f t="shared" si="243"/>
        <v>0</v>
      </c>
      <c r="Z310" s="106"/>
      <c r="AA310" s="106"/>
      <c r="AB310" s="1079">
        <v>0.37</v>
      </c>
      <c r="AC310" s="349">
        <f t="shared" si="228"/>
        <v>0</v>
      </c>
      <c r="AD310" s="349">
        <f t="shared" si="229"/>
        <v>0</v>
      </c>
      <c r="AE310" s="349">
        <f t="shared" si="230"/>
        <v>0</v>
      </c>
      <c r="AF310" s="349">
        <f t="shared" si="244"/>
        <v>0</v>
      </c>
      <c r="AG310" s="349">
        <f t="shared" si="245"/>
        <v>0</v>
      </c>
      <c r="AH310" s="349">
        <f t="shared" si="246"/>
        <v>0</v>
      </c>
      <c r="AI310" s="350">
        <f t="shared" si="247"/>
        <v>0</v>
      </c>
      <c r="AJ310" s="106"/>
      <c r="AK310" s="106"/>
      <c r="AL310" s="1079">
        <v>0.37</v>
      </c>
      <c r="AM310" s="349">
        <f t="shared" si="231"/>
        <v>0</v>
      </c>
      <c r="AN310" s="349">
        <f t="shared" si="232"/>
        <v>0</v>
      </c>
      <c r="AO310" s="349">
        <f t="shared" si="233"/>
        <v>0</v>
      </c>
      <c r="AP310" s="349">
        <f t="shared" si="248"/>
        <v>0</v>
      </c>
      <c r="AQ310" s="349">
        <f t="shared" si="249"/>
        <v>0</v>
      </c>
      <c r="AR310" s="349">
        <f t="shared" si="250"/>
        <v>0</v>
      </c>
      <c r="AS310" s="350">
        <f t="shared" si="251"/>
        <v>0</v>
      </c>
      <c r="AT310" s="106"/>
      <c r="AU310" s="106"/>
      <c r="AV310" s="1079">
        <v>0.37</v>
      </c>
      <c r="AW310" s="349">
        <f t="shared" si="234"/>
        <v>0</v>
      </c>
      <c r="AX310" s="349">
        <f t="shared" si="235"/>
        <v>0</v>
      </c>
      <c r="AY310" s="349">
        <f t="shared" si="236"/>
        <v>0</v>
      </c>
      <c r="AZ310" s="349">
        <f t="shared" si="252"/>
        <v>0</v>
      </c>
      <c r="BA310" s="349">
        <f t="shared" si="253"/>
        <v>0</v>
      </c>
      <c r="BB310" s="349">
        <f t="shared" si="254"/>
        <v>0</v>
      </c>
      <c r="BC310" s="350">
        <f t="shared" si="255"/>
        <v>0</v>
      </c>
      <c r="BD310" s="106"/>
      <c r="BE310" s="106"/>
      <c r="BF310" s="1079">
        <v>0.37</v>
      </c>
      <c r="BG310" s="349">
        <f t="shared" si="237"/>
        <v>0</v>
      </c>
      <c r="BH310" s="349">
        <f t="shared" si="238"/>
        <v>0</v>
      </c>
      <c r="BI310" s="349">
        <f t="shared" si="239"/>
        <v>0</v>
      </c>
      <c r="BJ310" s="349">
        <f t="shared" si="256"/>
        <v>0</v>
      </c>
      <c r="BK310" s="349">
        <f t="shared" si="257"/>
        <v>0</v>
      </c>
      <c r="BL310" s="349">
        <f t="shared" si="258"/>
        <v>0</v>
      </c>
      <c r="BM310" s="350">
        <f t="shared" si="259"/>
        <v>0</v>
      </c>
    </row>
    <row r="311" spans="2:65" x14ac:dyDescent="0.25">
      <c r="B311" s="1079">
        <v>0.36</v>
      </c>
      <c r="C311" s="349"/>
      <c r="D311" s="349"/>
      <c r="E311" s="349"/>
      <c r="F311" s="349">
        <f>'Form 5 BIODIESEL'!E266</f>
        <v>0</v>
      </c>
      <c r="G311" s="349">
        <f>'Form 6 LNG'!E266</f>
        <v>0</v>
      </c>
      <c r="H311" s="349">
        <f>'Form 7 BUNKER C'!E266</f>
        <v>0</v>
      </c>
      <c r="I311" s="350">
        <f>'Form 8 LFO Diesel'!E266</f>
        <v>0</v>
      </c>
      <c r="J311" s="106"/>
      <c r="K311" s="106"/>
      <c r="L311" s="106"/>
      <c r="M311" s="106"/>
      <c r="N311" s="106"/>
      <c r="O311" s="106"/>
      <c r="P311" s="106"/>
      <c r="Q311" s="106"/>
      <c r="R311" s="1079">
        <v>0.36</v>
      </c>
      <c r="S311" s="349">
        <f t="shared" si="224"/>
        <v>0</v>
      </c>
      <c r="T311" s="349">
        <f t="shared" si="225"/>
        <v>0</v>
      </c>
      <c r="U311" s="349">
        <f t="shared" si="226"/>
        <v>0</v>
      </c>
      <c r="V311" s="349">
        <f t="shared" ref="V311:V347" si="260">$F311</f>
        <v>0</v>
      </c>
      <c r="W311" s="349">
        <f t="shared" ref="W311:W347" si="261">$G311*(1+$C$9)</f>
        <v>0</v>
      </c>
      <c r="X311" s="349">
        <f t="shared" ref="X311:X347" si="262">$H311*(1+$C$9)</f>
        <v>0</v>
      </c>
      <c r="Y311" s="350">
        <f t="shared" ref="Y311:Y347" si="263">$I311*(1+$C$9)</f>
        <v>0</v>
      </c>
      <c r="Z311" s="106"/>
      <c r="AA311" s="106"/>
      <c r="AB311" s="1079">
        <v>0.36</v>
      </c>
      <c r="AC311" s="349">
        <f t="shared" si="228"/>
        <v>0</v>
      </c>
      <c r="AD311" s="349">
        <f t="shared" si="229"/>
        <v>0</v>
      </c>
      <c r="AE311" s="349">
        <f t="shared" si="230"/>
        <v>0</v>
      </c>
      <c r="AF311" s="349">
        <f t="shared" ref="AF311:AF347" si="264">$F311</f>
        <v>0</v>
      </c>
      <c r="AG311" s="349">
        <f t="shared" ref="AG311:AG347" si="265">$G311*(1+$C$9)</f>
        <v>0</v>
      </c>
      <c r="AH311" s="349">
        <f t="shared" ref="AH311:AH347" si="266">$H311*(1+$C$9)</f>
        <v>0</v>
      </c>
      <c r="AI311" s="350">
        <f t="shared" ref="AI311:AI347" si="267">$I311*(1+$C$9)</f>
        <v>0</v>
      </c>
      <c r="AJ311" s="106"/>
      <c r="AK311" s="106"/>
      <c r="AL311" s="1079">
        <v>0.36</v>
      </c>
      <c r="AM311" s="349">
        <f t="shared" si="231"/>
        <v>0</v>
      </c>
      <c r="AN311" s="349">
        <f t="shared" si="232"/>
        <v>0</v>
      </c>
      <c r="AO311" s="349">
        <f t="shared" si="233"/>
        <v>0</v>
      </c>
      <c r="AP311" s="349">
        <f t="shared" ref="AP311:AP347" si="268">$F311</f>
        <v>0</v>
      </c>
      <c r="AQ311" s="349">
        <f t="shared" ref="AQ311:AQ347" si="269">$G311*(1+$C$9)</f>
        <v>0</v>
      </c>
      <c r="AR311" s="349">
        <f t="shared" ref="AR311:AR347" si="270">$H311*(1+$C$9)</f>
        <v>0</v>
      </c>
      <c r="AS311" s="350">
        <f t="shared" ref="AS311:AS347" si="271">$I311*(1+$C$9)</f>
        <v>0</v>
      </c>
      <c r="AT311" s="106"/>
      <c r="AU311" s="106"/>
      <c r="AV311" s="1079">
        <v>0.36</v>
      </c>
      <c r="AW311" s="349">
        <f t="shared" si="234"/>
        <v>0</v>
      </c>
      <c r="AX311" s="349">
        <f t="shared" si="235"/>
        <v>0</v>
      </c>
      <c r="AY311" s="349">
        <f t="shared" si="236"/>
        <v>0</v>
      </c>
      <c r="AZ311" s="349">
        <f t="shared" ref="AZ311:AZ347" si="272">$F311</f>
        <v>0</v>
      </c>
      <c r="BA311" s="349">
        <f t="shared" ref="BA311:BA347" si="273">$G311*(1+$C$9)</f>
        <v>0</v>
      </c>
      <c r="BB311" s="349">
        <f t="shared" ref="BB311:BB347" si="274">$H311*(1+$C$9)</f>
        <v>0</v>
      </c>
      <c r="BC311" s="350">
        <f t="shared" ref="BC311:BC347" si="275">$I311*(1+$C$9)</f>
        <v>0</v>
      </c>
      <c r="BD311" s="106"/>
      <c r="BE311" s="106"/>
      <c r="BF311" s="1079">
        <v>0.36</v>
      </c>
      <c r="BG311" s="349">
        <f t="shared" si="237"/>
        <v>0</v>
      </c>
      <c r="BH311" s="349">
        <f t="shared" si="238"/>
        <v>0</v>
      </c>
      <c r="BI311" s="349">
        <f t="shared" si="239"/>
        <v>0</v>
      </c>
      <c r="BJ311" s="349">
        <f t="shared" ref="BJ311:BJ347" si="276">$F311</f>
        <v>0</v>
      </c>
      <c r="BK311" s="349">
        <f t="shared" ref="BK311:BK347" si="277">$G311*(1+$C$9)</f>
        <v>0</v>
      </c>
      <c r="BL311" s="349">
        <f t="shared" ref="BL311:BL347" si="278">$H311*(1+$C$9)</f>
        <v>0</v>
      </c>
      <c r="BM311" s="350">
        <f t="shared" ref="BM311:BM347" si="279">$I311*(1+$C$9)</f>
        <v>0</v>
      </c>
    </row>
    <row r="312" spans="2:65" x14ac:dyDescent="0.25">
      <c r="B312" s="1079">
        <v>0.35</v>
      </c>
      <c r="C312" s="349"/>
      <c r="D312" s="349"/>
      <c r="E312" s="349"/>
      <c r="F312" s="349">
        <f>'Form 5 BIODIESEL'!E267</f>
        <v>0</v>
      </c>
      <c r="G312" s="349">
        <f>'Form 6 LNG'!E267</f>
        <v>0</v>
      </c>
      <c r="H312" s="349">
        <f>'Form 7 BUNKER C'!E267</f>
        <v>0</v>
      </c>
      <c r="I312" s="350">
        <f>'Form 8 LFO Diesel'!E267</f>
        <v>0</v>
      </c>
      <c r="J312" s="106"/>
      <c r="K312" s="106"/>
      <c r="L312" s="106"/>
      <c r="M312" s="106"/>
      <c r="N312" s="106"/>
      <c r="O312" s="106"/>
      <c r="P312" s="106"/>
      <c r="Q312" s="106"/>
      <c r="R312" s="1079">
        <v>0.35</v>
      </c>
      <c r="S312" s="349">
        <f t="shared" ref="S312:S346" si="280">$C$247</f>
        <v>0</v>
      </c>
      <c r="T312" s="349">
        <f t="shared" ref="T312:T346" si="281">$D$247</f>
        <v>0</v>
      </c>
      <c r="U312" s="349">
        <f t="shared" ref="U312:U346" si="282">$E$247</f>
        <v>0</v>
      </c>
      <c r="V312" s="349">
        <f t="shared" si="260"/>
        <v>0</v>
      </c>
      <c r="W312" s="349">
        <f t="shared" si="261"/>
        <v>0</v>
      </c>
      <c r="X312" s="349">
        <f t="shared" si="262"/>
        <v>0</v>
      </c>
      <c r="Y312" s="350">
        <f t="shared" si="263"/>
        <v>0</v>
      </c>
      <c r="Z312" s="106"/>
      <c r="AA312" s="106"/>
      <c r="AB312" s="1079">
        <v>0.35</v>
      </c>
      <c r="AC312" s="349">
        <f t="shared" ref="AC312:AC346" si="283">$C$247</f>
        <v>0</v>
      </c>
      <c r="AD312" s="349">
        <f t="shared" ref="AD312:AD346" si="284">$D$247</f>
        <v>0</v>
      </c>
      <c r="AE312" s="349">
        <f t="shared" ref="AE312:AE346" si="285">$E$247</f>
        <v>0</v>
      </c>
      <c r="AF312" s="349">
        <f t="shared" si="264"/>
        <v>0</v>
      </c>
      <c r="AG312" s="349">
        <f t="shared" si="265"/>
        <v>0</v>
      </c>
      <c r="AH312" s="349">
        <f t="shared" si="266"/>
        <v>0</v>
      </c>
      <c r="AI312" s="350">
        <f t="shared" si="267"/>
        <v>0</v>
      </c>
      <c r="AJ312" s="106"/>
      <c r="AK312" s="106"/>
      <c r="AL312" s="1079">
        <v>0.35</v>
      </c>
      <c r="AM312" s="349">
        <f t="shared" ref="AM312:AM346" si="286">$C$247</f>
        <v>0</v>
      </c>
      <c r="AN312" s="349">
        <f t="shared" ref="AN312:AN346" si="287">$D$247</f>
        <v>0</v>
      </c>
      <c r="AO312" s="349">
        <f t="shared" ref="AO312:AO346" si="288">$E$247</f>
        <v>0</v>
      </c>
      <c r="AP312" s="349">
        <f t="shared" si="268"/>
        <v>0</v>
      </c>
      <c r="AQ312" s="349">
        <f t="shared" si="269"/>
        <v>0</v>
      </c>
      <c r="AR312" s="349">
        <f t="shared" si="270"/>
        <v>0</v>
      </c>
      <c r="AS312" s="350">
        <f t="shared" si="271"/>
        <v>0</v>
      </c>
      <c r="AT312" s="106"/>
      <c r="AU312" s="106"/>
      <c r="AV312" s="1079">
        <v>0.35</v>
      </c>
      <c r="AW312" s="349">
        <f t="shared" ref="AW312:AW346" si="289">$C$247</f>
        <v>0</v>
      </c>
      <c r="AX312" s="349">
        <f t="shared" ref="AX312:AX346" si="290">$D$247</f>
        <v>0</v>
      </c>
      <c r="AY312" s="349">
        <f t="shared" ref="AY312:AY346" si="291">$E$247</f>
        <v>0</v>
      </c>
      <c r="AZ312" s="349">
        <f t="shared" si="272"/>
        <v>0</v>
      </c>
      <c r="BA312" s="349">
        <f t="shared" si="273"/>
        <v>0</v>
      </c>
      <c r="BB312" s="349">
        <f t="shared" si="274"/>
        <v>0</v>
      </c>
      <c r="BC312" s="350">
        <f t="shared" si="275"/>
        <v>0</v>
      </c>
      <c r="BD312" s="106"/>
      <c r="BE312" s="106"/>
      <c r="BF312" s="1079">
        <v>0.35</v>
      </c>
      <c r="BG312" s="349">
        <f t="shared" ref="BG312:BG346" si="292">$C$247</f>
        <v>0</v>
      </c>
      <c r="BH312" s="349">
        <f t="shared" ref="BH312:BH346" si="293">$D$247</f>
        <v>0</v>
      </c>
      <c r="BI312" s="349">
        <f t="shared" ref="BI312:BI346" si="294">$E$247</f>
        <v>0</v>
      </c>
      <c r="BJ312" s="349">
        <f t="shared" si="276"/>
        <v>0</v>
      </c>
      <c r="BK312" s="349">
        <f t="shared" si="277"/>
        <v>0</v>
      </c>
      <c r="BL312" s="349">
        <f t="shared" si="278"/>
        <v>0</v>
      </c>
      <c r="BM312" s="350">
        <f t="shared" si="279"/>
        <v>0</v>
      </c>
    </row>
    <row r="313" spans="2:65" x14ac:dyDescent="0.25">
      <c r="B313" s="1079">
        <v>0.34</v>
      </c>
      <c r="C313" s="349"/>
      <c r="D313" s="349"/>
      <c r="E313" s="349"/>
      <c r="F313" s="349">
        <f>'Form 5 BIODIESEL'!E268</f>
        <v>0</v>
      </c>
      <c r="G313" s="349">
        <f>'Form 6 LNG'!E268</f>
        <v>0</v>
      </c>
      <c r="H313" s="349">
        <f>'Form 7 BUNKER C'!E268</f>
        <v>0</v>
      </c>
      <c r="I313" s="350">
        <f>'Form 8 LFO Diesel'!E268</f>
        <v>0</v>
      </c>
      <c r="J313" s="106"/>
      <c r="K313" s="106"/>
      <c r="L313" s="106"/>
      <c r="M313" s="106"/>
      <c r="N313" s="106"/>
      <c r="O313" s="106"/>
      <c r="P313" s="106"/>
      <c r="Q313" s="106"/>
      <c r="R313" s="1079">
        <v>0.34</v>
      </c>
      <c r="S313" s="349">
        <f t="shared" si="280"/>
        <v>0</v>
      </c>
      <c r="T313" s="349">
        <f t="shared" si="281"/>
        <v>0</v>
      </c>
      <c r="U313" s="349">
        <f t="shared" si="282"/>
        <v>0</v>
      </c>
      <c r="V313" s="349">
        <f t="shared" si="260"/>
        <v>0</v>
      </c>
      <c r="W313" s="349">
        <f t="shared" si="261"/>
        <v>0</v>
      </c>
      <c r="X313" s="349">
        <f t="shared" si="262"/>
        <v>0</v>
      </c>
      <c r="Y313" s="350">
        <f t="shared" si="263"/>
        <v>0</v>
      </c>
      <c r="Z313" s="106"/>
      <c r="AA313" s="106"/>
      <c r="AB313" s="1079">
        <v>0.34</v>
      </c>
      <c r="AC313" s="349">
        <f t="shared" si="283"/>
        <v>0</v>
      </c>
      <c r="AD313" s="349">
        <f t="shared" si="284"/>
        <v>0</v>
      </c>
      <c r="AE313" s="349">
        <f t="shared" si="285"/>
        <v>0</v>
      </c>
      <c r="AF313" s="349">
        <f t="shared" si="264"/>
        <v>0</v>
      </c>
      <c r="AG313" s="349">
        <f t="shared" si="265"/>
        <v>0</v>
      </c>
      <c r="AH313" s="349">
        <f t="shared" si="266"/>
        <v>0</v>
      </c>
      <c r="AI313" s="350">
        <f t="shared" si="267"/>
        <v>0</v>
      </c>
      <c r="AJ313" s="106"/>
      <c r="AK313" s="106"/>
      <c r="AL313" s="1079">
        <v>0.34</v>
      </c>
      <c r="AM313" s="349">
        <f t="shared" si="286"/>
        <v>0</v>
      </c>
      <c r="AN313" s="349">
        <f t="shared" si="287"/>
        <v>0</v>
      </c>
      <c r="AO313" s="349">
        <f t="shared" si="288"/>
        <v>0</v>
      </c>
      <c r="AP313" s="349">
        <f t="shared" si="268"/>
        <v>0</v>
      </c>
      <c r="AQ313" s="349">
        <f t="shared" si="269"/>
        <v>0</v>
      </c>
      <c r="AR313" s="349">
        <f t="shared" si="270"/>
        <v>0</v>
      </c>
      <c r="AS313" s="350">
        <f t="shared" si="271"/>
        <v>0</v>
      </c>
      <c r="AT313" s="106"/>
      <c r="AU313" s="106"/>
      <c r="AV313" s="1079">
        <v>0.34</v>
      </c>
      <c r="AW313" s="349">
        <f t="shared" si="289"/>
        <v>0</v>
      </c>
      <c r="AX313" s="349">
        <f t="shared" si="290"/>
        <v>0</v>
      </c>
      <c r="AY313" s="349">
        <f t="shared" si="291"/>
        <v>0</v>
      </c>
      <c r="AZ313" s="349">
        <f t="shared" si="272"/>
        <v>0</v>
      </c>
      <c r="BA313" s="349">
        <f t="shared" si="273"/>
        <v>0</v>
      </c>
      <c r="BB313" s="349">
        <f t="shared" si="274"/>
        <v>0</v>
      </c>
      <c r="BC313" s="350">
        <f t="shared" si="275"/>
        <v>0</v>
      </c>
      <c r="BD313" s="106"/>
      <c r="BE313" s="106"/>
      <c r="BF313" s="1079">
        <v>0.34</v>
      </c>
      <c r="BG313" s="349">
        <f t="shared" si="292"/>
        <v>0</v>
      </c>
      <c r="BH313" s="349">
        <f t="shared" si="293"/>
        <v>0</v>
      </c>
      <c r="BI313" s="349">
        <f t="shared" si="294"/>
        <v>0</v>
      </c>
      <c r="BJ313" s="349">
        <f t="shared" si="276"/>
        <v>0</v>
      </c>
      <c r="BK313" s="349">
        <f t="shared" si="277"/>
        <v>0</v>
      </c>
      <c r="BL313" s="349">
        <f t="shared" si="278"/>
        <v>0</v>
      </c>
      <c r="BM313" s="350">
        <f t="shared" si="279"/>
        <v>0</v>
      </c>
    </row>
    <row r="314" spans="2:65" x14ac:dyDescent="0.25">
      <c r="B314" s="1079">
        <v>0.33</v>
      </c>
      <c r="C314" s="349"/>
      <c r="D314" s="349"/>
      <c r="E314" s="349"/>
      <c r="F314" s="349">
        <f>'Form 5 BIODIESEL'!E269</f>
        <v>0</v>
      </c>
      <c r="G314" s="349">
        <f>'Form 6 LNG'!E269</f>
        <v>0</v>
      </c>
      <c r="H314" s="349">
        <f>'Form 7 BUNKER C'!E269</f>
        <v>0</v>
      </c>
      <c r="I314" s="350">
        <f>'Form 8 LFO Diesel'!E269</f>
        <v>0</v>
      </c>
      <c r="J314" s="106"/>
      <c r="K314" s="106"/>
      <c r="L314" s="106"/>
      <c r="M314" s="106"/>
      <c r="N314" s="106"/>
      <c r="O314" s="106"/>
      <c r="P314" s="106"/>
      <c r="Q314" s="106"/>
      <c r="R314" s="1079">
        <v>0.33</v>
      </c>
      <c r="S314" s="349">
        <f t="shared" si="280"/>
        <v>0</v>
      </c>
      <c r="T314" s="349">
        <f t="shared" si="281"/>
        <v>0</v>
      </c>
      <c r="U314" s="349">
        <f t="shared" si="282"/>
        <v>0</v>
      </c>
      <c r="V314" s="349">
        <f t="shared" si="260"/>
        <v>0</v>
      </c>
      <c r="W314" s="349">
        <f t="shared" si="261"/>
        <v>0</v>
      </c>
      <c r="X314" s="349">
        <f t="shared" si="262"/>
        <v>0</v>
      </c>
      <c r="Y314" s="350">
        <f t="shared" si="263"/>
        <v>0</v>
      </c>
      <c r="Z314" s="106"/>
      <c r="AA314" s="106"/>
      <c r="AB314" s="1079">
        <v>0.33</v>
      </c>
      <c r="AC314" s="349">
        <f t="shared" si="283"/>
        <v>0</v>
      </c>
      <c r="AD314" s="349">
        <f t="shared" si="284"/>
        <v>0</v>
      </c>
      <c r="AE314" s="349">
        <f t="shared" si="285"/>
        <v>0</v>
      </c>
      <c r="AF314" s="349">
        <f t="shared" si="264"/>
        <v>0</v>
      </c>
      <c r="AG314" s="349">
        <f t="shared" si="265"/>
        <v>0</v>
      </c>
      <c r="AH314" s="349">
        <f t="shared" si="266"/>
        <v>0</v>
      </c>
      <c r="AI314" s="350">
        <f t="shared" si="267"/>
        <v>0</v>
      </c>
      <c r="AJ314" s="106"/>
      <c r="AK314" s="106"/>
      <c r="AL314" s="1079">
        <v>0.33</v>
      </c>
      <c r="AM314" s="349">
        <f t="shared" si="286"/>
        <v>0</v>
      </c>
      <c r="AN314" s="349">
        <f t="shared" si="287"/>
        <v>0</v>
      </c>
      <c r="AO314" s="349">
        <f t="shared" si="288"/>
        <v>0</v>
      </c>
      <c r="AP314" s="349">
        <f t="shared" si="268"/>
        <v>0</v>
      </c>
      <c r="AQ314" s="349">
        <f t="shared" si="269"/>
        <v>0</v>
      </c>
      <c r="AR314" s="349">
        <f t="shared" si="270"/>
        <v>0</v>
      </c>
      <c r="AS314" s="350">
        <f t="shared" si="271"/>
        <v>0</v>
      </c>
      <c r="AT314" s="106"/>
      <c r="AU314" s="106"/>
      <c r="AV314" s="1079">
        <v>0.33</v>
      </c>
      <c r="AW314" s="349">
        <f t="shared" si="289"/>
        <v>0</v>
      </c>
      <c r="AX314" s="349">
        <f t="shared" si="290"/>
        <v>0</v>
      </c>
      <c r="AY314" s="349">
        <f t="shared" si="291"/>
        <v>0</v>
      </c>
      <c r="AZ314" s="349">
        <f t="shared" si="272"/>
        <v>0</v>
      </c>
      <c r="BA314" s="349">
        <f t="shared" si="273"/>
        <v>0</v>
      </c>
      <c r="BB314" s="349">
        <f t="shared" si="274"/>
        <v>0</v>
      </c>
      <c r="BC314" s="350">
        <f t="shared" si="275"/>
        <v>0</v>
      </c>
      <c r="BD314" s="106"/>
      <c r="BE314" s="106"/>
      <c r="BF314" s="1079">
        <v>0.33</v>
      </c>
      <c r="BG314" s="349">
        <f t="shared" si="292"/>
        <v>0</v>
      </c>
      <c r="BH314" s="349">
        <f t="shared" si="293"/>
        <v>0</v>
      </c>
      <c r="BI314" s="349">
        <f t="shared" si="294"/>
        <v>0</v>
      </c>
      <c r="BJ314" s="349">
        <f t="shared" si="276"/>
        <v>0</v>
      </c>
      <c r="BK314" s="349">
        <f t="shared" si="277"/>
        <v>0</v>
      </c>
      <c r="BL314" s="349">
        <f t="shared" si="278"/>
        <v>0</v>
      </c>
      <c r="BM314" s="350">
        <f t="shared" si="279"/>
        <v>0</v>
      </c>
    </row>
    <row r="315" spans="2:65" x14ac:dyDescent="0.25">
      <c r="B315" s="1079">
        <v>0.32</v>
      </c>
      <c r="C315" s="349"/>
      <c r="D315" s="349"/>
      <c r="E315" s="349"/>
      <c r="F315" s="349">
        <f>'Form 5 BIODIESEL'!E270</f>
        <v>0</v>
      </c>
      <c r="G315" s="349">
        <f>'Form 6 LNG'!E270</f>
        <v>0</v>
      </c>
      <c r="H315" s="349">
        <f>'Form 7 BUNKER C'!E270</f>
        <v>0</v>
      </c>
      <c r="I315" s="350">
        <f>'Form 8 LFO Diesel'!E270</f>
        <v>0</v>
      </c>
      <c r="J315" s="106"/>
      <c r="K315" s="106"/>
      <c r="L315" s="106"/>
      <c r="M315" s="106"/>
      <c r="N315" s="106"/>
      <c r="O315" s="106"/>
      <c r="P315" s="106"/>
      <c r="Q315" s="106"/>
      <c r="R315" s="1079">
        <v>0.32</v>
      </c>
      <c r="S315" s="349">
        <f t="shared" si="280"/>
        <v>0</v>
      </c>
      <c r="T315" s="349">
        <f t="shared" si="281"/>
        <v>0</v>
      </c>
      <c r="U315" s="349">
        <f t="shared" si="282"/>
        <v>0</v>
      </c>
      <c r="V315" s="349">
        <f t="shared" si="260"/>
        <v>0</v>
      </c>
      <c r="W315" s="349">
        <f t="shared" si="261"/>
        <v>0</v>
      </c>
      <c r="X315" s="349">
        <f t="shared" si="262"/>
        <v>0</v>
      </c>
      <c r="Y315" s="350">
        <f t="shared" si="263"/>
        <v>0</v>
      </c>
      <c r="Z315" s="106"/>
      <c r="AA315" s="106"/>
      <c r="AB315" s="1079">
        <v>0.32</v>
      </c>
      <c r="AC315" s="349">
        <f t="shared" si="283"/>
        <v>0</v>
      </c>
      <c r="AD315" s="349">
        <f t="shared" si="284"/>
        <v>0</v>
      </c>
      <c r="AE315" s="349">
        <f t="shared" si="285"/>
        <v>0</v>
      </c>
      <c r="AF315" s="349">
        <f t="shared" si="264"/>
        <v>0</v>
      </c>
      <c r="AG315" s="349">
        <f t="shared" si="265"/>
        <v>0</v>
      </c>
      <c r="AH315" s="349">
        <f t="shared" si="266"/>
        <v>0</v>
      </c>
      <c r="AI315" s="350">
        <f t="shared" si="267"/>
        <v>0</v>
      </c>
      <c r="AJ315" s="106"/>
      <c r="AK315" s="106"/>
      <c r="AL315" s="1079">
        <v>0.32</v>
      </c>
      <c r="AM315" s="349">
        <f t="shared" si="286"/>
        <v>0</v>
      </c>
      <c r="AN315" s="349">
        <f t="shared" si="287"/>
        <v>0</v>
      </c>
      <c r="AO315" s="349">
        <f t="shared" si="288"/>
        <v>0</v>
      </c>
      <c r="AP315" s="349">
        <f t="shared" si="268"/>
        <v>0</v>
      </c>
      <c r="AQ315" s="349">
        <f t="shared" si="269"/>
        <v>0</v>
      </c>
      <c r="AR315" s="349">
        <f t="shared" si="270"/>
        <v>0</v>
      </c>
      <c r="AS315" s="350">
        <f t="shared" si="271"/>
        <v>0</v>
      </c>
      <c r="AT315" s="106"/>
      <c r="AU315" s="106"/>
      <c r="AV315" s="1079">
        <v>0.32</v>
      </c>
      <c r="AW315" s="349">
        <f t="shared" si="289"/>
        <v>0</v>
      </c>
      <c r="AX315" s="349">
        <f t="shared" si="290"/>
        <v>0</v>
      </c>
      <c r="AY315" s="349">
        <f t="shared" si="291"/>
        <v>0</v>
      </c>
      <c r="AZ315" s="349">
        <f t="shared" si="272"/>
        <v>0</v>
      </c>
      <c r="BA315" s="349">
        <f t="shared" si="273"/>
        <v>0</v>
      </c>
      <c r="BB315" s="349">
        <f t="shared" si="274"/>
        <v>0</v>
      </c>
      <c r="BC315" s="350">
        <f t="shared" si="275"/>
        <v>0</v>
      </c>
      <c r="BD315" s="106"/>
      <c r="BE315" s="106"/>
      <c r="BF315" s="1079">
        <v>0.32</v>
      </c>
      <c r="BG315" s="349">
        <f t="shared" si="292"/>
        <v>0</v>
      </c>
      <c r="BH315" s="349">
        <f t="shared" si="293"/>
        <v>0</v>
      </c>
      <c r="BI315" s="349">
        <f t="shared" si="294"/>
        <v>0</v>
      </c>
      <c r="BJ315" s="349">
        <f t="shared" si="276"/>
        <v>0</v>
      </c>
      <c r="BK315" s="349">
        <f t="shared" si="277"/>
        <v>0</v>
      </c>
      <c r="BL315" s="349">
        <f t="shared" si="278"/>
        <v>0</v>
      </c>
      <c r="BM315" s="350">
        <f t="shared" si="279"/>
        <v>0</v>
      </c>
    </row>
    <row r="316" spans="2:65" x14ac:dyDescent="0.25">
      <c r="B316" s="1079">
        <v>0.31</v>
      </c>
      <c r="C316" s="349"/>
      <c r="D316" s="349"/>
      <c r="E316" s="349"/>
      <c r="F316" s="349">
        <f>'Form 5 BIODIESEL'!E271</f>
        <v>0</v>
      </c>
      <c r="G316" s="349">
        <f>'Form 6 LNG'!E271</f>
        <v>0</v>
      </c>
      <c r="H316" s="349">
        <f>'Form 7 BUNKER C'!E271</f>
        <v>0</v>
      </c>
      <c r="I316" s="350">
        <f>'Form 8 LFO Diesel'!E271</f>
        <v>0</v>
      </c>
      <c r="J316" s="106"/>
      <c r="K316" s="106"/>
      <c r="L316" s="106"/>
      <c r="M316" s="106"/>
      <c r="N316" s="106"/>
      <c r="O316" s="106"/>
      <c r="P316" s="106"/>
      <c r="Q316" s="106"/>
      <c r="R316" s="1079">
        <v>0.31</v>
      </c>
      <c r="S316" s="349">
        <f t="shared" si="280"/>
        <v>0</v>
      </c>
      <c r="T316" s="349">
        <f t="shared" si="281"/>
        <v>0</v>
      </c>
      <c r="U316" s="349">
        <f t="shared" si="282"/>
        <v>0</v>
      </c>
      <c r="V316" s="349">
        <f t="shared" si="260"/>
        <v>0</v>
      </c>
      <c r="W316" s="349">
        <f t="shared" si="261"/>
        <v>0</v>
      </c>
      <c r="X316" s="349">
        <f t="shared" si="262"/>
        <v>0</v>
      </c>
      <c r="Y316" s="350">
        <f t="shared" si="263"/>
        <v>0</v>
      </c>
      <c r="Z316" s="106"/>
      <c r="AA316" s="106"/>
      <c r="AB316" s="1079">
        <v>0.31</v>
      </c>
      <c r="AC316" s="349">
        <f t="shared" si="283"/>
        <v>0</v>
      </c>
      <c r="AD316" s="349">
        <f t="shared" si="284"/>
        <v>0</v>
      </c>
      <c r="AE316" s="349">
        <f t="shared" si="285"/>
        <v>0</v>
      </c>
      <c r="AF316" s="349">
        <f t="shared" si="264"/>
        <v>0</v>
      </c>
      <c r="AG316" s="349">
        <f t="shared" si="265"/>
        <v>0</v>
      </c>
      <c r="AH316" s="349">
        <f t="shared" si="266"/>
        <v>0</v>
      </c>
      <c r="AI316" s="350">
        <f t="shared" si="267"/>
        <v>0</v>
      </c>
      <c r="AJ316" s="106"/>
      <c r="AK316" s="106"/>
      <c r="AL316" s="1079">
        <v>0.31</v>
      </c>
      <c r="AM316" s="349">
        <f t="shared" si="286"/>
        <v>0</v>
      </c>
      <c r="AN316" s="349">
        <f t="shared" si="287"/>
        <v>0</v>
      </c>
      <c r="AO316" s="349">
        <f t="shared" si="288"/>
        <v>0</v>
      </c>
      <c r="AP316" s="349">
        <f t="shared" si="268"/>
        <v>0</v>
      </c>
      <c r="AQ316" s="349">
        <f t="shared" si="269"/>
        <v>0</v>
      </c>
      <c r="AR316" s="349">
        <f t="shared" si="270"/>
        <v>0</v>
      </c>
      <c r="AS316" s="350">
        <f t="shared" si="271"/>
        <v>0</v>
      </c>
      <c r="AT316" s="106"/>
      <c r="AU316" s="106"/>
      <c r="AV316" s="1079">
        <v>0.31</v>
      </c>
      <c r="AW316" s="349">
        <f t="shared" si="289"/>
        <v>0</v>
      </c>
      <c r="AX316" s="349">
        <f t="shared" si="290"/>
        <v>0</v>
      </c>
      <c r="AY316" s="349">
        <f t="shared" si="291"/>
        <v>0</v>
      </c>
      <c r="AZ316" s="349">
        <f t="shared" si="272"/>
        <v>0</v>
      </c>
      <c r="BA316" s="349">
        <f t="shared" si="273"/>
        <v>0</v>
      </c>
      <c r="BB316" s="349">
        <f t="shared" si="274"/>
        <v>0</v>
      </c>
      <c r="BC316" s="350">
        <f t="shared" si="275"/>
        <v>0</v>
      </c>
      <c r="BD316" s="106"/>
      <c r="BE316" s="106"/>
      <c r="BF316" s="1079">
        <v>0.31</v>
      </c>
      <c r="BG316" s="349">
        <f t="shared" si="292"/>
        <v>0</v>
      </c>
      <c r="BH316" s="349">
        <f t="shared" si="293"/>
        <v>0</v>
      </c>
      <c r="BI316" s="349">
        <f t="shared" si="294"/>
        <v>0</v>
      </c>
      <c r="BJ316" s="349">
        <f t="shared" si="276"/>
        <v>0</v>
      </c>
      <c r="BK316" s="349">
        <f t="shared" si="277"/>
        <v>0</v>
      </c>
      <c r="BL316" s="349">
        <f t="shared" si="278"/>
        <v>0</v>
      </c>
      <c r="BM316" s="350">
        <f t="shared" si="279"/>
        <v>0</v>
      </c>
    </row>
    <row r="317" spans="2:65" x14ac:dyDescent="0.25">
      <c r="B317" s="1079">
        <v>0.3</v>
      </c>
      <c r="C317" s="349"/>
      <c r="D317" s="349"/>
      <c r="E317" s="349"/>
      <c r="F317" s="349">
        <f>'Form 5 BIODIESEL'!E286</f>
        <v>0</v>
      </c>
      <c r="G317" s="349">
        <f>'Form 6 LNG'!E286</f>
        <v>0</v>
      </c>
      <c r="H317" s="349">
        <f>'Form 7 BUNKER C'!E286</f>
        <v>0</v>
      </c>
      <c r="I317" s="350">
        <f>'Form 8 LFO Diesel'!E286</f>
        <v>0</v>
      </c>
      <c r="J317" s="106"/>
      <c r="K317" s="106"/>
      <c r="L317" s="106"/>
      <c r="M317" s="106"/>
      <c r="N317" s="106"/>
      <c r="O317" s="106"/>
      <c r="P317" s="106"/>
      <c r="Q317" s="106"/>
      <c r="R317" s="1079">
        <v>0.3</v>
      </c>
      <c r="S317" s="349">
        <f t="shared" si="280"/>
        <v>0</v>
      </c>
      <c r="T317" s="349">
        <f t="shared" si="281"/>
        <v>0</v>
      </c>
      <c r="U317" s="349">
        <f t="shared" si="282"/>
        <v>0</v>
      </c>
      <c r="V317" s="349">
        <f t="shared" si="260"/>
        <v>0</v>
      </c>
      <c r="W317" s="349">
        <f t="shared" si="261"/>
        <v>0</v>
      </c>
      <c r="X317" s="349">
        <f t="shared" si="262"/>
        <v>0</v>
      </c>
      <c r="Y317" s="350">
        <f t="shared" si="263"/>
        <v>0</v>
      </c>
      <c r="Z317" s="106"/>
      <c r="AA317" s="106"/>
      <c r="AB317" s="1079">
        <v>0.3</v>
      </c>
      <c r="AC317" s="349">
        <f t="shared" si="283"/>
        <v>0</v>
      </c>
      <c r="AD317" s="349">
        <f t="shared" si="284"/>
        <v>0</v>
      </c>
      <c r="AE317" s="349">
        <f t="shared" si="285"/>
        <v>0</v>
      </c>
      <c r="AF317" s="349">
        <f t="shared" si="264"/>
        <v>0</v>
      </c>
      <c r="AG317" s="349">
        <f t="shared" si="265"/>
        <v>0</v>
      </c>
      <c r="AH317" s="349">
        <f t="shared" si="266"/>
        <v>0</v>
      </c>
      <c r="AI317" s="350">
        <f t="shared" si="267"/>
        <v>0</v>
      </c>
      <c r="AJ317" s="106"/>
      <c r="AK317" s="106"/>
      <c r="AL317" s="1079">
        <v>0.3</v>
      </c>
      <c r="AM317" s="349">
        <f t="shared" si="286"/>
        <v>0</v>
      </c>
      <c r="AN317" s="349">
        <f t="shared" si="287"/>
        <v>0</v>
      </c>
      <c r="AO317" s="349">
        <f t="shared" si="288"/>
        <v>0</v>
      </c>
      <c r="AP317" s="349">
        <f t="shared" si="268"/>
        <v>0</v>
      </c>
      <c r="AQ317" s="349">
        <f t="shared" si="269"/>
        <v>0</v>
      </c>
      <c r="AR317" s="349">
        <f t="shared" si="270"/>
        <v>0</v>
      </c>
      <c r="AS317" s="350">
        <f t="shared" si="271"/>
        <v>0</v>
      </c>
      <c r="AT317" s="106"/>
      <c r="AU317" s="106"/>
      <c r="AV317" s="1079">
        <v>0.3</v>
      </c>
      <c r="AW317" s="349">
        <f t="shared" si="289"/>
        <v>0</v>
      </c>
      <c r="AX317" s="349">
        <f t="shared" si="290"/>
        <v>0</v>
      </c>
      <c r="AY317" s="349">
        <f t="shared" si="291"/>
        <v>0</v>
      </c>
      <c r="AZ317" s="349">
        <f t="shared" si="272"/>
        <v>0</v>
      </c>
      <c r="BA317" s="349">
        <f t="shared" si="273"/>
        <v>0</v>
      </c>
      <c r="BB317" s="349">
        <f t="shared" si="274"/>
        <v>0</v>
      </c>
      <c r="BC317" s="350">
        <f t="shared" si="275"/>
        <v>0</v>
      </c>
      <c r="BD317" s="106"/>
      <c r="BE317" s="106"/>
      <c r="BF317" s="1079">
        <v>0.3</v>
      </c>
      <c r="BG317" s="349">
        <f t="shared" si="292"/>
        <v>0</v>
      </c>
      <c r="BH317" s="349">
        <f t="shared" si="293"/>
        <v>0</v>
      </c>
      <c r="BI317" s="349">
        <f t="shared" si="294"/>
        <v>0</v>
      </c>
      <c r="BJ317" s="349">
        <f t="shared" si="276"/>
        <v>0</v>
      </c>
      <c r="BK317" s="349">
        <f t="shared" si="277"/>
        <v>0</v>
      </c>
      <c r="BL317" s="349">
        <f t="shared" si="278"/>
        <v>0</v>
      </c>
      <c r="BM317" s="350">
        <f t="shared" si="279"/>
        <v>0</v>
      </c>
    </row>
    <row r="318" spans="2:65" x14ac:dyDescent="0.25">
      <c r="B318" s="1079">
        <v>0.28999999999999998</v>
      </c>
      <c r="C318" s="349"/>
      <c r="D318" s="349"/>
      <c r="E318" s="349"/>
      <c r="F318" s="349">
        <f>'Form 5 BIODIESEL'!E287</f>
        <v>0</v>
      </c>
      <c r="G318" s="349">
        <f>'Form 6 LNG'!E287</f>
        <v>0</v>
      </c>
      <c r="H318" s="349">
        <f>'Form 7 BUNKER C'!E287</f>
        <v>0</v>
      </c>
      <c r="I318" s="350">
        <f>'Form 8 LFO Diesel'!E287</f>
        <v>0</v>
      </c>
      <c r="J318" s="106"/>
      <c r="K318" s="106"/>
      <c r="L318" s="106"/>
      <c r="M318" s="106"/>
      <c r="N318" s="106"/>
      <c r="O318" s="106"/>
      <c r="P318" s="106"/>
      <c r="Q318" s="106"/>
      <c r="R318" s="1079">
        <v>0.28999999999999998</v>
      </c>
      <c r="S318" s="349">
        <f t="shared" si="280"/>
        <v>0</v>
      </c>
      <c r="T318" s="349">
        <f t="shared" si="281"/>
        <v>0</v>
      </c>
      <c r="U318" s="349">
        <f t="shared" si="282"/>
        <v>0</v>
      </c>
      <c r="V318" s="349">
        <f t="shared" si="260"/>
        <v>0</v>
      </c>
      <c r="W318" s="349">
        <f t="shared" si="261"/>
        <v>0</v>
      </c>
      <c r="X318" s="349">
        <f t="shared" si="262"/>
        <v>0</v>
      </c>
      <c r="Y318" s="350">
        <f t="shared" si="263"/>
        <v>0</v>
      </c>
      <c r="Z318" s="106"/>
      <c r="AA318" s="106"/>
      <c r="AB318" s="1079">
        <v>0.28999999999999998</v>
      </c>
      <c r="AC318" s="349">
        <f t="shared" si="283"/>
        <v>0</v>
      </c>
      <c r="AD318" s="349">
        <f t="shared" si="284"/>
        <v>0</v>
      </c>
      <c r="AE318" s="349">
        <f t="shared" si="285"/>
        <v>0</v>
      </c>
      <c r="AF318" s="349">
        <f t="shared" si="264"/>
        <v>0</v>
      </c>
      <c r="AG318" s="349">
        <f t="shared" si="265"/>
        <v>0</v>
      </c>
      <c r="AH318" s="349">
        <f t="shared" si="266"/>
        <v>0</v>
      </c>
      <c r="AI318" s="350">
        <f t="shared" si="267"/>
        <v>0</v>
      </c>
      <c r="AJ318" s="106"/>
      <c r="AK318" s="106"/>
      <c r="AL318" s="1079">
        <v>0.28999999999999998</v>
      </c>
      <c r="AM318" s="349">
        <f t="shared" si="286"/>
        <v>0</v>
      </c>
      <c r="AN318" s="349">
        <f t="shared" si="287"/>
        <v>0</v>
      </c>
      <c r="AO318" s="349">
        <f t="shared" si="288"/>
        <v>0</v>
      </c>
      <c r="AP318" s="349">
        <f t="shared" si="268"/>
        <v>0</v>
      </c>
      <c r="AQ318" s="349">
        <f t="shared" si="269"/>
        <v>0</v>
      </c>
      <c r="AR318" s="349">
        <f t="shared" si="270"/>
        <v>0</v>
      </c>
      <c r="AS318" s="350">
        <f t="shared" si="271"/>
        <v>0</v>
      </c>
      <c r="AT318" s="106"/>
      <c r="AU318" s="106"/>
      <c r="AV318" s="1079">
        <v>0.28999999999999998</v>
      </c>
      <c r="AW318" s="349">
        <f t="shared" si="289"/>
        <v>0</v>
      </c>
      <c r="AX318" s="349">
        <f t="shared" si="290"/>
        <v>0</v>
      </c>
      <c r="AY318" s="349">
        <f t="shared" si="291"/>
        <v>0</v>
      </c>
      <c r="AZ318" s="349">
        <f t="shared" si="272"/>
        <v>0</v>
      </c>
      <c r="BA318" s="349">
        <f t="shared" si="273"/>
        <v>0</v>
      </c>
      <c r="BB318" s="349">
        <f t="shared" si="274"/>
        <v>0</v>
      </c>
      <c r="BC318" s="350">
        <f t="shared" si="275"/>
        <v>0</v>
      </c>
      <c r="BD318" s="106"/>
      <c r="BE318" s="106"/>
      <c r="BF318" s="1079">
        <v>0.28999999999999998</v>
      </c>
      <c r="BG318" s="349">
        <f t="shared" si="292"/>
        <v>0</v>
      </c>
      <c r="BH318" s="349">
        <f t="shared" si="293"/>
        <v>0</v>
      </c>
      <c r="BI318" s="349">
        <f t="shared" si="294"/>
        <v>0</v>
      </c>
      <c r="BJ318" s="349">
        <f t="shared" si="276"/>
        <v>0</v>
      </c>
      <c r="BK318" s="349">
        <f t="shared" si="277"/>
        <v>0</v>
      </c>
      <c r="BL318" s="349">
        <f t="shared" si="278"/>
        <v>0</v>
      </c>
      <c r="BM318" s="350">
        <f t="shared" si="279"/>
        <v>0</v>
      </c>
    </row>
    <row r="319" spans="2:65" x14ac:dyDescent="0.25">
      <c r="B319" s="1079">
        <v>0.28000000000000003</v>
      </c>
      <c r="C319" s="349"/>
      <c r="D319" s="349"/>
      <c r="E319" s="349"/>
      <c r="F319" s="349">
        <f>'Form 5 BIODIESEL'!E288</f>
        <v>0</v>
      </c>
      <c r="G319" s="349">
        <f>'Form 6 LNG'!E288</f>
        <v>0</v>
      </c>
      <c r="H319" s="349">
        <f>'Form 7 BUNKER C'!E288</f>
        <v>0</v>
      </c>
      <c r="I319" s="350">
        <f>'Form 8 LFO Diesel'!E288</f>
        <v>0</v>
      </c>
      <c r="J319" s="106"/>
      <c r="K319" s="106"/>
      <c r="L319" s="106"/>
      <c r="M319" s="106"/>
      <c r="N319" s="106"/>
      <c r="O319" s="106"/>
      <c r="P319" s="106"/>
      <c r="Q319" s="106"/>
      <c r="R319" s="1079">
        <v>0.28000000000000003</v>
      </c>
      <c r="S319" s="349">
        <f t="shared" si="280"/>
        <v>0</v>
      </c>
      <c r="T319" s="349">
        <f t="shared" si="281"/>
        <v>0</v>
      </c>
      <c r="U319" s="349">
        <f t="shared" si="282"/>
        <v>0</v>
      </c>
      <c r="V319" s="349">
        <f t="shared" si="260"/>
        <v>0</v>
      </c>
      <c r="W319" s="349">
        <f t="shared" si="261"/>
        <v>0</v>
      </c>
      <c r="X319" s="349">
        <f t="shared" si="262"/>
        <v>0</v>
      </c>
      <c r="Y319" s="350">
        <f t="shared" si="263"/>
        <v>0</v>
      </c>
      <c r="Z319" s="106"/>
      <c r="AA319" s="106"/>
      <c r="AB319" s="1079">
        <v>0.28000000000000003</v>
      </c>
      <c r="AC319" s="349">
        <f t="shared" si="283"/>
        <v>0</v>
      </c>
      <c r="AD319" s="349">
        <f t="shared" si="284"/>
        <v>0</v>
      </c>
      <c r="AE319" s="349">
        <f t="shared" si="285"/>
        <v>0</v>
      </c>
      <c r="AF319" s="349">
        <f t="shared" si="264"/>
        <v>0</v>
      </c>
      <c r="AG319" s="349">
        <f t="shared" si="265"/>
        <v>0</v>
      </c>
      <c r="AH319" s="349">
        <f t="shared" si="266"/>
        <v>0</v>
      </c>
      <c r="AI319" s="350">
        <f t="shared" si="267"/>
        <v>0</v>
      </c>
      <c r="AJ319" s="106"/>
      <c r="AK319" s="106"/>
      <c r="AL319" s="1079">
        <v>0.28000000000000003</v>
      </c>
      <c r="AM319" s="349">
        <f t="shared" si="286"/>
        <v>0</v>
      </c>
      <c r="AN319" s="349">
        <f t="shared" si="287"/>
        <v>0</v>
      </c>
      <c r="AO319" s="349">
        <f t="shared" si="288"/>
        <v>0</v>
      </c>
      <c r="AP319" s="349">
        <f t="shared" si="268"/>
        <v>0</v>
      </c>
      <c r="AQ319" s="349">
        <f t="shared" si="269"/>
        <v>0</v>
      </c>
      <c r="AR319" s="349">
        <f t="shared" si="270"/>
        <v>0</v>
      </c>
      <c r="AS319" s="350">
        <f t="shared" si="271"/>
        <v>0</v>
      </c>
      <c r="AT319" s="106"/>
      <c r="AU319" s="106"/>
      <c r="AV319" s="1079">
        <v>0.28000000000000003</v>
      </c>
      <c r="AW319" s="349">
        <f t="shared" si="289"/>
        <v>0</v>
      </c>
      <c r="AX319" s="349">
        <f t="shared" si="290"/>
        <v>0</v>
      </c>
      <c r="AY319" s="349">
        <f t="shared" si="291"/>
        <v>0</v>
      </c>
      <c r="AZ319" s="349">
        <f t="shared" si="272"/>
        <v>0</v>
      </c>
      <c r="BA319" s="349">
        <f t="shared" si="273"/>
        <v>0</v>
      </c>
      <c r="BB319" s="349">
        <f t="shared" si="274"/>
        <v>0</v>
      </c>
      <c r="BC319" s="350">
        <f t="shared" si="275"/>
        <v>0</v>
      </c>
      <c r="BD319" s="106"/>
      <c r="BE319" s="106"/>
      <c r="BF319" s="1079">
        <v>0.28000000000000003</v>
      </c>
      <c r="BG319" s="349">
        <f t="shared" si="292"/>
        <v>0</v>
      </c>
      <c r="BH319" s="349">
        <f t="shared" si="293"/>
        <v>0</v>
      </c>
      <c r="BI319" s="349">
        <f t="shared" si="294"/>
        <v>0</v>
      </c>
      <c r="BJ319" s="349">
        <f t="shared" si="276"/>
        <v>0</v>
      </c>
      <c r="BK319" s="349">
        <f t="shared" si="277"/>
        <v>0</v>
      </c>
      <c r="BL319" s="349">
        <f t="shared" si="278"/>
        <v>0</v>
      </c>
      <c r="BM319" s="350">
        <f t="shared" si="279"/>
        <v>0</v>
      </c>
    </row>
    <row r="320" spans="2:65" x14ac:dyDescent="0.25">
      <c r="B320" s="1079">
        <v>0.27</v>
      </c>
      <c r="C320" s="349"/>
      <c r="D320" s="349"/>
      <c r="E320" s="349"/>
      <c r="F320" s="349">
        <f>'Form 5 BIODIESEL'!E289</f>
        <v>0</v>
      </c>
      <c r="G320" s="349">
        <f>'Form 6 LNG'!E289</f>
        <v>0</v>
      </c>
      <c r="H320" s="349">
        <f>'Form 7 BUNKER C'!E289</f>
        <v>0</v>
      </c>
      <c r="I320" s="350">
        <f>'Form 8 LFO Diesel'!E289</f>
        <v>0</v>
      </c>
      <c r="J320" s="106"/>
      <c r="K320" s="106"/>
      <c r="L320" s="106"/>
      <c r="M320" s="106"/>
      <c r="N320" s="106"/>
      <c r="O320" s="106"/>
      <c r="P320" s="106"/>
      <c r="Q320" s="106"/>
      <c r="R320" s="1079">
        <v>0.27</v>
      </c>
      <c r="S320" s="349">
        <f t="shared" si="280"/>
        <v>0</v>
      </c>
      <c r="T320" s="349">
        <f t="shared" si="281"/>
        <v>0</v>
      </c>
      <c r="U320" s="349">
        <f t="shared" si="282"/>
        <v>0</v>
      </c>
      <c r="V320" s="349">
        <f t="shared" si="260"/>
        <v>0</v>
      </c>
      <c r="W320" s="349">
        <f t="shared" si="261"/>
        <v>0</v>
      </c>
      <c r="X320" s="349">
        <f t="shared" si="262"/>
        <v>0</v>
      </c>
      <c r="Y320" s="350">
        <f t="shared" si="263"/>
        <v>0</v>
      </c>
      <c r="Z320" s="106"/>
      <c r="AA320" s="106"/>
      <c r="AB320" s="1079">
        <v>0.27</v>
      </c>
      <c r="AC320" s="349">
        <f t="shared" si="283"/>
        <v>0</v>
      </c>
      <c r="AD320" s="349">
        <f t="shared" si="284"/>
        <v>0</v>
      </c>
      <c r="AE320" s="349">
        <f t="shared" si="285"/>
        <v>0</v>
      </c>
      <c r="AF320" s="349">
        <f t="shared" si="264"/>
        <v>0</v>
      </c>
      <c r="AG320" s="349">
        <f t="shared" si="265"/>
        <v>0</v>
      </c>
      <c r="AH320" s="349">
        <f t="shared" si="266"/>
        <v>0</v>
      </c>
      <c r="AI320" s="350">
        <f t="shared" si="267"/>
        <v>0</v>
      </c>
      <c r="AJ320" s="106"/>
      <c r="AK320" s="106"/>
      <c r="AL320" s="1079">
        <v>0.27</v>
      </c>
      <c r="AM320" s="349">
        <f t="shared" si="286"/>
        <v>0</v>
      </c>
      <c r="AN320" s="349">
        <f t="shared" si="287"/>
        <v>0</v>
      </c>
      <c r="AO320" s="349">
        <f t="shared" si="288"/>
        <v>0</v>
      </c>
      <c r="AP320" s="349">
        <f t="shared" si="268"/>
        <v>0</v>
      </c>
      <c r="AQ320" s="349">
        <f t="shared" si="269"/>
        <v>0</v>
      </c>
      <c r="AR320" s="349">
        <f t="shared" si="270"/>
        <v>0</v>
      </c>
      <c r="AS320" s="350">
        <f t="shared" si="271"/>
        <v>0</v>
      </c>
      <c r="AT320" s="106"/>
      <c r="AU320" s="106"/>
      <c r="AV320" s="1079">
        <v>0.27</v>
      </c>
      <c r="AW320" s="349">
        <f t="shared" si="289"/>
        <v>0</v>
      </c>
      <c r="AX320" s="349">
        <f t="shared" si="290"/>
        <v>0</v>
      </c>
      <c r="AY320" s="349">
        <f t="shared" si="291"/>
        <v>0</v>
      </c>
      <c r="AZ320" s="349">
        <f t="shared" si="272"/>
        <v>0</v>
      </c>
      <c r="BA320" s="349">
        <f t="shared" si="273"/>
        <v>0</v>
      </c>
      <c r="BB320" s="349">
        <f t="shared" si="274"/>
        <v>0</v>
      </c>
      <c r="BC320" s="350">
        <f t="shared" si="275"/>
        <v>0</v>
      </c>
      <c r="BD320" s="106"/>
      <c r="BE320" s="106"/>
      <c r="BF320" s="1079">
        <v>0.27</v>
      </c>
      <c r="BG320" s="349">
        <f t="shared" si="292"/>
        <v>0</v>
      </c>
      <c r="BH320" s="349">
        <f t="shared" si="293"/>
        <v>0</v>
      </c>
      <c r="BI320" s="349">
        <f t="shared" si="294"/>
        <v>0</v>
      </c>
      <c r="BJ320" s="349">
        <f t="shared" si="276"/>
        <v>0</v>
      </c>
      <c r="BK320" s="349">
        <f t="shared" si="277"/>
        <v>0</v>
      </c>
      <c r="BL320" s="349">
        <f t="shared" si="278"/>
        <v>0</v>
      </c>
      <c r="BM320" s="350">
        <f t="shared" si="279"/>
        <v>0</v>
      </c>
    </row>
    <row r="321" spans="2:65" x14ac:dyDescent="0.25">
      <c r="B321" s="1079">
        <v>0.26</v>
      </c>
      <c r="C321" s="349"/>
      <c r="D321" s="349"/>
      <c r="E321" s="349"/>
      <c r="F321" s="349">
        <f>'Form 5 BIODIESEL'!E290</f>
        <v>0</v>
      </c>
      <c r="G321" s="349">
        <f>'Form 6 LNG'!E290</f>
        <v>0</v>
      </c>
      <c r="H321" s="349">
        <f>'Form 7 BUNKER C'!E290</f>
        <v>0</v>
      </c>
      <c r="I321" s="350">
        <f>'Form 8 LFO Diesel'!E290</f>
        <v>0</v>
      </c>
      <c r="J321" s="106"/>
      <c r="K321" s="106"/>
      <c r="L321" s="106"/>
      <c r="M321" s="106"/>
      <c r="N321" s="106"/>
      <c r="O321" s="106"/>
      <c r="P321" s="106"/>
      <c r="Q321" s="106"/>
      <c r="R321" s="1079">
        <v>0.26</v>
      </c>
      <c r="S321" s="349">
        <f t="shared" si="280"/>
        <v>0</v>
      </c>
      <c r="T321" s="349">
        <f t="shared" si="281"/>
        <v>0</v>
      </c>
      <c r="U321" s="349">
        <f t="shared" si="282"/>
        <v>0</v>
      </c>
      <c r="V321" s="349">
        <f t="shared" si="260"/>
        <v>0</v>
      </c>
      <c r="W321" s="349">
        <f t="shared" si="261"/>
        <v>0</v>
      </c>
      <c r="X321" s="349">
        <f t="shared" si="262"/>
        <v>0</v>
      </c>
      <c r="Y321" s="350">
        <f t="shared" si="263"/>
        <v>0</v>
      </c>
      <c r="Z321" s="106"/>
      <c r="AA321" s="106"/>
      <c r="AB321" s="1079">
        <v>0.26</v>
      </c>
      <c r="AC321" s="349">
        <f t="shared" si="283"/>
        <v>0</v>
      </c>
      <c r="AD321" s="349">
        <f t="shared" si="284"/>
        <v>0</v>
      </c>
      <c r="AE321" s="349">
        <f t="shared" si="285"/>
        <v>0</v>
      </c>
      <c r="AF321" s="349">
        <f t="shared" si="264"/>
        <v>0</v>
      </c>
      <c r="AG321" s="349">
        <f t="shared" si="265"/>
        <v>0</v>
      </c>
      <c r="AH321" s="349">
        <f t="shared" si="266"/>
        <v>0</v>
      </c>
      <c r="AI321" s="350">
        <f t="shared" si="267"/>
        <v>0</v>
      </c>
      <c r="AJ321" s="106"/>
      <c r="AK321" s="106"/>
      <c r="AL321" s="1079">
        <v>0.26</v>
      </c>
      <c r="AM321" s="349">
        <f t="shared" si="286"/>
        <v>0</v>
      </c>
      <c r="AN321" s="349">
        <f t="shared" si="287"/>
        <v>0</v>
      </c>
      <c r="AO321" s="349">
        <f t="shared" si="288"/>
        <v>0</v>
      </c>
      <c r="AP321" s="349">
        <f t="shared" si="268"/>
        <v>0</v>
      </c>
      <c r="AQ321" s="349">
        <f t="shared" si="269"/>
        <v>0</v>
      </c>
      <c r="AR321" s="349">
        <f t="shared" si="270"/>
        <v>0</v>
      </c>
      <c r="AS321" s="350">
        <f t="shared" si="271"/>
        <v>0</v>
      </c>
      <c r="AT321" s="106"/>
      <c r="AU321" s="106"/>
      <c r="AV321" s="1079">
        <v>0.26</v>
      </c>
      <c r="AW321" s="349">
        <f t="shared" si="289"/>
        <v>0</v>
      </c>
      <c r="AX321" s="349">
        <f t="shared" si="290"/>
        <v>0</v>
      </c>
      <c r="AY321" s="349">
        <f t="shared" si="291"/>
        <v>0</v>
      </c>
      <c r="AZ321" s="349">
        <f t="shared" si="272"/>
        <v>0</v>
      </c>
      <c r="BA321" s="349">
        <f t="shared" si="273"/>
        <v>0</v>
      </c>
      <c r="BB321" s="349">
        <f t="shared" si="274"/>
        <v>0</v>
      </c>
      <c r="BC321" s="350">
        <f t="shared" si="275"/>
        <v>0</v>
      </c>
      <c r="BD321" s="106"/>
      <c r="BE321" s="106"/>
      <c r="BF321" s="1079">
        <v>0.26</v>
      </c>
      <c r="BG321" s="349">
        <f t="shared" si="292"/>
        <v>0</v>
      </c>
      <c r="BH321" s="349">
        <f t="shared" si="293"/>
        <v>0</v>
      </c>
      <c r="BI321" s="349">
        <f t="shared" si="294"/>
        <v>0</v>
      </c>
      <c r="BJ321" s="349">
        <f t="shared" si="276"/>
        <v>0</v>
      </c>
      <c r="BK321" s="349">
        <f t="shared" si="277"/>
        <v>0</v>
      </c>
      <c r="BL321" s="349">
        <f t="shared" si="278"/>
        <v>0</v>
      </c>
      <c r="BM321" s="350">
        <f t="shared" si="279"/>
        <v>0</v>
      </c>
    </row>
    <row r="322" spans="2:65" x14ac:dyDescent="0.25">
      <c r="B322" s="1079">
        <v>0.25</v>
      </c>
      <c r="C322" s="349"/>
      <c r="D322" s="349"/>
      <c r="E322" s="349"/>
      <c r="F322" s="349">
        <f>'Form 5 BIODIESEL'!E291</f>
        <v>0</v>
      </c>
      <c r="G322" s="349">
        <f>'Form 6 LNG'!E291</f>
        <v>0</v>
      </c>
      <c r="H322" s="349">
        <f>'Form 7 BUNKER C'!E291</f>
        <v>0</v>
      </c>
      <c r="I322" s="350">
        <f>'Form 8 LFO Diesel'!E291</f>
        <v>0</v>
      </c>
      <c r="J322" s="106"/>
      <c r="K322" s="106"/>
      <c r="L322" s="106"/>
      <c r="M322" s="106"/>
      <c r="N322" s="106"/>
      <c r="O322" s="106"/>
      <c r="P322" s="106"/>
      <c r="Q322" s="106"/>
      <c r="R322" s="1079">
        <v>0.25</v>
      </c>
      <c r="S322" s="349">
        <f t="shared" si="280"/>
        <v>0</v>
      </c>
      <c r="T322" s="349">
        <f t="shared" si="281"/>
        <v>0</v>
      </c>
      <c r="U322" s="349">
        <f t="shared" si="282"/>
        <v>0</v>
      </c>
      <c r="V322" s="349">
        <f t="shared" si="260"/>
        <v>0</v>
      </c>
      <c r="W322" s="349">
        <f t="shared" si="261"/>
        <v>0</v>
      </c>
      <c r="X322" s="349">
        <f t="shared" si="262"/>
        <v>0</v>
      </c>
      <c r="Y322" s="350">
        <f t="shared" si="263"/>
        <v>0</v>
      </c>
      <c r="Z322" s="106"/>
      <c r="AA322" s="106"/>
      <c r="AB322" s="1079">
        <v>0.25</v>
      </c>
      <c r="AC322" s="349">
        <f t="shared" si="283"/>
        <v>0</v>
      </c>
      <c r="AD322" s="349">
        <f t="shared" si="284"/>
        <v>0</v>
      </c>
      <c r="AE322" s="349">
        <f t="shared" si="285"/>
        <v>0</v>
      </c>
      <c r="AF322" s="349">
        <f t="shared" si="264"/>
        <v>0</v>
      </c>
      <c r="AG322" s="349">
        <f t="shared" si="265"/>
        <v>0</v>
      </c>
      <c r="AH322" s="349">
        <f t="shared" si="266"/>
        <v>0</v>
      </c>
      <c r="AI322" s="350">
        <f t="shared" si="267"/>
        <v>0</v>
      </c>
      <c r="AJ322" s="106"/>
      <c r="AK322" s="106"/>
      <c r="AL322" s="1079">
        <v>0.25</v>
      </c>
      <c r="AM322" s="349">
        <f t="shared" si="286"/>
        <v>0</v>
      </c>
      <c r="AN322" s="349">
        <f t="shared" si="287"/>
        <v>0</v>
      </c>
      <c r="AO322" s="349">
        <f t="shared" si="288"/>
        <v>0</v>
      </c>
      <c r="AP322" s="349">
        <f t="shared" si="268"/>
        <v>0</v>
      </c>
      <c r="AQ322" s="349">
        <f t="shared" si="269"/>
        <v>0</v>
      </c>
      <c r="AR322" s="349">
        <f t="shared" si="270"/>
        <v>0</v>
      </c>
      <c r="AS322" s="350">
        <f t="shared" si="271"/>
        <v>0</v>
      </c>
      <c r="AT322" s="106"/>
      <c r="AU322" s="106"/>
      <c r="AV322" s="1079">
        <v>0.25</v>
      </c>
      <c r="AW322" s="349">
        <f t="shared" si="289"/>
        <v>0</v>
      </c>
      <c r="AX322" s="349">
        <f t="shared" si="290"/>
        <v>0</v>
      </c>
      <c r="AY322" s="349">
        <f t="shared" si="291"/>
        <v>0</v>
      </c>
      <c r="AZ322" s="349">
        <f t="shared" si="272"/>
        <v>0</v>
      </c>
      <c r="BA322" s="349">
        <f t="shared" si="273"/>
        <v>0</v>
      </c>
      <c r="BB322" s="349">
        <f t="shared" si="274"/>
        <v>0</v>
      </c>
      <c r="BC322" s="350">
        <f t="shared" si="275"/>
        <v>0</v>
      </c>
      <c r="BD322" s="106"/>
      <c r="BE322" s="106"/>
      <c r="BF322" s="1079">
        <v>0.25</v>
      </c>
      <c r="BG322" s="349">
        <f t="shared" si="292"/>
        <v>0</v>
      </c>
      <c r="BH322" s="349">
        <f t="shared" si="293"/>
        <v>0</v>
      </c>
      <c r="BI322" s="349">
        <f t="shared" si="294"/>
        <v>0</v>
      </c>
      <c r="BJ322" s="349">
        <f t="shared" si="276"/>
        <v>0</v>
      </c>
      <c r="BK322" s="349">
        <f t="shared" si="277"/>
        <v>0</v>
      </c>
      <c r="BL322" s="349">
        <f t="shared" si="278"/>
        <v>0</v>
      </c>
      <c r="BM322" s="350">
        <f t="shared" si="279"/>
        <v>0</v>
      </c>
    </row>
    <row r="323" spans="2:65" x14ac:dyDescent="0.25">
      <c r="B323" s="1079">
        <v>0.24</v>
      </c>
      <c r="C323" s="349"/>
      <c r="D323" s="349"/>
      <c r="E323" s="349"/>
      <c r="F323" s="349">
        <f>'Form 5 BIODIESEL'!E292</f>
        <v>0</v>
      </c>
      <c r="G323" s="349">
        <f>'Form 6 LNG'!E292</f>
        <v>0</v>
      </c>
      <c r="H323" s="349">
        <f>'Form 7 BUNKER C'!E292</f>
        <v>0</v>
      </c>
      <c r="I323" s="350">
        <f>'Form 8 LFO Diesel'!E292</f>
        <v>0</v>
      </c>
      <c r="J323" s="106"/>
      <c r="K323" s="106"/>
      <c r="L323" s="106"/>
      <c r="M323" s="106"/>
      <c r="N323" s="106"/>
      <c r="O323" s="106"/>
      <c r="P323" s="106"/>
      <c r="Q323" s="106"/>
      <c r="R323" s="1079">
        <v>0.24</v>
      </c>
      <c r="S323" s="349">
        <f t="shared" si="280"/>
        <v>0</v>
      </c>
      <c r="T323" s="349">
        <f t="shared" si="281"/>
        <v>0</v>
      </c>
      <c r="U323" s="349">
        <f t="shared" si="282"/>
        <v>0</v>
      </c>
      <c r="V323" s="349">
        <f t="shared" si="260"/>
        <v>0</v>
      </c>
      <c r="W323" s="349">
        <f t="shared" si="261"/>
        <v>0</v>
      </c>
      <c r="X323" s="349">
        <f t="shared" si="262"/>
        <v>0</v>
      </c>
      <c r="Y323" s="350">
        <f t="shared" si="263"/>
        <v>0</v>
      </c>
      <c r="Z323" s="106"/>
      <c r="AA323" s="106"/>
      <c r="AB323" s="1079">
        <v>0.24</v>
      </c>
      <c r="AC323" s="349">
        <f t="shared" si="283"/>
        <v>0</v>
      </c>
      <c r="AD323" s="349">
        <f t="shared" si="284"/>
        <v>0</v>
      </c>
      <c r="AE323" s="349">
        <f t="shared" si="285"/>
        <v>0</v>
      </c>
      <c r="AF323" s="349">
        <f t="shared" si="264"/>
        <v>0</v>
      </c>
      <c r="AG323" s="349">
        <f t="shared" si="265"/>
        <v>0</v>
      </c>
      <c r="AH323" s="349">
        <f t="shared" si="266"/>
        <v>0</v>
      </c>
      <c r="AI323" s="350">
        <f t="shared" si="267"/>
        <v>0</v>
      </c>
      <c r="AJ323" s="106"/>
      <c r="AK323" s="106"/>
      <c r="AL323" s="1079">
        <v>0.24</v>
      </c>
      <c r="AM323" s="349">
        <f t="shared" si="286"/>
        <v>0</v>
      </c>
      <c r="AN323" s="349">
        <f t="shared" si="287"/>
        <v>0</v>
      </c>
      <c r="AO323" s="349">
        <f t="shared" si="288"/>
        <v>0</v>
      </c>
      <c r="AP323" s="349">
        <f t="shared" si="268"/>
        <v>0</v>
      </c>
      <c r="AQ323" s="349">
        <f t="shared" si="269"/>
        <v>0</v>
      </c>
      <c r="AR323" s="349">
        <f t="shared" si="270"/>
        <v>0</v>
      </c>
      <c r="AS323" s="350">
        <f t="shared" si="271"/>
        <v>0</v>
      </c>
      <c r="AT323" s="106"/>
      <c r="AU323" s="106"/>
      <c r="AV323" s="1079">
        <v>0.24</v>
      </c>
      <c r="AW323" s="349">
        <f t="shared" si="289"/>
        <v>0</v>
      </c>
      <c r="AX323" s="349">
        <f t="shared" si="290"/>
        <v>0</v>
      </c>
      <c r="AY323" s="349">
        <f t="shared" si="291"/>
        <v>0</v>
      </c>
      <c r="AZ323" s="349">
        <f t="shared" si="272"/>
        <v>0</v>
      </c>
      <c r="BA323" s="349">
        <f t="shared" si="273"/>
        <v>0</v>
      </c>
      <c r="BB323" s="349">
        <f t="shared" si="274"/>
        <v>0</v>
      </c>
      <c r="BC323" s="350">
        <f t="shared" si="275"/>
        <v>0</v>
      </c>
      <c r="BD323" s="106"/>
      <c r="BE323" s="106"/>
      <c r="BF323" s="1079">
        <v>0.24</v>
      </c>
      <c r="BG323" s="349">
        <f t="shared" si="292"/>
        <v>0</v>
      </c>
      <c r="BH323" s="349">
        <f t="shared" si="293"/>
        <v>0</v>
      </c>
      <c r="BI323" s="349">
        <f t="shared" si="294"/>
        <v>0</v>
      </c>
      <c r="BJ323" s="349">
        <f t="shared" si="276"/>
        <v>0</v>
      </c>
      <c r="BK323" s="349">
        <f t="shared" si="277"/>
        <v>0</v>
      </c>
      <c r="BL323" s="349">
        <f t="shared" si="278"/>
        <v>0</v>
      </c>
      <c r="BM323" s="350">
        <f t="shared" si="279"/>
        <v>0</v>
      </c>
    </row>
    <row r="324" spans="2:65" x14ac:dyDescent="0.25">
      <c r="B324" s="1079">
        <v>0.23</v>
      </c>
      <c r="C324" s="349"/>
      <c r="D324" s="349"/>
      <c r="E324" s="349"/>
      <c r="F324" s="349">
        <f>'Form 5 BIODIESEL'!E293</f>
        <v>0</v>
      </c>
      <c r="G324" s="349">
        <f>'Form 6 LNG'!E293</f>
        <v>0</v>
      </c>
      <c r="H324" s="349">
        <f>'Form 7 BUNKER C'!E293</f>
        <v>0</v>
      </c>
      <c r="I324" s="350">
        <f>'Form 8 LFO Diesel'!E293</f>
        <v>0</v>
      </c>
      <c r="J324" s="106"/>
      <c r="K324" s="106"/>
      <c r="L324" s="106"/>
      <c r="M324" s="106"/>
      <c r="N324" s="106"/>
      <c r="O324" s="106"/>
      <c r="P324" s="106"/>
      <c r="Q324" s="106"/>
      <c r="R324" s="1079">
        <v>0.23</v>
      </c>
      <c r="S324" s="349">
        <f t="shared" si="280"/>
        <v>0</v>
      </c>
      <c r="T324" s="349">
        <f t="shared" si="281"/>
        <v>0</v>
      </c>
      <c r="U324" s="349">
        <f t="shared" si="282"/>
        <v>0</v>
      </c>
      <c r="V324" s="349">
        <f t="shared" si="260"/>
        <v>0</v>
      </c>
      <c r="W324" s="349">
        <f t="shared" si="261"/>
        <v>0</v>
      </c>
      <c r="X324" s="349">
        <f t="shared" si="262"/>
        <v>0</v>
      </c>
      <c r="Y324" s="350">
        <f t="shared" si="263"/>
        <v>0</v>
      </c>
      <c r="Z324" s="106"/>
      <c r="AA324" s="106"/>
      <c r="AB324" s="1079">
        <v>0.23</v>
      </c>
      <c r="AC324" s="349">
        <f t="shared" si="283"/>
        <v>0</v>
      </c>
      <c r="AD324" s="349">
        <f t="shared" si="284"/>
        <v>0</v>
      </c>
      <c r="AE324" s="349">
        <f t="shared" si="285"/>
        <v>0</v>
      </c>
      <c r="AF324" s="349">
        <f t="shared" si="264"/>
        <v>0</v>
      </c>
      <c r="AG324" s="349">
        <f t="shared" si="265"/>
        <v>0</v>
      </c>
      <c r="AH324" s="349">
        <f t="shared" si="266"/>
        <v>0</v>
      </c>
      <c r="AI324" s="350">
        <f t="shared" si="267"/>
        <v>0</v>
      </c>
      <c r="AJ324" s="106"/>
      <c r="AK324" s="106"/>
      <c r="AL324" s="1079">
        <v>0.23</v>
      </c>
      <c r="AM324" s="349">
        <f t="shared" si="286"/>
        <v>0</v>
      </c>
      <c r="AN324" s="349">
        <f t="shared" si="287"/>
        <v>0</v>
      </c>
      <c r="AO324" s="349">
        <f t="shared" si="288"/>
        <v>0</v>
      </c>
      <c r="AP324" s="349">
        <f t="shared" si="268"/>
        <v>0</v>
      </c>
      <c r="AQ324" s="349">
        <f t="shared" si="269"/>
        <v>0</v>
      </c>
      <c r="AR324" s="349">
        <f t="shared" si="270"/>
        <v>0</v>
      </c>
      <c r="AS324" s="350">
        <f t="shared" si="271"/>
        <v>0</v>
      </c>
      <c r="AT324" s="106"/>
      <c r="AU324" s="106"/>
      <c r="AV324" s="1079">
        <v>0.23</v>
      </c>
      <c r="AW324" s="349">
        <f t="shared" si="289"/>
        <v>0</v>
      </c>
      <c r="AX324" s="349">
        <f t="shared" si="290"/>
        <v>0</v>
      </c>
      <c r="AY324" s="349">
        <f t="shared" si="291"/>
        <v>0</v>
      </c>
      <c r="AZ324" s="349">
        <f t="shared" si="272"/>
        <v>0</v>
      </c>
      <c r="BA324" s="349">
        <f t="shared" si="273"/>
        <v>0</v>
      </c>
      <c r="BB324" s="349">
        <f t="shared" si="274"/>
        <v>0</v>
      </c>
      <c r="BC324" s="350">
        <f t="shared" si="275"/>
        <v>0</v>
      </c>
      <c r="BD324" s="106"/>
      <c r="BE324" s="106"/>
      <c r="BF324" s="1079">
        <v>0.23</v>
      </c>
      <c r="BG324" s="349">
        <f t="shared" si="292"/>
        <v>0</v>
      </c>
      <c r="BH324" s="349">
        <f t="shared" si="293"/>
        <v>0</v>
      </c>
      <c r="BI324" s="349">
        <f t="shared" si="294"/>
        <v>0</v>
      </c>
      <c r="BJ324" s="349">
        <f t="shared" si="276"/>
        <v>0</v>
      </c>
      <c r="BK324" s="349">
        <f t="shared" si="277"/>
        <v>0</v>
      </c>
      <c r="BL324" s="349">
        <f t="shared" si="278"/>
        <v>0</v>
      </c>
      <c r="BM324" s="350">
        <f t="shared" si="279"/>
        <v>0</v>
      </c>
    </row>
    <row r="325" spans="2:65" x14ac:dyDescent="0.25">
      <c r="B325" s="1079">
        <v>0.22</v>
      </c>
      <c r="C325" s="349"/>
      <c r="D325" s="349"/>
      <c r="E325" s="349"/>
      <c r="F325" s="349">
        <f>'Form 5 BIODIESEL'!E294</f>
        <v>0</v>
      </c>
      <c r="G325" s="349">
        <f>'Form 6 LNG'!E294</f>
        <v>0</v>
      </c>
      <c r="H325" s="349">
        <f>'Form 7 BUNKER C'!E294</f>
        <v>0</v>
      </c>
      <c r="I325" s="350">
        <f>'Form 8 LFO Diesel'!E294</f>
        <v>0</v>
      </c>
      <c r="J325" s="106"/>
      <c r="K325" s="106"/>
      <c r="L325" s="106"/>
      <c r="M325" s="106"/>
      <c r="N325" s="106"/>
      <c r="O325" s="106"/>
      <c r="P325" s="106"/>
      <c r="Q325" s="106"/>
      <c r="R325" s="1079">
        <v>0.22</v>
      </c>
      <c r="S325" s="349">
        <f t="shared" si="280"/>
        <v>0</v>
      </c>
      <c r="T325" s="349">
        <f t="shared" si="281"/>
        <v>0</v>
      </c>
      <c r="U325" s="349">
        <f t="shared" si="282"/>
        <v>0</v>
      </c>
      <c r="V325" s="349">
        <f t="shared" si="260"/>
        <v>0</v>
      </c>
      <c r="W325" s="349">
        <f t="shared" si="261"/>
        <v>0</v>
      </c>
      <c r="X325" s="349">
        <f t="shared" si="262"/>
        <v>0</v>
      </c>
      <c r="Y325" s="350">
        <f t="shared" si="263"/>
        <v>0</v>
      </c>
      <c r="Z325" s="106"/>
      <c r="AA325" s="106"/>
      <c r="AB325" s="1079">
        <v>0.22</v>
      </c>
      <c r="AC325" s="349">
        <f t="shared" si="283"/>
        <v>0</v>
      </c>
      <c r="AD325" s="349">
        <f t="shared" si="284"/>
        <v>0</v>
      </c>
      <c r="AE325" s="349">
        <f t="shared" si="285"/>
        <v>0</v>
      </c>
      <c r="AF325" s="349">
        <f t="shared" si="264"/>
        <v>0</v>
      </c>
      <c r="AG325" s="349">
        <f t="shared" si="265"/>
        <v>0</v>
      </c>
      <c r="AH325" s="349">
        <f t="shared" si="266"/>
        <v>0</v>
      </c>
      <c r="AI325" s="350">
        <f t="shared" si="267"/>
        <v>0</v>
      </c>
      <c r="AJ325" s="106"/>
      <c r="AK325" s="106"/>
      <c r="AL325" s="1079">
        <v>0.22</v>
      </c>
      <c r="AM325" s="349">
        <f t="shared" si="286"/>
        <v>0</v>
      </c>
      <c r="AN325" s="349">
        <f t="shared" si="287"/>
        <v>0</v>
      </c>
      <c r="AO325" s="349">
        <f t="shared" si="288"/>
        <v>0</v>
      </c>
      <c r="AP325" s="349">
        <f t="shared" si="268"/>
        <v>0</v>
      </c>
      <c r="AQ325" s="349">
        <f t="shared" si="269"/>
        <v>0</v>
      </c>
      <c r="AR325" s="349">
        <f t="shared" si="270"/>
        <v>0</v>
      </c>
      <c r="AS325" s="350">
        <f t="shared" si="271"/>
        <v>0</v>
      </c>
      <c r="AT325" s="106"/>
      <c r="AU325" s="106"/>
      <c r="AV325" s="1079">
        <v>0.22</v>
      </c>
      <c r="AW325" s="349">
        <f t="shared" si="289"/>
        <v>0</v>
      </c>
      <c r="AX325" s="349">
        <f t="shared" si="290"/>
        <v>0</v>
      </c>
      <c r="AY325" s="349">
        <f t="shared" si="291"/>
        <v>0</v>
      </c>
      <c r="AZ325" s="349">
        <f t="shared" si="272"/>
        <v>0</v>
      </c>
      <c r="BA325" s="349">
        <f t="shared" si="273"/>
        <v>0</v>
      </c>
      <c r="BB325" s="349">
        <f t="shared" si="274"/>
        <v>0</v>
      </c>
      <c r="BC325" s="350">
        <f t="shared" si="275"/>
        <v>0</v>
      </c>
      <c r="BD325" s="106"/>
      <c r="BE325" s="106"/>
      <c r="BF325" s="1079">
        <v>0.22</v>
      </c>
      <c r="BG325" s="349">
        <f t="shared" si="292"/>
        <v>0</v>
      </c>
      <c r="BH325" s="349">
        <f t="shared" si="293"/>
        <v>0</v>
      </c>
      <c r="BI325" s="349">
        <f t="shared" si="294"/>
        <v>0</v>
      </c>
      <c r="BJ325" s="349">
        <f t="shared" si="276"/>
        <v>0</v>
      </c>
      <c r="BK325" s="349">
        <f t="shared" si="277"/>
        <v>0</v>
      </c>
      <c r="BL325" s="349">
        <f t="shared" si="278"/>
        <v>0</v>
      </c>
      <c r="BM325" s="350">
        <f t="shared" si="279"/>
        <v>0</v>
      </c>
    </row>
    <row r="326" spans="2:65" x14ac:dyDescent="0.25">
      <c r="B326" s="1079">
        <v>0.21</v>
      </c>
      <c r="C326" s="349"/>
      <c r="D326" s="349"/>
      <c r="E326" s="349"/>
      <c r="F326" s="349">
        <f>'Form 5 BIODIESEL'!E295</f>
        <v>0</v>
      </c>
      <c r="G326" s="349">
        <f>'Form 6 LNG'!E295</f>
        <v>0</v>
      </c>
      <c r="H326" s="349">
        <f>'Form 7 BUNKER C'!E295</f>
        <v>0</v>
      </c>
      <c r="I326" s="350">
        <f>'Form 8 LFO Diesel'!E295</f>
        <v>0</v>
      </c>
      <c r="J326" s="106"/>
      <c r="K326" s="106"/>
      <c r="L326" s="106"/>
      <c r="M326" s="106"/>
      <c r="N326" s="106"/>
      <c r="O326" s="106"/>
      <c r="P326" s="106"/>
      <c r="Q326" s="106"/>
      <c r="R326" s="1079">
        <v>0.21</v>
      </c>
      <c r="S326" s="349">
        <f t="shared" si="280"/>
        <v>0</v>
      </c>
      <c r="T326" s="349">
        <f t="shared" si="281"/>
        <v>0</v>
      </c>
      <c r="U326" s="349">
        <f t="shared" si="282"/>
        <v>0</v>
      </c>
      <c r="V326" s="349">
        <f t="shared" si="260"/>
        <v>0</v>
      </c>
      <c r="W326" s="349">
        <f t="shared" si="261"/>
        <v>0</v>
      </c>
      <c r="X326" s="349">
        <f t="shared" si="262"/>
        <v>0</v>
      </c>
      <c r="Y326" s="350">
        <f t="shared" si="263"/>
        <v>0</v>
      </c>
      <c r="Z326" s="106"/>
      <c r="AA326" s="106"/>
      <c r="AB326" s="1079">
        <v>0.21</v>
      </c>
      <c r="AC326" s="349">
        <f t="shared" si="283"/>
        <v>0</v>
      </c>
      <c r="AD326" s="349">
        <f t="shared" si="284"/>
        <v>0</v>
      </c>
      <c r="AE326" s="349">
        <f t="shared" si="285"/>
        <v>0</v>
      </c>
      <c r="AF326" s="349">
        <f t="shared" si="264"/>
        <v>0</v>
      </c>
      <c r="AG326" s="349">
        <f t="shared" si="265"/>
        <v>0</v>
      </c>
      <c r="AH326" s="349">
        <f t="shared" si="266"/>
        <v>0</v>
      </c>
      <c r="AI326" s="350">
        <f t="shared" si="267"/>
        <v>0</v>
      </c>
      <c r="AJ326" s="106"/>
      <c r="AK326" s="106"/>
      <c r="AL326" s="1079">
        <v>0.21</v>
      </c>
      <c r="AM326" s="349">
        <f t="shared" si="286"/>
        <v>0</v>
      </c>
      <c r="AN326" s="349">
        <f t="shared" si="287"/>
        <v>0</v>
      </c>
      <c r="AO326" s="349">
        <f t="shared" si="288"/>
        <v>0</v>
      </c>
      <c r="AP326" s="349">
        <f t="shared" si="268"/>
        <v>0</v>
      </c>
      <c r="AQ326" s="349">
        <f t="shared" si="269"/>
        <v>0</v>
      </c>
      <c r="AR326" s="349">
        <f t="shared" si="270"/>
        <v>0</v>
      </c>
      <c r="AS326" s="350">
        <f t="shared" si="271"/>
        <v>0</v>
      </c>
      <c r="AT326" s="106"/>
      <c r="AU326" s="106"/>
      <c r="AV326" s="1079">
        <v>0.21</v>
      </c>
      <c r="AW326" s="349">
        <f t="shared" si="289"/>
        <v>0</v>
      </c>
      <c r="AX326" s="349">
        <f t="shared" si="290"/>
        <v>0</v>
      </c>
      <c r="AY326" s="349">
        <f t="shared" si="291"/>
        <v>0</v>
      </c>
      <c r="AZ326" s="349">
        <f t="shared" si="272"/>
        <v>0</v>
      </c>
      <c r="BA326" s="349">
        <f t="shared" si="273"/>
        <v>0</v>
      </c>
      <c r="BB326" s="349">
        <f t="shared" si="274"/>
        <v>0</v>
      </c>
      <c r="BC326" s="350">
        <f t="shared" si="275"/>
        <v>0</v>
      </c>
      <c r="BD326" s="106"/>
      <c r="BE326" s="106"/>
      <c r="BF326" s="1079">
        <v>0.21</v>
      </c>
      <c r="BG326" s="349">
        <f t="shared" si="292"/>
        <v>0</v>
      </c>
      <c r="BH326" s="349">
        <f t="shared" si="293"/>
        <v>0</v>
      </c>
      <c r="BI326" s="349">
        <f t="shared" si="294"/>
        <v>0</v>
      </c>
      <c r="BJ326" s="349">
        <f t="shared" si="276"/>
        <v>0</v>
      </c>
      <c r="BK326" s="349">
        <f t="shared" si="277"/>
        <v>0</v>
      </c>
      <c r="BL326" s="349">
        <f t="shared" si="278"/>
        <v>0</v>
      </c>
      <c r="BM326" s="350">
        <f t="shared" si="279"/>
        <v>0</v>
      </c>
    </row>
    <row r="327" spans="2:65" x14ac:dyDescent="0.25">
      <c r="B327" s="1079">
        <v>0.2</v>
      </c>
      <c r="C327" s="349"/>
      <c r="D327" s="349"/>
      <c r="E327" s="349"/>
      <c r="F327" s="349">
        <f>'Form 5 BIODIESEL'!E296</f>
        <v>0</v>
      </c>
      <c r="G327" s="349">
        <f>'Form 6 LNG'!E296</f>
        <v>0</v>
      </c>
      <c r="H327" s="349">
        <f>'Form 7 BUNKER C'!E296</f>
        <v>0</v>
      </c>
      <c r="I327" s="350">
        <f>'Form 8 LFO Diesel'!E296</f>
        <v>0</v>
      </c>
      <c r="J327" s="106"/>
      <c r="K327" s="106"/>
      <c r="L327" s="106"/>
      <c r="M327" s="106"/>
      <c r="N327" s="106"/>
      <c r="O327" s="106"/>
      <c r="P327" s="106"/>
      <c r="Q327" s="106"/>
      <c r="R327" s="1079">
        <v>0.2</v>
      </c>
      <c r="S327" s="349">
        <f t="shared" si="280"/>
        <v>0</v>
      </c>
      <c r="T327" s="349">
        <f t="shared" si="281"/>
        <v>0</v>
      </c>
      <c r="U327" s="349">
        <f t="shared" si="282"/>
        <v>0</v>
      </c>
      <c r="V327" s="349">
        <f t="shared" si="260"/>
        <v>0</v>
      </c>
      <c r="W327" s="349">
        <f t="shared" si="261"/>
        <v>0</v>
      </c>
      <c r="X327" s="349">
        <f t="shared" si="262"/>
        <v>0</v>
      </c>
      <c r="Y327" s="350">
        <f t="shared" si="263"/>
        <v>0</v>
      </c>
      <c r="Z327" s="106"/>
      <c r="AA327" s="106"/>
      <c r="AB327" s="1079">
        <v>0.2</v>
      </c>
      <c r="AC327" s="349">
        <f t="shared" si="283"/>
        <v>0</v>
      </c>
      <c r="AD327" s="349">
        <f t="shared" si="284"/>
        <v>0</v>
      </c>
      <c r="AE327" s="349">
        <f t="shared" si="285"/>
        <v>0</v>
      </c>
      <c r="AF327" s="349">
        <f t="shared" si="264"/>
        <v>0</v>
      </c>
      <c r="AG327" s="349">
        <f t="shared" si="265"/>
        <v>0</v>
      </c>
      <c r="AH327" s="349">
        <f t="shared" si="266"/>
        <v>0</v>
      </c>
      <c r="AI327" s="350">
        <f t="shared" si="267"/>
        <v>0</v>
      </c>
      <c r="AJ327" s="106"/>
      <c r="AK327" s="106"/>
      <c r="AL327" s="1079">
        <v>0.2</v>
      </c>
      <c r="AM327" s="349">
        <f t="shared" si="286"/>
        <v>0</v>
      </c>
      <c r="AN327" s="349">
        <f t="shared" si="287"/>
        <v>0</v>
      </c>
      <c r="AO327" s="349">
        <f t="shared" si="288"/>
        <v>0</v>
      </c>
      <c r="AP327" s="349">
        <f t="shared" si="268"/>
        <v>0</v>
      </c>
      <c r="AQ327" s="349">
        <f t="shared" si="269"/>
        <v>0</v>
      </c>
      <c r="AR327" s="349">
        <f t="shared" si="270"/>
        <v>0</v>
      </c>
      <c r="AS327" s="350">
        <f t="shared" si="271"/>
        <v>0</v>
      </c>
      <c r="AT327" s="106"/>
      <c r="AU327" s="106"/>
      <c r="AV327" s="1079">
        <v>0.2</v>
      </c>
      <c r="AW327" s="349">
        <f t="shared" si="289"/>
        <v>0</v>
      </c>
      <c r="AX327" s="349">
        <f t="shared" si="290"/>
        <v>0</v>
      </c>
      <c r="AY327" s="349">
        <f t="shared" si="291"/>
        <v>0</v>
      </c>
      <c r="AZ327" s="349">
        <f t="shared" si="272"/>
        <v>0</v>
      </c>
      <c r="BA327" s="349">
        <f t="shared" si="273"/>
        <v>0</v>
      </c>
      <c r="BB327" s="349">
        <f t="shared" si="274"/>
        <v>0</v>
      </c>
      <c r="BC327" s="350">
        <f t="shared" si="275"/>
        <v>0</v>
      </c>
      <c r="BD327" s="106"/>
      <c r="BE327" s="106"/>
      <c r="BF327" s="1079">
        <v>0.2</v>
      </c>
      <c r="BG327" s="349">
        <f t="shared" si="292"/>
        <v>0</v>
      </c>
      <c r="BH327" s="349">
        <f t="shared" si="293"/>
        <v>0</v>
      </c>
      <c r="BI327" s="349">
        <f t="shared" si="294"/>
        <v>0</v>
      </c>
      <c r="BJ327" s="349">
        <f t="shared" si="276"/>
        <v>0</v>
      </c>
      <c r="BK327" s="349">
        <f t="shared" si="277"/>
        <v>0</v>
      </c>
      <c r="BL327" s="349">
        <f t="shared" si="278"/>
        <v>0</v>
      </c>
      <c r="BM327" s="350">
        <f t="shared" si="279"/>
        <v>0</v>
      </c>
    </row>
    <row r="328" spans="2:65" x14ac:dyDescent="0.25">
      <c r="B328" s="1079">
        <v>0.19</v>
      </c>
      <c r="C328" s="349"/>
      <c r="D328" s="349"/>
      <c r="E328" s="349"/>
      <c r="F328" s="349">
        <f>'Form 5 BIODIESEL'!E297</f>
        <v>0</v>
      </c>
      <c r="G328" s="349">
        <f>'Form 6 LNG'!E297</f>
        <v>0</v>
      </c>
      <c r="H328" s="349">
        <f>'Form 7 BUNKER C'!E297</f>
        <v>0</v>
      </c>
      <c r="I328" s="350">
        <f>'Form 8 LFO Diesel'!E297</f>
        <v>0</v>
      </c>
      <c r="J328" s="106"/>
      <c r="K328" s="106"/>
      <c r="L328" s="106"/>
      <c r="M328" s="106"/>
      <c r="N328" s="106"/>
      <c r="O328" s="106"/>
      <c r="P328" s="106"/>
      <c r="Q328" s="106"/>
      <c r="R328" s="1079">
        <v>0.19</v>
      </c>
      <c r="S328" s="349">
        <f t="shared" si="280"/>
        <v>0</v>
      </c>
      <c r="T328" s="349">
        <f t="shared" si="281"/>
        <v>0</v>
      </c>
      <c r="U328" s="349">
        <f t="shared" si="282"/>
        <v>0</v>
      </c>
      <c r="V328" s="349">
        <f t="shared" si="260"/>
        <v>0</v>
      </c>
      <c r="W328" s="349">
        <f t="shared" si="261"/>
        <v>0</v>
      </c>
      <c r="X328" s="349">
        <f t="shared" si="262"/>
        <v>0</v>
      </c>
      <c r="Y328" s="350">
        <f t="shared" si="263"/>
        <v>0</v>
      </c>
      <c r="Z328" s="106"/>
      <c r="AA328" s="106"/>
      <c r="AB328" s="1079">
        <v>0.19</v>
      </c>
      <c r="AC328" s="349">
        <f t="shared" si="283"/>
        <v>0</v>
      </c>
      <c r="AD328" s="349">
        <f t="shared" si="284"/>
        <v>0</v>
      </c>
      <c r="AE328" s="349">
        <f t="shared" si="285"/>
        <v>0</v>
      </c>
      <c r="AF328" s="349">
        <f t="shared" si="264"/>
        <v>0</v>
      </c>
      <c r="AG328" s="349">
        <f t="shared" si="265"/>
        <v>0</v>
      </c>
      <c r="AH328" s="349">
        <f t="shared" si="266"/>
        <v>0</v>
      </c>
      <c r="AI328" s="350">
        <f t="shared" si="267"/>
        <v>0</v>
      </c>
      <c r="AJ328" s="106"/>
      <c r="AK328" s="106"/>
      <c r="AL328" s="1079">
        <v>0.19</v>
      </c>
      <c r="AM328" s="349">
        <f t="shared" si="286"/>
        <v>0</v>
      </c>
      <c r="AN328" s="349">
        <f t="shared" si="287"/>
        <v>0</v>
      </c>
      <c r="AO328" s="349">
        <f t="shared" si="288"/>
        <v>0</v>
      </c>
      <c r="AP328" s="349">
        <f t="shared" si="268"/>
        <v>0</v>
      </c>
      <c r="AQ328" s="349">
        <f t="shared" si="269"/>
        <v>0</v>
      </c>
      <c r="AR328" s="349">
        <f t="shared" si="270"/>
        <v>0</v>
      </c>
      <c r="AS328" s="350">
        <f t="shared" si="271"/>
        <v>0</v>
      </c>
      <c r="AT328" s="106"/>
      <c r="AU328" s="106"/>
      <c r="AV328" s="1079">
        <v>0.19</v>
      </c>
      <c r="AW328" s="349">
        <f t="shared" si="289"/>
        <v>0</v>
      </c>
      <c r="AX328" s="349">
        <f t="shared" si="290"/>
        <v>0</v>
      </c>
      <c r="AY328" s="349">
        <f t="shared" si="291"/>
        <v>0</v>
      </c>
      <c r="AZ328" s="349">
        <f t="shared" si="272"/>
        <v>0</v>
      </c>
      <c r="BA328" s="349">
        <f t="shared" si="273"/>
        <v>0</v>
      </c>
      <c r="BB328" s="349">
        <f t="shared" si="274"/>
        <v>0</v>
      </c>
      <c r="BC328" s="350">
        <f t="shared" si="275"/>
        <v>0</v>
      </c>
      <c r="BD328" s="106"/>
      <c r="BE328" s="106"/>
      <c r="BF328" s="1079">
        <v>0.19</v>
      </c>
      <c r="BG328" s="349">
        <f t="shared" si="292"/>
        <v>0</v>
      </c>
      <c r="BH328" s="349">
        <f t="shared" si="293"/>
        <v>0</v>
      </c>
      <c r="BI328" s="349">
        <f t="shared" si="294"/>
        <v>0</v>
      </c>
      <c r="BJ328" s="349">
        <f t="shared" si="276"/>
        <v>0</v>
      </c>
      <c r="BK328" s="349">
        <f t="shared" si="277"/>
        <v>0</v>
      </c>
      <c r="BL328" s="349">
        <f t="shared" si="278"/>
        <v>0</v>
      </c>
      <c r="BM328" s="350">
        <f t="shared" si="279"/>
        <v>0</v>
      </c>
    </row>
    <row r="329" spans="2:65" x14ac:dyDescent="0.25">
      <c r="B329" s="1079">
        <v>0.18</v>
      </c>
      <c r="C329" s="349"/>
      <c r="D329" s="349"/>
      <c r="E329" s="349"/>
      <c r="F329" s="349">
        <f>'Form 5 BIODIESEL'!E298</f>
        <v>0</v>
      </c>
      <c r="G329" s="349">
        <f>'Form 6 LNG'!E298</f>
        <v>0</v>
      </c>
      <c r="H329" s="349">
        <f>'Form 7 BUNKER C'!E298</f>
        <v>0</v>
      </c>
      <c r="I329" s="350">
        <f>'Form 8 LFO Diesel'!E298</f>
        <v>0</v>
      </c>
      <c r="J329" s="106"/>
      <c r="K329" s="106"/>
      <c r="L329" s="106"/>
      <c r="M329" s="106"/>
      <c r="N329" s="106"/>
      <c r="O329" s="106"/>
      <c r="P329" s="106"/>
      <c r="Q329" s="106"/>
      <c r="R329" s="1079">
        <v>0.18</v>
      </c>
      <c r="S329" s="349">
        <f t="shared" si="280"/>
        <v>0</v>
      </c>
      <c r="T329" s="349">
        <f t="shared" si="281"/>
        <v>0</v>
      </c>
      <c r="U329" s="349">
        <f t="shared" si="282"/>
        <v>0</v>
      </c>
      <c r="V329" s="349">
        <f t="shared" si="260"/>
        <v>0</v>
      </c>
      <c r="W329" s="349">
        <f t="shared" si="261"/>
        <v>0</v>
      </c>
      <c r="X329" s="349">
        <f t="shared" si="262"/>
        <v>0</v>
      </c>
      <c r="Y329" s="350">
        <f t="shared" si="263"/>
        <v>0</v>
      </c>
      <c r="Z329" s="106"/>
      <c r="AA329" s="106"/>
      <c r="AB329" s="1079">
        <v>0.18</v>
      </c>
      <c r="AC329" s="349">
        <f t="shared" si="283"/>
        <v>0</v>
      </c>
      <c r="AD329" s="349">
        <f t="shared" si="284"/>
        <v>0</v>
      </c>
      <c r="AE329" s="349">
        <f t="shared" si="285"/>
        <v>0</v>
      </c>
      <c r="AF329" s="349">
        <f t="shared" si="264"/>
        <v>0</v>
      </c>
      <c r="AG329" s="349">
        <f t="shared" si="265"/>
        <v>0</v>
      </c>
      <c r="AH329" s="349">
        <f t="shared" si="266"/>
        <v>0</v>
      </c>
      <c r="AI329" s="350">
        <f t="shared" si="267"/>
        <v>0</v>
      </c>
      <c r="AJ329" s="106"/>
      <c r="AK329" s="106"/>
      <c r="AL329" s="1079">
        <v>0.18</v>
      </c>
      <c r="AM329" s="349">
        <f t="shared" si="286"/>
        <v>0</v>
      </c>
      <c r="AN329" s="349">
        <f t="shared" si="287"/>
        <v>0</v>
      </c>
      <c r="AO329" s="349">
        <f t="shared" si="288"/>
        <v>0</v>
      </c>
      <c r="AP329" s="349">
        <f t="shared" si="268"/>
        <v>0</v>
      </c>
      <c r="AQ329" s="349">
        <f t="shared" si="269"/>
        <v>0</v>
      </c>
      <c r="AR329" s="349">
        <f t="shared" si="270"/>
        <v>0</v>
      </c>
      <c r="AS329" s="350">
        <f t="shared" si="271"/>
        <v>0</v>
      </c>
      <c r="AT329" s="106"/>
      <c r="AU329" s="106"/>
      <c r="AV329" s="1079">
        <v>0.18</v>
      </c>
      <c r="AW329" s="349">
        <f t="shared" si="289"/>
        <v>0</v>
      </c>
      <c r="AX329" s="349">
        <f t="shared" si="290"/>
        <v>0</v>
      </c>
      <c r="AY329" s="349">
        <f t="shared" si="291"/>
        <v>0</v>
      </c>
      <c r="AZ329" s="349">
        <f t="shared" si="272"/>
        <v>0</v>
      </c>
      <c r="BA329" s="349">
        <f t="shared" si="273"/>
        <v>0</v>
      </c>
      <c r="BB329" s="349">
        <f t="shared" si="274"/>
        <v>0</v>
      </c>
      <c r="BC329" s="350">
        <f t="shared" si="275"/>
        <v>0</v>
      </c>
      <c r="BD329" s="106"/>
      <c r="BE329" s="106"/>
      <c r="BF329" s="1079">
        <v>0.18</v>
      </c>
      <c r="BG329" s="349">
        <f t="shared" si="292"/>
        <v>0</v>
      </c>
      <c r="BH329" s="349">
        <f t="shared" si="293"/>
        <v>0</v>
      </c>
      <c r="BI329" s="349">
        <f t="shared" si="294"/>
        <v>0</v>
      </c>
      <c r="BJ329" s="349">
        <f t="shared" si="276"/>
        <v>0</v>
      </c>
      <c r="BK329" s="349">
        <f t="shared" si="277"/>
        <v>0</v>
      </c>
      <c r="BL329" s="349">
        <f t="shared" si="278"/>
        <v>0</v>
      </c>
      <c r="BM329" s="350">
        <f t="shared" si="279"/>
        <v>0</v>
      </c>
    </row>
    <row r="330" spans="2:65" x14ac:dyDescent="0.25">
      <c r="B330" s="1079">
        <v>0.17</v>
      </c>
      <c r="C330" s="349"/>
      <c r="D330" s="349"/>
      <c r="E330" s="349"/>
      <c r="F330" s="349">
        <f>'Form 5 BIODIESEL'!E299</f>
        <v>0</v>
      </c>
      <c r="G330" s="349">
        <f>'Form 6 LNG'!E299</f>
        <v>0</v>
      </c>
      <c r="H330" s="349">
        <f>'Form 7 BUNKER C'!E299</f>
        <v>0</v>
      </c>
      <c r="I330" s="350">
        <f>'Form 8 LFO Diesel'!E299</f>
        <v>0</v>
      </c>
      <c r="J330" s="106"/>
      <c r="K330" s="106"/>
      <c r="L330" s="106"/>
      <c r="M330" s="106"/>
      <c r="N330" s="106"/>
      <c r="O330" s="106"/>
      <c r="P330" s="106"/>
      <c r="Q330" s="106"/>
      <c r="R330" s="1079">
        <v>0.17</v>
      </c>
      <c r="S330" s="349">
        <f t="shared" si="280"/>
        <v>0</v>
      </c>
      <c r="T330" s="349">
        <f t="shared" si="281"/>
        <v>0</v>
      </c>
      <c r="U330" s="349">
        <f t="shared" si="282"/>
        <v>0</v>
      </c>
      <c r="V330" s="349">
        <f t="shared" si="260"/>
        <v>0</v>
      </c>
      <c r="W330" s="349">
        <f t="shared" si="261"/>
        <v>0</v>
      </c>
      <c r="X330" s="349">
        <f t="shared" si="262"/>
        <v>0</v>
      </c>
      <c r="Y330" s="350">
        <f t="shared" si="263"/>
        <v>0</v>
      </c>
      <c r="Z330" s="106"/>
      <c r="AA330" s="106"/>
      <c r="AB330" s="1079">
        <v>0.17</v>
      </c>
      <c r="AC330" s="349">
        <f t="shared" si="283"/>
        <v>0</v>
      </c>
      <c r="AD330" s="349">
        <f t="shared" si="284"/>
        <v>0</v>
      </c>
      <c r="AE330" s="349">
        <f t="shared" si="285"/>
        <v>0</v>
      </c>
      <c r="AF330" s="349">
        <f t="shared" si="264"/>
        <v>0</v>
      </c>
      <c r="AG330" s="349">
        <f t="shared" si="265"/>
        <v>0</v>
      </c>
      <c r="AH330" s="349">
        <f t="shared" si="266"/>
        <v>0</v>
      </c>
      <c r="AI330" s="350">
        <f t="shared" si="267"/>
        <v>0</v>
      </c>
      <c r="AJ330" s="106"/>
      <c r="AK330" s="106"/>
      <c r="AL330" s="1079">
        <v>0.17</v>
      </c>
      <c r="AM330" s="349">
        <f t="shared" si="286"/>
        <v>0</v>
      </c>
      <c r="AN330" s="349">
        <f t="shared" si="287"/>
        <v>0</v>
      </c>
      <c r="AO330" s="349">
        <f t="shared" si="288"/>
        <v>0</v>
      </c>
      <c r="AP330" s="349">
        <f t="shared" si="268"/>
        <v>0</v>
      </c>
      <c r="AQ330" s="349">
        <f t="shared" si="269"/>
        <v>0</v>
      </c>
      <c r="AR330" s="349">
        <f t="shared" si="270"/>
        <v>0</v>
      </c>
      <c r="AS330" s="350">
        <f t="shared" si="271"/>
        <v>0</v>
      </c>
      <c r="AT330" s="106"/>
      <c r="AU330" s="106"/>
      <c r="AV330" s="1079">
        <v>0.17</v>
      </c>
      <c r="AW330" s="349">
        <f t="shared" si="289"/>
        <v>0</v>
      </c>
      <c r="AX330" s="349">
        <f t="shared" si="290"/>
        <v>0</v>
      </c>
      <c r="AY330" s="349">
        <f t="shared" si="291"/>
        <v>0</v>
      </c>
      <c r="AZ330" s="349">
        <f t="shared" si="272"/>
        <v>0</v>
      </c>
      <c r="BA330" s="349">
        <f t="shared" si="273"/>
        <v>0</v>
      </c>
      <c r="BB330" s="349">
        <f t="shared" si="274"/>
        <v>0</v>
      </c>
      <c r="BC330" s="350">
        <f t="shared" si="275"/>
        <v>0</v>
      </c>
      <c r="BD330" s="106"/>
      <c r="BE330" s="106"/>
      <c r="BF330" s="1079">
        <v>0.17</v>
      </c>
      <c r="BG330" s="349">
        <f t="shared" si="292"/>
        <v>0</v>
      </c>
      <c r="BH330" s="349">
        <f t="shared" si="293"/>
        <v>0</v>
      </c>
      <c r="BI330" s="349">
        <f t="shared" si="294"/>
        <v>0</v>
      </c>
      <c r="BJ330" s="349">
        <f t="shared" si="276"/>
        <v>0</v>
      </c>
      <c r="BK330" s="349">
        <f t="shared" si="277"/>
        <v>0</v>
      </c>
      <c r="BL330" s="349">
        <f t="shared" si="278"/>
        <v>0</v>
      </c>
      <c r="BM330" s="350">
        <f t="shared" si="279"/>
        <v>0</v>
      </c>
    </row>
    <row r="331" spans="2:65" x14ac:dyDescent="0.25">
      <c r="B331" s="1079">
        <v>0.16</v>
      </c>
      <c r="C331" s="349"/>
      <c r="D331" s="349"/>
      <c r="E331" s="349"/>
      <c r="F331" s="349">
        <f>'Form 5 BIODIESEL'!E300</f>
        <v>0</v>
      </c>
      <c r="G331" s="349">
        <f>'Form 6 LNG'!E300</f>
        <v>0</v>
      </c>
      <c r="H331" s="349">
        <f>'Form 7 BUNKER C'!E300</f>
        <v>0</v>
      </c>
      <c r="I331" s="350">
        <f>'Form 8 LFO Diesel'!E300</f>
        <v>0</v>
      </c>
      <c r="J331" s="106"/>
      <c r="K331" s="106"/>
      <c r="L331" s="106"/>
      <c r="M331" s="106"/>
      <c r="N331" s="106"/>
      <c r="O331" s="106"/>
      <c r="P331" s="106"/>
      <c r="Q331" s="106"/>
      <c r="R331" s="1079">
        <v>0.16</v>
      </c>
      <c r="S331" s="349">
        <f t="shared" si="280"/>
        <v>0</v>
      </c>
      <c r="T331" s="349">
        <f t="shared" si="281"/>
        <v>0</v>
      </c>
      <c r="U331" s="349">
        <f t="shared" si="282"/>
        <v>0</v>
      </c>
      <c r="V331" s="349">
        <f t="shared" si="260"/>
        <v>0</v>
      </c>
      <c r="W331" s="349">
        <f t="shared" si="261"/>
        <v>0</v>
      </c>
      <c r="X331" s="349">
        <f t="shared" si="262"/>
        <v>0</v>
      </c>
      <c r="Y331" s="350">
        <f t="shared" si="263"/>
        <v>0</v>
      </c>
      <c r="Z331" s="106"/>
      <c r="AA331" s="106"/>
      <c r="AB331" s="1079">
        <v>0.16</v>
      </c>
      <c r="AC331" s="349">
        <f t="shared" si="283"/>
        <v>0</v>
      </c>
      <c r="AD331" s="349">
        <f t="shared" si="284"/>
        <v>0</v>
      </c>
      <c r="AE331" s="349">
        <f t="shared" si="285"/>
        <v>0</v>
      </c>
      <c r="AF331" s="349">
        <f t="shared" si="264"/>
        <v>0</v>
      </c>
      <c r="AG331" s="349">
        <f t="shared" si="265"/>
        <v>0</v>
      </c>
      <c r="AH331" s="349">
        <f t="shared" si="266"/>
        <v>0</v>
      </c>
      <c r="AI331" s="350">
        <f t="shared" si="267"/>
        <v>0</v>
      </c>
      <c r="AJ331" s="106"/>
      <c r="AK331" s="106"/>
      <c r="AL331" s="1079">
        <v>0.16</v>
      </c>
      <c r="AM331" s="349">
        <f t="shared" si="286"/>
        <v>0</v>
      </c>
      <c r="AN331" s="349">
        <f t="shared" si="287"/>
        <v>0</v>
      </c>
      <c r="AO331" s="349">
        <f t="shared" si="288"/>
        <v>0</v>
      </c>
      <c r="AP331" s="349">
        <f t="shared" si="268"/>
        <v>0</v>
      </c>
      <c r="AQ331" s="349">
        <f t="shared" si="269"/>
        <v>0</v>
      </c>
      <c r="AR331" s="349">
        <f t="shared" si="270"/>
        <v>0</v>
      </c>
      <c r="AS331" s="350">
        <f t="shared" si="271"/>
        <v>0</v>
      </c>
      <c r="AT331" s="106"/>
      <c r="AU331" s="106"/>
      <c r="AV331" s="1079">
        <v>0.16</v>
      </c>
      <c r="AW331" s="349">
        <f t="shared" si="289"/>
        <v>0</v>
      </c>
      <c r="AX331" s="349">
        <f t="shared" si="290"/>
        <v>0</v>
      </c>
      <c r="AY331" s="349">
        <f t="shared" si="291"/>
        <v>0</v>
      </c>
      <c r="AZ331" s="349">
        <f t="shared" si="272"/>
        <v>0</v>
      </c>
      <c r="BA331" s="349">
        <f t="shared" si="273"/>
        <v>0</v>
      </c>
      <c r="BB331" s="349">
        <f t="shared" si="274"/>
        <v>0</v>
      </c>
      <c r="BC331" s="350">
        <f t="shared" si="275"/>
        <v>0</v>
      </c>
      <c r="BD331" s="106"/>
      <c r="BE331" s="106"/>
      <c r="BF331" s="1079">
        <v>0.16</v>
      </c>
      <c r="BG331" s="349">
        <f t="shared" si="292"/>
        <v>0</v>
      </c>
      <c r="BH331" s="349">
        <f t="shared" si="293"/>
        <v>0</v>
      </c>
      <c r="BI331" s="349">
        <f t="shared" si="294"/>
        <v>0</v>
      </c>
      <c r="BJ331" s="349">
        <f t="shared" si="276"/>
        <v>0</v>
      </c>
      <c r="BK331" s="349">
        <f t="shared" si="277"/>
        <v>0</v>
      </c>
      <c r="BL331" s="349">
        <f t="shared" si="278"/>
        <v>0</v>
      </c>
      <c r="BM331" s="350">
        <f t="shared" si="279"/>
        <v>0</v>
      </c>
    </row>
    <row r="332" spans="2:65" x14ac:dyDescent="0.25">
      <c r="B332" s="1079">
        <v>0.15</v>
      </c>
      <c r="C332" s="349"/>
      <c r="D332" s="349"/>
      <c r="E332" s="349"/>
      <c r="F332" s="349">
        <f>'Form 5 BIODIESEL'!E301</f>
        <v>0</v>
      </c>
      <c r="G332" s="349">
        <f>'Form 6 LNG'!E301</f>
        <v>0</v>
      </c>
      <c r="H332" s="349">
        <f>'Form 7 BUNKER C'!E301</f>
        <v>0</v>
      </c>
      <c r="I332" s="350">
        <f>'Form 8 LFO Diesel'!E301</f>
        <v>0</v>
      </c>
      <c r="J332" s="106"/>
      <c r="K332" s="106"/>
      <c r="L332" s="106"/>
      <c r="M332" s="106"/>
      <c r="N332" s="106"/>
      <c r="O332" s="106"/>
      <c r="P332" s="106"/>
      <c r="Q332" s="106"/>
      <c r="R332" s="1079">
        <v>0.15</v>
      </c>
      <c r="S332" s="349">
        <f t="shared" si="280"/>
        <v>0</v>
      </c>
      <c r="T332" s="349">
        <f t="shared" si="281"/>
        <v>0</v>
      </c>
      <c r="U332" s="349">
        <f t="shared" si="282"/>
        <v>0</v>
      </c>
      <c r="V332" s="349">
        <f t="shared" si="260"/>
        <v>0</v>
      </c>
      <c r="W332" s="349">
        <f t="shared" si="261"/>
        <v>0</v>
      </c>
      <c r="X332" s="349">
        <f t="shared" si="262"/>
        <v>0</v>
      </c>
      <c r="Y332" s="350">
        <f t="shared" si="263"/>
        <v>0</v>
      </c>
      <c r="Z332" s="106"/>
      <c r="AA332" s="106"/>
      <c r="AB332" s="1079">
        <v>0.15</v>
      </c>
      <c r="AC332" s="349">
        <f t="shared" si="283"/>
        <v>0</v>
      </c>
      <c r="AD332" s="349">
        <f t="shared" si="284"/>
        <v>0</v>
      </c>
      <c r="AE332" s="349">
        <f t="shared" si="285"/>
        <v>0</v>
      </c>
      <c r="AF332" s="349">
        <f t="shared" si="264"/>
        <v>0</v>
      </c>
      <c r="AG332" s="349">
        <f t="shared" si="265"/>
        <v>0</v>
      </c>
      <c r="AH332" s="349">
        <f t="shared" si="266"/>
        <v>0</v>
      </c>
      <c r="AI332" s="350">
        <f t="shared" si="267"/>
        <v>0</v>
      </c>
      <c r="AJ332" s="106"/>
      <c r="AK332" s="106"/>
      <c r="AL332" s="1079">
        <v>0.15</v>
      </c>
      <c r="AM332" s="349">
        <f t="shared" si="286"/>
        <v>0</v>
      </c>
      <c r="AN332" s="349">
        <f t="shared" si="287"/>
        <v>0</v>
      </c>
      <c r="AO332" s="349">
        <f t="shared" si="288"/>
        <v>0</v>
      </c>
      <c r="AP332" s="349">
        <f t="shared" si="268"/>
        <v>0</v>
      </c>
      <c r="AQ332" s="349">
        <f t="shared" si="269"/>
        <v>0</v>
      </c>
      <c r="AR332" s="349">
        <f t="shared" si="270"/>
        <v>0</v>
      </c>
      <c r="AS332" s="350">
        <f t="shared" si="271"/>
        <v>0</v>
      </c>
      <c r="AT332" s="106"/>
      <c r="AU332" s="106"/>
      <c r="AV332" s="1079">
        <v>0.15</v>
      </c>
      <c r="AW332" s="349">
        <f t="shared" si="289"/>
        <v>0</v>
      </c>
      <c r="AX332" s="349">
        <f t="shared" si="290"/>
        <v>0</v>
      </c>
      <c r="AY332" s="349">
        <f t="shared" si="291"/>
        <v>0</v>
      </c>
      <c r="AZ332" s="349">
        <f t="shared" si="272"/>
        <v>0</v>
      </c>
      <c r="BA332" s="349">
        <f t="shared" si="273"/>
        <v>0</v>
      </c>
      <c r="BB332" s="349">
        <f t="shared" si="274"/>
        <v>0</v>
      </c>
      <c r="BC332" s="350">
        <f t="shared" si="275"/>
        <v>0</v>
      </c>
      <c r="BD332" s="106"/>
      <c r="BE332" s="106"/>
      <c r="BF332" s="1079">
        <v>0.15</v>
      </c>
      <c r="BG332" s="349">
        <f t="shared" si="292"/>
        <v>0</v>
      </c>
      <c r="BH332" s="349">
        <f t="shared" si="293"/>
        <v>0</v>
      </c>
      <c r="BI332" s="349">
        <f t="shared" si="294"/>
        <v>0</v>
      </c>
      <c r="BJ332" s="349">
        <f t="shared" si="276"/>
        <v>0</v>
      </c>
      <c r="BK332" s="349">
        <f t="shared" si="277"/>
        <v>0</v>
      </c>
      <c r="BL332" s="349">
        <f t="shared" si="278"/>
        <v>0</v>
      </c>
      <c r="BM332" s="350">
        <f t="shared" si="279"/>
        <v>0</v>
      </c>
    </row>
    <row r="333" spans="2:65" x14ac:dyDescent="0.25">
      <c r="B333" s="1079">
        <v>0.14000000000000001</v>
      </c>
      <c r="C333" s="349"/>
      <c r="D333" s="349"/>
      <c r="E333" s="349"/>
      <c r="F333" s="349">
        <f>'Form 5 BIODIESEL'!E302</f>
        <v>0</v>
      </c>
      <c r="G333" s="349">
        <f>'Form 6 LNG'!E302</f>
        <v>0</v>
      </c>
      <c r="H333" s="349">
        <f>'Form 7 BUNKER C'!E302</f>
        <v>0</v>
      </c>
      <c r="I333" s="350">
        <f>'Form 8 LFO Diesel'!E302</f>
        <v>0</v>
      </c>
      <c r="J333" s="106"/>
      <c r="K333" s="106"/>
      <c r="L333" s="106"/>
      <c r="M333" s="106"/>
      <c r="N333" s="106"/>
      <c r="O333" s="106"/>
      <c r="P333" s="106"/>
      <c r="Q333" s="106"/>
      <c r="R333" s="1079">
        <v>0.14000000000000001</v>
      </c>
      <c r="S333" s="349">
        <f t="shared" si="280"/>
        <v>0</v>
      </c>
      <c r="T333" s="349">
        <f t="shared" si="281"/>
        <v>0</v>
      </c>
      <c r="U333" s="349">
        <f t="shared" si="282"/>
        <v>0</v>
      </c>
      <c r="V333" s="349">
        <f t="shared" si="260"/>
        <v>0</v>
      </c>
      <c r="W333" s="349">
        <f t="shared" si="261"/>
        <v>0</v>
      </c>
      <c r="X333" s="349">
        <f t="shared" si="262"/>
        <v>0</v>
      </c>
      <c r="Y333" s="350">
        <f t="shared" si="263"/>
        <v>0</v>
      </c>
      <c r="Z333" s="106"/>
      <c r="AA333" s="106"/>
      <c r="AB333" s="1079">
        <v>0.14000000000000001</v>
      </c>
      <c r="AC333" s="349">
        <f t="shared" si="283"/>
        <v>0</v>
      </c>
      <c r="AD333" s="349">
        <f t="shared" si="284"/>
        <v>0</v>
      </c>
      <c r="AE333" s="349">
        <f t="shared" si="285"/>
        <v>0</v>
      </c>
      <c r="AF333" s="349">
        <f t="shared" si="264"/>
        <v>0</v>
      </c>
      <c r="AG333" s="349">
        <f t="shared" si="265"/>
        <v>0</v>
      </c>
      <c r="AH333" s="349">
        <f t="shared" si="266"/>
        <v>0</v>
      </c>
      <c r="AI333" s="350">
        <f t="shared" si="267"/>
        <v>0</v>
      </c>
      <c r="AJ333" s="106"/>
      <c r="AK333" s="106"/>
      <c r="AL333" s="1079">
        <v>0.14000000000000001</v>
      </c>
      <c r="AM333" s="349">
        <f t="shared" si="286"/>
        <v>0</v>
      </c>
      <c r="AN333" s="349">
        <f t="shared" si="287"/>
        <v>0</v>
      </c>
      <c r="AO333" s="349">
        <f t="shared" si="288"/>
        <v>0</v>
      </c>
      <c r="AP333" s="349">
        <f t="shared" si="268"/>
        <v>0</v>
      </c>
      <c r="AQ333" s="349">
        <f t="shared" si="269"/>
        <v>0</v>
      </c>
      <c r="AR333" s="349">
        <f t="shared" si="270"/>
        <v>0</v>
      </c>
      <c r="AS333" s="350">
        <f t="shared" si="271"/>
        <v>0</v>
      </c>
      <c r="AT333" s="106"/>
      <c r="AU333" s="106"/>
      <c r="AV333" s="1079">
        <v>0.14000000000000001</v>
      </c>
      <c r="AW333" s="349">
        <f t="shared" si="289"/>
        <v>0</v>
      </c>
      <c r="AX333" s="349">
        <f t="shared" si="290"/>
        <v>0</v>
      </c>
      <c r="AY333" s="349">
        <f t="shared" si="291"/>
        <v>0</v>
      </c>
      <c r="AZ333" s="349">
        <f t="shared" si="272"/>
        <v>0</v>
      </c>
      <c r="BA333" s="349">
        <f t="shared" si="273"/>
        <v>0</v>
      </c>
      <c r="BB333" s="349">
        <f t="shared" si="274"/>
        <v>0</v>
      </c>
      <c r="BC333" s="350">
        <f t="shared" si="275"/>
        <v>0</v>
      </c>
      <c r="BD333" s="106"/>
      <c r="BE333" s="106"/>
      <c r="BF333" s="1079">
        <v>0.14000000000000001</v>
      </c>
      <c r="BG333" s="349">
        <f t="shared" si="292"/>
        <v>0</v>
      </c>
      <c r="BH333" s="349">
        <f t="shared" si="293"/>
        <v>0</v>
      </c>
      <c r="BI333" s="349">
        <f t="shared" si="294"/>
        <v>0</v>
      </c>
      <c r="BJ333" s="349">
        <f t="shared" si="276"/>
        <v>0</v>
      </c>
      <c r="BK333" s="349">
        <f t="shared" si="277"/>
        <v>0</v>
      </c>
      <c r="BL333" s="349">
        <f t="shared" si="278"/>
        <v>0</v>
      </c>
      <c r="BM333" s="350">
        <f t="shared" si="279"/>
        <v>0</v>
      </c>
    </row>
    <row r="334" spans="2:65" x14ac:dyDescent="0.25">
      <c r="B334" s="1079">
        <v>0.13</v>
      </c>
      <c r="C334" s="349"/>
      <c r="D334" s="349"/>
      <c r="E334" s="349"/>
      <c r="F334" s="349">
        <f>'Form 5 BIODIESEL'!E303</f>
        <v>0</v>
      </c>
      <c r="G334" s="349">
        <f>'Form 6 LNG'!E303</f>
        <v>0</v>
      </c>
      <c r="H334" s="349">
        <f>'Form 7 BUNKER C'!E303</f>
        <v>0</v>
      </c>
      <c r="I334" s="350">
        <f>'Form 8 LFO Diesel'!E303</f>
        <v>0</v>
      </c>
      <c r="J334" s="106"/>
      <c r="K334" s="106"/>
      <c r="L334" s="106"/>
      <c r="M334" s="106"/>
      <c r="N334" s="106"/>
      <c r="O334" s="106"/>
      <c r="P334" s="106"/>
      <c r="Q334" s="106"/>
      <c r="R334" s="1079">
        <v>0.13</v>
      </c>
      <c r="S334" s="349">
        <f t="shared" si="280"/>
        <v>0</v>
      </c>
      <c r="T334" s="349">
        <f t="shared" si="281"/>
        <v>0</v>
      </c>
      <c r="U334" s="349">
        <f t="shared" si="282"/>
        <v>0</v>
      </c>
      <c r="V334" s="349">
        <f t="shared" si="260"/>
        <v>0</v>
      </c>
      <c r="W334" s="349">
        <f t="shared" si="261"/>
        <v>0</v>
      </c>
      <c r="X334" s="349">
        <f t="shared" si="262"/>
        <v>0</v>
      </c>
      <c r="Y334" s="350">
        <f t="shared" si="263"/>
        <v>0</v>
      </c>
      <c r="Z334" s="106"/>
      <c r="AA334" s="106"/>
      <c r="AB334" s="1079">
        <v>0.13</v>
      </c>
      <c r="AC334" s="349">
        <f t="shared" si="283"/>
        <v>0</v>
      </c>
      <c r="AD334" s="349">
        <f t="shared" si="284"/>
        <v>0</v>
      </c>
      <c r="AE334" s="349">
        <f t="shared" si="285"/>
        <v>0</v>
      </c>
      <c r="AF334" s="349">
        <f t="shared" si="264"/>
        <v>0</v>
      </c>
      <c r="AG334" s="349">
        <f t="shared" si="265"/>
        <v>0</v>
      </c>
      <c r="AH334" s="349">
        <f t="shared" si="266"/>
        <v>0</v>
      </c>
      <c r="AI334" s="350">
        <f t="shared" si="267"/>
        <v>0</v>
      </c>
      <c r="AJ334" s="106"/>
      <c r="AK334" s="106"/>
      <c r="AL334" s="1079">
        <v>0.13</v>
      </c>
      <c r="AM334" s="349">
        <f t="shared" si="286"/>
        <v>0</v>
      </c>
      <c r="AN334" s="349">
        <f t="shared" si="287"/>
        <v>0</v>
      </c>
      <c r="AO334" s="349">
        <f t="shared" si="288"/>
        <v>0</v>
      </c>
      <c r="AP334" s="349">
        <f t="shared" si="268"/>
        <v>0</v>
      </c>
      <c r="AQ334" s="349">
        <f t="shared" si="269"/>
        <v>0</v>
      </c>
      <c r="AR334" s="349">
        <f t="shared" si="270"/>
        <v>0</v>
      </c>
      <c r="AS334" s="350">
        <f t="shared" si="271"/>
        <v>0</v>
      </c>
      <c r="AT334" s="106"/>
      <c r="AU334" s="106"/>
      <c r="AV334" s="1079">
        <v>0.13</v>
      </c>
      <c r="AW334" s="349">
        <f t="shared" si="289"/>
        <v>0</v>
      </c>
      <c r="AX334" s="349">
        <f t="shared" si="290"/>
        <v>0</v>
      </c>
      <c r="AY334" s="349">
        <f t="shared" si="291"/>
        <v>0</v>
      </c>
      <c r="AZ334" s="349">
        <f t="shared" si="272"/>
        <v>0</v>
      </c>
      <c r="BA334" s="349">
        <f t="shared" si="273"/>
        <v>0</v>
      </c>
      <c r="BB334" s="349">
        <f t="shared" si="274"/>
        <v>0</v>
      </c>
      <c r="BC334" s="350">
        <f t="shared" si="275"/>
        <v>0</v>
      </c>
      <c r="BD334" s="106"/>
      <c r="BE334" s="106"/>
      <c r="BF334" s="1079">
        <v>0.13</v>
      </c>
      <c r="BG334" s="349">
        <f t="shared" si="292"/>
        <v>0</v>
      </c>
      <c r="BH334" s="349">
        <f t="shared" si="293"/>
        <v>0</v>
      </c>
      <c r="BI334" s="349">
        <f t="shared" si="294"/>
        <v>0</v>
      </c>
      <c r="BJ334" s="349">
        <f t="shared" si="276"/>
        <v>0</v>
      </c>
      <c r="BK334" s="349">
        <f t="shared" si="277"/>
        <v>0</v>
      </c>
      <c r="BL334" s="349">
        <f t="shared" si="278"/>
        <v>0</v>
      </c>
      <c r="BM334" s="350">
        <f t="shared" si="279"/>
        <v>0</v>
      </c>
    </row>
    <row r="335" spans="2:65" x14ac:dyDescent="0.25">
      <c r="B335" s="1079">
        <v>0.12</v>
      </c>
      <c r="C335" s="349"/>
      <c r="D335" s="349"/>
      <c r="E335" s="349"/>
      <c r="F335" s="349">
        <f>'Form 5 BIODIESEL'!E304</f>
        <v>0</v>
      </c>
      <c r="G335" s="349">
        <f>'Form 6 LNG'!E304</f>
        <v>0</v>
      </c>
      <c r="H335" s="349">
        <f>'Form 7 BUNKER C'!E304</f>
        <v>0</v>
      </c>
      <c r="I335" s="350">
        <f>'Form 8 LFO Diesel'!E304</f>
        <v>0</v>
      </c>
      <c r="J335" s="106"/>
      <c r="K335" s="106"/>
      <c r="L335" s="106"/>
      <c r="M335" s="106"/>
      <c r="N335" s="106"/>
      <c r="O335" s="106"/>
      <c r="P335" s="106"/>
      <c r="Q335" s="106"/>
      <c r="R335" s="1079">
        <v>0.12</v>
      </c>
      <c r="S335" s="349">
        <f t="shared" si="280"/>
        <v>0</v>
      </c>
      <c r="T335" s="349">
        <f t="shared" si="281"/>
        <v>0</v>
      </c>
      <c r="U335" s="349">
        <f t="shared" si="282"/>
        <v>0</v>
      </c>
      <c r="V335" s="349">
        <f t="shared" si="260"/>
        <v>0</v>
      </c>
      <c r="W335" s="349">
        <f t="shared" si="261"/>
        <v>0</v>
      </c>
      <c r="X335" s="349">
        <f t="shared" si="262"/>
        <v>0</v>
      </c>
      <c r="Y335" s="350">
        <f t="shared" si="263"/>
        <v>0</v>
      </c>
      <c r="Z335" s="106"/>
      <c r="AA335" s="106"/>
      <c r="AB335" s="1079">
        <v>0.12</v>
      </c>
      <c r="AC335" s="349">
        <f t="shared" si="283"/>
        <v>0</v>
      </c>
      <c r="AD335" s="349">
        <f t="shared" si="284"/>
        <v>0</v>
      </c>
      <c r="AE335" s="349">
        <f t="shared" si="285"/>
        <v>0</v>
      </c>
      <c r="AF335" s="349">
        <f t="shared" si="264"/>
        <v>0</v>
      </c>
      <c r="AG335" s="349">
        <f t="shared" si="265"/>
        <v>0</v>
      </c>
      <c r="AH335" s="349">
        <f t="shared" si="266"/>
        <v>0</v>
      </c>
      <c r="AI335" s="350">
        <f t="shared" si="267"/>
        <v>0</v>
      </c>
      <c r="AJ335" s="106"/>
      <c r="AK335" s="106"/>
      <c r="AL335" s="1079">
        <v>0.12</v>
      </c>
      <c r="AM335" s="349">
        <f t="shared" si="286"/>
        <v>0</v>
      </c>
      <c r="AN335" s="349">
        <f t="shared" si="287"/>
        <v>0</v>
      </c>
      <c r="AO335" s="349">
        <f t="shared" si="288"/>
        <v>0</v>
      </c>
      <c r="AP335" s="349">
        <f t="shared" si="268"/>
        <v>0</v>
      </c>
      <c r="AQ335" s="349">
        <f t="shared" si="269"/>
        <v>0</v>
      </c>
      <c r="AR335" s="349">
        <f t="shared" si="270"/>
        <v>0</v>
      </c>
      <c r="AS335" s="350">
        <f t="shared" si="271"/>
        <v>0</v>
      </c>
      <c r="AT335" s="106"/>
      <c r="AU335" s="106"/>
      <c r="AV335" s="1079">
        <v>0.12</v>
      </c>
      <c r="AW335" s="349">
        <f t="shared" si="289"/>
        <v>0</v>
      </c>
      <c r="AX335" s="349">
        <f t="shared" si="290"/>
        <v>0</v>
      </c>
      <c r="AY335" s="349">
        <f t="shared" si="291"/>
        <v>0</v>
      </c>
      <c r="AZ335" s="349">
        <f t="shared" si="272"/>
        <v>0</v>
      </c>
      <c r="BA335" s="349">
        <f t="shared" si="273"/>
        <v>0</v>
      </c>
      <c r="BB335" s="349">
        <f t="shared" si="274"/>
        <v>0</v>
      </c>
      <c r="BC335" s="350">
        <f t="shared" si="275"/>
        <v>0</v>
      </c>
      <c r="BD335" s="106"/>
      <c r="BE335" s="106"/>
      <c r="BF335" s="1079">
        <v>0.12</v>
      </c>
      <c r="BG335" s="349">
        <f t="shared" si="292"/>
        <v>0</v>
      </c>
      <c r="BH335" s="349">
        <f t="shared" si="293"/>
        <v>0</v>
      </c>
      <c r="BI335" s="349">
        <f t="shared" si="294"/>
        <v>0</v>
      </c>
      <c r="BJ335" s="349">
        <f t="shared" si="276"/>
        <v>0</v>
      </c>
      <c r="BK335" s="349">
        <f t="shared" si="277"/>
        <v>0</v>
      </c>
      <c r="BL335" s="349">
        <f t="shared" si="278"/>
        <v>0</v>
      </c>
      <c r="BM335" s="350">
        <f t="shared" si="279"/>
        <v>0</v>
      </c>
    </row>
    <row r="336" spans="2:65" x14ac:dyDescent="0.25">
      <c r="B336" s="1079">
        <v>0.11</v>
      </c>
      <c r="C336" s="349"/>
      <c r="D336" s="349"/>
      <c r="E336" s="349"/>
      <c r="F336" s="349">
        <f>'Form 5 BIODIESEL'!E305</f>
        <v>0</v>
      </c>
      <c r="G336" s="349">
        <f>'Form 6 LNG'!E305</f>
        <v>0</v>
      </c>
      <c r="H336" s="349">
        <f>'Form 7 BUNKER C'!E305</f>
        <v>0</v>
      </c>
      <c r="I336" s="350">
        <f>'Form 8 LFO Diesel'!E305</f>
        <v>0</v>
      </c>
      <c r="J336" s="106"/>
      <c r="K336" s="106"/>
      <c r="L336" s="106"/>
      <c r="M336" s="106"/>
      <c r="N336" s="106"/>
      <c r="O336" s="106"/>
      <c r="P336" s="106"/>
      <c r="Q336" s="106"/>
      <c r="R336" s="1079">
        <v>0.11</v>
      </c>
      <c r="S336" s="349">
        <f t="shared" si="280"/>
        <v>0</v>
      </c>
      <c r="T336" s="349">
        <f t="shared" si="281"/>
        <v>0</v>
      </c>
      <c r="U336" s="349">
        <f t="shared" si="282"/>
        <v>0</v>
      </c>
      <c r="V336" s="349">
        <f t="shared" si="260"/>
        <v>0</v>
      </c>
      <c r="W336" s="349">
        <f t="shared" si="261"/>
        <v>0</v>
      </c>
      <c r="X336" s="349">
        <f t="shared" si="262"/>
        <v>0</v>
      </c>
      <c r="Y336" s="350">
        <f t="shared" si="263"/>
        <v>0</v>
      </c>
      <c r="Z336" s="106"/>
      <c r="AA336" s="106"/>
      <c r="AB336" s="1079">
        <v>0.11</v>
      </c>
      <c r="AC336" s="349">
        <f t="shared" si="283"/>
        <v>0</v>
      </c>
      <c r="AD336" s="349">
        <f t="shared" si="284"/>
        <v>0</v>
      </c>
      <c r="AE336" s="349">
        <f t="shared" si="285"/>
        <v>0</v>
      </c>
      <c r="AF336" s="349">
        <f t="shared" si="264"/>
        <v>0</v>
      </c>
      <c r="AG336" s="349">
        <f t="shared" si="265"/>
        <v>0</v>
      </c>
      <c r="AH336" s="349">
        <f t="shared" si="266"/>
        <v>0</v>
      </c>
      <c r="AI336" s="350">
        <f t="shared" si="267"/>
        <v>0</v>
      </c>
      <c r="AJ336" s="106"/>
      <c r="AK336" s="106"/>
      <c r="AL336" s="1079">
        <v>0.11</v>
      </c>
      <c r="AM336" s="349">
        <f t="shared" si="286"/>
        <v>0</v>
      </c>
      <c r="AN336" s="349">
        <f t="shared" si="287"/>
        <v>0</v>
      </c>
      <c r="AO336" s="349">
        <f t="shared" si="288"/>
        <v>0</v>
      </c>
      <c r="AP336" s="349">
        <f t="shared" si="268"/>
        <v>0</v>
      </c>
      <c r="AQ336" s="349">
        <f t="shared" si="269"/>
        <v>0</v>
      </c>
      <c r="AR336" s="349">
        <f t="shared" si="270"/>
        <v>0</v>
      </c>
      <c r="AS336" s="350">
        <f t="shared" si="271"/>
        <v>0</v>
      </c>
      <c r="AT336" s="106"/>
      <c r="AU336" s="106"/>
      <c r="AV336" s="1079">
        <v>0.11</v>
      </c>
      <c r="AW336" s="349">
        <f t="shared" si="289"/>
        <v>0</v>
      </c>
      <c r="AX336" s="349">
        <f t="shared" si="290"/>
        <v>0</v>
      </c>
      <c r="AY336" s="349">
        <f t="shared" si="291"/>
        <v>0</v>
      </c>
      <c r="AZ336" s="349">
        <f t="shared" si="272"/>
        <v>0</v>
      </c>
      <c r="BA336" s="349">
        <f t="shared" si="273"/>
        <v>0</v>
      </c>
      <c r="BB336" s="349">
        <f t="shared" si="274"/>
        <v>0</v>
      </c>
      <c r="BC336" s="350">
        <f t="shared" si="275"/>
        <v>0</v>
      </c>
      <c r="BD336" s="106"/>
      <c r="BE336" s="106"/>
      <c r="BF336" s="1079">
        <v>0.11</v>
      </c>
      <c r="BG336" s="349">
        <f t="shared" si="292"/>
        <v>0</v>
      </c>
      <c r="BH336" s="349">
        <f t="shared" si="293"/>
        <v>0</v>
      </c>
      <c r="BI336" s="349">
        <f t="shared" si="294"/>
        <v>0</v>
      </c>
      <c r="BJ336" s="349">
        <f t="shared" si="276"/>
        <v>0</v>
      </c>
      <c r="BK336" s="349">
        <f t="shared" si="277"/>
        <v>0</v>
      </c>
      <c r="BL336" s="349">
        <f t="shared" si="278"/>
        <v>0</v>
      </c>
      <c r="BM336" s="350">
        <f t="shared" si="279"/>
        <v>0</v>
      </c>
    </row>
    <row r="337" spans="2:65" x14ac:dyDescent="0.25">
      <c r="B337" s="1079">
        <v>0.1</v>
      </c>
      <c r="C337" s="349"/>
      <c r="D337" s="349"/>
      <c r="E337" s="349"/>
      <c r="F337" s="349">
        <f>'Form 5 BIODIESEL'!E306</f>
        <v>0</v>
      </c>
      <c r="G337" s="349">
        <f>'Form 6 LNG'!E306</f>
        <v>0</v>
      </c>
      <c r="H337" s="349">
        <f>'Form 7 BUNKER C'!E306</f>
        <v>0</v>
      </c>
      <c r="I337" s="350">
        <f>'Form 8 LFO Diesel'!E306</f>
        <v>0</v>
      </c>
      <c r="J337" s="106"/>
      <c r="K337" s="106"/>
      <c r="L337" s="106"/>
      <c r="M337" s="106"/>
      <c r="N337" s="106"/>
      <c r="O337" s="106"/>
      <c r="P337" s="106"/>
      <c r="Q337" s="106"/>
      <c r="R337" s="1079">
        <v>0.1</v>
      </c>
      <c r="S337" s="349">
        <f t="shared" si="280"/>
        <v>0</v>
      </c>
      <c r="T337" s="349">
        <f t="shared" si="281"/>
        <v>0</v>
      </c>
      <c r="U337" s="349">
        <f t="shared" si="282"/>
        <v>0</v>
      </c>
      <c r="V337" s="349">
        <f t="shared" si="260"/>
        <v>0</v>
      </c>
      <c r="W337" s="349">
        <f t="shared" si="261"/>
        <v>0</v>
      </c>
      <c r="X337" s="349">
        <f t="shared" si="262"/>
        <v>0</v>
      </c>
      <c r="Y337" s="350">
        <f t="shared" si="263"/>
        <v>0</v>
      </c>
      <c r="Z337" s="106"/>
      <c r="AA337" s="106"/>
      <c r="AB337" s="1079">
        <v>0.1</v>
      </c>
      <c r="AC337" s="349">
        <f t="shared" si="283"/>
        <v>0</v>
      </c>
      <c r="AD337" s="349">
        <f t="shared" si="284"/>
        <v>0</v>
      </c>
      <c r="AE337" s="349">
        <f t="shared" si="285"/>
        <v>0</v>
      </c>
      <c r="AF337" s="349">
        <f t="shared" si="264"/>
        <v>0</v>
      </c>
      <c r="AG337" s="349">
        <f t="shared" si="265"/>
        <v>0</v>
      </c>
      <c r="AH337" s="349">
        <f t="shared" si="266"/>
        <v>0</v>
      </c>
      <c r="AI337" s="350">
        <f t="shared" si="267"/>
        <v>0</v>
      </c>
      <c r="AJ337" s="106"/>
      <c r="AK337" s="106"/>
      <c r="AL337" s="1079">
        <v>0.1</v>
      </c>
      <c r="AM337" s="349">
        <f t="shared" si="286"/>
        <v>0</v>
      </c>
      <c r="AN337" s="349">
        <f t="shared" si="287"/>
        <v>0</v>
      </c>
      <c r="AO337" s="349">
        <f t="shared" si="288"/>
        <v>0</v>
      </c>
      <c r="AP337" s="349">
        <f t="shared" si="268"/>
        <v>0</v>
      </c>
      <c r="AQ337" s="349">
        <f t="shared" si="269"/>
        <v>0</v>
      </c>
      <c r="AR337" s="349">
        <f t="shared" si="270"/>
        <v>0</v>
      </c>
      <c r="AS337" s="350">
        <f t="shared" si="271"/>
        <v>0</v>
      </c>
      <c r="AT337" s="106"/>
      <c r="AU337" s="106"/>
      <c r="AV337" s="1079">
        <v>0.1</v>
      </c>
      <c r="AW337" s="349">
        <f t="shared" si="289"/>
        <v>0</v>
      </c>
      <c r="AX337" s="349">
        <f t="shared" si="290"/>
        <v>0</v>
      </c>
      <c r="AY337" s="349">
        <f t="shared" si="291"/>
        <v>0</v>
      </c>
      <c r="AZ337" s="349">
        <f t="shared" si="272"/>
        <v>0</v>
      </c>
      <c r="BA337" s="349">
        <f t="shared" si="273"/>
        <v>0</v>
      </c>
      <c r="BB337" s="349">
        <f t="shared" si="274"/>
        <v>0</v>
      </c>
      <c r="BC337" s="350">
        <f t="shared" si="275"/>
        <v>0</v>
      </c>
      <c r="BD337" s="106"/>
      <c r="BE337" s="106"/>
      <c r="BF337" s="1079">
        <v>0.1</v>
      </c>
      <c r="BG337" s="349">
        <f t="shared" si="292"/>
        <v>0</v>
      </c>
      <c r="BH337" s="349">
        <f t="shared" si="293"/>
        <v>0</v>
      </c>
      <c r="BI337" s="349">
        <f t="shared" si="294"/>
        <v>0</v>
      </c>
      <c r="BJ337" s="349">
        <f t="shared" si="276"/>
        <v>0</v>
      </c>
      <c r="BK337" s="349">
        <f t="shared" si="277"/>
        <v>0</v>
      </c>
      <c r="BL337" s="349">
        <f t="shared" si="278"/>
        <v>0</v>
      </c>
      <c r="BM337" s="350">
        <f t="shared" si="279"/>
        <v>0</v>
      </c>
    </row>
    <row r="338" spans="2:65" x14ac:dyDescent="0.25">
      <c r="B338" s="1079">
        <v>0.09</v>
      </c>
      <c r="C338" s="349"/>
      <c r="D338" s="349"/>
      <c r="E338" s="349"/>
      <c r="F338" s="349">
        <f>'Form 5 BIODIESEL'!E307</f>
        <v>0</v>
      </c>
      <c r="G338" s="349">
        <f>'Form 6 LNG'!E307</f>
        <v>0</v>
      </c>
      <c r="H338" s="349">
        <f>'Form 7 BUNKER C'!E307</f>
        <v>0</v>
      </c>
      <c r="I338" s="350">
        <f>'Form 8 LFO Diesel'!E307</f>
        <v>0</v>
      </c>
      <c r="J338" s="106"/>
      <c r="K338" s="106"/>
      <c r="L338" s="106"/>
      <c r="M338" s="106"/>
      <c r="N338" s="106"/>
      <c r="O338" s="106"/>
      <c r="P338" s="106"/>
      <c r="Q338" s="106"/>
      <c r="R338" s="1079">
        <v>0.09</v>
      </c>
      <c r="S338" s="349">
        <f t="shared" si="280"/>
        <v>0</v>
      </c>
      <c r="T338" s="349">
        <f t="shared" si="281"/>
        <v>0</v>
      </c>
      <c r="U338" s="349">
        <f t="shared" si="282"/>
        <v>0</v>
      </c>
      <c r="V338" s="349">
        <f t="shared" si="260"/>
        <v>0</v>
      </c>
      <c r="W338" s="349">
        <f t="shared" si="261"/>
        <v>0</v>
      </c>
      <c r="X338" s="349">
        <f t="shared" si="262"/>
        <v>0</v>
      </c>
      <c r="Y338" s="350">
        <f t="shared" si="263"/>
        <v>0</v>
      </c>
      <c r="Z338" s="106"/>
      <c r="AA338" s="106"/>
      <c r="AB338" s="1079">
        <v>0.09</v>
      </c>
      <c r="AC338" s="349">
        <f t="shared" si="283"/>
        <v>0</v>
      </c>
      <c r="AD338" s="349">
        <f t="shared" si="284"/>
        <v>0</v>
      </c>
      <c r="AE338" s="349">
        <f t="shared" si="285"/>
        <v>0</v>
      </c>
      <c r="AF338" s="349">
        <f t="shared" si="264"/>
        <v>0</v>
      </c>
      <c r="AG338" s="349">
        <f t="shared" si="265"/>
        <v>0</v>
      </c>
      <c r="AH338" s="349">
        <f t="shared" si="266"/>
        <v>0</v>
      </c>
      <c r="AI338" s="350">
        <f t="shared" si="267"/>
        <v>0</v>
      </c>
      <c r="AJ338" s="106"/>
      <c r="AK338" s="106"/>
      <c r="AL338" s="1079">
        <v>0.09</v>
      </c>
      <c r="AM338" s="349">
        <f t="shared" si="286"/>
        <v>0</v>
      </c>
      <c r="AN338" s="349">
        <f t="shared" si="287"/>
        <v>0</v>
      </c>
      <c r="AO338" s="349">
        <f t="shared" si="288"/>
        <v>0</v>
      </c>
      <c r="AP338" s="349">
        <f t="shared" si="268"/>
        <v>0</v>
      </c>
      <c r="AQ338" s="349">
        <f t="shared" si="269"/>
        <v>0</v>
      </c>
      <c r="AR338" s="349">
        <f t="shared" si="270"/>
        <v>0</v>
      </c>
      <c r="AS338" s="350">
        <f t="shared" si="271"/>
        <v>0</v>
      </c>
      <c r="AT338" s="106"/>
      <c r="AU338" s="106"/>
      <c r="AV338" s="1079">
        <v>0.09</v>
      </c>
      <c r="AW338" s="349">
        <f t="shared" si="289"/>
        <v>0</v>
      </c>
      <c r="AX338" s="349">
        <f t="shared" si="290"/>
        <v>0</v>
      </c>
      <c r="AY338" s="349">
        <f t="shared" si="291"/>
        <v>0</v>
      </c>
      <c r="AZ338" s="349">
        <f t="shared" si="272"/>
        <v>0</v>
      </c>
      <c r="BA338" s="349">
        <f t="shared" si="273"/>
        <v>0</v>
      </c>
      <c r="BB338" s="349">
        <f t="shared" si="274"/>
        <v>0</v>
      </c>
      <c r="BC338" s="350">
        <f t="shared" si="275"/>
        <v>0</v>
      </c>
      <c r="BD338" s="106"/>
      <c r="BE338" s="106"/>
      <c r="BF338" s="1079">
        <v>0.09</v>
      </c>
      <c r="BG338" s="349">
        <f t="shared" si="292"/>
        <v>0</v>
      </c>
      <c r="BH338" s="349">
        <f t="shared" si="293"/>
        <v>0</v>
      </c>
      <c r="BI338" s="349">
        <f t="shared" si="294"/>
        <v>0</v>
      </c>
      <c r="BJ338" s="349">
        <f t="shared" si="276"/>
        <v>0</v>
      </c>
      <c r="BK338" s="349">
        <f t="shared" si="277"/>
        <v>0</v>
      </c>
      <c r="BL338" s="349">
        <f t="shared" si="278"/>
        <v>0</v>
      </c>
      <c r="BM338" s="350">
        <f t="shared" si="279"/>
        <v>0</v>
      </c>
    </row>
    <row r="339" spans="2:65" x14ac:dyDescent="0.25">
      <c r="B339" s="1079">
        <v>0.08</v>
      </c>
      <c r="C339" s="349"/>
      <c r="D339" s="349"/>
      <c r="E339" s="349"/>
      <c r="F339" s="349">
        <f>'Form 5 BIODIESEL'!E308</f>
        <v>0</v>
      </c>
      <c r="G339" s="349">
        <f>'Form 6 LNG'!E308</f>
        <v>0</v>
      </c>
      <c r="H339" s="349">
        <f>'Form 7 BUNKER C'!E308</f>
        <v>0</v>
      </c>
      <c r="I339" s="350">
        <f>'Form 8 LFO Diesel'!E308</f>
        <v>0</v>
      </c>
      <c r="J339" s="106"/>
      <c r="K339" s="106"/>
      <c r="L339" s="106"/>
      <c r="M339" s="106"/>
      <c r="N339" s="106"/>
      <c r="O339" s="106"/>
      <c r="P339" s="106"/>
      <c r="Q339" s="106"/>
      <c r="R339" s="1079">
        <v>0.08</v>
      </c>
      <c r="S339" s="349">
        <f t="shared" si="280"/>
        <v>0</v>
      </c>
      <c r="T339" s="349">
        <f t="shared" si="281"/>
        <v>0</v>
      </c>
      <c r="U339" s="349">
        <f t="shared" si="282"/>
        <v>0</v>
      </c>
      <c r="V339" s="349">
        <f t="shared" si="260"/>
        <v>0</v>
      </c>
      <c r="W339" s="349">
        <f t="shared" si="261"/>
        <v>0</v>
      </c>
      <c r="X339" s="349">
        <f t="shared" si="262"/>
        <v>0</v>
      </c>
      <c r="Y339" s="350">
        <f t="shared" si="263"/>
        <v>0</v>
      </c>
      <c r="Z339" s="106"/>
      <c r="AA339" s="106"/>
      <c r="AB339" s="1079">
        <v>0.08</v>
      </c>
      <c r="AC339" s="349">
        <f t="shared" si="283"/>
        <v>0</v>
      </c>
      <c r="AD339" s="349">
        <f t="shared" si="284"/>
        <v>0</v>
      </c>
      <c r="AE339" s="349">
        <f t="shared" si="285"/>
        <v>0</v>
      </c>
      <c r="AF339" s="349">
        <f t="shared" si="264"/>
        <v>0</v>
      </c>
      <c r="AG339" s="349">
        <f t="shared" si="265"/>
        <v>0</v>
      </c>
      <c r="AH339" s="349">
        <f t="shared" si="266"/>
        <v>0</v>
      </c>
      <c r="AI339" s="350">
        <f t="shared" si="267"/>
        <v>0</v>
      </c>
      <c r="AJ339" s="106"/>
      <c r="AK339" s="106"/>
      <c r="AL339" s="1079">
        <v>0.08</v>
      </c>
      <c r="AM339" s="349">
        <f t="shared" si="286"/>
        <v>0</v>
      </c>
      <c r="AN339" s="349">
        <f t="shared" si="287"/>
        <v>0</v>
      </c>
      <c r="AO339" s="349">
        <f t="shared" si="288"/>
        <v>0</v>
      </c>
      <c r="AP339" s="349">
        <f t="shared" si="268"/>
        <v>0</v>
      </c>
      <c r="AQ339" s="349">
        <f t="shared" si="269"/>
        <v>0</v>
      </c>
      <c r="AR339" s="349">
        <f t="shared" si="270"/>
        <v>0</v>
      </c>
      <c r="AS339" s="350">
        <f t="shared" si="271"/>
        <v>0</v>
      </c>
      <c r="AT339" s="106"/>
      <c r="AU339" s="106"/>
      <c r="AV339" s="1079">
        <v>0.08</v>
      </c>
      <c r="AW339" s="349">
        <f t="shared" si="289"/>
        <v>0</v>
      </c>
      <c r="AX339" s="349">
        <f t="shared" si="290"/>
        <v>0</v>
      </c>
      <c r="AY339" s="349">
        <f t="shared" si="291"/>
        <v>0</v>
      </c>
      <c r="AZ339" s="349">
        <f t="shared" si="272"/>
        <v>0</v>
      </c>
      <c r="BA339" s="349">
        <f t="shared" si="273"/>
        <v>0</v>
      </c>
      <c r="BB339" s="349">
        <f t="shared" si="274"/>
        <v>0</v>
      </c>
      <c r="BC339" s="350">
        <f t="shared" si="275"/>
        <v>0</v>
      </c>
      <c r="BD339" s="106"/>
      <c r="BE339" s="106"/>
      <c r="BF339" s="1079">
        <v>0.08</v>
      </c>
      <c r="BG339" s="349">
        <f t="shared" si="292"/>
        <v>0</v>
      </c>
      <c r="BH339" s="349">
        <f t="shared" si="293"/>
        <v>0</v>
      </c>
      <c r="BI339" s="349">
        <f t="shared" si="294"/>
        <v>0</v>
      </c>
      <c r="BJ339" s="349">
        <f t="shared" si="276"/>
        <v>0</v>
      </c>
      <c r="BK339" s="349">
        <f t="shared" si="277"/>
        <v>0</v>
      </c>
      <c r="BL339" s="349">
        <f t="shared" si="278"/>
        <v>0</v>
      </c>
      <c r="BM339" s="350">
        <f t="shared" si="279"/>
        <v>0</v>
      </c>
    </row>
    <row r="340" spans="2:65" x14ac:dyDescent="0.25">
      <c r="B340" s="1079">
        <v>7.0000000000000007E-2</v>
      </c>
      <c r="C340" s="349"/>
      <c r="D340" s="349"/>
      <c r="E340" s="349"/>
      <c r="F340" s="349">
        <f>'Form 5 BIODIESEL'!E309</f>
        <v>0</v>
      </c>
      <c r="G340" s="349">
        <f>'Form 6 LNG'!E309</f>
        <v>0</v>
      </c>
      <c r="H340" s="349">
        <f>'Form 7 BUNKER C'!E309</f>
        <v>0</v>
      </c>
      <c r="I340" s="350">
        <f>'Form 8 LFO Diesel'!E309</f>
        <v>0</v>
      </c>
      <c r="J340" s="106"/>
      <c r="K340" s="106"/>
      <c r="L340" s="106"/>
      <c r="M340" s="106"/>
      <c r="N340" s="106"/>
      <c r="O340" s="106"/>
      <c r="P340" s="106"/>
      <c r="Q340" s="106"/>
      <c r="R340" s="1079">
        <v>7.0000000000000007E-2</v>
      </c>
      <c r="S340" s="349">
        <f t="shared" si="280"/>
        <v>0</v>
      </c>
      <c r="T340" s="349">
        <f t="shared" si="281"/>
        <v>0</v>
      </c>
      <c r="U340" s="349">
        <f t="shared" si="282"/>
        <v>0</v>
      </c>
      <c r="V340" s="349">
        <f t="shared" si="260"/>
        <v>0</v>
      </c>
      <c r="W340" s="349">
        <f t="shared" si="261"/>
        <v>0</v>
      </c>
      <c r="X340" s="349">
        <f t="shared" si="262"/>
        <v>0</v>
      </c>
      <c r="Y340" s="350">
        <f t="shared" si="263"/>
        <v>0</v>
      </c>
      <c r="Z340" s="106"/>
      <c r="AA340" s="106"/>
      <c r="AB340" s="1079">
        <v>7.0000000000000007E-2</v>
      </c>
      <c r="AC340" s="349">
        <f t="shared" si="283"/>
        <v>0</v>
      </c>
      <c r="AD340" s="349">
        <f t="shared" si="284"/>
        <v>0</v>
      </c>
      <c r="AE340" s="349">
        <f t="shared" si="285"/>
        <v>0</v>
      </c>
      <c r="AF340" s="349">
        <f t="shared" si="264"/>
        <v>0</v>
      </c>
      <c r="AG340" s="349">
        <f t="shared" si="265"/>
        <v>0</v>
      </c>
      <c r="AH340" s="349">
        <f t="shared" si="266"/>
        <v>0</v>
      </c>
      <c r="AI340" s="350">
        <f t="shared" si="267"/>
        <v>0</v>
      </c>
      <c r="AJ340" s="106"/>
      <c r="AK340" s="106"/>
      <c r="AL340" s="1079">
        <v>7.0000000000000007E-2</v>
      </c>
      <c r="AM340" s="349">
        <f t="shared" si="286"/>
        <v>0</v>
      </c>
      <c r="AN340" s="349">
        <f t="shared" si="287"/>
        <v>0</v>
      </c>
      <c r="AO340" s="349">
        <f t="shared" si="288"/>
        <v>0</v>
      </c>
      <c r="AP340" s="349">
        <f t="shared" si="268"/>
        <v>0</v>
      </c>
      <c r="AQ340" s="349">
        <f t="shared" si="269"/>
        <v>0</v>
      </c>
      <c r="AR340" s="349">
        <f t="shared" si="270"/>
        <v>0</v>
      </c>
      <c r="AS340" s="350">
        <f t="shared" si="271"/>
        <v>0</v>
      </c>
      <c r="AT340" s="106"/>
      <c r="AU340" s="106"/>
      <c r="AV340" s="1079">
        <v>7.0000000000000007E-2</v>
      </c>
      <c r="AW340" s="349">
        <f t="shared" si="289"/>
        <v>0</v>
      </c>
      <c r="AX340" s="349">
        <f t="shared" si="290"/>
        <v>0</v>
      </c>
      <c r="AY340" s="349">
        <f t="shared" si="291"/>
        <v>0</v>
      </c>
      <c r="AZ340" s="349">
        <f t="shared" si="272"/>
        <v>0</v>
      </c>
      <c r="BA340" s="349">
        <f t="shared" si="273"/>
        <v>0</v>
      </c>
      <c r="BB340" s="349">
        <f t="shared" si="274"/>
        <v>0</v>
      </c>
      <c r="BC340" s="350">
        <f t="shared" si="275"/>
        <v>0</v>
      </c>
      <c r="BD340" s="106"/>
      <c r="BE340" s="106"/>
      <c r="BF340" s="1079">
        <v>7.0000000000000007E-2</v>
      </c>
      <c r="BG340" s="349">
        <f t="shared" si="292"/>
        <v>0</v>
      </c>
      <c r="BH340" s="349">
        <f t="shared" si="293"/>
        <v>0</v>
      </c>
      <c r="BI340" s="349">
        <f t="shared" si="294"/>
        <v>0</v>
      </c>
      <c r="BJ340" s="349">
        <f t="shared" si="276"/>
        <v>0</v>
      </c>
      <c r="BK340" s="349">
        <f t="shared" si="277"/>
        <v>0</v>
      </c>
      <c r="BL340" s="349">
        <f t="shared" si="278"/>
        <v>0</v>
      </c>
      <c r="BM340" s="350">
        <f t="shared" si="279"/>
        <v>0</v>
      </c>
    </row>
    <row r="341" spans="2:65" x14ac:dyDescent="0.25">
      <c r="B341" s="1079">
        <v>0.06</v>
      </c>
      <c r="C341" s="349"/>
      <c r="D341" s="349"/>
      <c r="E341" s="349"/>
      <c r="F341" s="349">
        <f>'Form 5 BIODIESEL'!E310</f>
        <v>0</v>
      </c>
      <c r="G341" s="349">
        <f>'Form 6 LNG'!E310</f>
        <v>0</v>
      </c>
      <c r="H341" s="349">
        <f>'Form 7 BUNKER C'!E310</f>
        <v>0</v>
      </c>
      <c r="I341" s="350">
        <f>'Form 8 LFO Diesel'!E310</f>
        <v>0</v>
      </c>
      <c r="J341" s="106"/>
      <c r="K341" s="106"/>
      <c r="L341" s="106"/>
      <c r="M341" s="106"/>
      <c r="N341" s="106"/>
      <c r="O341" s="106"/>
      <c r="P341" s="106"/>
      <c r="Q341" s="106"/>
      <c r="R341" s="1079">
        <v>0.06</v>
      </c>
      <c r="S341" s="349">
        <f t="shared" si="280"/>
        <v>0</v>
      </c>
      <c r="T341" s="349">
        <f t="shared" si="281"/>
        <v>0</v>
      </c>
      <c r="U341" s="349">
        <f t="shared" si="282"/>
        <v>0</v>
      </c>
      <c r="V341" s="349">
        <f t="shared" si="260"/>
        <v>0</v>
      </c>
      <c r="W341" s="349">
        <f t="shared" si="261"/>
        <v>0</v>
      </c>
      <c r="X341" s="349">
        <f t="shared" si="262"/>
        <v>0</v>
      </c>
      <c r="Y341" s="350">
        <f t="shared" si="263"/>
        <v>0</v>
      </c>
      <c r="Z341" s="106"/>
      <c r="AA341" s="106"/>
      <c r="AB341" s="1079">
        <v>0.06</v>
      </c>
      <c r="AC341" s="349">
        <f t="shared" si="283"/>
        <v>0</v>
      </c>
      <c r="AD341" s="349">
        <f t="shared" si="284"/>
        <v>0</v>
      </c>
      <c r="AE341" s="349">
        <f t="shared" si="285"/>
        <v>0</v>
      </c>
      <c r="AF341" s="349">
        <f t="shared" si="264"/>
        <v>0</v>
      </c>
      <c r="AG341" s="349">
        <f t="shared" si="265"/>
        <v>0</v>
      </c>
      <c r="AH341" s="349">
        <f t="shared" si="266"/>
        <v>0</v>
      </c>
      <c r="AI341" s="350">
        <f t="shared" si="267"/>
        <v>0</v>
      </c>
      <c r="AJ341" s="106"/>
      <c r="AK341" s="106"/>
      <c r="AL341" s="1079">
        <v>0.06</v>
      </c>
      <c r="AM341" s="349">
        <f t="shared" si="286"/>
        <v>0</v>
      </c>
      <c r="AN341" s="349">
        <f t="shared" si="287"/>
        <v>0</v>
      </c>
      <c r="AO341" s="349">
        <f t="shared" si="288"/>
        <v>0</v>
      </c>
      <c r="AP341" s="349">
        <f t="shared" si="268"/>
        <v>0</v>
      </c>
      <c r="AQ341" s="349">
        <f t="shared" si="269"/>
        <v>0</v>
      </c>
      <c r="AR341" s="349">
        <f t="shared" si="270"/>
        <v>0</v>
      </c>
      <c r="AS341" s="350">
        <f t="shared" si="271"/>
        <v>0</v>
      </c>
      <c r="AT341" s="106"/>
      <c r="AU341" s="106"/>
      <c r="AV341" s="1079">
        <v>0.06</v>
      </c>
      <c r="AW341" s="349">
        <f t="shared" si="289"/>
        <v>0</v>
      </c>
      <c r="AX341" s="349">
        <f t="shared" si="290"/>
        <v>0</v>
      </c>
      <c r="AY341" s="349">
        <f t="shared" si="291"/>
        <v>0</v>
      </c>
      <c r="AZ341" s="349">
        <f t="shared" si="272"/>
        <v>0</v>
      </c>
      <c r="BA341" s="349">
        <f t="shared" si="273"/>
        <v>0</v>
      </c>
      <c r="BB341" s="349">
        <f t="shared" si="274"/>
        <v>0</v>
      </c>
      <c r="BC341" s="350">
        <f t="shared" si="275"/>
        <v>0</v>
      </c>
      <c r="BD341" s="106"/>
      <c r="BE341" s="106"/>
      <c r="BF341" s="1079">
        <v>0.06</v>
      </c>
      <c r="BG341" s="349">
        <f t="shared" si="292"/>
        <v>0</v>
      </c>
      <c r="BH341" s="349">
        <f t="shared" si="293"/>
        <v>0</v>
      </c>
      <c r="BI341" s="349">
        <f t="shared" si="294"/>
        <v>0</v>
      </c>
      <c r="BJ341" s="349">
        <f t="shared" si="276"/>
        <v>0</v>
      </c>
      <c r="BK341" s="349">
        <f t="shared" si="277"/>
        <v>0</v>
      </c>
      <c r="BL341" s="349">
        <f t="shared" si="278"/>
        <v>0</v>
      </c>
      <c r="BM341" s="350">
        <f t="shared" si="279"/>
        <v>0</v>
      </c>
    </row>
    <row r="342" spans="2:65" x14ac:dyDescent="0.25">
      <c r="B342" s="1079">
        <v>0.05</v>
      </c>
      <c r="C342" s="349"/>
      <c r="D342" s="349"/>
      <c r="E342" s="349"/>
      <c r="F342" s="349">
        <f>'Form 5 BIODIESEL'!E311</f>
        <v>0</v>
      </c>
      <c r="G342" s="349">
        <f>'Form 6 LNG'!E311</f>
        <v>0</v>
      </c>
      <c r="H342" s="349">
        <f>'Form 7 BUNKER C'!E311</f>
        <v>0</v>
      </c>
      <c r="I342" s="350">
        <f>'Form 8 LFO Diesel'!E311</f>
        <v>0</v>
      </c>
      <c r="J342" s="106"/>
      <c r="K342" s="106"/>
      <c r="L342" s="106"/>
      <c r="M342" s="106"/>
      <c r="N342" s="106"/>
      <c r="O342" s="106"/>
      <c r="P342" s="106"/>
      <c r="Q342" s="106"/>
      <c r="R342" s="1079">
        <v>0.05</v>
      </c>
      <c r="S342" s="349">
        <f t="shared" si="280"/>
        <v>0</v>
      </c>
      <c r="T342" s="349">
        <f t="shared" si="281"/>
        <v>0</v>
      </c>
      <c r="U342" s="349">
        <f t="shared" si="282"/>
        <v>0</v>
      </c>
      <c r="V342" s="349">
        <f t="shared" si="260"/>
        <v>0</v>
      </c>
      <c r="W342" s="349">
        <f t="shared" si="261"/>
        <v>0</v>
      </c>
      <c r="X342" s="349">
        <f t="shared" si="262"/>
        <v>0</v>
      </c>
      <c r="Y342" s="350">
        <f t="shared" si="263"/>
        <v>0</v>
      </c>
      <c r="Z342" s="106"/>
      <c r="AA342" s="106"/>
      <c r="AB342" s="1079">
        <v>0.05</v>
      </c>
      <c r="AC342" s="349">
        <f t="shared" si="283"/>
        <v>0</v>
      </c>
      <c r="AD342" s="349">
        <f t="shared" si="284"/>
        <v>0</v>
      </c>
      <c r="AE342" s="349">
        <f t="shared" si="285"/>
        <v>0</v>
      </c>
      <c r="AF342" s="349">
        <f t="shared" si="264"/>
        <v>0</v>
      </c>
      <c r="AG342" s="349">
        <f t="shared" si="265"/>
        <v>0</v>
      </c>
      <c r="AH342" s="349">
        <f t="shared" si="266"/>
        <v>0</v>
      </c>
      <c r="AI342" s="350">
        <f t="shared" si="267"/>
        <v>0</v>
      </c>
      <c r="AJ342" s="106"/>
      <c r="AK342" s="106"/>
      <c r="AL342" s="1079">
        <v>0.05</v>
      </c>
      <c r="AM342" s="349">
        <f t="shared" si="286"/>
        <v>0</v>
      </c>
      <c r="AN342" s="349">
        <f t="shared" si="287"/>
        <v>0</v>
      </c>
      <c r="AO342" s="349">
        <f t="shared" si="288"/>
        <v>0</v>
      </c>
      <c r="AP342" s="349">
        <f t="shared" si="268"/>
        <v>0</v>
      </c>
      <c r="AQ342" s="349">
        <f t="shared" si="269"/>
        <v>0</v>
      </c>
      <c r="AR342" s="349">
        <f t="shared" si="270"/>
        <v>0</v>
      </c>
      <c r="AS342" s="350">
        <f t="shared" si="271"/>
        <v>0</v>
      </c>
      <c r="AT342" s="106"/>
      <c r="AU342" s="106"/>
      <c r="AV342" s="1079">
        <v>0.05</v>
      </c>
      <c r="AW342" s="349">
        <f t="shared" si="289"/>
        <v>0</v>
      </c>
      <c r="AX342" s="349">
        <f t="shared" si="290"/>
        <v>0</v>
      </c>
      <c r="AY342" s="349">
        <f t="shared" si="291"/>
        <v>0</v>
      </c>
      <c r="AZ342" s="349">
        <f t="shared" si="272"/>
        <v>0</v>
      </c>
      <c r="BA342" s="349">
        <f t="shared" si="273"/>
        <v>0</v>
      </c>
      <c r="BB342" s="349">
        <f t="shared" si="274"/>
        <v>0</v>
      </c>
      <c r="BC342" s="350">
        <f t="shared" si="275"/>
        <v>0</v>
      </c>
      <c r="BD342" s="106"/>
      <c r="BE342" s="106"/>
      <c r="BF342" s="1079">
        <v>0.05</v>
      </c>
      <c r="BG342" s="349">
        <f t="shared" si="292"/>
        <v>0</v>
      </c>
      <c r="BH342" s="349">
        <f t="shared" si="293"/>
        <v>0</v>
      </c>
      <c r="BI342" s="349">
        <f t="shared" si="294"/>
        <v>0</v>
      </c>
      <c r="BJ342" s="349">
        <f t="shared" si="276"/>
        <v>0</v>
      </c>
      <c r="BK342" s="349">
        <f t="shared" si="277"/>
        <v>0</v>
      </c>
      <c r="BL342" s="349">
        <f t="shared" si="278"/>
        <v>0</v>
      </c>
      <c r="BM342" s="350">
        <f t="shared" si="279"/>
        <v>0</v>
      </c>
    </row>
    <row r="343" spans="2:65" x14ac:dyDescent="0.25">
      <c r="B343" s="1079">
        <v>0.04</v>
      </c>
      <c r="C343" s="349"/>
      <c r="D343" s="349"/>
      <c r="E343" s="349"/>
      <c r="F343" s="349">
        <f>'Form 5 BIODIESEL'!E312</f>
        <v>0</v>
      </c>
      <c r="G343" s="349">
        <f>'Form 6 LNG'!E312</f>
        <v>0</v>
      </c>
      <c r="H343" s="349">
        <f>'Form 7 BUNKER C'!E312</f>
        <v>0</v>
      </c>
      <c r="I343" s="350">
        <f>'Form 8 LFO Diesel'!E312</f>
        <v>0</v>
      </c>
      <c r="J343" s="106"/>
      <c r="K343" s="106"/>
      <c r="L343" s="106"/>
      <c r="M343" s="106"/>
      <c r="N343" s="106"/>
      <c r="O343" s="106"/>
      <c r="P343" s="106"/>
      <c r="Q343" s="106"/>
      <c r="R343" s="1079">
        <v>0.04</v>
      </c>
      <c r="S343" s="349">
        <f t="shared" si="280"/>
        <v>0</v>
      </c>
      <c r="T343" s="349">
        <f t="shared" si="281"/>
        <v>0</v>
      </c>
      <c r="U343" s="349">
        <f t="shared" si="282"/>
        <v>0</v>
      </c>
      <c r="V343" s="349">
        <f t="shared" si="260"/>
        <v>0</v>
      </c>
      <c r="W343" s="349">
        <f t="shared" si="261"/>
        <v>0</v>
      </c>
      <c r="X343" s="349">
        <f t="shared" si="262"/>
        <v>0</v>
      </c>
      <c r="Y343" s="350">
        <f t="shared" si="263"/>
        <v>0</v>
      </c>
      <c r="Z343" s="106"/>
      <c r="AA343" s="106"/>
      <c r="AB343" s="1079">
        <v>0.04</v>
      </c>
      <c r="AC343" s="349">
        <f t="shared" si="283"/>
        <v>0</v>
      </c>
      <c r="AD343" s="349">
        <f t="shared" si="284"/>
        <v>0</v>
      </c>
      <c r="AE343" s="349">
        <f t="shared" si="285"/>
        <v>0</v>
      </c>
      <c r="AF343" s="349">
        <f t="shared" si="264"/>
        <v>0</v>
      </c>
      <c r="AG343" s="349">
        <f t="shared" si="265"/>
        <v>0</v>
      </c>
      <c r="AH343" s="349">
        <f t="shared" si="266"/>
        <v>0</v>
      </c>
      <c r="AI343" s="350">
        <f t="shared" si="267"/>
        <v>0</v>
      </c>
      <c r="AJ343" s="106"/>
      <c r="AK343" s="106"/>
      <c r="AL343" s="1079">
        <v>0.04</v>
      </c>
      <c r="AM343" s="349">
        <f t="shared" si="286"/>
        <v>0</v>
      </c>
      <c r="AN343" s="349">
        <f t="shared" si="287"/>
        <v>0</v>
      </c>
      <c r="AO343" s="349">
        <f t="shared" si="288"/>
        <v>0</v>
      </c>
      <c r="AP343" s="349">
        <f t="shared" si="268"/>
        <v>0</v>
      </c>
      <c r="AQ343" s="349">
        <f t="shared" si="269"/>
        <v>0</v>
      </c>
      <c r="AR343" s="349">
        <f t="shared" si="270"/>
        <v>0</v>
      </c>
      <c r="AS343" s="350">
        <f t="shared" si="271"/>
        <v>0</v>
      </c>
      <c r="AT343" s="106"/>
      <c r="AU343" s="106"/>
      <c r="AV343" s="1079">
        <v>0.04</v>
      </c>
      <c r="AW343" s="349">
        <f t="shared" si="289"/>
        <v>0</v>
      </c>
      <c r="AX343" s="349">
        <f t="shared" si="290"/>
        <v>0</v>
      </c>
      <c r="AY343" s="349">
        <f t="shared" si="291"/>
        <v>0</v>
      </c>
      <c r="AZ343" s="349">
        <f t="shared" si="272"/>
        <v>0</v>
      </c>
      <c r="BA343" s="349">
        <f t="shared" si="273"/>
        <v>0</v>
      </c>
      <c r="BB343" s="349">
        <f t="shared" si="274"/>
        <v>0</v>
      </c>
      <c r="BC343" s="350">
        <f t="shared" si="275"/>
        <v>0</v>
      </c>
      <c r="BD343" s="106"/>
      <c r="BE343" s="106"/>
      <c r="BF343" s="1079">
        <v>0.04</v>
      </c>
      <c r="BG343" s="349">
        <f t="shared" si="292"/>
        <v>0</v>
      </c>
      <c r="BH343" s="349">
        <f t="shared" si="293"/>
        <v>0</v>
      </c>
      <c r="BI343" s="349">
        <f t="shared" si="294"/>
        <v>0</v>
      </c>
      <c r="BJ343" s="349">
        <f t="shared" si="276"/>
        <v>0</v>
      </c>
      <c r="BK343" s="349">
        <f t="shared" si="277"/>
        <v>0</v>
      </c>
      <c r="BL343" s="349">
        <f t="shared" si="278"/>
        <v>0</v>
      </c>
      <c r="BM343" s="350">
        <f t="shared" si="279"/>
        <v>0</v>
      </c>
    </row>
    <row r="344" spans="2:65" x14ac:dyDescent="0.25">
      <c r="B344" s="1079">
        <v>0.03</v>
      </c>
      <c r="C344" s="349"/>
      <c r="D344" s="349"/>
      <c r="E344" s="349"/>
      <c r="F344" s="349">
        <f>'Form 5 BIODIESEL'!E313</f>
        <v>0</v>
      </c>
      <c r="G344" s="349">
        <f>'Form 6 LNG'!E313</f>
        <v>0</v>
      </c>
      <c r="H344" s="349">
        <f>'Form 7 BUNKER C'!E313</f>
        <v>0</v>
      </c>
      <c r="I344" s="350">
        <f>'Form 8 LFO Diesel'!E313</f>
        <v>0</v>
      </c>
      <c r="J344" s="106"/>
      <c r="K344" s="106"/>
      <c r="L344" s="106"/>
      <c r="M344" s="106"/>
      <c r="N344" s="106"/>
      <c r="O344" s="106"/>
      <c r="P344" s="106"/>
      <c r="Q344" s="106"/>
      <c r="R344" s="1079">
        <v>0.03</v>
      </c>
      <c r="S344" s="349">
        <f t="shared" si="280"/>
        <v>0</v>
      </c>
      <c r="T344" s="349">
        <f t="shared" si="281"/>
        <v>0</v>
      </c>
      <c r="U344" s="349">
        <f t="shared" si="282"/>
        <v>0</v>
      </c>
      <c r="V344" s="349">
        <f t="shared" si="260"/>
        <v>0</v>
      </c>
      <c r="W344" s="349">
        <f t="shared" si="261"/>
        <v>0</v>
      </c>
      <c r="X344" s="349">
        <f t="shared" si="262"/>
        <v>0</v>
      </c>
      <c r="Y344" s="350">
        <f t="shared" si="263"/>
        <v>0</v>
      </c>
      <c r="Z344" s="106"/>
      <c r="AA344" s="106"/>
      <c r="AB344" s="1079">
        <v>0.03</v>
      </c>
      <c r="AC344" s="349">
        <f t="shared" si="283"/>
        <v>0</v>
      </c>
      <c r="AD344" s="349">
        <f t="shared" si="284"/>
        <v>0</v>
      </c>
      <c r="AE344" s="349">
        <f t="shared" si="285"/>
        <v>0</v>
      </c>
      <c r="AF344" s="349">
        <f t="shared" si="264"/>
        <v>0</v>
      </c>
      <c r="AG344" s="349">
        <f t="shared" si="265"/>
        <v>0</v>
      </c>
      <c r="AH344" s="349">
        <f t="shared" si="266"/>
        <v>0</v>
      </c>
      <c r="AI344" s="350">
        <f t="shared" si="267"/>
        <v>0</v>
      </c>
      <c r="AJ344" s="106"/>
      <c r="AK344" s="106"/>
      <c r="AL344" s="1079">
        <v>0.03</v>
      </c>
      <c r="AM344" s="349">
        <f t="shared" si="286"/>
        <v>0</v>
      </c>
      <c r="AN344" s="349">
        <f t="shared" si="287"/>
        <v>0</v>
      </c>
      <c r="AO344" s="349">
        <f t="shared" si="288"/>
        <v>0</v>
      </c>
      <c r="AP344" s="349">
        <f t="shared" si="268"/>
        <v>0</v>
      </c>
      <c r="AQ344" s="349">
        <f t="shared" si="269"/>
        <v>0</v>
      </c>
      <c r="AR344" s="349">
        <f t="shared" si="270"/>
        <v>0</v>
      </c>
      <c r="AS344" s="350">
        <f t="shared" si="271"/>
        <v>0</v>
      </c>
      <c r="AT344" s="106"/>
      <c r="AU344" s="106"/>
      <c r="AV344" s="1079">
        <v>0.03</v>
      </c>
      <c r="AW344" s="349">
        <f t="shared" si="289"/>
        <v>0</v>
      </c>
      <c r="AX344" s="349">
        <f t="shared" si="290"/>
        <v>0</v>
      </c>
      <c r="AY344" s="349">
        <f t="shared" si="291"/>
        <v>0</v>
      </c>
      <c r="AZ344" s="349">
        <f t="shared" si="272"/>
        <v>0</v>
      </c>
      <c r="BA344" s="349">
        <f t="shared" si="273"/>
        <v>0</v>
      </c>
      <c r="BB344" s="349">
        <f t="shared" si="274"/>
        <v>0</v>
      </c>
      <c r="BC344" s="350">
        <f t="shared" si="275"/>
        <v>0</v>
      </c>
      <c r="BD344" s="106"/>
      <c r="BE344" s="106"/>
      <c r="BF344" s="1079">
        <v>0.03</v>
      </c>
      <c r="BG344" s="349">
        <f t="shared" si="292"/>
        <v>0</v>
      </c>
      <c r="BH344" s="349">
        <f t="shared" si="293"/>
        <v>0</v>
      </c>
      <c r="BI344" s="349">
        <f t="shared" si="294"/>
        <v>0</v>
      </c>
      <c r="BJ344" s="349">
        <f t="shared" si="276"/>
        <v>0</v>
      </c>
      <c r="BK344" s="349">
        <f t="shared" si="277"/>
        <v>0</v>
      </c>
      <c r="BL344" s="349">
        <f t="shared" si="278"/>
        <v>0</v>
      </c>
      <c r="BM344" s="350">
        <f t="shared" si="279"/>
        <v>0</v>
      </c>
    </row>
    <row r="345" spans="2:65" x14ac:dyDescent="0.25">
      <c r="B345" s="1079">
        <v>0.02</v>
      </c>
      <c r="C345" s="349"/>
      <c r="D345" s="349"/>
      <c r="E345" s="349"/>
      <c r="F345" s="349">
        <f>'Form 5 BIODIESEL'!E314</f>
        <v>0</v>
      </c>
      <c r="G345" s="349">
        <f>'Form 6 LNG'!E314</f>
        <v>0</v>
      </c>
      <c r="H345" s="349">
        <f>'Form 7 BUNKER C'!E314</f>
        <v>0</v>
      </c>
      <c r="I345" s="350">
        <f>'Form 8 LFO Diesel'!E314</f>
        <v>0</v>
      </c>
      <c r="J345" s="106"/>
      <c r="K345" s="106"/>
      <c r="L345" s="106"/>
      <c r="M345" s="106"/>
      <c r="N345" s="106"/>
      <c r="O345" s="106"/>
      <c r="P345" s="106"/>
      <c r="Q345" s="106"/>
      <c r="R345" s="1079">
        <v>0.02</v>
      </c>
      <c r="S345" s="349">
        <f t="shared" si="280"/>
        <v>0</v>
      </c>
      <c r="T345" s="349">
        <f t="shared" si="281"/>
        <v>0</v>
      </c>
      <c r="U345" s="349">
        <f t="shared" si="282"/>
        <v>0</v>
      </c>
      <c r="V345" s="349">
        <f t="shared" si="260"/>
        <v>0</v>
      </c>
      <c r="W345" s="349">
        <f t="shared" si="261"/>
        <v>0</v>
      </c>
      <c r="X345" s="349">
        <f t="shared" si="262"/>
        <v>0</v>
      </c>
      <c r="Y345" s="350">
        <f t="shared" si="263"/>
        <v>0</v>
      </c>
      <c r="Z345" s="106"/>
      <c r="AA345" s="106"/>
      <c r="AB345" s="1079">
        <v>0.02</v>
      </c>
      <c r="AC345" s="349">
        <f t="shared" si="283"/>
        <v>0</v>
      </c>
      <c r="AD345" s="349">
        <f t="shared" si="284"/>
        <v>0</v>
      </c>
      <c r="AE345" s="349">
        <f t="shared" si="285"/>
        <v>0</v>
      </c>
      <c r="AF345" s="349">
        <f t="shared" si="264"/>
        <v>0</v>
      </c>
      <c r="AG345" s="349">
        <f t="shared" si="265"/>
        <v>0</v>
      </c>
      <c r="AH345" s="349">
        <f t="shared" si="266"/>
        <v>0</v>
      </c>
      <c r="AI345" s="350">
        <f t="shared" si="267"/>
        <v>0</v>
      </c>
      <c r="AJ345" s="106"/>
      <c r="AK345" s="106"/>
      <c r="AL345" s="1079">
        <v>0.02</v>
      </c>
      <c r="AM345" s="349">
        <f t="shared" si="286"/>
        <v>0</v>
      </c>
      <c r="AN345" s="349">
        <f t="shared" si="287"/>
        <v>0</v>
      </c>
      <c r="AO345" s="349">
        <f t="shared" si="288"/>
        <v>0</v>
      </c>
      <c r="AP345" s="349">
        <f t="shared" si="268"/>
        <v>0</v>
      </c>
      <c r="AQ345" s="349">
        <f t="shared" si="269"/>
        <v>0</v>
      </c>
      <c r="AR345" s="349">
        <f t="shared" si="270"/>
        <v>0</v>
      </c>
      <c r="AS345" s="350">
        <f t="shared" si="271"/>
        <v>0</v>
      </c>
      <c r="AT345" s="106"/>
      <c r="AU345" s="106"/>
      <c r="AV345" s="1079">
        <v>0.02</v>
      </c>
      <c r="AW345" s="349">
        <f t="shared" si="289"/>
        <v>0</v>
      </c>
      <c r="AX345" s="349">
        <f t="shared" si="290"/>
        <v>0</v>
      </c>
      <c r="AY345" s="349">
        <f t="shared" si="291"/>
        <v>0</v>
      </c>
      <c r="AZ345" s="349">
        <f t="shared" si="272"/>
        <v>0</v>
      </c>
      <c r="BA345" s="349">
        <f t="shared" si="273"/>
        <v>0</v>
      </c>
      <c r="BB345" s="349">
        <f t="shared" si="274"/>
        <v>0</v>
      </c>
      <c r="BC345" s="350">
        <f t="shared" si="275"/>
        <v>0</v>
      </c>
      <c r="BD345" s="106"/>
      <c r="BE345" s="106"/>
      <c r="BF345" s="1079">
        <v>0.02</v>
      </c>
      <c r="BG345" s="349">
        <f t="shared" si="292"/>
        <v>0</v>
      </c>
      <c r="BH345" s="349">
        <f t="shared" si="293"/>
        <v>0</v>
      </c>
      <c r="BI345" s="349">
        <f t="shared" si="294"/>
        <v>0</v>
      </c>
      <c r="BJ345" s="349">
        <f t="shared" si="276"/>
        <v>0</v>
      </c>
      <c r="BK345" s="349">
        <f t="shared" si="277"/>
        <v>0</v>
      </c>
      <c r="BL345" s="349">
        <f t="shared" si="278"/>
        <v>0</v>
      </c>
      <c r="BM345" s="350">
        <f t="shared" si="279"/>
        <v>0</v>
      </c>
    </row>
    <row r="346" spans="2:65" x14ac:dyDescent="0.25">
      <c r="B346" s="1079">
        <v>0.01</v>
      </c>
      <c r="C346" s="349"/>
      <c r="D346" s="349"/>
      <c r="E346" s="349"/>
      <c r="F346" s="349">
        <f>'Form 5 BIODIESEL'!E315</f>
        <v>0</v>
      </c>
      <c r="G346" s="349">
        <f>'Form 6 LNG'!E315</f>
        <v>0</v>
      </c>
      <c r="H346" s="349">
        <f>'Form 7 BUNKER C'!E315</f>
        <v>0</v>
      </c>
      <c r="I346" s="350">
        <f>'Form 8 LFO Diesel'!E315</f>
        <v>0</v>
      </c>
      <c r="J346" s="106"/>
      <c r="K346" s="106"/>
      <c r="L346" s="106"/>
      <c r="M346" s="106"/>
      <c r="N346" s="106"/>
      <c r="O346" s="106"/>
      <c r="P346" s="106"/>
      <c r="Q346" s="106"/>
      <c r="R346" s="1079">
        <v>0.01</v>
      </c>
      <c r="S346" s="349">
        <f t="shared" si="280"/>
        <v>0</v>
      </c>
      <c r="T346" s="349">
        <f t="shared" si="281"/>
        <v>0</v>
      </c>
      <c r="U346" s="349">
        <f t="shared" si="282"/>
        <v>0</v>
      </c>
      <c r="V346" s="349">
        <f t="shared" si="260"/>
        <v>0</v>
      </c>
      <c r="W346" s="349">
        <f t="shared" si="261"/>
        <v>0</v>
      </c>
      <c r="X346" s="349">
        <f t="shared" si="262"/>
        <v>0</v>
      </c>
      <c r="Y346" s="350">
        <f t="shared" si="263"/>
        <v>0</v>
      </c>
      <c r="Z346" s="106"/>
      <c r="AA346" s="106"/>
      <c r="AB346" s="1079">
        <v>0.01</v>
      </c>
      <c r="AC346" s="349">
        <f t="shared" si="283"/>
        <v>0</v>
      </c>
      <c r="AD346" s="349">
        <f t="shared" si="284"/>
        <v>0</v>
      </c>
      <c r="AE346" s="349">
        <f t="shared" si="285"/>
        <v>0</v>
      </c>
      <c r="AF346" s="349">
        <f t="shared" si="264"/>
        <v>0</v>
      </c>
      <c r="AG346" s="349">
        <f t="shared" si="265"/>
        <v>0</v>
      </c>
      <c r="AH346" s="349">
        <f t="shared" si="266"/>
        <v>0</v>
      </c>
      <c r="AI346" s="350">
        <f t="shared" si="267"/>
        <v>0</v>
      </c>
      <c r="AJ346" s="106"/>
      <c r="AK346" s="106"/>
      <c r="AL346" s="1079">
        <v>0.01</v>
      </c>
      <c r="AM346" s="349">
        <f t="shared" si="286"/>
        <v>0</v>
      </c>
      <c r="AN346" s="349">
        <f t="shared" si="287"/>
        <v>0</v>
      </c>
      <c r="AO346" s="349">
        <f t="shared" si="288"/>
        <v>0</v>
      </c>
      <c r="AP346" s="349">
        <f t="shared" si="268"/>
        <v>0</v>
      </c>
      <c r="AQ346" s="349">
        <f t="shared" si="269"/>
        <v>0</v>
      </c>
      <c r="AR346" s="349">
        <f t="shared" si="270"/>
        <v>0</v>
      </c>
      <c r="AS346" s="350">
        <f t="shared" si="271"/>
        <v>0</v>
      </c>
      <c r="AT346" s="106"/>
      <c r="AU346" s="106"/>
      <c r="AV346" s="1079">
        <v>0.01</v>
      </c>
      <c r="AW346" s="349">
        <f t="shared" si="289"/>
        <v>0</v>
      </c>
      <c r="AX346" s="349">
        <f t="shared" si="290"/>
        <v>0</v>
      </c>
      <c r="AY346" s="349">
        <f t="shared" si="291"/>
        <v>0</v>
      </c>
      <c r="AZ346" s="349">
        <f t="shared" si="272"/>
        <v>0</v>
      </c>
      <c r="BA346" s="349">
        <f t="shared" si="273"/>
        <v>0</v>
      </c>
      <c r="BB346" s="349">
        <f t="shared" si="274"/>
        <v>0</v>
      </c>
      <c r="BC346" s="350">
        <f t="shared" si="275"/>
        <v>0</v>
      </c>
      <c r="BD346" s="106"/>
      <c r="BE346" s="106"/>
      <c r="BF346" s="1079">
        <v>0.01</v>
      </c>
      <c r="BG346" s="349">
        <f t="shared" si="292"/>
        <v>0</v>
      </c>
      <c r="BH346" s="349">
        <f t="shared" si="293"/>
        <v>0</v>
      </c>
      <c r="BI346" s="349">
        <f t="shared" si="294"/>
        <v>0</v>
      </c>
      <c r="BJ346" s="349">
        <f t="shared" si="276"/>
        <v>0</v>
      </c>
      <c r="BK346" s="349">
        <f t="shared" si="277"/>
        <v>0</v>
      </c>
      <c r="BL346" s="349">
        <f t="shared" si="278"/>
        <v>0</v>
      </c>
      <c r="BM346" s="350">
        <f t="shared" si="279"/>
        <v>0</v>
      </c>
    </row>
    <row r="347" spans="2:65" ht="13.8" thickBot="1" x14ac:dyDescent="0.3">
      <c r="B347" s="1080">
        <v>0</v>
      </c>
      <c r="C347" s="1081"/>
      <c r="D347" s="1081"/>
      <c r="E347" s="1081"/>
      <c r="F347" s="351">
        <f>'Form 5 BIODIESEL'!E316</f>
        <v>0</v>
      </c>
      <c r="G347" s="351">
        <f>'Form 6 LNG'!E316</f>
        <v>0</v>
      </c>
      <c r="H347" s="351">
        <f>'Form 7 BUNKER C'!E316</f>
        <v>0</v>
      </c>
      <c r="I347" s="352">
        <f>'Form 8 LFO Diesel'!E316</f>
        <v>0</v>
      </c>
      <c r="J347" s="106"/>
      <c r="K347" s="106"/>
      <c r="L347" s="106"/>
      <c r="M347" s="106"/>
      <c r="N347" s="106"/>
      <c r="O347" s="106"/>
      <c r="P347" s="106"/>
      <c r="Q347" s="106"/>
      <c r="R347" s="1080">
        <v>0</v>
      </c>
      <c r="S347" s="1081"/>
      <c r="T347" s="1081"/>
      <c r="U347" s="1081"/>
      <c r="V347" s="351">
        <f t="shared" si="260"/>
        <v>0</v>
      </c>
      <c r="W347" s="351">
        <f t="shared" si="261"/>
        <v>0</v>
      </c>
      <c r="X347" s="351">
        <f t="shared" si="262"/>
        <v>0</v>
      </c>
      <c r="Y347" s="352">
        <f t="shared" si="263"/>
        <v>0</v>
      </c>
      <c r="Z347" s="106"/>
      <c r="AA347" s="106"/>
      <c r="AB347" s="1080">
        <v>0</v>
      </c>
      <c r="AC347" s="1081"/>
      <c r="AD347" s="1081"/>
      <c r="AE347" s="1081"/>
      <c r="AF347" s="351">
        <f t="shared" si="264"/>
        <v>0</v>
      </c>
      <c r="AG347" s="351">
        <f t="shared" si="265"/>
        <v>0</v>
      </c>
      <c r="AH347" s="351">
        <f t="shared" si="266"/>
        <v>0</v>
      </c>
      <c r="AI347" s="352">
        <f t="shared" si="267"/>
        <v>0</v>
      </c>
      <c r="AJ347" s="106"/>
      <c r="AK347" s="106"/>
      <c r="AL347" s="1080">
        <v>0</v>
      </c>
      <c r="AM347" s="1081"/>
      <c r="AN347" s="1081"/>
      <c r="AO347" s="1081"/>
      <c r="AP347" s="351">
        <f t="shared" si="268"/>
        <v>0</v>
      </c>
      <c r="AQ347" s="351">
        <f t="shared" si="269"/>
        <v>0</v>
      </c>
      <c r="AR347" s="351">
        <f t="shared" si="270"/>
        <v>0</v>
      </c>
      <c r="AS347" s="352">
        <f t="shared" si="271"/>
        <v>0</v>
      </c>
      <c r="AT347" s="106"/>
      <c r="AU347" s="106"/>
      <c r="AV347" s="1080">
        <v>0</v>
      </c>
      <c r="AW347" s="1081"/>
      <c r="AX347" s="1081"/>
      <c r="AY347" s="1081"/>
      <c r="AZ347" s="351">
        <f t="shared" si="272"/>
        <v>0</v>
      </c>
      <c r="BA347" s="351">
        <f t="shared" si="273"/>
        <v>0</v>
      </c>
      <c r="BB347" s="351">
        <f t="shared" si="274"/>
        <v>0</v>
      </c>
      <c r="BC347" s="352">
        <f t="shared" si="275"/>
        <v>0</v>
      </c>
      <c r="BD347" s="106"/>
      <c r="BE347" s="106"/>
      <c r="BF347" s="1080">
        <v>0</v>
      </c>
      <c r="BG347" s="1081"/>
      <c r="BH347" s="1081"/>
      <c r="BI347" s="1081"/>
      <c r="BJ347" s="351">
        <f t="shared" si="276"/>
        <v>0</v>
      </c>
      <c r="BK347" s="351">
        <f t="shared" si="277"/>
        <v>0</v>
      </c>
      <c r="BL347" s="351">
        <f t="shared" si="278"/>
        <v>0</v>
      </c>
      <c r="BM347" s="352">
        <f t="shared" si="279"/>
        <v>0</v>
      </c>
    </row>
    <row r="348" spans="2:65" ht="13.8" thickBot="1" x14ac:dyDescent="0.3">
      <c r="B348" s="1082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  <c r="AC348" s="106"/>
      <c r="AD348" s="106"/>
      <c r="AE348" s="106"/>
      <c r="AF348" s="106"/>
      <c r="AG348" s="106"/>
      <c r="AH348" s="106"/>
      <c r="AI348" s="106"/>
      <c r="AJ348" s="106"/>
      <c r="AK348" s="106"/>
      <c r="AL348" s="106"/>
      <c r="AM348" s="106"/>
      <c r="AN348" s="106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</row>
    <row r="349" spans="2:65" x14ac:dyDescent="0.25">
      <c r="B349" s="365">
        <v>2021</v>
      </c>
      <c r="C349" s="301" t="s">
        <v>193</v>
      </c>
      <c r="D349" s="302"/>
      <c r="E349" s="302"/>
      <c r="F349" s="302"/>
      <c r="G349" s="302"/>
      <c r="H349" s="302"/>
      <c r="I349" s="302"/>
      <c r="J349" s="311"/>
      <c r="K349" s="311"/>
      <c r="L349" s="723"/>
      <c r="M349" s="301"/>
      <c r="N349" s="302"/>
      <c r="O349" s="302"/>
      <c r="P349" s="303"/>
      <c r="Q349" s="110"/>
      <c r="R349" s="365">
        <v>2022</v>
      </c>
      <c r="S349" s="1083" t="s">
        <v>193</v>
      </c>
      <c r="T349" s="302"/>
      <c r="U349" s="311"/>
      <c r="V349" s="311"/>
      <c r="W349" s="723"/>
      <c r="X349" s="301"/>
      <c r="Y349" s="303"/>
      <c r="Z349" s="110"/>
      <c r="AA349" s="110"/>
      <c r="AB349" s="365">
        <v>2023</v>
      </c>
      <c r="AC349" s="1083" t="s">
        <v>193</v>
      </c>
      <c r="AD349" s="302"/>
      <c r="AE349" s="311"/>
      <c r="AF349" s="311"/>
      <c r="AG349" s="723"/>
      <c r="AH349" s="301"/>
      <c r="AI349" s="303"/>
      <c r="AJ349" s="110"/>
      <c r="AK349" s="106"/>
      <c r="AL349" s="365">
        <v>2024</v>
      </c>
      <c r="AM349" s="1083" t="s">
        <v>193</v>
      </c>
      <c r="AN349" s="302"/>
      <c r="AO349" s="311"/>
      <c r="AP349" s="311"/>
      <c r="AQ349" s="723"/>
      <c r="AR349" s="301"/>
      <c r="AS349" s="303"/>
      <c r="AT349" s="109"/>
      <c r="AU349" s="106"/>
      <c r="AV349" s="365">
        <v>2025</v>
      </c>
      <c r="AW349" s="1083" t="s">
        <v>193</v>
      </c>
      <c r="AX349" s="302"/>
      <c r="AY349" s="311"/>
      <c r="AZ349" s="311"/>
      <c r="BA349" s="723"/>
      <c r="BB349" s="301"/>
      <c r="BC349" s="303"/>
      <c r="BD349" s="107"/>
      <c r="BE349" s="106"/>
      <c r="BF349" s="365">
        <v>2026</v>
      </c>
      <c r="BG349" s="1083" t="s">
        <v>193</v>
      </c>
      <c r="BH349" s="302"/>
      <c r="BI349" s="311"/>
      <c r="BJ349" s="311"/>
      <c r="BK349" s="723"/>
      <c r="BL349" s="301"/>
      <c r="BM349" s="303"/>
    </row>
    <row r="350" spans="2:65" x14ac:dyDescent="0.25">
      <c r="B350" s="366" t="s">
        <v>191</v>
      </c>
      <c r="C350" s="1274" t="s">
        <v>51</v>
      </c>
      <c r="D350" s="1274"/>
      <c r="E350" s="1274" t="s">
        <v>50</v>
      </c>
      <c r="F350" s="1274"/>
      <c r="G350" s="1274" t="s">
        <v>52</v>
      </c>
      <c r="H350" s="1274"/>
      <c r="I350" s="1274" t="s">
        <v>206</v>
      </c>
      <c r="J350" s="1274"/>
      <c r="K350" s="1274" t="s">
        <v>12</v>
      </c>
      <c r="L350" s="1274"/>
      <c r="M350" s="1274" t="s">
        <v>177</v>
      </c>
      <c r="N350" s="1274"/>
      <c r="O350" s="1274" t="s">
        <v>58</v>
      </c>
      <c r="P350" s="1275"/>
      <c r="Q350" s="107"/>
      <c r="R350" s="366" t="s">
        <v>191</v>
      </c>
      <c r="S350" s="724" t="s">
        <v>51</v>
      </c>
      <c r="T350" s="724" t="s">
        <v>50</v>
      </c>
      <c r="U350" s="724" t="s">
        <v>52</v>
      </c>
      <c r="V350" s="724" t="s">
        <v>201</v>
      </c>
      <c r="W350" s="724" t="s">
        <v>12</v>
      </c>
      <c r="X350" s="724" t="s">
        <v>177</v>
      </c>
      <c r="Y350" s="319" t="s">
        <v>58</v>
      </c>
      <c r="Z350" s="107"/>
      <c r="AA350" s="107"/>
      <c r="AB350" s="366" t="s">
        <v>191</v>
      </c>
      <c r="AC350" s="724" t="s">
        <v>51</v>
      </c>
      <c r="AD350" s="724" t="s">
        <v>50</v>
      </c>
      <c r="AE350" s="724" t="s">
        <v>52</v>
      </c>
      <c r="AF350" s="724" t="s">
        <v>201</v>
      </c>
      <c r="AG350" s="724" t="s">
        <v>12</v>
      </c>
      <c r="AH350" s="724" t="s">
        <v>177</v>
      </c>
      <c r="AI350" s="319" t="s">
        <v>58</v>
      </c>
      <c r="AJ350" s="107"/>
      <c r="AK350" s="106"/>
      <c r="AL350" s="366" t="s">
        <v>191</v>
      </c>
      <c r="AM350" s="724" t="s">
        <v>51</v>
      </c>
      <c r="AN350" s="724" t="s">
        <v>50</v>
      </c>
      <c r="AO350" s="724" t="s">
        <v>52</v>
      </c>
      <c r="AP350" s="724" t="s">
        <v>201</v>
      </c>
      <c r="AQ350" s="724" t="s">
        <v>12</v>
      </c>
      <c r="AR350" s="724" t="s">
        <v>177</v>
      </c>
      <c r="AS350" s="319" t="s">
        <v>58</v>
      </c>
      <c r="AT350" s="107"/>
      <c r="AU350" s="106"/>
      <c r="AV350" s="366" t="s">
        <v>191</v>
      </c>
      <c r="AW350" s="724" t="s">
        <v>51</v>
      </c>
      <c r="AX350" s="724" t="s">
        <v>50</v>
      </c>
      <c r="AY350" s="724" t="s">
        <v>52</v>
      </c>
      <c r="AZ350" s="724" t="s">
        <v>201</v>
      </c>
      <c r="BA350" s="724" t="s">
        <v>12</v>
      </c>
      <c r="BB350" s="724" t="s">
        <v>177</v>
      </c>
      <c r="BC350" s="319" t="s">
        <v>58</v>
      </c>
      <c r="BD350" s="109"/>
      <c r="BE350" s="106"/>
      <c r="BF350" s="366" t="s">
        <v>191</v>
      </c>
      <c r="BG350" s="724" t="s">
        <v>51</v>
      </c>
      <c r="BH350" s="724" t="s">
        <v>50</v>
      </c>
      <c r="BI350" s="724" t="s">
        <v>52</v>
      </c>
      <c r="BJ350" s="724" t="s">
        <v>201</v>
      </c>
      <c r="BK350" s="724" t="s">
        <v>12</v>
      </c>
      <c r="BL350" s="724" t="s">
        <v>177</v>
      </c>
      <c r="BM350" s="319" t="s">
        <v>58</v>
      </c>
    </row>
    <row r="351" spans="2:65" ht="13.8" thickBot="1" x14ac:dyDescent="0.3">
      <c r="B351" s="312"/>
      <c r="C351" s="304" t="s">
        <v>221</v>
      </c>
      <c r="D351" s="304" t="s">
        <v>222</v>
      </c>
      <c r="E351" s="304" t="s">
        <v>221</v>
      </c>
      <c r="F351" s="304" t="s">
        <v>222</v>
      </c>
      <c r="G351" s="304" t="s">
        <v>221</v>
      </c>
      <c r="H351" s="304" t="s">
        <v>222</v>
      </c>
      <c r="I351" s="304" t="s">
        <v>221</v>
      </c>
      <c r="J351" s="304" t="s">
        <v>222</v>
      </c>
      <c r="K351" s="304" t="s">
        <v>221</v>
      </c>
      <c r="L351" s="304" t="s">
        <v>222</v>
      </c>
      <c r="M351" s="304" t="s">
        <v>221</v>
      </c>
      <c r="N351" s="304" t="s">
        <v>222</v>
      </c>
      <c r="O351" s="304" t="s">
        <v>221</v>
      </c>
      <c r="P351" s="313" t="s">
        <v>222</v>
      </c>
      <c r="Q351" s="107"/>
      <c r="R351" s="331"/>
      <c r="S351" s="304"/>
      <c r="T351" s="304"/>
      <c r="U351" s="326"/>
      <c r="V351" s="326"/>
      <c r="W351" s="327"/>
      <c r="X351" s="304"/>
      <c r="Y351" s="313"/>
      <c r="Z351" s="107"/>
      <c r="AA351" s="107"/>
      <c r="AB351" s="331"/>
      <c r="AC351" s="304"/>
      <c r="AD351" s="304"/>
      <c r="AE351" s="326"/>
      <c r="AF351" s="326"/>
      <c r="AG351" s="327"/>
      <c r="AH351" s="304"/>
      <c r="AI351" s="313"/>
      <c r="AJ351" s="107"/>
      <c r="AK351" s="106"/>
      <c r="AL351" s="331"/>
      <c r="AM351" s="304"/>
      <c r="AN351" s="304"/>
      <c r="AO351" s="326"/>
      <c r="AP351" s="326"/>
      <c r="AQ351" s="327"/>
      <c r="AR351" s="304"/>
      <c r="AS351" s="313"/>
      <c r="AT351" s="107"/>
      <c r="AU351" s="106"/>
      <c r="AV351" s="331"/>
      <c r="AW351" s="304"/>
      <c r="AX351" s="304"/>
      <c r="AY351" s="326"/>
      <c r="AZ351" s="326"/>
      <c r="BA351" s="327"/>
      <c r="BB351" s="304"/>
      <c r="BC351" s="313"/>
      <c r="BD351" s="109"/>
      <c r="BE351" s="106"/>
      <c r="BF351" s="331"/>
      <c r="BG351" s="304"/>
      <c r="BH351" s="304"/>
      <c r="BI351" s="326"/>
      <c r="BJ351" s="326"/>
      <c r="BK351" s="327"/>
      <c r="BL351" s="304"/>
      <c r="BM351" s="313"/>
    </row>
    <row r="352" spans="2:65" x14ac:dyDescent="0.25">
      <c r="B352" s="1079">
        <v>1</v>
      </c>
      <c r="C352" s="1084">
        <f>'Form 2 HYDRO'!$F$59</f>
        <v>0</v>
      </c>
      <c r="D352" s="1084">
        <f>'Form 2 HYDRO'!$G$59</f>
        <v>0</v>
      </c>
      <c r="E352" s="1084">
        <f>'Form 3 SOLAR'!$F$59</f>
        <v>0</v>
      </c>
      <c r="F352" s="1084">
        <f>'Form 3 SOLAR'!$G$59</f>
        <v>0</v>
      </c>
      <c r="G352" s="1084">
        <f>'Form 4 BIOMASS'!$F$59</f>
        <v>0</v>
      </c>
      <c r="H352" s="1084">
        <f>'Form 4 BIOMASS'!$G$59</f>
        <v>0</v>
      </c>
      <c r="I352" s="1084">
        <f>'Form 5 BIODIESEL'!$F188</f>
        <v>0</v>
      </c>
      <c r="J352" s="1084">
        <f>'Form 5 BIODIESEL'!$G188</f>
        <v>0</v>
      </c>
      <c r="K352" s="1084">
        <f>'Form 6 LNG'!$F188</f>
        <v>0</v>
      </c>
      <c r="L352" s="1084">
        <f>'Form 6 LNG'!$G188</f>
        <v>0</v>
      </c>
      <c r="M352" s="1084">
        <f>'Form 7 BUNKER C'!$F188</f>
        <v>0</v>
      </c>
      <c r="N352" s="1084">
        <f>'Form 7 BUNKER C'!$G188</f>
        <v>0</v>
      </c>
      <c r="O352" s="1084">
        <f>'Form 8 LFO Diesel'!$F188</f>
        <v>0</v>
      </c>
      <c r="P352" s="1085">
        <f>'Form 8 LFO Diesel'!$G188</f>
        <v>0</v>
      </c>
      <c r="Q352" s="113"/>
      <c r="R352" s="371">
        <v>1</v>
      </c>
      <c r="S352" s="369">
        <f t="shared" ref="S352:S383" si="295">$S$5*$C$352*(1+$C$4)^($R$349-$B$349)+(1-$S$5)*$C$352+$S$6*$D$352*(1+$C$5)^($R$349-$B$349)+(1-$S$6)*$D$352</f>
        <v>0</v>
      </c>
      <c r="T352" s="1086">
        <f t="shared" ref="T352:T383" si="296">$T$5*$E$352*(1+$C$4)^($R$349-$B$349)+(1-$T$5)*$E$352+$T$6*$F$352*(1+$C$5)^($R$349-$B$349)+(1-$T$6)*$F$352</f>
        <v>0</v>
      </c>
      <c r="U352" s="1086">
        <f t="shared" ref="U352:U383" si="297">$U$5*$G$352*(1+$C$4)^($R$349-$B$349)+(1-$U$5)*$G$352+$U$6*$H$352*(1+$C$5)^($R$349-$B$349)+(1-$U$6)*$H$352</f>
        <v>0</v>
      </c>
      <c r="V352" s="1086">
        <f t="shared" ref="V352:V383" si="298">$V$5*$I352*(1+$C$4)^($R$349-$B$349)+(1-$V$5)*$I352+$V$6*$J352*(1+$C$5)^($R$349-$B$349)+(1-$V$6)*$J352</f>
        <v>0</v>
      </c>
      <c r="W352" s="1086">
        <f t="shared" ref="W352:W383" si="299">($W$5*$K352*(1+$C$4)^($R$349-$B$349)+(1-$W$5)*$K352+$W$6*$L352*(1+$C$5)^($R$349-$B$349)+(1-$W$6)*$L352)*(1+$C$9)</f>
        <v>0</v>
      </c>
      <c r="X352" s="1086">
        <f t="shared" ref="X352:X383" si="300">($X$5*$M352*(1+$C$4)^($R$349-$B$349)+(1-$X$5)*$M352+$X$6*$N352*(1+$C$5)^($R$349-$B$349)+(1-$X$6)*$N352)*(1+$C$9)</f>
        <v>0</v>
      </c>
      <c r="Y352" s="1087">
        <f t="shared" ref="Y352:Y383" si="301">($Y$5*$O352*(1+$C$4)^($R$349-$B$349)+(1-$Y$5)*$O352+$Y$6*$P352*(1+$C$5)^($R$349-$B$349)+(1-$Y$6)*$P352)*(1+$C$9)</f>
        <v>0</v>
      </c>
      <c r="Z352" s="113"/>
      <c r="AA352" s="113"/>
      <c r="AB352" s="371">
        <v>1</v>
      </c>
      <c r="AC352" s="369">
        <f t="shared" ref="AC352:AC383" si="302">$S$5*$C$352*(1+$C$4)^($AB$349-$B$349)+(1-$S$5)*$C$352+$S$6*$D$352*(1+$C$5)^($AB$349-$B$349)+(1-$S$6)*$D$352</f>
        <v>0</v>
      </c>
      <c r="AD352" s="1086">
        <f t="shared" ref="AD352:AD383" si="303">$T$5*$E$352*(1+$C$4)^($AB$349-$B$349)+(1-$T$5)*$E$352+$T$6*$F$352*(1+$C$5)^($AB$349-$B$349)+(1-$T$6)*$F$352</f>
        <v>0</v>
      </c>
      <c r="AE352" s="1086">
        <f t="shared" ref="AE352:AE383" si="304">$U$5*$G$352*(1+$C$4)^($AB$349-$B$349)+(1-$U$5)*$G$352+$U$6*$H$352*(1+$C$5)^($AB$349-$B$349)+(1-$U$6)*$H$352</f>
        <v>0</v>
      </c>
      <c r="AF352" s="1086">
        <f t="shared" ref="AF352:AF383" si="305">$V$5*$I352*(1+$C$4)^($AB$349-$B$349)+(1-$V$5)*$I352+$V$6*$J352*(1+$C$5)^($AB$349-$B$349)+(1-$V$6)*$J352</f>
        <v>0</v>
      </c>
      <c r="AG352" s="1086">
        <f t="shared" ref="AG352:AG383" si="306">($W$5*$K352*(1+$C$4)^($AB$349-$B$349)+(1-$W$5)*$K352+$W$6*$L352*(1+$C$5)^($AB$349-$B$349)+(1-$W$6)*$L352)*(1+$S$6)</f>
        <v>0</v>
      </c>
      <c r="AH352" s="1086">
        <f t="shared" ref="AH352:AH383" si="307">($X$5*$M352*(1+$C$4)^($AB$349-$B$349)+(1-$X$5)*$M352+$X$6*$N352*(1+$C$5)^($AB$349-$B$349)+(1-$X$6)*$N352)*(1+$C$9)</f>
        <v>0</v>
      </c>
      <c r="AI352" s="1087">
        <f t="shared" ref="AI352:AI383" si="308">($Y$5*$O352*(1+$C$4)^($AB$349-$B$349)+(1-$Y$5)*$O352+$Y$6*$P352*(1+$C$5)^($AB$349-$B$349)+(1-$Y$6)*$P352)*(1+$C$9)</f>
        <v>0</v>
      </c>
      <c r="AJ352" s="113"/>
      <c r="AK352" s="106"/>
      <c r="AL352" s="371">
        <v>1</v>
      </c>
      <c r="AM352" s="369">
        <f t="shared" ref="AM352:AM383" si="309">$S$5*$C$352*(1+$C$4)^($AL$349-$B$349)+(1-$S$5)*$C$352+$S$6*$D$352*(1+$C$5)^($AL$349-$B$349)+(1-$S$6)*$D$352</f>
        <v>0</v>
      </c>
      <c r="AN352" s="1086">
        <f t="shared" ref="AN352:AN383" si="310">$T$5*$E$352*(1+$C$4)^($AL$349-$B$349)+(1-$T$5)*$E$352+$T$6*$F$352*(1+$C$5)^($AL$349-$B$349)+(1-$T$6)*$F$352</f>
        <v>0</v>
      </c>
      <c r="AO352" s="1086">
        <f t="shared" ref="AO352:AO383" si="311">$U$5*$G$352*(1+$C$4)^($AL$349-$B$349)+(1-$U$5)*$G$352+$U$6*$H$352*(1+$C$5)^($AL$349-$B$349)+(1-$U$6)*$H$352</f>
        <v>0</v>
      </c>
      <c r="AP352" s="1086">
        <f t="shared" ref="AP352:AP383" si="312">$V$5*$I352*(1+$C$4)^($AL$349-$B$349)+(1-$V$5)*$I352+$V$6*$J352*(1+$C$5)^($AL$349-$B$349)+(1-$V$6)*$J352</f>
        <v>0</v>
      </c>
      <c r="AQ352" s="1086">
        <f t="shared" ref="AQ352:AQ383" si="313">($W$5*$K352*(1+$C$4)^($AL$349-$B$349)+(1-$W$5)*$K352+$W$6*$L352*(1+$C$5)^($AL$349-$B$349)+(1-$W$6)*$L352)*(1+$C$9)</f>
        <v>0</v>
      </c>
      <c r="AR352" s="1086">
        <f t="shared" ref="AR352:AR383" si="314">($X$5*$M352*(1+$C$4)^($AL$349-$B$349)+(1-$X$5)*$M352+$X$6*$N352*(1+$C$5)^($AL$349-$B$349)+(1-$X$6)*$N352)*(1+$C$9)</f>
        <v>0</v>
      </c>
      <c r="AS352" s="1087">
        <f t="shared" ref="AS352:AS383" si="315">($Y$5*$O352*(1+$C$4)^($AL$349-$B$349)+(1-$Y$5)*$O352+$Y$6*$P352*(1+$C$5)^($AL$349-$B$349)+(1-$Y$6)*$P352)*(1+$C$9)</f>
        <v>0</v>
      </c>
      <c r="AT352" s="113"/>
      <c r="AU352" s="106"/>
      <c r="AV352" s="371">
        <v>1</v>
      </c>
      <c r="AW352" s="369">
        <f t="shared" ref="AW352:AW383" si="316">$S$5*$C$352*(1+$C$4)^($AV$349-$B$349)+(1-$S$5)*$C$352+$S$6*$D$352*(1+$C$5)^($AV$349-$B$349)+(1-$S$6)*$D$352</f>
        <v>0</v>
      </c>
      <c r="AX352" s="1086">
        <f t="shared" ref="AX352:AX383" si="317">$T$5*$E$352*(1+$C$4)^($AV$349-$B$349)+(1-$T$5)*$E$352+$T$6*$F$352*(1+$C$5)^($AV$349-$B$349)+(1-$T$6)*$F$352</f>
        <v>0</v>
      </c>
      <c r="AY352" s="1086">
        <f t="shared" ref="AY352:AY383" si="318">$U$5*$G$352*(1+$C$4)^($AV$349-$B$349)+(1-$U$5)*$G$352+$U$6*$H$352*(1+$C$5)^($AV$349-$B$349)+(1-$U$6)*$H$352</f>
        <v>0</v>
      </c>
      <c r="AZ352" s="1086">
        <f t="shared" ref="AZ352:AZ383" si="319">$V$5*$I352*(1+$C$4)^($AV$349-$B$349)+(1-$V$5)*$I352+$V$6*$J352*(1+$C$5)^($AV$349-$B$349)+(1-$V$6)*$J352</f>
        <v>0</v>
      </c>
      <c r="BA352" s="1086">
        <f t="shared" ref="BA352:BA383" si="320">($W$5*$K352*(1+$C$4)^($AV$349-$B$349)+(1-$W$5)*$K352+$W$6*$L352*(1+$C$5)^($AV$349-$B$349)+(1-$W$6)*$L352)*(1+$C$9)</f>
        <v>0</v>
      </c>
      <c r="BB352" s="1086">
        <f t="shared" ref="BB352:BB383" si="321">($X$5*$M352*(1+$C$4)^($AV$349-$B$349)+(1-$X$5)*$M352+$X$6*$N352*(1+$C$5)^($AV$349-$B$349)+(1-$X$6)*$N352)*(1+$C$9)</f>
        <v>0</v>
      </c>
      <c r="BC352" s="1087">
        <f t="shared" ref="BC352:BC383" si="322">($Y$5*$O352*(1+$C$4)^($AV$349-$B$349)+(1-$Y$5)*$O352+$Y$6*$P352*(1+$C$5)^($AV$349-$B$349)+(1-$Y$6)*$P352)*(1+$C$9)</f>
        <v>0</v>
      </c>
      <c r="BD352" s="114"/>
      <c r="BE352" s="106"/>
      <c r="BF352" s="371">
        <v>1</v>
      </c>
      <c r="BG352" s="369">
        <f t="shared" ref="BG352:BG383" si="323">$S$5*$C$352*(1+$C$4)^($BF$349-$B$349)+(1-$S$5)*$C$352+$S$6*$D$352*(1+$C$5)^($BF$349-$B$349)+(1-$S$6)*$D$352</f>
        <v>0</v>
      </c>
      <c r="BH352" s="1086">
        <f t="shared" ref="BH352:BH383" si="324">$T$5*$E$352*(1+$C$4)^($BF$349-$B$349)+(1-$T$5)*$E$352+$T$6*$F$352*(1+$C$5)^($BF$349-$B$349)+(1-$T$6)*$F$352</f>
        <v>0</v>
      </c>
      <c r="BI352" s="1086">
        <f t="shared" ref="BI352:BI383" si="325">$U$5*$G$352*(1+$C$4)^($BF$349-$B$349)+(1-$U$5)*$G$352+$U$6*$H$352*(1+$C$5)^($BF$349-$B$349)+(1-$U$6)*$H$352</f>
        <v>0</v>
      </c>
      <c r="BJ352" s="1086">
        <f t="shared" ref="BJ352:BJ383" si="326">$V$5*$I352*(1+$C$4)^($BF$349-$B$349)+(1-$V$5)*$I352+$V$6*$J352*(1+$C$5)^($BF$349-$B$349)+(1-$V$6)*$J352</f>
        <v>0</v>
      </c>
      <c r="BK352" s="1086">
        <f t="shared" ref="BK352:BK383" si="327">($W$5*$K352*(1+$C$4)^($BF$349-$B$349)+(1-$W$5)*$K352+$W$6*$L352*(1+$C$5)^($BF$349-$B$349)+(1-$W$6)*$L352)*(1+$C$9)</f>
        <v>0</v>
      </c>
      <c r="BL352" s="1086">
        <f t="shared" ref="BL352:BL383" si="328">($X$5*$M352*(1+$C$4)^($BF$349-$B$349)+(1-$X$5)*$M352+$X$6*$N352*(1+$C$5)^($BF$349-$B$349)+(1-$X$6)*$N352)*(1+$C$9)</f>
        <v>0</v>
      </c>
      <c r="BM352" s="1087">
        <f>($Y$5*$O352*(1+$C$4)^($BF$349-$B$349)+(1-$Y$5)*$O352+$Y$6*$P352*(1+$C$5)^($BF$349-$B$349)+(1-$Y$6)*$P352)*(1+$C$9)</f>
        <v>0</v>
      </c>
    </row>
    <row r="353" spans="2:65" x14ac:dyDescent="0.25">
      <c r="B353" s="1079">
        <v>0.99</v>
      </c>
      <c r="C353" s="369"/>
      <c r="D353" s="369"/>
      <c r="E353" s="369"/>
      <c r="F353" s="369"/>
      <c r="G353" s="369"/>
      <c r="H353" s="369"/>
      <c r="I353" s="1084">
        <f>'Form 5 BIODIESEL'!$F189</f>
        <v>0</v>
      </c>
      <c r="J353" s="1084">
        <f>'Form 5 BIODIESEL'!$G189</f>
        <v>0</v>
      </c>
      <c r="K353" s="1084">
        <f>'Form 6 LNG'!$F189</f>
        <v>0</v>
      </c>
      <c r="L353" s="1084">
        <f>'Form 6 LNG'!$G189</f>
        <v>0</v>
      </c>
      <c r="M353" s="1084">
        <f>'Form 7 BUNKER C'!$F189</f>
        <v>0</v>
      </c>
      <c r="N353" s="1084">
        <f>'Form 7 BUNKER C'!$G189</f>
        <v>0</v>
      </c>
      <c r="O353" s="1084">
        <f>'Form 8 LFO Diesel'!$F189</f>
        <v>0</v>
      </c>
      <c r="P353" s="1085">
        <f>'Form 8 LFO Diesel'!$G189</f>
        <v>0</v>
      </c>
      <c r="Q353" s="113"/>
      <c r="R353" s="371">
        <v>0.99</v>
      </c>
      <c r="S353" s="369">
        <f t="shared" si="295"/>
        <v>0</v>
      </c>
      <c r="T353" s="1086">
        <f t="shared" si="296"/>
        <v>0</v>
      </c>
      <c r="U353" s="1086">
        <f t="shared" si="297"/>
        <v>0</v>
      </c>
      <c r="V353" s="1086">
        <f t="shared" si="298"/>
        <v>0</v>
      </c>
      <c r="W353" s="1086">
        <f t="shared" si="299"/>
        <v>0</v>
      </c>
      <c r="X353" s="1086">
        <f t="shared" si="300"/>
        <v>0</v>
      </c>
      <c r="Y353" s="1087">
        <f t="shared" si="301"/>
        <v>0</v>
      </c>
      <c r="Z353" s="113"/>
      <c r="AA353" s="113"/>
      <c r="AB353" s="371">
        <v>0.99</v>
      </c>
      <c r="AC353" s="369">
        <f t="shared" si="302"/>
        <v>0</v>
      </c>
      <c r="AD353" s="1086">
        <f t="shared" si="303"/>
        <v>0</v>
      </c>
      <c r="AE353" s="1086">
        <f t="shared" si="304"/>
        <v>0</v>
      </c>
      <c r="AF353" s="1086">
        <f t="shared" si="305"/>
        <v>0</v>
      </c>
      <c r="AG353" s="1086">
        <f t="shared" si="306"/>
        <v>0</v>
      </c>
      <c r="AH353" s="1086">
        <f t="shared" si="307"/>
        <v>0</v>
      </c>
      <c r="AI353" s="1087">
        <f t="shared" si="308"/>
        <v>0</v>
      </c>
      <c r="AJ353" s="113"/>
      <c r="AK353" s="106"/>
      <c r="AL353" s="371">
        <v>0.99</v>
      </c>
      <c r="AM353" s="369">
        <f t="shared" si="309"/>
        <v>0</v>
      </c>
      <c r="AN353" s="1086">
        <f t="shared" si="310"/>
        <v>0</v>
      </c>
      <c r="AO353" s="1086">
        <f t="shared" si="311"/>
        <v>0</v>
      </c>
      <c r="AP353" s="1086">
        <f t="shared" si="312"/>
        <v>0</v>
      </c>
      <c r="AQ353" s="1086">
        <f t="shared" si="313"/>
        <v>0</v>
      </c>
      <c r="AR353" s="1086">
        <f t="shared" si="314"/>
        <v>0</v>
      </c>
      <c r="AS353" s="1087">
        <f t="shared" si="315"/>
        <v>0</v>
      </c>
      <c r="AT353" s="113"/>
      <c r="AU353" s="106"/>
      <c r="AV353" s="371">
        <v>0.99</v>
      </c>
      <c r="AW353" s="369">
        <f t="shared" si="316"/>
        <v>0</v>
      </c>
      <c r="AX353" s="1086">
        <f t="shared" si="317"/>
        <v>0</v>
      </c>
      <c r="AY353" s="1086">
        <f t="shared" si="318"/>
        <v>0</v>
      </c>
      <c r="AZ353" s="1086">
        <f t="shared" si="319"/>
        <v>0</v>
      </c>
      <c r="BA353" s="1086">
        <f t="shared" si="320"/>
        <v>0</v>
      </c>
      <c r="BB353" s="1086">
        <f t="shared" si="321"/>
        <v>0</v>
      </c>
      <c r="BC353" s="1087">
        <f t="shared" si="322"/>
        <v>0</v>
      </c>
      <c r="BD353" s="114"/>
      <c r="BE353" s="106"/>
      <c r="BF353" s="371">
        <v>0.99</v>
      </c>
      <c r="BG353" s="369">
        <f t="shared" si="323"/>
        <v>0</v>
      </c>
      <c r="BH353" s="1086">
        <f t="shared" si="324"/>
        <v>0</v>
      </c>
      <c r="BI353" s="1086">
        <f t="shared" si="325"/>
        <v>0</v>
      </c>
      <c r="BJ353" s="1086">
        <f t="shared" si="326"/>
        <v>0</v>
      </c>
      <c r="BK353" s="1086">
        <f t="shared" si="327"/>
        <v>0</v>
      </c>
      <c r="BL353" s="1086">
        <f t="shared" si="328"/>
        <v>0</v>
      </c>
      <c r="BM353" s="1087">
        <f t="shared" ref="BM353:BM416" si="329">($Y$5*$O353*(1+$C$4)^($BF$349-$B$349)+(1-$Y$5)*$O353+$Y$6*$P353*(1+$C$5)^($BF$349-$B$349)+(1-$Y$6)*$P353)*(1+$C$9)</f>
        <v>0</v>
      </c>
    </row>
    <row r="354" spans="2:65" x14ac:dyDescent="0.25">
      <c r="B354" s="1079">
        <v>0.98</v>
      </c>
      <c r="C354" s="369"/>
      <c r="D354" s="369"/>
      <c r="E354" s="369"/>
      <c r="F354" s="369"/>
      <c r="G354" s="369"/>
      <c r="H354" s="369"/>
      <c r="I354" s="1084">
        <f>'Form 5 BIODIESEL'!$F190</f>
        <v>0</v>
      </c>
      <c r="J354" s="1084">
        <f>'Form 5 BIODIESEL'!$G190</f>
        <v>0</v>
      </c>
      <c r="K354" s="1084">
        <f>'Form 6 LNG'!$F190</f>
        <v>0</v>
      </c>
      <c r="L354" s="1084">
        <f>'Form 6 LNG'!$G190</f>
        <v>0</v>
      </c>
      <c r="M354" s="1084">
        <f>'Form 7 BUNKER C'!$F190</f>
        <v>0</v>
      </c>
      <c r="N354" s="1084">
        <f>'Form 7 BUNKER C'!$G190</f>
        <v>0</v>
      </c>
      <c r="O354" s="1084">
        <f>'Form 8 LFO Diesel'!$F190</f>
        <v>0</v>
      </c>
      <c r="P354" s="1085">
        <f>'Form 8 LFO Diesel'!$G190</f>
        <v>0</v>
      </c>
      <c r="Q354" s="113"/>
      <c r="R354" s="371">
        <v>0.98</v>
      </c>
      <c r="S354" s="369">
        <f t="shared" si="295"/>
        <v>0</v>
      </c>
      <c r="T354" s="1086">
        <f t="shared" si="296"/>
        <v>0</v>
      </c>
      <c r="U354" s="1086">
        <f t="shared" si="297"/>
        <v>0</v>
      </c>
      <c r="V354" s="1086">
        <f t="shared" si="298"/>
        <v>0</v>
      </c>
      <c r="W354" s="1086">
        <f t="shared" si="299"/>
        <v>0</v>
      </c>
      <c r="X354" s="1086">
        <f t="shared" si="300"/>
        <v>0</v>
      </c>
      <c r="Y354" s="1087">
        <f t="shared" si="301"/>
        <v>0</v>
      </c>
      <c r="Z354" s="113"/>
      <c r="AA354" s="113"/>
      <c r="AB354" s="371">
        <v>0.98</v>
      </c>
      <c r="AC354" s="369">
        <f t="shared" si="302"/>
        <v>0</v>
      </c>
      <c r="AD354" s="1086">
        <f t="shared" si="303"/>
        <v>0</v>
      </c>
      <c r="AE354" s="1086">
        <f t="shared" si="304"/>
        <v>0</v>
      </c>
      <c r="AF354" s="1086">
        <f t="shared" si="305"/>
        <v>0</v>
      </c>
      <c r="AG354" s="1086">
        <f t="shared" si="306"/>
        <v>0</v>
      </c>
      <c r="AH354" s="1086">
        <f t="shared" si="307"/>
        <v>0</v>
      </c>
      <c r="AI354" s="1087">
        <f t="shared" si="308"/>
        <v>0</v>
      </c>
      <c r="AJ354" s="113"/>
      <c r="AK354" s="106"/>
      <c r="AL354" s="371">
        <v>0.98</v>
      </c>
      <c r="AM354" s="369">
        <f t="shared" si="309"/>
        <v>0</v>
      </c>
      <c r="AN354" s="1086">
        <f t="shared" si="310"/>
        <v>0</v>
      </c>
      <c r="AO354" s="1086">
        <f t="shared" si="311"/>
        <v>0</v>
      </c>
      <c r="AP354" s="1086">
        <f t="shared" si="312"/>
        <v>0</v>
      </c>
      <c r="AQ354" s="1086">
        <f t="shared" si="313"/>
        <v>0</v>
      </c>
      <c r="AR354" s="1086">
        <f t="shared" si="314"/>
        <v>0</v>
      </c>
      <c r="AS354" s="1087">
        <f t="shared" si="315"/>
        <v>0</v>
      </c>
      <c r="AT354" s="113"/>
      <c r="AU354" s="106"/>
      <c r="AV354" s="371">
        <v>0.98</v>
      </c>
      <c r="AW354" s="369">
        <f t="shared" si="316"/>
        <v>0</v>
      </c>
      <c r="AX354" s="1086">
        <f t="shared" si="317"/>
        <v>0</v>
      </c>
      <c r="AY354" s="1086">
        <f t="shared" si="318"/>
        <v>0</v>
      </c>
      <c r="AZ354" s="1086">
        <f t="shared" si="319"/>
        <v>0</v>
      </c>
      <c r="BA354" s="1086">
        <f t="shared" si="320"/>
        <v>0</v>
      </c>
      <c r="BB354" s="1086">
        <f t="shared" si="321"/>
        <v>0</v>
      </c>
      <c r="BC354" s="1087">
        <f t="shared" si="322"/>
        <v>0</v>
      </c>
      <c r="BD354" s="114"/>
      <c r="BE354" s="106"/>
      <c r="BF354" s="371">
        <v>0.98</v>
      </c>
      <c r="BG354" s="369">
        <f t="shared" si="323"/>
        <v>0</v>
      </c>
      <c r="BH354" s="1086">
        <f t="shared" si="324"/>
        <v>0</v>
      </c>
      <c r="BI354" s="1086">
        <f t="shared" si="325"/>
        <v>0</v>
      </c>
      <c r="BJ354" s="1086">
        <f t="shared" si="326"/>
        <v>0</v>
      </c>
      <c r="BK354" s="1086">
        <f t="shared" si="327"/>
        <v>0</v>
      </c>
      <c r="BL354" s="1086">
        <f t="shared" si="328"/>
        <v>0</v>
      </c>
      <c r="BM354" s="1087">
        <f t="shared" si="329"/>
        <v>0</v>
      </c>
    </row>
    <row r="355" spans="2:65" x14ac:dyDescent="0.25">
      <c r="B355" s="1079">
        <v>0.97</v>
      </c>
      <c r="C355" s="369"/>
      <c r="D355" s="369"/>
      <c r="E355" s="369"/>
      <c r="F355" s="369"/>
      <c r="G355" s="369"/>
      <c r="H355" s="369"/>
      <c r="I355" s="1084">
        <f>'Form 5 BIODIESEL'!$F191</f>
        <v>0</v>
      </c>
      <c r="J355" s="1084">
        <f>'Form 5 BIODIESEL'!$G191</f>
        <v>0</v>
      </c>
      <c r="K355" s="1084">
        <f>'Form 6 LNG'!$F191</f>
        <v>0</v>
      </c>
      <c r="L355" s="1084">
        <f>'Form 6 LNG'!$G191</f>
        <v>0</v>
      </c>
      <c r="M355" s="1084">
        <f>'Form 7 BUNKER C'!$F191</f>
        <v>0</v>
      </c>
      <c r="N355" s="1084">
        <f>'Form 7 BUNKER C'!$G191</f>
        <v>0</v>
      </c>
      <c r="O355" s="1084">
        <f>'Form 8 LFO Diesel'!$F191</f>
        <v>0</v>
      </c>
      <c r="P355" s="1085">
        <f>'Form 8 LFO Diesel'!$G191</f>
        <v>0</v>
      </c>
      <c r="Q355" s="113"/>
      <c r="R355" s="371">
        <v>0.97</v>
      </c>
      <c r="S355" s="369">
        <f t="shared" si="295"/>
        <v>0</v>
      </c>
      <c r="T355" s="1086">
        <f t="shared" si="296"/>
        <v>0</v>
      </c>
      <c r="U355" s="1086">
        <f t="shared" si="297"/>
        <v>0</v>
      </c>
      <c r="V355" s="1086">
        <f t="shared" si="298"/>
        <v>0</v>
      </c>
      <c r="W355" s="1086">
        <f t="shared" si="299"/>
        <v>0</v>
      </c>
      <c r="X355" s="1086">
        <f t="shared" si="300"/>
        <v>0</v>
      </c>
      <c r="Y355" s="1087">
        <f t="shared" si="301"/>
        <v>0</v>
      </c>
      <c r="Z355" s="113"/>
      <c r="AA355" s="113"/>
      <c r="AB355" s="371">
        <v>0.97</v>
      </c>
      <c r="AC355" s="369">
        <f t="shared" si="302"/>
        <v>0</v>
      </c>
      <c r="AD355" s="1086">
        <f t="shared" si="303"/>
        <v>0</v>
      </c>
      <c r="AE355" s="1086">
        <f t="shared" si="304"/>
        <v>0</v>
      </c>
      <c r="AF355" s="1086">
        <f t="shared" si="305"/>
        <v>0</v>
      </c>
      <c r="AG355" s="1086">
        <f t="shared" si="306"/>
        <v>0</v>
      </c>
      <c r="AH355" s="1086">
        <f t="shared" si="307"/>
        <v>0</v>
      </c>
      <c r="AI355" s="1087">
        <f t="shared" si="308"/>
        <v>0</v>
      </c>
      <c r="AJ355" s="113"/>
      <c r="AK355" s="106"/>
      <c r="AL355" s="371">
        <v>0.97</v>
      </c>
      <c r="AM355" s="369">
        <f t="shared" si="309"/>
        <v>0</v>
      </c>
      <c r="AN355" s="1086">
        <f t="shared" si="310"/>
        <v>0</v>
      </c>
      <c r="AO355" s="1086">
        <f t="shared" si="311"/>
        <v>0</v>
      </c>
      <c r="AP355" s="1086">
        <f t="shared" si="312"/>
        <v>0</v>
      </c>
      <c r="AQ355" s="1086">
        <f t="shared" si="313"/>
        <v>0</v>
      </c>
      <c r="AR355" s="1086">
        <f t="shared" si="314"/>
        <v>0</v>
      </c>
      <c r="AS355" s="1087">
        <f t="shared" si="315"/>
        <v>0</v>
      </c>
      <c r="AT355" s="113"/>
      <c r="AU355" s="106"/>
      <c r="AV355" s="371">
        <v>0.97</v>
      </c>
      <c r="AW355" s="369">
        <f t="shared" si="316"/>
        <v>0</v>
      </c>
      <c r="AX355" s="1086">
        <f t="shared" si="317"/>
        <v>0</v>
      </c>
      <c r="AY355" s="1086">
        <f t="shared" si="318"/>
        <v>0</v>
      </c>
      <c r="AZ355" s="1086">
        <f t="shared" si="319"/>
        <v>0</v>
      </c>
      <c r="BA355" s="1086">
        <f t="shared" si="320"/>
        <v>0</v>
      </c>
      <c r="BB355" s="1086">
        <f t="shared" si="321"/>
        <v>0</v>
      </c>
      <c r="BC355" s="1087">
        <f t="shared" si="322"/>
        <v>0</v>
      </c>
      <c r="BD355" s="114"/>
      <c r="BE355" s="106"/>
      <c r="BF355" s="371">
        <v>0.97</v>
      </c>
      <c r="BG355" s="369">
        <f t="shared" si="323"/>
        <v>0</v>
      </c>
      <c r="BH355" s="1086">
        <f t="shared" si="324"/>
        <v>0</v>
      </c>
      <c r="BI355" s="1086">
        <f t="shared" si="325"/>
        <v>0</v>
      </c>
      <c r="BJ355" s="1086">
        <f t="shared" si="326"/>
        <v>0</v>
      </c>
      <c r="BK355" s="1086">
        <f t="shared" si="327"/>
        <v>0</v>
      </c>
      <c r="BL355" s="1086">
        <f t="shared" si="328"/>
        <v>0</v>
      </c>
      <c r="BM355" s="1087">
        <f t="shared" si="329"/>
        <v>0</v>
      </c>
    </row>
    <row r="356" spans="2:65" x14ac:dyDescent="0.25">
      <c r="B356" s="1079">
        <v>0.96</v>
      </c>
      <c r="C356" s="369"/>
      <c r="D356" s="369"/>
      <c r="E356" s="369"/>
      <c r="F356" s="369"/>
      <c r="G356" s="369"/>
      <c r="H356" s="369"/>
      <c r="I356" s="1084">
        <f>'Form 5 BIODIESEL'!$F192</f>
        <v>0</v>
      </c>
      <c r="J356" s="1084">
        <f>'Form 5 BIODIESEL'!$G192</f>
        <v>0</v>
      </c>
      <c r="K356" s="1084">
        <f>'Form 6 LNG'!$F192</f>
        <v>0</v>
      </c>
      <c r="L356" s="1084">
        <f>'Form 6 LNG'!$G192</f>
        <v>0</v>
      </c>
      <c r="M356" s="1084">
        <f>'Form 7 BUNKER C'!$F192</f>
        <v>0</v>
      </c>
      <c r="N356" s="1084">
        <f>'Form 7 BUNKER C'!$G192</f>
        <v>0</v>
      </c>
      <c r="O356" s="1084">
        <f>'Form 8 LFO Diesel'!$F192</f>
        <v>0</v>
      </c>
      <c r="P356" s="1085">
        <f>'Form 8 LFO Diesel'!$G192</f>
        <v>0</v>
      </c>
      <c r="Q356" s="113"/>
      <c r="R356" s="371">
        <v>0.96</v>
      </c>
      <c r="S356" s="369">
        <f t="shared" si="295"/>
        <v>0</v>
      </c>
      <c r="T356" s="1086">
        <f t="shared" si="296"/>
        <v>0</v>
      </c>
      <c r="U356" s="1086">
        <f t="shared" si="297"/>
        <v>0</v>
      </c>
      <c r="V356" s="1086">
        <f t="shared" si="298"/>
        <v>0</v>
      </c>
      <c r="W356" s="1086">
        <f t="shared" si="299"/>
        <v>0</v>
      </c>
      <c r="X356" s="1086">
        <f t="shared" si="300"/>
        <v>0</v>
      </c>
      <c r="Y356" s="1087">
        <f t="shared" si="301"/>
        <v>0</v>
      </c>
      <c r="Z356" s="113"/>
      <c r="AA356" s="113"/>
      <c r="AB356" s="371">
        <v>0.96</v>
      </c>
      <c r="AC356" s="369">
        <f t="shared" si="302"/>
        <v>0</v>
      </c>
      <c r="AD356" s="1086">
        <f t="shared" si="303"/>
        <v>0</v>
      </c>
      <c r="AE356" s="1086">
        <f t="shared" si="304"/>
        <v>0</v>
      </c>
      <c r="AF356" s="1086">
        <f t="shared" si="305"/>
        <v>0</v>
      </c>
      <c r="AG356" s="1086">
        <f t="shared" si="306"/>
        <v>0</v>
      </c>
      <c r="AH356" s="1086">
        <f t="shared" si="307"/>
        <v>0</v>
      </c>
      <c r="AI356" s="1087">
        <f t="shared" si="308"/>
        <v>0</v>
      </c>
      <c r="AJ356" s="113"/>
      <c r="AK356" s="106"/>
      <c r="AL356" s="371">
        <v>0.96</v>
      </c>
      <c r="AM356" s="369">
        <f t="shared" si="309"/>
        <v>0</v>
      </c>
      <c r="AN356" s="1086">
        <f t="shared" si="310"/>
        <v>0</v>
      </c>
      <c r="AO356" s="1086">
        <f t="shared" si="311"/>
        <v>0</v>
      </c>
      <c r="AP356" s="1086">
        <f t="shared" si="312"/>
        <v>0</v>
      </c>
      <c r="AQ356" s="1086">
        <f t="shared" si="313"/>
        <v>0</v>
      </c>
      <c r="AR356" s="1086">
        <f t="shared" si="314"/>
        <v>0</v>
      </c>
      <c r="AS356" s="1087">
        <f t="shared" si="315"/>
        <v>0</v>
      </c>
      <c r="AT356" s="113"/>
      <c r="AU356" s="106"/>
      <c r="AV356" s="371">
        <v>0.96</v>
      </c>
      <c r="AW356" s="369">
        <f t="shared" si="316"/>
        <v>0</v>
      </c>
      <c r="AX356" s="1086">
        <f t="shared" si="317"/>
        <v>0</v>
      </c>
      <c r="AY356" s="1086">
        <f t="shared" si="318"/>
        <v>0</v>
      </c>
      <c r="AZ356" s="1086">
        <f t="shared" si="319"/>
        <v>0</v>
      </c>
      <c r="BA356" s="1086">
        <f t="shared" si="320"/>
        <v>0</v>
      </c>
      <c r="BB356" s="1086">
        <f t="shared" si="321"/>
        <v>0</v>
      </c>
      <c r="BC356" s="1087">
        <f t="shared" si="322"/>
        <v>0</v>
      </c>
      <c r="BD356" s="114"/>
      <c r="BE356" s="106"/>
      <c r="BF356" s="371">
        <v>0.96</v>
      </c>
      <c r="BG356" s="369">
        <f t="shared" si="323"/>
        <v>0</v>
      </c>
      <c r="BH356" s="1086">
        <f t="shared" si="324"/>
        <v>0</v>
      </c>
      <c r="BI356" s="1086">
        <f t="shared" si="325"/>
        <v>0</v>
      </c>
      <c r="BJ356" s="1086">
        <f t="shared" si="326"/>
        <v>0</v>
      </c>
      <c r="BK356" s="1086">
        <f t="shared" si="327"/>
        <v>0</v>
      </c>
      <c r="BL356" s="1086">
        <f t="shared" si="328"/>
        <v>0</v>
      </c>
      <c r="BM356" s="1087">
        <f t="shared" si="329"/>
        <v>0</v>
      </c>
    </row>
    <row r="357" spans="2:65" x14ac:dyDescent="0.25">
      <c r="B357" s="1079">
        <v>0.95</v>
      </c>
      <c r="C357" s="369"/>
      <c r="D357" s="369"/>
      <c r="E357" s="369"/>
      <c r="F357" s="369"/>
      <c r="G357" s="369"/>
      <c r="H357" s="369"/>
      <c r="I357" s="1084">
        <f>'Form 5 BIODIESEL'!$F193</f>
        <v>0</v>
      </c>
      <c r="J357" s="1084">
        <f>'Form 5 BIODIESEL'!$G193</f>
        <v>0</v>
      </c>
      <c r="K357" s="1084">
        <f>'Form 6 LNG'!$F193</f>
        <v>0</v>
      </c>
      <c r="L357" s="1084">
        <f>'Form 6 LNG'!$G193</f>
        <v>0</v>
      </c>
      <c r="M357" s="1084">
        <f>'Form 7 BUNKER C'!$F193</f>
        <v>0</v>
      </c>
      <c r="N357" s="1084">
        <f>'Form 7 BUNKER C'!$G193</f>
        <v>0</v>
      </c>
      <c r="O357" s="1084">
        <f>'Form 8 LFO Diesel'!$F193</f>
        <v>0</v>
      </c>
      <c r="P357" s="1085">
        <f>'Form 8 LFO Diesel'!$G193</f>
        <v>0</v>
      </c>
      <c r="Q357" s="113"/>
      <c r="R357" s="371">
        <v>0.95</v>
      </c>
      <c r="S357" s="369">
        <f t="shared" si="295"/>
        <v>0</v>
      </c>
      <c r="T357" s="1086">
        <f t="shared" si="296"/>
        <v>0</v>
      </c>
      <c r="U357" s="1086">
        <f t="shared" si="297"/>
        <v>0</v>
      </c>
      <c r="V357" s="1086">
        <f t="shared" si="298"/>
        <v>0</v>
      </c>
      <c r="W357" s="1086">
        <f t="shared" si="299"/>
        <v>0</v>
      </c>
      <c r="X357" s="1086">
        <f t="shared" si="300"/>
        <v>0</v>
      </c>
      <c r="Y357" s="1087">
        <f t="shared" si="301"/>
        <v>0</v>
      </c>
      <c r="Z357" s="113"/>
      <c r="AA357" s="113"/>
      <c r="AB357" s="371">
        <v>0.95</v>
      </c>
      <c r="AC357" s="369">
        <f t="shared" si="302"/>
        <v>0</v>
      </c>
      <c r="AD357" s="1086">
        <f t="shared" si="303"/>
        <v>0</v>
      </c>
      <c r="AE357" s="1086">
        <f t="shared" si="304"/>
        <v>0</v>
      </c>
      <c r="AF357" s="1086">
        <f t="shared" si="305"/>
        <v>0</v>
      </c>
      <c r="AG357" s="1086">
        <f t="shared" si="306"/>
        <v>0</v>
      </c>
      <c r="AH357" s="1086">
        <f t="shared" si="307"/>
        <v>0</v>
      </c>
      <c r="AI357" s="1087">
        <f t="shared" si="308"/>
        <v>0</v>
      </c>
      <c r="AJ357" s="113"/>
      <c r="AK357" s="106"/>
      <c r="AL357" s="371">
        <v>0.95</v>
      </c>
      <c r="AM357" s="369">
        <f t="shared" si="309"/>
        <v>0</v>
      </c>
      <c r="AN357" s="1086">
        <f t="shared" si="310"/>
        <v>0</v>
      </c>
      <c r="AO357" s="1086">
        <f t="shared" si="311"/>
        <v>0</v>
      </c>
      <c r="AP357" s="1086">
        <f t="shared" si="312"/>
        <v>0</v>
      </c>
      <c r="AQ357" s="1086">
        <f t="shared" si="313"/>
        <v>0</v>
      </c>
      <c r="AR357" s="1086">
        <f t="shared" si="314"/>
        <v>0</v>
      </c>
      <c r="AS357" s="1087">
        <f t="shared" si="315"/>
        <v>0</v>
      </c>
      <c r="AT357" s="113"/>
      <c r="AU357" s="106"/>
      <c r="AV357" s="371">
        <v>0.95</v>
      </c>
      <c r="AW357" s="369">
        <f t="shared" si="316"/>
        <v>0</v>
      </c>
      <c r="AX357" s="1086">
        <f t="shared" si="317"/>
        <v>0</v>
      </c>
      <c r="AY357" s="1086">
        <f t="shared" si="318"/>
        <v>0</v>
      </c>
      <c r="AZ357" s="1086">
        <f t="shared" si="319"/>
        <v>0</v>
      </c>
      <c r="BA357" s="1086">
        <f t="shared" si="320"/>
        <v>0</v>
      </c>
      <c r="BB357" s="1086">
        <f t="shared" si="321"/>
        <v>0</v>
      </c>
      <c r="BC357" s="1087">
        <f t="shared" si="322"/>
        <v>0</v>
      </c>
      <c r="BD357" s="114"/>
      <c r="BE357" s="106"/>
      <c r="BF357" s="371">
        <v>0.95</v>
      </c>
      <c r="BG357" s="369">
        <f t="shared" si="323"/>
        <v>0</v>
      </c>
      <c r="BH357" s="1086">
        <f t="shared" si="324"/>
        <v>0</v>
      </c>
      <c r="BI357" s="1086">
        <f t="shared" si="325"/>
        <v>0</v>
      </c>
      <c r="BJ357" s="1086">
        <f t="shared" si="326"/>
        <v>0</v>
      </c>
      <c r="BK357" s="1086">
        <f t="shared" si="327"/>
        <v>0</v>
      </c>
      <c r="BL357" s="1086">
        <f t="shared" si="328"/>
        <v>0</v>
      </c>
      <c r="BM357" s="1087">
        <f t="shared" si="329"/>
        <v>0</v>
      </c>
    </row>
    <row r="358" spans="2:65" x14ac:dyDescent="0.25">
      <c r="B358" s="1079">
        <v>0.94</v>
      </c>
      <c r="C358" s="369"/>
      <c r="D358" s="369"/>
      <c r="E358" s="369"/>
      <c r="F358" s="369"/>
      <c r="G358" s="369"/>
      <c r="H358" s="369"/>
      <c r="I358" s="1084">
        <f>'Form 5 BIODIESEL'!$F194</f>
        <v>0</v>
      </c>
      <c r="J358" s="1084">
        <f>'Form 5 BIODIESEL'!$G194</f>
        <v>0</v>
      </c>
      <c r="K358" s="1084">
        <f>'Form 6 LNG'!$F194</f>
        <v>0</v>
      </c>
      <c r="L358" s="1084">
        <f>'Form 6 LNG'!$G194</f>
        <v>0</v>
      </c>
      <c r="M358" s="1084">
        <f>'Form 7 BUNKER C'!$F194</f>
        <v>0</v>
      </c>
      <c r="N358" s="1084">
        <f>'Form 7 BUNKER C'!$G194</f>
        <v>0</v>
      </c>
      <c r="O358" s="1084">
        <f>'Form 8 LFO Diesel'!$F194</f>
        <v>0</v>
      </c>
      <c r="P358" s="1085">
        <f>'Form 8 LFO Diesel'!$G194</f>
        <v>0</v>
      </c>
      <c r="Q358" s="113"/>
      <c r="R358" s="371">
        <v>0.94</v>
      </c>
      <c r="S358" s="369">
        <f t="shared" si="295"/>
        <v>0</v>
      </c>
      <c r="T358" s="1086">
        <f t="shared" si="296"/>
        <v>0</v>
      </c>
      <c r="U358" s="1086">
        <f t="shared" si="297"/>
        <v>0</v>
      </c>
      <c r="V358" s="1086">
        <f t="shared" si="298"/>
        <v>0</v>
      </c>
      <c r="W358" s="1086">
        <f t="shared" si="299"/>
        <v>0</v>
      </c>
      <c r="X358" s="1086">
        <f t="shared" si="300"/>
        <v>0</v>
      </c>
      <c r="Y358" s="1087">
        <f t="shared" si="301"/>
        <v>0</v>
      </c>
      <c r="Z358" s="113"/>
      <c r="AA358" s="113"/>
      <c r="AB358" s="371">
        <v>0.94</v>
      </c>
      <c r="AC358" s="369">
        <f t="shared" si="302"/>
        <v>0</v>
      </c>
      <c r="AD358" s="1086">
        <f t="shared" si="303"/>
        <v>0</v>
      </c>
      <c r="AE358" s="1086">
        <f t="shared" si="304"/>
        <v>0</v>
      </c>
      <c r="AF358" s="1086">
        <f t="shared" si="305"/>
        <v>0</v>
      </c>
      <c r="AG358" s="1086">
        <f t="shared" si="306"/>
        <v>0</v>
      </c>
      <c r="AH358" s="1086">
        <f t="shared" si="307"/>
        <v>0</v>
      </c>
      <c r="AI358" s="1087">
        <f t="shared" si="308"/>
        <v>0</v>
      </c>
      <c r="AJ358" s="113"/>
      <c r="AK358" s="106"/>
      <c r="AL358" s="371">
        <v>0.94</v>
      </c>
      <c r="AM358" s="369">
        <f t="shared" si="309"/>
        <v>0</v>
      </c>
      <c r="AN358" s="1086">
        <f t="shared" si="310"/>
        <v>0</v>
      </c>
      <c r="AO358" s="1086">
        <f t="shared" si="311"/>
        <v>0</v>
      </c>
      <c r="AP358" s="1086">
        <f t="shared" si="312"/>
        <v>0</v>
      </c>
      <c r="AQ358" s="1086">
        <f t="shared" si="313"/>
        <v>0</v>
      </c>
      <c r="AR358" s="1086">
        <f t="shared" si="314"/>
        <v>0</v>
      </c>
      <c r="AS358" s="1087">
        <f t="shared" si="315"/>
        <v>0</v>
      </c>
      <c r="AT358" s="113"/>
      <c r="AU358" s="106"/>
      <c r="AV358" s="371">
        <v>0.94</v>
      </c>
      <c r="AW358" s="369">
        <f t="shared" si="316"/>
        <v>0</v>
      </c>
      <c r="AX358" s="1086">
        <f t="shared" si="317"/>
        <v>0</v>
      </c>
      <c r="AY358" s="1086">
        <f t="shared" si="318"/>
        <v>0</v>
      </c>
      <c r="AZ358" s="1086">
        <f t="shared" si="319"/>
        <v>0</v>
      </c>
      <c r="BA358" s="1086">
        <f t="shared" si="320"/>
        <v>0</v>
      </c>
      <c r="BB358" s="1086">
        <f t="shared" si="321"/>
        <v>0</v>
      </c>
      <c r="BC358" s="1087">
        <f t="shared" si="322"/>
        <v>0</v>
      </c>
      <c r="BD358" s="114"/>
      <c r="BE358" s="106"/>
      <c r="BF358" s="371">
        <v>0.94</v>
      </c>
      <c r="BG358" s="369">
        <f t="shared" si="323"/>
        <v>0</v>
      </c>
      <c r="BH358" s="1086">
        <f t="shared" si="324"/>
        <v>0</v>
      </c>
      <c r="BI358" s="1086">
        <f t="shared" si="325"/>
        <v>0</v>
      </c>
      <c r="BJ358" s="1086">
        <f t="shared" si="326"/>
        <v>0</v>
      </c>
      <c r="BK358" s="1086">
        <f t="shared" si="327"/>
        <v>0</v>
      </c>
      <c r="BL358" s="1086">
        <f t="shared" si="328"/>
        <v>0</v>
      </c>
      <c r="BM358" s="1087">
        <f t="shared" si="329"/>
        <v>0</v>
      </c>
    </row>
    <row r="359" spans="2:65" x14ac:dyDescent="0.25">
      <c r="B359" s="1079">
        <v>0.93</v>
      </c>
      <c r="C359" s="369"/>
      <c r="D359" s="369"/>
      <c r="E359" s="369"/>
      <c r="F359" s="369"/>
      <c r="G359" s="369"/>
      <c r="H359" s="369"/>
      <c r="I359" s="1084">
        <f>'Form 5 BIODIESEL'!$F195</f>
        <v>0</v>
      </c>
      <c r="J359" s="1084">
        <f>'Form 5 BIODIESEL'!$G195</f>
        <v>0</v>
      </c>
      <c r="K359" s="1084">
        <f>'Form 6 LNG'!$F195</f>
        <v>0</v>
      </c>
      <c r="L359" s="1084">
        <f>'Form 6 LNG'!$G195</f>
        <v>0</v>
      </c>
      <c r="M359" s="1084">
        <f>'Form 7 BUNKER C'!$F195</f>
        <v>0</v>
      </c>
      <c r="N359" s="1084">
        <f>'Form 7 BUNKER C'!$G195</f>
        <v>0</v>
      </c>
      <c r="O359" s="1084">
        <f>'Form 8 LFO Diesel'!$F195</f>
        <v>0</v>
      </c>
      <c r="P359" s="1085">
        <f>'Form 8 LFO Diesel'!$G195</f>
        <v>0</v>
      </c>
      <c r="Q359" s="113"/>
      <c r="R359" s="371">
        <v>0.93</v>
      </c>
      <c r="S359" s="369">
        <f t="shared" si="295"/>
        <v>0</v>
      </c>
      <c r="T359" s="1086">
        <f t="shared" si="296"/>
        <v>0</v>
      </c>
      <c r="U359" s="1086">
        <f t="shared" si="297"/>
        <v>0</v>
      </c>
      <c r="V359" s="1086">
        <f t="shared" si="298"/>
        <v>0</v>
      </c>
      <c r="W359" s="1086">
        <f t="shared" si="299"/>
        <v>0</v>
      </c>
      <c r="X359" s="1086">
        <f t="shared" si="300"/>
        <v>0</v>
      </c>
      <c r="Y359" s="1087">
        <f t="shared" si="301"/>
        <v>0</v>
      </c>
      <c r="Z359" s="113"/>
      <c r="AA359" s="113"/>
      <c r="AB359" s="371">
        <v>0.93</v>
      </c>
      <c r="AC359" s="369">
        <f t="shared" si="302"/>
        <v>0</v>
      </c>
      <c r="AD359" s="1086">
        <f t="shared" si="303"/>
        <v>0</v>
      </c>
      <c r="AE359" s="1086">
        <f t="shared" si="304"/>
        <v>0</v>
      </c>
      <c r="AF359" s="1086">
        <f t="shared" si="305"/>
        <v>0</v>
      </c>
      <c r="AG359" s="1086">
        <f t="shared" si="306"/>
        <v>0</v>
      </c>
      <c r="AH359" s="1086">
        <f t="shared" si="307"/>
        <v>0</v>
      </c>
      <c r="AI359" s="1087">
        <f t="shared" si="308"/>
        <v>0</v>
      </c>
      <c r="AJ359" s="113"/>
      <c r="AK359" s="106"/>
      <c r="AL359" s="371">
        <v>0.93</v>
      </c>
      <c r="AM359" s="369">
        <f t="shared" si="309"/>
        <v>0</v>
      </c>
      <c r="AN359" s="1086">
        <f t="shared" si="310"/>
        <v>0</v>
      </c>
      <c r="AO359" s="1086">
        <f t="shared" si="311"/>
        <v>0</v>
      </c>
      <c r="AP359" s="1086">
        <f t="shared" si="312"/>
        <v>0</v>
      </c>
      <c r="AQ359" s="1086">
        <f t="shared" si="313"/>
        <v>0</v>
      </c>
      <c r="AR359" s="1086">
        <f t="shared" si="314"/>
        <v>0</v>
      </c>
      <c r="AS359" s="1087">
        <f t="shared" si="315"/>
        <v>0</v>
      </c>
      <c r="AT359" s="113"/>
      <c r="AU359" s="106"/>
      <c r="AV359" s="371">
        <v>0.93</v>
      </c>
      <c r="AW359" s="369">
        <f t="shared" si="316"/>
        <v>0</v>
      </c>
      <c r="AX359" s="1086">
        <f t="shared" si="317"/>
        <v>0</v>
      </c>
      <c r="AY359" s="1086">
        <f t="shared" si="318"/>
        <v>0</v>
      </c>
      <c r="AZ359" s="1086">
        <f t="shared" si="319"/>
        <v>0</v>
      </c>
      <c r="BA359" s="1086">
        <f t="shared" si="320"/>
        <v>0</v>
      </c>
      <c r="BB359" s="1086">
        <f t="shared" si="321"/>
        <v>0</v>
      </c>
      <c r="BC359" s="1087">
        <f t="shared" si="322"/>
        <v>0</v>
      </c>
      <c r="BD359" s="114"/>
      <c r="BE359" s="106"/>
      <c r="BF359" s="371">
        <v>0.93</v>
      </c>
      <c r="BG359" s="369">
        <f t="shared" si="323"/>
        <v>0</v>
      </c>
      <c r="BH359" s="1086">
        <f t="shared" si="324"/>
        <v>0</v>
      </c>
      <c r="BI359" s="1086">
        <f t="shared" si="325"/>
        <v>0</v>
      </c>
      <c r="BJ359" s="1086">
        <f t="shared" si="326"/>
        <v>0</v>
      </c>
      <c r="BK359" s="1086">
        <f t="shared" si="327"/>
        <v>0</v>
      </c>
      <c r="BL359" s="1086">
        <f t="shared" si="328"/>
        <v>0</v>
      </c>
      <c r="BM359" s="1087">
        <f t="shared" si="329"/>
        <v>0</v>
      </c>
    </row>
    <row r="360" spans="2:65" x14ac:dyDescent="0.25">
      <c r="B360" s="1079">
        <v>0.92</v>
      </c>
      <c r="C360" s="369"/>
      <c r="D360" s="369"/>
      <c r="E360" s="369"/>
      <c r="F360" s="369"/>
      <c r="G360" s="369"/>
      <c r="H360" s="369"/>
      <c r="I360" s="1084">
        <f>'Form 5 BIODIESEL'!$F196</f>
        <v>0</v>
      </c>
      <c r="J360" s="1084">
        <f>'Form 5 BIODIESEL'!$G196</f>
        <v>0</v>
      </c>
      <c r="K360" s="1084">
        <f>'Form 6 LNG'!$F196</f>
        <v>0</v>
      </c>
      <c r="L360" s="1084">
        <f>'Form 6 LNG'!$G196</f>
        <v>0</v>
      </c>
      <c r="M360" s="1084">
        <f>'Form 7 BUNKER C'!$F196</f>
        <v>0</v>
      </c>
      <c r="N360" s="1084">
        <f>'Form 7 BUNKER C'!$G196</f>
        <v>0</v>
      </c>
      <c r="O360" s="1084">
        <f>'Form 8 LFO Diesel'!$F196</f>
        <v>0</v>
      </c>
      <c r="P360" s="1085">
        <f>'Form 8 LFO Diesel'!$G196</f>
        <v>0</v>
      </c>
      <c r="Q360" s="113"/>
      <c r="R360" s="371">
        <v>0.92</v>
      </c>
      <c r="S360" s="369">
        <f t="shared" si="295"/>
        <v>0</v>
      </c>
      <c r="T360" s="1086">
        <f t="shared" si="296"/>
        <v>0</v>
      </c>
      <c r="U360" s="1086">
        <f t="shared" si="297"/>
        <v>0</v>
      </c>
      <c r="V360" s="1086">
        <f t="shared" si="298"/>
        <v>0</v>
      </c>
      <c r="W360" s="1086">
        <f t="shared" si="299"/>
        <v>0</v>
      </c>
      <c r="X360" s="1086">
        <f t="shared" si="300"/>
        <v>0</v>
      </c>
      <c r="Y360" s="1087">
        <f t="shared" si="301"/>
        <v>0</v>
      </c>
      <c r="Z360" s="113"/>
      <c r="AA360" s="113"/>
      <c r="AB360" s="371">
        <v>0.92</v>
      </c>
      <c r="AC360" s="369">
        <f t="shared" si="302"/>
        <v>0</v>
      </c>
      <c r="AD360" s="1086">
        <f t="shared" si="303"/>
        <v>0</v>
      </c>
      <c r="AE360" s="1086">
        <f t="shared" si="304"/>
        <v>0</v>
      </c>
      <c r="AF360" s="1086">
        <f t="shared" si="305"/>
        <v>0</v>
      </c>
      <c r="AG360" s="1086">
        <f t="shared" si="306"/>
        <v>0</v>
      </c>
      <c r="AH360" s="1086">
        <f t="shared" si="307"/>
        <v>0</v>
      </c>
      <c r="AI360" s="1087">
        <f t="shared" si="308"/>
        <v>0</v>
      </c>
      <c r="AJ360" s="113"/>
      <c r="AK360" s="106"/>
      <c r="AL360" s="371">
        <v>0.92</v>
      </c>
      <c r="AM360" s="369">
        <f t="shared" si="309"/>
        <v>0</v>
      </c>
      <c r="AN360" s="1086">
        <f t="shared" si="310"/>
        <v>0</v>
      </c>
      <c r="AO360" s="1086">
        <f t="shared" si="311"/>
        <v>0</v>
      </c>
      <c r="AP360" s="1086">
        <f t="shared" si="312"/>
        <v>0</v>
      </c>
      <c r="AQ360" s="1086">
        <f t="shared" si="313"/>
        <v>0</v>
      </c>
      <c r="AR360" s="1086">
        <f t="shared" si="314"/>
        <v>0</v>
      </c>
      <c r="AS360" s="1087">
        <f t="shared" si="315"/>
        <v>0</v>
      </c>
      <c r="AT360" s="113"/>
      <c r="AU360" s="106"/>
      <c r="AV360" s="371">
        <v>0.92</v>
      </c>
      <c r="AW360" s="369">
        <f t="shared" si="316"/>
        <v>0</v>
      </c>
      <c r="AX360" s="1086">
        <f t="shared" si="317"/>
        <v>0</v>
      </c>
      <c r="AY360" s="1086">
        <f t="shared" si="318"/>
        <v>0</v>
      </c>
      <c r="AZ360" s="1086">
        <f t="shared" si="319"/>
        <v>0</v>
      </c>
      <c r="BA360" s="1086">
        <f t="shared" si="320"/>
        <v>0</v>
      </c>
      <c r="BB360" s="1086">
        <f t="shared" si="321"/>
        <v>0</v>
      </c>
      <c r="BC360" s="1087">
        <f t="shared" si="322"/>
        <v>0</v>
      </c>
      <c r="BD360" s="114"/>
      <c r="BE360" s="106"/>
      <c r="BF360" s="371">
        <v>0.92</v>
      </c>
      <c r="BG360" s="369">
        <f t="shared" si="323"/>
        <v>0</v>
      </c>
      <c r="BH360" s="1086">
        <f t="shared" si="324"/>
        <v>0</v>
      </c>
      <c r="BI360" s="1086">
        <f t="shared" si="325"/>
        <v>0</v>
      </c>
      <c r="BJ360" s="1086">
        <f t="shared" si="326"/>
        <v>0</v>
      </c>
      <c r="BK360" s="1086">
        <f t="shared" si="327"/>
        <v>0</v>
      </c>
      <c r="BL360" s="1086">
        <f t="shared" si="328"/>
        <v>0</v>
      </c>
      <c r="BM360" s="1087">
        <f t="shared" si="329"/>
        <v>0</v>
      </c>
    </row>
    <row r="361" spans="2:65" x14ac:dyDescent="0.25">
      <c r="B361" s="1079">
        <v>0.91</v>
      </c>
      <c r="C361" s="369"/>
      <c r="D361" s="369"/>
      <c r="E361" s="369"/>
      <c r="F361" s="369"/>
      <c r="G361" s="369"/>
      <c r="H361" s="369"/>
      <c r="I361" s="1084">
        <f>'Form 5 BIODIESEL'!$F197</f>
        <v>0</v>
      </c>
      <c r="J361" s="1084">
        <f>'Form 5 BIODIESEL'!$G197</f>
        <v>0</v>
      </c>
      <c r="K361" s="1084">
        <f>'Form 6 LNG'!$F197</f>
        <v>0</v>
      </c>
      <c r="L361" s="1084">
        <f>'Form 6 LNG'!$G197</f>
        <v>0</v>
      </c>
      <c r="M361" s="1084">
        <f>'Form 7 BUNKER C'!$F197</f>
        <v>0</v>
      </c>
      <c r="N361" s="1084">
        <f>'Form 7 BUNKER C'!$G197</f>
        <v>0</v>
      </c>
      <c r="O361" s="1084">
        <f>'Form 8 LFO Diesel'!$F197</f>
        <v>0</v>
      </c>
      <c r="P361" s="1085">
        <f>'Form 8 LFO Diesel'!$G197</f>
        <v>0</v>
      </c>
      <c r="Q361" s="113"/>
      <c r="R361" s="371">
        <v>0.91</v>
      </c>
      <c r="S361" s="369">
        <f t="shared" si="295"/>
        <v>0</v>
      </c>
      <c r="T361" s="1086">
        <f t="shared" si="296"/>
        <v>0</v>
      </c>
      <c r="U361" s="1086">
        <f t="shared" si="297"/>
        <v>0</v>
      </c>
      <c r="V361" s="1086">
        <f t="shared" si="298"/>
        <v>0</v>
      </c>
      <c r="W361" s="1086">
        <f t="shared" si="299"/>
        <v>0</v>
      </c>
      <c r="X361" s="1086">
        <f t="shared" si="300"/>
        <v>0</v>
      </c>
      <c r="Y361" s="1087">
        <f t="shared" si="301"/>
        <v>0</v>
      </c>
      <c r="Z361" s="113"/>
      <c r="AA361" s="113"/>
      <c r="AB361" s="371">
        <v>0.91</v>
      </c>
      <c r="AC361" s="369">
        <f t="shared" si="302"/>
        <v>0</v>
      </c>
      <c r="AD361" s="1086">
        <f t="shared" si="303"/>
        <v>0</v>
      </c>
      <c r="AE361" s="1086">
        <f t="shared" si="304"/>
        <v>0</v>
      </c>
      <c r="AF361" s="1086">
        <f t="shared" si="305"/>
        <v>0</v>
      </c>
      <c r="AG361" s="1086">
        <f t="shared" si="306"/>
        <v>0</v>
      </c>
      <c r="AH361" s="1086">
        <f t="shared" si="307"/>
        <v>0</v>
      </c>
      <c r="AI361" s="1087">
        <f t="shared" si="308"/>
        <v>0</v>
      </c>
      <c r="AJ361" s="113"/>
      <c r="AK361" s="106"/>
      <c r="AL361" s="371">
        <v>0.91</v>
      </c>
      <c r="AM361" s="369">
        <f t="shared" si="309"/>
        <v>0</v>
      </c>
      <c r="AN361" s="1086">
        <f t="shared" si="310"/>
        <v>0</v>
      </c>
      <c r="AO361" s="1086">
        <f t="shared" si="311"/>
        <v>0</v>
      </c>
      <c r="AP361" s="1086">
        <f t="shared" si="312"/>
        <v>0</v>
      </c>
      <c r="AQ361" s="1086">
        <f t="shared" si="313"/>
        <v>0</v>
      </c>
      <c r="AR361" s="1086">
        <f t="shared" si="314"/>
        <v>0</v>
      </c>
      <c r="AS361" s="1087">
        <f t="shared" si="315"/>
        <v>0</v>
      </c>
      <c r="AT361" s="113"/>
      <c r="AU361" s="106"/>
      <c r="AV361" s="371">
        <v>0.91</v>
      </c>
      <c r="AW361" s="369">
        <f t="shared" si="316"/>
        <v>0</v>
      </c>
      <c r="AX361" s="1086">
        <f t="shared" si="317"/>
        <v>0</v>
      </c>
      <c r="AY361" s="1086">
        <f t="shared" si="318"/>
        <v>0</v>
      </c>
      <c r="AZ361" s="1086">
        <f t="shared" si="319"/>
        <v>0</v>
      </c>
      <c r="BA361" s="1086">
        <f t="shared" si="320"/>
        <v>0</v>
      </c>
      <c r="BB361" s="1086">
        <f t="shared" si="321"/>
        <v>0</v>
      </c>
      <c r="BC361" s="1087">
        <f t="shared" si="322"/>
        <v>0</v>
      </c>
      <c r="BD361" s="114"/>
      <c r="BE361" s="106"/>
      <c r="BF361" s="371">
        <v>0.91</v>
      </c>
      <c r="BG361" s="369">
        <f t="shared" si="323"/>
        <v>0</v>
      </c>
      <c r="BH361" s="1086">
        <f t="shared" si="324"/>
        <v>0</v>
      </c>
      <c r="BI361" s="1086">
        <f t="shared" si="325"/>
        <v>0</v>
      </c>
      <c r="BJ361" s="1086">
        <f t="shared" si="326"/>
        <v>0</v>
      </c>
      <c r="BK361" s="1086">
        <f t="shared" si="327"/>
        <v>0</v>
      </c>
      <c r="BL361" s="1086">
        <f t="shared" si="328"/>
        <v>0</v>
      </c>
      <c r="BM361" s="1087">
        <f t="shared" si="329"/>
        <v>0</v>
      </c>
    </row>
    <row r="362" spans="2:65" x14ac:dyDescent="0.25">
      <c r="B362" s="1079">
        <v>0.9</v>
      </c>
      <c r="C362" s="369"/>
      <c r="D362" s="369"/>
      <c r="E362" s="369"/>
      <c r="F362" s="369"/>
      <c r="G362" s="369"/>
      <c r="H362" s="369"/>
      <c r="I362" s="1084">
        <f>'Form 5 BIODIESEL'!$F198</f>
        <v>0</v>
      </c>
      <c r="J362" s="1084">
        <f>'Form 5 BIODIESEL'!$G198</f>
        <v>0</v>
      </c>
      <c r="K362" s="1084">
        <f>'Form 6 LNG'!$F198</f>
        <v>0</v>
      </c>
      <c r="L362" s="1084">
        <f>'Form 6 LNG'!$G198</f>
        <v>0</v>
      </c>
      <c r="M362" s="1084">
        <f>'Form 7 BUNKER C'!$F198</f>
        <v>0</v>
      </c>
      <c r="N362" s="1084">
        <f>'Form 7 BUNKER C'!$G198</f>
        <v>0</v>
      </c>
      <c r="O362" s="1084">
        <f>'Form 8 LFO Diesel'!$F198</f>
        <v>0</v>
      </c>
      <c r="P362" s="1085">
        <f>'Form 8 LFO Diesel'!$G198</f>
        <v>0</v>
      </c>
      <c r="Q362" s="113"/>
      <c r="R362" s="371">
        <v>0.9</v>
      </c>
      <c r="S362" s="369">
        <f t="shared" si="295"/>
        <v>0</v>
      </c>
      <c r="T362" s="1086">
        <f t="shared" si="296"/>
        <v>0</v>
      </c>
      <c r="U362" s="1086">
        <f t="shared" si="297"/>
        <v>0</v>
      </c>
      <c r="V362" s="1086">
        <f t="shared" si="298"/>
        <v>0</v>
      </c>
      <c r="W362" s="1086">
        <f t="shared" si="299"/>
        <v>0</v>
      </c>
      <c r="X362" s="1086">
        <f t="shared" si="300"/>
        <v>0</v>
      </c>
      <c r="Y362" s="1087">
        <f t="shared" si="301"/>
        <v>0</v>
      </c>
      <c r="Z362" s="113"/>
      <c r="AA362" s="113"/>
      <c r="AB362" s="371">
        <v>0.9</v>
      </c>
      <c r="AC362" s="369">
        <f t="shared" si="302"/>
        <v>0</v>
      </c>
      <c r="AD362" s="1086">
        <f t="shared" si="303"/>
        <v>0</v>
      </c>
      <c r="AE362" s="1086">
        <f t="shared" si="304"/>
        <v>0</v>
      </c>
      <c r="AF362" s="1086">
        <f t="shared" si="305"/>
        <v>0</v>
      </c>
      <c r="AG362" s="1086">
        <f t="shared" si="306"/>
        <v>0</v>
      </c>
      <c r="AH362" s="1086">
        <f t="shared" si="307"/>
        <v>0</v>
      </c>
      <c r="AI362" s="1087">
        <f t="shared" si="308"/>
        <v>0</v>
      </c>
      <c r="AJ362" s="119"/>
      <c r="AK362" s="106"/>
      <c r="AL362" s="371">
        <v>0.9</v>
      </c>
      <c r="AM362" s="369">
        <f t="shared" si="309"/>
        <v>0</v>
      </c>
      <c r="AN362" s="1086">
        <f t="shared" si="310"/>
        <v>0</v>
      </c>
      <c r="AO362" s="1086">
        <f t="shared" si="311"/>
        <v>0</v>
      </c>
      <c r="AP362" s="1086">
        <f t="shared" si="312"/>
        <v>0</v>
      </c>
      <c r="AQ362" s="1086">
        <f t="shared" si="313"/>
        <v>0</v>
      </c>
      <c r="AR362" s="1086">
        <f t="shared" si="314"/>
        <v>0</v>
      </c>
      <c r="AS362" s="1087">
        <f t="shared" si="315"/>
        <v>0</v>
      </c>
      <c r="AT362" s="119"/>
      <c r="AU362" s="106"/>
      <c r="AV362" s="371">
        <v>0.9</v>
      </c>
      <c r="AW362" s="369">
        <f t="shared" si="316"/>
        <v>0</v>
      </c>
      <c r="AX362" s="1086">
        <f t="shared" si="317"/>
        <v>0</v>
      </c>
      <c r="AY362" s="1086">
        <f t="shared" si="318"/>
        <v>0</v>
      </c>
      <c r="AZ362" s="1086">
        <f t="shared" si="319"/>
        <v>0</v>
      </c>
      <c r="BA362" s="1086">
        <f t="shared" si="320"/>
        <v>0</v>
      </c>
      <c r="BB362" s="1086">
        <f t="shared" si="321"/>
        <v>0</v>
      </c>
      <c r="BC362" s="1087">
        <f t="shared" si="322"/>
        <v>0</v>
      </c>
      <c r="BD362" s="114"/>
      <c r="BE362" s="106"/>
      <c r="BF362" s="371">
        <v>0.9</v>
      </c>
      <c r="BG362" s="369">
        <f t="shared" si="323"/>
        <v>0</v>
      </c>
      <c r="BH362" s="1086">
        <f t="shared" si="324"/>
        <v>0</v>
      </c>
      <c r="BI362" s="1086">
        <f t="shared" si="325"/>
        <v>0</v>
      </c>
      <c r="BJ362" s="1086">
        <f t="shared" si="326"/>
        <v>0</v>
      </c>
      <c r="BK362" s="1086">
        <f t="shared" si="327"/>
        <v>0</v>
      </c>
      <c r="BL362" s="1086">
        <f t="shared" si="328"/>
        <v>0</v>
      </c>
      <c r="BM362" s="1087">
        <f t="shared" si="329"/>
        <v>0</v>
      </c>
    </row>
    <row r="363" spans="2:65" x14ac:dyDescent="0.25">
      <c r="B363" s="1079">
        <v>0.89</v>
      </c>
      <c r="C363" s="369"/>
      <c r="D363" s="369"/>
      <c r="E363" s="369"/>
      <c r="F363" s="369"/>
      <c r="G363" s="369"/>
      <c r="H363" s="369"/>
      <c r="I363" s="1084">
        <f>'Form 5 BIODIESEL'!$F199</f>
        <v>0</v>
      </c>
      <c r="J363" s="1084">
        <f>'Form 5 BIODIESEL'!$G199</f>
        <v>0</v>
      </c>
      <c r="K363" s="1084">
        <f>'Form 6 LNG'!$F199</f>
        <v>0</v>
      </c>
      <c r="L363" s="1084">
        <f>'Form 6 LNG'!$G199</f>
        <v>0</v>
      </c>
      <c r="M363" s="1084">
        <f>'Form 7 BUNKER C'!$F199</f>
        <v>0</v>
      </c>
      <c r="N363" s="1084">
        <f>'Form 7 BUNKER C'!$G199</f>
        <v>0</v>
      </c>
      <c r="O363" s="1084">
        <f>'Form 8 LFO Diesel'!$F199</f>
        <v>0</v>
      </c>
      <c r="P363" s="1085">
        <f>'Form 8 LFO Diesel'!$G199</f>
        <v>0</v>
      </c>
      <c r="Q363" s="113"/>
      <c r="R363" s="371">
        <v>0.89</v>
      </c>
      <c r="S363" s="369">
        <f t="shared" si="295"/>
        <v>0</v>
      </c>
      <c r="T363" s="1086">
        <f t="shared" si="296"/>
        <v>0</v>
      </c>
      <c r="U363" s="1086">
        <f t="shared" si="297"/>
        <v>0</v>
      </c>
      <c r="V363" s="1086">
        <f t="shared" si="298"/>
        <v>0</v>
      </c>
      <c r="W363" s="1086">
        <f t="shared" si="299"/>
        <v>0</v>
      </c>
      <c r="X363" s="1086">
        <f t="shared" si="300"/>
        <v>0</v>
      </c>
      <c r="Y363" s="1087">
        <f t="shared" si="301"/>
        <v>0</v>
      </c>
      <c r="Z363" s="113"/>
      <c r="AA363" s="113"/>
      <c r="AB363" s="371">
        <v>0.89</v>
      </c>
      <c r="AC363" s="369">
        <f t="shared" si="302"/>
        <v>0</v>
      </c>
      <c r="AD363" s="1086">
        <f t="shared" si="303"/>
        <v>0</v>
      </c>
      <c r="AE363" s="1086">
        <f t="shared" si="304"/>
        <v>0</v>
      </c>
      <c r="AF363" s="1086">
        <f t="shared" si="305"/>
        <v>0</v>
      </c>
      <c r="AG363" s="1086">
        <f t="shared" si="306"/>
        <v>0</v>
      </c>
      <c r="AH363" s="1086">
        <f t="shared" si="307"/>
        <v>0</v>
      </c>
      <c r="AI363" s="1087">
        <f t="shared" si="308"/>
        <v>0</v>
      </c>
      <c r="AJ363" s="113"/>
      <c r="AK363" s="106"/>
      <c r="AL363" s="371">
        <v>0.89</v>
      </c>
      <c r="AM363" s="369">
        <f t="shared" si="309"/>
        <v>0</v>
      </c>
      <c r="AN363" s="1086">
        <f t="shared" si="310"/>
        <v>0</v>
      </c>
      <c r="AO363" s="1086">
        <f t="shared" si="311"/>
        <v>0</v>
      </c>
      <c r="AP363" s="1086">
        <f t="shared" si="312"/>
        <v>0</v>
      </c>
      <c r="AQ363" s="1086">
        <f t="shared" si="313"/>
        <v>0</v>
      </c>
      <c r="AR363" s="1086">
        <f t="shared" si="314"/>
        <v>0</v>
      </c>
      <c r="AS363" s="1087">
        <f t="shared" si="315"/>
        <v>0</v>
      </c>
      <c r="AT363" s="113"/>
      <c r="AU363" s="106"/>
      <c r="AV363" s="371">
        <v>0.89</v>
      </c>
      <c r="AW363" s="369">
        <f t="shared" si="316"/>
        <v>0</v>
      </c>
      <c r="AX363" s="1086">
        <f t="shared" si="317"/>
        <v>0</v>
      </c>
      <c r="AY363" s="1086">
        <f t="shared" si="318"/>
        <v>0</v>
      </c>
      <c r="AZ363" s="1086">
        <f t="shared" si="319"/>
        <v>0</v>
      </c>
      <c r="BA363" s="1086">
        <f t="shared" si="320"/>
        <v>0</v>
      </c>
      <c r="BB363" s="1086">
        <f t="shared" si="321"/>
        <v>0</v>
      </c>
      <c r="BC363" s="1087">
        <f t="shared" si="322"/>
        <v>0</v>
      </c>
      <c r="BD363" s="114"/>
      <c r="BE363" s="106"/>
      <c r="BF363" s="371">
        <v>0.89</v>
      </c>
      <c r="BG363" s="369">
        <f t="shared" si="323"/>
        <v>0</v>
      </c>
      <c r="BH363" s="1086">
        <f t="shared" si="324"/>
        <v>0</v>
      </c>
      <c r="BI363" s="1086">
        <f t="shared" si="325"/>
        <v>0</v>
      </c>
      <c r="BJ363" s="1086">
        <f t="shared" si="326"/>
        <v>0</v>
      </c>
      <c r="BK363" s="1086">
        <f t="shared" si="327"/>
        <v>0</v>
      </c>
      <c r="BL363" s="1086">
        <f t="shared" si="328"/>
        <v>0</v>
      </c>
      <c r="BM363" s="1087">
        <f t="shared" si="329"/>
        <v>0</v>
      </c>
    </row>
    <row r="364" spans="2:65" x14ac:dyDescent="0.25">
      <c r="B364" s="1079">
        <v>0.88</v>
      </c>
      <c r="C364" s="369"/>
      <c r="D364" s="369"/>
      <c r="E364" s="369"/>
      <c r="F364" s="369"/>
      <c r="G364" s="369"/>
      <c r="H364" s="369"/>
      <c r="I364" s="1084">
        <f>'Form 5 BIODIESEL'!$F200</f>
        <v>0</v>
      </c>
      <c r="J364" s="1084">
        <f>'Form 5 BIODIESEL'!$G200</f>
        <v>0</v>
      </c>
      <c r="K364" s="1084">
        <f>'Form 6 LNG'!$F200</f>
        <v>0</v>
      </c>
      <c r="L364" s="1084">
        <f>'Form 6 LNG'!$G200</f>
        <v>0</v>
      </c>
      <c r="M364" s="1084">
        <f>'Form 7 BUNKER C'!$F200</f>
        <v>0</v>
      </c>
      <c r="N364" s="1084">
        <f>'Form 7 BUNKER C'!$G200</f>
        <v>0</v>
      </c>
      <c r="O364" s="1084">
        <f>'Form 8 LFO Diesel'!$F200</f>
        <v>0</v>
      </c>
      <c r="P364" s="1085">
        <f>'Form 8 LFO Diesel'!$G200</f>
        <v>0</v>
      </c>
      <c r="Q364" s="113"/>
      <c r="R364" s="371">
        <v>0.88</v>
      </c>
      <c r="S364" s="369">
        <f t="shared" si="295"/>
        <v>0</v>
      </c>
      <c r="T364" s="1086">
        <f t="shared" si="296"/>
        <v>0</v>
      </c>
      <c r="U364" s="1086">
        <f t="shared" si="297"/>
        <v>0</v>
      </c>
      <c r="V364" s="1086">
        <f t="shared" si="298"/>
        <v>0</v>
      </c>
      <c r="W364" s="1086">
        <f t="shared" si="299"/>
        <v>0</v>
      </c>
      <c r="X364" s="1086">
        <f t="shared" si="300"/>
        <v>0</v>
      </c>
      <c r="Y364" s="1087">
        <f t="shared" si="301"/>
        <v>0</v>
      </c>
      <c r="Z364" s="113"/>
      <c r="AA364" s="113"/>
      <c r="AB364" s="371">
        <v>0.88</v>
      </c>
      <c r="AC364" s="369">
        <f t="shared" si="302"/>
        <v>0</v>
      </c>
      <c r="AD364" s="1086">
        <f t="shared" si="303"/>
        <v>0</v>
      </c>
      <c r="AE364" s="1086">
        <f t="shared" si="304"/>
        <v>0</v>
      </c>
      <c r="AF364" s="1086">
        <f t="shared" si="305"/>
        <v>0</v>
      </c>
      <c r="AG364" s="1086">
        <f t="shared" si="306"/>
        <v>0</v>
      </c>
      <c r="AH364" s="1086">
        <f t="shared" si="307"/>
        <v>0</v>
      </c>
      <c r="AI364" s="1087">
        <f t="shared" si="308"/>
        <v>0</v>
      </c>
      <c r="AJ364" s="113"/>
      <c r="AK364" s="106"/>
      <c r="AL364" s="371">
        <v>0.88</v>
      </c>
      <c r="AM364" s="369">
        <f t="shared" si="309"/>
        <v>0</v>
      </c>
      <c r="AN364" s="1086">
        <f t="shared" si="310"/>
        <v>0</v>
      </c>
      <c r="AO364" s="1086">
        <f t="shared" si="311"/>
        <v>0</v>
      </c>
      <c r="AP364" s="1086">
        <f t="shared" si="312"/>
        <v>0</v>
      </c>
      <c r="AQ364" s="1086">
        <f t="shared" si="313"/>
        <v>0</v>
      </c>
      <c r="AR364" s="1086">
        <f t="shared" si="314"/>
        <v>0</v>
      </c>
      <c r="AS364" s="1087">
        <f t="shared" si="315"/>
        <v>0</v>
      </c>
      <c r="AT364" s="113"/>
      <c r="AU364" s="106"/>
      <c r="AV364" s="371">
        <v>0.88</v>
      </c>
      <c r="AW364" s="369">
        <f t="shared" si="316"/>
        <v>0</v>
      </c>
      <c r="AX364" s="1086">
        <f t="shared" si="317"/>
        <v>0</v>
      </c>
      <c r="AY364" s="1086">
        <f t="shared" si="318"/>
        <v>0</v>
      </c>
      <c r="AZ364" s="1086">
        <f t="shared" si="319"/>
        <v>0</v>
      </c>
      <c r="BA364" s="1086">
        <f t="shared" si="320"/>
        <v>0</v>
      </c>
      <c r="BB364" s="1086">
        <f t="shared" si="321"/>
        <v>0</v>
      </c>
      <c r="BC364" s="1087">
        <f t="shared" si="322"/>
        <v>0</v>
      </c>
      <c r="BD364" s="114"/>
      <c r="BE364" s="106"/>
      <c r="BF364" s="371">
        <v>0.88</v>
      </c>
      <c r="BG364" s="369">
        <f t="shared" si="323"/>
        <v>0</v>
      </c>
      <c r="BH364" s="1086">
        <f t="shared" si="324"/>
        <v>0</v>
      </c>
      <c r="BI364" s="1086">
        <f t="shared" si="325"/>
        <v>0</v>
      </c>
      <c r="BJ364" s="1086">
        <f t="shared" si="326"/>
        <v>0</v>
      </c>
      <c r="BK364" s="1086">
        <f t="shared" si="327"/>
        <v>0</v>
      </c>
      <c r="BL364" s="1086">
        <f t="shared" si="328"/>
        <v>0</v>
      </c>
      <c r="BM364" s="1087">
        <f t="shared" si="329"/>
        <v>0</v>
      </c>
    </row>
    <row r="365" spans="2:65" x14ac:dyDescent="0.25">
      <c r="B365" s="1079">
        <v>0.87</v>
      </c>
      <c r="C365" s="369"/>
      <c r="D365" s="369"/>
      <c r="E365" s="369"/>
      <c r="F365" s="369"/>
      <c r="G365" s="369"/>
      <c r="H365" s="369"/>
      <c r="I365" s="1084">
        <f>'Form 5 BIODIESEL'!$F201</f>
        <v>0</v>
      </c>
      <c r="J365" s="1084">
        <f>'Form 5 BIODIESEL'!$G201</f>
        <v>0</v>
      </c>
      <c r="K365" s="1084">
        <f>'Form 6 LNG'!$F201</f>
        <v>0</v>
      </c>
      <c r="L365" s="1084">
        <f>'Form 6 LNG'!$G201</f>
        <v>0</v>
      </c>
      <c r="M365" s="1084">
        <f>'Form 7 BUNKER C'!$F201</f>
        <v>0</v>
      </c>
      <c r="N365" s="1084">
        <f>'Form 7 BUNKER C'!$G201</f>
        <v>0</v>
      </c>
      <c r="O365" s="1084">
        <f>'Form 8 LFO Diesel'!$F201</f>
        <v>0</v>
      </c>
      <c r="P365" s="1085">
        <f>'Form 8 LFO Diesel'!$G201</f>
        <v>0</v>
      </c>
      <c r="Q365" s="113"/>
      <c r="R365" s="371">
        <v>0.87</v>
      </c>
      <c r="S365" s="369">
        <f t="shared" si="295"/>
        <v>0</v>
      </c>
      <c r="T365" s="1086">
        <f t="shared" si="296"/>
        <v>0</v>
      </c>
      <c r="U365" s="1086">
        <f t="shared" si="297"/>
        <v>0</v>
      </c>
      <c r="V365" s="1086">
        <f t="shared" si="298"/>
        <v>0</v>
      </c>
      <c r="W365" s="1086">
        <f t="shared" si="299"/>
        <v>0</v>
      </c>
      <c r="X365" s="1086">
        <f t="shared" si="300"/>
        <v>0</v>
      </c>
      <c r="Y365" s="1087">
        <f t="shared" si="301"/>
        <v>0</v>
      </c>
      <c r="Z365" s="113"/>
      <c r="AA365" s="113"/>
      <c r="AB365" s="371">
        <v>0.87</v>
      </c>
      <c r="AC365" s="369">
        <f t="shared" si="302"/>
        <v>0</v>
      </c>
      <c r="AD365" s="1086">
        <f t="shared" si="303"/>
        <v>0</v>
      </c>
      <c r="AE365" s="1086">
        <f t="shared" si="304"/>
        <v>0</v>
      </c>
      <c r="AF365" s="1086">
        <f t="shared" si="305"/>
        <v>0</v>
      </c>
      <c r="AG365" s="1086">
        <f t="shared" si="306"/>
        <v>0</v>
      </c>
      <c r="AH365" s="1086">
        <f t="shared" si="307"/>
        <v>0</v>
      </c>
      <c r="AI365" s="1087">
        <f t="shared" si="308"/>
        <v>0</v>
      </c>
      <c r="AJ365" s="113"/>
      <c r="AK365" s="106"/>
      <c r="AL365" s="371">
        <v>0.87</v>
      </c>
      <c r="AM365" s="369">
        <f t="shared" si="309"/>
        <v>0</v>
      </c>
      <c r="AN365" s="1086">
        <f t="shared" si="310"/>
        <v>0</v>
      </c>
      <c r="AO365" s="1086">
        <f t="shared" si="311"/>
        <v>0</v>
      </c>
      <c r="AP365" s="1086">
        <f t="shared" si="312"/>
        <v>0</v>
      </c>
      <c r="AQ365" s="1086">
        <f t="shared" si="313"/>
        <v>0</v>
      </c>
      <c r="AR365" s="1086">
        <f t="shared" si="314"/>
        <v>0</v>
      </c>
      <c r="AS365" s="1087">
        <f t="shared" si="315"/>
        <v>0</v>
      </c>
      <c r="AT365" s="113"/>
      <c r="AU365" s="106"/>
      <c r="AV365" s="371">
        <v>0.87</v>
      </c>
      <c r="AW365" s="369">
        <f t="shared" si="316"/>
        <v>0</v>
      </c>
      <c r="AX365" s="1086">
        <f t="shared" si="317"/>
        <v>0</v>
      </c>
      <c r="AY365" s="1086">
        <f t="shared" si="318"/>
        <v>0</v>
      </c>
      <c r="AZ365" s="1086">
        <f t="shared" si="319"/>
        <v>0</v>
      </c>
      <c r="BA365" s="1086">
        <f t="shared" si="320"/>
        <v>0</v>
      </c>
      <c r="BB365" s="1086">
        <f t="shared" si="321"/>
        <v>0</v>
      </c>
      <c r="BC365" s="1087">
        <f t="shared" si="322"/>
        <v>0</v>
      </c>
      <c r="BD365" s="114"/>
      <c r="BE365" s="106"/>
      <c r="BF365" s="371">
        <v>0.87</v>
      </c>
      <c r="BG365" s="369">
        <f t="shared" si="323"/>
        <v>0</v>
      </c>
      <c r="BH365" s="1086">
        <f t="shared" si="324"/>
        <v>0</v>
      </c>
      <c r="BI365" s="1086">
        <f t="shared" si="325"/>
        <v>0</v>
      </c>
      <c r="BJ365" s="1086">
        <f t="shared" si="326"/>
        <v>0</v>
      </c>
      <c r="BK365" s="1086">
        <f t="shared" si="327"/>
        <v>0</v>
      </c>
      <c r="BL365" s="1086">
        <f t="shared" si="328"/>
        <v>0</v>
      </c>
      <c r="BM365" s="1087">
        <f t="shared" si="329"/>
        <v>0</v>
      </c>
    </row>
    <row r="366" spans="2:65" x14ac:dyDescent="0.25">
      <c r="B366" s="1079">
        <v>0.86</v>
      </c>
      <c r="C366" s="369"/>
      <c r="D366" s="369"/>
      <c r="E366" s="369"/>
      <c r="F366" s="369"/>
      <c r="G366" s="369"/>
      <c r="H366" s="369"/>
      <c r="I366" s="1084">
        <f>'Form 5 BIODIESEL'!$F202</f>
        <v>0</v>
      </c>
      <c r="J366" s="1084">
        <f>'Form 5 BIODIESEL'!$G202</f>
        <v>0</v>
      </c>
      <c r="K366" s="1084">
        <f>'Form 6 LNG'!$F202</f>
        <v>0</v>
      </c>
      <c r="L366" s="1084">
        <f>'Form 6 LNG'!$G202</f>
        <v>0</v>
      </c>
      <c r="M366" s="1084">
        <f>'Form 7 BUNKER C'!$F202</f>
        <v>0</v>
      </c>
      <c r="N366" s="1084">
        <f>'Form 7 BUNKER C'!$G202</f>
        <v>0</v>
      </c>
      <c r="O366" s="1084">
        <f>'Form 8 LFO Diesel'!$F202</f>
        <v>0</v>
      </c>
      <c r="P366" s="1085">
        <f>'Form 8 LFO Diesel'!$G202</f>
        <v>0</v>
      </c>
      <c r="Q366" s="113"/>
      <c r="R366" s="371">
        <v>0.86</v>
      </c>
      <c r="S366" s="369">
        <f t="shared" si="295"/>
        <v>0</v>
      </c>
      <c r="T366" s="1086">
        <f t="shared" si="296"/>
        <v>0</v>
      </c>
      <c r="U366" s="1086">
        <f t="shared" si="297"/>
        <v>0</v>
      </c>
      <c r="V366" s="1086">
        <f t="shared" si="298"/>
        <v>0</v>
      </c>
      <c r="W366" s="1086">
        <f t="shared" si="299"/>
        <v>0</v>
      </c>
      <c r="X366" s="1086">
        <f t="shared" si="300"/>
        <v>0</v>
      </c>
      <c r="Y366" s="1087">
        <f t="shared" si="301"/>
        <v>0</v>
      </c>
      <c r="Z366" s="113"/>
      <c r="AA366" s="113"/>
      <c r="AB366" s="371">
        <v>0.86</v>
      </c>
      <c r="AC366" s="369">
        <f t="shared" si="302"/>
        <v>0</v>
      </c>
      <c r="AD366" s="1086">
        <f t="shared" si="303"/>
        <v>0</v>
      </c>
      <c r="AE366" s="1086">
        <f t="shared" si="304"/>
        <v>0</v>
      </c>
      <c r="AF366" s="1086">
        <f t="shared" si="305"/>
        <v>0</v>
      </c>
      <c r="AG366" s="1086">
        <f t="shared" si="306"/>
        <v>0</v>
      </c>
      <c r="AH366" s="1086">
        <f t="shared" si="307"/>
        <v>0</v>
      </c>
      <c r="AI366" s="1087">
        <f t="shared" si="308"/>
        <v>0</v>
      </c>
      <c r="AJ366" s="113"/>
      <c r="AK366" s="106"/>
      <c r="AL366" s="371">
        <v>0.86</v>
      </c>
      <c r="AM366" s="369">
        <f t="shared" si="309"/>
        <v>0</v>
      </c>
      <c r="AN366" s="1086">
        <f t="shared" si="310"/>
        <v>0</v>
      </c>
      <c r="AO366" s="1086">
        <f t="shared" si="311"/>
        <v>0</v>
      </c>
      <c r="AP366" s="1086">
        <f t="shared" si="312"/>
        <v>0</v>
      </c>
      <c r="AQ366" s="1086">
        <f t="shared" si="313"/>
        <v>0</v>
      </c>
      <c r="AR366" s="1086">
        <f t="shared" si="314"/>
        <v>0</v>
      </c>
      <c r="AS366" s="1087">
        <f t="shared" si="315"/>
        <v>0</v>
      </c>
      <c r="AT366" s="113"/>
      <c r="AU366" s="106"/>
      <c r="AV366" s="371">
        <v>0.86</v>
      </c>
      <c r="AW366" s="369">
        <f t="shared" si="316"/>
        <v>0</v>
      </c>
      <c r="AX366" s="1086">
        <f t="shared" si="317"/>
        <v>0</v>
      </c>
      <c r="AY366" s="1086">
        <f t="shared" si="318"/>
        <v>0</v>
      </c>
      <c r="AZ366" s="1086">
        <f t="shared" si="319"/>
        <v>0</v>
      </c>
      <c r="BA366" s="1086">
        <f t="shared" si="320"/>
        <v>0</v>
      </c>
      <c r="BB366" s="1086">
        <f t="shared" si="321"/>
        <v>0</v>
      </c>
      <c r="BC366" s="1087">
        <f t="shared" si="322"/>
        <v>0</v>
      </c>
      <c r="BD366" s="114"/>
      <c r="BE366" s="106"/>
      <c r="BF366" s="371">
        <v>0.86</v>
      </c>
      <c r="BG366" s="369">
        <f t="shared" si="323"/>
        <v>0</v>
      </c>
      <c r="BH366" s="1086">
        <f t="shared" si="324"/>
        <v>0</v>
      </c>
      <c r="BI366" s="1086">
        <f t="shared" si="325"/>
        <v>0</v>
      </c>
      <c r="BJ366" s="1086">
        <f t="shared" si="326"/>
        <v>0</v>
      </c>
      <c r="BK366" s="1086">
        <f t="shared" si="327"/>
        <v>0</v>
      </c>
      <c r="BL366" s="1086">
        <f t="shared" si="328"/>
        <v>0</v>
      </c>
      <c r="BM366" s="1087">
        <f t="shared" si="329"/>
        <v>0</v>
      </c>
    </row>
    <row r="367" spans="2:65" x14ac:dyDescent="0.25">
      <c r="B367" s="1079">
        <v>0.85</v>
      </c>
      <c r="C367" s="369"/>
      <c r="D367" s="369"/>
      <c r="E367" s="369"/>
      <c r="F367" s="369"/>
      <c r="G367" s="369"/>
      <c r="H367" s="369"/>
      <c r="I367" s="1084">
        <f>'Form 5 BIODIESEL'!$F203</f>
        <v>0</v>
      </c>
      <c r="J367" s="1084">
        <f>'Form 5 BIODIESEL'!$G203</f>
        <v>0</v>
      </c>
      <c r="K367" s="1084">
        <f>'Form 6 LNG'!$F203</f>
        <v>0</v>
      </c>
      <c r="L367" s="1084">
        <f>'Form 6 LNG'!$G203</f>
        <v>0</v>
      </c>
      <c r="M367" s="1084">
        <f>'Form 7 BUNKER C'!$F203</f>
        <v>0</v>
      </c>
      <c r="N367" s="1084">
        <f>'Form 7 BUNKER C'!$G203</f>
        <v>0</v>
      </c>
      <c r="O367" s="1084">
        <f>'Form 8 LFO Diesel'!$F203</f>
        <v>0</v>
      </c>
      <c r="P367" s="1085">
        <f>'Form 8 LFO Diesel'!$G203</f>
        <v>0</v>
      </c>
      <c r="Q367" s="113"/>
      <c r="R367" s="371">
        <v>0.85</v>
      </c>
      <c r="S367" s="369">
        <f t="shared" si="295"/>
        <v>0</v>
      </c>
      <c r="T367" s="1086">
        <f t="shared" si="296"/>
        <v>0</v>
      </c>
      <c r="U367" s="1086">
        <f t="shared" si="297"/>
        <v>0</v>
      </c>
      <c r="V367" s="1086">
        <f t="shared" si="298"/>
        <v>0</v>
      </c>
      <c r="W367" s="1086">
        <f t="shared" si="299"/>
        <v>0</v>
      </c>
      <c r="X367" s="1086">
        <f t="shared" si="300"/>
        <v>0</v>
      </c>
      <c r="Y367" s="1087">
        <f t="shared" si="301"/>
        <v>0</v>
      </c>
      <c r="Z367" s="113"/>
      <c r="AA367" s="113"/>
      <c r="AB367" s="371">
        <v>0.85</v>
      </c>
      <c r="AC367" s="369">
        <f t="shared" si="302"/>
        <v>0</v>
      </c>
      <c r="AD367" s="1086">
        <f t="shared" si="303"/>
        <v>0</v>
      </c>
      <c r="AE367" s="1086">
        <f t="shared" si="304"/>
        <v>0</v>
      </c>
      <c r="AF367" s="1086">
        <f t="shared" si="305"/>
        <v>0</v>
      </c>
      <c r="AG367" s="1086">
        <f t="shared" si="306"/>
        <v>0</v>
      </c>
      <c r="AH367" s="1086">
        <f t="shared" si="307"/>
        <v>0</v>
      </c>
      <c r="AI367" s="1087">
        <f t="shared" si="308"/>
        <v>0</v>
      </c>
      <c r="AJ367" s="113"/>
      <c r="AK367" s="106"/>
      <c r="AL367" s="371">
        <v>0.85</v>
      </c>
      <c r="AM367" s="369">
        <f t="shared" si="309"/>
        <v>0</v>
      </c>
      <c r="AN367" s="1086">
        <f t="shared" si="310"/>
        <v>0</v>
      </c>
      <c r="AO367" s="1086">
        <f t="shared" si="311"/>
        <v>0</v>
      </c>
      <c r="AP367" s="1086">
        <f t="shared" si="312"/>
        <v>0</v>
      </c>
      <c r="AQ367" s="1086">
        <f t="shared" si="313"/>
        <v>0</v>
      </c>
      <c r="AR367" s="1086">
        <f t="shared" si="314"/>
        <v>0</v>
      </c>
      <c r="AS367" s="1087">
        <f t="shared" si="315"/>
        <v>0</v>
      </c>
      <c r="AT367" s="113"/>
      <c r="AU367" s="106"/>
      <c r="AV367" s="371">
        <v>0.85</v>
      </c>
      <c r="AW367" s="369">
        <f t="shared" si="316"/>
        <v>0</v>
      </c>
      <c r="AX367" s="1086">
        <f t="shared" si="317"/>
        <v>0</v>
      </c>
      <c r="AY367" s="1086">
        <f t="shared" si="318"/>
        <v>0</v>
      </c>
      <c r="AZ367" s="1086">
        <f t="shared" si="319"/>
        <v>0</v>
      </c>
      <c r="BA367" s="1086">
        <f t="shared" si="320"/>
        <v>0</v>
      </c>
      <c r="BB367" s="1086">
        <f t="shared" si="321"/>
        <v>0</v>
      </c>
      <c r="BC367" s="1087">
        <f t="shared" si="322"/>
        <v>0</v>
      </c>
      <c r="BD367" s="114"/>
      <c r="BE367" s="106"/>
      <c r="BF367" s="371">
        <v>0.85</v>
      </c>
      <c r="BG367" s="369">
        <f t="shared" si="323"/>
        <v>0</v>
      </c>
      <c r="BH367" s="1086">
        <f t="shared" si="324"/>
        <v>0</v>
      </c>
      <c r="BI367" s="1086">
        <f t="shared" si="325"/>
        <v>0</v>
      </c>
      <c r="BJ367" s="1086">
        <f t="shared" si="326"/>
        <v>0</v>
      </c>
      <c r="BK367" s="1086">
        <f t="shared" si="327"/>
        <v>0</v>
      </c>
      <c r="BL367" s="1086">
        <f t="shared" si="328"/>
        <v>0</v>
      </c>
      <c r="BM367" s="1087">
        <f t="shared" si="329"/>
        <v>0</v>
      </c>
    </row>
    <row r="368" spans="2:65" x14ac:dyDescent="0.25">
      <c r="B368" s="1079">
        <v>0.84</v>
      </c>
      <c r="C368" s="369"/>
      <c r="D368" s="369"/>
      <c r="E368" s="369"/>
      <c r="F368" s="369"/>
      <c r="G368" s="369"/>
      <c r="H368" s="369"/>
      <c r="I368" s="1084">
        <f>'Form 5 BIODIESEL'!$F204</f>
        <v>0</v>
      </c>
      <c r="J368" s="1084">
        <f>'Form 5 BIODIESEL'!$G204</f>
        <v>0</v>
      </c>
      <c r="K368" s="1084">
        <f>'Form 6 LNG'!$F204</f>
        <v>0</v>
      </c>
      <c r="L368" s="1084">
        <f>'Form 6 LNG'!$G204</f>
        <v>0</v>
      </c>
      <c r="M368" s="1084">
        <f>'Form 7 BUNKER C'!$F204</f>
        <v>0</v>
      </c>
      <c r="N368" s="1084">
        <f>'Form 7 BUNKER C'!$G204</f>
        <v>0</v>
      </c>
      <c r="O368" s="1084">
        <f>'Form 8 LFO Diesel'!$F204</f>
        <v>0</v>
      </c>
      <c r="P368" s="1085">
        <f>'Form 8 LFO Diesel'!$G204</f>
        <v>0</v>
      </c>
      <c r="Q368" s="113"/>
      <c r="R368" s="371">
        <v>0.84</v>
      </c>
      <c r="S368" s="369">
        <f t="shared" si="295"/>
        <v>0</v>
      </c>
      <c r="T368" s="1086">
        <f t="shared" si="296"/>
        <v>0</v>
      </c>
      <c r="U368" s="1086">
        <f t="shared" si="297"/>
        <v>0</v>
      </c>
      <c r="V368" s="1086">
        <f t="shared" si="298"/>
        <v>0</v>
      </c>
      <c r="W368" s="1086">
        <f t="shared" si="299"/>
        <v>0</v>
      </c>
      <c r="X368" s="1086">
        <f t="shared" si="300"/>
        <v>0</v>
      </c>
      <c r="Y368" s="1087">
        <f t="shared" si="301"/>
        <v>0</v>
      </c>
      <c r="Z368" s="113"/>
      <c r="AA368" s="113"/>
      <c r="AB368" s="371">
        <v>0.84</v>
      </c>
      <c r="AC368" s="369">
        <f t="shared" si="302"/>
        <v>0</v>
      </c>
      <c r="AD368" s="1086">
        <f t="shared" si="303"/>
        <v>0</v>
      </c>
      <c r="AE368" s="1086">
        <f t="shared" si="304"/>
        <v>0</v>
      </c>
      <c r="AF368" s="1086">
        <f t="shared" si="305"/>
        <v>0</v>
      </c>
      <c r="AG368" s="1086">
        <f t="shared" si="306"/>
        <v>0</v>
      </c>
      <c r="AH368" s="1086">
        <f t="shared" si="307"/>
        <v>0</v>
      </c>
      <c r="AI368" s="1087">
        <f t="shared" si="308"/>
        <v>0</v>
      </c>
      <c r="AJ368" s="113"/>
      <c r="AK368" s="106"/>
      <c r="AL368" s="371">
        <v>0.84</v>
      </c>
      <c r="AM368" s="369">
        <f t="shared" si="309"/>
        <v>0</v>
      </c>
      <c r="AN368" s="1086">
        <f t="shared" si="310"/>
        <v>0</v>
      </c>
      <c r="AO368" s="1086">
        <f t="shared" si="311"/>
        <v>0</v>
      </c>
      <c r="AP368" s="1086">
        <f t="shared" si="312"/>
        <v>0</v>
      </c>
      <c r="AQ368" s="1086">
        <f t="shared" si="313"/>
        <v>0</v>
      </c>
      <c r="AR368" s="1086">
        <f t="shared" si="314"/>
        <v>0</v>
      </c>
      <c r="AS368" s="1087">
        <f t="shared" si="315"/>
        <v>0</v>
      </c>
      <c r="AT368" s="113"/>
      <c r="AU368" s="106"/>
      <c r="AV368" s="371">
        <v>0.84</v>
      </c>
      <c r="AW368" s="369">
        <f t="shared" si="316"/>
        <v>0</v>
      </c>
      <c r="AX368" s="1086">
        <f t="shared" si="317"/>
        <v>0</v>
      </c>
      <c r="AY368" s="1086">
        <f t="shared" si="318"/>
        <v>0</v>
      </c>
      <c r="AZ368" s="1086">
        <f t="shared" si="319"/>
        <v>0</v>
      </c>
      <c r="BA368" s="1086">
        <f t="shared" si="320"/>
        <v>0</v>
      </c>
      <c r="BB368" s="1086">
        <f t="shared" si="321"/>
        <v>0</v>
      </c>
      <c r="BC368" s="1087">
        <f t="shared" si="322"/>
        <v>0</v>
      </c>
      <c r="BD368" s="114"/>
      <c r="BE368" s="106"/>
      <c r="BF368" s="371">
        <v>0.84</v>
      </c>
      <c r="BG368" s="369">
        <f t="shared" si="323"/>
        <v>0</v>
      </c>
      <c r="BH368" s="1086">
        <f t="shared" si="324"/>
        <v>0</v>
      </c>
      <c r="BI368" s="1086">
        <f t="shared" si="325"/>
        <v>0</v>
      </c>
      <c r="BJ368" s="1086">
        <f t="shared" si="326"/>
        <v>0</v>
      </c>
      <c r="BK368" s="1086">
        <f t="shared" si="327"/>
        <v>0</v>
      </c>
      <c r="BL368" s="1086">
        <f t="shared" si="328"/>
        <v>0</v>
      </c>
      <c r="BM368" s="1087">
        <f t="shared" si="329"/>
        <v>0</v>
      </c>
    </row>
    <row r="369" spans="2:65" x14ac:dyDescent="0.25">
      <c r="B369" s="1079">
        <v>0.83</v>
      </c>
      <c r="C369" s="369"/>
      <c r="D369" s="369"/>
      <c r="E369" s="369"/>
      <c r="F369" s="369"/>
      <c r="G369" s="369"/>
      <c r="H369" s="369"/>
      <c r="I369" s="1084">
        <f>'Form 5 BIODIESEL'!$F205</f>
        <v>0</v>
      </c>
      <c r="J369" s="1084">
        <f>'Form 5 BIODIESEL'!$G205</f>
        <v>0</v>
      </c>
      <c r="K369" s="1084">
        <f>'Form 6 LNG'!$F205</f>
        <v>0</v>
      </c>
      <c r="L369" s="1084">
        <f>'Form 6 LNG'!$G205</f>
        <v>0</v>
      </c>
      <c r="M369" s="1084">
        <f>'Form 7 BUNKER C'!$F205</f>
        <v>0</v>
      </c>
      <c r="N369" s="1084">
        <f>'Form 7 BUNKER C'!$G205</f>
        <v>0</v>
      </c>
      <c r="O369" s="1084">
        <f>'Form 8 LFO Diesel'!$F205</f>
        <v>0</v>
      </c>
      <c r="P369" s="1085">
        <f>'Form 8 LFO Diesel'!$G205</f>
        <v>0</v>
      </c>
      <c r="Q369" s="113"/>
      <c r="R369" s="371">
        <v>0.83</v>
      </c>
      <c r="S369" s="369">
        <f t="shared" si="295"/>
        <v>0</v>
      </c>
      <c r="T369" s="1086">
        <f t="shared" si="296"/>
        <v>0</v>
      </c>
      <c r="U369" s="1086">
        <f t="shared" si="297"/>
        <v>0</v>
      </c>
      <c r="V369" s="1086">
        <f t="shared" si="298"/>
        <v>0</v>
      </c>
      <c r="W369" s="1086">
        <f t="shared" si="299"/>
        <v>0</v>
      </c>
      <c r="X369" s="1086">
        <f t="shared" si="300"/>
        <v>0</v>
      </c>
      <c r="Y369" s="1087">
        <f t="shared" si="301"/>
        <v>0</v>
      </c>
      <c r="Z369" s="113"/>
      <c r="AA369" s="113"/>
      <c r="AB369" s="371">
        <v>0.83</v>
      </c>
      <c r="AC369" s="369">
        <f t="shared" si="302"/>
        <v>0</v>
      </c>
      <c r="AD369" s="1086">
        <f t="shared" si="303"/>
        <v>0</v>
      </c>
      <c r="AE369" s="1086">
        <f t="shared" si="304"/>
        <v>0</v>
      </c>
      <c r="AF369" s="1086">
        <f t="shared" si="305"/>
        <v>0</v>
      </c>
      <c r="AG369" s="1086">
        <f t="shared" si="306"/>
        <v>0</v>
      </c>
      <c r="AH369" s="1086">
        <f t="shared" si="307"/>
        <v>0</v>
      </c>
      <c r="AI369" s="1087">
        <f t="shared" si="308"/>
        <v>0</v>
      </c>
      <c r="AJ369" s="113"/>
      <c r="AK369" s="106"/>
      <c r="AL369" s="371">
        <v>0.83</v>
      </c>
      <c r="AM369" s="369">
        <f t="shared" si="309"/>
        <v>0</v>
      </c>
      <c r="AN369" s="1086">
        <f t="shared" si="310"/>
        <v>0</v>
      </c>
      <c r="AO369" s="1086">
        <f t="shared" si="311"/>
        <v>0</v>
      </c>
      <c r="AP369" s="1086">
        <f t="shared" si="312"/>
        <v>0</v>
      </c>
      <c r="AQ369" s="1086">
        <f t="shared" si="313"/>
        <v>0</v>
      </c>
      <c r="AR369" s="1086">
        <f t="shared" si="314"/>
        <v>0</v>
      </c>
      <c r="AS369" s="1087">
        <f t="shared" si="315"/>
        <v>0</v>
      </c>
      <c r="AT369" s="113"/>
      <c r="AU369" s="106"/>
      <c r="AV369" s="371">
        <v>0.83</v>
      </c>
      <c r="AW369" s="369">
        <f t="shared" si="316"/>
        <v>0</v>
      </c>
      <c r="AX369" s="1086">
        <f t="shared" si="317"/>
        <v>0</v>
      </c>
      <c r="AY369" s="1086">
        <f t="shared" si="318"/>
        <v>0</v>
      </c>
      <c r="AZ369" s="1086">
        <f t="shared" si="319"/>
        <v>0</v>
      </c>
      <c r="BA369" s="1086">
        <f t="shared" si="320"/>
        <v>0</v>
      </c>
      <c r="BB369" s="1086">
        <f t="shared" si="321"/>
        <v>0</v>
      </c>
      <c r="BC369" s="1087">
        <f t="shared" si="322"/>
        <v>0</v>
      </c>
      <c r="BD369" s="114"/>
      <c r="BE369" s="106"/>
      <c r="BF369" s="371">
        <v>0.83</v>
      </c>
      <c r="BG369" s="369">
        <f t="shared" si="323"/>
        <v>0</v>
      </c>
      <c r="BH369" s="1086">
        <f t="shared" si="324"/>
        <v>0</v>
      </c>
      <c r="BI369" s="1086">
        <f t="shared" si="325"/>
        <v>0</v>
      </c>
      <c r="BJ369" s="1086">
        <f t="shared" si="326"/>
        <v>0</v>
      </c>
      <c r="BK369" s="1086">
        <f t="shared" si="327"/>
        <v>0</v>
      </c>
      <c r="BL369" s="1086">
        <f t="shared" si="328"/>
        <v>0</v>
      </c>
      <c r="BM369" s="1087">
        <f t="shared" si="329"/>
        <v>0</v>
      </c>
    </row>
    <row r="370" spans="2:65" x14ac:dyDescent="0.25">
      <c r="B370" s="1079">
        <v>0.82</v>
      </c>
      <c r="C370" s="369"/>
      <c r="D370" s="369"/>
      <c r="E370" s="369"/>
      <c r="F370" s="369"/>
      <c r="G370" s="369"/>
      <c r="H370" s="369"/>
      <c r="I370" s="1084">
        <f>'Form 5 BIODIESEL'!$F206</f>
        <v>0</v>
      </c>
      <c r="J370" s="1084">
        <f>'Form 5 BIODIESEL'!$G206</f>
        <v>0</v>
      </c>
      <c r="K370" s="1084">
        <f>'Form 6 LNG'!$F206</f>
        <v>0</v>
      </c>
      <c r="L370" s="1084">
        <f>'Form 6 LNG'!$G206</f>
        <v>0</v>
      </c>
      <c r="M370" s="1084">
        <f>'Form 7 BUNKER C'!$F206</f>
        <v>0</v>
      </c>
      <c r="N370" s="1084">
        <f>'Form 7 BUNKER C'!$G206</f>
        <v>0</v>
      </c>
      <c r="O370" s="1084">
        <f>'Form 8 LFO Diesel'!$F206</f>
        <v>0</v>
      </c>
      <c r="P370" s="1085">
        <f>'Form 8 LFO Diesel'!$G206</f>
        <v>0</v>
      </c>
      <c r="Q370" s="113"/>
      <c r="R370" s="371">
        <v>0.82</v>
      </c>
      <c r="S370" s="369">
        <f t="shared" si="295"/>
        <v>0</v>
      </c>
      <c r="T370" s="1086">
        <f t="shared" si="296"/>
        <v>0</v>
      </c>
      <c r="U370" s="1086">
        <f t="shared" si="297"/>
        <v>0</v>
      </c>
      <c r="V370" s="1086">
        <f t="shared" si="298"/>
        <v>0</v>
      </c>
      <c r="W370" s="1086">
        <f t="shared" si="299"/>
        <v>0</v>
      </c>
      <c r="X370" s="1086">
        <f t="shared" si="300"/>
        <v>0</v>
      </c>
      <c r="Y370" s="1087">
        <f t="shared" si="301"/>
        <v>0</v>
      </c>
      <c r="Z370" s="113"/>
      <c r="AA370" s="113"/>
      <c r="AB370" s="371">
        <v>0.82</v>
      </c>
      <c r="AC370" s="369">
        <f t="shared" si="302"/>
        <v>0</v>
      </c>
      <c r="AD370" s="1086">
        <f t="shared" si="303"/>
        <v>0</v>
      </c>
      <c r="AE370" s="1086">
        <f t="shared" si="304"/>
        <v>0</v>
      </c>
      <c r="AF370" s="1086">
        <f t="shared" si="305"/>
        <v>0</v>
      </c>
      <c r="AG370" s="1086">
        <f t="shared" si="306"/>
        <v>0</v>
      </c>
      <c r="AH370" s="1086">
        <f t="shared" si="307"/>
        <v>0</v>
      </c>
      <c r="AI370" s="1087">
        <f t="shared" si="308"/>
        <v>0</v>
      </c>
      <c r="AJ370" s="113"/>
      <c r="AK370" s="106"/>
      <c r="AL370" s="371">
        <v>0.82</v>
      </c>
      <c r="AM370" s="369">
        <f t="shared" si="309"/>
        <v>0</v>
      </c>
      <c r="AN370" s="1086">
        <f t="shared" si="310"/>
        <v>0</v>
      </c>
      <c r="AO370" s="1086">
        <f t="shared" si="311"/>
        <v>0</v>
      </c>
      <c r="AP370" s="1086">
        <f t="shared" si="312"/>
        <v>0</v>
      </c>
      <c r="AQ370" s="1086">
        <f t="shared" si="313"/>
        <v>0</v>
      </c>
      <c r="AR370" s="1086">
        <f t="shared" si="314"/>
        <v>0</v>
      </c>
      <c r="AS370" s="1087">
        <f t="shared" si="315"/>
        <v>0</v>
      </c>
      <c r="AT370" s="113"/>
      <c r="AU370" s="106"/>
      <c r="AV370" s="371">
        <v>0.82</v>
      </c>
      <c r="AW370" s="369">
        <f t="shared" si="316"/>
        <v>0</v>
      </c>
      <c r="AX370" s="1086">
        <f t="shared" si="317"/>
        <v>0</v>
      </c>
      <c r="AY370" s="1086">
        <f t="shared" si="318"/>
        <v>0</v>
      </c>
      <c r="AZ370" s="1086">
        <f t="shared" si="319"/>
        <v>0</v>
      </c>
      <c r="BA370" s="1086">
        <f t="shared" si="320"/>
        <v>0</v>
      </c>
      <c r="BB370" s="1086">
        <f t="shared" si="321"/>
        <v>0</v>
      </c>
      <c r="BC370" s="1087">
        <f t="shared" si="322"/>
        <v>0</v>
      </c>
      <c r="BD370" s="114"/>
      <c r="BE370" s="106"/>
      <c r="BF370" s="371">
        <v>0.82</v>
      </c>
      <c r="BG370" s="369">
        <f t="shared" si="323"/>
        <v>0</v>
      </c>
      <c r="BH370" s="1086">
        <f t="shared" si="324"/>
        <v>0</v>
      </c>
      <c r="BI370" s="1086">
        <f t="shared" si="325"/>
        <v>0</v>
      </c>
      <c r="BJ370" s="1086">
        <f t="shared" si="326"/>
        <v>0</v>
      </c>
      <c r="BK370" s="1086">
        <f t="shared" si="327"/>
        <v>0</v>
      </c>
      <c r="BL370" s="1086">
        <f t="shared" si="328"/>
        <v>0</v>
      </c>
      <c r="BM370" s="1087">
        <f t="shared" si="329"/>
        <v>0</v>
      </c>
    </row>
    <row r="371" spans="2:65" x14ac:dyDescent="0.25">
      <c r="B371" s="1079">
        <v>0.81</v>
      </c>
      <c r="C371" s="369"/>
      <c r="D371" s="369"/>
      <c r="E371" s="369"/>
      <c r="F371" s="369"/>
      <c r="G371" s="369"/>
      <c r="H371" s="369"/>
      <c r="I371" s="1084">
        <f>'Form 5 BIODIESEL'!$F207</f>
        <v>0</v>
      </c>
      <c r="J371" s="1084">
        <f>'Form 5 BIODIESEL'!$G207</f>
        <v>0</v>
      </c>
      <c r="K371" s="1084">
        <f>'Form 6 LNG'!$F207</f>
        <v>0</v>
      </c>
      <c r="L371" s="1084">
        <f>'Form 6 LNG'!$G207</f>
        <v>0</v>
      </c>
      <c r="M371" s="1084">
        <f>'Form 7 BUNKER C'!$F207</f>
        <v>0</v>
      </c>
      <c r="N371" s="1084">
        <f>'Form 7 BUNKER C'!$G207</f>
        <v>0</v>
      </c>
      <c r="O371" s="1084">
        <f>'Form 8 LFO Diesel'!$F207</f>
        <v>0</v>
      </c>
      <c r="P371" s="1085">
        <f>'Form 8 LFO Diesel'!$G207</f>
        <v>0</v>
      </c>
      <c r="Q371" s="113"/>
      <c r="R371" s="371">
        <v>0.81</v>
      </c>
      <c r="S371" s="369">
        <f t="shared" si="295"/>
        <v>0</v>
      </c>
      <c r="T371" s="1086">
        <f t="shared" si="296"/>
        <v>0</v>
      </c>
      <c r="U371" s="1086">
        <f t="shared" si="297"/>
        <v>0</v>
      </c>
      <c r="V371" s="1086">
        <f t="shared" si="298"/>
        <v>0</v>
      </c>
      <c r="W371" s="1086">
        <f t="shared" si="299"/>
        <v>0</v>
      </c>
      <c r="X371" s="1086">
        <f t="shared" si="300"/>
        <v>0</v>
      </c>
      <c r="Y371" s="1087">
        <f t="shared" si="301"/>
        <v>0</v>
      </c>
      <c r="Z371" s="113"/>
      <c r="AA371" s="113"/>
      <c r="AB371" s="371">
        <v>0.81</v>
      </c>
      <c r="AC371" s="369">
        <f t="shared" si="302"/>
        <v>0</v>
      </c>
      <c r="AD371" s="1086">
        <f t="shared" si="303"/>
        <v>0</v>
      </c>
      <c r="AE371" s="1086">
        <f t="shared" si="304"/>
        <v>0</v>
      </c>
      <c r="AF371" s="1086">
        <f t="shared" si="305"/>
        <v>0</v>
      </c>
      <c r="AG371" s="1086">
        <f t="shared" si="306"/>
        <v>0</v>
      </c>
      <c r="AH371" s="1086">
        <f t="shared" si="307"/>
        <v>0</v>
      </c>
      <c r="AI371" s="1087">
        <f t="shared" si="308"/>
        <v>0</v>
      </c>
      <c r="AJ371" s="113"/>
      <c r="AK371" s="106"/>
      <c r="AL371" s="371">
        <v>0.81</v>
      </c>
      <c r="AM371" s="369">
        <f t="shared" si="309"/>
        <v>0</v>
      </c>
      <c r="AN371" s="1086">
        <f t="shared" si="310"/>
        <v>0</v>
      </c>
      <c r="AO371" s="1086">
        <f t="shared" si="311"/>
        <v>0</v>
      </c>
      <c r="AP371" s="1086">
        <f t="shared" si="312"/>
        <v>0</v>
      </c>
      <c r="AQ371" s="1086">
        <f t="shared" si="313"/>
        <v>0</v>
      </c>
      <c r="AR371" s="1086">
        <f t="shared" si="314"/>
        <v>0</v>
      </c>
      <c r="AS371" s="1087">
        <f t="shared" si="315"/>
        <v>0</v>
      </c>
      <c r="AT371" s="113"/>
      <c r="AU371" s="106"/>
      <c r="AV371" s="371">
        <v>0.81</v>
      </c>
      <c r="AW371" s="369">
        <f t="shared" si="316"/>
        <v>0</v>
      </c>
      <c r="AX371" s="1086">
        <f t="shared" si="317"/>
        <v>0</v>
      </c>
      <c r="AY371" s="1086">
        <f t="shared" si="318"/>
        <v>0</v>
      </c>
      <c r="AZ371" s="1086">
        <f t="shared" si="319"/>
        <v>0</v>
      </c>
      <c r="BA371" s="1086">
        <f t="shared" si="320"/>
        <v>0</v>
      </c>
      <c r="BB371" s="1086">
        <f t="shared" si="321"/>
        <v>0</v>
      </c>
      <c r="BC371" s="1087">
        <f t="shared" si="322"/>
        <v>0</v>
      </c>
      <c r="BD371" s="114"/>
      <c r="BE371" s="106"/>
      <c r="BF371" s="371">
        <v>0.81</v>
      </c>
      <c r="BG371" s="369">
        <f t="shared" si="323"/>
        <v>0</v>
      </c>
      <c r="BH371" s="1086">
        <f t="shared" si="324"/>
        <v>0</v>
      </c>
      <c r="BI371" s="1086">
        <f t="shared" si="325"/>
        <v>0</v>
      </c>
      <c r="BJ371" s="1086">
        <f t="shared" si="326"/>
        <v>0</v>
      </c>
      <c r="BK371" s="1086">
        <f t="shared" si="327"/>
        <v>0</v>
      </c>
      <c r="BL371" s="1086">
        <f t="shared" si="328"/>
        <v>0</v>
      </c>
      <c r="BM371" s="1087">
        <f t="shared" si="329"/>
        <v>0</v>
      </c>
    </row>
    <row r="372" spans="2:65" x14ac:dyDescent="0.25">
      <c r="B372" s="1079">
        <v>0.8</v>
      </c>
      <c r="C372" s="369"/>
      <c r="D372" s="369"/>
      <c r="E372" s="369"/>
      <c r="F372" s="369"/>
      <c r="G372" s="369"/>
      <c r="H372" s="369"/>
      <c r="I372" s="1084">
        <f>'Form 5 BIODIESEL'!$F208</f>
        <v>0</v>
      </c>
      <c r="J372" s="1084">
        <f>'Form 5 BIODIESEL'!$G208</f>
        <v>0</v>
      </c>
      <c r="K372" s="1084">
        <f>'Form 6 LNG'!$F208</f>
        <v>0</v>
      </c>
      <c r="L372" s="1084">
        <f>'Form 6 LNG'!$G208</f>
        <v>0</v>
      </c>
      <c r="M372" s="1084">
        <f>'Form 7 BUNKER C'!$F208</f>
        <v>0</v>
      </c>
      <c r="N372" s="1084">
        <f>'Form 7 BUNKER C'!$G208</f>
        <v>0</v>
      </c>
      <c r="O372" s="1084">
        <f>'Form 8 LFO Diesel'!$F208</f>
        <v>0</v>
      </c>
      <c r="P372" s="1085">
        <f>'Form 8 LFO Diesel'!$G208</f>
        <v>0</v>
      </c>
      <c r="Q372" s="113"/>
      <c r="R372" s="371">
        <v>0.8</v>
      </c>
      <c r="S372" s="369">
        <f t="shared" si="295"/>
        <v>0</v>
      </c>
      <c r="T372" s="1086">
        <f t="shared" si="296"/>
        <v>0</v>
      </c>
      <c r="U372" s="1086">
        <f t="shared" si="297"/>
        <v>0</v>
      </c>
      <c r="V372" s="1086">
        <f t="shared" si="298"/>
        <v>0</v>
      </c>
      <c r="W372" s="1086">
        <f t="shared" si="299"/>
        <v>0</v>
      </c>
      <c r="X372" s="1086">
        <f t="shared" si="300"/>
        <v>0</v>
      </c>
      <c r="Y372" s="1087">
        <f t="shared" si="301"/>
        <v>0</v>
      </c>
      <c r="Z372" s="113"/>
      <c r="AA372" s="113"/>
      <c r="AB372" s="371">
        <v>0.8</v>
      </c>
      <c r="AC372" s="369">
        <f t="shared" si="302"/>
        <v>0</v>
      </c>
      <c r="AD372" s="1086">
        <f t="shared" si="303"/>
        <v>0</v>
      </c>
      <c r="AE372" s="1086">
        <f t="shared" si="304"/>
        <v>0</v>
      </c>
      <c r="AF372" s="1086">
        <f t="shared" si="305"/>
        <v>0</v>
      </c>
      <c r="AG372" s="1086">
        <f t="shared" si="306"/>
        <v>0</v>
      </c>
      <c r="AH372" s="1086">
        <f t="shared" si="307"/>
        <v>0</v>
      </c>
      <c r="AI372" s="1087">
        <f t="shared" si="308"/>
        <v>0</v>
      </c>
      <c r="AJ372" s="113"/>
      <c r="AK372" s="106"/>
      <c r="AL372" s="371">
        <v>0.8</v>
      </c>
      <c r="AM372" s="369">
        <f t="shared" si="309"/>
        <v>0</v>
      </c>
      <c r="AN372" s="1086">
        <f t="shared" si="310"/>
        <v>0</v>
      </c>
      <c r="AO372" s="1086">
        <f t="shared" si="311"/>
        <v>0</v>
      </c>
      <c r="AP372" s="1086">
        <f t="shared" si="312"/>
        <v>0</v>
      </c>
      <c r="AQ372" s="1086">
        <f t="shared" si="313"/>
        <v>0</v>
      </c>
      <c r="AR372" s="1086">
        <f t="shared" si="314"/>
        <v>0</v>
      </c>
      <c r="AS372" s="1087">
        <f t="shared" si="315"/>
        <v>0</v>
      </c>
      <c r="AT372" s="113"/>
      <c r="AU372" s="106"/>
      <c r="AV372" s="371">
        <v>0.8</v>
      </c>
      <c r="AW372" s="369">
        <f t="shared" si="316"/>
        <v>0</v>
      </c>
      <c r="AX372" s="1086">
        <f t="shared" si="317"/>
        <v>0</v>
      </c>
      <c r="AY372" s="1086">
        <f t="shared" si="318"/>
        <v>0</v>
      </c>
      <c r="AZ372" s="1086">
        <f t="shared" si="319"/>
        <v>0</v>
      </c>
      <c r="BA372" s="1086">
        <f t="shared" si="320"/>
        <v>0</v>
      </c>
      <c r="BB372" s="1086">
        <f t="shared" si="321"/>
        <v>0</v>
      </c>
      <c r="BC372" s="1087">
        <f t="shared" si="322"/>
        <v>0</v>
      </c>
      <c r="BD372" s="114"/>
      <c r="BE372" s="106"/>
      <c r="BF372" s="371">
        <v>0.8</v>
      </c>
      <c r="BG372" s="369">
        <f t="shared" si="323"/>
        <v>0</v>
      </c>
      <c r="BH372" s="1086">
        <f t="shared" si="324"/>
        <v>0</v>
      </c>
      <c r="BI372" s="1086">
        <f t="shared" si="325"/>
        <v>0</v>
      </c>
      <c r="BJ372" s="1086">
        <f t="shared" si="326"/>
        <v>0</v>
      </c>
      <c r="BK372" s="1086">
        <f t="shared" si="327"/>
        <v>0</v>
      </c>
      <c r="BL372" s="1086">
        <f t="shared" si="328"/>
        <v>0</v>
      </c>
      <c r="BM372" s="1087">
        <f t="shared" si="329"/>
        <v>0</v>
      </c>
    </row>
    <row r="373" spans="2:65" x14ac:dyDescent="0.25">
      <c r="B373" s="1079">
        <v>0.79</v>
      </c>
      <c r="C373" s="369"/>
      <c r="D373" s="369"/>
      <c r="E373" s="369"/>
      <c r="F373" s="369"/>
      <c r="G373" s="369"/>
      <c r="H373" s="369"/>
      <c r="I373" s="1084">
        <f>'Form 5 BIODIESEL'!$F209</f>
        <v>0</v>
      </c>
      <c r="J373" s="1084">
        <f>'Form 5 BIODIESEL'!$G209</f>
        <v>0</v>
      </c>
      <c r="K373" s="1084">
        <f>'Form 6 LNG'!$F209</f>
        <v>0</v>
      </c>
      <c r="L373" s="1084">
        <f>'Form 6 LNG'!$G209</f>
        <v>0</v>
      </c>
      <c r="M373" s="1084">
        <f>'Form 7 BUNKER C'!$F209</f>
        <v>0</v>
      </c>
      <c r="N373" s="1084">
        <f>'Form 7 BUNKER C'!$G209</f>
        <v>0</v>
      </c>
      <c r="O373" s="1084">
        <f>'Form 8 LFO Diesel'!$F209</f>
        <v>0</v>
      </c>
      <c r="P373" s="1085">
        <f>'Form 8 LFO Diesel'!$G209</f>
        <v>0</v>
      </c>
      <c r="Q373" s="113"/>
      <c r="R373" s="371">
        <v>0.79</v>
      </c>
      <c r="S373" s="369">
        <f t="shared" si="295"/>
        <v>0</v>
      </c>
      <c r="T373" s="1086">
        <f t="shared" si="296"/>
        <v>0</v>
      </c>
      <c r="U373" s="1086">
        <f t="shared" si="297"/>
        <v>0</v>
      </c>
      <c r="V373" s="1086">
        <f t="shared" si="298"/>
        <v>0</v>
      </c>
      <c r="W373" s="1086">
        <f t="shared" si="299"/>
        <v>0</v>
      </c>
      <c r="X373" s="1086">
        <f t="shared" si="300"/>
        <v>0</v>
      </c>
      <c r="Y373" s="1087">
        <f t="shared" si="301"/>
        <v>0</v>
      </c>
      <c r="Z373" s="113"/>
      <c r="AA373" s="113"/>
      <c r="AB373" s="371">
        <v>0.79</v>
      </c>
      <c r="AC373" s="369">
        <f t="shared" si="302"/>
        <v>0</v>
      </c>
      <c r="AD373" s="1086">
        <f t="shared" si="303"/>
        <v>0</v>
      </c>
      <c r="AE373" s="1086">
        <f t="shared" si="304"/>
        <v>0</v>
      </c>
      <c r="AF373" s="1086">
        <f t="shared" si="305"/>
        <v>0</v>
      </c>
      <c r="AG373" s="1086">
        <f t="shared" si="306"/>
        <v>0</v>
      </c>
      <c r="AH373" s="1086">
        <f t="shared" si="307"/>
        <v>0</v>
      </c>
      <c r="AI373" s="1087">
        <f t="shared" si="308"/>
        <v>0</v>
      </c>
      <c r="AJ373" s="113"/>
      <c r="AK373" s="106"/>
      <c r="AL373" s="371">
        <v>0.79</v>
      </c>
      <c r="AM373" s="369">
        <f t="shared" si="309"/>
        <v>0</v>
      </c>
      <c r="AN373" s="1086">
        <f t="shared" si="310"/>
        <v>0</v>
      </c>
      <c r="AO373" s="1086">
        <f t="shared" si="311"/>
        <v>0</v>
      </c>
      <c r="AP373" s="1086">
        <f t="shared" si="312"/>
        <v>0</v>
      </c>
      <c r="AQ373" s="1086">
        <f t="shared" si="313"/>
        <v>0</v>
      </c>
      <c r="AR373" s="1086">
        <f t="shared" si="314"/>
        <v>0</v>
      </c>
      <c r="AS373" s="1087">
        <f t="shared" si="315"/>
        <v>0</v>
      </c>
      <c r="AT373" s="113"/>
      <c r="AU373" s="106"/>
      <c r="AV373" s="371">
        <v>0.79</v>
      </c>
      <c r="AW373" s="369">
        <f t="shared" si="316"/>
        <v>0</v>
      </c>
      <c r="AX373" s="1086">
        <f t="shared" si="317"/>
        <v>0</v>
      </c>
      <c r="AY373" s="1086">
        <f t="shared" si="318"/>
        <v>0</v>
      </c>
      <c r="AZ373" s="1086">
        <f t="shared" si="319"/>
        <v>0</v>
      </c>
      <c r="BA373" s="1086">
        <f t="shared" si="320"/>
        <v>0</v>
      </c>
      <c r="BB373" s="1086">
        <f t="shared" si="321"/>
        <v>0</v>
      </c>
      <c r="BC373" s="1087">
        <f t="shared" si="322"/>
        <v>0</v>
      </c>
      <c r="BD373" s="114"/>
      <c r="BE373" s="106"/>
      <c r="BF373" s="371">
        <v>0.79</v>
      </c>
      <c r="BG373" s="369">
        <f t="shared" si="323"/>
        <v>0</v>
      </c>
      <c r="BH373" s="1086">
        <f t="shared" si="324"/>
        <v>0</v>
      </c>
      <c r="BI373" s="1086">
        <f t="shared" si="325"/>
        <v>0</v>
      </c>
      <c r="BJ373" s="1086">
        <f t="shared" si="326"/>
        <v>0</v>
      </c>
      <c r="BK373" s="1086">
        <f t="shared" si="327"/>
        <v>0</v>
      </c>
      <c r="BL373" s="1086">
        <f t="shared" si="328"/>
        <v>0</v>
      </c>
      <c r="BM373" s="1087">
        <f t="shared" si="329"/>
        <v>0</v>
      </c>
    </row>
    <row r="374" spans="2:65" x14ac:dyDescent="0.25">
      <c r="B374" s="1079">
        <v>0.78</v>
      </c>
      <c r="C374" s="369"/>
      <c r="D374" s="369"/>
      <c r="E374" s="369"/>
      <c r="F374" s="369"/>
      <c r="G374" s="369"/>
      <c r="H374" s="369"/>
      <c r="I374" s="1084">
        <f>'Form 5 BIODIESEL'!$F210</f>
        <v>0</v>
      </c>
      <c r="J374" s="1084">
        <f>'Form 5 BIODIESEL'!$G210</f>
        <v>0</v>
      </c>
      <c r="K374" s="1084">
        <f>'Form 6 LNG'!$F210</f>
        <v>0</v>
      </c>
      <c r="L374" s="1084">
        <f>'Form 6 LNG'!$G210</f>
        <v>0</v>
      </c>
      <c r="M374" s="1084">
        <f>'Form 7 BUNKER C'!$F210</f>
        <v>0</v>
      </c>
      <c r="N374" s="1084">
        <f>'Form 7 BUNKER C'!$G210</f>
        <v>0</v>
      </c>
      <c r="O374" s="1084">
        <f>'Form 8 LFO Diesel'!$F210</f>
        <v>0</v>
      </c>
      <c r="P374" s="1085">
        <f>'Form 8 LFO Diesel'!$G210</f>
        <v>0</v>
      </c>
      <c r="Q374" s="113"/>
      <c r="R374" s="371">
        <v>0.78</v>
      </c>
      <c r="S374" s="369">
        <f t="shared" si="295"/>
        <v>0</v>
      </c>
      <c r="T374" s="1086">
        <f t="shared" si="296"/>
        <v>0</v>
      </c>
      <c r="U374" s="1086">
        <f t="shared" si="297"/>
        <v>0</v>
      </c>
      <c r="V374" s="1086">
        <f t="shared" si="298"/>
        <v>0</v>
      </c>
      <c r="W374" s="1086">
        <f t="shared" si="299"/>
        <v>0</v>
      </c>
      <c r="X374" s="1086">
        <f t="shared" si="300"/>
        <v>0</v>
      </c>
      <c r="Y374" s="1087">
        <f t="shared" si="301"/>
        <v>0</v>
      </c>
      <c r="Z374" s="113"/>
      <c r="AA374" s="113"/>
      <c r="AB374" s="371">
        <v>0.78</v>
      </c>
      <c r="AC374" s="369">
        <f t="shared" si="302"/>
        <v>0</v>
      </c>
      <c r="AD374" s="1086">
        <f t="shared" si="303"/>
        <v>0</v>
      </c>
      <c r="AE374" s="1086">
        <f t="shared" si="304"/>
        <v>0</v>
      </c>
      <c r="AF374" s="1086">
        <f t="shared" si="305"/>
        <v>0</v>
      </c>
      <c r="AG374" s="1086">
        <f t="shared" si="306"/>
        <v>0</v>
      </c>
      <c r="AH374" s="1086">
        <f t="shared" si="307"/>
        <v>0</v>
      </c>
      <c r="AI374" s="1087">
        <f t="shared" si="308"/>
        <v>0</v>
      </c>
      <c r="AJ374" s="113"/>
      <c r="AK374" s="106"/>
      <c r="AL374" s="371">
        <v>0.78</v>
      </c>
      <c r="AM374" s="369">
        <f t="shared" si="309"/>
        <v>0</v>
      </c>
      <c r="AN374" s="1086">
        <f t="shared" si="310"/>
        <v>0</v>
      </c>
      <c r="AO374" s="1086">
        <f t="shared" si="311"/>
        <v>0</v>
      </c>
      <c r="AP374" s="1086">
        <f t="shared" si="312"/>
        <v>0</v>
      </c>
      <c r="AQ374" s="1086">
        <f t="shared" si="313"/>
        <v>0</v>
      </c>
      <c r="AR374" s="1086">
        <f t="shared" si="314"/>
        <v>0</v>
      </c>
      <c r="AS374" s="1087">
        <f t="shared" si="315"/>
        <v>0</v>
      </c>
      <c r="AT374" s="113"/>
      <c r="AU374" s="106"/>
      <c r="AV374" s="371">
        <v>0.78</v>
      </c>
      <c r="AW374" s="369">
        <f t="shared" si="316"/>
        <v>0</v>
      </c>
      <c r="AX374" s="1086">
        <f t="shared" si="317"/>
        <v>0</v>
      </c>
      <c r="AY374" s="1086">
        <f t="shared" si="318"/>
        <v>0</v>
      </c>
      <c r="AZ374" s="1086">
        <f t="shared" si="319"/>
        <v>0</v>
      </c>
      <c r="BA374" s="1086">
        <f t="shared" si="320"/>
        <v>0</v>
      </c>
      <c r="BB374" s="1086">
        <f t="shared" si="321"/>
        <v>0</v>
      </c>
      <c r="BC374" s="1087">
        <f t="shared" si="322"/>
        <v>0</v>
      </c>
      <c r="BD374" s="114"/>
      <c r="BE374" s="106"/>
      <c r="BF374" s="371">
        <v>0.78</v>
      </c>
      <c r="BG374" s="369">
        <f t="shared" si="323"/>
        <v>0</v>
      </c>
      <c r="BH374" s="1086">
        <f t="shared" si="324"/>
        <v>0</v>
      </c>
      <c r="BI374" s="1086">
        <f t="shared" si="325"/>
        <v>0</v>
      </c>
      <c r="BJ374" s="1086">
        <f t="shared" si="326"/>
        <v>0</v>
      </c>
      <c r="BK374" s="1086">
        <f t="shared" si="327"/>
        <v>0</v>
      </c>
      <c r="BL374" s="1086">
        <f t="shared" si="328"/>
        <v>0</v>
      </c>
      <c r="BM374" s="1087">
        <f t="shared" si="329"/>
        <v>0</v>
      </c>
    </row>
    <row r="375" spans="2:65" x14ac:dyDescent="0.25">
      <c r="B375" s="1079">
        <v>0.77</v>
      </c>
      <c r="C375" s="369"/>
      <c r="D375" s="369"/>
      <c r="E375" s="369"/>
      <c r="F375" s="369"/>
      <c r="G375" s="369"/>
      <c r="H375" s="369"/>
      <c r="I375" s="1084">
        <f>'Form 5 BIODIESEL'!$F211</f>
        <v>0</v>
      </c>
      <c r="J375" s="1084">
        <f>'Form 5 BIODIESEL'!$G211</f>
        <v>0</v>
      </c>
      <c r="K375" s="1084">
        <f>'Form 6 LNG'!$F211</f>
        <v>0</v>
      </c>
      <c r="L375" s="1084">
        <f>'Form 6 LNG'!$G211</f>
        <v>0</v>
      </c>
      <c r="M375" s="1084">
        <f>'Form 7 BUNKER C'!$F211</f>
        <v>0</v>
      </c>
      <c r="N375" s="1084">
        <f>'Form 7 BUNKER C'!$G211</f>
        <v>0</v>
      </c>
      <c r="O375" s="1084">
        <f>'Form 8 LFO Diesel'!$F211</f>
        <v>0</v>
      </c>
      <c r="P375" s="1085">
        <f>'Form 8 LFO Diesel'!$G211</f>
        <v>0</v>
      </c>
      <c r="Q375" s="113"/>
      <c r="R375" s="371">
        <v>0.77</v>
      </c>
      <c r="S375" s="369">
        <f t="shared" si="295"/>
        <v>0</v>
      </c>
      <c r="T375" s="1086">
        <f t="shared" si="296"/>
        <v>0</v>
      </c>
      <c r="U375" s="1086">
        <f t="shared" si="297"/>
        <v>0</v>
      </c>
      <c r="V375" s="1086">
        <f t="shared" si="298"/>
        <v>0</v>
      </c>
      <c r="W375" s="1086">
        <f t="shared" si="299"/>
        <v>0</v>
      </c>
      <c r="X375" s="1086">
        <f t="shared" si="300"/>
        <v>0</v>
      </c>
      <c r="Y375" s="1087">
        <f t="shared" si="301"/>
        <v>0</v>
      </c>
      <c r="Z375" s="113"/>
      <c r="AA375" s="113"/>
      <c r="AB375" s="371">
        <v>0.77</v>
      </c>
      <c r="AC375" s="369">
        <f t="shared" si="302"/>
        <v>0</v>
      </c>
      <c r="AD375" s="1086">
        <f t="shared" si="303"/>
        <v>0</v>
      </c>
      <c r="AE375" s="1086">
        <f t="shared" si="304"/>
        <v>0</v>
      </c>
      <c r="AF375" s="1086">
        <f t="shared" si="305"/>
        <v>0</v>
      </c>
      <c r="AG375" s="1086">
        <f t="shared" si="306"/>
        <v>0</v>
      </c>
      <c r="AH375" s="1086">
        <f t="shared" si="307"/>
        <v>0</v>
      </c>
      <c r="AI375" s="1087">
        <f t="shared" si="308"/>
        <v>0</v>
      </c>
      <c r="AJ375" s="113"/>
      <c r="AK375" s="106"/>
      <c r="AL375" s="371">
        <v>0.77</v>
      </c>
      <c r="AM375" s="369">
        <f t="shared" si="309"/>
        <v>0</v>
      </c>
      <c r="AN375" s="1086">
        <f t="shared" si="310"/>
        <v>0</v>
      </c>
      <c r="AO375" s="1086">
        <f t="shared" si="311"/>
        <v>0</v>
      </c>
      <c r="AP375" s="1086">
        <f t="shared" si="312"/>
        <v>0</v>
      </c>
      <c r="AQ375" s="1086">
        <f t="shared" si="313"/>
        <v>0</v>
      </c>
      <c r="AR375" s="1086">
        <f t="shared" si="314"/>
        <v>0</v>
      </c>
      <c r="AS375" s="1087">
        <f t="shared" si="315"/>
        <v>0</v>
      </c>
      <c r="AT375" s="113"/>
      <c r="AU375" s="106"/>
      <c r="AV375" s="371">
        <v>0.77</v>
      </c>
      <c r="AW375" s="369">
        <f t="shared" si="316"/>
        <v>0</v>
      </c>
      <c r="AX375" s="1086">
        <f t="shared" si="317"/>
        <v>0</v>
      </c>
      <c r="AY375" s="1086">
        <f t="shared" si="318"/>
        <v>0</v>
      </c>
      <c r="AZ375" s="1086">
        <f t="shared" si="319"/>
        <v>0</v>
      </c>
      <c r="BA375" s="1086">
        <f t="shared" si="320"/>
        <v>0</v>
      </c>
      <c r="BB375" s="1086">
        <f t="shared" si="321"/>
        <v>0</v>
      </c>
      <c r="BC375" s="1087">
        <f t="shared" si="322"/>
        <v>0</v>
      </c>
      <c r="BD375" s="114"/>
      <c r="BE375" s="106"/>
      <c r="BF375" s="371">
        <v>0.77</v>
      </c>
      <c r="BG375" s="369">
        <f t="shared" si="323"/>
        <v>0</v>
      </c>
      <c r="BH375" s="1086">
        <f t="shared" si="324"/>
        <v>0</v>
      </c>
      <c r="BI375" s="1086">
        <f t="shared" si="325"/>
        <v>0</v>
      </c>
      <c r="BJ375" s="1086">
        <f t="shared" si="326"/>
        <v>0</v>
      </c>
      <c r="BK375" s="1086">
        <f t="shared" si="327"/>
        <v>0</v>
      </c>
      <c r="BL375" s="1086">
        <f t="shared" si="328"/>
        <v>0</v>
      </c>
      <c r="BM375" s="1087">
        <f t="shared" si="329"/>
        <v>0</v>
      </c>
    </row>
    <row r="376" spans="2:65" x14ac:dyDescent="0.25">
      <c r="B376" s="1079">
        <v>0.76</v>
      </c>
      <c r="C376" s="369"/>
      <c r="D376" s="369"/>
      <c r="E376" s="369"/>
      <c r="F376" s="369"/>
      <c r="G376" s="369"/>
      <c r="H376" s="369"/>
      <c r="I376" s="1084">
        <f>'Form 5 BIODIESEL'!$F212</f>
        <v>0</v>
      </c>
      <c r="J376" s="1084">
        <f>'Form 5 BIODIESEL'!$G212</f>
        <v>0</v>
      </c>
      <c r="K376" s="1084">
        <f>'Form 6 LNG'!$F212</f>
        <v>0</v>
      </c>
      <c r="L376" s="1084">
        <f>'Form 6 LNG'!$G212</f>
        <v>0</v>
      </c>
      <c r="M376" s="1084">
        <f>'Form 7 BUNKER C'!$F212</f>
        <v>0</v>
      </c>
      <c r="N376" s="1084">
        <f>'Form 7 BUNKER C'!$G212</f>
        <v>0</v>
      </c>
      <c r="O376" s="1084">
        <f>'Form 8 LFO Diesel'!$F212</f>
        <v>0</v>
      </c>
      <c r="P376" s="1085">
        <f>'Form 8 LFO Diesel'!$G212</f>
        <v>0</v>
      </c>
      <c r="Q376" s="113"/>
      <c r="R376" s="371">
        <v>0.76</v>
      </c>
      <c r="S376" s="369">
        <f t="shared" si="295"/>
        <v>0</v>
      </c>
      <c r="T376" s="1086">
        <f t="shared" si="296"/>
        <v>0</v>
      </c>
      <c r="U376" s="1086">
        <f t="shared" si="297"/>
        <v>0</v>
      </c>
      <c r="V376" s="1086">
        <f t="shared" si="298"/>
        <v>0</v>
      </c>
      <c r="W376" s="1086">
        <f t="shared" si="299"/>
        <v>0</v>
      </c>
      <c r="X376" s="1086">
        <f t="shared" si="300"/>
        <v>0</v>
      </c>
      <c r="Y376" s="1087">
        <f t="shared" si="301"/>
        <v>0</v>
      </c>
      <c r="Z376" s="113"/>
      <c r="AA376" s="113"/>
      <c r="AB376" s="371">
        <v>0.76</v>
      </c>
      <c r="AC376" s="369">
        <f t="shared" si="302"/>
        <v>0</v>
      </c>
      <c r="AD376" s="1086">
        <f t="shared" si="303"/>
        <v>0</v>
      </c>
      <c r="AE376" s="1086">
        <f t="shared" si="304"/>
        <v>0</v>
      </c>
      <c r="AF376" s="1086">
        <f t="shared" si="305"/>
        <v>0</v>
      </c>
      <c r="AG376" s="1086">
        <f t="shared" si="306"/>
        <v>0</v>
      </c>
      <c r="AH376" s="1086">
        <f t="shared" si="307"/>
        <v>0</v>
      </c>
      <c r="AI376" s="1087">
        <f t="shared" si="308"/>
        <v>0</v>
      </c>
      <c r="AJ376" s="113"/>
      <c r="AK376" s="106"/>
      <c r="AL376" s="371">
        <v>0.76</v>
      </c>
      <c r="AM376" s="369">
        <f t="shared" si="309"/>
        <v>0</v>
      </c>
      <c r="AN376" s="1086">
        <f t="shared" si="310"/>
        <v>0</v>
      </c>
      <c r="AO376" s="1086">
        <f t="shared" si="311"/>
        <v>0</v>
      </c>
      <c r="AP376" s="1086">
        <f t="shared" si="312"/>
        <v>0</v>
      </c>
      <c r="AQ376" s="1086">
        <f t="shared" si="313"/>
        <v>0</v>
      </c>
      <c r="AR376" s="1086">
        <f t="shared" si="314"/>
        <v>0</v>
      </c>
      <c r="AS376" s="1087">
        <f t="shared" si="315"/>
        <v>0</v>
      </c>
      <c r="AT376" s="113"/>
      <c r="AU376" s="106"/>
      <c r="AV376" s="371">
        <v>0.76</v>
      </c>
      <c r="AW376" s="369">
        <f t="shared" si="316"/>
        <v>0</v>
      </c>
      <c r="AX376" s="1086">
        <f t="shared" si="317"/>
        <v>0</v>
      </c>
      <c r="AY376" s="1086">
        <f t="shared" si="318"/>
        <v>0</v>
      </c>
      <c r="AZ376" s="1086">
        <f t="shared" si="319"/>
        <v>0</v>
      </c>
      <c r="BA376" s="1086">
        <f t="shared" si="320"/>
        <v>0</v>
      </c>
      <c r="BB376" s="1086">
        <f t="shared" si="321"/>
        <v>0</v>
      </c>
      <c r="BC376" s="1087">
        <f t="shared" si="322"/>
        <v>0</v>
      </c>
      <c r="BD376" s="114"/>
      <c r="BE376" s="106"/>
      <c r="BF376" s="371">
        <v>0.76</v>
      </c>
      <c r="BG376" s="369">
        <f t="shared" si="323"/>
        <v>0</v>
      </c>
      <c r="BH376" s="1086">
        <f t="shared" si="324"/>
        <v>0</v>
      </c>
      <c r="BI376" s="1086">
        <f t="shared" si="325"/>
        <v>0</v>
      </c>
      <c r="BJ376" s="1086">
        <f t="shared" si="326"/>
        <v>0</v>
      </c>
      <c r="BK376" s="1086">
        <f t="shared" si="327"/>
        <v>0</v>
      </c>
      <c r="BL376" s="1086">
        <f t="shared" si="328"/>
        <v>0</v>
      </c>
      <c r="BM376" s="1087">
        <f t="shared" si="329"/>
        <v>0</v>
      </c>
    </row>
    <row r="377" spans="2:65" x14ac:dyDescent="0.25">
      <c r="B377" s="1079">
        <v>0.75</v>
      </c>
      <c r="C377" s="369"/>
      <c r="D377" s="369"/>
      <c r="E377" s="369"/>
      <c r="F377" s="369"/>
      <c r="G377" s="369"/>
      <c r="H377" s="369"/>
      <c r="I377" s="1084">
        <f>'Form 5 BIODIESEL'!$F213</f>
        <v>0</v>
      </c>
      <c r="J377" s="1084">
        <f>'Form 5 BIODIESEL'!$G213</f>
        <v>0</v>
      </c>
      <c r="K377" s="1084">
        <f>'Form 6 LNG'!$F213</f>
        <v>0</v>
      </c>
      <c r="L377" s="1084">
        <f>'Form 6 LNG'!$G213</f>
        <v>0</v>
      </c>
      <c r="M377" s="1084">
        <f>'Form 7 BUNKER C'!$F213</f>
        <v>0</v>
      </c>
      <c r="N377" s="1084">
        <f>'Form 7 BUNKER C'!$G213</f>
        <v>0</v>
      </c>
      <c r="O377" s="1084">
        <f>'Form 8 LFO Diesel'!$F213</f>
        <v>0</v>
      </c>
      <c r="P377" s="1085">
        <f>'Form 8 LFO Diesel'!$G213</f>
        <v>0</v>
      </c>
      <c r="Q377" s="113"/>
      <c r="R377" s="371">
        <v>0.75</v>
      </c>
      <c r="S377" s="369">
        <f t="shared" si="295"/>
        <v>0</v>
      </c>
      <c r="T377" s="1086">
        <f t="shared" si="296"/>
        <v>0</v>
      </c>
      <c r="U377" s="1086">
        <f t="shared" si="297"/>
        <v>0</v>
      </c>
      <c r="V377" s="1086">
        <f t="shared" si="298"/>
        <v>0</v>
      </c>
      <c r="W377" s="1086">
        <f t="shared" si="299"/>
        <v>0</v>
      </c>
      <c r="X377" s="1086">
        <f t="shared" si="300"/>
        <v>0</v>
      </c>
      <c r="Y377" s="1087">
        <f t="shared" si="301"/>
        <v>0</v>
      </c>
      <c r="Z377" s="113"/>
      <c r="AA377" s="113"/>
      <c r="AB377" s="371">
        <v>0.75</v>
      </c>
      <c r="AC377" s="369">
        <f t="shared" si="302"/>
        <v>0</v>
      </c>
      <c r="AD377" s="1086">
        <f t="shared" si="303"/>
        <v>0</v>
      </c>
      <c r="AE377" s="1086">
        <f t="shared" si="304"/>
        <v>0</v>
      </c>
      <c r="AF377" s="1086">
        <f t="shared" si="305"/>
        <v>0</v>
      </c>
      <c r="AG377" s="1086">
        <f t="shared" si="306"/>
        <v>0</v>
      </c>
      <c r="AH377" s="1086">
        <f t="shared" si="307"/>
        <v>0</v>
      </c>
      <c r="AI377" s="1087">
        <f t="shared" si="308"/>
        <v>0</v>
      </c>
      <c r="AJ377" s="113"/>
      <c r="AK377" s="106"/>
      <c r="AL377" s="371">
        <v>0.75</v>
      </c>
      <c r="AM377" s="369">
        <f t="shared" si="309"/>
        <v>0</v>
      </c>
      <c r="AN377" s="1086">
        <f t="shared" si="310"/>
        <v>0</v>
      </c>
      <c r="AO377" s="1086">
        <f t="shared" si="311"/>
        <v>0</v>
      </c>
      <c r="AP377" s="1086">
        <f t="shared" si="312"/>
        <v>0</v>
      </c>
      <c r="AQ377" s="1086">
        <f t="shared" si="313"/>
        <v>0</v>
      </c>
      <c r="AR377" s="1086">
        <f t="shared" si="314"/>
        <v>0</v>
      </c>
      <c r="AS377" s="1087">
        <f t="shared" si="315"/>
        <v>0</v>
      </c>
      <c r="AT377" s="113"/>
      <c r="AU377" s="106"/>
      <c r="AV377" s="371">
        <v>0.75</v>
      </c>
      <c r="AW377" s="369">
        <f t="shared" si="316"/>
        <v>0</v>
      </c>
      <c r="AX377" s="1086">
        <f t="shared" si="317"/>
        <v>0</v>
      </c>
      <c r="AY377" s="1086">
        <f t="shared" si="318"/>
        <v>0</v>
      </c>
      <c r="AZ377" s="1086">
        <f t="shared" si="319"/>
        <v>0</v>
      </c>
      <c r="BA377" s="1086">
        <f t="shared" si="320"/>
        <v>0</v>
      </c>
      <c r="BB377" s="1086">
        <f t="shared" si="321"/>
        <v>0</v>
      </c>
      <c r="BC377" s="1087">
        <f t="shared" si="322"/>
        <v>0</v>
      </c>
      <c r="BD377" s="114"/>
      <c r="BE377" s="106"/>
      <c r="BF377" s="371">
        <v>0.75</v>
      </c>
      <c r="BG377" s="369">
        <f t="shared" si="323"/>
        <v>0</v>
      </c>
      <c r="BH377" s="1086">
        <f t="shared" si="324"/>
        <v>0</v>
      </c>
      <c r="BI377" s="1086">
        <f t="shared" si="325"/>
        <v>0</v>
      </c>
      <c r="BJ377" s="1086">
        <f t="shared" si="326"/>
        <v>0</v>
      </c>
      <c r="BK377" s="1086">
        <f t="shared" si="327"/>
        <v>0</v>
      </c>
      <c r="BL377" s="1086">
        <f t="shared" si="328"/>
        <v>0</v>
      </c>
      <c r="BM377" s="1087">
        <f t="shared" si="329"/>
        <v>0</v>
      </c>
    </row>
    <row r="378" spans="2:65" x14ac:dyDescent="0.25">
      <c r="B378" s="1079">
        <v>0.74</v>
      </c>
      <c r="C378" s="369"/>
      <c r="D378" s="369"/>
      <c r="E378" s="369"/>
      <c r="F378" s="369"/>
      <c r="G378" s="369"/>
      <c r="H378" s="369"/>
      <c r="I378" s="1084">
        <f>'Form 5 BIODIESEL'!$F214</f>
        <v>0</v>
      </c>
      <c r="J378" s="1084">
        <f>'Form 5 BIODIESEL'!$G214</f>
        <v>0</v>
      </c>
      <c r="K378" s="1084">
        <f>'Form 6 LNG'!$F214</f>
        <v>0</v>
      </c>
      <c r="L378" s="1084">
        <f>'Form 6 LNG'!$G214</f>
        <v>0</v>
      </c>
      <c r="M378" s="1084">
        <f>'Form 7 BUNKER C'!$F214</f>
        <v>0</v>
      </c>
      <c r="N378" s="1084">
        <f>'Form 7 BUNKER C'!$G214</f>
        <v>0</v>
      </c>
      <c r="O378" s="1084">
        <f>'Form 8 LFO Diesel'!$F214</f>
        <v>0</v>
      </c>
      <c r="P378" s="1085">
        <f>'Form 8 LFO Diesel'!$G214</f>
        <v>0</v>
      </c>
      <c r="Q378" s="113"/>
      <c r="R378" s="371">
        <v>0.74</v>
      </c>
      <c r="S378" s="369">
        <f t="shared" si="295"/>
        <v>0</v>
      </c>
      <c r="T378" s="1086">
        <f t="shared" si="296"/>
        <v>0</v>
      </c>
      <c r="U378" s="1086">
        <f t="shared" si="297"/>
        <v>0</v>
      </c>
      <c r="V378" s="1086">
        <f t="shared" si="298"/>
        <v>0</v>
      </c>
      <c r="W378" s="1086">
        <f t="shared" si="299"/>
        <v>0</v>
      </c>
      <c r="X378" s="1086">
        <f t="shared" si="300"/>
        <v>0</v>
      </c>
      <c r="Y378" s="1087">
        <f t="shared" si="301"/>
        <v>0</v>
      </c>
      <c r="Z378" s="113"/>
      <c r="AA378" s="113"/>
      <c r="AB378" s="371">
        <v>0.74</v>
      </c>
      <c r="AC378" s="369">
        <f t="shared" si="302"/>
        <v>0</v>
      </c>
      <c r="AD378" s="1086">
        <f t="shared" si="303"/>
        <v>0</v>
      </c>
      <c r="AE378" s="1086">
        <f t="shared" si="304"/>
        <v>0</v>
      </c>
      <c r="AF378" s="1086">
        <f t="shared" si="305"/>
        <v>0</v>
      </c>
      <c r="AG378" s="1086">
        <f t="shared" si="306"/>
        <v>0</v>
      </c>
      <c r="AH378" s="1086">
        <f t="shared" si="307"/>
        <v>0</v>
      </c>
      <c r="AI378" s="1087">
        <f t="shared" si="308"/>
        <v>0</v>
      </c>
      <c r="AJ378" s="113"/>
      <c r="AK378" s="106"/>
      <c r="AL378" s="371">
        <v>0.74</v>
      </c>
      <c r="AM378" s="369">
        <f t="shared" si="309"/>
        <v>0</v>
      </c>
      <c r="AN378" s="1086">
        <f t="shared" si="310"/>
        <v>0</v>
      </c>
      <c r="AO378" s="1086">
        <f t="shared" si="311"/>
        <v>0</v>
      </c>
      <c r="AP378" s="1086">
        <f t="shared" si="312"/>
        <v>0</v>
      </c>
      <c r="AQ378" s="1086">
        <f t="shared" si="313"/>
        <v>0</v>
      </c>
      <c r="AR378" s="1086">
        <f t="shared" si="314"/>
        <v>0</v>
      </c>
      <c r="AS378" s="1087">
        <f t="shared" si="315"/>
        <v>0</v>
      </c>
      <c r="AT378" s="113"/>
      <c r="AU378" s="106"/>
      <c r="AV378" s="371">
        <v>0.74</v>
      </c>
      <c r="AW378" s="369">
        <f t="shared" si="316"/>
        <v>0</v>
      </c>
      <c r="AX378" s="1086">
        <f t="shared" si="317"/>
        <v>0</v>
      </c>
      <c r="AY378" s="1086">
        <f t="shared" si="318"/>
        <v>0</v>
      </c>
      <c r="AZ378" s="1086">
        <f t="shared" si="319"/>
        <v>0</v>
      </c>
      <c r="BA378" s="1086">
        <f t="shared" si="320"/>
        <v>0</v>
      </c>
      <c r="BB378" s="1086">
        <f t="shared" si="321"/>
        <v>0</v>
      </c>
      <c r="BC378" s="1087">
        <f t="shared" si="322"/>
        <v>0</v>
      </c>
      <c r="BD378" s="114"/>
      <c r="BE378" s="106"/>
      <c r="BF378" s="371">
        <v>0.74</v>
      </c>
      <c r="BG378" s="369">
        <f t="shared" si="323"/>
        <v>0</v>
      </c>
      <c r="BH378" s="1086">
        <f t="shared" si="324"/>
        <v>0</v>
      </c>
      <c r="BI378" s="1086">
        <f t="shared" si="325"/>
        <v>0</v>
      </c>
      <c r="BJ378" s="1086">
        <f t="shared" si="326"/>
        <v>0</v>
      </c>
      <c r="BK378" s="1086">
        <f t="shared" si="327"/>
        <v>0</v>
      </c>
      <c r="BL378" s="1086">
        <f t="shared" si="328"/>
        <v>0</v>
      </c>
      <c r="BM378" s="1087">
        <f t="shared" si="329"/>
        <v>0</v>
      </c>
    </row>
    <row r="379" spans="2:65" x14ac:dyDescent="0.25">
      <c r="B379" s="1079">
        <v>0.73</v>
      </c>
      <c r="C379" s="369"/>
      <c r="D379" s="369"/>
      <c r="E379" s="369"/>
      <c r="F379" s="369"/>
      <c r="G379" s="369"/>
      <c r="H379" s="369"/>
      <c r="I379" s="1084">
        <f>'Form 5 BIODIESEL'!$F215</f>
        <v>0</v>
      </c>
      <c r="J379" s="1084">
        <f>'Form 5 BIODIESEL'!$G215</f>
        <v>0</v>
      </c>
      <c r="K379" s="1084">
        <f>'Form 6 LNG'!$F215</f>
        <v>0</v>
      </c>
      <c r="L379" s="1084">
        <f>'Form 6 LNG'!$G215</f>
        <v>0</v>
      </c>
      <c r="M379" s="1084">
        <f>'Form 7 BUNKER C'!$F215</f>
        <v>0</v>
      </c>
      <c r="N379" s="1084">
        <f>'Form 7 BUNKER C'!$G215</f>
        <v>0</v>
      </c>
      <c r="O379" s="1084">
        <f>'Form 8 LFO Diesel'!$F215</f>
        <v>0</v>
      </c>
      <c r="P379" s="1085">
        <f>'Form 8 LFO Diesel'!$G215</f>
        <v>0</v>
      </c>
      <c r="Q379" s="113"/>
      <c r="R379" s="371">
        <v>0.73</v>
      </c>
      <c r="S379" s="369">
        <f t="shared" si="295"/>
        <v>0</v>
      </c>
      <c r="T379" s="1086">
        <f t="shared" si="296"/>
        <v>0</v>
      </c>
      <c r="U379" s="1086">
        <f t="shared" si="297"/>
        <v>0</v>
      </c>
      <c r="V379" s="1086">
        <f t="shared" si="298"/>
        <v>0</v>
      </c>
      <c r="W379" s="1086">
        <f t="shared" si="299"/>
        <v>0</v>
      </c>
      <c r="X379" s="1086">
        <f t="shared" si="300"/>
        <v>0</v>
      </c>
      <c r="Y379" s="1087">
        <f t="shared" si="301"/>
        <v>0</v>
      </c>
      <c r="Z379" s="113"/>
      <c r="AA379" s="113"/>
      <c r="AB379" s="371">
        <v>0.73</v>
      </c>
      <c r="AC379" s="369">
        <f t="shared" si="302"/>
        <v>0</v>
      </c>
      <c r="AD379" s="1086">
        <f t="shared" si="303"/>
        <v>0</v>
      </c>
      <c r="AE379" s="1086">
        <f t="shared" si="304"/>
        <v>0</v>
      </c>
      <c r="AF379" s="1086">
        <f t="shared" si="305"/>
        <v>0</v>
      </c>
      <c r="AG379" s="1086">
        <f t="shared" si="306"/>
        <v>0</v>
      </c>
      <c r="AH379" s="1086">
        <f t="shared" si="307"/>
        <v>0</v>
      </c>
      <c r="AI379" s="1087">
        <f t="shared" si="308"/>
        <v>0</v>
      </c>
      <c r="AJ379" s="113"/>
      <c r="AK379" s="106"/>
      <c r="AL379" s="371">
        <v>0.73</v>
      </c>
      <c r="AM379" s="369">
        <f t="shared" si="309"/>
        <v>0</v>
      </c>
      <c r="AN379" s="1086">
        <f t="shared" si="310"/>
        <v>0</v>
      </c>
      <c r="AO379" s="1086">
        <f t="shared" si="311"/>
        <v>0</v>
      </c>
      <c r="AP379" s="1086">
        <f t="shared" si="312"/>
        <v>0</v>
      </c>
      <c r="AQ379" s="1086">
        <f t="shared" si="313"/>
        <v>0</v>
      </c>
      <c r="AR379" s="1086">
        <f t="shared" si="314"/>
        <v>0</v>
      </c>
      <c r="AS379" s="1087">
        <f t="shared" si="315"/>
        <v>0</v>
      </c>
      <c r="AT379" s="113"/>
      <c r="AU379" s="106"/>
      <c r="AV379" s="371">
        <v>0.73</v>
      </c>
      <c r="AW379" s="369">
        <f t="shared" si="316"/>
        <v>0</v>
      </c>
      <c r="AX379" s="1086">
        <f t="shared" si="317"/>
        <v>0</v>
      </c>
      <c r="AY379" s="1086">
        <f t="shared" si="318"/>
        <v>0</v>
      </c>
      <c r="AZ379" s="1086">
        <f t="shared" si="319"/>
        <v>0</v>
      </c>
      <c r="BA379" s="1086">
        <f t="shared" si="320"/>
        <v>0</v>
      </c>
      <c r="BB379" s="1086">
        <f t="shared" si="321"/>
        <v>0</v>
      </c>
      <c r="BC379" s="1087">
        <f t="shared" si="322"/>
        <v>0</v>
      </c>
      <c r="BD379" s="114"/>
      <c r="BE379" s="106"/>
      <c r="BF379" s="371">
        <v>0.73</v>
      </c>
      <c r="BG379" s="369">
        <f t="shared" si="323"/>
        <v>0</v>
      </c>
      <c r="BH379" s="1086">
        <f t="shared" si="324"/>
        <v>0</v>
      </c>
      <c r="BI379" s="1086">
        <f t="shared" si="325"/>
        <v>0</v>
      </c>
      <c r="BJ379" s="1086">
        <f t="shared" si="326"/>
        <v>0</v>
      </c>
      <c r="BK379" s="1086">
        <f t="shared" si="327"/>
        <v>0</v>
      </c>
      <c r="BL379" s="1086">
        <f t="shared" si="328"/>
        <v>0</v>
      </c>
      <c r="BM379" s="1087">
        <f t="shared" si="329"/>
        <v>0</v>
      </c>
    </row>
    <row r="380" spans="2:65" x14ac:dyDescent="0.25">
      <c r="B380" s="1079">
        <v>0.72</v>
      </c>
      <c r="C380" s="369"/>
      <c r="D380" s="369"/>
      <c r="E380" s="369"/>
      <c r="F380" s="369"/>
      <c r="G380" s="369"/>
      <c r="H380" s="369"/>
      <c r="I380" s="1084">
        <f>'Form 5 BIODIESEL'!$F216</f>
        <v>0</v>
      </c>
      <c r="J380" s="1084">
        <f>'Form 5 BIODIESEL'!$G216</f>
        <v>0</v>
      </c>
      <c r="K380" s="1084">
        <f>'Form 6 LNG'!$F216</f>
        <v>0</v>
      </c>
      <c r="L380" s="1084">
        <f>'Form 6 LNG'!$G216</f>
        <v>0</v>
      </c>
      <c r="M380" s="1084">
        <f>'Form 7 BUNKER C'!$F216</f>
        <v>0</v>
      </c>
      <c r="N380" s="1084">
        <f>'Form 7 BUNKER C'!$G216</f>
        <v>0</v>
      </c>
      <c r="O380" s="1084">
        <f>'Form 8 LFO Diesel'!$F216</f>
        <v>0</v>
      </c>
      <c r="P380" s="1085">
        <f>'Form 8 LFO Diesel'!$G216</f>
        <v>0</v>
      </c>
      <c r="Q380" s="113"/>
      <c r="R380" s="371">
        <v>0.72</v>
      </c>
      <c r="S380" s="369">
        <f t="shared" si="295"/>
        <v>0</v>
      </c>
      <c r="T380" s="1086">
        <f t="shared" si="296"/>
        <v>0</v>
      </c>
      <c r="U380" s="1086">
        <f t="shared" si="297"/>
        <v>0</v>
      </c>
      <c r="V380" s="1086">
        <f t="shared" si="298"/>
        <v>0</v>
      </c>
      <c r="W380" s="1086">
        <f t="shared" si="299"/>
        <v>0</v>
      </c>
      <c r="X380" s="1086">
        <f t="shared" si="300"/>
        <v>0</v>
      </c>
      <c r="Y380" s="1087">
        <f t="shared" si="301"/>
        <v>0</v>
      </c>
      <c r="Z380" s="113"/>
      <c r="AA380" s="113"/>
      <c r="AB380" s="371">
        <v>0.72</v>
      </c>
      <c r="AC380" s="369">
        <f t="shared" si="302"/>
        <v>0</v>
      </c>
      <c r="AD380" s="1086">
        <f t="shared" si="303"/>
        <v>0</v>
      </c>
      <c r="AE380" s="1086">
        <f t="shared" si="304"/>
        <v>0</v>
      </c>
      <c r="AF380" s="1086">
        <f t="shared" si="305"/>
        <v>0</v>
      </c>
      <c r="AG380" s="1086">
        <f t="shared" si="306"/>
        <v>0</v>
      </c>
      <c r="AH380" s="1086">
        <f t="shared" si="307"/>
        <v>0</v>
      </c>
      <c r="AI380" s="1087">
        <f t="shared" si="308"/>
        <v>0</v>
      </c>
      <c r="AJ380" s="113"/>
      <c r="AK380" s="106"/>
      <c r="AL380" s="371">
        <v>0.72</v>
      </c>
      <c r="AM380" s="369">
        <f t="shared" si="309"/>
        <v>0</v>
      </c>
      <c r="AN380" s="1086">
        <f t="shared" si="310"/>
        <v>0</v>
      </c>
      <c r="AO380" s="1086">
        <f t="shared" si="311"/>
        <v>0</v>
      </c>
      <c r="AP380" s="1086">
        <f t="shared" si="312"/>
        <v>0</v>
      </c>
      <c r="AQ380" s="1086">
        <f t="shared" si="313"/>
        <v>0</v>
      </c>
      <c r="AR380" s="1086">
        <f t="shared" si="314"/>
        <v>0</v>
      </c>
      <c r="AS380" s="1087">
        <f t="shared" si="315"/>
        <v>0</v>
      </c>
      <c r="AT380" s="113"/>
      <c r="AU380" s="106"/>
      <c r="AV380" s="371">
        <v>0.72</v>
      </c>
      <c r="AW380" s="369">
        <f t="shared" si="316"/>
        <v>0</v>
      </c>
      <c r="AX380" s="1086">
        <f t="shared" si="317"/>
        <v>0</v>
      </c>
      <c r="AY380" s="1086">
        <f t="shared" si="318"/>
        <v>0</v>
      </c>
      <c r="AZ380" s="1086">
        <f t="shared" si="319"/>
        <v>0</v>
      </c>
      <c r="BA380" s="1086">
        <f t="shared" si="320"/>
        <v>0</v>
      </c>
      <c r="BB380" s="1086">
        <f t="shared" si="321"/>
        <v>0</v>
      </c>
      <c r="BC380" s="1087">
        <f t="shared" si="322"/>
        <v>0</v>
      </c>
      <c r="BD380" s="114"/>
      <c r="BE380" s="106"/>
      <c r="BF380" s="371">
        <v>0.72</v>
      </c>
      <c r="BG380" s="369">
        <f t="shared" si="323"/>
        <v>0</v>
      </c>
      <c r="BH380" s="1086">
        <f t="shared" si="324"/>
        <v>0</v>
      </c>
      <c r="BI380" s="1086">
        <f t="shared" si="325"/>
        <v>0</v>
      </c>
      <c r="BJ380" s="1086">
        <f t="shared" si="326"/>
        <v>0</v>
      </c>
      <c r="BK380" s="1086">
        <f t="shared" si="327"/>
        <v>0</v>
      </c>
      <c r="BL380" s="1086">
        <f t="shared" si="328"/>
        <v>0</v>
      </c>
      <c r="BM380" s="1087">
        <f t="shared" si="329"/>
        <v>0</v>
      </c>
    </row>
    <row r="381" spans="2:65" x14ac:dyDescent="0.25">
      <c r="B381" s="1079">
        <v>0.71</v>
      </c>
      <c r="C381" s="369"/>
      <c r="D381" s="369"/>
      <c r="E381" s="369"/>
      <c r="F381" s="369"/>
      <c r="G381" s="369"/>
      <c r="H381" s="369"/>
      <c r="I381" s="1084">
        <f>'Form 5 BIODIESEL'!$F217</f>
        <v>0</v>
      </c>
      <c r="J381" s="1084">
        <f>'Form 5 BIODIESEL'!$G217</f>
        <v>0</v>
      </c>
      <c r="K381" s="1084">
        <f>'Form 6 LNG'!$F217</f>
        <v>0</v>
      </c>
      <c r="L381" s="1084">
        <f>'Form 6 LNG'!$G217</f>
        <v>0</v>
      </c>
      <c r="M381" s="1084">
        <f>'Form 7 BUNKER C'!$F217</f>
        <v>0</v>
      </c>
      <c r="N381" s="1084">
        <f>'Form 7 BUNKER C'!$G217</f>
        <v>0</v>
      </c>
      <c r="O381" s="1084">
        <f>'Form 8 LFO Diesel'!$F217</f>
        <v>0</v>
      </c>
      <c r="P381" s="1085">
        <f>'Form 8 LFO Diesel'!$G217</f>
        <v>0</v>
      </c>
      <c r="Q381" s="113"/>
      <c r="R381" s="371">
        <v>0.71</v>
      </c>
      <c r="S381" s="369">
        <f t="shared" si="295"/>
        <v>0</v>
      </c>
      <c r="T381" s="1086">
        <f t="shared" si="296"/>
        <v>0</v>
      </c>
      <c r="U381" s="1086">
        <f t="shared" si="297"/>
        <v>0</v>
      </c>
      <c r="V381" s="1086">
        <f t="shared" si="298"/>
        <v>0</v>
      </c>
      <c r="W381" s="1086">
        <f t="shared" si="299"/>
        <v>0</v>
      </c>
      <c r="X381" s="1086">
        <f t="shared" si="300"/>
        <v>0</v>
      </c>
      <c r="Y381" s="1087">
        <f t="shared" si="301"/>
        <v>0</v>
      </c>
      <c r="Z381" s="113"/>
      <c r="AA381" s="113"/>
      <c r="AB381" s="371">
        <v>0.71</v>
      </c>
      <c r="AC381" s="369">
        <f t="shared" si="302"/>
        <v>0</v>
      </c>
      <c r="AD381" s="1086">
        <f t="shared" si="303"/>
        <v>0</v>
      </c>
      <c r="AE381" s="1086">
        <f t="shared" si="304"/>
        <v>0</v>
      </c>
      <c r="AF381" s="1086">
        <f t="shared" si="305"/>
        <v>0</v>
      </c>
      <c r="AG381" s="1086">
        <f t="shared" si="306"/>
        <v>0</v>
      </c>
      <c r="AH381" s="1086">
        <f t="shared" si="307"/>
        <v>0</v>
      </c>
      <c r="AI381" s="1087">
        <f t="shared" si="308"/>
        <v>0</v>
      </c>
      <c r="AJ381" s="113"/>
      <c r="AK381" s="106"/>
      <c r="AL381" s="371">
        <v>0.71</v>
      </c>
      <c r="AM381" s="369">
        <f t="shared" si="309"/>
        <v>0</v>
      </c>
      <c r="AN381" s="1086">
        <f t="shared" si="310"/>
        <v>0</v>
      </c>
      <c r="AO381" s="1086">
        <f t="shared" si="311"/>
        <v>0</v>
      </c>
      <c r="AP381" s="1086">
        <f t="shared" si="312"/>
        <v>0</v>
      </c>
      <c r="AQ381" s="1086">
        <f t="shared" si="313"/>
        <v>0</v>
      </c>
      <c r="AR381" s="1086">
        <f t="shared" si="314"/>
        <v>0</v>
      </c>
      <c r="AS381" s="1087">
        <f t="shared" si="315"/>
        <v>0</v>
      </c>
      <c r="AT381" s="113"/>
      <c r="AU381" s="106"/>
      <c r="AV381" s="371">
        <v>0.71</v>
      </c>
      <c r="AW381" s="369">
        <f t="shared" si="316"/>
        <v>0</v>
      </c>
      <c r="AX381" s="1086">
        <f t="shared" si="317"/>
        <v>0</v>
      </c>
      <c r="AY381" s="1086">
        <f t="shared" si="318"/>
        <v>0</v>
      </c>
      <c r="AZ381" s="1086">
        <f t="shared" si="319"/>
        <v>0</v>
      </c>
      <c r="BA381" s="1086">
        <f t="shared" si="320"/>
        <v>0</v>
      </c>
      <c r="BB381" s="1086">
        <f t="shared" si="321"/>
        <v>0</v>
      </c>
      <c r="BC381" s="1087">
        <f t="shared" si="322"/>
        <v>0</v>
      </c>
      <c r="BD381" s="114"/>
      <c r="BE381" s="106"/>
      <c r="BF381" s="371">
        <v>0.71</v>
      </c>
      <c r="BG381" s="369">
        <f t="shared" si="323"/>
        <v>0</v>
      </c>
      <c r="BH381" s="1086">
        <f t="shared" si="324"/>
        <v>0</v>
      </c>
      <c r="BI381" s="1086">
        <f t="shared" si="325"/>
        <v>0</v>
      </c>
      <c r="BJ381" s="1086">
        <f t="shared" si="326"/>
        <v>0</v>
      </c>
      <c r="BK381" s="1086">
        <f t="shared" si="327"/>
        <v>0</v>
      </c>
      <c r="BL381" s="1086">
        <f t="shared" si="328"/>
        <v>0</v>
      </c>
      <c r="BM381" s="1087">
        <f t="shared" si="329"/>
        <v>0</v>
      </c>
    </row>
    <row r="382" spans="2:65" x14ac:dyDescent="0.25">
      <c r="B382" s="1079">
        <v>0.7</v>
      </c>
      <c r="C382" s="369"/>
      <c r="D382" s="369"/>
      <c r="E382" s="369"/>
      <c r="F382" s="369"/>
      <c r="G382" s="369"/>
      <c r="H382" s="369"/>
      <c r="I382" s="1084">
        <f>'Form 5 BIODIESEL'!$F232</f>
        <v>0</v>
      </c>
      <c r="J382" s="1084">
        <f>'Form 5 BIODIESEL'!$G232</f>
        <v>0</v>
      </c>
      <c r="K382" s="1084">
        <f>'Form 6 LNG'!$F232</f>
        <v>0</v>
      </c>
      <c r="L382" s="1084">
        <f>'Form 6 LNG'!$G232</f>
        <v>0</v>
      </c>
      <c r="M382" s="1084">
        <f>'Form 7 BUNKER C'!$F232</f>
        <v>0</v>
      </c>
      <c r="N382" s="1084">
        <f>'Form 7 BUNKER C'!$G232</f>
        <v>0</v>
      </c>
      <c r="O382" s="1084">
        <f>'Form 8 LFO Diesel'!$F232</f>
        <v>0</v>
      </c>
      <c r="P382" s="1085">
        <f>'Form 8 LFO Diesel'!$G232</f>
        <v>0</v>
      </c>
      <c r="Q382" s="113"/>
      <c r="R382" s="371">
        <v>0.7</v>
      </c>
      <c r="S382" s="369">
        <f t="shared" si="295"/>
        <v>0</v>
      </c>
      <c r="T382" s="1086">
        <f t="shared" si="296"/>
        <v>0</v>
      </c>
      <c r="U382" s="1086">
        <f t="shared" si="297"/>
        <v>0</v>
      </c>
      <c r="V382" s="1086">
        <f t="shared" si="298"/>
        <v>0</v>
      </c>
      <c r="W382" s="1086">
        <f t="shared" si="299"/>
        <v>0</v>
      </c>
      <c r="X382" s="1086">
        <f t="shared" si="300"/>
        <v>0</v>
      </c>
      <c r="Y382" s="1087">
        <f t="shared" si="301"/>
        <v>0</v>
      </c>
      <c r="Z382" s="113"/>
      <c r="AA382" s="113"/>
      <c r="AB382" s="371">
        <v>0.7</v>
      </c>
      <c r="AC382" s="369">
        <f t="shared" si="302"/>
        <v>0</v>
      </c>
      <c r="AD382" s="1086">
        <f t="shared" si="303"/>
        <v>0</v>
      </c>
      <c r="AE382" s="1086">
        <f t="shared" si="304"/>
        <v>0</v>
      </c>
      <c r="AF382" s="1086">
        <f t="shared" si="305"/>
        <v>0</v>
      </c>
      <c r="AG382" s="1086">
        <f t="shared" si="306"/>
        <v>0</v>
      </c>
      <c r="AH382" s="1086">
        <f t="shared" si="307"/>
        <v>0</v>
      </c>
      <c r="AI382" s="1087">
        <f t="shared" si="308"/>
        <v>0</v>
      </c>
      <c r="AJ382" s="113"/>
      <c r="AK382" s="106"/>
      <c r="AL382" s="371">
        <v>0.7</v>
      </c>
      <c r="AM382" s="369">
        <f t="shared" si="309"/>
        <v>0</v>
      </c>
      <c r="AN382" s="1086">
        <f t="shared" si="310"/>
        <v>0</v>
      </c>
      <c r="AO382" s="1086">
        <f t="shared" si="311"/>
        <v>0</v>
      </c>
      <c r="AP382" s="1086">
        <f t="shared" si="312"/>
        <v>0</v>
      </c>
      <c r="AQ382" s="1086">
        <f t="shared" si="313"/>
        <v>0</v>
      </c>
      <c r="AR382" s="1086">
        <f t="shared" si="314"/>
        <v>0</v>
      </c>
      <c r="AS382" s="1087">
        <f t="shared" si="315"/>
        <v>0</v>
      </c>
      <c r="AT382" s="113"/>
      <c r="AU382" s="106"/>
      <c r="AV382" s="371">
        <v>0.7</v>
      </c>
      <c r="AW382" s="369">
        <f t="shared" si="316"/>
        <v>0</v>
      </c>
      <c r="AX382" s="1086">
        <f t="shared" si="317"/>
        <v>0</v>
      </c>
      <c r="AY382" s="1086">
        <f t="shared" si="318"/>
        <v>0</v>
      </c>
      <c r="AZ382" s="1086">
        <f t="shared" si="319"/>
        <v>0</v>
      </c>
      <c r="BA382" s="1086">
        <f t="shared" si="320"/>
        <v>0</v>
      </c>
      <c r="BB382" s="1086">
        <f t="shared" si="321"/>
        <v>0</v>
      </c>
      <c r="BC382" s="1087">
        <f t="shared" si="322"/>
        <v>0</v>
      </c>
      <c r="BD382" s="114"/>
      <c r="BE382" s="106"/>
      <c r="BF382" s="371">
        <v>0.7</v>
      </c>
      <c r="BG382" s="369">
        <f t="shared" si="323"/>
        <v>0</v>
      </c>
      <c r="BH382" s="1086">
        <f t="shared" si="324"/>
        <v>0</v>
      </c>
      <c r="BI382" s="1086">
        <f t="shared" si="325"/>
        <v>0</v>
      </c>
      <c r="BJ382" s="1086">
        <f t="shared" si="326"/>
        <v>0</v>
      </c>
      <c r="BK382" s="1086">
        <f t="shared" si="327"/>
        <v>0</v>
      </c>
      <c r="BL382" s="1086">
        <f t="shared" si="328"/>
        <v>0</v>
      </c>
      <c r="BM382" s="1087">
        <f t="shared" si="329"/>
        <v>0</v>
      </c>
    </row>
    <row r="383" spans="2:65" x14ac:dyDescent="0.25">
      <c r="B383" s="1079">
        <v>0.69</v>
      </c>
      <c r="C383" s="369"/>
      <c r="D383" s="369"/>
      <c r="E383" s="369"/>
      <c r="F383" s="369"/>
      <c r="G383" s="369"/>
      <c r="H383" s="369"/>
      <c r="I383" s="1084">
        <f>'Form 5 BIODIESEL'!$F233</f>
        <v>0</v>
      </c>
      <c r="J383" s="1084">
        <f>'Form 5 BIODIESEL'!$G233</f>
        <v>0</v>
      </c>
      <c r="K383" s="1084">
        <f>'Form 6 LNG'!$F233</f>
        <v>0</v>
      </c>
      <c r="L383" s="1084">
        <f>'Form 6 LNG'!$G233</f>
        <v>0</v>
      </c>
      <c r="M383" s="1084">
        <f>'Form 7 BUNKER C'!$F233</f>
        <v>0</v>
      </c>
      <c r="N383" s="1084">
        <f>'Form 7 BUNKER C'!$G233</f>
        <v>0</v>
      </c>
      <c r="O383" s="1084">
        <f>'Form 8 LFO Diesel'!$F233</f>
        <v>0</v>
      </c>
      <c r="P383" s="1085">
        <f>'Form 8 LFO Diesel'!$G233</f>
        <v>0</v>
      </c>
      <c r="Q383" s="113"/>
      <c r="R383" s="371">
        <v>0.69</v>
      </c>
      <c r="S383" s="369">
        <f t="shared" si="295"/>
        <v>0</v>
      </c>
      <c r="T383" s="1086">
        <f t="shared" si="296"/>
        <v>0</v>
      </c>
      <c r="U383" s="1086">
        <f t="shared" si="297"/>
        <v>0</v>
      </c>
      <c r="V383" s="1086">
        <f t="shared" si="298"/>
        <v>0</v>
      </c>
      <c r="W383" s="1086">
        <f t="shared" si="299"/>
        <v>0</v>
      </c>
      <c r="X383" s="1086">
        <f t="shared" si="300"/>
        <v>0</v>
      </c>
      <c r="Y383" s="1087">
        <f t="shared" si="301"/>
        <v>0</v>
      </c>
      <c r="Z383" s="113"/>
      <c r="AA383" s="113"/>
      <c r="AB383" s="371">
        <v>0.69</v>
      </c>
      <c r="AC383" s="369">
        <f t="shared" si="302"/>
        <v>0</v>
      </c>
      <c r="AD383" s="1086">
        <f t="shared" si="303"/>
        <v>0</v>
      </c>
      <c r="AE383" s="1086">
        <f t="shared" si="304"/>
        <v>0</v>
      </c>
      <c r="AF383" s="1086">
        <f t="shared" si="305"/>
        <v>0</v>
      </c>
      <c r="AG383" s="1086">
        <f t="shared" si="306"/>
        <v>0</v>
      </c>
      <c r="AH383" s="1086">
        <f t="shared" si="307"/>
        <v>0</v>
      </c>
      <c r="AI383" s="1087">
        <f t="shared" si="308"/>
        <v>0</v>
      </c>
      <c r="AJ383" s="113"/>
      <c r="AK383" s="106"/>
      <c r="AL383" s="371">
        <v>0.69</v>
      </c>
      <c r="AM383" s="369">
        <f t="shared" si="309"/>
        <v>0</v>
      </c>
      <c r="AN383" s="1086">
        <f t="shared" si="310"/>
        <v>0</v>
      </c>
      <c r="AO383" s="1086">
        <f t="shared" si="311"/>
        <v>0</v>
      </c>
      <c r="AP383" s="1086">
        <f t="shared" si="312"/>
        <v>0</v>
      </c>
      <c r="AQ383" s="1086">
        <f t="shared" si="313"/>
        <v>0</v>
      </c>
      <c r="AR383" s="1086">
        <f t="shared" si="314"/>
        <v>0</v>
      </c>
      <c r="AS383" s="1087">
        <f t="shared" si="315"/>
        <v>0</v>
      </c>
      <c r="AT383" s="113"/>
      <c r="AU383" s="106"/>
      <c r="AV383" s="371">
        <v>0.69</v>
      </c>
      <c r="AW383" s="369">
        <f t="shared" si="316"/>
        <v>0</v>
      </c>
      <c r="AX383" s="1086">
        <f t="shared" si="317"/>
        <v>0</v>
      </c>
      <c r="AY383" s="1086">
        <f t="shared" si="318"/>
        <v>0</v>
      </c>
      <c r="AZ383" s="1086">
        <f t="shared" si="319"/>
        <v>0</v>
      </c>
      <c r="BA383" s="1086">
        <f t="shared" si="320"/>
        <v>0</v>
      </c>
      <c r="BB383" s="1086">
        <f t="shared" si="321"/>
        <v>0</v>
      </c>
      <c r="BC383" s="1087">
        <f t="shared" si="322"/>
        <v>0</v>
      </c>
      <c r="BD383" s="114"/>
      <c r="BE383" s="106"/>
      <c r="BF383" s="371">
        <v>0.69</v>
      </c>
      <c r="BG383" s="369">
        <f t="shared" si="323"/>
        <v>0</v>
      </c>
      <c r="BH383" s="1086">
        <f t="shared" si="324"/>
        <v>0</v>
      </c>
      <c r="BI383" s="1086">
        <f t="shared" si="325"/>
        <v>0</v>
      </c>
      <c r="BJ383" s="1086">
        <f t="shared" si="326"/>
        <v>0</v>
      </c>
      <c r="BK383" s="1086">
        <f t="shared" si="327"/>
        <v>0</v>
      </c>
      <c r="BL383" s="1086">
        <f t="shared" si="328"/>
        <v>0</v>
      </c>
      <c r="BM383" s="1087">
        <f t="shared" si="329"/>
        <v>0</v>
      </c>
    </row>
    <row r="384" spans="2:65" x14ac:dyDescent="0.25">
      <c r="B384" s="1079">
        <v>0.68</v>
      </c>
      <c r="C384" s="369"/>
      <c r="D384" s="369"/>
      <c r="E384" s="369"/>
      <c r="F384" s="369"/>
      <c r="G384" s="369"/>
      <c r="H384" s="369"/>
      <c r="I384" s="1084">
        <f>'Form 5 BIODIESEL'!$F234</f>
        <v>0</v>
      </c>
      <c r="J384" s="1084">
        <f>'Form 5 BIODIESEL'!$G234</f>
        <v>0</v>
      </c>
      <c r="K384" s="1084">
        <f>'Form 6 LNG'!$F234</f>
        <v>0</v>
      </c>
      <c r="L384" s="1084">
        <f>'Form 6 LNG'!$G234</f>
        <v>0</v>
      </c>
      <c r="M384" s="1084">
        <f>'Form 7 BUNKER C'!$F234</f>
        <v>0</v>
      </c>
      <c r="N384" s="1084">
        <f>'Form 7 BUNKER C'!$G234</f>
        <v>0</v>
      </c>
      <c r="O384" s="1084">
        <f>'Form 8 LFO Diesel'!$F234</f>
        <v>0</v>
      </c>
      <c r="P384" s="1085">
        <f>'Form 8 LFO Diesel'!$G234</f>
        <v>0</v>
      </c>
      <c r="Q384" s="113"/>
      <c r="R384" s="371">
        <v>0.68</v>
      </c>
      <c r="S384" s="369">
        <f t="shared" ref="S384:S415" si="330">$S$5*$C$352*(1+$C$4)^($R$349-$B$349)+(1-$S$5)*$C$352+$S$6*$D$352*(1+$C$5)^($R$349-$B$349)+(1-$S$6)*$D$352</f>
        <v>0</v>
      </c>
      <c r="T384" s="1086">
        <f t="shared" ref="T384:T415" si="331">$T$5*$E$352*(1+$C$4)^($R$349-$B$349)+(1-$T$5)*$E$352+$T$6*$F$352*(1+$C$5)^($R$349-$B$349)+(1-$T$6)*$F$352</f>
        <v>0</v>
      </c>
      <c r="U384" s="1086">
        <f t="shared" ref="U384:U415" si="332">$U$5*$G$352*(1+$C$4)^($R$349-$B$349)+(1-$U$5)*$G$352+$U$6*$H$352*(1+$C$5)^($R$349-$B$349)+(1-$U$6)*$H$352</f>
        <v>0</v>
      </c>
      <c r="V384" s="1086">
        <f t="shared" ref="V384:V415" si="333">$V$5*$I384*(1+$C$4)^($R$349-$B$349)+(1-$V$5)*$I384+$V$6*$J384*(1+$C$5)^($R$349-$B$349)+(1-$V$6)*$J384</f>
        <v>0</v>
      </c>
      <c r="W384" s="1086">
        <f t="shared" ref="W384:W415" si="334">($W$5*$K384*(1+$C$4)^($R$349-$B$349)+(1-$W$5)*$K384+$W$6*$L384*(1+$C$5)^($R$349-$B$349)+(1-$W$6)*$L384)*(1+$C$9)</f>
        <v>0</v>
      </c>
      <c r="X384" s="1086">
        <f t="shared" ref="X384:X415" si="335">($X$5*$M384*(1+$C$4)^($R$349-$B$349)+(1-$X$5)*$M384+$X$6*$N384*(1+$C$5)^($R$349-$B$349)+(1-$X$6)*$N384)*(1+$C$9)</f>
        <v>0</v>
      </c>
      <c r="Y384" s="1087">
        <f t="shared" ref="Y384:Y415" si="336">($Y$5*$O384*(1+$C$4)^($R$349-$B$349)+(1-$Y$5)*$O384+$Y$6*$P384*(1+$C$5)^($R$349-$B$349)+(1-$Y$6)*$P384)*(1+$C$9)</f>
        <v>0</v>
      </c>
      <c r="Z384" s="113"/>
      <c r="AA384" s="113"/>
      <c r="AB384" s="371">
        <v>0.68</v>
      </c>
      <c r="AC384" s="369">
        <f t="shared" ref="AC384:AC415" si="337">$S$5*$C$352*(1+$C$4)^($AB$349-$B$349)+(1-$S$5)*$C$352+$S$6*$D$352*(1+$C$5)^($AB$349-$B$349)+(1-$S$6)*$D$352</f>
        <v>0</v>
      </c>
      <c r="AD384" s="1086">
        <f t="shared" ref="AD384:AD415" si="338">$T$5*$E$352*(1+$C$4)^($AB$349-$B$349)+(1-$T$5)*$E$352+$T$6*$F$352*(1+$C$5)^($AB$349-$B$349)+(1-$T$6)*$F$352</f>
        <v>0</v>
      </c>
      <c r="AE384" s="1086">
        <f t="shared" ref="AE384:AE415" si="339">$U$5*$G$352*(1+$C$4)^($AB$349-$B$349)+(1-$U$5)*$G$352+$U$6*$H$352*(1+$C$5)^($AB$349-$B$349)+(1-$U$6)*$H$352</f>
        <v>0</v>
      </c>
      <c r="AF384" s="1086">
        <f t="shared" ref="AF384:AF415" si="340">$V$5*$I384*(1+$C$4)^($AB$349-$B$349)+(1-$V$5)*$I384+$V$6*$J384*(1+$C$5)^($AB$349-$B$349)+(1-$V$6)*$J384</f>
        <v>0</v>
      </c>
      <c r="AG384" s="1086">
        <f t="shared" ref="AG384:AG415" si="341">($W$5*$K384*(1+$C$4)^($AB$349-$B$349)+(1-$W$5)*$K384+$W$6*$L384*(1+$C$5)^($AB$349-$B$349)+(1-$W$6)*$L384)*(1+$S$6)</f>
        <v>0</v>
      </c>
      <c r="AH384" s="1086">
        <f t="shared" ref="AH384:AH415" si="342">($X$5*$M384*(1+$C$4)^($AB$349-$B$349)+(1-$X$5)*$M384+$X$6*$N384*(1+$C$5)^($AB$349-$B$349)+(1-$X$6)*$N384)*(1+$C$9)</f>
        <v>0</v>
      </c>
      <c r="AI384" s="1087">
        <f t="shared" ref="AI384:AI415" si="343">($Y$5*$O384*(1+$C$4)^($AB$349-$B$349)+(1-$Y$5)*$O384+$Y$6*$P384*(1+$C$5)^($AB$349-$B$349)+(1-$Y$6)*$P384)*(1+$C$9)</f>
        <v>0</v>
      </c>
      <c r="AJ384" s="113"/>
      <c r="AK384" s="106"/>
      <c r="AL384" s="371">
        <v>0.68</v>
      </c>
      <c r="AM384" s="369">
        <f t="shared" ref="AM384:AM415" si="344">$S$5*$C$352*(1+$C$4)^($AL$349-$B$349)+(1-$S$5)*$C$352+$S$6*$D$352*(1+$C$5)^($AL$349-$B$349)+(1-$S$6)*$D$352</f>
        <v>0</v>
      </c>
      <c r="AN384" s="1086">
        <f t="shared" ref="AN384:AN415" si="345">$T$5*$E$352*(1+$C$4)^($AL$349-$B$349)+(1-$T$5)*$E$352+$T$6*$F$352*(1+$C$5)^($AL$349-$B$349)+(1-$T$6)*$F$352</f>
        <v>0</v>
      </c>
      <c r="AO384" s="1086">
        <f t="shared" ref="AO384:AO415" si="346">$U$5*$G$352*(1+$C$4)^($AL$349-$B$349)+(1-$U$5)*$G$352+$U$6*$H$352*(1+$C$5)^($AL$349-$B$349)+(1-$U$6)*$H$352</f>
        <v>0</v>
      </c>
      <c r="AP384" s="1086">
        <f t="shared" ref="AP384:AP415" si="347">$V$5*$I384*(1+$C$4)^($AL$349-$B$349)+(1-$V$5)*$I384+$V$6*$J384*(1+$C$5)^($AL$349-$B$349)+(1-$V$6)*$J384</f>
        <v>0</v>
      </c>
      <c r="AQ384" s="1086">
        <f t="shared" ref="AQ384:AQ415" si="348">($W$5*$K384*(1+$C$4)^($AL$349-$B$349)+(1-$W$5)*$K384+$W$6*$L384*(1+$C$5)^($AL$349-$B$349)+(1-$W$6)*$L384)*(1+$C$9)</f>
        <v>0</v>
      </c>
      <c r="AR384" s="1086">
        <f t="shared" ref="AR384:AR415" si="349">($X$5*$M384*(1+$C$4)^($AL$349-$B$349)+(1-$X$5)*$M384+$X$6*$N384*(1+$C$5)^($AL$349-$B$349)+(1-$X$6)*$N384)*(1+$C$9)</f>
        <v>0</v>
      </c>
      <c r="AS384" s="1087">
        <f t="shared" ref="AS384:AS415" si="350">($Y$5*$O384*(1+$C$4)^($AL$349-$B$349)+(1-$Y$5)*$O384+$Y$6*$P384*(1+$C$5)^($AL$349-$B$349)+(1-$Y$6)*$P384)*(1+$C$9)</f>
        <v>0</v>
      </c>
      <c r="AT384" s="113"/>
      <c r="AU384" s="106"/>
      <c r="AV384" s="371">
        <v>0.68</v>
      </c>
      <c r="AW384" s="369">
        <f t="shared" ref="AW384:AW415" si="351">$S$5*$C$352*(1+$C$4)^($AV$349-$B$349)+(1-$S$5)*$C$352+$S$6*$D$352*(1+$C$5)^($AV$349-$B$349)+(1-$S$6)*$D$352</f>
        <v>0</v>
      </c>
      <c r="AX384" s="1086">
        <f t="shared" ref="AX384:AX415" si="352">$T$5*$E$352*(1+$C$4)^($AV$349-$B$349)+(1-$T$5)*$E$352+$T$6*$F$352*(1+$C$5)^($AV$349-$B$349)+(1-$T$6)*$F$352</f>
        <v>0</v>
      </c>
      <c r="AY384" s="1086">
        <f t="shared" ref="AY384:AY415" si="353">$U$5*$G$352*(1+$C$4)^($AV$349-$B$349)+(1-$U$5)*$G$352+$U$6*$H$352*(1+$C$5)^($AV$349-$B$349)+(1-$U$6)*$H$352</f>
        <v>0</v>
      </c>
      <c r="AZ384" s="1086">
        <f t="shared" ref="AZ384:AZ415" si="354">$V$5*$I384*(1+$C$4)^($AV$349-$B$349)+(1-$V$5)*$I384+$V$6*$J384*(1+$C$5)^($AV$349-$B$349)+(1-$V$6)*$J384</f>
        <v>0</v>
      </c>
      <c r="BA384" s="1086">
        <f t="shared" ref="BA384:BA415" si="355">($W$5*$K384*(1+$C$4)^($AV$349-$B$349)+(1-$W$5)*$K384+$W$6*$L384*(1+$C$5)^($AV$349-$B$349)+(1-$W$6)*$L384)*(1+$C$9)</f>
        <v>0</v>
      </c>
      <c r="BB384" s="1086">
        <f t="shared" ref="BB384:BB415" si="356">($X$5*$M384*(1+$C$4)^($AV$349-$B$349)+(1-$X$5)*$M384+$X$6*$N384*(1+$C$5)^($AV$349-$B$349)+(1-$X$6)*$N384)*(1+$C$9)</f>
        <v>0</v>
      </c>
      <c r="BC384" s="1087">
        <f t="shared" ref="BC384:BC415" si="357">($Y$5*$O384*(1+$C$4)^($AV$349-$B$349)+(1-$Y$5)*$O384+$Y$6*$P384*(1+$C$5)^($AV$349-$B$349)+(1-$Y$6)*$P384)*(1+$C$9)</f>
        <v>0</v>
      </c>
      <c r="BD384" s="114"/>
      <c r="BE384" s="106"/>
      <c r="BF384" s="371">
        <v>0.68</v>
      </c>
      <c r="BG384" s="369">
        <f t="shared" ref="BG384:BG415" si="358">$S$5*$C$352*(1+$C$4)^($BF$349-$B$349)+(1-$S$5)*$C$352+$S$6*$D$352*(1+$C$5)^($BF$349-$B$349)+(1-$S$6)*$D$352</f>
        <v>0</v>
      </c>
      <c r="BH384" s="1086">
        <f t="shared" ref="BH384:BH415" si="359">$T$5*$E$352*(1+$C$4)^($BF$349-$B$349)+(1-$T$5)*$E$352+$T$6*$F$352*(1+$C$5)^($BF$349-$B$349)+(1-$T$6)*$F$352</f>
        <v>0</v>
      </c>
      <c r="BI384" s="1086">
        <f t="shared" ref="BI384:BI415" si="360">$U$5*$G$352*(1+$C$4)^($BF$349-$B$349)+(1-$U$5)*$G$352+$U$6*$H$352*(1+$C$5)^($BF$349-$B$349)+(1-$U$6)*$H$352</f>
        <v>0</v>
      </c>
      <c r="BJ384" s="1086">
        <f t="shared" ref="BJ384:BJ415" si="361">$V$5*$I384*(1+$C$4)^($BF$349-$B$349)+(1-$V$5)*$I384+$V$6*$J384*(1+$C$5)^($BF$349-$B$349)+(1-$V$6)*$J384</f>
        <v>0</v>
      </c>
      <c r="BK384" s="1086">
        <f t="shared" ref="BK384:BK415" si="362">($W$5*$K384*(1+$C$4)^($BF$349-$B$349)+(1-$W$5)*$K384+$W$6*$L384*(1+$C$5)^($BF$349-$B$349)+(1-$W$6)*$L384)*(1+$C$9)</f>
        <v>0</v>
      </c>
      <c r="BL384" s="1086">
        <f t="shared" ref="BL384:BL415" si="363">($X$5*$M384*(1+$C$4)^($BF$349-$B$349)+(1-$X$5)*$M384+$X$6*$N384*(1+$C$5)^($BF$349-$B$349)+(1-$X$6)*$N384)*(1+$C$9)</f>
        <v>0</v>
      </c>
      <c r="BM384" s="1087">
        <f t="shared" si="329"/>
        <v>0</v>
      </c>
    </row>
    <row r="385" spans="2:65" x14ac:dyDescent="0.25">
      <c r="B385" s="1079">
        <v>0.67</v>
      </c>
      <c r="C385" s="369"/>
      <c r="D385" s="369"/>
      <c r="E385" s="369"/>
      <c r="F385" s="369"/>
      <c r="G385" s="369"/>
      <c r="H385" s="369"/>
      <c r="I385" s="1084">
        <f>'Form 5 BIODIESEL'!$F235</f>
        <v>0</v>
      </c>
      <c r="J385" s="1084">
        <f>'Form 5 BIODIESEL'!$G235</f>
        <v>0</v>
      </c>
      <c r="K385" s="1084">
        <f>'Form 6 LNG'!$F235</f>
        <v>0</v>
      </c>
      <c r="L385" s="1084">
        <f>'Form 6 LNG'!$G235</f>
        <v>0</v>
      </c>
      <c r="M385" s="1084">
        <f>'Form 7 BUNKER C'!$F235</f>
        <v>0</v>
      </c>
      <c r="N385" s="1084">
        <f>'Form 7 BUNKER C'!$G235</f>
        <v>0</v>
      </c>
      <c r="O385" s="1084">
        <f>'Form 8 LFO Diesel'!$F235</f>
        <v>0</v>
      </c>
      <c r="P385" s="1085">
        <f>'Form 8 LFO Diesel'!$G235</f>
        <v>0</v>
      </c>
      <c r="Q385" s="113"/>
      <c r="R385" s="371">
        <v>0.67</v>
      </c>
      <c r="S385" s="369">
        <f t="shared" si="330"/>
        <v>0</v>
      </c>
      <c r="T385" s="1086">
        <f t="shared" si="331"/>
        <v>0</v>
      </c>
      <c r="U385" s="1086">
        <f t="shared" si="332"/>
        <v>0</v>
      </c>
      <c r="V385" s="1086">
        <f t="shared" si="333"/>
        <v>0</v>
      </c>
      <c r="W385" s="1086">
        <f t="shared" si="334"/>
        <v>0</v>
      </c>
      <c r="X385" s="1086">
        <f t="shared" si="335"/>
        <v>0</v>
      </c>
      <c r="Y385" s="1087">
        <f t="shared" si="336"/>
        <v>0</v>
      </c>
      <c r="Z385" s="113"/>
      <c r="AA385" s="113"/>
      <c r="AB385" s="371">
        <v>0.67</v>
      </c>
      <c r="AC385" s="369">
        <f t="shared" si="337"/>
        <v>0</v>
      </c>
      <c r="AD385" s="1086">
        <f t="shared" si="338"/>
        <v>0</v>
      </c>
      <c r="AE385" s="1086">
        <f t="shared" si="339"/>
        <v>0</v>
      </c>
      <c r="AF385" s="1086">
        <f t="shared" si="340"/>
        <v>0</v>
      </c>
      <c r="AG385" s="1086">
        <f t="shared" si="341"/>
        <v>0</v>
      </c>
      <c r="AH385" s="1086">
        <f t="shared" si="342"/>
        <v>0</v>
      </c>
      <c r="AI385" s="1087">
        <f t="shared" si="343"/>
        <v>0</v>
      </c>
      <c r="AJ385" s="113"/>
      <c r="AK385" s="106"/>
      <c r="AL385" s="371">
        <v>0.67</v>
      </c>
      <c r="AM385" s="369">
        <f t="shared" si="344"/>
        <v>0</v>
      </c>
      <c r="AN385" s="1086">
        <f t="shared" si="345"/>
        <v>0</v>
      </c>
      <c r="AO385" s="1086">
        <f t="shared" si="346"/>
        <v>0</v>
      </c>
      <c r="AP385" s="1086">
        <f t="shared" si="347"/>
        <v>0</v>
      </c>
      <c r="AQ385" s="1086">
        <f t="shared" si="348"/>
        <v>0</v>
      </c>
      <c r="AR385" s="1086">
        <f t="shared" si="349"/>
        <v>0</v>
      </c>
      <c r="AS385" s="1087">
        <f t="shared" si="350"/>
        <v>0</v>
      </c>
      <c r="AT385" s="113"/>
      <c r="AU385" s="106"/>
      <c r="AV385" s="371">
        <v>0.67</v>
      </c>
      <c r="AW385" s="369">
        <f t="shared" si="351"/>
        <v>0</v>
      </c>
      <c r="AX385" s="1086">
        <f t="shared" si="352"/>
        <v>0</v>
      </c>
      <c r="AY385" s="1086">
        <f t="shared" si="353"/>
        <v>0</v>
      </c>
      <c r="AZ385" s="1086">
        <f t="shared" si="354"/>
        <v>0</v>
      </c>
      <c r="BA385" s="1086">
        <f t="shared" si="355"/>
        <v>0</v>
      </c>
      <c r="BB385" s="1086">
        <f t="shared" si="356"/>
        <v>0</v>
      </c>
      <c r="BC385" s="1087">
        <f t="shared" si="357"/>
        <v>0</v>
      </c>
      <c r="BD385" s="114"/>
      <c r="BE385" s="106"/>
      <c r="BF385" s="371">
        <v>0.67</v>
      </c>
      <c r="BG385" s="369">
        <f t="shared" si="358"/>
        <v>0</v>
      </c>
      <c r="BH385" s="1086">
        <f t="shared" si="359"/>
        <v>0</v>
      </c>
      <c r="BI385" s="1086">
        <f t="shared" si="360"/>
        <v>0</v>
      </c>
      <c r="BJ385" s="1086">
        <f t="shared" si="361"/>
        <v>0</v>
      </c>
      <c r="BK385" s="1086">
        <f t="shared" si="362"/>
        <v>0</v>
      </c>
      <c r="BL385" s="1086">
        <f t="shared" si="363"/>
        <v>0</v>
      </c>
      <c r="BM385" s="1087">
        <f t="shared" si="329"/>
        <v>0</v>
      </c>
    </row>
    <row r="386" spans="2:65" x14ac:dyDescent="0.25">
      <c r="B386" s="1079">
        <v>0.66</v>
      </c>
      <c r="C386" s="369"/>
      <c r="D386" s="369"/>
      <c r="E386" s="369"/>
      <c r="F386" s="369"/>
      <c r="G386" s="369"/>
      <c r="H386" s="369"/>
      <c r="I386" s="1084">
        <f>'Form 5 BIODIESEL'!$F236</f>
        <v>0</v>
      </c>
      <c r="J386" s="1084">
        <f>'Form 5 BIODIESEL'!$G236</f>
        <v>0</v>
      </c>
      <c r="K386" s="1084">
        <f>'Form 6 LNG'!$F236</f>
        <v>0</v>
      </c>
      <c r="L386" s="1084">
        <f>'Form 6 LNG'!$G236</f>
        <v>0</v>
      </c>
      <c r="M386" s="1084">
        <f>'Form 7 BUNKER C'!$F236</f>
        <v>0</v>
      </c>
      <c r="N386" s="1084">
        <f>'Form 7 BUNKER C'!$G236</f>
        <v>0</v>
      </c>
      <c r="O386" s="1084">
        <f>'Form 8 LFO Diesel'!$F236</f>
        <v>0</v>
      </c>
      <c r="P386" s="1085">
        <f>'Form 8 LFO Diesel'!$G236</f>
        <v>0</v>
      </c>
      <c r="Q386" s="113"/>
      <c r="R386" s="371">
        <v>0.66</v>
      </c>
      <c r="S386" s="369">
        <f t="shared" si="330"/>
        <v>0</v>
      </c>
      <c r="T386" s="1086">
        <f t="shared" si="331"/>
        <v>0</v>
      </c>
      <c r="U386" s="1086">
        <f t="shared" si="332"/>
        <v>0</v>
      </c>
      <c r="V386" s="1086">
        <f t="shared" si="333"/>
        <v>0</v>
      </c>
      <c r="W386" s="1086">
        <f t="shared" si="334"/>
        <v>0</v>
      </c>
      <c r="X386" s="1086">
        <f t="shared" si="335"/>
        <v>0</v>
      </c>
      <c r="Y386" s="1087">
        <f t="shared" si="336"/>
        <v>0</v>
      </c>
      <c r="Z386" s="113"/>
      <c r="AA386" s="113"/>
      <c r="AB386" s="371">
        <v>0.66</v>
      </c>
      <c r="AC386" s="369">
        <f t="shared" si="337"/>
        <v>0</v>
      </c>
      <c r="AD386" s="1086">
        <f t="shared" si="338"/>
        <v>0</v>
      </c>
      <c r="AE386" s="1086">
        <f t="shared" si="339"/>
        <v>0</v>
      </c>
      <c r="AF386" s="1086">
        <f t="shared" si="340"/>
        <v>0</v>
      </c>
      <c r="AG386" s="1086">
        <f t="shared" si="341"/>
        <v>0</v>
      </c>
      <c r="AH386" s="1086">
        <f t="shared" si="342"/>
        <v>0</v>
      </c>
      <c r="AI386" s="1087">
        <f t="shared" si="343"/>
        <v>0</v>
      </c>
      <c r="AJ386" s="113"/>
      <c r="AK386" s="106"/>
      <c r="AL386" s="371">
        <v>0.66</v>
      </c>
      <c r="AM386" s="369">
        <f t="shared" si="344"/>
        <v>0</v>
      </c>
      <c r="AN386" s="1086">
        <f t="shared" si="345"/>
        <v>0</v>
      </c>
      <c r="AO386" s="1086">
        <f t="shared" si="346"/>
        <v>0</v>
      </c>
      <c r="AP386" s="1086">
        <f t="shared" si="347"/>
        <v>0</v>
      </c>
      <c r="AQ386" s="1086">
        <f t="shared" si="348"/>
        <v>0</v>
      </c>
      <c r="AR386" s="1086">
        <f t="shared" si="349"/>
        <v>0</v>
      </c>
      <c r="AS386" s="1087">
        <f t="shared" si="350"/>
        <v>0</v>
      </c>
      <c r="AT386" s="113"/>
      <c r="AU386" s="106"/>
      <c r="AV386" s="371">
        <v>0.66</v>
      </c>
      <c r="AW386" s="369">
        <f t="shared" si="351"/>
        <v>0</v>
      </c>
      <c r="AX386" s="1086">
        <f t="shared" si="352"/>
        <v>0</v>
      </c>
      <c r="AY386" s="1086">
        <f t="shared" si="353"/>
        <v>0</v>
      </c>
      <c r="AZ386" s="1086">
        <f t="shared" si="354"/>
        <v>0</v>
      </c>
      <c r="BA386" s="1086">
        <f t="shared" si="355"/>
        <v>0</v>
      </c>
      <c r="BB386" s="1086">
        <f t="shared" si="356"/>
        <v>0</v>
      </c>
      <c r="BC386" s="1087">
        <f t="shared" si="357"/>
        <v>0</v>
      </c>
      <c r="BD386" s="114"/>
      <c r="BE386" s="106"/>
      <c r="BF386" s="371">
        <v>0.66</v>
      </c>
      <c r="BG386" s="369">
        <f t="shared" si="358"/>
        <v>0</v>
      </c>
      <c r="BH386" s="1086">
        <f t="shared" si="359"/>
        <v>0</v>
      </c>
      <c r="BI386" s="1086">
        <f t="shared" si="360"/>
        <v>0</v>
      </c>
      <c r="BJ386" s="1086">
        <f t="shared" si="361"/>
        <v>0</v>
      </c>
      <c r="BK386" s="1086">
        <f t="shared" si="362"/>
        <v>0</v>
      </c>
      <c r="BL386" s="1086">
        <f t="shared" si="363"/>
        <v>0</v>
      </c>
      <c r="BM386" s="1087">
        <f t="shared" si="329"/>
        <v>0</v>
      </c>
    </row>
    <row r="387" spans="2:65" x14ac:dyDescent="0.25">
      <c r="B387" s="1079">
        <v>0.65</v>
      </c>
      <c r="C387" s="369"/>
      <c r="D387" s="369"/>
      <c r="E387" s="369"/>
      <c r="F387" s="369"/>
      <c r="G387" s="369"/>
      <c r="H387" s="369"/>
      <c r="I387" s="1084">
        <f>'Form 5 BIODIESEL'!$F237</f>
        <v>0</v>
      </c>
      <c r="J387" s="1084">
        <f>'Form 5 BIODIESEL'!$G237</f>
        <v>0</v>
      </c>
      <c r="K387" s="1084">
        <f>'Form 6 LNG'!$F237</f>
        <v>0</v>
      </c>
      <c r="L387" s="1084">
        <f>'Form 6 LNG'!$G237</f>
        <v>0</v>
      </c>
      <c r="M387" s="1084">
        <f>'Form 7 BUNKER C'!$F237</f>
        <v>0</v>
      </c>
      <c r="N387" s="1084">
        <f>'Form 7 BUNKER C'!$G237</f>
        <v>0</v>
      </c>
      <c r="O387" s="1084">
        <f>'Form 8 LFO Diesel'!$F237</f>
        <v>0</v>
      </c>
      <c r="P387" s="1085">
        <f>'Form 8 LFO Diesel'!$G237</f>
        <v>0</v>
      </c>
      <c r="Q387" s="113"/>
      <c r="R387" s="371">
        <v>0.65</v>
      </c>
      <c r="S387" s="369">
        <f t="shared" si="330"/>
        <v>0</v>
      </c>
      <c r="T387" s="1086">
        <f t="shared" si="331"/>
        <v>0</v>
      </c>
      <c r="U387" s="1086">
        <f t="shared" si="332"/>
        <v>0</v>
      </c>
      <c r="V387" s="1086">
        <f t="shared" si="333"/>
        <v>0</v>
      </c>
      <c r="W387" s="1086">
        <f t="shared" si="334"/>
        <v>0</v>
      </c>
      <c r="X387" s="1086">
        <f t="shared" si="335"/>
        <v>0</v>
      </c>
      <c r="Y387" s="1087">
        <f t="shared" si="336"/>
        <v>0</v>
      </c>
      <c r="Z387" s="113"/>
      <c r="AA387" s="113"/>
      <c r="AB387" s="371">
        <v>0.65</v>
      </c>
      <c r="AC387" s="369">
        <f t="shared" si="337"/>
        <v>0</v>
      </c>
      <c r="AD387" s="1086">
        <f t="shared" si="338"/>
        <v>0</v>
      </c>
      <c r="AE387" s="1086">
        <f t="shared" si="339"/>
        <v>0</v>
      </c>
      <c r="AF387" s="1086">
        <f t="shared" si="340"/>
        <v>0</v>
      </c>
      <c r="AG387" s="1086">
        <f t="shared" si="341"/>
        <v>0</v>
      </c>
      <c r="AH387" s="1086">
        <f t="shared" si="342"/>
        <v>0</v>
      </c>
      <c r="AI387" s="1087">
        <f t="shared" si="343"/>
        <v>0</v>
      </c>
      <c r="AJ387" s="113"/>
      <c r="AK387" s="106"/>
      <c r="AL387" s="371">
        <v>0.65</v>
      </c>
      <c r="AM387" s="369">
        <f t="shared" si="344"/>
        <v>0</v>
      </c>
      <c r="AN387" s="1086">
        <f t="shared" si="345"/>
        <v>0</v>
      </c>
      <c r="AO387" s="1086">
        <f t="shared" si="346"/>
        <v>0</v>
      </c>
      <c r="AP387" s="1086">
        <f t="shared" si="347"/>
        <v>0</v>
      </c>
      <c r="AQ387" s="1086">
        <f t="shared" si="348"/>
        <v>0</v>
      </c>
      <c r="AR387" s="1086">
        <f t="shared" si="349"/>
        <v>0</v>
      </c>
      <c r="AS387" s="1087">
        <f t="shared" si="350"/>
        <v>0</v>
      </c>
      <c r="AT387" s="113"/>
      <c r="AU387" s="106"/>
      <c r="AV387" s="371">
        <v>0.65</v>
      </c>
      <c r="AW387" s="369">
        <f t="shared" si="351"/>
        <v>0</v>
      </c>
      <c r="AX387" s="1086">
        <f t="shared" si="352"/>
        <v>0</v>
      </c>
      <c r="AY387" s="1086">
        <f t="shared" si="353"/>
        <v>0</v>
      </c>
      <c r="AZ387" s="1086">
        <f t="shared" si="354"/>
        <v>0</v>
      </c>
      <c r="BA387" s="1086">
        <f t="shared" si="355"/>
        <v>0</v>
      </c>
      <c r="BB387" s="1086">
        <f t="shared" si="356"/>
        <v>0</v>
      </c>
      <c r="BC387" s="1087">
        <f t="shared" si="357"/>
        <v>0</v>
      </c>
      <c r="BD387" s="114"/>
      <c r="BE387" s="106"/>
      <c r="BF387" s="371">
        <v>0.65</v>
      </c>
      <c r="BG387" s="369">
        <f t="shared" si="358"/>
        <v>0</v>
      </c>
      <c r="BH387" s="1086">
        <f t="shared" si="359"/>
        <v>0</v>
      </c>
      <c r="BI387" s="1086">
        <f t="shared" si="360"/>
        <v>0</v>
      </c>
      <c r="BJ387" s="1086">
        <f t="shared" si="361"/>
        <v>0</v>
      </c>
      <c r="BK387" s="1086">
        <f t="shared" si="362"/>
        <v>0</v>
      </c>
      <c r="BL387" s="1086">
        <f t="shared" si="363"/>
        <v>0</v>
      </c>
      <c r="BM387" s="1087">
        <f t="shared" si="329"/>
        <v>0</v>
      </c>
    </row>
    <row r="388" spans="2:65" x14ac:dyDescent="0.25">
      <c r="B388" s="1079">
        <v>0.64</v>
      </c>
      <c r="C388" s="369"/>
      <c r="D388" s="369"/>
      <c r="E388" s="369"/>
      <c r="F388" s="369"/>
      <c r="G388" s="369"/>
      <c r="H388" s="369"/>
      <c r="I388" s="1084">
        <f>'Form 5 BIODIESEL'!$F238</f>
        <v>0</v>
      </c>
      <c r="J388" s="1084">
        <f>'Form 5 BIODIESEL'!$G238</f>
        <v>0</v>
      </c>
      <c r="K388" s="1084">
        <f>'Form 6 LNG'!$F238</f>
        <v>0</v>
      </c>
      <c r="L388" s="1084">
        <f>'Form 6 LNG'!$G238</f>
        <v>0</v>
      </c>
      <c r="M388" s="1084">
        <f>'Form 7 BUNKER C'!$F238</f>
        <v>0</v>
      </c>
      <c r="N388" s="1084">
        <f>'Form 7 BUNKER C'!$G238</f>
        <v>0</v>
      </c>
      <c r="O388" s="1084">
        <f>'Form 8 LFO Diesel'!$F238</f>
        <v>0</v>
      </c>
      <c r="P388" s="1085">
        <f>'Form 8 LFO Diesel'!$G238</f>
        <v>0</v>
      </c>
      <c r="Q388" s="113"/>
      <c r="R388" s="371">
        <v>0.64</v>
      </c>
      <c r="S388" s="369">
        <f t="shared" si="330"/>
        <v>0</v>
      </c>
      <c r="T388" s="1086">
        <f t="shared" si="331"/>
        <v>0</v>
      </c>
      <c r="U388" s="1086">
        <f t="shared" si="332"/>
        <v>0</v>
      </c>
      <c r="V388" s="1086">
        <f t="shared" si="333"/>
        <v>0</v>
      </c>
      <c r="W388" s="1086">
        <f t="shared" si="334"/>
        <v>0</v>
      </c>
      <c r="X388" s="1086">
        <f t="shared" si="335"/>
        <v>0</v>
      </c>
      <c r="Y388" s="1087">
        <f t="shared" si="336"/>
        <v>0</v>
      </c>
      <c r="Z388" s="113"/>
      <c r="AA388" s="113"/>
      <c r="AB388" s="371">
        <v>0.64</v>
      </c>
      <c r="AC388" s="369">
        <f t="shared" si="337"/>
        <v>0</v>
      </c>
      <c r="AD388" s="1086">
        <f t="shared" si="338"/>
        <v>0</v>
      </c>
      <c r="AE388" s="1086">
        <f t="shared" si="339"/>
        <v>0</v>
      </c>
      <c r="AF388" s="1086">
        <f t="shared" si="340"/>
        <v>0</v>
      </c>
      <c r="AG388" s="1086">
        <f t="shared" si="341"/>
        <v>0</v>
      </c>
      <c r="AH388" s="1086">
        <f t="shared" si="342"/>
        <v>0</v>
      </c>
      <c r="AI388" s="1087">
        <f t="shared" si="343"/>
        <v>0</v>
      </c>
      <c r="AJ388" s="113"/>
      <c r="AK388" s="106"/>
      <c r="AL388" s="371">
        <v>0.64</v>
      </c>
      <c r="AM388" s="369">
        <f t="shared" si="344"/>
        <v>0</v>
      </c>
      <c r="AN388" s="1086">
        <f t="shared" si="345"/>
        <v>0</v>
      </c>
      <c r="AO388" s="1086">
        <f t="shared" si="346"/>
        <v>0</v>
      </c>
      <c r="AP388" s="1086">
        <f t="shared" si="347"/>
        <v>0</v>
      </c>
      <c r="AQ388" s="1086">
        <f t="shared" si="348"/>
        <v>0</v>
      </c>
      <c r="AR388" s="1086">
        <f t="shared" si="349"/>
        <v>0</v>
      </c>
      <c r="AS388" s="1087">
        <f t="shared" si="350"/>
        <v>0</v>
      </c>
      <c r="AT388" s="113"/>
      <c r="AU388" s="106"/>
      <c r="AV388" s="371">
        <v>0.64</v>
      </c>
      <c r="AW388" s="369">
        <f t="shared" si="351"/>
        <v>0</v>
      </c>
      <c r="AX388" s="1086">
        <f t="shared" si="352"/>
        <v>0</v>
      </c>
      <c r="AY388" s="1086">
        <f t="shared" si="353"/>
        <v>0</v>
      </c>
      <c r="AZ388" s="1086">
        <f t="shared" si="354"/>
        <v>0</v>
      </c>
      <c r="BA388" s="1086">
        <f t="shared" si="355"/>
        <v>0</v>
      </c>
      <c r="BB388" s="1086">
        <f t="shared" si="356"/>
        <v>0</v>
      </c>
      <c r="BC388" s="1087">
        <f t="shared" si="357"/>
        <v>0</v>
      </c>
      <c r="BD388" s="114"/>
      <c r="BE388" s="106"/>
      <c r="BF388" s="371">
        <v>0.64</v>
      </c>
      <c r="BG388" s="369">
        <f t="shared" si="358"/>
        <v>0</v>
      </c>
      <c r="BH388" s="1086">
        <f t="shared" si="359"/>
        <v>0</v>
      </c>
      <c r="BI388" s="1086">
        <f t="shared" si="360"/>
        <v>0</v>
      </c>
      <c r="BJ388" s="1086">
        <f t="shared" si="361"/>
        <v>0</v>
      </c>
      <c r="BK388" s="1086">
        <f t="shared" si="362"/>
        <v>0</v>
      </c>
      <c r="BL388" s="1086">
        <f t="shared" si="363"/>
        <v>0</v>
      </c>
      <c r="BM388" s="1087">
        <f t="shared" si="329"/>
        <v>0</v>
      </c>
    </row>
    <row r="389" spans="2:65" x14ac:dyDescent="0.25">
      <c r="B389" s="1079">
        <v>0.63</v>
      </c>
      <c r="C389" s="369"/>
      <c r="D389" s="369"/>
      <c r="E389" s="369"/>
      <c r="F389" s="369"/>
      <c r="G389" s="369"/>
      <c r="H389" s="369"/>
      <c r="I389" s="1084">
        <f>'Form 5 BIODIESEL'!$F239</f>
        <v>0</v>
      </c>
      <c r="J389" s="1084">
        <f>'Form 5 BIODIESEL'!$G239</f>
        <v>0</v>
      </c>
      <c r="K389" s="1084">
        <f>'Form 6 LNG'!$F239</f>
        <v>0</v>
      </c>
      <c r="L389" s="1084">
        <f>'Form 6 LNG'!$G239</f>
        <v>0</v>
      </c>
      <c r="M389" s="1084">
        <f>'Form 7 BUNKER C'!$F239</f>
        <v>0</v>
      </c>
      <c r="N389" s="1084">
        <f>'Form 7 BUNKER C'!$G239</f>
        <v>0</v>
      </c>
      <c r="O389" s="1084">
        <f>'Form 8 LFO Diesel'!$F239</f>
        <v>0</v>
      </c>
      <c r="P389" s="1085">
        <f>'Form 8 LFO Diesel'!$G239</f>
        <v>0</v>
      </c>
      <c r="Q389" s="113"/>
      <c r="R389" s="371">
        <v>0.63</v>
      </c>
      <c r="S389" s="369">
        <f t="shared" si="330"/>
        <v>0</v>
      </c>
      <c r="T389" s="1086">
        <f t="shared" si="331"/>
        <v>0</v>
      </c>
      <c r="U389" s="1086">
        <f t="shared" si="332"/>
        <v>0</v>
      </c>
      <c r="V389" s="1086">
        <f t="shared" si="333"/>
        <v>0</v>
      </c>
      <c r="W389" s="1086">
        <f t="shared" si="334"/>
        <v>0</v>
      </c>
      <c r="X389" s="1086">
        <f t="shared" si="335"/>
        <v>0</v>
      </c>
      <c r="Y389" s="1087">
        <f t="shared" si="336"/>
        <v>0</v>
      </c>
      <c r="Z389" s="113"/>
      <c r="AA389" s="113"/>
      <c r="AB389" s="371">
        <v>0.63</v>
      </c>
      <c r="AC389" s="369">
        <f t="shared" si="337"/>
        <v>0</v>
      </c>
      <c r="AD389" s="1086">
        <f t="shared" si="338"/>
        <v>0</v>
      </c>
      <c r="AE389" s="1086">
        <f t="shared" si="339"/>
        <v>0</v>
      </c>
      <c r="AF389" s="1086">
        <f t="shared" si="340"/>
        <v>0</v>
      </c>
      <c r="AG389" s="1086">
        <f t="shared" si="341"/>
        <v>0</v>
      </c>
      <c r="AH389" s="1086">
        <f t="shared" si="342"/>
        <v>0</v>
      </c>
      <c r="AI389" s="1087">
        <f t="shared" si="343"/>
        <v>0</v>
      </c>
      <c r="AJ389" s="113"/>
      <c r="AK389" s="106"/>
      <c r="AL389" s="371">
        <v>0.63</v>
      </c>
      <c r="AM389" s="369">
        <f t="shared" si="344"/>
        <v>0</v>
      </c>
      <c r="AN389" s="1086">
        <f t="shared" si="345"/>
        <v>0</v>
      </c>
      <c r="AO389" s="1086">
        <f t="shared" si="346"/>
        <v>0</v>
      </c>
      <c r="AP389" s="1086">
        <f t="shared" si="347"/>
        <v>0</v>
      </c>
      <c r="AQ389" s="1086">
        <f t="shared" si="348"/>
        <v>0</v>
      </c>
      <c r="AR389" s="1086">
        <f t="shared" si="349"/>
        <v>0</v>
      </c>
      <c r="AS389" s="1087">
        <f t="shared" si="350"/>
        <v>0</v>
      </c>
      <c r="AT389" s="113"/>
      <c r="AU389" s="106"/>
      <c r="AV389" s="371">
        <v>0.63</v>
      </c>
      <c r="AW389" s="369">
        <f t="shared" si="351"/>
        <v>0</v>
      </c>
      <c r="AX389" s="1086">
        <f t="shared" si="352"/>
        <v>0</v>
      </c>
      <c r="AY389" s="1086">
        <f t="shared" si="353"/>
        <v>0</v>
      </c>
      <c r="AZ389" s="1086">
        <f t="shared" si="354"/>
        <v>0</v>
      </c>
      <c r="BA389" s="1086">
        <f t="shared" si="355"/>
        <v>0</v>
      </c>
      <c r="BB389" s="1086">
        <f t="shared" si="356"/>
        <v>0</v>
      </c>
      <c r="BC389" s="1087">
        <f t="shared" si="357"/>
        <v>0</v>
      </c>
      <c r="BD389" s="114"/>
      <c r="BE389" s="106"/>
      <c r="BF389" s="371">
        <v>0.63</v>
      </c>
      <c r="BG389" s="369">
        <f t="shared" si="358"/>
        <v>0</v>
      </c>
      <c r="BH389" s="1086">
        <f t="shared" si="359"/>
        <v>0</v>
      </c>
      <c r="BI389" s="1086">
        <f t="shared" si="360"/>
        <v>0</v>
      </c>
      <c r="BJ389" s="1086">
        <f t="shared" si="361"/>
        <v>0</v>
      </c>
      <c r="BK389" s="1086">
        <f t="shared" si="362"/>
        <v>0</v>
      </c>
      <c r="BL389" s="1086">
        <f t="shared" si="363"/>
        <v>0</v>
      </c>
      <c r="BM389" s="1087">
        <f t="shared" si="329"/>
        <v>0</v>
      </c>
    </row>
    <row r="390" spans="2:65" x14ac:dyDescent="0.25">
      <c r="B390" s="1079">
        <v>0.62</v>
      </c>
      <c r="C390" s="369"/>
      <c r="D390" s="369"/>
      <c r="E390" s="369"/>
      <c r="F390" s="369"/>
      <c r="G390" s="369"/>
      <c r="H390" s="369"/>
      <c r="I390" s="1084">
        <f>'Form 5 BIODIESEL'!$F240</f>
        <v>0</v>
      </c>
      <c r="J390" s="1084">
        <f>'Form 5 BIODIESEL'!$G240</f>
        <v>0</v>
      </c>
      <c r="K390" s="1084">
        <f>'Form 6 LNG'!$F240</f>
        <v>0</v>
      </c>
      <c r="L390" s="1084">
        <f>'Form 6 LNG'!$G240</f>
        <v>0</v>
      </c>
      <c r="M390" s="1084">
        <f>'Form 7 BUNKER C'!$F240</f>
        <v>0</v>
      </c>
      <c r="N390" s="1084">
        <f>'Form 7 BUNKER C'!$G240</f>
        <v>0</v>
      </c>
      <c r="O390" s="1084">
        <f>'Form 8 LFO Diesel'!$F240</f>
        <v>0</v>
      </c>
      <c r="P390" s="1085">
        <f>'Form 8 LFO Diesel'!$G240</f>
        <v>0</v>
      </c>
      <c r="Q390" s="113"/>
      <c r="R390" s="371">
        <v>0.62</v>
      </c>
      <c r="S390" s="369">
        <f t="shared" si="330"/>
        <v>0</v>
      </c>
      <c r="T390" s="1086">
        <f t="shared" si="331"/>
        <v>0</v>
      </c>
      <c r="U390" s="1086">
        <f t="shared" si="332"/>
        <v>0</v>
      </c>
      <c r="V390" s="1086">
        <f t="shared" si="333"/>
        <v>0</v>
      </c>
      <c r="W390" s="1086">
        <f t="shared" si="334"/>
        <v>0</v>
      </c>
      <c r="X390" s="1086">
        <f t="shared" si="335"/>
        <v>0</v>
      </c>
      <c r="Y390" s="1087">
        <f t="shared" si="336"/>
        <v>0</v>
      </c>
      <c r="Z390" s="113"/>
      <c r="AA390" s="113"/>
      <c r="AB390" s="371">
        <v>0.62</v>
      </c>
      <c r="AC390" s="369">
        <f t="shared" si="337"/>
        <v>0</v>
      </c>
      <c r="AD390" s="1086">
        <f t="shared" si="338"/>
        <v>0</v>
      </c>
      <c r="AE390" s="1086">
        <f t="shared" si="339"/>
        <v>0</v>
      </c>
      <c r="AF390" s="1086">
        <f t="shared" si="340"/>
        <v>0</v>
      </c>
      <c r="AG390" s="1086">
        <f t="shared" si="341"/>
        <v>0</v>
      </c>
      <c r="AH390" s="1086">
        <f t="shared" si="342"/>
        <v>0</v>
      </c>
      <c r="AI390" s="1087">
        <f t="shared" si="343"/>
        <v>0</v>
      </c>
      <c r="AJ390" s="113"/>
      <c r="AK390" s="106"/>
      <c r="AL390" s="371">
        <v>0.62</v>
      </c>
      <c r="AM390" s="369">
        <f t="shared" si="344"/>
        <v>0</v>
      </c>
      <c r="AN390" s="1086">
        <f t="shared" si="345"/>
        <v>0</v>
      </c>
      <c r="AO390" s="1086">
        <f t="shared" si="346"/>
        <v>0</v>
      </c>
      <c r="AP390" s="1086">
        <f t="shared" si="347"/>
        <v>0</v>
      </c>
      <c r="AQ390" s="1086">
        <f t="shared" si="348"/>
        <v>0</v>
      </c>
      <c r="AR390" s="1086">
        <f t="shared" si="349"/>
        <v>0</v>
      </c>
      <c r="AS390" s="1087">
        <f t="shared" si="350"/>
        <v>0</v>
      </c>
      <c r="AT390" s="113"/>
      <c r="AU390" s="106"/>
      <c r="AV390" s="371">
        <v>0.62</v>
      </c>
      <c r="AW390" s="369">
        <f t="shared" si="351"/>
        <v>0</v>
      </c>
      <c r="AX390" s="1086">
        <f t="shared" si="352"/>
        <v>0</v>
      </c>
      <c r="AY390" s="1086">
        <f t="shared" si="353"/>
        <v>0</v>
      </c>
      <c r="AZ390" s="1086">
        <f t="shared" si="354"/>
        <v>0</v>
      </c>
      <c r="BA390" s="1086">
        <f t="shared" si="355"/>
        <v>0</v>
      </c>
      <c r="BB390" s="1086">
        <f t="shared" si="356"/>
        <v>0</v>
      </c>
      <c r="BC390" s="1087">
        <f t="shared" si="357"/>
        <v>0</v>
      </c>
      <c r="BD390" s="114"/>
      <c r="BE390" s="106"/>
      <c r="BF390" s="371">
        <v>0.62</v>
      </c>
      <c r="BG390" s="369">
        <f t="shared" si="358"/>
        <v>0</v>
      </c>
      <c r="BH390" s="1086">
        <f t="shared" si="359"/>
        <v>0</v>
      </c>
      <c r="BI390" s="1086">
        <f t="shared" si="360"/>
        <v>0</v>
      </c>
      <c r="BJ390" s="1086">
        <f t="shared" si="361"/>
        <v>0</v>
      </c>
      <c r="BK390" s="1086">
        <f t="shared" si="362"/>
        <v>0</v>
      </c>
      <c r="BL390" s="1086">
        <f t="shared" si="363"/>
        <v>0</v>
      </c>
      <c r="BM390" s="1087">
        <f t="shared" si="329"/>
        <v>0</v>
      </c>
    </row>
    <row r="391" spans="2:65" x14ac:dyDescent="0.25">
      <c r="B391" s="1079">
        <v>0.61</v>
      </c>
      <c r="C391" s="369"/>
      <c r="D391" s="369"/>
      <c r="E391" s="369"/>
      <c r="F391" s="369"/>
      <c r="G391" s="369"/>
      <c r="H391" s="369"/>
      <c r="I391" s="1084">
        <f>'Form 5 BIODIESEL'!$F241</f>
        <v>0</v>
      </c>
      <c r="J391" s="1084">
        <f>'Form 5 BIODIESEL'!$G241</f>
        <v>0</v>
      </c>
      <c r="K391" s="1084">
        <f>'Form 6 LNG'!$F241</f>
        <v>0</v>
      </c>
      <c r="L391" s="1084">
        <f>'Form 6 LNG'!$G241</f>
        <v>0</v>
      </c>
      <c r="M391" s="1084">
        <f>'Form 7 BUNKER C'!$F241</f>
        <v>0</v>
      </c>
      <c r="N391" s="1084">
        <f>'Form 7 BUNKER C'!$G241</f>
        <v>0</v>
      </c>
      <c r="O391" s="1084">
        <f>'Form 8 LFO Diesel'!$F241</f>
        <v>0</v>
      </c>
      <c r="P391" s="1085">
        <f>'Form 8 LFO Diesel'!$G241</f>
        <v>0</v>
      </c>
      <c r="Q391" s="113"/>
      <c r="R391" s="371">
        <v>0.61</v>
      </c>
      <c r="S391" s="369">
        <f t="shared" si="330"/>
        <v>0</v>
      </c>
      <c r="T391" s="1086">
        <f t="shared" si="331"/>
        <v>0</v>
      </c>
      <c r="U391" s="1086">
        <f t="shared" si="332"/>
        <v>0</v>
      </c>
      <c r="V391" s="1086">
        <f t="shared" si="333"/>
        <v>0</v>
      </c>
      <c r="W391" s="1086">
        <f t="shared" si="334"/>
        <v>0</v>
      </c>
      <c r="X391" s="1086">
        <f t="shared" si="335"/>
        <v>0</v>
      </c>
      <c r="Y391" s="1087">
        <f t="shared" si="336"/>
        <v>0</v>
      </c>
      <c r="Z391" s="113"/>
      <c r="AA391" s="113"/>
      <c r="AB391" s="371">
        <v>0.61</v>
      </c>
      <c r="AC391" s="369">
        <f t="shared" si="337"/>
        <v>0</v>
      </c>
      <c r="AD391" s="1086">
        <f t="shared" si="338"/>
        <v>0</v>
      </c>
      <c r="AE391" s="1086">
        <f t="shared" si="339"/>
        <v>0</v>
      </c>
      <c r="AF391" s="1086">
        <f t="shared" si="340"/>
        <v>0</v>
      </c>
      <c r="AG391" s="1086">
        <f t="shared" si="341"/>
        <v>0</v>
      </c>
      <c r="AH391" s="1086">
        <f t="shared" si="342"/>
        <v>0</v>
      </c>
      <c r="AI391" s="1087">
        <f t="shared" si="343"/>
        <v>0</v>
      </c>
      <c r="AJ391" s="113"/>
      <c r="AK391" s="106"/>
      <c r="AL391" s="371">
        <v>0.61</v>
      </c>
      <c r="AM391" s="369">
        <f t="shared" si="344"/>
        <v>0</v>
      </c>
      <c r="AN391" s="1086">
        <f t="shared" si="345"/>
        <v>0</v>
      </c>
      <c r="AO391" s="1086">
        <f t="shared" si="346"/>
        <v>0</v>
      </c>
      <c r="AP391" s="1086">
        <f t="shared" si="347"/>
        <v>0</v>
      </c>
      <c r="AQ391" s="1086">
        <f t="shared" si="348"/>
        <v>0</v>
      </c>
      <c r="AR391" s="1086">
        <f t="shared" si="349"/>
        <v>0</v>
      </c>
      <c r="AS391" s="1087">
        <f t="shared" si="350"/>
        <v>0</v>
      </c>
      <c r="AT391" s="113"/>
      <c r="AU391" s="106"/>
      <c r="AV391" s="371">
        <v>0.61</v>
      </c>
      <c r="AW391" s="369">
        <f t="shared" si="351"/>
        <v>0</v>
      </c>
      <c r="AX391" s="1086">
        <f t="shared" si="352"/>
        <v>0</v>
      </c>
      <c r="AY391" s="1086">
        <f t="shared" si="353"/>
        <v>0</v>
      </c>
      <c r="AZ391" s="1086">
        <f t="shared" si="354"/>
        <v>0</v>
      </c>
      <c r="BA391" s="1086">
        <f t="shared" si="355"/>
        <v>0</v>
      </c>
      <c r="BB391" s="1086">
        <f t="shared" si="356"/>
        <v>0</v>
      </c>
      <c r="BC391" s="1087">
        <f t="shared" si="357"/>
        <v>0</v>
      </c>
      <c r="BD391" s="114"/>
      <c r="BE391" s="106"/>
      <c r="BF391" s="371">
        <v>0.61</v>
      </c>
      <c r="BG391" s="369">
        <f t="shared" si="358"/>
        <v>0</v>
      </c>
      <c r="BH391" s="1086">
        <f t="shared" si="359"/>
        <v>0</v>
      </c>
      <c r="BI391" s="1086">
        <f t="shared" si="360"/>
        <v>0</v>
      </c>
      <c r="BJ391" s="1086">
        <f t="shared" si="361"/>
        <v>0</v>
      </c>
      <c r="BK391" s="1086">
        <f t="shared" si="362"/>
        <v>0</v>
      </c>
      <c r="BL391" s="1086">
        <f t="shared" si="363"/>
        <v>0</v>
      </c>
      <c r="BM391" s="1087">
        <f t="shared" si="329"/>
        <v>0</v>
      </c>
    </row>
    <row r="392" spans="2:65" x14ac:dyDescent="0.25">
      <c r="B392" s="1079">
        <v>0.6</v>
      </c>
      <c r="C392" s="369"/>
      <c r="D392" s="369"/>
      <c r="E392" s="369"/>
      <c r="F392" s="369"/>
      <c r="G392" s="369"/>
      <c r="H392" s="369"/>
      <c r="I392" s="1084">
        <f>'Form 5 BIODIESEL'!$F242</f>
        <v>0</v>
      </c>
      <c r="J392" s="1084">
        <f>'Form 5 BIODIESEL'!$G242</f>
        <v>0</v>
      </c>
      <c r="K392" s="1084">
        <f>'Form 6 LNG'!$F242</f>
        <v>0</v>
      </c>
      <c r="L392" s="1084">
        <f>'Form 6 LNG'!$G242</f>
        <v>0</v>
      </c>
      <c r="M392" s="1084">
        <f>'Form 7 BUNKER C'!$F242</f>
        <v>0</v>
      </c>
      <c r="N392" s="1084">
        <f>'Form 7 BUNKER C'!$G242</f>
        <v>0</v>
      </c>
      <c r="O392" s="1084">
        <f>'Form 8 LFO Diesel'!$F242</f>
        <v>0</v>
      </c>
      <c r="P392" s="1085">
        <f>'Form 8 LFO Diesel'!$G242</f>
        <v>0</v>
      </c>
      <c r="Q392" s="113"/>
      <c r="R392" s="371">
        <v>0.6</v>
      </c>
      <c r="S392" s="369">
        <f t="shared" si="330"/>
        <v>0</v>
      </c>
      <c r="T392" s="1086">
        <f t="shared" si="331"/>
        <v>0</v>
      </c>
      <c r="U392" s="1086">
        <f t="shared" si="332"/>
        <v>0</v>
      </c>
      <c r="V392" s="1086">
        <f t="shared" si="333"/>
        <v>0</v>
      </c>
      <c r="W392" s="1086">
        <f t="shared" si="334"/>
        <v>0</v>
      </c>
      <c r="X392" s="1086">
        <f t="shared" si="335"/>
        <v>0</v>
      </c>
      <c r="Y392" s="1087">
        <f t="shared" si="336"/>
        <v>0</v>
      </c>
      <c r="Z392" s="113"/>
      <c r="AA392" s="113"/>
      <c r="AB392" s="371">
        <v>0.6</v>
      </c>
      <c r="AC392" s="369">
        <f t="shared" si="337"/>
        <v>0</v>
      </c>
      <c r="AD392" s="1086">
        <f t="shared" si="338"/>
        <v>0</v>
      </c>
      <c r="AE392" s="1086">
        <f t="shared" si="339"/>
        <v>0</v>
      </c>
      <c r="AF392" s="1086">
        <f t="shared" si="340"/>
        <v>0</v>
      </c>
      <c r="AG392" s="1086">
        <f t="shared" si="341"/>
        <v>0</v>
      </c>
      <c r="AH392" s="1086">
        <f t="shared" si="342"/>
        <v>0</v>
      </c>
      <c r="AI392" s="1087">
        <f t="shared" si="343"/>
        <v>0</v>
      </c>
      <c r="AJ392" s="113"/>
      <c r="AK392" s="106"/>
      <c r="AL392" s="371">
        <v>0.6</v>
      </c>
      <c r="AM392" s="369">
        <f t="shared" si="344"/>
        <v>0</v>
      </c>
      <c r="AN392" s="1086">
        <f t="shared" si="345"/>
        <v>0</v>
      </c>
      <c r="AO392" s="1086">
        <f t="shared" si="346"/>
        <v>0</v>
      </c>
      <c r="AP392" s="1086">
        <f t="shared" si="347"/>
        <v>0</v>
      </c>
      <c r="AQ392" s="1086">
        <f t="shared" si="348"/>
        <v>0</v>
      </c>
      <c r="AR392" s="1086">
        <f t="shared" si="349"/>
        <v>0</v>
      </c>
      <c r="AS392" s="1087">
        <f t="shared" si="350"/>
        <v>0</v>
      </c>
      <c r="AT392" s="113"/>
      <c r="AU392" s="106"/>
      <c r="AV392" s="371">
        <v>0.6</v>
      </c>
      <c r="AW392" s="369">
        <f t="shared" si="351"/>
        <v>0</v>
      </c>
      <c r="AX392" s="1086">
        <f t="shared" si="352"/>
        <v>0</v>
      </c>
      <c r="AY392" s="1086">
        <f t="shared" si="353"/>
        <v>0</v>
      </c>
      <c r="AZ392" s="1086">
        <f t="shared" si="354"/>
        <v>0</v>
      </c>
      <c r="BA392" s="1086">
        <f t="shared" si="355"/>
        <v>0</v>
      </c>
      <c r="BB392" s="1086">
        <f t="shared" si="356"/>
        <v>0</v>
      </c>
      <c r="BC392" s="1087">
        <f t="shared" si="357"/>
        <v>0</v>
      </c>
      <c r="BD392" s="114"/>
      <c r="BE392" s="106"/>
      <c r="BF392" s="371">
        <v>0.6</v>
      </c>
      <c r="BG392" s="369">
        <f t="shared" si="358"/>
        <v>0</v>
      </c>
      <c r="BH392" s="1086">
        <f t="shared" si="359"/>
        <v>0</v>
      </c>
      <c r="BI392" s="1086">
        <f t="shared" si="360"/>
        <v>0</v>
      </c>
      <c r="BJ392" s="1086">
        <f t="shared" si="361"/>
        <v>0</v>
      </c>
      <c r="BK392" s="1086">
        <f t="shared" si="362"/>
        <v>0</v>
      </c>
      <c r="BL392" s="1086">
        <f t="shared" si="363"/>
        <v>0</v>
      </c>
      <c r="BM392" s="1087">
        <f t="shared" si="329"/>
        <v>0</v>
      </c>
    </row>
    <row r="393" spans="2:65" x14ac:dyDescent="0.25">
      <c r="B393" s="1079">
        <v>0.59</v>
      </c>
      <c r="C393" s="369"/>
      <c r="D393" s="369"/>
      <c r="E393" s="369"/>
      <c r="F393" s="369"/>
      <c r="G393" s="369"/>
      <c r="H393" s="369"/>
      <c r="I393" s="1084">
        <f>'Form 5 BIODIESEL'!$F243</f>
        <v>0</v>
      </c>
      <c r="J393" s="1084">
        <f>'Form 5 BIODIESEL'!$G243</f>
        <v>0</v>
      </c>
      <c r="K393" s="1084">
        <f>'Form 6 LNG'!$F243</f>
        <v>0</v>
      </c>
      <c r="L393" s="1084">
        <f>'Form 6 LNG'!$G243</f>
        <v>0</v>
      </c>
      <c r="M393" s="1084">
        <f>'Form 7 BUNKER C'!$F243</f>
        <v>0</v>
      </c>
      <c r="N393" s="1084">
        <f>'Form 7 BUNKER C'!$G243</f>
        <v>0</v>
      </c>
      <c r="O393" s="1084">
        <f>'Form 8 LFO Diesel'!$F243</f>
        <v>0</v>
      </c>
      <c r="P393" s="1085">
        <f>'Form 8 LFO Diesel'!$G243</f>
        <v>0</v>
      </c>
      <c r="Q393" s="113"/>
      <c r="R393" s="371">
        <v>0.59</v>
      </c>
      <c r="S393" s="369">
        <f t="shared" si="330"/>
        <v>0</v>
      </c>
      <c r="T393" s="1086">
        <f t="shared" si="331"/>
        <v>0</v>
      </c>
      <c r="U393" s="1086">
        <f t="shared" si="332"/>
        <v>0</v>
      </c>
      <c r="V393" s="1086">
        <f t="shared" si="333"/>
        <v>0</v>
      </c>
      <c r="W393" s="1086">
        <f t="shared" si="334"/>
        <v>0</v>
      </c>
      <c r="X393" s="1086">
        <f t="shared" si="335"/>
        <v>0</v>
      </c>
      <c r="Y393" s="1087">
        <f t="shared" si="336"/>
        <v>0</v>
      </c>
      <c r="Z393" s="113"/>
      <c r="AA393" s="113"/>
      <c r="AB393" s="371">
        <v>0.59</v>
      </c>
      <c r="AC393" s="369">
        <f t="shared" si="337"/>
        <v>0</v>
      </c>
      <c r="AD393" s="1086">
        <f t="shared" si="338"/>
        <v>0</v>
      </c>
      <c r="AE393" s="1086">
        <f t="shared" si="339"/>
        <v>0</v>
      </c>
      <c r="AF393" s="1086">
        <f t="shared" si="340"/>
        <v>0</v>
      </c>
      <c r="AG393" s="1086">
        <f t="shared" si="341"/>
        <v>0</v>
      </c>
      <c r="AH393" s="1086">
        <f t="shared" si="342"/>
        <v>0</v>
      </c>
      <c r="AI393" s="1087">
        <f t="shared" si="343"/>
        <v>0</v>
      </c>
      <c r="AJ393" s="113"/>
      <c r="AK393" s="106"/>
      <c r="AL393" s="371">
        <v>0.59</v>
      </c>
      <c r="AM393" s="369">
        <f t="shared" si="344"/>
        <v>0</v>
      </c>
      <c r="AN393" s="1086">
        <f t="shared" si="345"/>
        <v>0</v>
      </c>
      <c r="AO393" s="1086">
        <f t="shared" si="346"/>
        <v>0</v>
      </c>
      <c r="AP393" s="1086">
        <f t="shared" si="347"/>
        <v>0</v>
      </c>
      <c r="AQ393" s="1086">
        <f t="shared" si="348"/>
        <v>0</v>
      </c>
      <c r="AR393" s="1086">
        <f t="shared" si="349"/>
        <v>0</v>
      </c>
      <c r="AS393" s="1087">
        <f t="shared" si="350"/>
        <v>0</v>
      </c>
      <c r="AT393" s="113"/>
      <c r="AU393" s="106"/>
      <c r="AV393" s="371">
        <v>0.59</v>
      </c>
      <c r="AW393" s="369">
        <f t="shared" si="351"/>
        <v>0</v>
      </c>
      <c r="AX393" s="1086">
        <f t="shared" si="352"/>
        <v>0</v>
      </c>
      <c r="AY393" s="1086">
        <f t="shared" si="353"/>
        <v>0</v>
      </c>
      <c r="AZ393" s="1086">
        <f t="shared" si="354"/>
        <v>0</v>
      </c>
      <c r="BA393" s="1086">
        <f t="shared" si="355"/>
        <v>0</v>
      </c>
      <c r="BB393" s="1086">
        <f t="shared" si="356"/>
        <v>0</v>
      </c>
      <c r="BC393" s="1087">
        <f t="shared" si="357"/>
        <v>0</v>
      </c>
      <c r="BD393" s="114"/>
      <c r="BE393" s="106"/>
      <c r="BF393" s="371">
        <v>0.59</v>
      </c>
      <c r="BG393" s="369">
        <f t="shared" si="358"/>
        <v>0</v>
      </c>
      <c r="BH393" s="1086">
        <f t="shared" si="359"/>
        <v>0</v>
      </c>
      <c r="BI393" s="1086">
        <f t="shared" si="360"/>
        <v>0</v>
      </c>
      <c r="BJ393" s="1086">
        <f t="shared" si="361"/>
        <v>0</v>
      </c>
      <c r="BK393" s="1086">
        <f t="shared" si="362"/>
        <v>0</v>
      </c>
      <c r="BL393" s="1086">
        <f t="shared" si="363"/>
        <v>0</v>
      </c>
      <c r="BM393" s="1087">
        <f t="shared" si="329"/>
        <v>0</v>
      </c>
    </row>
    <row r="394" spans="2:65" x14ac:dyDescent="0.25">
      <c r="B394" s="1079">
        <v>0.57999999999999996</v>
      </c>
      <c r="C394" s="369"/>
      <c r="D394" s="369"/>
      <c r="E394" s="369"/>
      <c r="F394" s="369"/>
      <c r="G394" s="369"/>
      <c r="H394" s="369"/>
      <c r="I394" s="1084">
        <f>'Form 5 BIODIESEL'!$F244</f>
        <v>0</v>
      </c>
      <c r="J394" s="1084">
        <f>'Form 5 BIODIESEL'!$G244</f>
        <v>0</v>
      </c>
      <c r="K394" s="1084">
        <f>'Form 6 LNG'!$F244</f>
        <v>0</v>
      </c>
      <c r="L394" s="1084">
        <f>'Form 6 LNG'!$G244</f>
        <v>0</v>
      </c>
      <c r="M394" s="1084">
        <f>'Form 7 BUNKER C'!$F244</f>
        <v>0</v>
      </c>
      <c r="N394" s="1084">
        <f>'Form 7 BUNKER C'!$G244</f>
        <v>0</v>
      </c>
      <c r="O394" s="1084">
        <f>'Form 8 LFO Diesel'!$F244</f>
        <v>0</v>
      </c>
      <c r="P394" s="1085">
        <f>'Form 8 LFO Diesel'!$G244</f>
        <v>0</v>
      </c>
      <c r="Q394" s="113"/>
      <c r="R394" s="371">
        <v>0.57999999999999996</v>
      </c>
      <c r="S394" s="369">
        <f t="shared" si="330"/>
        <v>0</v>
      </c>
      <c r="T394" s="1086">
        <f t="shared" si="331"/>
        <v>0</v>
      </c>
      <c r="U394" s="1086">
        <f t="shared" si="332"/>
        <v>0</v>
      </c>
      <c r="V394" s="1086">
        <f t="shared" si="333"/>
        <v>0</v>
      </c>
      <c r="W394" s="1086">
        <f t="shared" si="334"/>
        <v>0</v>
      </c>
      <c r="X394" s="1086">
        <f t="shared" si="335"/>
        <v>0</v>
      </c>
      <c r="Y394" s="1087">
        <f t="shared" si="336"/>
        <v>0</v>
      </c>
      <c r="Z394" s="113"/>
      <c r="AA394" s="113"/>
      <c r="AB394" s="371">
        <v>0.57999999999999996</v>
      </c>
      <c r="AC394" s="369">
        <f t="shared" si="337"/>
        <v>0</v>
      </c>
      <c r="AD394" s="1086">
        <f t="shared" si="338"/>
        <v>0</v>
      </c>
      <c r="AE394" s="1086">
        <f t="shared" si="339"/>
        <v>0</v>
      </c>
      <c r="AF394" s="1086">
        <f t="shared" si="340"/>
        <v>0</v>
      </c>
      <c r="AG394" s="1086">
        <f t="shared" si="341"/>
        <v>0</v>
      </c>
      <c r="AH394" s="1086">
        <f t="shared" si="342"/>
        <v>0</v>
      </c>
      <c r="AI394" s="1087">
        <f t="shared" si="343"/>
        <v>0</v>
      </c>
      <c r="AJ394" s="113"/>
      <c r="AK394" s="106"/>
      <c r="AL394" s="371">
        <v>0.57999999999999996</v>
      </c>
      <c r="AM394" s="369">
        <f t="shared" si="344"/>
        <v>0</v>
      </c>
      <c r="AN394" s="1086">
        <f t="shared" si="345"/>
        <v>0</v>
      </c>
      <c r="AO394" s="1086">
        <f t="shared" si="346"/>
        <v>0</v>
      </c>
      <c r="AP394" s="1086">
        <f t="shared" si="347"/>
        <v>0</v>
      </c>
      <c r="AQ394" s="1086">
        <f t="shared" si="348"/>
        <v>0</v>
      </c>
      <c r="AR394" s="1086">
        <f t="shared" si="349"/>
        <v>0</v>
      </c>
      <c r="AS394" s="1087">
        <f t="shared" si="350"/>
        <v>0</v>
      </c>
      <c r="AT394" s="113"/>
      <c r="AU394" s="106"/>
      <c r="AV394" s="371">
        <v>0.57999999999999996</v>
      </c>
      <c r="AW394" s="369">
        <f t="shared" si="351"/>
        <v>0</v>
      </c>
      <c r="AX394" s="1086">
        <f t="shared" si="352"/>
        <v>0</v>
      </c>
      <c r="AY394" s="1086">
        <f t="shared" si="353"/>
        <v>0</v>
      </c>
      <c r="AZ394" s="1086">
        <f t="shared" si="354"/>
        <v>0</v>
      </c>
      <c r="BA394" s="1086">
        <f t="shared" si="355"/>
        <v>0</v>
      </c>
      <c r="BB394" s="1086">
        <f t="shared" si="356"/>
        <v>0</v>
      </c>
      <c r="BC394" s="1087">
        <f t="shared" si="357"/>
        <v>0</v>
      </c>
      <c r="BD394" s="114"/>
      <c r="BE394" s="106"/>
      <c r="BF394" s="371">
        <v>0.57999999999999996</v>
      </c>
      <c r="BG394" s="369">
        <f t="shared" si="358"/>
        <v>0</v>
      </c>
      <c r="BH394" s="1086">
        <f t="shared" si="359"/>
        <v>0</v>
      </c>
      <c r="BI394" s="1086">
        <f t="shared" si="360"/>
        <v>0</v>
      </c>
      <c r="BJ394" s="1086">
        <f t="shared" si="361"/>
        <v>0</v>
      </c>
      <c r="BK394" s="1086">
        <f t="shared" si="362"/>
        <v>0</v>
      </c>
      <c r="BL394" s="1086">
        <f t="shared" si="363"/>
        <v>0</v>
      </c>
      <c r="BM394" s="1087">
        <f t="shared" si="329"/>
        <v>0</v>
      </c>
    </row>
    <row r="395" spans="2:65" x14ac:dyDescent="0.25">
      <c r="B395" s="1079">
        <v>0.56999999999999995</v>
      </c>
      <c r="C395" s="369"/>
      <c r="D395" s="369"/>
      <c r="E395" s="369"/>
      <c r="F395" s="369"/>
      <c r="G395" s="369"/>
      <c r="H395" s="369"/>
      <c r="I395" s="1084">
        <f>'Form 5 BIODIESEL'!$F245</f>
        <v>0</v>
      </c>
      <c r="J395" s="1084">
        <f>'Form 5 BIODIESEL'!$G245</f>
        <v>0</v>
      </c>
      <c r="K395" s="1084">
        <f>'Form 6 LNG'!$F245</f>
        <v>0</v>
      </c>
      <c r="L395" s="1084">
        <f>'Form 6 LNG'!$G245</f>
        <v>0</v>
      </c>
      <c r="M395" s="1084">
        <f>'Form 7 BUNKER C'!$F245</f>
        <v>0</v>
      </c>
      <c r="N395" s="1084">
        <f>'Form 7 BUNKER C'!$G245</f>
        <v>0</v>
      </c>
      <c r="O395" s="1084">
        <f>'Form 8 LFO Diesel'!$F245</f>
        <v>0</v>
      </c>
      <c r="P395" s="1085">
        <f>'Form 8 LFO Diesel'!$G245</f>
        <v>0</v>
      </c>
      <c r="Q395" s="113"/>
      <c r="R395" s="371">
        <v>0.56999999999999995</v>
      </c>
      <c r="S395" s="369">
        <f t="shared" si="330"/>
        <v>0</v>
      </c>
      <c r="T395" s="1086">
        <f t="shared" si="331"/>
        <v>0</v>
      </c>
      <c r="U395" s="1086">
        <f t="shared" si="332"/>
        <v>0</v>
      </c>
      <c r="V395" s="1086">
        <f t="shared" si="333"/>
        <v>0</v>
      </c>
      <c r="W395" s="1086">
        <f t="shared" si="334"/>
        <v>0</v>
      </c>
      <c r="X395" s="1086">
        <f t="shared" si="335"/>
        <v>0</v>
      </c>
      <c r="Y395" s="1087">
        <f t="shared" si="336"/>
        <v>0</v>
      </c>
      <c r="Z395" s="113"/>
      <c r="AA395" s="113"/>
      <c r="AB395" s="371">
        <v>0.56999999999999995</v>
      </c>
      <c r="AC395" s="369">
        <f t="shared" si="337"/>
        <v>0</v>
      </c>
      <c r="AD395" s="1086">
        <f t="shared" si="338"/>
        <v>0</v>
      </c>
      <c r="AE395" s="1086">
        <f t="shared" si="339"/>
        <v>0</v>
      </c>
      <c r="AF395" s="1086">
        <f t="shared" si="340"/>
        <v>0</v>
      </c>
      <c r="AG395" s="1086">
        <f t="shared" si="341"/>
        <v>0</v>
      </c>
      <c r="AH395" s="1086">
        <f t="shared" si="342"/>
        <v>0</v>
      </c>
      <c r="AI395" s="1087">
        <f t="shared" si="343"/>
        <v>0</v>
      </c>
      <c r="AJ395" s="113"/>
      <c r="AK395" s="106"/>
      <c r="AL395" s="371">
        <v>0.56999999999999995</v>
      </c>
      <c r="AM395" s="369">
        <f t="shared" si="344"/>
        <v>0</v>
      </c>
      <c r="AN395" s="1086">
        <f t="shared" si="345"/>
        <v>0</v>
      </c>
      <c r="AO395" s="1086">
        <f t="shared" si="346"/>
        <v>0</v>
      </c>
      <c r="AP395" s="1086">
        <f t="shared" si="347"/>
        <v>0</v>
      </c>
      <c r="AQ395" s="1086">
        <f t="shared" si="348"/>
        <v>0</v>
      </c>
      <c r="AR395" s="1086">
        <f t="shared" si="349"/>
        <v>0</v>
      </c>
      <c r="AS395" s="1087">
        <f t="shared" si="350"/>
        <v>0</v>
      </c>
      <c r="AT395" s="113"/>
      <c r="AU395" s="106"/>
      <c r="AV395" s="371">
        <v>0.56999999999999995</v>
      </c>
      <c r="AW395" s="369">
        <f t="shared" si="351"/>
        <v>0</v>
      </c>
      <c r="AX395" s="1086">
        <f t="shared" si="352"/>
        <v>0</v>
      </c>
      <c r="AY395" s="1086">
        <f t="shared" si="353"/>
        <v>0</v>
      </c>
      <c r="AZ395" s="1086">
        <f t="shared" si="354"/>
        <v>0</v>
      </c>
      <c r="BA395" s="1086">
        <f t="shared" si="355"/>
        <v>0</v>
      </c>
      <c r="BB395" s="1086">
        <f t="shared" si="356"/>
        <v>0</v>
      </c>
      <c r="BC395" s="1087">
        <f t="shared" si="357"/>
        <v>0</v>
      </c>
      <c r="BD395" s="114"/>
      <c r="BE395" s="106"/>
      <c r="BF395" s="371">
        <v>0.56999999999999995</v>
      </c>
      <c r="BG395" s="369">
        <f t="shared" si="358"/>
        <v>0</v>
      </c>
      <c r="BH395" s="1086">
        <f t="shared" si="359"/>
        <v>0</v>
      </c>
      <c r="BI395" s="1086">
        <f t="shared" si="360"/>
        <v>0</v>
      </c>
      <c r="BJ395" s="1086">
        <f t="shared" si="361"/>
        <v>0</v>
      </c>
      <c r="BK395" s="1086">
        <f t="shared" si="362"/>
        <v>0</v>
      </c>
      <c r="BL395" s="1086">
        <f t="shared" si="363"/>
        <v>0</v>
      </c>
      <c r="BM395" s="1087">
        <f t="shared" si="329"/>
        <v>0</v>
      </c>
    </row>
    <row r="396" spans="2:65" x14ac:dyDescent="0.25">
      <c r="B396" s="1079">
        <v>0.56000000000000005</v>
      </c>
      <c r="C396" s="369"/>
      <c r="D396" s="369"/>
      <c r="E396" s="369"/>
      <c r="F396" s="369"/>
      <c r="G396" s="369"/>
      <c r="H396" s="369"/>
      <c r="I396" s="1084">
        <f>'Form 5 BIODIESEL'!$F246</f>
        <v>0</v>
      </c>
      <c r="J396" s="1084">
        <f>'Form 5 BIODIESEL'!$G246</f>
        <v>0</v>
      </c>
      <c r="K396" s="1084">
        <f>'Form 6 LNG'!$F246</f>
        <v>0</v>
      </c>
      <c r="L396" s="1084">
        <f>'Form 6 LNG'!$G246</f>
        <v>0</v>
      </c>
      <c r="M396" s="1084">
        <f>'Form 7 BUNKER C'!$F246</f>
        <v>0</v>
      </c>
      <c r="N396" s="1084">
        <f>'Form 7 BUNKER C'!$G246</f>
        <v>0</v>
      </c>
      <c r="O396" s="1084">
        <f>'Form 8 LFO Diesel'!$F246</f>
        <v>0</v>
      </c>
      <c r="P396" s="1085">
        <f>'Form 8 LFO Diesel'!$G246</f>
        <v>0</v>
      </c>
      <c r="Q396" s="113"/>
      <c r="R396" s="371">
        <v>0.56000000000000005</v>
      </c>
      <c r="S396" s="369">
        <f t="shared" si="330"/>
        <v>0</v>
      </c>
      <c r="T396" s="1086">
        <f t="shared" si="331"/>
        <v>0</v>
      </c>
      <c r="U396" s="1086">
        <f t="shared" si="332"/>
        <v>0</v>
      </c>
      <c r="V396" s="1086">
        <f t="shared" si="333"/>
        <v>0</v>
      </c>
      <c r="W396" s="1086">
        <f t="shared" si="334"/>
        <v>0</v>
      </c>
      <c r="X396" s="1086">
        <f t="shared" si="335"/>
        <v>0</v>
      </c>
      <c r="Y396" s="1087">
        <f t="shared" si="336"/>
        <v>0</v>
      </c>
      <c r="Z396" s="113"/>
      <c r="AA396" s="113"/>
      <c r="AB396" s="371">
        <v>0.56000000000000005</v>
      </c>
      <c r="AC396" s="369">
        <f t="shared" si="337"/>
        <v>0</v>
      </c>
      <c r="AD396" s="1086">
        <f t="shared" si="338"/>
        <v>0</v>
      </c>
      <c r="AE396" s="1086">
        <f t="shared" si="339"/>
        <v>0</v>
      </c>
      <c r="AF396" s="1086">
        <f t="shared" si="340"/>
        <v>0</v>
      </c>
      <c r="AG396" s="1086">
        <f t="shared" si="341"/>
        <v>0</v>
      </c>
      <c r="AH396" s="1086">
        <f t="shared" si="342"/>
        <v>0</v>
      </c>
      <c r="AI396" s="1087">
        <f t="shared" si="343"/>
        <v>0</v>
      </c>
      <c r="AJ396" s="113"/>
      <c r="AK396" s="106"/>
      <c r="AL396" s="371">
        <v>0.56000000000000005</v>
      </c>
      <c r="AM396" s="369">
        <f t="shared" si="344"/>
        <v>0</v>
      </c>
      <c r="AN396" s="1086">
        <f t="shared" si="345"/>
        <v>0</v>
      </c>
      <c r="AO396" s="1086">
        <f t="shared" si="346"/>
        <v>0</v>
      </c>
      <c r="AP396" s="1086">
        <f t="shared" si="347"/>
        <v>0</v>
      </c>
      <c r="AQ396" s="1086">
        <f t="shared" si="348"/>
        <v>0</v>
      </c>
      <c r="AR396" s="1086">
        <f t="shared" si="349"/>
        <v>0</v>
      </c>
      <c r="AS396" s="1087">
        <f t="shared" si="350"/>
        <v>0</v>
      </c>
      <c r="AT396" s="113"/>
      <c r="AU396" s="106"/>
      <c r="AV396" s="371">
        <v>0.56000000000000005</v>
      </c>
      <c r="AW396" s="369">
        <f t="shared" si="351"/>
        <v>0</v>
      </c>
      <c r="AX396" s="1086">
        <f t="shared" si="352"/>
        <v>0</v>
      </c>
      <c r="AY396" s="1086">
        <f t="shared" si="353"/>
        <v>0</v>
      </c>
      <c r="AZ396" s="1086">
        <f t="shared" si="354"/>
        <v>0</v>
      </c>
      <c r="BA396" s="1086">
        <f t="shared" si="355"/>
        <v>0</v>
      </c>
      <c r="BB396" s="1086">
        <f t="shared" si="356"/>
        <v>0</v>
      </c>
      <c r="BC396" s="1087">
        <f t="shared" si="357"/>
        <v>0</v>
      </c>
      <c r="BD396" s="114"/>
      <c r="BE396" s="106"/>
      <c r="BF396" s="371">
        <v>0.56000000000000005</v>
      </c>
      <c r="BG396" s="369">
        <f t="shared" si="358"/>
        <v>0</v>
      </c>
      <c r="BH396" s="1086">
        <f t="shared" si="359"/>
        <v>0</v>
      </c>
      <c r="BI396" s="1086">
        <f t="shared" si="360"/>
        <v>0</v>
      </c>
      <c r="BJ396" s="1086">
        <f t="shared" si="361"/>
        <v>0</v>
      </c>
      <c r="BK396" s="1086">
        <f t="shared" si="362"/>
        <v>0</v>
      </c>
      <c r="BL396" s="1086">
        <f t="shared" si="363"/>
        <v>0</v>
      </c>
      <c r="BM396" s="1087">
        <f t="shared" si="329"/>
        <v>0</v>
      </c>
    </row>
    <row r="397" spans="2:65" x14ac:dyDescent="0.25">
      <c r="B397" s="1079">
        <v>0.55000000000000004</v>
      </c>
      <c r="C397" s="369"/>
      <c r="D397" s="369"/>
      <c r="E397" s="369"/>
      <c r="F397" s="369"/>
      <c r="G397" s="369"/>
      <c r="H397" s="369"/>
      <c r="I397" s="1084">
        <f>'Form 5 BIODIESEL'!$F247</f>
        <v>0</v>
      </c>
      <c r="J397" s="1084">
        <f>'Form 5 BIODIESEL'!$G247</f>
        <v>0</v>
      </c>
      <c r="K397" s="1084">
        <f>'Form 6 LNG'!$F247</f>
        <v>0</v>
      </c>
      <c r="L397" s="1084">
        <f>'Form 6 LNG'!$G247</f>
        <v>0</v>
      </c>
      <c r="M397" s="1084">
        <f>'Form 7 BUNKER C'!$F247</f>
        <v>0</v>
      </c>
      <c r="N397" s="1084">
        <f>'Form 7 BUNKER C'!$G247</f>
        <v>0</v>
      </c>
      <c r="O397" s="1084">
        <f>'Form 8 LFO Diesel'!$F247</f>
        <v>0</v>
      </c>
      <c r="P397" s="1085">
        <f>'Form 8 LFO Diesel'!$G247</f>
        <v>0</v>
      </c>
      <c r="Q397" s="113"/>
      <c r="R397" s="371">
        <v>0.55000000000000004</v>
      </c>
      <c r="S397" s="369">
        <f t="shared" si="330"/>
        <v>0</v>
      </c>
      <c r="T397" s="1086">
        <f t="shared" si="331"/>
        <v>0</v>
      </c>
      <c r="U397" s="1086">
        <f t="shared" si="332"/>
        <v>0</v>
      </c>
      <c r="V397" s="1086">
        <f t="shared" si="333"/>
        <v>0</v>
      </c>
      <c r="W397" s="1086">
        <f t="shared" si="334"/>
        <v>0</v>
      </c>
      <c r="X397" s="1086">
        <f t="shared" si="335"/>
        <v>0</v>
      </c>
      <c r="Y397" s="1087">
        <f t="shared" si="336"/>
        <v>0</v>
      </c>
      <c r="Z397" s="113"/>
      <c r="AA397" s="113"/>
      <c r="AB397" s="371">
        <v>0.55000000000000004</v>
      </c>
      <c r="AC397" s="369">
        <f t="shared" si="337"/>
        <v>0</v>
      </c>
      <c r="AD397" s="1086">
        <f t="shared" si="338"/>
        <v>0</v>
      </c>
      <c r="AE397" s="1086">
        <f t="shared" si="339"/>
        <v>0</v>
      </c>
      <c r="AF397" s="1086">
        <f t="shared" si="340"/>
        <v>0</v>
      </c>
      <c r="AG397" s="1086">
        <f t="shared" si="341"/>
        <v>0</v>
      </c>
      <c r="AH397" s="1086">
        <f t="shared" si="342"/>
        <v>0</v>
      </c>
      <c r="AI397" s="1087">
        <f t="shared" si="343"/>
        <v>0</v>
      </c>
      <c r="AJ397" s="113"/>
      <c r="AK397" s="106"/>
      <c r="AL397" s="371">
        <v>0.55000000000000004</v>
      </c>
      <c r="AM397" s="369">
        <f t="shared" si="344"/>
        <v>0</v>
      </c>
      <c r="AN397" s="1086">
        <f t="shared" si="345"/>
        <v>0</v>
      </c>
      <c r="AO397" s="1086">
        <f t="shared" si="346"/>
        <v>0</v>
      </c>
      <c r="AP397" s="1086">
        <f t="shared" si="347"/>
        <v>0</v>
      </c>
      <c r="AQ397" s="1086">
        <f t="shared" si="348"/>
        <v>0</v>
      </c>
      <c r="AR397" s="1086">
        <f t="shared" si="349"/>
        <v>0</v>
      </c>
      <c r="AS397" s="1087">
        <f t="shared" si="350"/>
        <v>0</v>
      </c>
      <c r="AT397" s="113"/>
      <c r="AU397" s="106"/>
      <c r="AV397" s="371">
        <v>0.55000000000000004</v>
      </c>
      <c r="AW397" s="369">
        <f t="shared" si="351"/>
        <v>0</v>
      </c>
      <c r="AX397" s="1086">
        <f t="shared" si="352"/>
        <v>0</v>
      </c>
      <c r="AY397" s="1086">
        <f t="shared" si="353"/>
        <v>0</v>
      </c>
      <c r="AZ397" s="1086">
        <f t="shared" si="354"/>
        <v>0</v>
      </c>
      <c r="BA397" s="1086">
        <f t="shared" si="355"/>
        <v>0</v>
      </c>
      <c r="BB397" s="1086">
        <f t="shared" si="356"/>
        <v>0</v>
      </c>
      <c r="BC397" s="1087">
        <f t="shared" si="357"/>
        <v>0</v>
      </c>
      <c r="BD397" s="114"/>
      <c r="BE397" s="106"/>
      <c r="BF397" s="371">
        <v>0.55000000000000004</v>
      </c>
      <c r="BG397" s="369">
        <f t="shared" si="358"/>
        <v>0</v>
      </c>
      <c r="BH397" s="1086">
        <f t="shared" si="359"/>
        <v>0</v>
      </c>
      <c r="BI397" s="1086">
        <f t="shared" si="360"/>
        <v>0</v>
      </c>
      <c r="BJ397" s="1086">
        <f t="shared" si="361"/>
        <v>0</v>
      </c>
      <c r="BK397" s="1086">
        <f t="shared" si="362"/>
        <v>0</v>
      </c>
      <c r="BL397" s="1086">
        <f t="shared" si="363"/>
        <v>0</v>
      </c>
      <c r="BM397" s="1087">
        <f t="shared" si="329"/>
        <v>0</v>
      </c>
    </row>
    <row r="398" spans="2:65" x14ac:dyDescent="0.25">
      <c r="B398" s="1079">
        <v>0.54</v>
      </c>
      <c r="C398" s="369"/>
      <c r="D398" s="369"/>
      <c r="E398" s="369"/>
      <c r="F398" s="369"/>
      <c r="G398" s="369"/>
      <c r="H398" s="369"/>
      <c r="I398" s="1084">
        <f>'Form 5 BIODIESEL'!$F248</f>
        <v>0</v>
      </c>
      <c r="J398" s="1084">
        <f>'Form 5 BIODIESEL'!$G248</f>
        <v>0</v>
      </c>
      <c r="K398" s="1084">
        <f>'Form 6 LNG'!$F248</f>
        <v>0</v>
      </c>
      <c r="L398" s="1084">
        <f>'Form 6 LNG'!$G248</f>
        <v>0</v>
      </c>
      <c r="M398" s="1084">
        <f>'Form 7 BUNKER C'!$F248</f>
        <v>0</v>
      </c>
      <c r="N398" s="1084">
        <f>'Form 7 BUNKER C'!$G248</f>
        <v>0</v>
      </c>
      <c r="O398" s="1084">
        <f>'Form 8 LFO Diesel'!$F248</f>
        <v>0</v>
      </c>
      <c r="P398" s="1085">
        <f>'Form 8 LFO Diesel'!$G248</f>
        <v>0</v>
      </c>
      <c r="Q398" s="113"/>
      <c r="R398" s="371">
        <v>0.54</v>
      </c>
      <c r="S398" s="369">
        <f t="shared" si="330"/>
        <v>0</v>
      </c>
      <c r="T398" s="1086">
        <f t="shared" si="331"/>
        <v>0</v>
      </c>
      <c r="U398" s="1086">
        <f t="shared" si="332"/>
        <v>0</v>
      </c>
      <c r="V398" s="1086">
        <f t="shared" si="333"/>
        <v>0</v>
      </c>
      <c r="W398" s="1086">
        <f t="shared" si="334"/>
        <v>0</v>
      </c>
      <c r="X398" s="1086">
        <f t="shared" si="335"/>
        <v>0</v>
      </c>
      <c r="Y398" s="1087">
        <f t="shared" si="336"/>
        <v>0</v>
      </c>
      <c r="Z398" s="113"/>
      <c r="AA398" s="113"/>
      <c r="AB398" s="371">
        <v>0.54</v>
      </c>
      <c r="AC398" s="369">
        <f t="shared" si="337"/>
        <v>0</v>
      </c>
      <c r="AD398" s="1086">
        <f t="shared" si="338"/>
        <v>0</v>
      </c>
      <c r="AE398" s="1086">
        <f t="shared" si="339"/>
        <v>0</v>
      </c>
      <c r="AF398" s="1086">
        <f t="shared" si="340"/>
        <v>0</v>
      </c>
      <c r="AG398" s="1086">
        <f t="shared" si="341"/>
        <v>0</v>
      </c>
      <c r="AH398" s="1086">
        <f t="shared" si="342"/>
        <v>0</v>
      </c>
      <c r="AI398" s="1087">
        <f t="shared" si="343"/>
        <v>0</v>
      </c>
      <c r="AJ398" s="113"/>
      <c r="AK398" s="106"/>
      <c r="AL398" s="371">
        <v>0.54</v>
      </c>
      <c r="AM398" s="369">
        <f t="shared" si="344"/>
        <v>0</v>
      </c>
      <c r="AN398" s="1086">
        <f t="shared" si="345"/>
        <v>0</v>
      </c>
      <c r="AO398" s="1086">
        <f t="shared" si="346"/>
        <v>0</v>
      </c>
      <c r="AP398" s="1086">
        <f t="shared" si="347"/>
        <v>0</v>
      </c>
      <c r="AQ398" s="1086">
        <f t="shared" si="348"/>
        <v>0</v>
      </c>
      <c r="AR398" s="1086">
        <f t="shared" si="349"/>
        <v>0</v>
      </c>
      <c r="AS398" s="1087">
        <f t="shared" si="350"/>
        <v>0</v>
      </c>
      <c r="AT398" s="113"/>
      <c r="AU398" s="106"/>
      <c r="AV398" s="371">
        <v>0.54</v>
      </c>
      <c r="AW398" s="369">
        <f t="shared" si="351"/>
        <v>0</v>
      </c>
      <c r="AX398" s="1086">
        <f t="shared" si="352"/>
        <v>0</v>
      </c>
      <c r="AY398" s="1086">
        <f t="shared" si="353"/>
        <v>0</v>
      </c>
      <c r="AZ398" s="1086">
        <f t="shared" si="354"/>
        <v>0</v>
      </c>
      <c r="BA398" s="1086">
        <f t="shared" si="355"/>
        <v>0</v>
      </c>
      <c r="BB398" s="1086">
        <f t="shared" si="356"/>
        <v>0</v>
      </c>
      <c r="BC398" s="1087">
        <f t="shared" si="357"/>
        <v>0</v>
      </c>
      <c r="BD398" s="114"/>
      <c r="BE398" s="106"/>
      <c r="BF398" s="371">
        <v>0.54</v>
      </c>
      <c r="BG398" s="369">
        <f t="shared" si="358"/>
        <v>0</v>
      </c>
      <c r="BH398" s="1086">
        <f t="shared" si="359"/>
        <v>0</v>
      </c>
      <c r="BI398" s="1086">
        <f t="shared" si="360"/>
        <v>0</v>
      </c>
      <c r="BJ398" s="1086">
        <f t="shared" si="361"/>
        <v>0</v>
      </c>
      <c r="BK398" s="1086">
        <f t="shared" si="362"/>
        <v>0</v>
      </c>
      <c r="BL398" s="1086">
        <f t="shared" si="363"/>
        <v>0</v>
      </c>
      <c r="BM398" s="1087">
        <f t="shared" si="329"/>
        <v>0</v>
      </c>
    </row>
    <row r="399" spans="2:65" x14ac:dyDescent="0.25">
      <c r="B399" s="1079">
        <v>0.53</v>
      </c>
      <c r="C399" s="369"/>
      <c r="D399" s="369"/>
      <c r="E399" s="369"/>
      <c r="F399" s="369"/>
      <c r="G399" s="369"/>
      <c r="H399" s="369"/>
      <c r="I399" s="1084">
        <f>'Form 5 BIODIESEL'!$F249</f>
        <v>0</v>
      </c>
      <c r="J399" s="1084">
        <f>'Form 5 BIODIESEL'!$G249</f>
        <v>0</v>
      </c>
      <c r="K399" s="1084">
        <f>'Form 6 LNG'!$F249</f>
        <v>0</v>
      </c>
      <c r="L399" s="1084">
        <f>'Form 6 LNG'!$G249</f>
        <v>0</v>
      </c>
      <c r="M399" s="1084">
        <f>'Form 7 BUNKER C'!$F249</f>
        <v>0</v>
      </c>
      <c r="N399" s="1084">
        <f>'Form 7 BUNKER C'!$G249</f>
        <v>0</v>
      </c>
      <c r="O399" s="1084">
        <f>'Form 8 LFO Diesel'!$F249</f>
        <v>0</v>
      </c>
      <c r="P399" s="1085">
        <f>'Form 8 LFO Diesel'!$G249</f>
        <v>0</v>
      </c>
      <c r="Q399" s="113"/>
      <c r="R399" s="371">
        <v>0.53</v>
      </c>
      <c r="S399" s="369">
        <f t="shared" si="330"/>
        <v>0</v>
      </c>
      <c r="T399" s="1086">
        <f t="shared" si="331"/>
        <v>0</v>
      </c>
      <c r="U399" s="1086">
        <f t="shared" si="332"/>
        <v>0</v>
      </c>
      <c r="V399" s="1086">
        <f t="shared" si="333"/>
        <v>0</v>
      </c>
      <c r="W399" s="1086">
        <f t="shared" si="334"/>
        <v>0</v>
      </c>
      <c r="X399" s="1086">
        <f t="shared" si="335"/>
        <v>0</v>
      </c>
      <c r="Y399" s="1087">
        <f t="shared" si="336"/>
        <v>0</v>
      </c>
      <c r="Z399" s="113"/>
      <c r="AA399" s="113"/>
      <c r="AB399" s="371">
        <v>0.53</v>
      </c>
      <c r="AC399" s="369">
        <f t="shared" si="337"/>
        <v>0</v>
      </c>
      <c r="AD399" s="1086">
        <f t="shared" si="338"/>
        <v>0</v>
      </c>
      <c r="AE399" s="1086">
        <f t="shared" si="339"/>
        <v>0</v>
      </c>
      <c r="AF399" s="1086">
        <f t="shared" si="340"/>
        <v>0</v>
      </c>
      <c r="AG399" s="1086">
        <f t="shared" si="341"/>
        <v>0</v>
      </c>
      <c r="AH399" s="1086">
        <f t="shared" si="342"/>
        <v>0</v>
      </c>
      <c r="AI399" s="1087">
        <f t="shared" si="343"/>
        <v>0</v>
      </c>
      <c r="AJ399" s="113"/>
      <c r="AK399" s="106"/>
      <c r="AL399" s="371">
        <v>0.53</v>
      </c>
      <c r="AM399" s="369">
        <f t="shared" si="344"/>
        <v>0</v>
      </c>
      <c r="AN399" s="1086">
        <f t="shared" si="345"/>
        <v>0</v>
      </c>
      <c r="AO399" s="1086">
        <f t="shared" si="346"/>
        <v>0</v>
      </c>
      <c r="AP399" s="1086">
        <f t="shared" si="347"/>
        <v>0</v>
      </c>
      <c r="AQ399" s="1086">
        <f t="shared" si="348"/>
        <v>0</v>
      </c>
      <c r="AR399" s="1086">
        <f t="shared" si="349"/>
        <v>0</v>
      </c>
      <c r="AS399" s="1087">
        <f t="shared" si="350"/>
        <v>0</v>
      </c>
      <c r="AT399" s="113"/>
      <c r="AU399" s="106"/>
      <c r="AV399" s="371">
        <v>0.53</v>
      </c>
      <c r="AW399" s="369">
        <f t="shared" si="351"/>
        <v>0</v>
      </c>
      <c r="AX399" s="1086">
        <f t="shared" si="352"/>
        <v>0</v>
      </c>
      <c r="AY399" s="1086">
        <f t="shared" si="353"/>
        <v>0</v>
      </c>
      <c r="AZ399" s="1086">
        <f t="shared" si="354"/>
        <v>0</v>
      </c>
      <c r="BA399" s="1086">
        <f t="shared" si="355"/>
        <v>0</v>
      </c>
      <c r="BB399" s="1086">
        <f t="shared" si="356"/>
        <v>0</v>
      </c>
      <c r="BC399" s="1087">
        <f t="shared" si="357"/>
        <v>0</v>
      </c>
      <c r="BD399" s="114"/>
      <c r="BE399" s="106"/>
      <c r="BF399" s="371">
        <v>0.53</v>
      </c>
      <c r="BG399" s="369">
        <f t="shared" si="358"/>
        <v>0</v>
      </c>
      <c r="BH399" s="1086">
        <f t="shared" si="359"/>
        <v>0</v>
      </c>
      <c r="BI399" s="1086">
        <f t="shared" si="360"/>
        <v>0</v>
      </c>
      <c r="BJ399" s="1086">
        <f t="shared" si="361"/>
        <v>0</v>
      </c>
      <c r="BK399" s="1086">
        <f t="shared" si="362"/>
        <v>0</v>
      </c>
      <c r="BL399" s="1086">
        <f t="shared" si="363"/>
        <v>0</v>
      </c>
      <c r="BM399" s="1087">
        <f t="shared" si="329"/>
        <v>0</v>
      </c>
    </row>
    <row r="400" spans="2:65" x14ac:dyDescent="0.25">
      <c r="B400" s="1079">
        <v>0.52</v>
      </c>
      <c r="C400" s="369"/>
      <c r="D400" s="369"/>
      <c r="E400" s="369"/>
      <c r="F400" s="369"/>
      <c r="G400" s="369"/>
      <c r="H400" s="369"/>
      <c r="I400" s="1084">
        <f>'Form 5 BIODIESEL'!$F250</f>
        <v>0</v>
      </c>
      <c r="J400" s="1084">
        <f>'Form 5 BIODIESEL'!$G250</f>
        <v>0</v>
      </c>
      <c r="K400" s="1084">
        <f>'Form 6 LNG'!$F250</f>
        <v>0</v>
      </c>
      <c r="L400" s="1084">
        <f>'Form 6 LNG'!$G250</f>
        <v>0</v>
      </c>
      <c r="M400" s="1084">
        <f>'Form 7 BUNKER C'!$F250</f>
        <v>0</v>
      </c>
      <c r="N400" s="1084">
        <f>'Form 7 BUNKER C'!$G250</f>
        <v>0</v>
      </c>
      <c r="O400" s="1084">
        <f>'Form 8 LFO Diesel'!$F250</f>
        <v>0</v>
      </c>
      <c r="P400" s="1085">
        <f>'Form 8 LFO Diesel'!$G250</f>
        <v>0</v>
      </c>
      <c r="Q400" s="113"/>
      <c r="R400" s="371">
        <v>0.52</v>
      </c>
      <c r="S400" s="369">
        <f t="shared" si="330"/>
        <v>0</v>
      </c>
      <c r="T400" s="1086">
        <f t="shared" si="331"/>
        <v>0</v>
      </c>
      <c r="U400" s="1086">
        <f t="shared" si="332"/>
        <v>0</v>
      </c>
      <c r="V400" s="1086">
        <f t="shared" si="333"/>
        <v>0</v>
      </c>
      <c r="W400" s="1086">
        <f t="shared" si="334"/>
        <v>0</v>
      </c>
      <c r="X400" s="1086">
        <f t="shared" si="335"/>
        <v>0</v>
      </c>
      <c r="Y400" s="1087">
        <f t="shared" si="336"/>
        <v>0</v>
      </c>
      <c r="Z400" s="113"/>
      <c r="AA400" s="113"/>
      <c r="AB400" s="371">
        <v>0.52</v>
      </c>
      <c r="AC400" s="369">
        <f t="shared" si="337"/>
        <v>0</v>
      </c>
      <c r="AD400" s="1086">
        <f t="shared" si="338"/>
        <v>0</v>
      </c>
      <c r="AE400" s="1086">
        <f t="shared" si="339"/>
        <v>0</v>
      </c>
      <c r="AF400" s="1086">
        <f t="shared" si="340"/>
        <v>0</v>
      </c>
      <c r="AG400" s="1086">
        <f t="shared" si="341"/>
        <v>0</v>
      </c>
      <c r="AH400" s="1086">
        <f t="shared" si="342"/>
        <v>0</v>
      </c>
      <c r="AI400" s="1087">
        <f t="shared" si="343"/>
        <v>0</v>
      </c>
      <c r="AJ400" s="113"/>
      <c r="AK400" s="106"/>
      <c r="AL400" s="371">
        <v>0.52</v>
      </c>
      <c r="AM400" s="369">
        <f t="shared" si="344"/>
        <v>0</v>
      </c>
      <c r="AN400" s="1086">
        <f t="shared" si="345"/>
        <v>0</v>
      </c>
      <c r="AO400" s="1086">
        <f t="shared" si="346"/>
        <v>0</v>
      </c>
      <c r="AP400" s="1086">
        <f t="shared" si="347"/>
        <v>0</v>
      </c>
      <c r="AQ400" s="1086">
        <f t="shared" si="348"/>
        <v>0</v>
      </c>
      <c r="AR400" s="1086">
        <f t="shared" si="349"/>
        <v>0</v>
      </c>
      <c r="AS400" s="1087">
        <f t="shared" si="350"/>
        <v>0</v>
      </c>
      <c r="AT400" s="113"/>
      <c r="AU400" s="106"/>
      <c r="AV400" s="371">
        <v>0.52</v>
      </c>
      <c r="AW400" s="369">
        <f t="shared" si="351"/>
        <v>0</v>
      </c>
      <c r="AX400" s="1086">
        <f t="shared" si="352"/>
        <v>0</v>
      </c>
      <c r="AY400" s="1086">
        <f t="shared" si="353"/>
        <v>0</v>
      </c>
      <c r="AZ400" s="1086">
        <f t="shared" si="354"/>
        <v>0</v>
      </c>
      <c r="BA400" s="1086">
        <f t="shared" si="355"/>
        <v>0</v>
      </c>
      <c r="BB400" s="1086">
        <f t="shared" si="356"/>
        <v>0</v>
      </c>
      <c r="BC400" s="1087">
        <f t="shared" si="357"/>
        <v>0</v>
      </c>
      <c r="BD400" s="114"/>
      <c r="BE400" s="106"/>
      <c r="BF400" s="371">
        <v>0.52</v>
      </c>
      <c r="BG400" s="369">
        <f t="shared" si="358"/>
        <v>0</v>
      </c>
      <c r="BH400" s="1086">
        <f t="shared" si="359"/>
        <v>0</v>
      </c>
      <c r="BI400" s="1086">
        <f t="shared" si="360"/>
        <v>0</v>
      </c>
      <c r="BJ400" s="1086">
        <f t="shared" si="361"/>
        <v>0</v>
      </c>
      <c r="BK400" s="1086">
        <f t="shared" si="362"/>
        <v>0</v>
      </c>
      <c r="BL400" s="1086">
        <f t="shared" si="363"/>
        <v>0</v>
      </c>
      <c r="BM400" s="1087">
        <f t="shared" si="329"/>
        <v>0</v>
      </c>
    </row>
    <row r="401" spans="2:65" x14ac:dyDescent="0.25">
      <c r="B401" s="1079">
        <v>0.51</v>
      </c>
      <c r="C401" s="369"/>
      <c r="D401" s="369"/>
      <c r="E401" s="369"/>
      <c r="F401" s="369"/>
      <c r="G401" s="369"/>
      <c r="H401" s="369"/>
      <c r="I401" s="1084">
        <f>'Form 5 BIODIESEL'!$F251</f>
        <v>0</v>
      </c>
      <c r="J401" s="1084">
        <f>'Form 5 BIODIESEL'!$G251</f>
        <v>0</v>
      </c>
      <c r="K401" s="1084">
        <f>'Form 6 LNG'!$F251</f>
        <v>0</v>
      </c>
      <c r="L401" s="1084">
        <f>'Form 6 LNG'!$G251</f>
        <v>0</v>
      </c>
      <c r="M401" s="1084">
        <f>'Form 7 BUNKER C'!$F251</f>
        <v>0</v>
      </c>
      <c r="N401" s="1084">
        <f>'Form 7 BUNKER C'!$G251</f>
        <v>0</v>
      </c>
      <c r="O401" s="1084">
        <f>'Form 8 LFO Diesel'!$F251</f>
        <v>0</v>
      </c>
      <c r="P401" s="1085">
        <f>'Form 8 LFO Diesel'!$G251</f>
        <v>0</v>
      </c>
      <c r="Q401" s="113"/>
      <c r="R401" s="371">
        <v>0.51</v>
      </c>
      <c r="S401" s="369">
        <f t="shared" si="330"/>
        <v>0</v>
      </c>
      <c r="T401" s="1086">
        <f t="shared" si="331"/>
        <v>0</v>
      </c>
      <c r="U401" s="1086">
        <f t="shared" si="332"/>
        <v>0</v>
      </c>
      <c r="V401" s="1086">
        <f t="shared" si="333"/>
        <v>0</v>
      </c>
      <c r="W401" s="1086">
        <f t="shared" si="334"/>
        <v>0</v>
      </c>
      <c r="X401" s="1086">
        <f t="shared" si="335"/>
        <v>0</v>
      </c>
      <c r="Y401" s="1087">
        <f t="shared" si="336"/>
        <v>0</v>
      </c>
      <c r="Z401" s="113"/>
      <c r="AA401" s="113"/>
      <c r="AB401" s="371">
        <v>0.51</v>
      </c>
      <c r="AC401" s="369">
        <f t="shared" si="337"/>
        <v>0</v>
      </c>
      <c r="AD401" s="1086">
        <f t="shared" si="338"/>
        <v>0</v>
      </c>
      <c r="AE401" s="1086">
        <f t="shared" si="339"/>
        <v>0</v>
      </c>
      <c r="AF401" s="1086">
        <f t="shared" si="340"/>
        <v>0</v>
      </c>
      <c r="AG401" s="1086">
        <f t="shared" si="341"/>
        <v>0</v>
      </c>
      <c r="AH401" s="1086">
        <f t="shared" si="342"/>
        <v>0</v>
      </c>
      <c r="AI401" s="1087">
        <f t="shared" si="343"/>
        <v>0</v>
      </c>
      <c r="AJ401" s="113"/>
      <c r="AK401" s="106"/>
      <c r="AL401" s="371">
        <v>0.51</v>
      </c>
      <c r="AM401" s="369">
        <f t="shared" si="344"/>
        <v>0</v>
      </c>
      <c r="AN401" s="1086">
        <f t="shared" si="345"/>
        <v>0</v>
      </c>
      <c r="AO401" s="1086">
        <f t="shared" si="346"/>
        <v>0</v>
      </c>
      <c r="AP401" s="1086">
        <f t="shared" si="347"/>
        <v>0</v>
      </c>
      <c r="AQ401" s="1086">
        <f t="shared" si="348"/>
        <v>0</v>
      </c>
      <c r="AR401" s="1086">
        <f t="shared" si="349"/>
        <v>0</v>
      </c>
      <c r="AS401" s="1087">
        <f t="shared" si="350"/>
        <v>0</v>
      </c>
      <c r="AT401" s="113"/>
      <c r="AU401" s="106"/>
      <c r="AV401" s="371">
        <v>0.51</v>
      </c>
      <c r="AW401" s="369">
        <f t="shared" si="351"/>
        <v>0</v>
      </c>
      <c r="AX401" s="1086">
        <f t="shared" si="352"/>
        <v>0</v>
      </c>
      <c r="AY401" s="1086">
        <f t="shared" si="353"/>
        <v>0</v>
      </c>
      <c r="AZ401" s="1086">
        <f t="shared" si="354"/>
        <v>0</v>
      </c>
      <c r="BA401" s="1086">
        <f t="shared" si="355"/>
        <v>0</v>
      </c>
      <c r="BB401" s="1086">
        <f t="shared" si="356"/>
        <v>0</v>
      </c>
      <c r="BC401" s="1087">
        <f t="shared" si="357"/>
        <v>0</v>
      </c>
      <c r="BD401" s="114"/>
      <c r="BE401" s="106"/>
      <c r="BF401" s="371">
        <v>0.51</v>
      </c>
      <c r="BG401" s="369">
        <f t="shared" si="358"/>
        <v>0</v>
      </c>
      <c r="BH401" s="1086">
        <f t="shared" si="359"/>
        <v>0</v>
      </c>
      <c r="BI401" s="1086">
        <f t="shared" si="360"/>
        <v>0</v>
      </c>
      <c r="BJ401" s="1086">
        <f t="shared" si="361"/>
        <v>0</v>
      </c>
      <c r="BK401" s="1086">
        <f t="shared" si="362"/>
        <v>0</v>
      </c>
      <c r="BL401" s="1086">
        <f t="shared" si="363"/>
        <v>0</v>
      </c>
      <c r="BM401" s="1087">
        <f t="shared" si="329"/>
        <v>0</v>
      </c>
    </row>
    <row r="402" spans="2:65" x14ac:dyDescent="0.25">
      <c r="B402" s="1079">
        <v>0.5</v>
      </c>
      <c r="C402" s="369"/>
      <c r="D402" s="369"/>
      <c r="E402" s="369"/>
      <c r="F402" s="369"/>
      <c r="G402" s="369"/>
      <c r="H402" s="369"/>
      <c r="I402" s="1084">
        <f>'Form 5 BIODIESEL'!$F252</f>
        <v>0</v>
      </c>
      <c r="J402" s="1084">
        <f>'Form 5 BIODIESEL'!$G252</f>
        <v>0</v>
      </c>
      <c r="K402" s="1084">
        <f>'Form 6 LNG'!$F252</f>
        <v>0</v>
      </c>
      <c r="L402" s="1084">
        <f>'Form 6 LNG'!$G252</f>
        <v>0</v>
      </c>
      <c r="M402" s="1084">
        <f>'Form 7 BUNKER C'!$F252</f>
        <v>0</v>
      </c>
      <c r="N402" s="1084">
        <f>'Form 7 BUNKER C'!$G252</f>
        <v>0</v>
      </c>
      <c r="O402" s="1084">
        <f>'Form 8 LFO Diesel'!$F252</f>
        <v>0</v>
      </c>
      <c r="P402" s="1085">
        <f>'Form 8 LFO Diesel'!$G252</f>
        <v>0</v>
      </c>
      <c r="Q402" s="113"/>
      <c r="R402" s="371">
        <v>0.5</v>
      </c>
      <c r="S402" s="369">
        <f t="shared" si="330"/>
        <v>0</v>
      </c>
      <c r="T402" s="1086">
        <f t="shared" si="331"/>
        <v>0</v>
      </c>
      <c r="U402" s="1086">
        <f t="shared" si="332"/>
        <v>0</v>
      </c>
      <c r="V402" s="1086">
        <f t="shared" si="333"/>
        <v>0</v>
      </c>
      <c r="W402" s="1086">
        <f t="shared" si="334"/>
        <v>0</v>
      </c>
      <c r="X402" s="1086">
        <f t="shared" si="335"/>
        <v>0</v>
      </c>
      <c r="Y402" s="1087">
        <f t="shared" si="336"/>
        <v>0</v>
      </c>
      <c r="Z402" s="113"/>
      <c r="AA402" s="113"/>
      <c r="AB402" s="371">
        <v>0.5</v>
      </c>
      <c r="AC402" s="369">
        <f t="shared" si="337"/>
        <v>0</v>
      </c>
      <c r="AD402" s="1086">
        <f t="shared" si="338"/>
        <v>0</v>
      </c>
      <c r="AE402" s="1086">
        <f t="shared" si="339"/>
        <v>0</v>
      </c>
      <c r="AF402" s="1086">
        <f t="shared" si="340"/>
        <v>0</v>
      </c>
      <c r="AG402" s="1086">
        <f t="shared" si="341"/>
        <v>0</v>
      </c>
      <c r="AH402" s="1086">
        <f t="shared" si="342"/>
        <v>0</v>
      </c>
      <c r="AI402" s="1087">
        <f t="shared" si="343"/>
        <v>0</v>
      </c>
      <c r="AJ402" s="113"/>
      <c r="AK402" s="106"/>
      <c r="AL402" s="371">
        <v>0.5</v>
      </c>
      <c r="AM402" s="369">
        <f t="shared" si="344"/>
        <v>0</v>
      </c>
      <c r="AN402" s="1086">
        <f t="shared" si="345"/>
        <v>0</v>
      </c>
      <c r="AO402" s="1086">
        <f t="shared" si="346"/>
        <v>0</v>
      </c>
      <c r="AP402" s="1086">
        <f t="shared" si="347"/>
        <v>0</v>
      </c>
      <c r="AQ402" s="1086">
        <f t="shared" si="348"/>
        <v>0</v>
      </c>
      <c r="AR402" s="1086">
        <f t="shared" si="349"/>
        <v>0</v>
      </c>
      <c r="AS402" s="1087">
        <f t="shared" si="350"/>
        <v>0</v>
      </c>
      <c r="AT402" s="113"/>
      <c r="AU402" s="106"/>
      <c r="AV402" s="371">
        <v>0.5</v>
      </c>
      <c r="AW402" s="369">
        <f t="shared" si="351"/>
        <v>0</v>
      </c>
      <c r="AX402" s="1086">
        <f t="shared" si="352"/>
        <v>0</v>
      </c>
      <c r="AY402" s="1086">
        <f t="shared" si="353"/>
        <v>0</v>
      </c>
      <c r="AZ402" s="1086">
        <f t="shared" si="354"/>
        <v>0</v>
      </c>
      <c r="BA402" s="1086">
        <f t="shared" si="355"/>
        <v>0</v>
      </c>
      <c r="BB402" s="1086">
        <f t="shared" si="356"/>
        <v>0</v>
      </c>
      <c r="BC402" s="1087">
        <f t="shared" si="357"/>
        <v>0</v>
      </c>
      <c r="BD402" s="114"/>
      <c r="BE402" s="106"/>
      <c r="BF402" s="371">
        <v>0.5</v>
      </c>
      <c r="BG402" s="369">
        <f t="shared" si="358"/>
        <v>0</v>
      </c>
      <c r="BH402" s="1086">
        <f t="shared" si="359"/>
        <v>0</v>
      </c>
      <c r="BI402" s="1086">
        <f t="shared" si="360"/>
        <v>0</v>
      </c>
      <c r="BJ402" s="1086">
        <f t="shared" si="361"/>
        <v>0</v>
      </c>
      <c r="BK402" s="1086">
        <f t="shared" si="362"/>
        <v>0</v>
      </c>
      <c r="BL402" s="1086">
        <f t="shared" si="363"/>
        <v>0</v>
      </c>
      <c r="BM402" s="1087">
        <f t="shared" si="329"/>
        <v>0</v>
      </c>
    </row>
    <row r="403" spans="2:65" x14ac:dyDescent="0.25">
      <c r="B403" s="1079">
        <v>0.49</v>
      </c>
      <c r="C403" s="369"/>
      <c r="D403" s="369"/>
      <c r="E403" s="369"/>
      <c r="F403" s="369"/>
      <c r="G403" s="369"/>
      <c r="H403" s="369"/>
      <c r="I403" s="1084">
        <f>'Form 5 BIODIESEL'!$F253</f>
        <v>0</v>
      </c>
      <c r="J403" s="1084">
        <f>'Form 5 BIODIESEL'!$G253</f>
        <v>0</v>
      </c>
      <c r="K403" s="1084">
        <f>'Form 6 LNG'!$F253</f>
        <v>0</v>
      </c>
      <c r="L403" s="1084">
        <f>'Form 6 LNG'!$G253</f>
        <v>0</v>
      </c>
      <c r="M403" s="1084">
        <f>'Form 7 BUNKER C'!$F253</f>
        <v>0</v>
      </c>
      <c r="N403" s="1084">
        <f>'Form 7 BUNKER C'!$G253</f>
        <v>0</v>
      </c>
      <c r="O403" s="1084">
        <f>'Form 8 LFO Diesel'!$F253</f>
        <v>0</v>
      </c>
      <c r="P403" s="1085">
        <f>'Form 8 LFO Diesel'!$G253</f>
        <v>0</v>
      </c>
      <c r="Q403" s="113"/>
      <c r="R403" s="371">
        <v>0.49</v>
      </c>
      <c r="S403" s="369">
        <f t="shared" si="330"/>
        <v>0</v>
      </c>
      <c r="T403" s="1086">
        <f t="shared" si="331"/>
        <v>0</v>
      </c>
      <c r="U403" s="1086">
        <f t="shared" si="332"/>
        <v>0</v>
      </c>
      <c r="V403" s="1086">
        <f t="shared" si="333"/>
        <v>0</v>
      </c>
      <c r="W403" s="1086">
        <f t="shared" si="334"/>
        <v>0</v>
      </c>
      <c r="X403" s="1086">
        <f t="shared" si="335"/>
        <v>0</v>
      </c>
      <c r="Y403" s="1087">
        <f t="shared" si="336"/>
        <v>0</v>
      </c>
      <c r="Z403" s="113"/>
      <c r="AA403" s="113"/>
      <c r="AB403" s="371">
        <v>0.49</v>
      </c>
      <c r="AC403" s="369">
        <f t="shared" si="337"/>
        <v>0</v>
      </c>
      <c r="AD403" s="1086">
        <f t="shared" si="338"/>
        <v>0</v>
      </c>
      <c r="AE403" s="1086">
        <f t="shared" si="339"/>
        <v>0</v>
      </c>
      <c r="AF403" s="1086">
        <f t="shared" si="340"/>
        <v>0</v>
      </c>
      <c r="AG403" s="1086">
        <f t="shared" si="341"/>
        <v>0</v>
      </c>
      <c r="AH403" s="1086">
        <f t="shared" si="342"/>
        <v>0</v>
      </c>
      <c r="AI403" s="1087">
        <f t="shared" si="343"/>
        <v>0</v>
      </c>
      <c r="AJ403" s="113"/>
      <c r="AK403" s="106"/>
      <c r="AL403" s="371">
        <v>0.49</v>
      </c>
      <c r="AM403" s="369">
        <f t="shared" si="344"/>
        <v>0</v>
      </c>
      <c r="AN403" s="1086">
        <f t="shared" si="345"/>
        <v>0</v>
      </c>
      <c r="AO403" s="1086">
        <f t="shared" si="346"/>
        <v>0</v>
      </c>
      <c r="AP403" s="1086">
        <f t="shared" si="347"/>
        <v>0</v>
      </c>
      <c r="AQ403" s="1086">
        <f t="shared" si="348"/>
        <v>0</v>
      </c>
      <c r="AR403" s="1086">
        <f t="shared" si="349"/>
        <v>0</v>
      </c>
      <c r="AS403" s="1087">
        <f t="shared" si="350"/>
        <v>0</v>
      </c>
      <c r="AT403" s="113"/>
      <c r="AU403" s="106"/>
      <c r="AV403" s="371">
        <v>0.49</v>
      </c>
      <c r="AW403" s="369">
        <f t="shared" si="351"/>
        <v>0</v>
      </c>
      <c r="AX403" s="1086">
        <f t="shared" si="352"/>
        <v>0</v>
      </c>
      <c r="AY403" s="1086">
        <f t="shared" si="353"/>
        <v>0</v>
      </c>
      <c r="AZ403" s="1086">
        <f t="shared" si="354"/>
        <v>0</v>
      </c>
      <c r="BA403" s="1086">
        <f t="shared" si="355"/>
        <v>0</v>
      </c>
      <c r="BB403" s="1086">
        <f t="shared" si="356"/>
        <v>0</v>
      </c>
      <c r="BC403" s="1087">
        <f t="shared" si="357"/>
        <v>0</v>
      </c>
      <c r="BD403" s="114"/>
      <c r="BE403" s="106"/>
      <c r="BF403" s="371">
        <v>0.49</v>
      </c>
      <c r="BG403" s="369">
        <f t="shared" si="358"/>
        <v>0</v>
      </c>
      <c r="BH403" s="1086">
        <f t="shared" si="359"/>
        <v>0</v>
      </c>
      <c r="BI403" s="1086">
        <f t="shared" si="360"/>
        <v>0</v>
      </c>
      <c r="BJ403" s="1086">
        <f t="shared" si="361"/>
        <v>0</v>
      </c>
      <c r="BK403" s="1086">
        <f t="shared" si="362"/>
        <v>0</v>
      </c>
      <c r="BL403" s="1086">
        <f t="shared" si="363"/>
        <v>0</v>
      </c>
      <c r="BM403" s="1087">
        <f t="shared" si="329"/>
        <v>0</v>
      </c>
    </row>
    <row r="404" spans="2:65" x14ac:dyDescent="0.25">
      <c r="B404" s="1079">
        <v>0.48</v>
      </c>
      <c r="C404" s="369"/>
      <c r="D404" s="369"/>
      <c r="E404" s="369"/>
      <c r="F404" s="369"/>
      <c r="G404" s="369"/>
      <c r="H404" s="369"/>
      <c r="I404" s="1084">
        <f>'Form 5 BIODIESEL'!$F254</f>
        <v>0</v>
      </c>
      <c r="J404" s="1084">
        <f>'Form 5 BIODIESEL'!$G254</f>
        <v>0</v>
      </c>
      <c r="K404" s="1084">
        <f>'Form 6 LNG'!$F254</f>
        <v>0</v>
      </c>
      <c r="L404" s="1084">
        <f>'Form 6 LNG'!$G254</f>
        <v>0</v>
      </c>
      <c r="M404" s="1084">
        <f>'Form 7 BUNKER C'!$F254</f>
        <v>0</v>
      </c>
      <c r="N404" s="1084">
        <f>'Form 7 BUNKER C'!$G254</f>
        <v>0</v>
      </c>
      <c r="O404" s="1084">
        <f>'Form 8 LFO Diesel'!$F254</f>
        <v>0</v>
      </c>
      <c r="P404" s="1085">
        <f>'Form 8 LFO Diesel'!$G254</f>
        <v>0</v>
      </c>
      <c r="Q404" s="113"/>
      <c r="R404" s="371">
        <v>0.48</v>
      </c>
      <c r="S404" s="369">
        <f t="shared" si="330"/>
        <v>0</v>
      </c>
      <c r="T404" s="1086">
        <f t="shared" si="331"/>
        <v>0</v>
      </c>
      <c r="U404" s="1086">
        <f t="shared" si="332"/>
        <v>0</v>
      </c>
      <c r="V404" s="1086">
        <f t="shared" si="333"/>
        <v>0</v>
      </c>
      <c r="W404" s="1086">
        <f t="shared" si="334"/>
        <v>0</v>
      </c>
      <c r="X404" s="1086">
        <f t="shared" si="335"/>
        <v>0</v>
      </c>
      <c r="Y404" s="1087">
        <f t="shared" si="336"/>
        <v>0</v>
      </c>
      <c r="Z404" s="113"/>
      <c r="AA404" s="113"/>
      <c r="AB404" s="371">
        <v>0.48</v>
      </c>
      <c r="AC404" s="369">
        <f t="shared" si="337"/>
        <v>0</v>
      </c>
      <c r="AD404" s="1086">
        <f t="shared" si="338"/>
        <v>0</v>
      </c>
      <c r="AE404" s="1086">
        <f t="shared" si="339"/>
        <v>0</v>
      </c>
      <c r="AF404" s="1086">
        <f t="shared" si="340"/>
        <v>0</v>
      </c>
      <c r="AG404" s="1086">
        <f t="shared" si="341"/>
        <v>0</v>
      </c>
      <c r="AH404" s="1086">
        <f t="shared" si="342"/>
        <v>0</v>
      </c>
      <c r="AI404" s="1087">
        <f t="shared" si="343"/>
        <v>0</v>
      </c>
      <c r="AJ404" s="113"/>
      <c r="AK404" s="106"/>
      <c r="AL404" s="371">
        <v>0.48</v>
      </c>
      <c r="AM404" s="369">
        <f t="shared" si="344"/>
        <v>0</v>
      </c>
      <c r="AN404" s="1086">
        <f t="shared" si="345"/>
        <v>0</v>
      </c>
      <c r="AO404" s="1086">
        <f t="shared" si="346"/>
        <v>0</v>
      </c>
      <c r="AP404" s="1086">
        <f t="shared" si="347"/>
        <v>0</v>
      </c>
      <c r="AQ404" s="1086">
        <f t="shared" si="348"/>
        <v>0</v>
      </c>
      <c r="AR404" s="1086">
        <f t="shared" si="349"/>
        <v>0</v>
      </c>
      <c r="AS404" s="1087">
        <f t="shared" si="350"/>
        <v>0</v>
      </c>
      <c r="AT404" s="113"/>
      <c r="AU404" s="106"/>
      <c r="AV404" s="371">
        <v>0.48</v>
      </c>
      <c r="AW404" s="369">
        <f t="shared" si="351"/>
        <v>0</v>
      </c>
      <c r="AX404" s="1086">
        <f t="shared" si="352"/>
        <v>0</v>
      </c>
      <c r="AY404" s="1086">
        <f t="shared" si="353"/>
        <v>0</v>
      </c>
      <c r="AZ404" s="1086">
        <f t="shared" si="354"/>
        <v>0</v>
      </c>
      <c r="BA404" s="1086">
        <f t="shared" si="355"/>
        <v>0</v>
      </c>
      <c r="BB404" s="1086">
        <f t="shared" si="356"/>
        <v>0</v>
      </c>
      <c r="BC404" s="1087">
        <f t="shared" si="357"/>
        <v>0</v>
      </c>
      <c r="BD404" s="114"/>
      <c r="BE404" s="106"/>
      <c r="BF404" s="371">
        <v>0.48</v>
      </c>
      <c r="BG404" s="369">
        <f t="shared" si="358"/>
        <v>0</v>
      </c>
      <c r="BH404" s="1086">
        <f t="shared" si="359"/>
        <v>0</v>
      </c>
      <c r="BI404" s="1086">
        <f t="shared" si="360"/>
        <v>0</v>
      </c>
      <c r="BJ404" s="1086">
        <f t="shared" si="361"/>
        <v>0</v>
      </c>
      <c r="BK404" s="1086">
        <f t="shared" si="362"/>
        <v>0</v>
      </c>
      <c r="BL404" s="1086">
        <f t="shared" si="363"/>
        <v>0</v>
      </c>
      <c r="BM404" s="1087">
        <f t="shared" si="329"/>
        <v>0</v>
      </c>
    </row>
    <row r="405" spans="2:65" x14ac:dyDescent="0.25">
      <c r="B405" s="1079">
        <v>0.47</v>
      </c>
      <c r="C405" s="369"/>
      <c r="D405" s="369"/>
      <c r="E405" s="369"/>
      <c r="F405" s="369"/>
      <c r="G405" s="369"/>
      <c r="H405" s="369"/>
      <c r="I405" s="1084">
        <f>'Form 5 BIODIESEL'!$F255</f>
        <v>0</v>
      </c>
      <c r="J405" s="1084">
        <f>'Form 5 BIODIESEL'!$G255</f>
        <v>0</v>
      </c>
      <c r="K405" s="1084">
        <f>'Form 6 LNG'!$F255</f>
        <v>0</v>
      </c>
      <c r="L405" s="1084">
        <f>'Form 6 LNG'!$G255</f>
        <v>0</v>
      </c>
      <c r="M405" s="1084">
        <f>'Form 7 BUNKER C'!$F255</f>
        <v>0</v>
      </c>
      <c r="N405" s="1084">
        <f>'Form 7 BUNKER C'!$G255</f>
        <v>0</v>
      </c>
      <c r="O405" s="1084">
        <f>'Form 8 LFO Diesel'!$F255</f>
        <v>0</v>
      </c>
      <c r="P405" s="1085">
        <f>'Form 8 LFO Diesel'!$G255</f>
        <v>0</v>
      </c>
      <c r="Q405" s="113"/>
      <c r="R405" s="371">
        <v>0.47</v>
      </c>
      <c r="S405" s="369">
        <f t="shared" si="330"/>
        <v>0</v>
      </c>
      <c r="T405" s="1086">
        <f t="shared" si="331"/>
        <v>0</v>
      </c>
      <c r="U405" s="1086">
        <f t="shared" si="332"/>
        <v>0</v>
      </c>
      <c r="V405" s="1086">
        <f t="shared" si="333"/>
        <v>0</v>
      </c>
      <c r="W405" s="1086">
        <f t="shared" si="334"/>
        <v>0</v>
      </c>
      <c r="X405" s="1086">
        <f t="shared" si="335"/>
        <v>0</v>
      </c>
      <c r="Y405" s="1087">
        <f t="shared" si="336"/>
        <v>0</v>
      </c>
      <c r="Z405" s="113"/>
      <c r="AA405" s="113"/>
      <c r="AB405" s="371">
        <v>0.47</v>
      </c>
      <c r="AC405" s="369">
        <f t="shared" si="337"/>
        <v>0</v>
      </c>
      <c r="AD405" s="1086">
        <f t="shared" si="338"/>
        <v>0</v>
      </c>
      <c r="AE405" s="1086">
        <f t="shared" si="339"/>
        <v>0</v>
      </c>
      <c r="AF405" s="1086">
        <f t="shared" si="340"/>
        <v>0</v>
      </c>
      <c r="AG405" s="1086">
        <f t="shared" si="341"/>
        <v>0</v>
      </c>
      <c r="AH405" s="1086">
        <f t="shared" si="342"/>
        <v>0</v>
      </c>
      <c r="AI405" s="1087">
        <f t="shared" si="343"/>
        <v>0</v>
      </c>
      <c r="AJ405" s="113"/>
      <c r="AK405" s="106"/>
      <c r="AL405" s="371">
        <v>0.47</v>
      </c>
      <c r="AM405" s="369">
        <f t="shared" si="344"/>
        <v>0</v>
      </c>
      <c r="AN405" s="1086">
        <f t="shared" si="345"/>
        <v>0</v>
      </c>
      <c r="AO405" s="1086">
        <f t="shared" si="346"/>
        <v>0</v>
      </c>
      <c r="AP405" s="1086">
        <f t="shared" si="347"/>
        <v>0</v>
      </c>
      <c r="AQ405" s="1086">
        <f t="shared" si="348"/>
        <v>0</v>
      </c>
      <c r="AR405" s="1086">
        <f t="shared" si="349"/>
        <v>0</v>
      </c>
      <c r="AS405" s="1087">
        <f t="shared" si="350"/>
        <v>0</v>
      </c>
      <c r="AT405" s="113"/>
      <c r="AU405" s="106"/>
      <c r="AV405" s="371">
        <v>0.47</v>
      </c>
      <c r="AW405" s="369">
        <f t="shared" si="351"/>
        <v>0</v>
      </c>
      <c r="AX405" s="1086">
        <f t="shared" si="352"/>
        <v>0</v>
      </c>
      <c r="AY405" s="1086">
        <f t="shared" si="353"/>
        <v>0</v>
      </c>
      <c r="AZ405" s="1086">
        <f t="shared" si="354"/>
        <v>0</v>
      </c>
      <c r="BA405" s="1086">
        <f t="shared" si="355"/>
        <v>0</v>
      </c>
      <c r="BB405" s="1086">
        <f t="shared" si="356"/>
        <v>0</v>
      </c>
      <c r="BC405" s="1087">
        <f t="shared" si="357"/>
        <v>0</v>
      </c>
      <c r="BD405" s="114"/>
      <c r="BE405" s="106"/>
      <c r="BF405" s="371">
        <v>0.47</v>
      </c>
      <c r="BG405" s="369">
        <f t="shared" si="358"/>
        <v>0</v>
      </c>
      <c r="BH405" s="1086">
        <f t="shared" si="359"/>
        <v>0</v>
      </c>
      <c r="BI405" s="1086">
        <f t="shared" si="360"/>
        <v>0</v>
      </c>
      <c r="BJ405" s="1086">
        <f t="shared" si="361"/>
        <v>0</v>
      </c>
      <c r="BK405" s="1086">
        <f t="shared" si="362"/>
        <v>0</v>
      </c>
      <c r="BL405" s="1086">
        <f t="shared" si="363"/>
        <v>0</v>
      </c>
      <c r="BM405" s="1087">
        <f t="shared" si="329"/>
        <v>0</v>
      </c>
    </row>
    <row r="406" spans="2:65" x14ac:dyDescent="0.25">
      <c r="B406" s="1079">
        <v>0.46</v>
      </c>
      <c r="C406" s="369"/>
      <c r="D406" s="369"/>
      <c r="E406" s="369"/>
      <c r="F406" s="369"/>
      <c r="G406" s="369"/>
      <c r="H406" s="369"/>
      <c r="I406" s="1084">
        <f>'Form 5 BIODIESEL'!$F256</f>
        <v>0</v>
      </c>
      <c r="J406" s="1084">
        <f>'Form 5 BIODIESEL'!$G256</f>
        <v>0</v>
      </c>
      <c r="K406" s="1084">
        <f>'Form 6 LNG'!$F256</f>
        <v>0</v>
      </c>
      <c r="L406" s="1084">
        <f>'Form 6 LNG'!$G256</f>
        <v>0</v>
      </c>
      <c r="M406" s="1084">
        <f>'Form 7 BUNKER C'!$F256</f>
        <v>0</v>
      </c>
      <c r="N406" s="1084">
        <f>'Form 7 BUNKER C'!$G256</f>
        <v>0</v>
      </c>
      <c r="O406" s="1084">
        <f>'Form 8 LFO Diesel'!$F256</f>
        <v>0</v>
      </c>
      <c r="P406" s="1085">
        <f>'Form 8 LFO Diesel'!$G256</f>
        <v>0</v>
      </c>
      <c r="Q406" s="113"/>
      <c r="R406" s="371">
        <v>0.46</v>
      </c>
      <c r="S406" s="369">
        <f t="shared" si="330"/>
        <v>0</v>
      </c>
      <c r="T406" s="1086">
        <f t="shared" si="331"/>
        <v>0</v>
      </c>
      <c r="U406" s="1086">
        <f t="shared" si="332"/>
        <v>0</v>
      </c>
      <c r="V406" s="1086">
        <f t="shared" si="333"/>
        <v>0</v>
      </c>
      <c r="W406" s="1086">
        <f t="shared" si="334"/>
        <v>0</v>
      </c>
      <c r="X406" s="1086">
        <f t="shared" si="335"/>
        <v>0</v>
      </c>
      <c r="Y406" s="1087">
        <f t="shared" si="336"/>
        <v>0</v>
      </c>
      <c r="Z406" s="113"/>
      <c r="AA406" s="113"/>
      <c r="AB406" s="371">
        <v>0.46</v>
      </c>
      <c r="AC406" s="369">
        <f t="shared" si="337"/>
        <v>0</v>
      </c>
      <c r="AD406" s="1086">
        <f t="shared" si="338"/>
        <v>0</v>
      </c>
      <c r="AE406" s="1086">
        <f t="shared" si="339"/>
        <v>0</v>
      </c>
      <c r="AF406" s="1086">
        <f t="shared" si="340"/>
        <v>0</v>
      </c>
      <c r="AG406" s="1086">
        <f t="shared" si="341"/>
        <v>0</v>
      </c>
      <c r="AH406" s="1086">
        <f t="shared" si="342"/>
        <v>0</v>
      </c>
      <c r="AI406" s="1087">
        <f t="shared" si="343"/>
        <v>0</v>
      </c>
      <c r="AJ406" s="113"/>
      <c r="AK406" s="106"/>
      <c r="AL406" s="371">
        <v>0.46</v>
      </c>
      <c r="AM406" s="369">
        <f t="shared" si="344"/>
        <v>0</v>
      </c>
      <c r="AN406" s="1086">
        <f t="shared" si="345"/>
        <v>0</v>
      </c>
      <c r="AO406" s="1086">
        <f t="shared" si="346"/>
        <v>0</v>
      </c>
      <c r="AP406" s="1086">
        <f t="shared" si="347"/>
        <v>0</v>
      </c>
      <c r="AQ406" s="1086">
        <f t="shared" si="348"/>
        <v>0</v>
      </c>
      <c r="AR406" s="1086">
        <f t="shared" si="349"/>
        <v>0</v>
      </c>
      <c r="AS406" s="1087">
        <f t="shared" si="350"/>
        <v>0</v>
      </c>
      <c r="AT406" s="113"/>
      <c r="AU406" s="106"/>
      <c r="AV406" s="371">
        <v>0.46</v>
      </c>
      <c r="AW406" s="369">
        <f t="shared" si="351"/>
        <v>0</v>
      </c>
      <c r="AX406" s="1086">
        <f t="shared" si="352"/>
        <v>0</v>
      </c>
      <c r="AY406" s="1086">
        <f t="shared" si="353"/>
        <v>0</v>
      </c>
      <c r="AZ406" s="1086">
        <f t="shared" si="354"/>
        <v>0</v>
      </c>
      <c r="BA406" s="1086">
        <f t="shared" si="355"/>
        <v>0</v>
      </c>
      <c r="BB406" s="1086">
        <f t="shared" si="356"/>
        <v>0</v>
      </c>
      <c r="BC406" s="1087">
        <f t="shared" si="357"/>
        <v>0</v>
      </c>
      <c r="BD406" s="114"/>
      <c r="BE406" s="106"/>
      <c r="BF406" s="371">
        <v>0.46</v>
      </c>
      <c r="BG406" s="369">
        <f t="shared" si="358"/>
        <v>0</v>
      </c>
      <c r="BH406" s="1086">
        <f t="shared" si="359"/>
        <v>0</v>
      </c>
      <c r="BI406" s="1086">
        <f t="shared" si="360"/>
        <v>0</v>
      </c>
      <c r="BJ406" s="1086">
        <f t="shared" si="361"/>
        <v>0</v>
      </c>
      <c r="BK406" s="1086">
        <f t="shared" si="362"/>
        <v>0</v>
      </c>
      <c r="BL406" s="1086">
        <f t="shared" si="363"/>
        <v>0</v>
      </c>
      <c r="BM406" s="1087">
        <f t="shared" si="329"/>
        <v>0</v>
      </c>
    </row>
    <row r="407" spans="2:65" x14ac:dyDescent="0.25">
      <c r="B407" s="1079">
        <v>0.45</v>
      </c>
      <c r="C407" s="369"/>
      <c r="D407" s="369"/>
      <c r="E407" s="369"/>
      <c r="F407" s="369"/>
      <c r="G407" s="369"/>
      <c r="H407" s="369"/>
      <c r="I407" s="1084">
        <f>'Form 5 BIODIESEL'!$F257</f>
        <v>0</v>
      </c>
      <c r="J407" s="1084">
        <f>'Form 5 BIODIESEL'!$G257</f>
        <v>0</v>
      </c>
      <c r="K407" s="1084">
        <f>'Form 6 LNG'!$F257</f>
        <v>0</v>
      </c>
      <c r="L407" s="1084">
        <f>'Form 6 LNG'!$G257</f>
        <v>0</v>
      </c>
      <c r="M407" s="1084">
        <f>'Form 7 BUNKER C'!$F257</f>
        <v>0</v>
      </c>
      <c r="N407" s="1084">
        <f>'Form 7 BUNKER C'!$G257</f>
        <v>0</v>
      </c>
      <c r="O407" s="1084">
        <f>'Form 8 LFO Diesel'!$F257</f>
        <v>0</v>
      </c>
      <c r="P407" s="1085">
        <f>'Form 8 LFO Diesel'!$G257</f>
        <v>0</v>
      </c>
      <c r="Q407" s="113"/>
      <c r="R407" s="371">
        <v>0.45</v>
      </c>
      <c r="S407" s="369">
        <f t="shared" si="330"/>
        <v>0</v>
      </c>
      <c r="T407" s="1086">
        <f t="shared" si="331"/>
        <v>0</v>
      </c>
      <c r="U407" s="1086">
        <f t="shared" si="332"/>
        <v>0</v>
      </c>
      <c r="V407" s="1086">
        <f t="shared" si="333"/>
        <v>0</v>
      </c>
      <c r="W407" s="1086">
        <f t="shared" si="334"/>
        <v>0</v>
      </c>
      <c r="X407" s="1086">
        <f t="shared" si="335"/>
        <v>0</v>
      </c>
      <c r="Y407" s="1087">
        <f t="shared" si="336"/>
        <v>0</v>
      </c>
      <c r="Z407" s="113"/>
      <c r="AA407" s="113"/>
      <c r="AB407" s="371">
        <v>0.45</v>
      </c>
      <c r="AC407" s="369">
        <f t="shared" si="337"/>
        <v>0</v>
      </c>
      <c r="AD407" s="1086">
        <f t="shared" si="338"/>
        <v>0</v>
      </c>
      <c r="AE407" s="1086">
        <f t="shared" si="339"/>
        <v>0</v>
      </c>
      <c r="AF407" s="1086">
        <f t="shared" si="340"/>
        <v>0</v>
      </c>
      <c r="AG407" s="1086">
        <f t="shared" si="341"/>
        <v>0</v>
      </c>
      <c r="AH407" s="1086">
        <f t="shared" si="342"/>
        <v>0</v>
      </c>
      <c r="AI407" s="1087">
        <f t="shared" si="343"/>
        <v>0</v>
      </c>
      <c r="AJ407" s="113"/>
      <c r="AK407" s="106"/>
      <c r="AL407" s="371">
        <v>0.45</v>
      </c>
      <c r="AM407" s="369">
        <f t="shared" si="344"/>
        <v>0</v>
      </c>
      <c r="AN407" s="1086">
        <f t="shared" si="345"/>
        <v>0</v>
      </c>
      <c r="AO407" s="1086">
        <f t="shared" si="346"/>
        <v>0</v>
      </c>
      <c r="AP407" s="1086">
        <f t="shared" si="347"/>
        <v>0</v>
      </c>
      <c r="AQ407" s="1086">
        <f t="shared" si="348"/>
        <v>0</v>
      </c>
      <c r="AR407" s="1086">
        <f t="shared" si="349"/>
        <v>0</v>
      </c>
      <c r="AS407" s="1087">
        <f t="shared" si="350"/>
        <v>0</v>
      </c>
      <c r="AT407" s="113"/>
      <c r="AU407" s="106"/>
      <c r="AV407" s="371">
        <v>0.45</v>
      </c>
      <c r="AW407" s="369">
        <f t="shared" si="351"/>
        <v>0</v>
      </c>
      <c r="AX407" s="1086">
        <f t="shared" si="352"/>
        <v>0</v>
      </c>
      <c r="AY407" s="1086">
        <f t="shared" si="353"/>
        <v>0</v>
      </c>
      <c r="AZ407" s="1086">
        <f t="shared" si="354"/>
        <v>0</v>
      </c>
      <c r="BA407" s="1086">
        <f t="shared" si="355"/>
        <v>0</v>
      </c>
      <c r="BB407" s="1086">
        <f t="shared" si="356"/>
        <v>0</v>
      </c>
      <c r="BC407" s="1087">
        <f t="shared" si="357"/>
        <v>0</v>
      </c>
      <c r="BD407" s="114"/>
      <c r="BE407" s="106"/>
      <c r="BF407" s="371">
        <v>0.45</v>
      </c>
      <c r="BG407" s="369">
        <f t="shared" si="358"/>
        <v>0</v>
      </c>
      <c r="BH407" s="1086">
        <f t="shared" si="359"/>
        <v>0</v>
      </c>
      <c r="BI407" s="1086">
        <f t="shared" si="360"/>
        <v>0</v>
      </c>
      <c r="BJ407" s="1086">
        <f t="shared" si="361"/>
        <v>0</v>
      </c>
      <c r="BK407" s="1086">
        <f t="shared" si="362"/>
        <v>0</v>
      </c>
      <c r="BL407" s="1086">
        <f t="shared" si="363"/>
        <v>0</v>
      </c>
      <c r="BM407" s="1087">
        <f t="shared" si="329"/>
        <v>0</v>
      </c>
    </row>
    <row r="408" spans="2:65" x14ac:dyDescent="0.25">
      <c r="B408" s="1079">
        <v>0.44</v>
      </c>
      <c r="C408" s="369"/>
      <c r="D408" s="369"/>
      <c r="E408" s="369"/>
      <c r="F408" s="369"/>
      <c r="G408" s="369"/>
      <c r="H408" s="369"/>
      <c r="I408" s="1084">
        <f>'Form 5 BIODIESEL'!$F258</f>
        <v>0</v>
      </c>
      <c r="J408" s="1084">
        <f>'Form 5 BIODIESEL'!$G258</f>
        <v>0</v>
      </c>
      <c r="K408" s="1084">
        <f>'Form 6 LNG'!$F258</f>
        <v>0</v>
      </c>
      <c r="L408" s="1084">
        <f>'Form 6 LNG'!$G258</f>
        <v>0</v>
      </c>
      <c r="M408" s="1084">
        <f>'Form 7 BUNKER C'!$F258</f>
        <v>0</v>
      </c>
      <c r="N408" s="1084">
        <f>'Form 7 BUNKER C'!$G258</f>
        <v>0</v>
      </c>
      <c r="O408" s="1084">
        <f>'Form 8 LFO Diesel'!$F258</f>
        <v>0</v>
      </c>
      <c r="P408" s="1085">
        <f>'Form 8 LFO Diesel'!$G258</f>
        <v>0</v>
      </c>
      <c r="Q408" s="113"/>
      <c r="R408" s="371">
        <v>0.44</v>
      </c>
      <c r="S408" s="369">
        <f t="shared" si="330"/>
        <v>0</v>
      </c>
      <c r="T408" s="1086">
        <f t="shared" si="331"/>
        <v>0</v>
      </c>
      <c r="U408" s="1086">
        <f t="shared" si="332"/>
        <v>0</v>
      </c>
      <c r="V408" s="1086">
        <f t="shared" si="333"/>
        <v>0</v>
      </c>
      <c r="W408" s="1086">
        <f t="shared" si="334"/>
        <v>0</v>
      </c>
      <c r="X408" s="1086">
        <f t="shared" si="335"/>
        <v>0</v>
      </c>
      <c r="Y408" s="1087">
        <f t="shared" si="336"/>
        <v>0</v>
      </c>
      <c r="Z408" s="113"/>
      <c r="AA408" s="113"/>
      <c r="AB408" s="371">
        <v>0.44</v>
      </c>
      <c r="AC408" s="369">
        <f t="shared" si="337"/>
        <v>0</v>
      </c>
      <c r="AD408" s="1086">
        <f t="shared" si="338"/>
        <v>0</v>
      </c>
      <c r="AE408" s="1086">
        <f t="shared" si="339"/>
        <v>0</v>
      </c>
      <c r="AF408" s="1086">
        <f t="shared" si="340"/>
        <v>0</v>
      </c>
      <c r="AG408" s="1086">
        <f t="shared" si="341"/>
        <v>0</v>
      </c>
      <c r="AH408" s="1086">
        <f t="shared" si="342"/>
        <v>0</v>
      </c>
      <c r="AI408" s="1087">
        <f t="shared" si="343"/>
        <v>0</v>
      </c>
      <c r="AJ408" s="113"/>
      <c r="AK408" s="106"/>
      <c r="AL408" s="371">
        <v>0.44</v>
      </c>
      <c r="AM408" s="369">
        <f t="shared" si="344"/>
        <v>0</v>
      </c>
      <c r="AN408" s="1086">
        <f t="shared" si="345"/>
        <v>0</v>
      </c>
      <c r="AO408" s="1086">
        <f t="shared" si="346"/>
        <v>0</v>
      </c>
      <c r="AP408" s="1086">
        <f t="shared" si="347"/>
        <v>0</v>
      </c>
      <c r="AQ408" s="1086">
        <f t="shared" si="348"/>
        <v>0</v>
      </c>
      <c r="AR408" s="1086">
        <f t="shared" si="349"/>
        <v>0</v>
      </c>
      <c r="AS408" s="1087">
        <f t="shared" si="350"/>
        <v>0</v>
      </c>
      <c r="AT408" s="113"/>
      <c r="AU408" s="106"/>
      <c r="AV408" s="371">
        <v>0.44</v>
      </c>
      <c r="AW408" s="369">
        <f t="shared" si="351"/>
        <v>0</v>
      </c>
      <c r="AX408" s="1086">
        <f t="shared" si="352"/>
        <v>0</v>
      </c>
      <c r="AY408" s="1086">
        <f t="shared" si="353"/>
        <v>0</v>
      </c>
      <c r="AZ408" s="1086">
        <f t="shared" si="354"/>
        <v>0</v>
      </c>
      <c r="BA408" s="1086">
        <f t="shared" si="355"/>
        <v>0</v>
      </c>
      <c r="BB408" s="1086">
        <f t="shared" si="356"/>
        <v>0</v>
      </c>
      <c r="BC408" s="1087">
        <f t="shared" si="357"/>
        <v>0</v>
      </c>
      <c r="BD408" s="114"/>
      <c r="BE408" s="106"/>
      <c r="BF408" s="371">
        <v>0.44</v>
      </c>
      <c r="BG408" s="369">
        <f t="shared" si="358"/>
        <v>0</v>
      </c>
      <c r="BH408" s="1086">
        <f t="shared" si="359"/>
        <v>0</v>
      </c>
      <c r="BI408" s="1086">
        <f t="shared" si="360"/>
        <v>0</v>
      </c>
      <c r="BJ408" s="1086">
        <f t="shared" si="361"/>
        <v>0</v>
      </c>
      <c r="BK408" s="1086">
        <f t="shared" si="362"/>
        <v>0</v>
      </c>
      <c r="BL408" s="1086">
        <f t="shared" si="363"/>
        <v>0</v>
      </c>
      <c r="BM408" s="1087">
        <f t="shared" si="329"/>
        <v>0</v>
      </c>
    </row>
    <row r="409" spans="2:65" x14ac:dyDescent="0.25">
      <c r="B409" s="1079">
        <v>0.43</v>
      </c>
      <c r="C409" s="369"/>
      <c r="D409" s="369"/>
      <c r="E409" s="369"/>
      <c r="F409" s="369"/>
      <c r="G409" s="369"/>
      <c r="H409" s="369"/>
      <c r="I409" s="1084">
        <f>'Form 5 BIODIESEL'!$F259</f>
        <v>0</v>
      </c>
      <c r="J409" s="1084">
        <f>'Form 5 BIODIESEL'!$G259</f>
        <v>0</v>
      </c>
      <c r="K409" s="1084">
        <f>'Form 6 LNG'!$F259</f>
        <v>0</v>
      </c>
      <c r="L409" s="1084">
        <f>'Form 6 LNG'!$G259</f>
        <v>0</v>
      </c>
      <c r="M409" s="1084">
        <f>'Form 7 BUNKER C'!$F259</f>
        <v>0</v>
      </c>
      <c r="N409" s="1084">
        <f>'Form 7 BUNKER C'!$G259</f>
        <v>0</v>
      </c>
      <c r="O409" s="1084">
        <f>'Form 8 LFO Diesel'!$F259</f>
        <v>0</v>
      </c>
      <c r="P409" s="1085">
        <f>'Form 8 LFO Diesel'!$G259</f>
        <v>0</v>
      </c>
      <c r="Q409" s="113"/>
      <c r="R409" s="371">
        <v>0.43</v>
      </c>
      <c r="S409" s="369">
        <f t="shared" si="330"/>
        <v>0</v>
      </c>
      <c r="T409" s="1086">
        <f t="shared" si="331"/>
        <v>0</v>
      </c>
      <c r="U409" s="1086">
        <f t="shared" si="332"/>
        <v>0</v>
      </c>
      <c r="V409" s="1086">
        <f t="shared" si="333"/>
        <v>0</v>
      </c>
      <c r="W409" s="1086">
        <f t="shared" si="334"/>
        <v>0</v>
      </c>
      <c r="X409" s="1086">
        <f t="shared" si="335"/>
        <v>0</v>
      </c>
      <c r="Y409" s="1087">
        <f t="shared" si="336"/>
        <v>0</v>
      </c>
      <c r="Z409" s="113"/>
      <c r="AA409" s="113"/>
      <c r="AB409" s="371">
        <v>0.43</v>
      </c>
      <c r="AC409" s="369">
        <f t="shared" si="337"/>
        <v>0</v>
      </c>
      <c r="AD409" s="1086">
        <f t="shared" si="338"/>
        <v>0</v>
      </c>
      <c r="AE409" s="1086">
        <f t="shared" si="339"/>
        <v>0</v>
      </c>
      <c r="AF409" s="1086">
        <f t="shared" si="340"/>
        <v>0</v>
      </c>
      <c r="AG409" s="1086">
        <f t="shared" si="341"/>
        <v>0</v>
      </c>
      <c r="AH409" s="1086">
        <f t="shared" si="342"/>
        <v>0</v>
      </c>
      <c r="AI409" s="1087">
        <f t="shared" si="343"/>
        <v>0</v>
      </c>
      <c r="AJ409" s="113"/>
      <c r="AK409" s="106"/>
      <c r="AL409" s="371">
        <v>0.43</v>
      </c>
      <c r="AM409" s="369">
        <f t="shared" si="344"/>
        <v>0</v>
      </c>
      <c r="AN409" s="1086">
        <f t="shared" si="345"/>
        <v>0</v>
      </c>
      <c r="AO409" s="1086">
        <f t="shared" si="346"/>
        <v>0</v>
      </c>
      <c r="AP409" s="1086">
        <f t="shared" si="347"/>
        <v>0</v>
      </c>
      <c r="AQ409" s="1086">
        <f t="shared" si="348"/>
        <v>0</v>
      </c>
      <c r="AR409" s="1086">
        <f t="shared" si="349"/>
        <v>0</v>
      </c>
      <c r="AS409" s="1087">
        <f t="shared" si="350"/>
        <v>0</v>
      </c>
      <c r="AT409" s="113"/>
      <c r="AU409" s="106"/>
      <c r="AV409" s="371">
        <v>0.43</v>
      </c>
      <c r="AW409" s="369">
        <f t="shared" si="351"/>
        <v>0</v>
      </c>
      <c r="AX409" s="1086">
        <f t="shared" si="352"/>
        <v>0</v>
      </c>
      <c r="AY409" s="1086">
        <f t="shared" si="353"/>
        <v>0</v>
      </c>
      <c r="AZ409" s="1086">
        <f t="shared" si="354"/>
        <v>0</v>
      </c>
      <c r="BA409" s="1086">
        <f t="shared" si="355"/>
        <v>0</v>
      </c>
      <c r="BB409" s="1086">
        <f t="shared" si="356"/>
        <v>0</v>
      </c>
      <c r="BC409" s="1087">
        <f t="shared" si="357"/>
        <v>0</v>
      </c>
      <c r="BD409" s="114"/>
      <c r="BE409" s="106"/>
      <c r="BF409" s="371">
        <v>0.43</v>
      </c>
      <c r="BG409" s="369">
        <f t="shared" si="358"/>
        <v>0</v>
      </c>
      <c r="BH409" s="1086">
        <f t="shared" si="359"/>
        <v>0</v>
      </c>
      <c r="BI409" s="1086">
        <f t="shared" si="360"/>
        <v>0</v>
      </c>
      <c r="BJ409" s="1086">
        <f t="shared" si="361"/>
        <v>0</v>
      </c>
      <c r="BK409" s="1086">
        <f t="shared" si="362"/>
        <v>0</v>
      </c>
      <c r="BL409" s="1086">
        <f t="shared" si="363"/>
        <v>0</v>
      </c>
      <c r="BM409" s="1087">
        <f t="shared" si="329"/>
        <v>0</v>
      </c>
    </row>
    <row r="410" spans="2:65" x14ac:dyDescent="0.25">
      <c r="B410" s="1079">
        <v>0.42</v>
      </c>
      <c r="C410" s="369"/>
      <c r="D410" s="369"/>
      <c r="E410" s="369"/>
      <c r="F410" s="369"/>
      <c r="G410" s="369"/>
      <c r="H410" s="369"/>
      <c r="I410" s="1084">
        <f>'Form 5 BIODIESEL'!$F260</f>
        <v>0</v>
      </c>
      <c r="J410" s="1084">
        <f>'Form 5 BIODIESEL'!$G260</f>
        <v>0</v>
      </c>
      <c r="K410" s="1084">
        <f>'Form 6 LNG'!$F260</f>
        <v>0</v>
      </c>
      <c r="L410" s="1084">
        <f>'Form 6 LNG'!$G260</f>
        <v>0</v>
      </c>
      <c r="M410" s="1084">
        <f>'Form 7 BUNKER C'!$F260</f>
        <v>0</v>
      </c>
      <c r="N410" s="1084">
        <f>'Form 7 BUNKER C'!$G260</f>
        <v>0</v>
      </c>
      <c r="O410" s="1084">
        <f>'Form 8 LFO Diesel'!$F260</f>
        <v>0</v>
      </c>
      <c r="P410" s="1085">
        <f>'Form 8 LFO Diesel'!$G260</f>
        <v>0</v>
      </c>
      <c r="Q410" s="113"/>
      <c r="R410" s="371">
        <v>0.42</v>
      </c>
      <c r="S410" s="369">
        <f t="shared" si="330"/>
        <v>0</v>
      </c>
      <c r="T410" s="1086">
        <f t="shared" si="331"/>
        <v>0</v>
      </c>
      <c r="U410" s="1086">
        <f t="shared" si="332"/>
        <v>0</v>
      </c>
      <c r="V410" s="1086">
        <f t="shared" si="333"/>
        <v>0</v>
      </c>
      <c r="W410" s="1086">
        <f t="shared" si="334"/>
        <v>0</v>
      </c>
      <c r="X410" s="1086">
        <f t="shared" si="335"/>
        <v>0</v>
      </c>
      <c r="Y410" s="1087">
        <f t="shared" si="336"/>
        <v>0</v>
      </c>
      <c r="Z410" s="113"/>
      <c r="AA410" s="113"/>
      <c r="AB410" s="371">
        <v>0.42</v>
      </c>
      <c r="AC410" s="369">
        <f t="shared" si="337"/>
        <v>0</v>
      </c>
      <c r="AD410" s="1086">
        <f t="shared" si="338"/>
        <v>0</v>
      </c>
      <c r="AE410" s="1086">
        <f t="shared" si="339"/>
        <v>0</v>
      </c>
      <c r="AF410" s="1086">
        <f t="shared" si="340"/>
        <v>0</v>
      </c>
      <c r="AG410" s="1086">
        <f t="shared" si="341"/>
        <v>0</v>
      </c>
      <c r="AH410" s="1086">
        <f t="shared" si="342"/>
        <v>0</v>
      </c>
      <c r="AI410" s="1087">
        <f t="shared" si="343"/>
        <v>0</v>
      </c>
      <c r="AJ410" s="113"/>
      <c r="AK410" s="106"/>
      <c r="AL410" s="371">
        <v>0.42</v>
      </c>
      <c r="AM410" s="369">
        <f t="shared" si="344"/>
        <v>0</v>
      </c>
      <c r="AN410" s="1086">
        <f t="shared" si="345"/>
        <v>0</v>
      </c>
      <c r="AO410" s="1086">
        <f t="shared" si="346"/>
        <v>0</v>
      </c>
      <c r="AP410" s="1086">
        <f t="shared" si="347"/>
        <v>0</v>
      </c>
      <c r="AQ410" s="1086">
        <f t="shared" si="348"/>
        <v>0</v>
      </c>
      <c r="AR410" s="1086">
        <f t="shared" si="349"/>
        <v>0</v>
      </c>
      <c r="AS410" s="1087">
        <f t="shared" si="350"/>
        <v>0</v>
      </c>
      <c r="AT410" s="113"/>
      <c r="AU410" s="106"/>
      <c r="AV410" s="371">
        <v>0.42</v>
      </c>
      <c r="AW410" s="369">
        <f t="shared" si="351"/>
        <v>0</v>
      </c>
      <c r="AX410" s="1086">
        <f t="shared" si="352"/>
        <v>0</v>
      </c>
      <c r="AY410" s="1086">
        <f t="shared" si="353"/>
        <v>0</v>
      </c>
      <c r="AZ410" s="1086">
        <f t="shared" si="354"/>
        <v>0</v>
      </c>
      <c r="BA410" s="1086">
        <f t="shared" si="355"/>
        <v>0</v>
      </c>
      <c r="BB410" s="1086">
        <f t="shared" si="356"/>
        <v>0</v>
      </c>
      <c r="BC410" s="1087">
        <f t="shared" si="357"/>
        <v>0</v>
      </c>
      <c r="BD410" s="114"/>
      <c r="BE410" s="106"/>
      <c r="BF410" s="371">
        <v>0.42</v>
      </c>
      <c r="BG410" s="369">
        <f t="shared" si="358"/>
        <v>0</v>
      </c>
      <c r="BH410" s="1086">
        <f t="shared" si="359"/>
        <v>0</v>
      </c>
      <c r="BI410" s="1086">
        <f t="shared" si="360"/>
        <v>0</v>
      </c>
      <c r="BJ410" s="1086">
        <f t="shared" si="361"/>
        <v>0</v>
      </c>
      <c r="BK410" s="1086">
        <f t="shared" si="362"/>
        <v>0</v>
      </c>
      <c r="BL410" s="1086">
        <f t="shared" si="363"/>
        <v>0</v>
      </c>
      <c r="BM410" s="1087">
        <f t="shared" si="329"/>
        <v>0</v>
      </c>
    </row>
    <row r="411" spans="2:65" x14ac:dyDescent="0.25">
      <c r="B411" s="1079">
        <v>0.41</v>
      </c>
      <c r="C411" s="369"/>
      <c r="D411" s="369"/>
      <c r="E411" s="369"/>
      <c r="F411" s="369"/>
      <c r="G411" s="369"/>
      <c r="H411" s="369"/>
      <c r="I411" s="1084">
        <f>'Form 5 BIODIESEL'!$F261</f>
        <v>0</v>
      </c>
      <c r="J411" s="1084">
        <f>'Form 5 BIODIESEL'!$G261</f>
        <v>0</v>
      </c>
      <c r="K411" s="1084">
        <f>'Form 6 LNG'!$F261</f>
        <v>0</v>
      </c>
      <c r="L411" s="1084">
        <f>'Form 6 LNG'!$G261</f>
        <v>0</v>
      </c>
      <c r="M411" s="1084">
        <f>'Form 7 BUNKER C'!$F261</f>
        <v>0</v>
      </c>
      <c r="N411" s="1084">
        <f>'Form 7 BUNKER C'!$G261</f>
        <v>0</v>
      </c>
      <c r="O411" s="1084">
        <f>'Form 8 LFO Diesel'!$F261</f>
        <v>0</v>
      </c>
      <c r="P411" s="1085">
        <f>'Form 8 LFO Diesel'!$G261</f>
        <v>0</v>
      </c>
      <c r="Q411" s="113"/>
      <c r="R411" s="371">
        <v>0.41</v>
      </c>
      <c r="S411" s="369">
        <f t="shared" si="330"/>
        <v>0</v>
      </c>
      <c r="T411" s="1086">
        <f t="shared" si="331"/>
        <v>0</v>
      </c>
      <c r="U411" s="1086">
        <f t="shared" si="332"/>
        <v>0</v>
      </c>
      <c r="V411" s="1086">
        <f t="shared" si="333"/>
        <v>0</v>
      </c>
      <c r="W411" s="1086">
        <f t="shared" si="334"/>
        <v>0</v>
      </c>
      <c r="X411" s="1086">
        <f t="shared" si="335"/>
        <v>0</v>
      </c>
      <c r="Y411" s="1087">
        <f t="shared" si="336"/>
        <v>0</v>
      </c>
      <c r="Z411" s="113"/>
      <c r="AA411" s="113"/>
      <c r="AB411" s="371">
        <v>0.41</v>
      </c>
      <c r="AC411" s="369">
        <f t="shared" si="337"/>
        <v>0</v>
      </c>
      <c r="AD411" s="1086">
        <f t="shared" si="338"/>
        <v>0</v>
      </c>
      <c r="AE411" s="1086">
        <f t="shared" si="339"/>
        <v>0</v>
      </c>
      <c r="AF411" s="1086">
        <f t="shared" si="340"/>
        <v>0</v>
      </c>
      <c r="AG411" s="1086">
        <f t="shared" si="341"/>
        <v>0</v>
      </c>
      <c r="AH411" s="1086">
        <f t="shared" si="342"/>
        <v>0</v>
      </c>
      <c r="AI411" s="1087">
        <f t="shared" si="343"/>
        <v>0</v>
      </c>
      <c r="AJ411" s="113"/>
      <c r="AK411" s="106"/>
      <c r="AL411" s="371">
        <v>0.41</v>
      </c>
      <c r="AM411" s="369">
        <f t="shared" si="344"/>
        <v>0</v>
      </c>
      <c r="AN411" s="1086">
        <f t="shared" si="345"/>
        <v>0</v>
      </c>
      <c r="AO411" s="1086">
        <f t="shared" si="346"/>
        <v>0</v>
      </c>
      <c r="AP411" s="1086">
        <f t="shared" si="347"/>
        <v>0</v>
      </c>
      <c r="AQ411" s="1086">
        <f t="shared" si="348"/>
        <v>0</v>
      </c>
      <c r="AR411" s="1086">
        <f t="shared" si="349"/>
        <v>0</v>
      </c>
      <c r="AS411" s="1087">
        <f t="shared" si="350"/>
        <v>0</v>
      </c>
      <c r="AT411" s="113"/>
      <c r="AU411" s="106"/>
      <c r="AV411" s="371">
        <v>0.41</v>
      </c>
      <c r="AW411" s="369">
        <f t="shared" si="351"/>
        <v>0</v>
      </c>
      <c r="AX411" s="1086">
        <f t="shared" si="352"/>
        <v>0</v>
      </c>
      <c r="AY411" s="1086">
        <f t="shared" si="353"/>
        <v>0</v>
      </c>
      <c r="AZ411" s="1086">
        <f t="shared" si="354"/>
        <v>0</v>
      </c>
      <c r="BA411" s="1086">
        <f t="shared" si="355"/>
        <v>0</v>
      </c>
      <c r="BB411" s="1086">
        <f t="shared" si="356"/>
        <v>0</v>
      </c>
      <c r="BC411" s="1087">
        <f t="shared" si="357"/>
        <v>0</v>
      </c>
      <c r="BD411" s="114"/>
      <c r="BE411" s="106"/>
      <c r="BF411" s="371">
        <v>0.41</v>
      </c>
      <c r="BG411" s="369">
        <f t="shared" si="358"/>
        <v>0</v>
      </c>
      <c r="BH411" s="1086">
        <f t="shared" si="359"/>
        <v>0</v>
      </c>
      <c r="BI411" s="1086">
        <f t="shared" si="360"/>
        <v>0</v>
      </c>
      <c r="BJ411" s="1086">
        <f t="shared" si="361"/>
        <v>0</v>
      </c>
      <c r="BK411" s="1086">
        <f t="shared" si="362"/>
        <v>0</v>
      </c>
      <c r="BL411" s="1086">
        <f t="shared" si="363"/>
        <v>0</v>
      </c>
      <c r="BM411" s="1087">
        <f t="shared" si="329"/>
        <v>0</v>
      </c>
    </row>
    <row r="412" spans="2:65" x14ac:dyDescent="0.25">
      <c r="B412" s="1079">
        <v>0.4</v>
      </c>
      <c r="C412" s="369"/>
      <c r="D412" s="369"/>
      <c r="E412" s="369"/>
      <c r="F412" s="369"/>
      <c r="G412" s="369"/>
      <c r="H412" s="369"/>
      <c r="I412" s="1084">
        <f>'Form 5 BIODIESEL'!$F262</f>
        <v>0</v>
      </c>
      <c r="J412" s="1084">
        <f>'Form 5 BIODIESEL'!$G262</f>
        <v>0</v>
      </c>
      <c r="K412" s="1084">
        <f>'Form 6 LNG'!$F262</f>
        <v>0</v>
      </c>
      <c r="L412" s="1084">
        <f>'Form 6 LNG'!$G262</f>
        <v>0</v>
      </c>
      <c r="M412" s="1084">
        <f>'Form 7 BUNKER C'!$F262</f>
        <v>0</v>
      </c>
      <c r="N412" s="1084">
        <f>'Form 7 BUNKER C'!$G262</f>
        <v>0</v>
      </c>
      <c r="O412" s="1084">
        <f>'Form 8 LFO Diesel'!$F262</f>
        <v>0</v>
      </c>
      <c r="P412" s="1085">
        <f>'Form 8 LFO Diesel'!$G262</f>
        <v>0</v>
      </c>
      <c r="Q412" s="113"/>
      <c r="R412" s="371">
        <v>0.4</v>
      </c>
      <c r="S412" s="369">
        <f t="shared" si="330"/>
        <v>0</v>
      </c>
      <c r="T412" s="1086">
        <f t="shared" si="331"/>
        <v>0</v>
      </c>
      <c r="U412" s="1086">
        <f t="shared" si="332"/>
        <v>0</v>
      </c>
      <c r="V412" s="1086">
        <f t="shared" si="333"/>
        <v>0</v>
      </c>
      <c r="W412" s="1086">
        <f t="shared" si="334"/>
        <v>0</v>
      </c>
      <c r="X412" s="1086">
        <f t="shared" si="335"/>
        <v>0</v>
      </c>
      <c r="Y412" s="1087">
        <f t="shared" si="336"/>
        <v>0</v>
      </c>
      <c r="Z412" s="113"/>
      <c r="AA412" s="113"/>
      <c r="AB412" s="371">
        <v>0.4</v>
      </c>
      <c r="AC412" s="369">
        <f t="shared" si="337"/>
        <v>0</v>
      </c>
      <c r="AD412" s="1086">
        <f t="shared" si="338"/>
        <v>0</v>
      </c>
      <c r="AE412" s="1086">
        <f t="shared" si="339"/>
        <v>0</v>
      </c>
      <c r="AF412" s="1086">
        <f t="shared" si="340"/>
        <v>0</v>
      </c>
      <c r="AG412" s="1086">
        <f t="shared" si="341"/>
        <v>0</v>
      </c>
      <c r="AH412" s="1086">
        <f t="shared" si="342"/>
        <v>0</v>
      </c>
      <c r="AI412" s="1087">
        <f t="shared" si="343"/>
        <v>0</v>
      </c>
      <c r="AJ412" s="113"/>
      <c r="AK412" s="106"/>
      <c r="AL412" s="371">
        <v>0.4</v>
      </c>
      <c r="AM412" s="369">
        <f t="shared" si="344"/>
        <v>0</v>
      </c>
      <c r="AN412" s="1086">
        <f t="shared" si="345"/>
        <v>0</v>
      </c>
      <c r="AO412" s="1086">
        <f t="shared" si="346"/>
        <v>0</v>
      </c>
      <c r="AP412" s="1086">
        <f t="shared" si="347"/>
        <v>0</v>
      </c>
      <c r="AQ412" s="1086">
        <f t="shared" si="348"/>
        <v>0</v>
      </c>
      <c r="AR412" s="1086">
        <f t="shared" si="349"/>
        <v>0</v>
      </c>
      <c r="AS412" s="1087">
        <f t="shared" si="350"/>
        <v>0</v>
      </c>
      <c r="AT412" s="113"/>
      <c r="AU412" s="106"/>
      <c r="AV412" s="371">
        <v>0.4</v>
      </c>
      <c r="AW412" s="369">
        <f t="shared" si="351"/>
        <v>0</v>
      </c>
      <c r="AX412" s="1086">
        <f t="shared" si="352"/>
        <v>0</v>
      </c>
      <c r="AY412" s="1086">
        <f t="shared" si="353"/>
        <v>0</v>
      </c>
      <c r="AZ412" s="1086">
        <f t="shared" si="354"/>
        <v>0</v>
      </c>
      <c r="BA412" s="1086">
        <f t="shared" si="355"/>
        <v>0</v>
      </c>
      <c r="BB412" s="1086">
        <f t="shared" si="356"/>
        <v>0</v>
      </c>
      <c r="BC412" s="1087">
        <f t="shared" si="357"/>
        <v>0</v>
      </c>
      <c r="BD412" s="114"/>
      <c r="BE412" s="106"/>
      <c r="BF412" s="371">
        <v>0.4</v>
      </c>
      <c r="BG412" s="369">
        <f t="shared" si="358"/>
        <v>0</v>
      </c>
      <c r="BH412" s="1086">
        <f t="shared" si="359"/>
        <v>0</v>
      </c>
      <c r="BI412" s="1086">
        <f t="shared" si="360"/>
        <v>0</v>
      </c>
      <c r="BJ412" s="1086">
        <f t="shared" si="361"/>
        <v>0</v>
      </c>
      <c r="BK412" s="1086">
        <f t="shared" si="362"/>
        <v>0</v>
      </c>
      <c r="BL412" s="1086">
        <f t="shared" si="363"/>
        <v>0</v>
      </c>
      <c r="BM412" s="1087">
        <f t="shared" si="329"/>
        <v>0</v>
      </c>
    </row>
    <row r="413" spans="2:65" x14ac:dyDescent="0.25">
      <c r="B413" s="1079">
        <v>0.39</v>
      </c>
      <c r="C413" s="369"/>
      <c r="D413" s="369"/>
      <c r="E413" s="369"/>
      <c r="F413" s="369"/>
      <c r="G413" s="369"/>
      <c r="H413" s="369"/>
      <c r="I413" s="1084">
        <f>'Form 5 BIODIESEL'!$F263</f>
        <v>0</v>
      </c>
      <c r="J413" s="1084">
        <f>'Form 5 BIODIESEL'!$G263</f>
        <v>0</v>
      </c>
      <c r="K413" s="1084">
        <f>'Form 6 LNG'!$F263</f>
        <v>0</v>
      </c>
      <c r="L413" s="1084">
        <f>'Form 6 LNG'!$G263</f>
        <v>0</v>
      </c>
      <c r="M413" s="1084">
        <f>'Form 7 BUNKER C'!$F263</f>
        <v>0</v>
      </c>
      <c r="N413" s="1084">
        <f>'Form 7 BUNKER C'!$G263</f>
        <v>0</v>
      </c>
      <c r="O413" s="1084">
        <f>'Form 8 LFO Diesel'!$F263</f>
        <v>0</v>
      </c>
      <c r="P413" s="1085">
        <f>'Form 8 LFO Diesel'!$G263</f>
        <v>0</v>
      </c>
      <c r="Q413" s="113"/>
      <c r="R413" s="371">
        <v>0.39</v>
      </c>
      <c r="S413" s="369">
        <f t="shared" si="330"/>
        <v>0</v>
      </c>
      <c r="T413" s="1086">
        <f t="shared" si="331"/>
        <v>0</v>
      </c>
      <c r="U413" s="1086">
        <f t="shared" si="332"/>
        <v>0</v>
      </c>
      <c r="V413" s="1086">
        <f t="shared" si="333"/>
        <v>0</v>
      </c>
      <c r="W413" s="1086">
        <f t="shared" si="334"/>
        <v>0</v>
      </c>
      <c r="X413" s="1086">
        <f t="shared" si="335"/>
        <v>0</v>
      </c>
      <c r="Y413" s="1087">
        <f t="shared" si="336"/>
        <v>0</v>
      </c>
      <c r="Z413" s="113"/>
      <c r="AA413" s="113"/>
      <c r="AB413" s="371">
        <v>0.39</v>
      </c>
      <c r="AC413" s="369">
        <f t="shared" si="337"/>
        <v>0</v>
      </c>
      <c r="AD413" s="1086">
        <f t="shared" si="338"/>
        <v>0</v>
      </c>
      <c r="AE413" s="1086">
        <f t="shared" si="339"/>
        <v>0</v>
      </c>
      <c r="AF413" s="1086">
        <f t="shared" si="340"/>
        <v>0</v>
      </c>
      <c r="AG413" s="1086">
        <f t="shared" si="341"/>
        <v>0</v>
      </c>
      <c r="AH413" s="1086">
        <f t="shared" si="342"/>
        <v>0</v>
      </c>
      <c r="AI413" s="1087">
        <f t="shared" si="343"/>
        <v>0</v>
      </c>
      <c r="AJ413" s="113"/>
      <c r="AK413" s="106"/>
      <c r="AL413" s="371">
        <v>0.39</v>
      </c>
      <c r="AM413" s="369">
        <f t="shared" si="344"/>
        <v>0</v>
      </c>
      <c r="AN413" s="1086">
        <f t="shared" si="345"/>
        <v>0</v>
      </c>
      <c r="AO413" s="1086">
        <f t="shared" si="346"/>
        <v>0</v>
      </c>
      <c r="AP413" s="1086">
        <f t="shared" si="347"/>
        <v>0</v>
      </c>
      <c r="AQ413" s="1086">
        <f t="shared" si="348"/>
        <v>0</v>
      </c>
      <c r="AR413" s="1086">
        <f t="shared" si="349"/>
        <v>0</v>
      </c>
      <c r="AS413" s="1087">
        <f t="shared" si="350"/>
        <v>0</v>
      </c>
      <c r="AT413" s="113"/>
      <c r="AU413" s="106"/>
      <c r="AV413" s="371">
        <v>0.39</v>
      </c>
      <c r="AW413" s="369">
        <f t="shared" si="351"/>
        <v>0</v>
      </c>
      <c r="AX413" s="1086">
        <f t="shared" si="352"/>
        <v>0</v>
      </c>
      <c r="AY413" s="1086">
        <f t="shared" si="353"/>
        <v>0</v>
      </c>
      <c r="AZ413" s="1086">
        <f t="shared" si="354"/>
        <v>0</v>
      </c>
      <c r="BA413" s="1086">
        <f t="shared" si="355"/>
        <v>0</v>
      </c>
      <c r="BB413" s="1086">
        <f t="shared" si="356"/>
        <v>0</v>
      </c>
      <c r="BC413" s="1087">
        <f t="shared" si="357"/>
        <v>0</v>
      </c>
      <c r="BD413" s="114"/>
      <c r="BE413" s="106"/>
      <c r="BF413" s="371">
        <v>0.39</v>
      </c>
      <c r="BG413" s="369">
        <f t="shared" si="358"/>
        <v>0</v>
      </c>
      <c r="BH413" s="1086">
        <f t="shared" si="359"/>
        <v>0</v>
      </c>
      <c r="BI413" s="1086">
        <f t="shared" si="360"/>
        <v>0</v>
      </c>
      <c r="BJ413" s="1086">
        <f t="shared" si="361"/>
        <v>0</v>
      </c>
      <c r="BK413" s="1086">
        <f t="shared" si="362"/>
        <v>0</v>
      </c>
      <c r="BL413" s="1086">
        <f t="shared" si="363"/>
        <v>0</v>
      </c>
      <c r="BM413" s="1087">
        <f t="shared" si="329"/>
        <v>0</v>
      </c>
    </row>
    <row r="414" spans="2:65" x14ac:dyDescent="0.25">
      <c r="B414" s="1079">
        <v>0.38</v>
      </c>
      <c r="C414" s="369"/>
      <c r="D414" s="369"/>
      <c r="E414" s="369"/>
      <c r="F414" s="369"/>
      <c r="G414" s="369"/>
      <c r="H414" s="369"/>
      <c r="I414" s="1084">
        <f>'Form 5 BIODIESEL'!$F264</f>
        <v>0</v>
      </c>
      <c r="J414" s="1084">
        <f>'Form 5 BIODIESEL'!$G264</f>
        <v>0</v>
      </c>
      <c r="K414" s="1084">
        <f>'Form 6 LNG'!$F264</f>
        <v>0</v>
      </c>
      <c r="L414" s="1084">
        <f>'Form 6 LNG'!$G264</f>
        <v>0</v>
      </c>
      <c r="M414" s="1084">
        <f>'Form 7 BUNKER C'!$F264</f>
        <v>0</v>
      </c>
      <c r="N414" s="1084">
        <f>'Form 7 BUNKER C'!$G264</f>
        <v>0</v>
      </c>
      <c r="O414" s="1084">
        <f>'Form 8 LFO Diesel'!$F264</f>
        <v>0</v>
      </c>
      <c r="P414" s="1085">
        <f>'Form 8 LFO Diesel'!$G264</f>
        <v>0</v>
      </c>
      <c r="Q414" s="113"/>
      <c r="R414" s="371">
        <v>0.38</v>
      </c>
      <c r="S414" s="369">
        <f t="shared" si="330"/>
        <v>0</v>
      </c>
      <c r="T414" s="1086">
        <f t="shared" si="331"/>
        <v>0</v>
      </c>
      <c r="U414" s="1086">
        <f t="shared" si="332"/>
        <v>0</v>
      </c>
      <c r="V414" s="1086">
        <f t="shared" si="333"/>
        <v>0</v>
      </c>
      <c r="W414" s="1086">
        <f t="shared" si="334"/>
        <v>0</v>
      </c>
      <c r="X414" s="1086">
        <f t="shared" si="335"/>
        <v>0</v>
      </c>
      <c r="Y414" s="1087">
        <f t="shared" si="336"/>
        <v>0</v>
      </c>
      <c r="Z414" s="113"/>
      <c r="AA414" s="113"/>
      <c r="AB414" s="371">
        <v>0.38</v>
      </c>
      <c r="AC414" s="369">
        <f t="shared" si="337"/>
        <v>0</v>
      </c>
      <c r="AD414" s="1086">
        <f t="shared" si="338"/>
        <v>0</v>
      </c>
      <c r="AE414" s="1086">
        <f t="shared" si="339"/>
        <v>0</v>
      </c>
      <c r="AF414" s="1086">
        <f t="shared" si="340"/>
        <v>0</v>
      </c>
      <c r="AG414" s="1086">
        <f t="shared" si="341"/>
        <v>0</v>
      </c>
      <c r="AH414" s="1086">
        <f t="shared" si="342"/>
        <v>0</v>
      </c>
      <c r="AI414" s="1087">
        <f t="shared" si="343"/>
        <v>0</v>
      </c>
      <c r="AJ414" s="113"/>
      <c r="AK414" s="106"/>
      <c r="AL414" s="371">
        <v>0.38</v>
      </c>
      <c r="AM414" s="369">
        <f t="shared" si="344"/>
        <v>0</v>
      </c>
      <c r="AN414" s="1086">
        <f t="shared" si="345"/>
        <v>0</v>
      </c>
      <c r="AO414" s="1086">
        <f t="shared" si="346"/>
        <v>0</v>
      </c>
      <c r="AP414" s="1086">
        <f t="shared" si="347"/>
        <v>0</v>
      </c>
      <c r="AQ414" s="1086">
        <f t="shared" si="348"/>
        <v>0</v>
      </c>
      <c r="AR414" s="1086">
        <f t="shared" si="349"/>
        <v>0</v>
      </c>
      <c r="AS414" s="1087">
        <f t="shared" si="350"/>
        <v>0</v>
      </c>
      <c r="AT414" s="113"/>
      <c r="AU414" s="106"/>
      <c r="AV414" s="371">
        <v>0.38</v>
      </c>
      <c r="AW414" s="369">
        <f t="shared" si="351"/>
        <v>0</v>
      </c>
      <c r="AX414" s="1086">
        <f t="shared" si="352"/>
        <v>0</v>
      </c>
      <c r="AY414" s="1086">
        <f t="shared" si="353"/>
        <v>0</v>
      </c>
      <c r="AZ414" s="1086">
        <f t="shared" si="354"/>
        <v>0</v>
      </c>
      <c r="BA414" s="1086">
        <f t="shared" si="355"/>
        <v>0</v>
      </c>
      <c r="BB414" s="1086">
        <f t="shared" si="356"/>
        <v>0</v>
      </c>
      <c r="BC414" s="1087">
        <f t="shared" si="357"/>
        <v>0</v>
      </c>
      <c r="BD414" s="114"/>
      <c r="BE414" s="106"/>
      <c r="BF414" s="371">
        <v>0.38</v>
      </c>
      <c r="BG414" s="369">
        <f t="shared" si="358"/>
        <v>0</v>
      </c>
      <c r="BH414" s="1086">
        <f t="shared" si="359"/>
        <v>0</v>
      </c>
      <c r="BI414" s="1086">
        <f t="shared" si="360"/>
        <v>0</v>
      </c>
      <c r="BJ414" s="1086">
        <f t="shared" si="361"/>
        <v>0</v>
      </c>
      <c r="BK414" s="1086">
        <f t="shared" si="362"/>
        <v>0</v>
      </c>
      <c r="BL414" s="1086">
        <f t="shared" si="363"/>
        <v>0</v>
      </c>
      <c r="BM414" s="1087">
        <f t="shared" si="329"/>
        <v>0</v>
      </c>
    </row>
    <row r="415" spans="2:65" x14ac:dyDescent="0.25">
      <c r="B415" s="1079">
        <v>0.37</v>
      </c>
      <c r="C415" s="369"/>
      <c r="D415" s="369"/>
      <c r="E415" s="369"/>
      <c r="F415" s="369"/>
      <c r="G415" s="369"/>
      <c r="H415" s="369"/>
      <c r="I415" s="1084">
        <f>'Form 5 BIODIESEL'!$F265</f>
        <v>0</v>
      </c>
      <c r="J415" s="1084">
        <f>'Form 5 BIODIESEL'!$G265</f>
        <v>0</v>
      </c>
      <c r="K415" s="1084">
        <f>'Form 6 LNG'!$F265</f>
        <v>0</v>
      </c>
      <c r="L415" s="1084">
        <f>'Form 6 LNG'!$G265</f>
        <v>0</v>
      </c>
      <c r="M415" s="1084">
        <f>'Form 7 BUNKER C'!$F265</f>
        <v>0</v>
      </c>
      <c r="N415" s="1084">
        <f>'Form 7 BUNKER C'!$G265</f>
        <v>0</v>
      </c>
      <c r="O415" s="1084">
        <f>'Form 8 LFO Diesel'!$F265</f>
        <v>0</v>
      </c>
      <c r="P415" s="1085">
        <f>'Form 8 LFO Diesel'!$G265</f>
        <v>0</v>
      </c>
      <c r="Q415" s="113"/>
      <c r="R415" s="371">
        <v>0.37</v>
      </c>
      <c r="S415" s="369">
        <f t="shared" si="330"/>
        <v>0</v>
      </c>
      <c r="T415" s="1086">
        <f t="shared" si="331"/>
        <v>0</v>
      </c>
      <c r="U415" s="1086">
        <f t="shared" si="332"/>
        <v>0</v>
      </c>
      <c r="V415" s="1086">
        <f t="shared" si="333"/>
        <v>0</v>
      </c>
      <c r="W415" s="1086">
        <f t="shared" si="334"/>
        <v>0</v>
      </c>
      <c r="X415" s="1086">
        <f t="shared" si="335"/>
        <v>0</v>
      </c>
      <c r="Y415" s="1087">
        <f t="shared" si="336"/>
        <v>0</v>
      </c>
      <c r="Z415" s="113"/>
      <c r="AA415" s="113"/>
      <c r="AB415" s="371">
        <v>0.37</v>
      </c>
      <c r="AC415" s="369">
        <f t="shared" si="337"/>
        <v>0</v>
      </c>
      <c r="AD415" s="1086">
        <f t="shared" si="338"/>
        <v>0</v>
      </c>
      <c r="AE415" s="1086">
        <f t="shared" si="339"/>
        <v>0</v>
      </c>
      <c r="AF415" s="1086">
        <f t="shared" si="340"/>
        <v>0</v>
      </c>
      <c r="AG415" s="1086">
        <f t="shared" si="341"/>
        <v>0</v>
      </c>
      <c r="AH415" s="1086">
        <f t="shared" si="342"/>
        <v>0</v>
      </c>
      <c r="AI415" s="1087">
        <f t="shared" si="343"/>
        <v>0</v>
      </c>
      <c r="AJ415" s="113"/>
      <c r="AK415" s="106"/>
      <c r="AL415" s="371">
        <v>0.37</v>
      </c>
      <c r="AM415" s="369">
        <f t="shared" si="344"/>
        <v>0</v>
      </c>
      <c r="AN415" s="1086">
        <f t="shared" si="345"/>
        <v>0</v>
      </c>
      <c r="AO415" s="1086">
        <f t="shared" si="346"/>
        <v>0</v>
      </c>
      <c r="AP415" s="1086">
        <f t="shared" si="347"/>
        <v>0</v>
      </c>
      <c r="AQ415" s="1086">
        <f t="shared" si="348"/>
        <v>0</v>
      </c>
      <c r="AR415" s="1086">
        <f t="shared" si="349"/>
        <v>0</v>
      </c>
      <c r="AS415" s="1087">
        <f t="shared" si="350"/>
        <v>0</v>
      </c>
      <c r="AT415" s="113"/>
      <c r="AU415" s="106"/>
      <c r="AV415" s="371">
        <v>0.37</v>
      </c>
      <c r="AW415" s="369">
        <f t="shared" si="351"/>
        <v>0</v>
      </c>
      <c r="AX415" s="1086">
        <f t="shared" si="352"/>
        <v>0</v>
      </c>
      <c r="AY415" s="1086">
        <f t="shared" si="353"/>
        <v>0</v>
      </c>
      <c r="AZ415" s="1086">
        <f t="shared" si="354"/>
        <v>0</v>
      </c>
      <c r="BA415" s="1086">
        <f t="shared" si="355"/>
        <v>0</v>
      </c>
      <c r="BB415" s="1086">
        <f t="shared" si="356"/>
        <v>0</v>
      </c>
      <c r="BC415" s="1087">
        <f t="shared" si="357"/>
        <v>0</v>
      </c>
      <c r="BD415" s="114"/>
      <c r="BE415" s="106"/>
      <c r="BF415" s="371">
        <v>0.37</v>
      </c>
      <c r="BG415" s="369">
        <f t="shared" si="358"/>
        <v>0</v>
      </c>
      <c r="BH415" s="1086">
        <f t="shared" si="359"/>
        <v>0</v>
      </c>
      <c r="BI415" s="1086">
        <f t="shared" si="360"/>
        <v>0</v>
      </c>
      <c r="BJ415" s="1086">
        <f t="shared" si="361"/>
        <v>0</v>
      </c>
      <c r="BK415" s="1086">
        <f t="shared" si="362"/>
        <v>0</v>
      </c>
      <c r="BL415" s="1086">
        <f t="shared" si="363"/>
        <v>0</v>
      </c>
      <c r="BM415" s="1087">
        <f t="shared" si="329"/>
        <v>0</v>
      </c>
    </row>
    <row r="416" spans="2:65" x14ac:dyDescent="0.25">
      <c r="B416" s="1079">
        <v>0.36</v>
      </c>
      <c r="C416" s="369"/>
      <c r="D416" s="369"/>
      <c r="E416" s="369"/>
      <c r="F416" s="369"/>
      <c r="G416" s="369"/>
      <c r="H416" s="369"/>
      <c r="I416" s="1084">
        <f>'Form 5 BIODIESEL'!$F266</f>
        <v>0</v>
      </c>
      <c r="J416" s="1084">
        <f>'Form 5 BIODIESEL'!$G266</f>
        <v>0</v>
      </c>
      <c r="K416" s="1084">
        <f>'Form 6 LNG'!$F266</f>
        <v>0</v>
      </c>
      <c r="L416" s="1084">
        <f>'Form 6 LNG'!$G266</f>
        <v>0</v>
      </c>
      <c r="M416" s="1084">
        <f>'Form 7 BUNKER C'!$F266</f>
        <v>0</v>
      </c>
      <c r="N416" s="1084">
        <f>'Form 7 BUNKER C'!$G266</f>
        <v>0</v>
      </c>
      <c r="O416" s="1084">
        <f>'Form 8 LFO Diesel'!$F266</f>
        <v>0</v>
      </c>
      <c r="P416" s="1085">
        <f>'Form 8 LFO Diesel'!$G266</f>
        <v>0</v>
      </c>
      <c r="Q416" s="113"/>
      <c r="R416" s="371">
        <v>0.36</v>
      </c>
      <c r="S416" s="369">
        <f t="shared" ref="S416:S451" si="364">$S$5*$C$352*(1+$C$4)^($R$349-$B$349)+(1-$S$5)*$C$352+$S$6*$D$352*(1+$C$5)^($R$349-$B$349)+(1-$S$6)*$D$352</f>
        <v>0</v>
      </c>
      <c r="T416" s="1086">
        <f t="shared" ref="T416:T451" si="365">$T$5*$E$352*(1+$C$4)^($R$349-$B$349)+(1-$T$5)*$E$352+$T$6*$F$352*(1+$C$5)^($R$349-$B$349)+(1-$T$6)*$F$352</f>
        <v>0</v>
      </c>
      <c r="U416" s="1086">
        <f t="shared" ref="U416:U451" si="366">$U$5*$G$352*(1+$C$4)^($R$349-$B$349)+(1-$U$5)*$G$352+$U$6*$H$352*(1+$C$5)^($R$349-$B$349)+(1-$U$6)*$H$352</f>
        <v>0</v>
      </c>
      <c r="V416" s="1086">
        <f t="shared" ref="V416:V452" si="367">$V$5*$I416*(1+$C$4)^($R$349-$B$349)+(1-$V$5)*$I416+$V$6*$J416*(1+$C$5)^($R$349-$B$349)+(1-$V$6)*$J416</f>
        <v>0</v>
      </c>
      <c r="W416" s="1086">
        <f t="shared" ref="W416:W452" si="368">($W$5*$K416*(1+$C$4)^($R$349-$B$349)+(1-$W$5)*$K416+$W$6*$L416*(1+$C$5)^($R$349-$B$349)+(1-$W$6)*$L416)*(1+$C$9)</f>
        <v>0</v>
      </c>
      <c r="X416" s="1086">
        <f t="shared" ref="X416:X452" si="369">($X$5*$M416*(1+$C$4)^($R$349-$B$349)+(1-$X$5)*$M416+$X$6*$N416*(1+$C$5)^($R$349-$B$349)+(1-$X$6)*$N416)*(1+$C$9)</f>
        <v>0</v>
      </c>
      <c r="Y416" s="1087">
        <f t="shared" ref="Y416:Y452" si="370">($Y$5*$O416*(1+$C$4)^($R$349-$B$349)+(1-$Y$5)*$O416+$Y$6*$P416*(1+$C$5)^($R$349-$B$349)+(1-$Y$6)*$P416)*(1+$C$9)</f>
        <v>0</v>
      </c>
      <c r="Z416" s="113"/>
      <c r="AA416" s="113"/>
      <c r="AB416" s="371">
        <v>0.36</v>
      </c>
      <c r="AC416" s="369">
        <f t="shared" ref="AC416:AC451" si="371">$S$5*$C$352*(1+$C$4)^($AB$349-$B$349)+(1-$S$5)*$C$352+$S$6*$D$352*(1+$C$5)^($AB$349-$B$349)+(1-$S$6)*$D$352</f>
        <v>0</v>
      </c>
      <c r="AD416" s="1086">
        <f t="shared" ref="AD416:AD451" si="372">$T$5*$E$352*(1+$C$4)^($AB$349-$B$349)+(1-$T$5)*$E$352+$T$6*$F$352*(1+$C$5)^($AB$349-$B$349)+(1-$T$6)*$F$352</f>
        <v>0</v>
      </c>
      <c r="AE416" s="1086">
        <f t="shared" ref="AE416:AE451" si="373">$U$5*$G$352*(1+$C$4)^($AB$349-$B$349)+(1-$U$5)*$G$352+$U$6*$H$352*(1+$C$5)^($AB$349-$B$349)+(1-$U$6)*$H$352</f>
        <v>0</v>
      </c>
      <c r="AF416" s="1086">
        <f t="shared" ref="AF416:AF452" si="374">$V$5*$I416*(1+$C$4)^($AB$349-$B$349)+(1-$V$5)*$I416+$V$6*$J416*(1+$C$5)^($AB$349-$B$349)+(1-$V$6)*$J416</f>
        <v>0</v>
      </c>
      <c r="AG416" s="1086">
        <f t="shared" ref="AG416:AG452" si="375">($W$5*$K416*(1+$C$4)^($AB$349-$B$349)+(1-$W$5)*$K416+$W$6*$L416*(1+$C$5)^($AB$349-$B$349)+(1-$W$6)*$L416)*(1+$S$6)</f>
        <v>0</v>
      </c>
      <c r="AH416" s="1086">
        <f t="shared" ref="AH416:AH452" si="376">($X$5*$M416*(1+$C$4)^($AB$349-$B$349)+(1-$X$5)*$M416+$X$6*$N416*(1+$C$5)^($AB$349-$B$349)+(1-$X$6)*$N416)*(1+$C$9)</f>
        <v>0</v>
      </c>
      <c r="AI416" s="1087">
        <f t="shared" ref="AI416:AI452" si="377">($Y$5*$O416*(1+$C$4)^($AB$349-$B$349)+(1-$Y$5)*$O416+$Y$6*$P416*(1+$C$5)^($AB$349-$B$349)+(1-$Y$6)*$P416)*(1+$C$9)</f>
        <v>0</v>
      </c>
      <c r="AJ416" s="113"/>
      <c r="AK416" s="106"/>
      <c r="AL416" s="371">
        <v>0.36</v>
      </c>
      <c r="AM416" s="369">
        <f t="shared" ref="AM416:AM451" si="378">$S$5*$C$352*(1+$C$4)^($AL$349-$B$349)+(1-$S$5)*$C$352+$S$6*$D$352*(1+$C$5)^($AL$349-$B$349)+(1-$S$6)*$D$352</f>
        <v>0</v>
      </c>
      <c r="AN416" s="1086">
        <f t="shared" ref="AN416:AN451" si="379">$T$5*$E$352*(1+$C$4)^($AL$349-$B$349)+(1-$T$5)*$E$352+$T$6*$F$352*(1+$C$5)^($AL$349-$B$349)+(1-$T$6)*$F$352</f>
        <v>0</v>
      </c>
      <c r="AO416" s="1086">
        <f t="shared" ref="AO416:AO451" si="380">$U$5*$G$352*(1+$C$4)^($AL$349-$B$349)+(1-$U$5)*$G$352+$U$6*$H$352*(1+$C$5)^($AL$349-$B$349)+(1-$U$6)*$H$352</f>
        <v>0</v>
      </c>
      <c r="AP416" s="1086">
        <f t="shared" ref="AP416:AP452" si="381">$V$5*$I416*(1+$C$4)^($AL$349-$B$349)+(1-$V$5)*$I416+$V$6*$J416*(1+$C$5)^($AL$349-$B$349)+(1-$V$6)*$J416</f>
        <v>0</v>
      </c>
      <c r="AQ416" s="1086">
        <f t="shared" ref="AQ416:AQ452" si="382">($W$5*$K416*(1+$C$4)^($AL$349-$B$349)+(1-$W$5)*$K416+$W$6*$L416*(1+$C$5)^($AL$349-$B$349)+(1-$W$6)*$L416)*(1+$C$9)</f>
        <v>0</v>
      </c>
      <c r="AR416" s="1086">
        <f t="shared" ref="AR416:AR452" si="383">($X$5*$M416*(1+$C$4)^($AL$349-$B$349)+(1-$X$5)*$M416+$X$6*$N416*(1+$C$5)^($AL$349-$B$349)+(1-$X$6)*$N416)*(1+$C$9)</f>
        <v>0</v>
      </c>
      <c r="AS416" s="1087">
        <f t="shared" ref="AS416:AS452" si="384">($Y$5*$O416*(1+$C$4)^($AL$349-$B$349)+(1-$Y$5)*$O416+$Y$6*$P416*(1+$C$5)^($AL$349-$B$349)+(1-$Y$6)*$P416)*(1+$C$9)</f>
        <v>0</v>
      </c>
      <c r="AT416" s="113"/>
      <c r="AU416" s="106"/>
      <c r="AV416" s="371">
        <v>0.36</v>
      </c>
      <c r="AW416" s="369">
        <f t="shared" ref="AW416:AW451" si="385">$S$5*$C$352*(1+$C$4)^($AV$349-$B$349)+(1-$S$5)*$C$352+$S$6*$D$352*(1+$C$5)^($AV$349-$B$349)+(1-$S$6)*$D$352</f>
        <v>0</v>
      </c>
      <c r="AX416" s="1086">
        <f t="shared" ref="AX416:AX451" si="386">$T$5*$E$352*(1+$C$4)^($AV$349-$B$349)+(1-$T$5)*$E$352+$T$6*$F$352*(1+$C$5)^($AV$349-$B$349)+(1-$T$6)*$F$352</f>
        <v>0</v>
      </c>
      <c r="AY416" s="1086">
        <f t="shared" ref="AY416:AY451" si="387">$U$5*$G$352*(1+$C$4)^($AV$349-$B$349)+(1-$U$5)*$G$352+$U$6*$H$352*(1+$C$5)^($AV$349-$B$349)+(1-$U$6)*$H$352</f>
        <v>0</v>
      </c>
      <c r="AZ416" s="1086">
        <f t="shared" ref="AZ416:AZ452" si="388">$V$5*$I416*(1+$C$4)^($AV$349-$B$349)+(1-$V$5)*$I416+$V$6*$J416*(1+$C$5)^($AV$349-$B$349)+(1-$V$6)*$J416</f>
        <v>0</v>
      </c>
      <c r="BA416" s="1086">
        <f t="shared" ref="BA416:BA452" si="389">($W$5*$K416*(1+$C$4)^($AV$349-$B$349)+(1-$W$5)*$K416+$W$6*$L416*(1+$C$5)^($AV$349-$B$349)+(1-$W$6)*$L416)*(1+$C$9)</f>
        <v>0</v>
      </c>
      <c r="BB416" s="1086">
        <f t="shared" ref="BB416:BB452" si="390">($X$5*$M416*(1+$C$4)^($AV$349-$B$349)+(1-$X$5)*$M416+$X$6*$N416*(1+$C$5)^($AV$349-$B$349)+(1-$X$6)*$N416)*(1+$C$9)</f>
        <v>0</v>
      </c>
      <c r="BC416" s="1087">
        <f t="shared" ref="BC416:BC452" si="391">($Y$5*$O416*(1+$C$4)^($AV$349-$B$349)+(1-$Y$5)*$O416+$Y$6*$P416*(1+$C$5)^($AV$349-$B$349)+(1-$Y$6)*$P416)*(1+$C$9)</f>
        <v>0</v>
      </c>
      <c r="BD416" s="114"/>
      <c r="BE416" s="106"/>
      <c r="BF416" s="371">
        <v>0.36</v>
      </c>
      <c r="BG416" s="369">
        <f t="shared" ref="BG416:BG451" si="392">$S$5*$C$352*(1+$C$4)^($BF$349-$B$349)+(1-$S$5)*$C$352+$S$6*$D$352*(1+$C$5)^($BF$349-$B$349)+(1-$S$6)*$D$352</f>
        <v>0</v>
      </c>
      <c r="BH416" s="1086">
        <f t="shared" ref="BH416:BH451" si="393">$T$5*$E$352*(1+$C$4)^($BF$349-$B$349)+(1-$T$5)*$E$352+$T$6*$F$352*(1+$C$5)^($BF$349-$B$349)+(1-$T$6)*$F$352</f>
        <v>0</v>
      </c>
      <c r="BI416" s="1086">
        <f t="shared" ref="BI416:BI451" si="394">$U$5*$G$352*(1+$C$4)^($BF$349-$B$349)+(1-$U$5)*$G$352+$U$6*$H$352*(1+$C$5)^($BF$349-$B$349)+(1-$U$6)*$H$352</f>
        <v>0</v>
      </c>
      <c r="BJ416" s="1086">
        <f t="shared" ref="BJ416:BJ452" si="395">$V$5*$I416*(1+$C$4)^($BF$349-$B$349)+(1-$V$5)*$I416+$V$6*$J416*(1+$C$5)^($BF$349-$B$349)+(1-$V$6)*$J416</f>
        <v>0</v>
      </c>
      <c r="BK416" s="1086">
        <f t="shared" ref="BK416:BK452" si="396">($W$5*$K416*(1+$C$4)^($BF$349-$B$349)+(1-$W$5)*$K416+$W$6*$L416*(1+$C$5)^($BF$349-$B$349)+(1-$W$6)*$L416)*(1+$C$9)</f>
        <v>0</v>
      </c>
      <c r="BL416" s="1086">
        <f t="shared" ref="BL416:BL452" si="397">($X$5*$M416*(1+$C$4)^($BF$349-$B$349)+(1-$X$5)*$M416+$X$6*$N416*(1+$C$5)^($BF$349-$B$349)+(1-$X$6)*$N416)*(1+$C$9)</f>
        <v>0</v>
      </c>
      <c r="BM416" s="1087">
        <f t="shared" si="329"/>
        <v>0</v>
      </c>
    </row>
    <row r="417" spans="2:65" x14ac:dyDescent="0.25">
      <c r="B417" s="1079">
        <v>0.35</v>
      </c>
      <c r="C417" s="369"/>
      <c r="D417" s="369"/>
      <c r="E417" s="369"/>
      <c r="F417" s="369"/>
      <c r="G417" s="369"/>
      <c r="H417" s="369"/>
      <c r="I417" s="1084">
        <f>'Form 5 BIODIESEL'!$F267</f>
        <v>0</v>
      </c>
      <c r="J417" s="1084">
        <f>'Form 5 BIODIESEL'!$G267</f>
        <v>0</v>
      </c>
      <c r="K417" s="1084">
        <f>'Form 6 LNG'!$F267</f>
        <v>0</v>
      </c>
      <c r="L417" s="1084">
        <f>'Form 6 LNG'!$G267</f>
        <v>0</v>
      </c>
      <c r="M417" s="1084">
        <f>'Form 7 BUNKER C'!$F267</f>
        <v>0</v>
      </c>
      <c r="N417" s="1084">
        <f>'Form 7 BUNKER C'!$G267</f>
        <v>0</v>
      </c>
      <c r="O417" s="1084">
        <f>'Form 8 LFO Diesel'!$F267</f>
        <v>0</v>
      </c>
      <c r="P417" s="1085">
        <f>'Form 8 LFO Diesel'!$G267</f>
        <v>0</v>
      </c>
      <c r="Q417" s="113"/>
      <c r="R417" s="371">
        <v>0.35</v>
      </c>
      <c r="S417" s="369">
        <f t="shared" si="364"/>
        <v>0</v>
      </c>
      <c r="T417" s="1086">
        <f t="shared" si="365"/>
        <v>0</v>
      </c>
      <c r="U417" s="1086">
        <f t="shared" si="366"/>
        <v>0</v>
      </c>
      <c r="V417" s="1086">
        <f t="shared" si="367"/>
        <v>0</v>
      </c>
      <c r="W417" s="1086">
        <f t="shared" si="368"/>
        <v>0</v>
      </c>
      <c r="X417" s="1086">
        <f t="shared" si="369"/>
        <v>0</v>
      </c>
      <c r="Y417" s="1087">
        <f t="shared" si="370"/>
        <v>0</v>
      </c>
      <c r="Z417" s="113"/>
      <c r="AA417" s="113"/>
      <c r="AB417" s="371">
        <v>0.35</v>
      </c>
      <c r="AC417" s="369">
        <f t="shared" si="371"/>
        <v>0</v>
      </c>
      <c r="AD417" s="1086">
        <f t="shared" si="372"/>
        <v>0</v>
      </c>
      <c r="AE417" s="1086">
        <f t="shared" si="373"/>
        <v>0</v>
      </c>
      <c r="AF417" s="1086">
        <f t="shared" si="374"/>
        <v>0</v>
      </c>
      <c r="AG417" s="1086">
        <f t="shared" si="375"/>
        <v>0</v>
      </c>
      <c r="AH417" s="1086">
        <f t="shared" si="376"/>
        <v>0</v>
      </c>
      <c r="AI417" s="1087">
        <f t="shared" si="377"/>
        <v>0</v>
      </c>
      <c r="AJ417" s="113"/>
      <c r="AK417" s="106"/>
      <c r="AL417" s="371">
        <v>0.35</v>
      </c>
      <c r="AM417" s="369">
        <f t="shared" si="378"/>
        <v>0</v>
      </c>
      <c r="AN417" s="1086">
        <f t="shared" si="379"/>
        <v>0</v>
      </c>
      <c r="AO417" s="1086">
        <f t="shared" si="380"/>
        <v>0</v>
      </c>
      <c r="AP417" s="1086">
        <f t="shared" si="381"/>
        <v>0</v>
      </c>
      <c r="AQ417" s="1086">
        <f t="shared" si="382"/>
        <v>0</v>
      </c>
      <c r="AR417" s="1086">
        <f t="shared" si="383"/>
        <v>0</v>
      </c>
      <c r="AS417" s="1087">
        <f t="shared" si="384"/>
        <v>0</v>
      </c>
      <c r="AT417" s="113"/>
      <c r="AU417" s="106"/>
      <c r="AV417" s="371">
        <v>0.35</v>
      </c>
      <c r="AW417" s="369">
        <f t="shared" si="385"/>
        <v>0</v>
      </c>
      <c r="AX417" s="1086">
        <f t="shared" si="386"/>
        <v>0</v>
      </c>
      <c r="AY417" s="1086">
        <f t="shared" si="387"/>
        <v>0</v>
      </c>
      <c r="AZ417" s="1086">
        <f t="shared" si="388"/>
        <v>0</v>
      </c>
      <c r="BA417" s="1086">
        <f t="shared" si="389"/>
        <v>0</v>
      </c>
      <c r="BB417" s="1086">
        <f t="shared" si="390"/>
        <v>0</v>
      </c>
      <c r="BC417" s="1087">
        <f t="shared" si="391"/>
        <v>0</v>
      </c>
      <c r="BD417" s="114"/>
      <c r="BE417" s="106"/>
      <c r="BF417" s="371">
        <v>0.35</v>
      </c>
      <c r="BG417" s="369">
        <f t="shared" si="392"/>
        <v>0</v>
      </c>
      <c r="BH417" s="1086">
        <f t="shared" si="393"/>
        <v>0</v>
      </c>
      <c r="BI417" s="1086">
        <f t="shared" si="394"/>
        <v>0</v>
      </c>
      <c r="BJ417" s="1086">
        <f t="shared" si="395"/>
        <v>0</v>
      </c>
      <c r="BK417" s="1086">
        <f t="shared" si="396"/>
        <v>0</v>
      </c>
      <c r="BL417" s="1086">
        <f t="shared" si="397"/>
        <v>0</v>
      </c>
      <c r="BM417" s="1087">
        <f t="shared" ref="BM417:BM452" si="398">($Y$5*$O417*(1+$C$4)^($BF$349-$B$349)+(1-$Y$5)*$O417+$Y$6*$P417*(1+$C$5)^($BF$349-$B$349)+(1-$Y$6)*$P417)*(1+$C$9)</f>
        <v>0</v>
      </c>
    </row>
    <row r="418" spans="2:65" x14ac:dyDescent="0.25">
      <c r="B418" s="1079">
        <v>0.34</v>
      </c>
      <c r="C418" s="369"/>
      <c r="D418" s="369"/>
      <c r="E418" s="369"/>
      <c r="F418" s="369"/>
      <c r="G418" s="369"/>
      <c r="H418" s="369"/>
      <c r="I418" s="1084">
        <f>'Form 5 BIODIESEL'!$F268</f>
        <v>0</v>
      </c>
      <c r="J418" s="1084">
        <f>'Form 5 BIODIESEL'!$G268</f>
        <v>0</v>
      </c>
      <c r="K418" s="1084">
        <f>'Form 6 LNG'!$F268</f>
        <v>0</v>
      </c>
      <c r="L418" s="1084">
        <f>'Form 6 LNG'!$G268</f>
        <v>0</v>
      </c>
      <c r="M418" s="1084">
        <f>'Form 7 BUNKER C'!$F268</f>
        <v>0</v>
      </c>
      <c r="N418" s="1084">
        <f>'Form 7 BUNKER C'!$G268</f>
        <v>0</v>
      </c>
      <c r="O418" s="1084">
        <f>'Form 8 LFO Diesel'!$F268</f>
        <v>0</v>
      </c>
      <c r="P418" s="1085">
        <f>'Form 8 LFO Diesel'!$G268</f>
        <v>0</v>
      </c>
      <c r="Q418" s="113"/>
      <c r="R418" s="371">
        <v>0.34</v>
      </c>
      <c r="S418" s="369">
        <f t="shared" si="364"/>
        <v>0</v>
      </c>
      <c r="T418" s="1086">
        <f t="shared" si="365"/>
        <v>0</v>
      </c>
      <c r="U418" s="1086">
        <f t="shared" si="366"/>
        <v>0</v>
      </c>
      <c r="V418" s="1086">
        <f t="shared" si="367"/>
        <v>0</v>
      </c>
      <c r="W418" s="1086">
        <f t="shared" si="368"/>
        <v>0</v>
      </c>
      <c r="X418" s="1086">
        <f t="shared" si="369"/>
        <v>0</v>
      </c>
      <c r="Y418" s="1087">
        <f t="shared" si="370"/>
        <v>0</v>
      </c>
      <c r="Z418" s="113"/>
      <c r="AA418" s="113"/>
      <c r="AB418" s="371">
        <v>0.34</v>
      </c>
      <c r="AC418" s="369">
        <f t="shared" si="371"/>
        <v>0</v>
      </c>
      <c r="AD418" s="1086">
        <f t="shared" si="372"/>
        <v>0</v>
      </c>
      <c r="AE418" s="1086">
        <f t="shared" si="373"/>
        <v>0</v>
      </c>
      <c r="AF418" s="1086">
        <f t="shared" si="374"/>
        <v>0</v>
      </c>
      <c r="AG418" s="1086">
        <f t="shared" si="375"/>
        <v>0</v>
      </c>
      <c r="AH418" s="1086">
        <f t="shared" si="376"/>
        <v>0</v>
      </c>
      <c r="AI418" s="1087">
        <f t="shared" si="377"/>
        <v>0</v>
      </c>
      <c r="AJ418" s="113"/>
      <c r="AK418" s="106"/>
      <c r="AL418" s="371">
        <v>0.34</v>
      </c>
      <c r="AM418" s="369">
        <f t="shared" si="378"/>
        <v>0</v>
      </c>
      <c r="AN418" s="1086">
        <f t="shared" si="379"/>
        <v>0</v>
      </c>
      <c r="AO418" s="1086">
        <f t="shared" si="380"/>
        <v>0</v>
      </c>
      <c r="AP418" s="1086">
        <f t="shared" si="381"/>
        <v>0</v>
      </c>
      <c r="AQ418" s="1086">
        <f t="shared" si="382"/>
        <v>0</v>
      </c>
      <c r="AR418" s="1086">
        <f t="shared" si="383"/>
        <v>0</v>
      </c>
      <c r="AS418" s="1087">
        <f t="shared" si="384"/>
        <v>0</v>
      </c>
      <c r="AT418" s="113"/>
      <c r="AU418" s="106"/>
      <c r="AV418" s="371">
        <v>0.34</v>
      </c>
      <c r="AW418" s="369">
        <f t="shared" si="385"/>
        <v>0</v>
      </c>
      <c r="AX418" s="1086">
        <f t="shared" si="386"/>
        <v>0</v>
      </c>
      <c r="AY418" s="1086">
        <f t="shared" si="387"/>
        <v>0</v>
      </c>
      <c r="AZ418" s="1086">
        <f t="shared" si="388"/>
        <v>0</v>
      </c>
      <c r="BA418" s="1086">
        <f t="shared" si="389"/>
        <v>0</v>
      </c>
      <c r="BB418" s="1086">
        <f t="shared" si="390"/>
        <v>0</v>
      </c>
      <c r="BC418" s="1087">
        <f t="shared" si="391"/>
        <v>0</v>
      </c>
      <c r="BD418" s="114"/>
      <c r="BE418" s="106"/>
      <c r="BF418" s="371">
        <v>0.34</v>
      </c>
      <c r="BG418" s="369">
        <f t="shared" si="392"/>
        <v>0</v>
      </c>
      <c r="BH418" s="1086">
        <f t="shared" si="393"/>
        <v>0</v>
      </c>
      <c r="BI418" s="1086">
        <f t="shared" si="394"/>
        <v>0</v>
      </c>
      <c r="BJ418" s="1086">
        <f t="shared" si="395"/>
        <v>0</v>
      </c>
      <c r="BK418" s="1086">
        <f t="shared" si="396"/>
        <v>0</v>
      </c>
      <c r="BL418" s="1086">
        <f t="shared" si="397"/>
        <v>0</v>
      </c>
      <c r="BM418" s="1087">
        <f t="shared" si="398"/>
        <v>0</v>
      </c>
    </row>
    <row r="419" spans="2:65" x14ac:dyDescent="0.25">
      <c r="B419" s="1079">
        <v>0.33</v>
      </c>
      <c r="C419" s="369"/>
      <c r="D419" s="369"/>
      <c r="E419" s="369"/>
      <c r="F419" s="369"/>
      <c r="G419" s="369"/>
      <c r="H419" s="369"/>
      <c r="I419" s="1084">
        <f>'Form 5 BIODIESEL'!$F269</f>
        <v>0</v>
      </c>
      <c r="J419" s="1084">
        <f>'Form 5 BIODIESEL'!$G269</f>
        <v>0</v>
      </c>
      <c r="K419" s="1084">
        <f>'Form 6 LNG'!$F269</f>
        <v>0</v>
      </c>
      <c r="L419" s="1084">
        <f>'Form 6 LNG'!$G269</f>
        <v>0</v>
      </c>
      <c r="M419" s="1084">
        <f>'Form 7 BUNKER C'!$F269</f>
        <v>0</v>
      </c>
      <c r="N419" s="1084">
        <f>'Form 7 BUNKER C'!$G269</f>
        <v>0</v>
      </c>
      <c r="O419" s="1084">
        <f>'Form 8 LFO Diesel'!$F269</f>
        <v>0</v>
      </c>
      <c r="P419" s="1085">
        <f>'Form 8 LFO Diesel'!$G269</f>
        <v>0</v>
      </c>
      <c r="Q419" s="113"/>
      <c r="R419" s="371">
        <v>0.33</v>
      </c>
      <c r="S419" s="369">
        <f t="shared" si="364"/>
        <v>0</v>
      </c>
      <c r="T419" s="1086">
        <f t="shared" si="365"/>
        <v>0</v>
      </c>
      <c r="U419" s="1086">
        <f t="shared" si="366"/>
        <v>0</v>
      </c>
      <c r="V419" s="1086">
        <f t="shared" si="367"/>
        <v>0</v>
      </c>
      <c r="W419" s="1086">
        <f t="shared" si="368"/>
        <v>0</v>
      </c>
      <c r="X419" s="1086">
        <f t="shared" si="369"/>
        <v>0</v>
      </c>
      <c r="Y419" s="1087">
        <f t="shared" si="370"/>
        <v>0</v>
      </c>
      <c r="Z419" s="113"/>
      <c r="AA419" s="113"/>
      <c r="AB419" s="371">
        <v>0.33</v>
      </c>
      <c r="AC419" s="369">
        <f t="shared" si="371"/>
        <v>0</v>
      </c>
      <c r="AD419" s="1086">
        <f t="shared" si="372"/>
        <v>0</v>
      </c>
      <c r="AE419" s="1086">
        <f t="shared" si="373"/>
        <v>0</v>
      </c>
      <c r="AF419" s="1086">
        <f t="shared" si="374"/>
        <v>0</v>
      </c>
      <c r="AG419" s="1086">
        <f t="shared" si="375"/>
        <v>0</v>
      </c>
      <c r="AH419" s="1086">
        <f t="shared" si="376"/>
        <v>0</v>
      </c>
      <c r="AI419" s="1087">
        <f t="shared" si="377"/>
        <v>0</v>
      </c>
      <c r="AJ419" s="113"/>
      <c r="AK419" s="106"/>
      <c r="AL419" s="371">
        <v>0.33</v>
      </c>
      <c r="AM419" s="369">
        <f t="shared" si="378"/>
        <v>0</v>
      </c>
      <c r="AN419" s="1086">
        <f t="shared" si="379"/>
        <v>0</v>
      </c>
      <c r="AO419" s="1086">
        <f t="shared" si="380"/>
        <v>0</v>
      </c>
      <c r="AP419" s="1086">
        <f t="shared" si="381"/>
        <v>0</v>
      </c>
      <c r="AQ419" s="1086">
        <f t="shared" si="382"/>
        <v>0</v>
      </c>
      <c r="AR419" s="1086">
        <f t="shared" si="383"/>
        <v>0</v>
      </c>
      <c r="AS419" s="1087">
        <f t="shared" si="384"/>
        <v>0</v>
      </c>
      <c r="AT419" s="113"/>
      <c r="AU419" s="106"/>
      <c r="AV419" s="371">
        <v>0.33</v>
      </c>
      <c r="AW419" s="369">
        <f t="shared" si="385"/>
        <v>0</v>
      </c>
      <c r="AX419" s="1086">
        <f t="shared" si="386"/>
        <v>0</v>
      </c>
      <c r="AY419" s="1086">
        <f t="shared" si="387"/>
        <v>0</v>
      </c>
      <c r="AZ419" s="1086">
        <f t="shared" si="388"/>
        <v>0</v>
      </c>
      <c r="BA419" s="1086">
        <f t="shared" si="389"/>
        <v>0</v>
      </c>
      <c r="BB419" s="1086">
        <f t="shared" si="390"/>
        <v>0</v>
      </c>
      <c r="BC419" s="1087">
        <f t="shared" si="391"/>
        <v>0</v>
      </c>
      <c r="BD419" s="114"/>
      <c r="BE419" s="106"/>
      <c r="BF419" s="371">
        <v>0.33</v>
      </c>
      <c r="BG419" s="369">
        <f t="shared" si="392"/>
        <v>0</v>
      </c>
      <c r="BH419" s="1086">
        <f t="shared" si="393"/>
        <v>0</v>
      </c>
      <c r="BI419" s="1086">
        <f t="shared" si="394"/>
        <v>0</v>
      </c>
      <c r="BJ419" s="1086">
        <f t="shared" si="395"/>
        <v>0</v>
      </c>
      <c r="BK419" s="1086">
        <f t="shared" si="396"/>
        <v>0</v>
      </c>
      <c r="BL419" s="1086">
        <f t="shared" si="397"/>
        <v>0</v>
      </c>
      <c r="BM419" s="1087">
        <f t="shared" si="398"/>
        <v>0</v>
      </c>
    </row>
    <row r="420" spans="2:65" x14ac:dyDescent="0.25">
      <c r="B420" s="1079">
        <v>0.32</v>
      </c>
      <c r="C420" s="369"/>
      <c r="D420" s="369"/>
      <c r="E420" s="369"/>
      <c r="F420" s="369"/>
      <c r="G420" s="369"/>
      <c r="H420" s="369"/>
      <c r="I420" s="1084">
        <f>'Form 5 BIODIESEL'!$F270</f>
        <v>0</v>
      </c>
      <c r="J420" s="1084">
        <f>'Form 5 BIODIESEL'!$G270</f>
        <v>0</v>
      </c>
      <c r="K420" s="1084">
        <f>'Form 6 LNG'!$F270</f>
        <v>0</v>
      </c>
      <c r="L420" s="1084">
        <f>'Form 6 LNG'!$G270</f>
        <v>0</v>
      </c>
      <c r="M420" s="1084">
        <f>'Form 7 BUNKER C'!$F270</f>
        <v>0</v>
      </c>
      <c r="N420" s="1084">
        <f>'Form 7 BUNKER C'!$G270</f>
        <v>0</v>
      </c>
      <c r="O420" s="1084">
        <f>'Form 8 LFO Diesel'!$F270</f>
        <v>0</v>
      </c>
      <c r="P420" s="1085">
        <f>'Form 8 LFO Diesel'!$G270</f>
        <v>0</v>
      </c>
      <c r="Q420" s="113"/>
      <c r="R420" s="371">
        <v>0.32</v>
      </c>
      <c r="S420" s="369">
        <f t="shared" si="364"/>
        <v>0</v>
      </c>
      <c r="T420" s="1086">
        <f t="shared" si="365"/>
        <v>0</v>
      </c>
      <c r="U420" s="1086">
        <f t="shared" si="366"/>
        <v>0</v>
      </c>
      <c r="V420" s="1086">
        <f t="shared" si="367"/>
        <v>0</v>
      </c>
      <c r="W420" s="1086">
        <f t="shared" si="368"/>
        <v>0</v>
      </c>
      <c r="X420" s="1086">
        <f t="shared" si="369"/>
        <v>0</v>
      </c>
      <c r="Y420" s="1087">
        <f t="shared" si="370"/>
        <v>0</v>
      </c>
      <c r="Z420" s="113"/>
      <c r="AA420" s="113"/>
      <c r="AB420" s="371">
        <v>0.32</v>
      </c>
      <c r="AC420" s="369">
        <f t="shared" si="371"/>
        <v>0</v>
      </c>
      <c r="AD420" s="1086">
        <f t="shared" si="372"/>
        <v>0</v>
      </c>
      <c r="AE420" s="1086">
        <f t="shared" si="373"/>
        <v>0</v>
      </c>
      <c r="AF420" s="1086">
        <f t="shared" si="374"/>
        <v>0</v>
      </c>
      <c r="AG420" s="1086">
        <f t="shared" si="375"/>
        <v>0</v>
      </c>
      <c r="AH420" s="1086">
        <f t="shared" si="376"/>
        <v>0</v>
      </c>
      <c r="AI420" s="1087">
        <f t="shared" si="377"/>
        <v>0</v>
      </c>
      <c r="AJ420" s="113"/>
      <c r="AK420" s="106"/>
      <c r="AL420" s="371">
        <v>0.32</v>
      </c>
      <c r="AM420" s="369">
        <f t="shared" si="378"/>
        <v>0</v>
      </c>
      <c r="AN420" s="1086">
        <f t="shared" si="379"/>
        <v>0</v>
      </c>
      <c r="AO420" s="1086">
        <f t="shared" si="380"/>
        <v>0</v>
      </c>
      <c r="AP420" s="1086">
        <f t="shared" si="381"/>
        <v>0</v>
      </c>
      <c r="AQ420" s="1086">
        <f t="shared" si="382"/>
        <v>0</v>
      </c>
      <c r="AR420" s="1086">
        <f t="shared" si="383"/>
        <v>0</v>
      </c>
      <c r="AS420" s="1087">
        <f t="shared" si="384"/>
        <v>0</v>
      </c>
      <c r="AT420" s="113"/>
      <c r="AU420" s="106"/>
      <c r="AV420" s="371">
        <v>0.32</v>
      </c>
      <c r="AW420" s="369">
        <f t="shared" si="385"/>
        <v>0</v>
      </c>
      <c r="AX420" s="1086">
        <f t="shared" si="386"/>
        <v>0</v>
      </c>
      <c r="AY420" s="1086">
        <f t="shared" si="387"/>
        <v>0</v>
      </c>
      <c r="AZ420" s="1086">
        <f t="shared" si="388"/>
        <v>0</v>
      </c>
      <c r="BA420" s="1086">
        <f t="shared" si="389"/>
        <v>0</v>
      </c>
      <c r="BB420" s="1086">
        <f t="shared" si="390"/>
        <v>0</v>
      </c>
      <c r="BC420" s="1087">
        <f t="shared" si="391"/>
        <v>0</v>
      </c>
      <c r="BD420" s="114"/>
      <c r="BE420" s="106"/>
      <c r="BF420" s="371">
        <v>0.32</v>
      </c>
      <c r="BG420" s="369">
        <f t="shared" si="392"/>
        <v>0</v>
      </c>
      <c r="BH420" s="1086">
        <f t="shared" si="393"/>
        <v>0</v>
      </c>
      <c r="BI420" s="1086">
        <f t="shared" si="394"/>
        <v>0</v>
      </c>
      <c r="BJ420" s="1086">
        <f t="shared" si="395"/>
        <v>0</v>
      </c>
      <c r="BK420" s="1086">
        <f t="shared" si="396"/>
        <v>0</v>
      </c>
      <c r="BL420" s="1086">
        <f t="shared" si="397"/>
        <v>0</v>
      </c>
      <c r="BM420" s="1087">
        <f t="shared" si="398"/>
        <v>0</v>
      </c>
    </row>
    <row r="421" spans="2:65" x14ac:dyDescent="0.25">
      <c r="B421" s="1079">
        <v>0.31</v>
      </c>
      <c r="C421" s="369"/>
      <c r="D421" s="369"/>
      <c r="E421" s="369"/>
      <c r="F421" s="369"/>
      <c r="G421" s="369"/>
      <c r="H421" s="369"/>
      <c r="I421" s="1084">
        <f>'Form 5 BIODIESEL'!$F271</f>
        <v>0</v>
      </c>
      <c r="J421" s="1084">
        <f>'Form 5 BIODIESEL'!$G271</f>
        <v>0</v>
      </c>
      <c r="K421" s="1084">
        <f>'Form 6 LNG'!$F271</f>
        <v>0</v>
      </c>
      <c r="L421" s="1084">
        <f>'Form 6 LNG'!$G271</f>
        <v>0</v>
      </c>
      <c r="M421" s="1084">
        <f>'Form 7 BUNKER C'!$F271</f>
        <v>0</v>
      </c>
      <c r="N421" s="1084">
        <f>'Form 7 BUNKER C'!$G271</f>
        <v>0</v>
      </c>
      <c r="O421" s="1084">
        <f>'Form 8 LFO Diesel'!$F271</f>
        <v>0</v>
      </c>
      <c r="P421" s="1085">
        <f>'Form 8 LFO Diesel'!$G271</f>
        <v>0</v>
      </c>
      <c r="Q421" s="113"/>
      <c r="R421" s="371">
        <v>0.31</v>
      </c>
      <c r="S421" s="369">
        <f t="shared" si="364"/>
        <v>0</v>
      </c>
      <c r="T421" s="1086">
        <f t="shared" si="365"/>
        <v>0</v>
      </c>
      <c r="U421" s="1086">
        <f t="shared" si="366"/>
        <v>0</v>
      </c>
      <c r="V421" s="1086">
        <f t="shared" si="367"/>
        <v>0</v>
      </c>
      <c r="W421" s="1086">
        <f t="shared" si="368"/>
        <v>0</v>
      </c>
      <c r="X421" s="1086">
        <f t="shared" si="369"/>
        <v>0</v>
      </c>
      <c r="Y421" s="1087">
        <f t="shared" si="370"/>
        <v>0</v>
      </c>
      <c r="Z421" s="113"/>
      <c r="AA421" s="113"/>
      <c r="AB421" s="371">
        <v>0.31</v>
      </c>
      <c r="AC421" s="369">
        <f t="shared" si="371"/>
        <v>0</v>
      </c>
      <c r="AD421" s="1086">
        <f t="shared" si="372"/>
        <v>0</v>
      </c>
      <c r="AE421" s="1086">
        <f t="shared" si="373"/>
        <v>0</v>
      </c>
      <c r="AF421" s="1086">
        <f t="shared" si="374"/>
        <v>0</v>
      </c>
      <c r="AG421" s="1086">
        <f t="shared" si="375"/>
        <v>0</v>
      </c>
      <c r="AH421" s="1086">
        <f t="shared" si="376"/>
        <v>0</v>
      </c>
      <c r="AI421" s="1087">
        <f t="shared" si="377"/>
        <v>0</v>
      </c>
      <c r="AJ421" s="113"/>
      <c r="AK421" s="106"/>
      <c r="AL421" s="371">
        <v>0.31</v>
      </c>
      <c r="AM421" s="369">
        <f t="shared" si="378"/>
        <v>0</v>
      </c>
      <c r="AN421" s="1086">
        <f t="shared" si="379"/>
        <v>0</v>
      </c>
      <c r="AO421" s="1086">
        <f t="shared" si="380"/>
        <v>0</v>
      </c>
      <c r="AP421" s="1086">
        <f t="shared" si="381"/>
        <v>0</v>
      </c>
      <c r="AQ421" s="1086">
        <f t="shared" si="382"/>
        <v>0</v>
      </c>
      <c r="AR421" s="1086">
        <f t="shared" si="383"/>
        <v>0</v>
      </c>
      <c r="AS421" s="1087">
        <f t="shared" si="384"/>
        <v>0</v>
      </c>
      <c r="AT421" s="113"/>
      <c r="AU421" s="106"/>
      <c r="AV421" s="371">
        <v>0.31</v>
      </c>
      <c r="AW421" s="369">
        <f t="shared" si="385"/>
        <v>0</v>
      </c>
      <c r="AX421" s="1086">
        <f t="shared" si="386"/>
        <v>0</v>
      </c>
      <c r="AY421" s="1086">
        <f t="shared" si="387"/>
        <v>0</v>
      </c>
      <c r="AZ421" s="1086">
        <f t="shared" si="388"/>
        <v>0</v>
      </c>
      <c r="BA421" s="1086">
        <f t="shared" si="389"/>
        <v>0</v>
      </c>
      <c r="BB421" s="1086">
        <f t="shared" si="390"/>
        <v>0</v>
      </c>
      <c r="BC421" s="1087">
        <f t="shared" si="391"/>
        <v>0</v>
      </c>
      <c r="BD421" s="114"/>
      <c r="BE421" s="106"/>
      <c r="BF421" s="371">
        <v>0.31</v>
      </c>
      <c r="BG421" s="369">
        <f t="shared" si="392"/>
        <v>0</v>
      </c>
      <c r="BH421" s="1086">
        <f t="shared" si="393"/>
        <v>0</v>
      </c>
      <c r="BI421" s="1086">
        <f t="shared" si="394"/>
        <v>0</v>
      </c>
      <c r="BJ421" s="1086">
        <f t="shared" si="395"/>
        <v>0</v>
      </c>
      <c r="BK421" s="1086">
        <f t="shared" si="396"/>
        <v>0</v>
      </c>
      <c r="BL421" s="1086">
        <f t="shared" si="397"/>
        <v>0</v>
      </c>
      <c r="BM421" s="1087">
        <f t="shared" si="398"/>
        <v>0</v>
      </c>
    </row>
    <row r="422" spans="2:65" x14ac:dyDescent="0.25">
      <c r="B422" s="1079">
        <v>0.3</v>
      </c>
      <c r="C422" s="369"/>
      <c r="D422" s="369"/>
      <c r="E422" s="369"/>
      <c r="F422" s="369"/>
      <c r="G422" s="369"/>
      <c r="H422" s="369"/>
      <c r="I422" s="1084">
        <f>'Form 5 BIODIESEL'!$F286</f>
        <v>0</v>
      </c>
      <c r="J422" s="1084">
        <f>'Form 5 BIODIESEL'!$G286</f>
        <v>0</v>
      </c>
      <c r="K422" s="1084">
        <f>'Form 6 LNG'!$F286</f>
        <v>0</v>
      </c>
      <c r="L422" s="1084">
        <f>'Form 6 LNG'!$G286</f>
        <v>0</v>
      </c>
      <c r="M422" s="1084">
        <f>'Form 7 BUNKER C'!$F286</f>
        <v>0</v>
      </c>
      <c r="N422" s="1084">
        <f>'Form 7 BUNKER C'!$G286</f>
        <v>0</v>
      </c>
      <c r="O422" s="1084">
        <f>'Form 8 LFO Diesel'!$F286</f>
        <v>0</v>
      </c>
      <c r="P422" s="1085">
        <f>'Form 8 LFO Diesel'!$G286</f>
        <v>0</v>
      </c>
      <c r="Q422" s="113"/>
      <c r="R422" s="371">
        <v>0.3</v>
      </c>
      <c r="S422" s="369">
        <f t="shared" si="364"/>
        <v>0</v>
      </c>
      <c r="T422" s="1086">
        <f t="shared" si="365"/>
        <v>0</v>
      </c>
      <c r="U422" s="1086">
        <f t="shared" si="366"/>
        <v>0</v>
      </c>
      <c r="V422" s="1086">
        <f t="shared" si="367"/>
        <v>0</v>
      </c>
      <c r="W422" s="1086">
        <f t="shared" si="368"/>
        <v>0</v>
      </c>
      <c r="X422" s="1086">
        <f t="shared" si="369"/>
        <v>0</v>
      </c>
      <c r="Y422" s="1087">
        <f t="shared" si="370"/>
        <v>0</v>
      </c>
      <c r="Z422" s="113"/>
      <c r="AA422" s="113"/>
      <c r="AB422" s="371">
        <v>0.3</v>
      </c>
      <c r="AC422" s="369">
        <f t="shared" si="371"/>
        <v>0</v>
      </c>
      <c r="AD422" s="1086">
        <f t="shared" si="372"/>
        <v>0</v>
      </c>
      <c r="AE422" s="1086">
        <f t="shared" si="373"/>
        <v>0</v>
      </c>
      <c r="AF422" s="1086">
        <f t="shared" si="374"/>
        <v>0</v>
      </c>
      <c r="AG422" s="1086">
        <f t="shared" si="375"/>
        <v>0</v>
      </c>
      <c r="AH422" s="1086">
        <f t="shared" si="376"/>
        <v>0</v>
      </c>
      <c r="AI422" s="1087">
        <f t="shared" si="377"/>
        <v>0</v>
      </c>
      <c r="AJ422" s="113"/>
      <c r="AK422" s="106"/>
      <c r="AL422" s="371">
        <v>0.3</v>
      </c>
      <c r="AM422" s="369">
        <f t="shared" si="378"/>
        <v>0</v>
      </c>
      <c r="AN422" s="1086">
        <f t="shared" si="379"/>
        <v>0</v>
      </c>
      <c r="AO422" s="1086">
        <f t="shared" si="380"/>
        <v>0</v>
      </c>
      <c r="AP422" s="1086">
        <f t="shared" si="381"/>
        <v>0</v>
      </c>
      <c r="AQ422" s="1086">
        <f t="shared" si="382"/>
        <v>0</v>
      </c>
      <c r="AR422" s="1086">
        <f t="shared" si="383"/>
        <v>0</v>
      </c>
      <c r="AS422" s="1087">
        <f t="shared" si="384"/>
        <v>0</v>
      </c>
      <c r="AT422" s="113"/>
      <c r="AU422" s="106"/>
      <c r="AV422" s="371">
        <v>0.3</v>
      </c>
      <c r="AW422" s="369">
        <f t="shared" si="385"/>
        <v>0</v>
      </c>
      <c r="AX422" s="1086">
        <f t="shared" si="386"/>
        <v>0</v>
      </c>
      <c r="AY422" s="1086">
        <f t="shared" si="387"/>
        <v>0</v>
      </c>
      <c r="AZ422" s="1086">
        <f t="shared" si="388"/>
        <v>0</v>
      </c>
      <c r="BA422" s="1086">
        <f t="shared" si="389"/>
        <v>0</v>
      </c>
      <c r="BB422" s="1086">
        <f t="shared" si="390"/>
        <v>0</v>
      </c>
      <c r="BC422" s="1087">
        <f t="shared" si="391"/>
        <v>0</v>
      </c>
      <c r="BD422" s="114"/>
      <c r="BE422" s="106"/>
      <c r="BF422" s="371">
        <v>0.3</v>
      </c>
      <c r="BG422" s="369">
        <f t="shared" si="392"/>
        <v>0</v>
      </c>
      <c r="BH422" s="1086">
        <f t="shared" si="393"/>
        <v>0</v>
      </c>
      <c r="BI422" s="1086">
        <f t="shared" si="394"/>
        <v>0</v>
      </c>
      <c r="BJ422" s="1086">
        <f t="shared" si="395"/>
        <v>0</v>
      </c>
      <c r="BK422" s="1086">
        <f t="shared" si="396"/>
        <v>0</v>
      </c>
      <c r="BL422" s="1086">
        <f t="shared" si="397"/>
        <v>0</v>
      </c>
      <c r="BM422" s="1087">
        <f t="shared" si="398"/>
        <v>0</v>
      </c>
    </row>
    <row r="423" spans="2:65" x14ac:dyDescent="0.25">
      <c r="B423" s="1079">
        <v>0.28999999999999998</v>
      </c>
      <c r="C423" s="369"/>
      <c r="D423" s="369"/>
      <c r="E423" s="369"/>
      <c r="F423" s="369"/>
      <c r="G423" s="369"/>
      <c r="H423" s="369"/>
      <c r="I423" s="1084">
        <f>'Form 5 BIODIESEL'!$F287</f>
        <v>0</v>
      </c>
      <c r="J423" s="1084">
        <f>'Form 5 BIODIESEL'!$G287</f>
        <v>0</v>
      </c>
      <c r="K423" s="1084">
        <f>'Form 6 LNG'!$F287</f>
        <v>0</v>
      </c>
      <c r="L423" s="1084">
        <f>'Form 6 LNG'!$G287</f>
        <v>0</v>
      </c>
      <c r="M423" s="1084">
        <f>'Form 7 BUNKER C'!$F287</f>
        <v>0</v>
      </c>
      <c r="N423" s="1084">
        <f>'Form 7 BUNKER C'!$G287</f>
        <v>0</v>
      </c>
      <c r="O423" s="1084">
        <f>'Form 8 LFO Diesel'!$F287</f>
        <v>0</v>
      </c>
      <c r="P423" s="1085">
        <f>'Form 8 LFO Diesel'!$G287</f>
        <v>0</v>
      </c>
      <c r="Q423" s="113"/>
      <c r="R423" s="371">
        <v>0.28999999999999998</v>
      </c>
      <c r="S423" s="369">
        <f t="shared" si="364"/>
        <v>0</v>
      </c>
      <c r="T423" s="1086">
        <f t="shared" si="365"/>
        <v>0</v>
      </c>
      <c r="U423" s="1086">
        <f t="shared" si="366"/>
        <v>0</v>
      </c>
      <c r="V423" s="1086">
        <f t="shared" si="367"/>
        <v>0</v>
      </c>
      <c r="W423" s="1086">
        <f t="shared" si="368"/>
        <v>0</v>
      </c>
      <c r="X423" s="1086">
        <f t="shared" si="369"/>
        <v>0</v>
      </c>
      <c r="Y423" s="1087">
        <f t="shared" si="370"/>
        <v>0</v>
      </c>
      <c r="Z423" s="113"/>
      <c r="AA423" s="113"/>
      <c r="AB423" s="371">
        <v>0.28999999999999998</v>
      </c>
      <c r="AC423" s="369">
        <f t="shared" si="371"/>
        <v>0</v>
      </c>
      <c r="AD423" s="1086">
        <f t="shared" si="372"/>
        <v>0</v>
      </c>
      <c r="AE423" s="1086">
        <f t="shared" si="373"/>
        <v>0</v>
      </c>
      <c r="AF423" s="1086">
        <f t="shared" si="374"/>
        <v>0</v>
      </c>
      <c r="AG423" s="1086">
        <f t="shared" si="375"/>
        <v>0</v>
      </c>
      <c r="AH423" s="1086">
        <f t="shared" si="376"/>
        <v>0</v>
      </c>
      <c r="AI423" s="1087">
        <f t="shared" si="377"/>
        <v>0</v>
      </c>
      <c r="AJ423" s="113"/>
      <c r="AK423" s="106"/>
      <c r="AL423" s="371">
        <v>0.28999999999999998</v>
      </c>
      <c r="AM423" s="369">
        <f t="shared" si="378"/>
        <v>0</v>
      </c>
      <c r="AN423" s="1086">
        <f t="shared" si="379"/>
        <v>0</v>
      </c>
      <c r="AO423" s="1086">
        <f t="shared" si="380"/>
        <v>0</v>
      </c>
      <c r="AP423" s="1086">
        <f t="shared" si="381"/>
        <v>0</v>
      </c>
      <c r="AQ423" s="1086">
        <f t="shared" si="382"/>
        <v>0</v>
      </c>
      <c r="AR423" s="1086">
        <f t="shared" si="383"/>
        <v>0</v>
      </c>
      <c r="AS423" s="1087">
        <f t="shared" si="384"/>
        <v>0</v>
      </c>
      <c r="AT423" s="113"/>
      <c r="AU423" s="106"/>
      <c r="AV423" s="371">
        <v>0.28999999999999998</v>
      </c>
      <c r="AW423" s="369">
        <f t="shared" si="385"/>
        <v>0</v>
      </c>
      <c r="AX423" s="1086">
        <f t="shared" si="386"/>
        <v>0</v>
      </c>
      <c r="AY423" s="1086">
        <f t="shared" si="387"/>
        <v>0</v>
      </c>
      <c r="AZ423" s="1086">
        <f t="shared" si="388"/>
        <v>0</v>
      </c>
      <c r="BA423" s="1086">
        <f t="shared" si="389"/>
        <v>0</v>
      </c>
      <c r="BB423" s="1086">
        <f t="shared" si="390"/>
        <v>0</v>
      </c>
      <c r="BC423" s="1087">
        <f t="shared" si="391"/>
        <v>0</v>
      </c>
      <c r="BD423" s="114"/>
      <c r="BE423" s="106"/>
      <c r="BF423" s="371">
        <v>0.28999999999999998</v>
      </c>
      <c r="BG423" s="369">
        <f t="shared" si="392"/>
        <v>0</v>
      </c>
      <c r="BH423" s="1086">
        <f t="shared" si="393"/>
        <v>0</v>
      </c>
      <c r="BI423" s="1086">
        <f t="shared" si="394"/>
        <v>0</v>
      </c>
      <c r="BJ423" s="1086">
        <f t="shared" si="395"/>
        <v>0</v>
      </c>
      <c r="BK423" s="1086">
        <f t="shared" si="396"/>
        <v>0</v>
      </c>
      <c r="BL423" s="1086">
        <f t="shared" si="397"/>
        <v>0</v>
      </c>
      <c r="BM423" s="1087">
        <f t="shared" si="398"/>
        <v>0</v>
      </c>
    </row>
    <row r="424" spans="2:65" x14ac:dyDescent="0.25">
      <c r="B424" s="1079">
        <v>0.28000000000000003</v>
      </c>
      <c r="C424" s="369"/>
      <c r="D424" s="369"/>
      <c r="E424" s="369"/>
      <c r="F424" s="369"/>
      <c r="G424" s="369"/>
      <c r="H424" s="369"/>
      <c r="I424" s="1084">
        <f>'Form 5 BIODIESEL'!$F288</f>
        <v>0</v>
      </c>
      <c r="J424" s="1084">
        <f>'Form 5 BIODIESEL'!$G288</f>
        <v>0</v>
      </c>
      <c r="K424" s="1084">
        <f>'Form 6 LNG'!$F288</f>
        <v>0</v>
      </c>
      <c r="L424" s="1084">
        <f>'Form 6 LNG'!$G288</f>
        <v>0</v>
      </c>
      <c r="M424" s="1084">
        <f>'Form 7 BUNKER C'!$F288</f>
        <v>0</v>
      </c>
      <c r="N424" s="1084">
        <f>'Form 7 BUNKER C'!$G288</f>
        <v>0</v>
      </c>
      <c r="O424" s="1084">
        <f>'Form 8 LFO Diesel'!$F288</f>
        <v>0</v>
      </c>
      <c r="P424" s="1085">
        <f>'Form 8 LFO Diesel'!$G288</f>
        <v>0</v>
      </c>
      <c r="Q424" s="113"/>
      <c r="R424" s="371">
        <v>0.28000000000000003</v>
      </c>
      <c r="S424" s="369">
        <f t="shared" si="364"/>
        <v>0</v>
      </c>
      <c r="T424" s="1086">
        <f t="shared" si="365"/>
        <v>0</v>
      </c>
      <c r="U424" s="1086">
        <f t="shared" si="366"/>
        <v>0</v>
      </c>
      <c r="V424" s="1086">
        <f t="shared" si="367"/>
        <v>0</v>
      </c>
      <c r="W424" s="1086">
        <f t="shared" si="368"/>
        <v>0</v>
      </c>
      <c r="X424" s="1086">
        <f t="shared" si="369"/>
        <v>0</v>
      </c>
      <c r="Y424" s="1087">
        <f t="shared" si="370"/>
        <v>0</v>
      </c>
      <c r="Z424" s="113"/>
      <c r="AA424" s="113"/>
      <c r="AB424" s="371">
        <v>0.28000000000000003</v>
      </c>
      <c r="AC424" s="369">
        <f t="shared" si="371"/>
        <v>0</v>
      </c>
      <c r="AD424" s="1086">
        <f t="shared" si="372"/>
        <v>0</v>
      </c>
      <c r="AE424" s="1086">
        <f t="shared" si="373"/>
        <v>0</v>
      </c>
      <c r="AF424" s="1086">
        <f t="shared" si="374"/>
        <v>0</v>
      </c>
      <c r="AG424" s="1086">
        <f t="shared" si="375"/>
        <v>0</v>
      </c>
      <c r="AH424" s="1086">
        <f t="shared" si="376"/>
        <v>0</v>
      </c>
      <c r="AI424" s="1087">
        <f t="shared" si="377"/>
        <v>0</v>
      </c>
      <c r="AJ424" s="113"/>
      <c r="AK424" s="106"/>
      <c r="AL424" s="371">
        <v>0.28000000000000003</v>
      </c>
      <c r="AM424" s="369">
        <f t="shared" si="378"/>
        <v>0</v>
      </c>
      <c r="AN424" s="1086">
        <f t="shared" si="379"/>
        <v>0</v>
      </c>
      <c r="AO424" s="1086">
        <f t="shared" si="380"/>
        <v>0</v>
      </c>
      <c r="AP424" s="1086">
        <f t="shared" si="381"/>
        <v>0</v>
      </c>
      <c r="AQ424" s="1086">
        <f t="shared" si="382"/>
        <v>0</v>
      </c>
      <c r="AR424" s="1086">
        <f t="shared" si="383"/>
        <v>0</v>
      </c>
      <c r="AS424" s="1087">
        <f t="shared" si="384"/>
        <v>0</v>
      </c>
      <c r="AT424" s="113"/>
      <c r="AU424" s="106"/>
      <c r="AV424" s="371">
        <v>0.28000000000000003</v>
      </c>
      <c r="AW424" s="369">
        <f t="shared" si="385"/>
        <v>0</v>
      </c>
      <c r="AX424" s="1086">
        <f t="shared" si="386"/>
        <v>0</v>
      </c>
      <c r="AY424" s="1086">
        <f t="shared" si="387"/>
        <v>0</v>
      </c>
      <c r="AZ424" s="1086">
        <f t="shared" si="388"/>
        <v>0</v>
      </c>
      <c r="BA424" s="1086">
        <f t="shared" si="389"/>
        <v>0</v>
      </c>
      <c r="BB424" s="1086">
        <f t="shared" si="390"/>
        <v>0</v>
      </c>
      <c r="BC424" s="1087">
        <f t="shared" si="391"/>
        <v>0</v>
      </c>
      <c r="BD424" s="114"/>
      <c r="BE424" s="106"/>
      <c r="BF424" s="371">
        <v>0.28000000000000003</v>
      </c>
      <c r="BG424" s="369">
        <f t="shared" si="392"/>
        <v>0</v>
      </c>
      <c r="BH424" s="1086">
        <f t="shared" si="393"/>
        <v>0</v>
      </c>
      <c r="BI424" s="1086">
        <f t="shared" si="394"/>
        <v>0</v>
      </c>
      <c r="BJ424" s="1086">
        <f t="shared" si="395"/>
        <v>0</v>
      </c>
      <c r="BK424" s="1086">
        <f t="shared" si="396"/>
        <v>0</v>
      </c>
      <c r="BL424" s="1086">
        <f t="shared" si="397"/>
        <v>0</v>
      </c>
      <c r="BM424" s="1087">
        <f t="shared" si="398"/>
        <v>0</v>
      </c>
    </row>
    <row r="425" spans="2:65" x14ac:dyDescent="0.25">
      <c r="B425" s="1079">
        <v>0.27</v>
      </c>
      <c r="C425" s="369"/>
      <c r="D425" s="369"/>
      <c r="E425" s="369"/>
      <c r="F425" s="369"/>
      <c r="G425" s="369"/>
      <c r="H425" s="369"/>
      <c r="I425" s="1084">
        <f>'Form 5 BIODIESEL'!$F289</f>
        <v>0</v>
      </c>
      <c r="J425" s="1084">
        <f>'Form 5 BIODIESEL'!$G289</f>
        <v>0</v>
      </c>
      <c r="K425" s="1084">
        <f>'Form 6 LNG'!$F289</f>
        <v>0</v>
      </c>
      <c r="L425" s="1084">
        <f>'Form 6 LNG'!$G289</f>
        <v>0</v>
      </c>
      <c r="M425" s="1084">
        <f>'Form 7 BUNKER C'!$F289</f>
        <v>0</v>
      </c>
      <c r="N425" s="1084">
        <f>'Form 7 BUNKER C'!$G289</f>
        <v>0</v>
      </c>
      <c r="O425" s="1084">
        <f>'Form 8 LFO Diesel'!$F289</f>
        <v>0</v>
      </c>
      <c r="P425" s="1085">
        <f>'Form 8 LFO Diesel'!$G289</f>
        <v>0</v>
      </c>
      <c r="Q425" s="113"/>
      <c r="R425" s="371">
        <v>0.27</v>
      </c>
      <c r="S425" s="369">
        <f t="shared" si="364"/>
        <v>0</v>
      </c>
      <c r="T425" s="1086">
        <f t="shared" si="365"/>
        <v>0</v>
      </c>
      <c r="U425" s="1086">
        <f t="shared" si="366"/>
        <v>0</v>
      </c>
      <c r="V425" s="1086">
        <f t="shared" si="367"/>
        <v>0</v>
      </c>
      <c r="W425" s="1086">
        <f t="shared" si="368"/>
        <v>0</v>
      </c>
      <c r="X425" s="1086">
        <f t="shared" si="369"/>
        <v>0</v>
      </c>
      <c r="Y425" s="1087">
        <f t="shared" si="370"/>
        <v>0</v>
      </c>
      <c r="Z425" s="113"/>
      <c r="AA425" s="113"/>
      <c r="AB425" s="371">
        <v>0.27</v>
      </c>
      <c r="AC425" s="369">
        <f t="shared" si="371"/>
        <v>0</v>
      </c>
      <c r="AD425" s="1086">
        <f t="shared" si="372"/>
        <v>0</v>
      </c>
      <c r="AE425" s="1086">
        <f t="shared" si="373"/>
        <v>0</v>
      </c>
      <c r="AF425" s="1086">
        <f t="shared" si="374"/>
        <v>0</v>
      </c>
      <c r="AG425" s="1086">
        <f t="shared" si="375"/>
        <v>0</v>
      </c>
      <c r="AH425" s="1086">
        <f t="shared" si="376"/>
        <v>0</v>
      </c>
      <c r="AI425" s="1087">
        <f t="shared" si="377"/>
        <v>0</v>
      </c>
      <c r="AJ425" s="113"/>
      <c r="AK425" s="106"/>
      <c r="AL425" s="371">
        <v>0.27</v>
      </c>
      <c r="AM425" s="369">
        <f t="shared" si="378"/>
        <v>0</v>
      </c>
      <c r="AN425" s="1086">
        <f t="shared" si="379"/>
        <v>0</v>
      </c>
      <c r="AO425" s="1086">
        <f t="shared" si="380"/>
        <v>0</v>
      </c>
      <c r="AP425" s="1086">
        <f t="shared" si="381"/>
        <v>0</v>
      </c>
      <c r="AQ425" s="1086">
        <f t="shared" si="382"/>
        <v>0</v>
      </c>
      <c r="AR425" s="1086">
        <f t="shared" si="383"/>
        <v>0</v>
      </c>
      <c r="AS425" s="1087">
        <f t="shared" si="384"/>
        <v>0</v>
      </c>
      <c r="AT425" s="113"/>
      <c r="AU425" s="106"/>
      <c r="AV425" s="371">
        <v>0.27</v>
      </c>
      <c r="AW425" s="369">
        <f t="shared" si="385"/>
        <v>0</v>
      </c>
      <c r="AX425" s="1086">
        <f t="shared" si="386"/>
        <v>0</v>
      </c>
      <c r="AY425" s="1086">
        <f t="shared" si="387"/>
        <v>0</v>
      </c>
      <c r="AZ425" s="1086">
        <f t="shared" si="388"/>
        <v>0</v>
      </c>
      <c r="BA425" s="1086">
        <f t="shared" si="389"/>
        <v>0</v>
      </c>
      <c r="BB425" s="1086">
        <f t="shared" si="390"/>
        <v>0</v>
      </c>
      <c r="BC425" s="1087">
        <f t="shared" si="391"/>
        <v>0</v>
      </c>
      <c r="BD425" s="114"/>
      <c r="BE425" s="106"/>
      <c r="BF425" s="371">
        <v>0.27</v>
      </c>
      <c r="BG425" s="369">
        <f t="shared" si="392"/>
        <v>0</v>
      </c>
      <c r="BH425" s="1086">
        <f t="shared" si="393"/>
        <v>0</v>
      </c>
      <c r="BI425" s="1086">
        <f t="shared" si="394"/>
        <v>0</v>
      </c>
      <c r="BJ425" s="1086">
        <f t="shared" si="395"/>
        <v>0</v>
      </c>
      <c r="BK425" s="1086">
        <f t="shared" si="396"/>
        <v>0</v>
      </c>
      <c r="BL425" s="1086">
        <f t="shared" si="397"/>
        <v>0</v>
      </c>
      <c r="BM425" s="1087">
        <f t="shared" si="398"/>
        <v>0</v>
      </c>
    </row>
    <row r="426" spans="2:65" x14ac:dyDescent="0.25">
      <c r="B426" s="1079">
        <v>0.26</v>
      </c>
      <c r="C426" s="369"/>
      <c r="D426" s="369"/>
      <c r="E426" s="369"/>
      <c r="F426" s="369"/>
      <c r="G426" s="369"/>
      <c r="H426" s="369"/>
      <c r="I426" s="1084">
        <f>'Form 5 BIODIESEL'!$F290</f>
        <v>0</v>
      </c>
      <c r="J426" s="1084">
        <f>'Form 5 BIODIESEL'!$G290</f>
        <v>0</v>
      </c>
      <c r="K426" s="1084">
        <f>'Form 6 LNG'!$F290</f>
        <v>0</v>
      </c>
      <c r="L426" s="1084">
        <f>'Form 6 LNG'!$G290</f>
        <v>0</v>
      </c>
      <c r="M426" s="1084">
        <f>'Form 7 BUNKER C'!$F290</f>
        <v>0</v>
      </c>
      <c r="N426" s="1084">
        <f>'Form 7 BUNKER C'!$G290</f>
        <v>0</v>
      </c>
      <c r="O426" s="1084">
        <f>'Form 8 LFO Diesel'!$F290</f>
        <v>0</v>
      </c>
      <c r="P426" s="1085">
        <f>'Form 8 LFO Diesel'!$G290</f>
        <v>0</v>
      </c>
      <c r="Q426" s="113"/>
      <c r="R426" s="371">
        <v>0.26</v>
      </c>
      <c r="S426" s="369">
        <f t="shared" si="364"/>
        <v>0</v>
      </c>
      <c r="T426" s="1086">
        <f t="shared" si="365"/>
        <v>0</v>
      </c>
      <c r="U426" s="1086">
        <f t="shared" si="366"/>
        <v>0</v>
      </c>
      <c r="V426" s="1086">
        <f t="shared" si="367"/>
        <v>0</v>
      </c>
      <c r="W426" s="1086">
        <f t="shared" si="368"/>
        <v>0</v>
      </c>
      <c r="X426" s="1086">
        <f t="shared" si="369"/>
        <v>0</v>
      </c>
      <c r="Y426" s="1087">
        <f t="shared" si="370"/>
        <v>0</v>
      </c>
      <c r="Z426" s="113"/>
      <c r="AA426" s="113"/>
      <c r="AB426" s="371">
        <v>0.26</v>
      </c>
      <c r="AC426" s="369">
        <f t="shared" si="371"/>
        <v>0</v>
      </c>
      <c r="AD426" s="1086">
        <f t="shared" si="372"/>
        <v>0</v>
      </c>
      <c r="AE426" s="1086">
        <f t="shared" si="373"/>
        <v>0</v>
      </c>
      <c r="AF426" s="1086">
        <f t="shared" si="374"/>
        <v>0</v>
      </c>
      <c r="AG426" s="1086">
        <f t="shared" si="375"/>
        <v>0</v>
      </c>
      <c r="AH426" s="1086">
        <f t="shared" si="376"/>
        <v>0</v>
      </c>
      <c r="AI426" s="1087">
        <f t="shared" si="377"/>
        <v>0</v>
      </c>
      <c r="AJ426" s="113"/>
      <c r="AK426" s="106"/>
      <c r="AL426" s="371">
        <v>0.26</v>
      </c>
      <c r="AM426" s="369">
        <f t="shared" si="378"/>
        <v>0</v>
      </c>
      <c r="AN426" s="1086">
        <f t="shared" si="379"/>
        <v>0</v>
      </c>
      <c r="AO426" s="1086">
        <f t="shared" si="380"/>
        <v>0</v>
      </c>
      <c r="AP426" s="1086">
        <f t="shared" si="381"/>
        <v>0</v>
      </c>
      <c r="AQ426" s="1086">
        <f t="shared" si="382"/>
        <v>0</v>
      </c>
      <c r="AR426" s="1086">
        <f t="shared" si="383"/>
        <v>0</v>
      </c>
      <c r="AS426" s="1087">
        <f t="shared" si="384"/>
        <v>0</v>
      </c>
      <c r="AT426" s="113"/>
      <c r="AU426" s="106"/>
      <c r="AV426" s="371">
        <v>0.26</v>
      </c>
      <c r="AW426" s="369">
        <f t="shared" si="385"/>
        <v>0</v>
      </c>
      <c r="AX426" s="1086">
        <f t="shared" si="386"/>
        <v>0</v>
      </c>
      <c r="AY426" s="1086">
        <f t="shared" si="387"/>
        <v>0</v>
      </c>
      <c r="AZ426" s="1086">
        <f t="shared" si="388"/>
        <v>0</v>
      </c>
      <c r="BA426" s="1086">
        <f t="shared" si="389"/>
        <v>0</v>
      </c>
      <c r="BB426" s="1086">
        <f t="shared" si="390"/>
        <v>0</v>
      </c>
      <c r="BC426" s="1087">
        <f t="shared" si="391"/>
        <v>0</v>
      </c>
      <c r="BD426" s="114"/>
      <c r="BE426" s="106"/>
      <c r="BF426" s="371">
        <v>0.26</v>
      </c>
      <c r="BG426" s="369">
        <f t="shared" si="392"/>
        <v>0</v>
      </c>
      <c r="BH426" s="1086">
        <f t="shared" si="393"/>
        <v>0</v>
      </c>
      <c r="BI426" s="1086">
        <f t="shared" si="394"/>
        <v>0</v>
      </c>
      <c r="BJ426" s="1086">
        <f t="shared" si="395"/>
        <v>0</v>
      </c>
      <c r="BK426" s="1086">
        <f t="shared" si="396"/>
        <v>0</v>
      </c>
      <c r="BL426" s="1086">
        <f t="shared" si="397"/>
        <v>0</v>
      </c>
      <c r="BM426" s="1087">
        <f t="shared" si="398"/>
        <v>0</v>
      </c>
    </row>
    <row r="427" spans="2:65" x14ac:dyDescent="0.25">
      <c r="B427" s="1079">
        <v>0.25</v>
      </c>
      <c r="C427" s="369"/>
      <c r="D427" s="369"/>
      <c r="E427" s="369"/>
      <c r="F427" s="369"/>
      <c r="G427" s="369"/>
      <c r="H427" s="369"/>
      <c r="I427" s="1084">
        <f>'Form 5 BIODIESEL'!$F291</f>
        <v>0</v>
      </c>
      <c r="J427" s="1084">
        <f>'Form 5 BIODIESEL'!$G291</f>
        <v>0</v>
      </c>
      <c r="K427" s="1084">
        <f>'Form 6 LNG'!$F291</f>
        <v>0</v>
      </c>
      <c r="L427" s="1084">
        <f>'Form 6 LNG'!$G291</f>
        <v>0</v>
      </c>
      <c r="M427" s="1084">
        <f>'Form 7 BUNKER C'!$F291</f>
        <v>0</v>
      </c>
      <c r="N427" s="1084">
        <f>'Form 7 BUNKER C'!$G291</f>
        <v>0</v>
      </c>
      <c r="O427" s="1084">
        <f>'Form 8 LFO Diesel'!$F291</f>
        <v>0</v>
      </c>
      <c r="P427" s="1085">
        <f>'Form 8 LFO Diesel'!$G291</f>
        <v>0</v>
      </c>
      <c r="Q427" s="113"/>
      <c r="R427" s="371">
        <v>0.25</v>
      </c>
      <c r="S427" s="369">
        <f t="shared" si="364"/>
        <v>0</v>
      </c>
      <c r="T427" s="1086">
        <f t="shared" si="365"/>
        <v>0</v>
      </c>
      <c r="U427" s="1086">
        <f t="shared" si="366"/>
        <v>0</v>
      </c>
      <c r="V427" s="1086">
        <f t="shared" si="367"/>
        <v>0</v>
      </c>
      <c r="W427" s="1086">
        <f t="shared" si="368"/>
        <v>0</v>
      </c>
      <c r="X427" s="1086">
        <f t="shared" si="369"/>
        <v>0</v>
      </c>
      <c r="Y427" s="1087">
        <f t="shared" si="370"/>
        <v>0</v>
      </c>
      <c r="Z427" s="113"/>
      <c r="AA427" s="113"/>
      <c r="AB427" s="371">
        <v>0.25</v>
      </c>
      <c r="AC427" s="369">
        <f t="shared" si="371"/>
        <v>0</v>
      </c>
      <c r="AD427" s="1086">
        <f t="shared" si="372"/>
        <v>0</v>
      </c>
      <c r="AE427" s="1086">
        <f t="shared" si="373"/>
        <v>0</v>
      </c>
      <c r="AF427" s="1086">
        <f t="shared" si="374"/>
        <v>0</v>
      </c>
      <c r="AG427" s="1086">
        <f t="shared" si="375"/>
        <v>0</v>
      </c>
      <c r="AH427" s="1086">
        <f t="shared" si="376"/>
        <v>0</v>
      </c>
      <c r="AI427" s="1087">
        <f t="shared" si="377"/>
        <v>0</v>
      </c>
      <c r="AJ427" s="113"/>
      <c r="AK427" s="106"/>
      <c r="AL427" s="371">
        <v>0.25</v>
      </c>
      <c r="AM427" s="369">
        <f t="shared" si="378"/>
        <v>0</v>
      </c>
      <c r="AN427" s="1086">
        <f t="shared" si="379"/>
        <v>0</v>
      </c>
      <c r="AO427" s="1086">
        <f t="shared" si="380"/>
        <v>0</v>
      </c>
      <c r="AP427" s="1086">
        <f t="shared" si="381"/>
        <v>0</v>
      </c>
      <c r="AQ427" s="1086">
        <f t="shared" si="382"/>
        <v>0</v>
      </c>
      <c r="AR427" s="1086">
        <f t="shared" si="383"/>
        <v>0</v>
      </c>
      <c r="AS427" s="1087">
        <f t="shared" si="384"/>
        <v>0</v>
      </c>
      <c r="AT427" s="113"/>
      <c r="AU427" s="106"/>
      <c r="AV427" s="371">
        <v>0.25</v>
      </c>
      <c r="AW427" s="369">
        <f t="shared" si="385"/>
        <v>0</v>
      </c>
      <c r="AX427" s="1086">
        <f t="shared" si="386"/>
        <v>0</v>
      </c>
      <c r="AY427" s="1086">
        <f t="shared" si="387"/>
        <v>0</v>
      </c>
      <c r="AZ427" s="1086">
        <f t="shared" si="388"/>
        <v>0</v>
      </c>
      <c r="BA427" s="1086">
        <f t="shared" si="389"/>
        <v>0</v>
      </c>
      <c r="BB427" s="1086">
        <f t="shared" si="390"/>
        <v>0</v>
      </c>
      <c r="BC427" s="1087">
        <f t="shared" si="391"/>
        <v>0</v>
      </c>
      <c r="BD427" s="114"/>
      <c r="BE427" s="106"/>
      <c r="BF427" s="371">
        <v>0.25</v>
      </c>
      <c r="BG427" s="369">
        <f t="shared" si="392"/>
        <v>0</v>
      </c>
      <c r="BH427" s="1086">
        <f t="shared" si="393"/>
        <v>0</v>
      </c>
      <c r="BI427" s="1086">
        <f t="shared" si="394"/>
        <v>0</v>
      </c>
      <c r="BJ427" s="1086">
        <f t="shared" si="395"/>
        <v>0</v>
      </c>
      <c r="BK427" s="1086">
        <f t="shared" si="396"/>
        <v>0</v>
      </c>
      <c r="BL427" s="1086">
        <f t="shared" si="397"/>
        <v>0</v>
      </c>
      <c r="BM427" s="1087">
        <f t="shared" si="398"/>
        <v>0</v>
      </c>
    </row>
    <row r="428" spans="2:65" x14ac:dyDescent="0.25">
      <c r="B428" s="1079">
        <v>0.24</v>
      </c>
      <c r="C428" s="369"/>
      <c r="D428" s="369"/>
      <c r="E428" s="369"/>
      <c r="F428" s="369"/>
      <c r="G428" s="369"/>
      <c r="H428" s="369"/>
      <c r="I428" s="1084">
        <f>'Form 5 BIODIESEL'!$F292</f>
        <v>0</v>
      </c>
      <c r="J428" s="1084">
        <f>'Form 5 BIODIESEL'!$G292</f>
        <v>0</v>
      </c>
      <c r="K428" s="1084">
        <f>'Form 6 LNG'!$F292</f>
        <v>0</v>
      </c>
      <c r="L428" s="1084">
        <f>'Form 6 LNG'!$G292</f>
        <v>0</v>
      </c>
      <c r="M428" s="1084">
        <f>'Form 7 BUNKER C'!$F292</f>
        <v>0</v>
      </c>
      <c r="N428" s="1084">
        <f>'Form 7 BUNKER C'!$G292</f>
        <v>0</v>
      </c>
      <c r="O428" s="1084">
        <f>'Form 8 LFO Diesel'!$F292</f>
        <v>0</v>
      </c>
      <c r="P428" s="1085">
        <f>'Form 8 LFO Diesel'!$G292</f>
        <v>0</v>
      </c>
      <c r="Q428" s="113"/>
      <c r="R428" s="371">
        <v>0.24</v>
      </c>
      <c r="S428" s="369">
        <f t="shared" si="364"/>
        <v>0</v>
      </c>
      <c r="T428" s="1086">
        <f t="shared" si="365"/>
        <v>0</v>
      </c>
      <c r="U428" s="1086">
        <f t="shared" si="366"/>
        <v>0</v>
      </c>
      <c r="V428" s="1086">
        <f t="shared" si="367"/>
        <v>0</v>
      </c>
      <c r="W428" s="1086">
        <f t="shared" si="368"/>
        <v>0</v>
      </c>
      <c r="X428" s="1086">
        <f t="shared" si="369"/>
        <v>0</v>
      </c>
      <c r="Y428" s="1087">
        <f t="shared" si="370"/>
        <v>0</v>
      </c>
      <c r="Z428" s="113"/>
      <c r="AA428" s="113"/>
      <c r="AB428" s="371">
        <v>0.24</v>
      </c>
      <c r="AC428" s="369">
        <f t="shared" si="371"/>
        <v>0</v>
      </c>
      <c r="AD428" s="1086">
        <f t="shared" si="372"/>
        <v>0</v>
      </c>
      <c r="AE428" s="1086">
        <f t="shared" si="373"/>
        <v>0</v>
      </c>
      <c r="AF428" s="1086">
        <f t="shared" si="374"/>
        <v>0</v>
      </c>
      <c r="AG428" s="1086">
        <f t="shared" si="375"/>
        <v>0</v>
      </c>
      <c r="AH428" s="1086">
        <f t="shared" si="376"/>
        <v>0</v>
      </c>
      <c r="AI428" s="1087">
        <f t="shared" si="377"/>
        <v>0</v>
      </c>
      <c r="AJ428" s="113"/>
      <c r="AK428" s="106"/>
      <c r="AL428" s="371">
        <v>0.24</v>
      </c>
      <c r="AM428" s="369">
        <f t="shared" si="378"/>
        <v>0</v>
      </c>
      <c r="AN428" s="1086">
        <f t="shared" si="379"/>
        <v>0</v>
      </c>
      <c r="AO428" s="1086">
        <f t="shared" si="380"/>
        <v>0</v>
      </c>
      <c r="AP428" s="1086">
        <f t="shared" si="381"/>
        <v>0</v>
      </c>
      <c r="AQ428" s="1086">
        <f t="shared" si="382"/>
        <v>0</v>
      </c>
      <c r="AR428" s="1086">
        <f t="shared" si="383"/>
        <v>0</v>
      </c>
      <c r="AS428" s="1087">
        <f t="shared" si="384"/>
        <v>0</v>
      </c>
      <c r="AT428" s="113"/>
      <c r="AU428" s="106"/>
      <c r="AV428" s="371">
        <v>0.24</v>
      </c>
      <c r="AW428" s="369">
        <f t="shared" si="385"/>
        <v>0</v>
      </c>
      <c r="AX428" s="1086">
        <f t="shared" si="386"/>
        <v>0</v>
      </c>
      <c r="AY428" s="1086">
        <f t="shared" si="387"/>
        <v>0</v>
      </c>
      <c r="AZ428" s="1086">
        <f t="shared" si="388"/>
        <v>0</v>
      </c>
      <c r="BA428" s="1086">
        <f t="shared" si="389"/>
        <v>0</v>
      </c>
      <c r="BB428" s="1086">
        <f t="shared" si="390"/>
        <v>0</v>
      </c>
      <c r="BC428" s="1087">
        <f t="shared" si="391"/>
        <v>0</v>
      </c>
      <c r="BD428" s="114"/>
      <c r="BE428" s="106"/>
      <c r="BF428" s="371">
        <v>0.24</v>
      </c>
      <c r="BG428" s="369">
        <f t="shared" si="392"/>
        <v>0</v>
      </c>
      <c r="BH428" s="1086">
        <f t="shared" si="393"/>
        <v>0</v>
      </c>
      <c r="BI428" s="1086">
        <f t="shared" si="394"/>
        <v>0</v>
      </c>
      <c r="BJ428" s="1086">
        <f t="shared" si="395"/>
        <v>0</v>
      </c>
      <c r="BK428" s="1086">
        <f t="shared" si="396"/>
        <v>0</v>
      </c>
      <c r="BL428" s="1086">
        <f t="shared" si="397"/>
        <v>0</v>
      </c>
      <c r="BM428" s="1087">
        <f t="shared" si="398"/>
        <v>0</v>
      </c>
    </row>
    <row r="429" spans="2:65" x14ac:dyDescent="0.25">
      <c r="B429" s="1079">
        <v>0.23</v>
      </c>
      <c r="C429" s="369"/>
      <c r="D429" s="369"/>
      <c r="E429" s="369"/>
      <c r="F429" s="369"/>
      <c r="G429" s="369"/>
      <c r="H429" s="369"/>
      <c r="I429" s="1084">
        <f>'Form 5 BIODIESEL'!$F293</f>
        <v>0</v>
      </c>
      <c r="J429" s="1084">
        <f>'Form 5 BIODIESEL'!$G293</f>
        <v>0</v>
      </c>
      <c r="K429" s="1084">
        <f>'Form 6 LNG'!$F293</f>
        <v>0</v>
      </c>
      <c r="L429" s="1084">
        <f>'Form 6 LNG'!$G293</f>
        <v>0</v>
      </c>
      <c r="M429" s="1084">
        <f>'Form 7 BUNKER C'!$F293</f>
        <v>0</v>
      </c>
      <c r="N429" s="1084">
        <f>'Form 7 BUNKER C'!$G293</f>
        <v>0</v>
      </c>
      <c r="O429" s="1084">
        <f>'Form 8 LFO Diesel'!$F293</f>
        <v>0</v>
      </c>
      <c r="P429" s="1085">
        <f>'Form 8 LFO Diesel'!$G293</f>
        <v>0</v>
      </c>
      <c r="Q429" s="113"/>
      <c r="R429" s="371">
        <v>0.23</v>
      </c>
      <c r="S429" s="369">
        <f t="shared" si="364"/>
        <v>0</v>
      </c>
      <c r="T429" s="1086">
        <f t="shared" si="365"/>
        <v>0</v>
      </c>
      <c r="U429" s="1086">
        <f t="shared" si="366"/>
        <v>0</v>
      </c>
      <c r="V429" s="1086">
        <f t="shared" si="367"/>
        <v>0</v>
      </c>
      <c r="W429" s="1086">
        <f t="shared" si="368"/>
        <v>0</v>
      </c>
      <c r="X429" s="1086">
        <f t="shared" si="369"/>
        <v>0</v>
      </c>
      <c r="Y429" s="1087">
        <f t="shared" si="370"/>
        <v>0</v>
      </c>
      <c r="Z429" s="113"/>
      <c r="AA429" s="113"/>
      <c r="AB429" s="371">
        <v>0.23</v>
      </c>
      <c r="AC429" s="369">
        <f t="shared" si="371"/>
        <v>0</v>
      </c>
      <c r="AD429" s="1086">
        <f t="shared" si="372"/>
        <v>0</v>
      </c>
      <c r="AE429" s="1086">
        <f t="shared" si="373"/>
        <v>0</v>
      </c>
      <c r="AF429" s="1086">
        <f t="shared" si="374"/>
        <v>0</v>
      </c>
      <c r="AG429" s="1086">
        <f t="shared" si="375"/>
        <v>0</v>
      </c>
      <c r="AH429" s="1086">
        <f t="shared" si="376"/>
        <v>0</v>
      </c>
      <c r="AI429" s="1087">
        <f t="shared" si="377"/>
        <v>0</v>
      </c>
      <c r="AJ429" s="113"/>
      <c r="AK429" s="106"/>
      <c r="AL429" s="371">
        <v>0.23</v>
      </c>
      <c r="AM429" s="369">
        <f t="shared" si="378"/>
        <v>0</v>
      </c>
      <c r="AN429" s="1086">
        <f t="shared" si="379"/>
        <v>0</v>
      </c>
      <c r="AO429" s="1086">
        <f t="shared" si="380"/>
        <v>0</v>
      </c>
      <c r="AP429" s="1086">
        <f t="shared" si="381"/>
        <v>0</v>
      </c>
      <c r="AQ429" s="1086">
        <f t="shared" si="382"/>
        <v>0</v>
      </c>
      <c r="AR429" s="1086">
        <f t="shared" si="383"/>
        <v>0</v>
      </c>
      <c r="AS429" s="1087">
        <f t="shared" si="384"/>
        <v>0</v>
      </c>
      <c r="AT429" s="113"/>
      <c r="AU429" s="106"/>
      <c r="AV429" s="371">
        <v>0.23</v>
      </c>
      <c r="AW429" s="369">
        <f t="shared" si="385"/>
        <v>0</v>
      </c>
      <c r="AX429" s="1086">
        <f t="shared" si="386"/>
        <v>0</v>
      </c>
      <c r="AY429" s="1086">
        <f t="shared" si="387"/>
        <v>0</v>
      </c>
      <c r="AZ429" s="1086">
        <f t="shared" si="388"/>
        <v>0</v>
      </c>
      <c r="BA429" s="1086">
        <f t="shared" si="389"/>
        <v>0</v>
      </c>
      <c r="BB429" s="1086">
        <f t="shared" si="390"/>
        <v>0</v>
      </c>
      <c r="BC429" s="1087">
        <f t="shared" si="391"/>
        <v>0</v>
      </c>
      <c r="BD429" s="114"/>
      <c r="BE429" s="106"/>
      <c r="BF429" s="371">
        <v>0.23</v>
      </c>
      <c r="BG429" s="369">
        <f t="shared" si="392"/>
        <v>0</v>
      </c>
      <c r="BH429" s="1086">
        <f t="shared" si="393"/>
        <v>0</v>
      </c>
      <c r="BI429" s="1086">
        <f t="shared" si="394"/>
        <v>0</v>
      </c>
      <c r="BJ429" s="1086">
        <f t="shared" si="395"/>
        <v>0</v>
      </c>
      <c r="BK429" s="1086">
        <f t="shared" si="396"/>
        <v>0</v>
      </c>
      <c r="BL429" s="1086">
        <f t="shared" si="397"/>
        <v>0</v>
      </c>
      <c r="BM429" s="1087">
        <f t="shared" si="398"/>
        <v>0</v>
      </c>
    </row>
    <row r="430" spans="2:65" x14ac:dyDescent="0.25">
      <c r="B430" s="1079">
        <v>0.22</v>
      </c>
      <c r="C430" s="369"/>
      <c r="D430" s="369"/>
      <c r="E430" s="369"/>
      <c r="F430" s="369"/>
      <c r="G430" s="369"/>
      <c r="H430" s="369"/>
      <c r="I430" s="1084">
        <f>'Form 5 BIODIESEL'!$F294</f>
        <v>0</v>
      </c>
      <c r="J430" s="1084">
        <f>'Form 5 BIODIESEL'!$G294</f>
        <v>0</v>
      </c>
      <c r="K430" s="1084">
        <f>'Form 6 LNG'!$F294</f>
        <v>0</v>
      </c>
      <c r="L430" s="1084">
        <f>'Form 6 LNG'!$G294</f>
        <v>0</v>
      </c>
      <c r="M430" s="1084">
        <f>'Form 7 BUNKER C'!$F294</f>
        <v>0</v>
      </c>
      <c r="N430" s="1084">
        <f>'Form 7 BUNKER C'!$G294</f>
        <v>0</v>
      </c>
      <c r="O430" s="1084">
        <f>'Form 8 LFO Diesel'!$F294</f>
        <v>0</v>
      </c>
      <c r="P430" s="1085">
        <f>'Form 8 LFO Diesel'!$G294</f>
        <v>0</v>
      </c>
      <c r="Q430" s="113"/>
      <c r="R430" s="371">
        <v>0.22</v>
      </c>
      <c r="S430" s="369">
        <f t="shared" si="364"/>
        <v>0</v>
      </c>
      <c r="T430" s="1086">
        <f t="shared" si="365"/>
        <v>0</v>
      </c>
      <c r="U430" s="1086">
        <f t="shared" si="366"/>
        <v>0</v>
      </c>
      <c r="V430" s="1086">
        <f t="shared" si="367"/>
        <v>0</v>
      </c>
      <c r="W430" s="1086">
        <f t="shared" si="368"/>
        <v>0</v>
      </c>
      <c r="X430" s="1086">
        <f t="shared" si="369"/>
        <v>0</v>
      </c>
      <c r="Y430" s="1087">
        <f t="shared" si="370"/>
        <v>0</v>
      </c>
      <c r="Z430" s="113"/>
      <c r="AA430" s="113"/>
      <c r="AB430" s="371">
        <v>0.22</v>
      </c>
      <c r="AC430" s="369">
        <f t="shared" si="371"/>
        <v>0</v>
      </c>
      <c r="AD430" s="1086">
        <f t="shared" si="372"/>
        <v>0</v>
      </c>
      <c r="AE430" s="1086">
        <f t="shared" si="373"/>
        <v>0</v>
      </c>
      <c r="AF430" s="1086">
        <f t="shared" si="374"/>
        <v>0</v>
      </c>
      <c r="AG430" s="1086">
        <f t="shared" si="375"/>
        <v>0</v>
      </c>
      <c r="AH430" s="1086">
        <f t="shared" si="376"/>
        <v>0</v>
      </c>
      <c r="AI430" s="1087">
        <f t="shared" si="377"/>
        <v>0</v>
      </c>
      <c r="AJ430" s="113"/>
      <c r="AK430" s="106"/>
      <c r="AL430" s="371">
        <v>0.22</v>
      </c>
      <c r="AM430" s="369">
        <f t="shared" si="378"/>
        <v>0</v>
      </c>
      <c r="AN430" s="1086">
        <f t="shared" si="379"/>
        <v>0</v>
      </c>
      <c r="AO430" s="1086">
        <f t="shared" si="380"/>
        <v>0</v>
      </c>
      <c r="AP430" s="1086">
        <f t="shared" si="381"/>
        <v>0</v>
      </c>
      <c r="AQ430" s="1086">
        <f t="shared" si="382"/>
        <v>0</v>
      </c>
      <c r="AR430" s="1086">
        <f t="shared" si="383"/>
        <v>0</v>
      </c>
      <c r="AS430" s="1087">
        <f t="shared" si="384"/>
        <v>0</v>
      </c>
      <c r="AT430" s="113"/>
      <c r="AU430" s="106"/>
      <c r="AV430" s="371">
        <v>0.22</v>
      </c>
      <c r="AW430" s="369">
        <f t="shared" si="385"/>
        <v>0</v>
      </c>
      <c r="AX430" s="1086">
        <f t="shared" si="386"/>
        <v>0</v>
      </c>
      <c r="AY430" s="1086">
        <f t="shared" si="387"/>
        <v>0</v>
      </c>
      <c r="AZ430" s="1086">
        <f t="shared" si="388"/>
        <v>0</v>
      </c>
      <c r="BA430" s="1086">
        <f t="shared" si="389"/>
        <v>0</v>
      </c>
      <c r="BB430" s="1086">
        <f t="shared" si="390"/>
        <v>0</v>
      </c>
      <c r="BC430" s="1087">
        <f t="shared" si="391"/>
        <v>0</v>
      </c>
      <c r="BD430" s="114"/>
      <c r="BE430" s="106"/>
      <c r="BF430" s="371">
        <v>0.22</v>
      </c>
      <c r="BG430" s="369">
        <f t="shared" si="392"/>
        <v>0</v>
      </c>
      <c r="BH430" s="1086">
        <f t="shared" si="393"/>
        <v>0</v>
      </c>
      <c r="BI430" s="1086">
        <f t="shared" si="394"/>
        <v>0</v>
      </c>
      <c r="BJ430" s="1086">
        <f t="shared" si="395"/>
        <v>0</v>
      </c>
      <c r="BK430" s="1086">
        <f t="shared" si="396"/>
        <v>0</v>
      </c>
      <c r="BL430" s="1086">
        <f t="shared" si="397"/>
        <v>0</v>
      </c>
      <c r="BM430" s="1087">
        <f t="shared" si="398"/>
        <v>0</v>
      </c>
    </row>
    <row r="431" spans="2:65" x14ac:dyDescent="0.25">
      <c r="B431" s="1079">
        <v>0.21</v>
      </c>
      <c r="C431" s="369"/>
      <c r="D431" s="369"/>
      <c r="E431" s="369"/>
      <c r="F431" s="369"/>
      <c r="G431" s="369"/>
      <c r="H431" s="369"/>
      <c r="I431" s="1084">
        <f>'Form 5 BIODIESEL'!$F295</f>
        <v>0</v>
      </c>
      <c r="J431" s="1084">
        <f>'Form 5 BIODIESEL'!$G295</f>
        <v>0</v>
      </c>
      <c r="K431" s="1084">
        <f>'Form 6 LNG'!$F295</f>
        <v>0</v>
      </c>
      <c r="L431" s="1084">
        <f>'Form 6 LNG'!$G295</f>
        <v>0</v>
      </c>
      <c r="M431" s="1084">
        <f>'Form 7 BUNKER C'!$F295</f>
        <v>0</v>
      </c>
      <c r="N431" s="1084">
        <f>'Form 7 BUNKER C'!$G295</f>
        <v>0</v>
      </c>
      <c r="O431" s="1084">
        <f>'Form 8 LFO Diesel'!$F295</f>
        <v>0</v>
      </c>
      <c r="P431" s="1085">
        <f>'Form 8 LFO Diesel'!$G295</f>
        <v>0</v>
      </c>
      <c r="Q431" s="113"/>
      <c r="R431" s="371">
        <v>0.21</v>
      </c>
      <c r="S431" s="369">
        <f t="shared" si="364"/>
        <v>0</v>
      </c>
      <c r="T431" s="1086">
        <f t="shared" si="365"/>
        <v>0</v>
      </c>
      <c r="U431" s="1086">
        <f t="shared" si="366"/>
        <v>0</v>
      </c>
      <c r="V431" s="1086">
        <f t="shared" si="367"/>
        <v>0</v>
      </c>
      <c r="W431" s="1086">
        <f t="shared" si="368"/>
        <v>0</v>
      </c>
      <c r="X431" s="1086">
        <f t="shared" si="369"/>
        <v>0</v>
      </c>
      <c r="Y431" s="1087">
        <f t="shared" si="370"/>
        <v>0</v>
      </c>
      <c r="Z431" s="113"/>
      <c r="AA431" s="113"/>
      <c r="AB431" s="371">
        <v>0.21</v>
      </c>
      <c r="AC431" s="369">
        <f t="shared" si="371"/>
        <v>0</v>
      </c>
      <c r="AD431" s="1086">
        <f t="shared" si="372"/>
        <v>0</v>
      </c>
      <c r="AE431" s="1086">
        <f t="shared" si="373"/>
        <v>0</v>
      </c>
      <c r="AF431" s="1086">
        <f t="shared" si="374"/>
        <v>0</v>
      </c>
      <c r="AG431" s="1086">
        <f t="shared" si="375"/>
        <v>0</v>
      </c>
      <c r="AH431" s="1086">
        <f t="shared" si="376"/>
        <v>0</v>
      </c>
      <c r="AI431" s="1087">
        <f t="shared" si="377"/>
        <v>0</v>
      </c>
      <c r="AJ431" s="113"/>
      <c r="AK431" s="106"/>
      <c r="AL431" s="371">
        <v>0.21</v>
      </c>
      <c r="AM431" s="369">
        <f t="shared" si="378"/>
        <v>0</v>
      </c>
      <c r="AN431" s="1086">
        <f t="shared" si="379"/>
        <v>0</v>
      </c>
      <c r="AO431" s="1086">
        <f t="shared" si="380"/>
        <v>0</v>
      </c>
      <c r="AP431" s="1086">
        <f t="shared" si="381"/>
        <v>0</v>
      </c>
      <c r="AQ431" s="1086">
        <f t="shared" si="382"/>
        <v>0</v>
      </c>
      <c r="AR431" s="1086">
        <f t="shared" si="383"/>
        <v>0</v>
      </c>
      <c r="AS431" s="1087">
        <f t="shared" si="384"/>
        <v>0</v>
      </c>
      <c r="AT431" s="113"/>
      <c r="AU431" s="106"/>
      <c r="AV431" s="371">
        <v>0.21</v>
      </c>
      <c r="AW431" s="369">
        <f t="shared" si="385"/>
        <v>0</v>
      </c>
      <c r="AX431" s="1086">
        <f t="shared" si="386"/>
        <v>0</v>
      </c>
      <c r="AY431" s="1086">
        <f t="shared" si="387"/>
        <v>0</v>
      </c>
      <c r="AZ431" s="1086">
        <f t="shared" si="388"/>
        <v>0</v>
      </c>
      <c r="BA431" s="1086">
        <f t="shared" si="389"/>
        <v>0</v>
      </c>
      <c r="BB431" s="1086">
        <f t="shared" si="390"/>
        <v>0</v>
      </c>
      <c r="BC431" s="1087">
        <f t="shared" si="391"/>
        <v>0</v>
      </c>
      <c r="BD431" s="114"/>
      <c r="BE431" s="106"/>
      <c r="BF431" s="371">
        <v>0.21</v>
      </c>
      <c r="BG431" s="369">
        <f t="shared" si="392"/>
        <v>0</v>
      </c>
      <c r="BH431" s="1086">
        <f t="shared" si="393"/>
        <v>0</v>
      </c>
      <c r="BI431" s="1086">
        <f t="shared" si="394"/>
        <v>0</v>
      </c>
      <c r="BJ431" s="1086">
        <f t="shared" si="395"/>
        <v>0</v>
      </c>
      <c r="BK431" s="1086">
        <f t="shared" si="396"/>
        <v>0</v>
      </c>
      <c r="BL431" s="1086">
        <f t="shared" si="397"/>
        <v>0</v>
      </c>
      <c r="BM431" s="1087">
        <f t="shared" si="398"/>
        <v>0</v>
      </c>
    </row>
    <row r="432" spans="2:65" x14ac:dyDescent="0.25">
      <c r="B432" s="1079">
        <v>0.2</v>
      </c>
      <c r="C432" s="369"/>
      <c r="D432" s="369"/>
      <c r="E432" s="369"/>
      <c r="F432" s="369"/>
      <c r="G432" s="369"/>
      <c r="H432" s="369"/>
      <c r="I432" s="1084">
        <f>'Form 5 BIODIESEL'!$F296</f>
        <v>0</v>
      </c>
      <c r="J432" s="1084">
        <f>'Form 5 BIODIESEL'!$G296</f>
        <v>0</v>
      </c>
      <c r="K432" s="1084">
        <f>'Form 6 LNG'!$F296</f>
        <v>0</v>
      </c>
      <c r="L432" s="1084">
        <f>'Form 6 LNG'!$G296</f>
        <v>0</v>
      </c>
      <c r="M432" s="1084">
        <f>'Form 7 BUNKER C'!$F296</f>
        <v>0</v>
      </c>
      <c r="N432" s="1084">
        <f>'Form 7 BUNKER C'!$G296</f>
        <v>0</v>
      </c>
      <c r="O432" s="1084">
        <f>'Form 8 LFO Diesel'!$F296</f>
        <v>0</v>
      </c>
      <c r="P432" s="1085">
        <f>'Form 8 LFO Diesel'!$G296</f>
        <v>0</v>
      </c>
      <c r="Q432" s="113"/>
      <c r="R432" s="371">
        <v>0.2</v>
      </c>
      <c r="S432" s="369">
        <f t="shared" si="364"/>
        <v>0</v>
      </c>
      <c r="T432" s="1086">
        <f t="shared" si="365"/>
        <v>0</v>
      </c>
      <c r="U432" s="1086">
        <f t="shared" si="366"/>
        <v>0</v>
      </c>
      <c r="V432" s="1086">
        <f t="shared" si="367"/>
        <v>0</v>
      </c>
      <c r="W432" s="1086">
        <f t="shared" si="368"/>
        <v>0</v>
      </c>
      <c r="X432" s="1086">
        <f t="shared" si="369"/>
        <v>0</v>
      </c>
      <c r="Y432" s="1087">
        <f t="shared" si="370"/>
        <v>0</v>
      </c>
      <c r="Z432" s="113"/>
      <c r="AA432" s="113"/>
      <c r="AB432" s="371">
        <v>0.2</v>
      </c>
      <c r="AC432" s="369">
        <f t="shared" si="371"/>
        <v>0</v>
      </c>
      <c r="AD432" s="1086">
        <f t="shared" si="372"/>
        <v>0</v>
      </c>
      <c r="AE432" s="1086">
        <f t="shared" si="373"/>
        <v>0</v>
      </c>
      <c r="AF432" s="1086">
        <f t="shared" si="374"/>
        <v>0</v>
      </c>
      <c r="AG432" s="1086">
        <f t="shared" si="375"/>
        <v>0</v>
      </c>
      <c r="AH432" s="1086">
        <f t="shared" si="376"/>
        <v>0</v>
      </c>
      <c r="AI432" s="1087">
        <f t="shared" si="377"/>
        <v>0</v>
      </c>
      <c r="AJ432" s="113"/>
      <c r="AK432" s="106"/>
      <c r="AL432" s="371">
        <v>0.2</v>
      </c>
      <c r="AM432" s="369">
        <f t="shared" si="378"/>
        <v>0</v>
      </c>
      <c r="AN432" s="1086">
        <f t="shared" si="379"/>
        <v>0</v>
      </c>
      <c r="AO432" s="1086">
        <f t="shared" si="380"/>
        <v>0</v>
      </c>
      <c r="AP432" s="1086">
        <f t="shared" si="381"/>
        <v>0</v>
      </c>
      <c r="AQ432" s="1086">
        <f t="shared" si="382"/>
        <v>0</v>
      </c>
      <c r="AR432" s="1086">
        <f t="shared" si="383"/>
        <v>0</v>
      </c>
      <c r="AS432" s="1087">
        <f t="shared" si="384"/>
        <v>0</v>
      </c>
      <c r="AT432" s="113"/>
      <c r="AU432" s="106"/>
      <c r="AV432" s="371">
        <v>0.2</v>
      </c>
      <c r="AW432" s="369">
        <f t="shared" si="385"/>
        <v>0</v>
      </c>
      <c r="AX432" s="1086">
        <f t="shared" si="386"/>
        <v>0</v>
      </c>
      <c r="AY432" s="1086">
        <f t="shared" si="387"/>
        <v>0</v>
      </c>
      <c r="AZ432" s="1086">
        <f t="shared" si="388"/>
        <v>0</v>
      </c>
      <c r="BA432" s="1086">
        <f t="shared" si="389"/>
        <v>0</v>
      </c>
      <c r="BB432" s="1086">
        <f t="shared" si="390"/>
        <v>0</v>
      </c>
      <c r="BC432" s="1087">
        <f t="shared" si="391"/>
        <v>0</v>
      </c>
      <c r="BD432" s="114"/>
      <c r="BE432" s="106"/>
      <c r="BF432" s="371">
        <v>0.2</v>
      </c>
      <c r="BG432" s="369">
        <f t="shared" si="392"/>
        <v>0</v>
      </c>
      <c r="BH432" s="1086">
        <f t="shared" si="393"/>
        <v>0</v>
      </c>
      <c r="BI432" s="1086">
        <f t="shared" si="394"/>
        <v>0</v>
      </c>
      <c r="BJ432" s="1086">
        <f t="shared" si="395"/>
        <v>0</v>
      </c>
      <c r="BK432" s="1086">
        <f t="shared" si="396"/>
        <v>0</v>
      </c>
      <c r="BL432" s="1086">
        <f t="shared" si="397"/>
        <v>0</v>
      </c>
      <c r="BM432" s="1087">
        <f t="shared" si="398"/>
        <v>0</v>
      </c>
    </row>
    <row r="433" spans="2:65" x14ac:dyDescent="0.25">
      <c r="B433" s="1079">
        <v>0.19</v>
      </c>
      <c r="C433" s="369"/>
      <c r="D433" s="369"/>
      <c r="E433" s="369"/>
      <c r="F433" s="369"/>
      <c r="G433" s="369"/>
      <c r="H433" s="369"/>
      <c r="I433" s="1084">
        <f>'Form 5 BIODIESEL'!$F297</f>
        <v>0</v>
      </c>
      <c r="J433" s="1084">
        <f>'Form 5 BIODIESEL'!$G297</f>
        <v>0</v>
      </c>
      <c r="K433" s="1084">
        <f>'Form 6 LNG'!$F297</f>
        <v>0</v>
      </c>
      <c r="L433" s="1084">
        <f>'Form 6 LNG'!$G297</f>
        <v>0</v>
      </c>
      <c r="M433" s="1084">
        <f>'Form 7 BUNKER C'!$F297</f>
        <v>0</v>
      </c>
      <c r="N433" s="1084">
        <f>'Form 7 BUNKER C'!$G297</f>
        <v>0</v>
      </c>
      <c r="O433" s="1084">
        <f>'Form 8 LFO Diesel'!$F297</f>
        <v>0</v>
      </c>
      <c r="P433" s="1085">
        <f>'Form 8 LFO Diesel'!$G297</f>
        <v>0</v>
      </c>
      <c r="Q433" s="113"/>
      <c r="R433" s="371">
        <v>0.19</v>
      </c>
      <c r="S433" s="369">
        <f t="shared" si="364"/>
        <v>0</v>
      </c>
      <c r="T433" s="1086">
        <f t="shared" si="365"/>
        <v>0</v>
      </c>
      <c r="U433" s="1086">
        <f t="shared" si="366"/>
        <v>0</v>
      </c>
      <c r="V433" s="1086">
        <f t="shared" si="367"/>
        <v>0</v>
      </c>
      <c r="W433" s="1086">
        <f t="shared" si="368"/>
        <v>0</v>
      </c>
      <c r="X433" s="1086">
        <f t="shared" si="369"/>
        <v>0</v>
      </c>
      <c r="Y433" s="1087">
        <f t="shared" si="370"/>
        <v>0</v>
      </c>
      <c r="Z433" s="113"/>
      <c r="AA433" s="113"/>
      <c r="AB433" s="371">
        <v>0.19</v>
      </c>
      <c r="AC433" s="369">
        <f t="shared" si="371"/>
        <v>0</v>
      </c>
      <c r="AD433" s="1086">
        <f t="shared" si="372"/>
        <v>0</v>
      </c>
      <c r="AE433" s="1086">
        <f t="shared" si="373"/>
        <v>0</v>
      </c>
      <c r="AF433" s="1086">
        <f t="shared" si="374"/>
        <v>0</v>
      </c>
      <c r="AG433" s="1086">
        <f t="shared" si="375"/>
        <v>0</v>
      </c>
      <c r="AH433" s="1086">
        <f t="shared" si="376"/>
        <v>0</v>
      </c>
      <c r="AI433" s="1087">
        <f t="shared" si="377"/>
        <v>0</v>
      </c>
      <c r="AJ433" s="113"/>
      <c r="AK433" s="106"/>
      <c r="AL433" s="371">
        <v>0.19</v>
      </c>
      <c r="AM433" s="369">
        <f t="shared" si="378"/>
        <v>0</v>
      </c>
      <c r="AN433" s="1086">
        <f t="shared" si="379"/>
        <v>0</v>
      </c>
      <c r="AO433" s="1086">
        <f t="shared" si="380"/>
        <v>0</v>
      </c>
      <c r="AP433" s="1086">
        <f t="shared" si="381"/>
        <v>0</v>
      </c>
      <c r="AQ433" s="1086">
        <f t="shared" si="382"/>
        <v>0</v>
      </c>
      <c r="AR433" s="1086">
        <f t="shared" si="383"/>
        <v>0</v>
      </c>
      <c r="AS433" s="1087">
        <f t="shared" si="384"/>
        <v>0</v>
      </c>
      <c r="AT433" s="113"/>
      <c r="AU433" s="106"/>
      <c r="AV433" s="371">
        <v>0.19</v>
      </c>
      <c r="AW433" s="369">
        <f t="shared" si="385"/>
        <v>0</v>
      </c>
      <c r="AX433" s="1086">
        <f t="shared" si="386"/>
        <v>0</v>
      </c>
      <c r="AY433" s="1086">
        <f t="shared" si="387"/>
        <v>0</v>
      </c>
      <c r="AZ433" s="1086">
        <f t="shared" si="388"/>
        <v>0</v>
      </c>
      <c r="BA433" s="1086">
        <f t="shared" si="389"/>
        <v>0</v>
      </c>
      <c r="BB433" s="1086">
        <f t="shared" si="390"/>
        <v>0</v>
      </c>
      <c r="BC433" s="1087">
        <f t="shared" si="391"/>
        <v>0</v>
      </c>
      <c r="BD433" s="114"/>
      <c r="BE433" s="106"/>
      <c r="BF433" s="371">
        <v>0.19</v>
      </c>
      <c r="BG433" s="369">
        <f t="shared" si="392"/>
        <v>0</v>
      </c>
      <c r="BH433" s="1086">
        <f t="shared" si="393"/>
        <v>0</v>
      </c>
      <c r="BI433" s="1086">
        <f t="shared" si="394"/>
        <v>0</v>
      </c>
      <c r="BJ433" s="1086">
        <f t="shared" si="395"/>
        <v>0</v>
      </c>
      <c r="BK433" s="1086">
        <f t="shared" si="396"/>
        <v>0</v>
      </c>
      <c r="BL433" s="1086">
        <f t="shared" si="397"/>
        <v>0</v>
      </c>
      <c r="BM433" s="1087">
        <f t="shared" si="398"/>
        <v>0</v>
      </c>
    </row>
    <row r="434" spans="2:65" x14ac:dyDescent="0.25">
      <c r="B434" s="1079">
        <v>0.18</v>
      </c>
      <c r="C434" s="369"/>
      <c r="D434" s="369"/>
      <c r="E434" s="369"/>
      <c r="F434" s="369"/>
      <c r="G434" s="369"/>
      <c r="H434" s="369"/>
      <c r="I434" s="1084">
        <f>'Form 5 BIODIESEL'!$F298</f>
        <v>0</v>
      </c>
      <c r="J434" s="1084">
        <f>'Form 5 BIODIESEL'!$G298</f>
        <v>0</v>
      </c>
      <c r="K434" s="1084">
        <f>'Form 6 LNG'!$F298</f>
        <v>0</v>
      </c>
      <c r="L434" s="1084">
        <f>'Form 6 LNG'!$G298</f>
        <v>0</v>
      </c>
      <c r="M434" s="1084">
        <f>'Form 7 BUNKER C'!$F298</f>
        <v>0</v>
      </c>
      <c r="N434" s="1084">
        <f>'Form 7 BUNKER C'!$G298</f>
        <v>0</v>
      </c>
      <c r="O434" s="1084">
        <f>'Form 8 LFO Diesel'!$F298</f>
        <v>0</v>
      </c>
      <c r="P434" s="1085">
        <f>'Form 8 LFO Diesel'!$G298</f>
        <v>0</v>
      </c>
      <c r="Q434" s="113"/>
      <c r="R434" s="371">
        <v>0.18</v>
      </c>
      <c r="S434" s="369">
        <f t="shared" si="364"/>
        <v>0</v>
      </c>
      <c r="T434" s="1086">
        <f t="shared" si="365"/>
        <v>0</v>
      </c>
      <c r="U434" s="1086">
        <f t="shared" si="366"/>
        <v>0</v>
      </c>
      <c r="V434" s="1086">
        <f t="shared" si="367"/>
        <v>0</v>
      </c>
      <c r="W434" s="1086">
        <f t="shared" si="368"/>
        <v>0</v>
      </c>
      <c r="X434" s="1086">
        <f t="shared" si="369"/>
        <v>0</v>
      </c>
      <c r="Y434" s="1087">
        <f t="shared" si="370"/>
        <v>0</v>
      </c>
      <c r="Z434" s="113"/>
      <c r="AA434" s="113"/>
      <c r="AB434" s="371">
        <v>0.18</v>
      </c>
      <c r="AC434" s="369">
        <f t="shared" si="371"/>
        <v>0</v>
      </c>
      <c r="AD434" s="1086">
        <f t="shared" si="372"/>
        <v>0</v>
      </c>
      <c r="AE434" s="1086">
        <f t="shared" si="373"/>
        <v>0</v>
      </c>
      <c r="AF434" s="1086">
        <f t="shared" si="374"/>
        <v>0</v>
      </c>
      <c r="AG434" s="1086">
        <f t="shared" si="375"/>
        <v>0</v>
      </c>
      <c r="AH434" s="1086">
        <f t="shared" si="376"/>
        <v>0</v>
      </c>
      <c r="AI434" s="1087">
        <f t="shared" si="377"/>
        <v>0</v>
      </c>
      <c r="AJ434" s="113"/>
      <c r="AK434" s="106"/>
      <c r="AL434" s="371">
        <v>0.18</v>
      </c>
      <c r="AM434" s="369">
        <f t="shared" si="378"/>
        <v>0</v>
      </c>
      <c r="AN434" s="1086">
        <f t="shared" si="379"/>
        <v>0</v>
      </c>
      <c r="AO434" s="1086">
        <f t="shared" si="380"/>
        <v>0</v>
      </c>
      <c r="AP434" s="1086">
        <f t="shared" si="381"/>
        <v>0</v>
      </c>
      <c r="AQ434" s="1086">
        <f t="shared" si="382"/>
        <v>0</v>
      </c>
      <c r="AR434" s="1086">
        <f t="shared" si="383"/>
        <v>0</v>
      </c>
      <c r="AS434" s="1087">
        <f t="shared" si="384"/>
        <v>0</v>
      </c>
      <c r="AT434" s="113"/>
      <c r="AU434" s="106"/>
      <c r="AV434" s="371">
        <v>0.18</v>
      </c>
      <c r="AW434" s="369">
        <f t="shared" si="385"/>
        <v>0</v>
      </c>
      <c r="AX434" s="1086">
        <f t="shared" si="386"/>
        <v>0</v>
      </c>
      <c r="AY434" s="1086">
        <f t="shared" si="387"/>
        <v>0</v>
      </c>
      <c r="AZ434" s="1086">
        <f t="shared" si="388"/>
        <v>0</v>
      </c>
      <c r="BA434" s="1086">
        <f t="shared" si="389"/>
        <v>0</v>
      </c>
      <c r="BB434" s="1086">
        <f t="shared" si="390"/>
        <v>0</v>
      </c>
      <c r="BC434" s="1087">
        <f t="shared" si="391"/>
        <v>0</v>
      </c>
      <c r="BD434" s="114"/>
      <c r="BE434" s="106"/>
      <c r="BF434" s="371">
        <v>0.18</v>
      </c>
      <c r="BG434" s="369">
        <f t="shared" si="392"/>
        <v>0</v>
      </c>
      <c r="BH434" s="1086">
        <f t="shared" si="393"/>
        <v>0</v>
      </c>
      <c r="BI434" s="1086">
        <f t="shared" si="394"/>
        <v>0</v>
      </c>
      <c r="BJ434" s="1086">
        <f t="shared" si="395"/>
        <v>0</v>
      </c>
      <c r="BK434" s="1086">
        <f t="shared" si="396"/>
        <v>0</v>
      </c>
      <c r="BL434" s="1086">
        <f t="shared" si="397"/>
        <v>0</v>
      </c>
      <c r="BM434" s="1087">
        <f t="shared" si="398"/>
        <v>0</v>
      </c>
    </row>
    <row r="435" spans="2:65" x14ac:dyDescent="0.25">
      <c r="B435" s="1079">
        <v>0.17</v>
      </c>
      <c r="C435" s="369"/>
      <c r="D435" s="369"/>
      <c r="E435" s="369"/>
      <c r="F435" s="369"/>
      <c r="G435" s="369"/>
      <c r="H435" s="369"/>
      <c r="I435" s="1084">
        <f>'Form 5 BIODIESEL'!$F299</f>
        <v>0</v>
      </c>
      <c r="J435" s="1084">
        <f>'Form 5 BIODIESEL'!$G299</f>
        <v>0</v>
      </c>
      <c r="K435" s="1084">
        <f>'Form 6 LNG'!$F299</f>
        <v>0</v>
      </c>
      <c r="L435" s="1084">
        <f>'Form 6 LNG'!$G299</f>
        <v>0</v>
      </c>
      <c r="M435" s="1084">
        <f>'Form 7 BUNKER C'!$F299</f>
        <v>0</v>
      </c>
      <c r="N435" s="1084">
        <f>'Form 7 BUNKER C'!$G299</f>
        <v>0</v>
      </c>
      <c r="O435" s="1084">
        <f>'Form 8 LFO Diesel'!$F299</f>
        <v>0</v>
      </c>
      <c r="P435" s="1085">
        <f>'Form 8 LFO Diesel'!$G299</f>
        <v>0</v>
      </c>
      <c r="Q435" s="113"/>
      <c r="R435" s="371">
        <v>0.17</v>
      </c>
      <c r="S435" s="369">
        <f t="shared" si="364"/>
        <v>0</v>
      </c>
      <c r="T435" s="1086">
        <f t="shared" si="365"/>
        <v>0</v>
      </c>
      <c r="U435" s="1086">
        <f t="shared" si="366"/>
        <v>0</v>
      </c>
      <c r="V435" s="1086">
        <f t="shared" si="367"/>
        <v>0</v>
      </c>
      <c r="W435" s="1086">
        <f t="shared" si="368"/>
        <v>0</v>
      </c>
      <c r="X435" s="1086">
        <f t="shared" si="369"/>
        <v>0</v>
      </c>
      <c r="Y435" s="1087">
        <f t="shared" si="370"/>
        <v>0</v>
      </c>
      <c r="Z435" s="113"/>
      <c r="AA435" s="113"/>
      <c r="AB435" s="371">
        <v>0.17</v>
      </c>
      <c r="AC435" s="369">
        <f t="shared" si="371"/>
        <v>0</v>
      </c>
      <c r="AD435" s="1086">
        <f t="shared" si="372"/>
        <v>0</v>
      </c>
      <c r="AE435" s="1086">
        <f t="shared" si="373"/>
        <v>0</v>
      </c>
      <c r="AF435" s="1086">
        <f t="shared" si="374"/>
        <v>0</v>
      </c>
      <c r="AG435" s="1086">
        <f t="shared" si="375"/>
        <v>0</v>
      </c>
      <c r="AH435" s="1086">
        <f t="shared" si="376"/>
        <v>0</v>
      </c>
      <c r="AI435" s="1087">
        <f t="shared" si="377"/>
        <v>0</v>
      </c>
      <c r="AJ435" s="113"/>
      <c r="AK435" s="106"/>
      <c r="AL435" s="371">
        <v>0.17</v>
      </c>
      <c r="AM435" s="369">
        <f t="shared" si="378"/>
        <v>0</v>
      </c>
      <c r="AN435" s="1086">
        <f t="shared" si="379"/>
        <v>0</v>
      </c>
      <c r="AO435" s="1086">
        <f t="shared" si="380"/>
        <v>0</v>
      </c>
      <c r="AP435" s="1086">
        <f t="shared" si="381"/>
        <v>0</v>
      </c>
      <c r="AQ435" s="1086">
        <f t="shared" si="382"/>
        <v>0</v>
      </c>
      <c r="AR435" s="1086">
        <f t="shared" si="383"/>
        <v>0</v>
      </c>
      <c r="AS435" s="1087">
        <f t="shared" si="384"/>
        <v>0</v>
      </c>
      <c r="AT435" s="113"/>
      <c r="AU435" s="106"/>
      <c r="AV435" s="371">
        <v>0.17</v>
      </c>
      <c r="AW435" s="369">
        <f t="shared" si="385"/>
        <v>0</v>
      </c>
      <c r="AX435" s="1086">
        <f t="shared" si="386"/>
        <v>0</v>
      </c>
      <c r="AY435" s="1086">
        <f t="shared" si="387"/>
        <v>0</v>
      </c>
      <c r="AZ435" s="1086">
        <f t="shared" si="388"/>
        <v>0</v>
      </c>
      <c r="BA435" s="1086">
        <f t="shared" si="389"/>
        <v>0</v>
      </c>
      <c r="BB435" s="1086">
        <f t="shared" si="390"/>
        <v>0</v>
      </c>
      <c r="BC435" s="1087">
        <f t="shared" si="391"/>
        <v>0</v>
      </c>
      <c r="BD435" s="114"/>
      <c r="BE435" s="106"/>
      <c r="BF435" s="371">
        <v>0.17</v>
      </c>
      <c r="BG435" s="369">
        <f t="shared" si="392"/>
        <v>0</v>
      </c>
      <c r="BH435" s="1086">
        <f t="shared" si="393"/>
        <v>0</v>
      </c>
      <c r="BI435" s="1086">
        <f t="shared" si="394"/>
        <v>0</v>
      </c>
      <c r="BJ435" s="1086">
        <f t="shared" si="395"/>
        <v>0</v>
      </c>
      <c r="BK435" s="1086">
        <f t="shared" si="396"/>
        <v>0</v>
      </c>
      <c r="BL435" s="1086">
        <f t="shared" si="397"/>
        <v>0</v>
      </c>
      <c r="BM435" s="1087">
        <f t="shared" si="398"/>
        <v>0</v>
      </c>
    </row>
    <row r="436" spans="2:65" x14ac:dyDescent="0.25">
      <c r="B436" s="1079">
        <v>0.16</v>
      </c>
      <c r="C436" s="369"/>
      <c r="D436" s="369"/>
      <c r="E436" s="369"/>
      <c r="F436" s="369"/>
      <c r="G436" s="369"/>
      <c r="H436" s="369"/>
      <c r="I436" s="1084">
        <f>'Form 5 BIODIESEL'!$F300</f>
        <v>0</v>
      </c>
      <c r="J436" s="1084">
        <f>'Form 5 BIODIESEL'!$G300</f>
        <v>0</v>
      </c>
      <c r="K436" s="1084">
        <f>'Form 6 LNG'!$F300</f>
        <v>0</v>
      </c>
      <c r="L436" s="1084">
        <f>'Form 6 LNG'!$G300</f>
        <v>0</v>
      </c>
      <c r="M436" s="1084">
        <f>'Form 7 BUNKER C'!$F300</f>
        <v>0</v>
      </c>
      <c r="N436" s="1084">
        <f>'Form 7 BUNKER C'!$G300</f>
        <v>0</v>
      </c>
      <c r="O436" s="1084">
        <f>'Form 8 LFO Diesel'!$F300</f>
        <v>0</v>
      </c>
      <c r="P436" s="1085">
        <f>'Form 8 LFO Diesel'!$G300</f>
        <v>0</v>
      </c>
      <c r="Q436" s="113"/>
      <c r="R436" s="371">
        <v>0.16</v>
      </c>
      <c r="S436" s="369">
        <f t="shared" si="364"/>
        <v>0</v>
      </c>
      <c r="T436" s="1086">
        <f t="shared" si="365"/>
        <v>0</v>
      </c>
      <c r="U436" s="1086">
        <f t="shared" si="366"/>
        <v>0</v>
      </c>
      <c r="V436" s="1086">
        <f t="shared" si="367"/>
        <v>0</v>
      </c>
      <c r="W436" s="1086">
        <f t="shared" si="368"/>
        <v>0</v>
      </c>
      <c r="X436" s="1086">
        <f t="shared" si="369"/>
        <v>0</v>
      </c>
      <c r="Y436" s="1087">
        <f t="shared" si="370"/>
        <v>0</v>
      </c>
      <c r="Z436" s="113"/>
      <c r="AA436" s="113"/>
      <c r="AB436" s="371">
        <v>0.16</v>
      </c>
      <c r="AC436" s="369">
        <f t="shared" si="371"/>
        <v>0</v>
      </c>
      <c r="AD436" s="1086">
        <f t="shared" si="372"/>
        <v>0</v>
      </c>
      <c r="AE436" s="1086">
        <f t="shared" si="373"/>
        <v>0</v>
      </c>
      <c r="AF436" s="1086">
        <f t="shared" si="374"/>
        <v>0</v>
      </c>
      <c r="AG436" s="1086">
        <f t="shared" si="375"/>
        <v>0</v>
      </c>
      <c r="AH436" s="1086">
        <f t="shared" si="376"/>
        <v>0</v>
      </c>
      <c r="AI436" s="1087">
        <f t="shared" si="377"/>
        <v>0</v>
      </c>
      <c r="AJ436" s="113"/>
      <c r="AK436" s="106"/>
      <c r="AL436" s="371">
        <v>0.16</v>
      </c>
      <c r="AM436" s="369">
        <f t="shared" si="378"/>
        <v>0</v>
      </c>
      <c r="AN436" s="1086">
        <f t="shared" si="379"/>
        <v>0</v>
      </c>
      <c r="AO436" s="1086">
        <f t="shared" si="380"/>
        <v>0</v>
      </c>
      <c r="AP436" s="1086">
        <f t="shared" si="381"/>
        <v>0</v>
      </c>
      <c r="AQ436" s="1086">
        <f t="shared" si="382"/>
        <v>0</v>
      </c>
      <c r="AR436" s="1086">
        <f t="shared" si="383"/>
        <v>0</v>
      </c>
      <c r="AS436" s="1087">
        <f t="shared" si="384"/>
        <v>0</v>
      </c>
      <c r="AT436" s="113"/>
      <c r="AU436" s="106"/>
      <c r="AV436" s="371">
        <v>0.16</v>
      </c>
      <c r="AW436" s="369">
        <f t="shared" si="385"/>
        <v>0</v>
      </c>
      <c r="AX436" s="1086">
        <f t="shared" si="386"/>
        <v>0</v>
      </c>
      <c r="AY436" s="1086">
        <f t="shared" si="387"/>
        <v>0</v>
      </c>
      <c r="AZ436" s="1086">
        <f t="shared" si="388"/>
        <v>0</v>
      </c>
      <c r="BA436" s="1086">
        <f t="shared" si="389"/>
        <v>0</v>
      </c>
      <c r="BB436" s="1086">
        <f t="shared" si="390"/>
        <v>0</v>
      </c>
      <c r="BC436" s="1087">
        <f t="shared" si="391"/>
        <v>0</v>
      </c>
      <c r="BD436" s="114"/>
      <c r="BE436" s="106"/>
      <c r="BF436" s="371">
        <v>0.16</v>
      </c>
      <c r="BG436" s="369">
        <f t="shared" si="392"/>
        <v>0</v>
      </c>
      <c r="BH436" s="1086">
        <f t="shared" si="393"/>
        <v>0</v>
      </c>
      <c r="BI436" s="1086">
        <f t="shared" si="394"/>
        <v>0</v>
      </c>
      <c r="BJ436" s="1086">
        <f t="shared" si="395"/>
        <v>0</v>
      </c>
      <c r="BK436" s="1086">
        <f t="shared" si="396"/>
        <v>0</v>
      </c>
      <c r="BL436" s="1086">
        <f t="shared" si="397"/>
        <v>0</v>
      </c>
      <c r="BM436" s="1087">
        <f t="shared" si="398"/>
        <v>0</v>
      </c>
    </row>
    <row r="437" spans="2:65" x14ac:dyDescent="0.25">
      <c r="B437" s="1079">
        <v>0.15</v>
      </c>
      <c r="C437" s="369"/>
      <c r="D437" s="369"/>
      <c r="E437" s="369"/>
      <c r="F437" s="369"/>
      <c r="G437" s="369"/>
      <c r="H437" s="369"/>
      <c r="I437" s="1084">
        <f>'Form 5 BIODIESEL'!$F301</f>
        <v>0</v>
      </c>
      <c r="J437" s="1084">
        <f>'Form 5 BIODIESEL'!$G301</f>
        <v>0</v>
      </c>
      <c r="K437" s="1084">
        <f>'Form 6 LNG'!$F301</f>
        <v>0</v>
      </c>
      <c r="L437" s="1084">
        <f>'Form 6 LNG'!$G301</f>
        <v>0</v>
      </c>
      <c r="M437" s="1084">
        <f>'Form 7 BUNKER C'!$F301</f>
        <v>0</v>
      </c>
      <c r="N437" s="1084">
        <f>'Form 7 BUNKER C'!$G301</f>
        <v>0</v>
      </c>
      <c r="O437" s="1084">
        <f>'Form 8 LFO Diesel'!$F301</f>
        <v>0</v>
      </c>
      <c r="P437" s="1085">
        <f>'Form 8 LFO Diesel'!$G301</f>
        <v>0</v>
      </c>
      <c r="Q437" s="113"/>
      <c r="R437" s="371">
        <v>0.15</v>
      </c>
      <c r="S437" s="369">
        <f t="shared" si="364"/>
        <v>0</v>
      </c>
      <c r="T437" s="1086">
        <f t="shared" si="365"/>
        <v>0</v>
      </c>
      <c r="U437" s="1086">
        <f t="shared" si="366"/>
        <v>0</v>
      </c>
      <c r="V437" s="1086">
        <f t="shared" si="367"/>
        <v>0</v>
      </c>
      <c r="W437" s="1086">
        <f t="shared" si="368"/>
        <v>0</v>
      </c>
      <c r="X437" s="1086">
        <f t="shared" si="369"/>
        <v>0</v>
      </c>
      <c r="Y437" s="1087">
        <f t="shared" si="370"/>
        <v>0</v>
      </c>
      <c r="Z437" s="113"/>
      <c r="AA437" s="113"/>
      <c r="AB437" s="371">
        <v>0.15</v>
      </c>
      <c r="AC437" s="369">
        <f t="shared" si="371"/>
        <v>0</v>
      </c>
      <c r="AD437" s="1086">
        <f t="shared" si="372"/>
        <v>0</v>
      </c>
      <c r="AE437" s="1086">
        <f t="shared" si="373"/>
        <v>0</v>
      </c>
      <c r="AF437" s="1086">
        <f t="shared" si="374"/>
        <v>0</v>
      </c>
      <c r="AG437" s="1086">
        <f t="shared" si="375"/>
        <v>0</v>
      </c>
      <c r="AH437" s="1086">
        <f t="shared" si="376"/>
        <v>0</v>
      </c>
      <c r="AI437" s="1087">
        <f t="shared" si="377"/>
        <v>0</v>
      </c>
      <c r="AJ437" s="113"/>
      <c r="AK437" s="106"/>
      <c r="AL437" s="371">
        <v>0.15</v>
      </c>
      <c r="AM437" s="369">
        <f t="shared" si="378"/>
        <v>0</v>
      </c>
      <c r="AN437" s="1086">
        <f t="shared" si="379"/>
        <v>0</v>
      </c>
      <c r="AO437" s="1086">
        <f t="shared" si="380"/>
        <v>0</v>
      </c>
      <c r="AP437" s="1086">
        <f t="shared" si="381"/>
        <v>0</v>
      </c>
      <c r="AQ437" s="1086">
        <f t="shared" si="382"/>
        <v>0</v>
      </c>
      <c r="AR437" s="1086">
        <f t="shared" si="383"/>
        <v>0</v>
      </c>
      <c r="AS437" s="1087">
        <f t="shared" si="384"/>
        <v>0</v>
      </c>
      <c r="AT437" s="113"/>
      <c r="AU437" s="106"/>
      <c r="AV437" s="371">
        <v>0.15</v>
      </c>
      <c r="AW437" s="369">
        <f t="shared" si="385"/>
        <v>0</v>
      </c>
      <c r="AX437" s="1086">
        <f t="shared" si="386"/>
        <v>0</v>
      </c>
      <c r="AY437" s="1086">
        <f t="shared" si="387"/>
        <v>0</v>
      </c>
      <c r="AZ437" s="1086">
        <f t="shared" si="388"/>
        <v>0</v>
      </c>
      <c r="BA437" s="1086">
        <f t="shared" si="389"/>
        <v>0</v>
      </c>
      <c r="BB437" s="1086">
        <f t="shared" si="390"/>
        <v>0</v>
      </c>
      <c r="BC437" s="1087">
        <f t="shared" si="391"/>
        <v>0</v>
      </c>
      <c r="BD437" s="114"/>
      <c r="BE437" s="106"/>
      <c r="BF437" s="371">
        <v>0.15</v>
      </c>
      <c r="BG437" s="369">
        <f t="shared" si="392"/>
        <v>0</v>
      </c>
      <c r="BH437" s="1086">
        <f t="shared" si="393"/>
        <v>0</v>
      </c>
      <c r="BI437" s="1086">
        <f t="shared" si="394"/>
        <v>0</v>
      </c>
      <c r="BJ437" s="1086">
        <f t="shared" si="395"/>
        <v>0</v>
      </c>
      <c r="BK437" s="1086">
        <f t="shared" si="396"/>
        <v>0</v>
      </c>
      <c r="BL437" s="1086">
        <f t="shared" si="397"/>
        <v>0</v>
      </c>
      <c r="BM437" s="1087">
        <f t="shared" si="398"/>
        <v>0</v>
      </c>
    </row>
    <row r="438" spans="2:65" x14ac:dyDescent="0.25">
      <c r="B438" s="1079">
        <v>0.14000000000000001</v>
      </c>
      <c r="C438" s="369"/>
      <c r="D438" s="369"/>
      <c r="E438" s="369"/>
      <c r="F438" s="369"/>
      <c r="G438" s="369"/>
      <c r="H438" s="369"/>
      <c r="I438" s="1084">
        <f>'Form 5 BIODIESEL'!$F302</f>
        <v>0</v>
      </c>
      <c r="J438" s="1084">
        <f>'Form 5 BIODIESEL'!$G302</f>
        <v>0</v>
      </c>
      <c r="K438" s="1084">
        <f>'Form 6 LNG'!$F302</f>
        <v>0</v>
      </c>
      <c r="L438" s="1084">
        <f>'Form 6 LNG'!$G302</f>
        <v>0</v>
      </c>
      <c r="M438" s="1084">
        <f>'Form 7 BUNKER C'!$F302</f>
        <v>0</v>
      </c>
      <c r="N438" s="1084">
        <f>'Form 7 BUNKER C'!$G302</f>
        <v>0</v>
      </c>
      <c r="O438" s="1084">
        <f>'Form 8 LFO Diesel'!$F302</f>
        <v>0</v>
      </c>
      <c r="P438" s="1085">
        <f>'Form 8 LFO Diesel'!$G302</f>
        <v>0</v>
      </c>
      <c r="Q438" s="113"/>
      <c r="R438" s="371">
        <v>0.14000000000000001</v>
      </c>
      <c r="S438" s="369">
        <f t="shared" si="364"/>
        <v>0</v>
      </c>
      <c r="T438" s="1086">
        <f t="shared" si="365"/>
        <v>0</v>
      </c>
      <c r="U438" s="1086">
        <f t="shared" si="366"/>
        <v>0</v>
      </c>
      <c r="V438" s="1086">
        <f t="shared" si="367"/>
        <v>0</v>
      </c>
      <c r="W438" s="1086">
        <f t="shared" si="368"/>
        <v>0</v>
      </c>
      <c r="X438" s="1086">
        <f t="shared" si="369"/>
        <v>0</v>
      </c>
      <c r="Y438" s="1087">
        <f t="shared" si="370"/>
        <v>0</v>
      </c>
      <c r="Z438" s="113"/>
      <c r="AA438" s="113"/>
      <c r="AB438" s="371">
        <v>0.14000000000000001</v>
      </c>
      <c r="AC438" s="369">
        <f t="shared" si="371"/>
        <v>0</v>
      </c>
      <c r="AD438" s="1086">
        <f t="shared" si="372"/>
        <v>0</v>
      </c>
      <c r="AE438" s="1086">
        <f t="shared" si="373"/>
        <v>0</v>
      </c>
      <c r="AF438" s="1086">
        <f t="shared" si="374"/>
        <v>0</v>
      </c>
      <c r="AG438" s="1086">
        <f t="shared" si="375"/>
        <v>0</v>
      </c>
      <c r="AH438" s="1086">
        <f t="shared" si="376"/>
        <v>0</v>
      </c>
      <c r="AI438" s="1087">
        <f t="shared" si="377"/>
        <v>0</v>
      </c>
      <c r="AJ438" s="113"/>
      <c r="AK438" s="106"/>
      <c r="AL438" s="371">
        <v>0.14000000000000001</v>
      </c>
      <c r="AM438" s="369">
        <f t="shared" si="378"/>
        <v>0</v>
      </c>
      <c r="AN438" s="1086">
        <f t="shared" si="379"/>
        <v>0</v>
      </c>
      <c r="AO438" s="1086">
        <f t="shared" si="380"/>
        <v>0</v>
      </c>
      <c r="AP438" s="1086">
        <f t="shared" si="381"/>
        <v>0</v>
      </c>
      <c r="AQ438" s="1086">
        <f t="shared" si="382"/>
        <v>0</v>
      </c>
      <c r="AR438" s="1086">
        <f t="shared" si="383"/>
        <v>0</v>
      </c>
      <c r="AS438" s="1087">
        <f t="shared" si="384"/>
        <v>0</v>
      </c>
      <c r="AT438" s="113"/>
      <c r="AU438" s="106"/>
      <c r="AV438" s="371">
        <v>0.14000000000000001</v>
      </c>
      <c r="AW438" s="369">
        <f t="shared" si="385"/>
        <v>0</v>
      </c>
      <c r="AX438" s="1086">
        <f t="shared" si="386"/>
        <v>0</v>
      </c>
      <c r="AY438" s="1086">
        <f t="shared" si="387"/>
        <v>0</v>
      </c>
      <c r="AZ438" s="1086">
        <f t="shared" si="388"/>
        <v>0</v>
      </c>
      <c r="BA438" s="1086">
        <f t="shared" si="389"/>
        <v>0</v>
      </c>
      <c r="BB438" s="1086">
        <f t="shared" si="390"/>
        <v>0</v>
      </c>
      <c r="BC438" s="1087">
        <f t="shared" si="391"/>
        <v>0</v>
      </c>
      <c r="BD438" s="114"/>
      <c r="BE438" s="106"/>
      <c r="BF438" s="371">
        <v>0.14000000000000001</v>
      </c>
      <c r="BG438" s="369">
        <f t="shared" si="392"/>
        <v>0</v>
      </c>
      <c r="BH438" s="1086">
        <f t="shared" si="393"/>
        <v>0</v>
      </c>
      <c r="BI438" s="1086">
        <f t="shared" si="394"/>
        <v>0</v>
      </c>
      <c r="BJ438" s="1086">
        <f t="shared" si="395"/>
        <v>0</v>
      </c>
      <c r="BK438" s="1086">
        <f t="shared" si="396"/>
        <v>0</v>
      </c>
      <c r="BL438" s="1086">
        <f t="shared" si="397"/>
        <v>0</v>
      </c>
      <c r="BM438" s="1087">
        <f t="shared" si="398"/>
        <v>0</v>
      </c>
    </row>
    <row r="439" spans="2:65" x14ac:dyDescent="0.25">
      <c r="B439" s="1079">
        <v>0.13</v>
      </c>
      <c r="C439" s="369"/>
      <c r="D439" s="369"/>
      <c r="E439" s="369"/>
      <c r="F439" s="369"/>
      <c r="G439" s="369"/>
      <c r="H439" s="369"/>
      <c r="I439" s="1084">
        <f>'Form 5 BIODIESEL'!$F303</f>
        <v>0</v>
      </c>
      <c r="J439" s="1084">
        <f>'Form 5 BIODIESEL'!$G303</f>
        <v>0</v>
      </c>
      <c r="K439" s="1084">
        <f>'Form 6 LNG'!$F303</f>
        <v>0</v>
      </c>
      <c r="L439" s="1084">
        <f>'Form 6 LNG'!$G303</f>
        <v>0</v>
      </c>
      <c r="M439" s="1084">
        <f>'Form 7 BUNKER C'!$F303</f>
        <v>0</v>
      </c>
      <c r="N439" s="1084">
        <f>'Form 7 BUNKER C'!$G303</f>
        <v>0</v>
      </c>
      <c r="O439" s="1084">
        <f>'Form 8 LFO Diesel'!$F303</f>
        <v>0</v>
      </c>
      <c r="P439" s="1085">
        <f>'Form 8 LFO Diesel'!$G303</f>
        <v>0</v>
      </c>
      <c r="Q439" s="113"/>
      <c r="R439" s="371">
        <v>0.13</v>
      </c>
      <c r="S439" s="369">
        <f t="shared" si="364"/>
        <v>0</v>
      </c>
      <c r="T439" s="1086">
        <f t="shared" si="365"/>
        <v>0</v>
      </c>
      <c r="U439" s="1086">
        <f t="shared" si="366"/>
        <v>0</v>
      </c>
      <c r="V439" s="1086">
        <f t="shared" si="367"/>
        <v>0</v>
      </c>
      <c r="W439" s="1086">
        <f t="shared" si="368"/>
        <v>0</v>
      </c>
      <c r="X439" s="1086">
        <f t="shared" si="369"/>
        <v>0</v>
      </c>
      <c r="Y439" s="1087">
        <f t="shared" si="370"/>
        <v>0</v>
      </c>
      <c r="Z439" s="113"/>
      <c r="AA439" s="113"/>
      <c r="AB439" s="371">
        <v>0.13</v>
      </c>
      <c r="AC439" s="369">
        <f t="shared" si="371"/>
        <v>0</v>
      </c>
      <c r="AD439" s="1086">
        <f t="shared" si="372"/>
        <v>0</v>
      </c>
      <c r="AE439" s="1086">
        <f t="shared" si="373"/>
        <v>0</v>
      </c>
      <c r="AF439" s="1086">
        <f t="shared" si="374"/>
        <v>0</v>
      </c>
      <c r="AG439" s="1086">
        <f t="shared" si="375"/>
        <v>0</v>
      </c>
      <c r="AH439" s="1086">
        <f t="shared" si="376"/>
        <v>0</v>
      </c>
      <c r="AI439" s="1087">
        <f t="shared" si="377"/>
        <v>0</v>
      </c>
      <c r="AJ439" s="113"/>
      <c r="AK439" s="106"/>
      <c r="AL439" s="371">
        <v>0.13</v>
      </c>
      <c r="AM439" s="369">
        <f t="shared" si="378"/>
        <v>0</v>
      </c>
      <c r="AN439" s="1086">
        <f t="shared" si="379"/>
        <v>0</v>
      </c>
      <c r="AO439" s="1086">
        <f t="shared" si="380"/>
        <v>0</v>
      </c>
      <c r="AP439" s="1086">
        <f t="shared" si="381"/>
        <v>0</v>
      </c>
      <c r="AQ439" s="1086">
        <f t="shared" si="382"/>
        <v>0</v>
      </c>
      <c r="AR439" s="1086">
        <f t="shared" si="383"/>
        <v>0</v>
      </c>
      <c r="AS439" s="1087">
        <f t="shared" si="384"/>
        <v>0</v>
      </c>
      <c r="AT439" s="113"/>
      <c r="AU439" s="106"/>
      <c r="AV439" s="371">
        <v>0.13</v>
      </c>
      <c r="AW439" s="369">
        <f t="shared" si="385"/>
        <v>0</v>
      </c>
      <c r="AX439" s="1086">
        <f t="shared" si="386"/>
        <v>0</v>
      </c>
      <c r="AY439" s="1086">
        <f t="shared" si="387"/>
        <v>0</v>
      </c>
      <c r="AZ439" s="1086">
        <f t="shared" si="388"/>
        <v>0</v>
      </c>
      <c r="BA439" s="1086">
        <f t="shared" si="389"/>
        <v>0</v>
      </c>
      <c r="BB439" s="1086">
        <f t="shared" si="390"/>
        <v>0</v>
      </c>
      <c r="BC439" s="1087">
        <f t="shared" si="391"/>
        <v>0</v>
      </c>
      <c r="BD439" s="114"/>
      <c r="BE439" s="106"/>
      <c r="BF439" s="371">
        <v>0.13</v>
      </c>
      <c r="BG439" s="369">
        <f t="shared" si="392"/>
        <v>0</v>
      </c>
      <c r="BH439" s="1086">
        <f t="shared" si="393"/>
        <v>0</v>
      </c>
      <c r="BI439" s="1086">
        <f t="shared" si="394"/>
        <v>0</v>
      </c>
      <c r="BJ439" s="1086">
        <f t="shared" si="395"/>
        <v>0</v>
      </c>
      <c r="BK439" s="1086">
        <f t="shared" si="396"/>
        <v>0</v>
      </c>
      <c r="BL439" s="1086">
        <f t="shared" si="397"/>
        <v>0</v>
      </c>
      <c r="BM439" s="1087">
        <f t="shared" si="398"/>
        <v>0</v>
      </c>
    </row>
    <row r="440" spans="2:65" x14ac:dyDescent="0.25">
      <c r="B440" s="1079">
        <v>0.12</v>
      </c>
      <c r="C440" s="369"/>
      <c r="D440" s="369"/>
      <c r="E440" s="369"/>
      <c r="F440" s="369"/>
      <c r="G440" s="369"/>
      <c r="H440" s="369"/>
      <c r="I440" s="1084">
        <f>'Form 5 BIODIESEL'!$F304</f>
        <v>0</v>
      </c>
      <c r="J440" s="1084">
        <f>'Form 5 BIODIESEL'!$G304</f>
        <v>0</v>
      </c>
      <c r="K440" s="1084">
        <f>'Form 6 LNG'!$F304</f>
        <v>0</v>
      </c>
      <c r="L440" s="1084">
        <f>'Form 6 LNG'!$G304</f>
        <v>0</v>
      </c>
      <c r="M440" s="1084">
        <f>'Form 7 BUNKER C'!$F304</f>
        <v>0</v>
      </c>
      <c r="N440" s="1084">
        <f>'Form 7 BUNKER C'!$G304</f>
        <v>0</v>
      </c>
      <c r="O440" s="1084">
        <f>'Form 8 LFO Diesel'!$F304</f>
        <v>0</v>
      </c>
      <c r="P440" s="1085">
        <f>'Form 8 LFO Diesel'!$G304</f>
        <v>0</v>
      </c>
      <c r="Q440" s="113"/>
      <c r="R440" s="371">
        <v>0.12</v>
      </c>
      <c r="S440" s="369">
        <f t="shared" si="364"/>
        <v>0</v>
      </c>
      <c r="T440" s="1086">
        <f t="shared" si="365"/>
        <v>0</v>
      </c>
      <c r="U440" s="1086">
        <f t="shared" si="366"/>
        <v>0</v>
      </c>
      <c r="V440" s="1086">
        <f t="shared" si="367"/>
        <v>0</v>
      </c>
      <c r="W440" s="1086">
        <f t="shared" si="368"/>
        <v>0</v>
      </c>
      <c r="X440" s="1086">
        <f t="shared" si="369"/>
        <v>0</v>
      </c>
      <c r="Y440" s="1087">
        <f t="shared" si="370"/>
        <v>0</v>
      </c>
      <c r="Z440" s="113"/>
      <c r="AA440" s="113"/>
      <c r="AB440" s="371">
        <v>0.12</v>
      </c>
      <c r="AC440" s="369">
        <f t="shared" si="371"/>
        <v>0</v>
      </c>
      <c r="AD440" s="1086">
        <f t="shared" si="372"/>
        <v>0</v>
      </c>
      <c r="AE440" s="1086">
        <f t="shared" si="373"/>
        <v>0</v>
      </c>
      <c r="AF440" s="1086">
        <f t="shared" si="374"/>
        <v>0</v>
      </c>
      <c r="AG440" s="1086">
        <f t="shared" si="375"/>
        <v>0</v>
      </c>
      <c r="AH440" s="1086">
        <f t="shared" si="376"/>
        <v>0</v>
      </c>
      <c r="AI440" s="1087">
        <f t="shared" si="377"/>
        <v>0</v>
      </c>
      <c r="AJ440" s="113"/>
      <c r="AK440" s="106"/>
      <c r="AL440" s="371">
        <v>0.12</v>
      </c>
      <c r="AM440" s="369">
        <f t="shared" si="378"/>
        <v>0</v>
      </c>
      <c r="AN440" s="1086">
        <f t="shared" si="379"/>
        <v>0</v>
      </c>
      <c r="AO440" s="1086">
        <f t="shared" si="380"/>
        <v>0</v>
      </c>
      <c r="AP440" s="1086">
        <f t="shared" si="381"/>
        <v>0</v>
      </c>
      <c r="AQ440" s="1086">
        <f t="shared" si="382"/>
        <v>0</v>
      </c>
      <c r="AR440" s="1086">
        <f t="shared" si="383"/>
        <v>0</v>
      </c>
      <c r="AS440" s="1087">
        <f t="shared" si="384"/>
        <v>0</v>
      </c>
      <c r="AT440" s="113"/>
      <c r="AU440" s="106"/>
      <c r="AV440" s="371">
        <v>0.12</v>
      </c>
      <c r="AW440" s="369">
        <f t="shared" si="385"/>
        <v>0</v>
      </c>
      <c r="AX440" s="1086">
        <f t="shared" si="386"/>
        <v>0</v>
      </c>
      <c r="AY440" s="1086">
        <f t="shared" si="387"/>
        <v>0</v>
      </c>
      <c r="AZ440" s="1086">
        <f t="shared" si="388"/>
        <v>0</v>
      </c>
      <c r="BA440" s="1086">
        <f t="shared" si="389"/>
        <v>0</v>
      </c>
      <c r="BB440" s="1086">
        <f t="shared" si="390"/>
        <v>0</v>
      </c>
      <c r="BC440" s="1087">
        <f t="shared" si="391"/>
        <v>0</v>
      </c>
      <c r="BD440" s="114"/>
      <c r="BE440" s="106"/>
      <c r="BF440" s="371">
        <v>0.12</v>
      </c>
      <c r="BG440" s="369">
        <f t="shared" si="392"/>
        <v>0</v>
      </c>
      <c r="BH440" s="1086">
        <f t="shared" si="393"/>
        <v>0</v>
      </c>
      <c r="BI440" s="1086">
        <f t="shared" si="394"/>
        <v>0</v>
      </c>
      <c r="BJ440" s="1086">
        <f t="shared" si="395"/>
        <v>0</v>
      </c>
      <c r="BK440" s="1086">
        <f t="shared" si="396"/>
        <v>0</v>
      </c>
      <c r="BL440" s="1086">
        <f t="shared" si="397"/>
        <v>0</v>
      </c>
      <c r="BM440" s="1087">
        <f t="shared" si="398"/>
        <v>0</v>
      </c>
    </row>
    <row r="441" spans="2:65" x14ac:dyDescent="0.25">
      <c r="B441" s="1079">
        <v>0.11</v>
      </c>
      <c r="C441" s="369"/>
      <c r="D441" s="369"/>
      <c r="E441" s="369"/>
      <c r="F441" s="369"/>
      <c r="G441" s="369"/>
      <c r="H441" s="369"/>
      <c r="I441" s="1084">
        <f>'Form 5 BIODIESEL'!$F305</f>
        <v>0</v>
      </c>
      <c r="J441" s="1084">
        <f>'Form 5 BIODIESEL'!$G305</f>
        <v>0</v>
      </c>
      <c r="K441" s="1084">
        <f>'Form 6 LNG'!$F305</f>
        <v>0</v>
      </c>
      <c r="L441" s="1084">
        <f>'Form 6 LNG'!$G305</f>
        <v>0</v>
      </c>
      <c r="M441" s="1084">
        <f>'Form 7 BUNKER C'!$F305</f>
        <v>0</v>
      </c>
      <c r="N441" s="1084">
        <f>'Form 7 BUNKER C'!$G305</f>
        <v>0</v>
      </c>
      <c r="O441" s="1084">
        <f>'Form 8 LFO Diesel'!$F305</f>
        <v>0</v>
      </c>
      <c r="P441" s="1085">
        <f>'Form 8 LFO Diesel'!$G305</f>
        <v>0</v>
      </c>
      <c r="Q441" s="113"/>
      <c r="R441" s="371">
        <v>0.11</v>
      </c>
      <c r="S441" s="369">
        <f t="shared" si="364"/>
        <v>0</v>
      </c>
      <c r="T441" s="1086">
        <f t="shared" si="365"/>
        <v>0</v>
      </c>
      <c r="U441" s="1086">
        <f t="shared" si="366"/>
        <v>0</v>
      </c>
      <c r="V441" s="1086">
        <f t="shared" si="367"/>
        <v>0</v>
      </c>
      <c r="W441" s="1086">
        <f t="shared" si="368"/>
        <v>0</v>
      </c>
      <c r="X441" s="1086">
        <f t="shared" si="369"/>
        <v>0</v>
      </c>
      <c r="Y441" s="1087">
        <f t="shared" si="370"/>
        <v>0</v>
      </c>
      <c r="Z441" s="113"/>
      <c r="AA441" s="113"/>
      <c r="AB441" s="371">
        <v>0.11</v>
      </c>
      <c r="AC441" s="369">
        <f t="shared" si="371"/>
        <v>0</v>
      </c>
      <c r="AD441" s="1086">
        <f t="shared" si="372"/>
        <v>0</v>
      </c>
      <c r="AE441" s="1086">
        <f t="shared" si="373"/>
        <v>0</v>
      </c>
      <c r="AF441" s="1086">
        <f t="shared" si="374"/>
        <v>0</v>
      </c>
      <c r="AG441" s="1086">
        <f t="shared" si="375"/>
        <v>0</v>
      </c>
      <c r="AH441" s="1086">
        <f t="shared" si="376"/>
        <v>0</v>
      </c>
      <c r="AI441" s="1087">
        <f t="shared" si="377"/>
        <v>0</v>
      </c>
      <c r="AJ441" s="113"/>
      <c r="AK441" s="106"/>
      <c r="AL441" s="371">
        <v>0.11</v>
      </c>
      <c r="AM441" s="369">
        <f t="shared" si="378"/>
        <v>0</v>
      </c>
      <c r="AN441" s="1086">
        <f t="shared" si="379"/>
        <v>0</v>
      </c>
      <c r="AO441" s="1086">
        <f t="shared" si="380"/>
        <v>0</v>
      </c>
      <c r="AP441" s="1086">
        <f t="shared" si="381"/>
        <v>0</v>
      </c>
      <c r="AQ441" s="1086">
        <f t="shared" si="382"/>
        <v>0</v>
      </c>
      <c r="AR441" s="1086">
        <f t="shared" si="383"/>
        <v>0</v>
      </c>
      <c r="AS441" s="1087">
        <f t="shared" si="384"/>
        <v>0</v>
      </c>
      <c r="AT441" s="113"/>
      <c r="AU441" s="106"/>
      <c r="AV441" s="371">
        <v>0.11</v>
      </c>
      <c r="AW441" s="369">
        <f t="shared" si="385"/>
        <v>0</v>
      </c>
      <c r="AX441" s="1086">
        <f t="shared" si="386"/>
        <v>0</v>
      </c>
      <c r="AY441" s="1086">
        <f t="shared" si="387"/>
        <v>0</v>
      </c>
      <c r="AZ441" s="1086">
        <f t="shared" si="388"/>
        <v>0</v>
      </c>
      <c r="BA441" s="1086">
        <f t="shared" si="389"/>
        <v>0</v>
      </c>
      <c r="BB441" s="1086">
        <f t="shared" si="390"/>
        <v>0</v>
      </c>
      <c r="BC441" s="1087">
        <f t="shared" si="391"/>
        <v>0</v>
      </c>
      <c r="BD441" s="114"/>
      <c r="BE441" s="106"/>
      <c r="BF441" s="371">
        <v>0.11</v>
      </c>
      <c r="BG441" s="369">
        <f t="shared" si="392"/>
        <v>0</v>
      </c>
      <c r="BH441" s="1086">
        <f t="shared" si="393"/>
        <v>0</v>
      </c>
      <c r="BI441" s="1086">
        <f t="shared" si="394"/>
        <v>0</v>
      </c>
      <c r="BJ441" s="1086">
        <f t="shared" si="395"/>
        <v>0</v>
      </c>
      <c r="BK441" s="1086">
        <f t="shared" si="396"/>
        <v>0</v>
      </c>
      <c r="BL441" s="1086">
        <f t="shared" si="397"/>
        <v>0</v>
      </c>
      <c r="BM441" s="1087">
        <f t="shared" si="398"/>
        <v>0</v>
      </c>
    </row>
    <row r="442" spans="2:65" x14ac:dyDescent="0.25">
      <c r="B442" s="1079">
        <v>0.1</v>
      </c>
      <c r="C442" s="369"/>
      <c r="D442" s="369"/>
      <c r="E442" s="369"/>
      <c r="F442" s="369"/>
      <c r="G442" s="369"/>
      <c r="H442" s="369"/>
      <c r="I442" s="1084">
        <f>'Form 5 BIODIESEL'!$F306</f>
        <v>0</v>
      </c>
      <c r="J442" s="1084">
        <f>'Form 5 BIODIESEL'!$G306</f>
        <v>0</v>
      </c>
      <c r="K442" s="1084">
        <f>'Form 6 LNG'!$F306</f>
        <v>0</v>
      </c>
      <c r="L442" s="1084">
        <f>'Form 6 LNG'!$G306</f>
        <v>0</v>
      </c>
      <c r="M442" s="1084">
        <f>'Form 7 BUNKER C'!$F306</f>
        <v>0</v>
      </c>
      <c r="N442" s="1084">
        <f>'Form 7 BUNKER C'!$G306</f>
        <v>0</v>
      </c>
      <c r="O442" s="1084">
        <f>'Form 8 LFO Diesel'!$F306</f>
        <v>0</v>
      </c>
      <c r="P442" s="1085">
        <f>'Form 8 LFO Diesel'!$G306</f>
        <v>0</v>
      </c>
      <c r="Q442" s="113"/>
      <c r="R442" s="371">
        <v>0.1</v>
      </c>
      <c r="S442" s="369">
        <f t="shared" si="364"/>
        <v>0</v>
      </c>
      <c r="T442" s="1086">
        <f t="shared" si="365"/>
        <v>0</v>
      </c>
      <c r="U442" s="1086">
        <f t="shared" si="366"/>
        <v>0</v>
      </c>
      <c r="V442" s="1086">
        <f t="shared" si="367"/>
        <v>0</v>
      </c>
      <c r="W442" s="1086">
        <f t="shared" si="368"/>
        <v>0</v>
      </c>
      <c r="X442" s="1086">
        <f t="shared" si="369"/>
        <v>0</v>
      </c>
      <c r="Y442" s="1087">
        <f t="shared" si="370"/>
        <v>0</v>
      </c>
      <c r="Z442" s="113"/>
      <c r="AA442" s="113"/>
      <c r="AB442" s="371">
        <v>0.1</v>
      </c>
      <c r="AC442" s="369">
        <f t="shared" si="371"/>
        <v>0</v>
      </c>
      <c r="AD442" s="1086">
        <f t="shared" si="372"/>
        <v>0</v>
      </c>
      <c r="AE442" s="1086">
        <f t="shared" si="373"/>
        <v>0</v>
      </c>
      <c r="AF442" s="1086">
        <f t="shared" si="374"/>
        <v>0</v>
      </c>
      <c r="AG442" s="1086">
        <f t="shared" si="375"/>
        <v>0</v>
      </c>
      <c r="AH442" s="1086">
        <f t="shared" si="376"/>
        <v>0</v>
      </c>
      <c r="AI442" s="1087">
        <f t="shared" si="377"/>
        <v>0</v>
      </c>
      <c r="AJ442" s="113"/>
      <c r="AK442" s="106"/>
      <c r="AL442" s="371">
        <v>0.1</v>
      </c>
      <c r="AM442" s="369">
        <f t="shared" si="378"/>
        <v>0</v>
      </c>
      <c r="AN442" s="1086">
        <f t="shared" si="379"/>
        <v>0</v>
      </c>
      <c r="AO442" s="1086">
        <f t="shared" si="380"/>
        <v>0</v>
      </c>
      <c r="AP442" s="1086">
        <f t="shared" si="381"/>
        <v>0</v>
      </c>
      <c r="AQ442" s="1086">
        <f t="shared" si="382"/>
        <v>0</v>
      </c>
      <c r="AR442" s="1086">
        <f t="shared" si="383"/>
        <v>0</v>
      </c>
      <c r="AS442" s="1087">
        <f t="shared" si="384"/>
        <v>0</v>
      </c>
      <c r="AT442" s="113"/>
      <c r="AU442" s="106"/>
      <c r="AV442" s="371">
        <v>0.1</v>
      </c>
      <c r="AW442" s="369">
        <f t="shared" si="385"/>
        <v>0</v>
      </c>
      <c r="AX442" s="1086">
        <f t="shared" si="386"/>
        <v>0</v>
      </c>
      <c r="AY442" s="1086">
        <f t="shared" si="387"/>
        <v>0</v>
      </c>
      <c r="AZ442" s="1086">
        <f t="shared" si="388"/>
        <v>0</v>
      </c>
      <c r="BA442" s="1086">
        <f t="shared" si="389"/>
        <v>0</v>
      </c>
      <c r="BB442" s="1086">
        <f t="shared" si="390"/>
        <v>0</v>
      </c>
      <c r="BC442" s="1087">
        <f t="shared" si="391"/>
        <v>0</v>
      </c>
      <c r="BD442" s="114"/>
      <c r="BE442" s="106"/>
      <c r="BF442" s="371">
        <v>0.1</v>
      </c>
      <c r="BG442" s="369">
        <f t="shared" si="392"/>
        <v>0</v>
      </c>
      <c r="BH442" s="1086">
        <f t="shared" si="393"/>
        <v>0</v>
      </c>
      <c r="BI442" s="1086">
        <f t="shared" si="394"/>
        <v>0</v>
      </c>
      <c r="BJ442" s="1086">
        <f t="shared" si="395"/>
        <v>0</v>
      </c>
      <c r="BK442" s="1086">
        <f t="shared" si="396"/>
        <v>0</v>
      </c>
      <c r="BL442" s="1086">
        <f t="shared" si="397"/>
        <v>0</v>
      </c>
      <c r="BM442" s="1087">
        <f t="shared" si="398"/>
        <v>0</v>
      </c>
    </row>
    <row r="443" spans="2:65" x14ac:dyDescent="0.25">
      <c r="B443" s="1079">
        <v>0.09</v>
      </c>
      <c r="C443" s="369"/>
      <c r="D443" s="369"/>
      <c r="E443" s="369"/>
      <c r="F443" s="369"/>
      <c r="G443" s="369"/>
      <c r="H443" s="369"/>
      <c r="I443" s="1084">
        <f>'Form 5 BIODIESEL'!$F307</f>
        <v>0</v>
      </c>
      <c r="J443" s="1084">
        <f>'Form 5 BIODIESEL'!$G307</f>
        <v>0</v>
      </c>
      <c r="K443" s="1084">
        <f>'Form 6 LNG'!$F307</f>
        <v>0</v>
      </c>
      <c r="L443" s="1084">
        <f>'Form 6 LNG'!$G307</f>
        <v>0</v>
      </c>
      <c r="M443" s="1084">
        <f>'Form 7 BUNKER C'!$F307</f>
        <v>0</v>
      </c>
      <c r="N443" s="1084">
        <f>'Form 7 BUNKER C'!$G307</f>
        <v>0</v>
      </c>
      <c r="O443" s="1084">
        <f>'Form 8 LFO Diesel'!$F307</f>
        <v>0</v>
      </c>
      <c r="P443" s="1085">
        <f>'Form 8 LFO Diesel'!$G307</f>
        <v>0</v>
      </c>
      <c r="Q443" s="113"/>
      <c r="R443" s="371">
        <v>0.09</v>
      </c>
      <c r="S443" s="369">
        <f t="shared" si="364"/>
        <v>0</v>
      </c>
      <c r="T443" s="1086">
        <f t="shared" si="365"/>
        <v>0</v>
      </c>
      <c r="U443" s="1086">
        <f t="shared" si="366"/>
        <v>0</v>
      </c>
      <c r="V443" s="1086">
        <f t="shared" si="367"/>
        <v>0</v>
      </c>
      <c r="W443" s="1086">
        <f t="shared" si="368"/>
        <v>0</v>
      </c>
      <c r="X443" s="1086">
        <f t="shared" si="369"/>
        <v>0</v>
      </c>
      <c r="Y443" s="1087">
        <f t="shared" si="370"/>
        <v>0</v>
      </c>
      <c r="Z443" s="113"/>
      <c r="AA443" s="113"/>
      <c r="AB443" s="371">
        <v>0.09</v>
      </c>
      <c r="AC443" s="369">
        <f t="shared" si="371"/>
        <v>0</v>
      </c>
      <c r="AD443" s="1086">
        <f t="shared" si="372"/>
        <v>0</v>
      </c>
      <c r="AE443" s="1086">
        <f t="shared" si="373"/>
        <v>0</v>
      </c>
      <c r="AF443" s="1086">
        <f t="shared" si="374"/>
        <v>0</v>
      </c>
      <c r="AG443" s="1086">
        <f t="shared" si="375"/>
        <v>0</v>
      </c>
      <c r="AH443" s="1086">
        <f t="shared" si="376"/>
        <v>0</v>
      </c>
      <c r="AI443" s="1087">
        <f t="shared" si="377"/>
        <v>0</v>
      </c>
      <c r="AJ443" s="113"/>
      <c r="AK443" s="106"/>
      <c r="AL443" s="371">
        <v>0.09</v>
      </c>
      <c r="AM443" s="369">
        <f t="shared" si="378"/>
        <v>0</v>
      </c>
      <c r="AN443" s="1086">
        <f t="shared" si="379"/>
        <v>0</v>
      </c>
      <c r="AO443" s="1086">
        <f t="shared" si="380"/>
        <v>0</v>
      </c>
      <c r="AP443" s="1086">
        <f t="shared" si="381"/>
        <v>0</v>
      </c>
      <c r="AQ443" s="1086">
        <f t="shared" si="382"/>
        <v>0</v>
      </c>
      <c r="AR443" s="1086">
        <f t="shared" si="383"/>
        <v>0</v>
      </c>
      <c r="AS443" s="1087">
        <f t="shared" si="384"/>
        <v>0</v>
      </c>
      <c r="AT443" s="113"/>
      <c r="AU443" s="106"/>
      <c r="AV443" s="371">
        <v>0.09</v>
      </c>
      <c r="AW443" s="369">
        <f t="shared" si="385"/>
        <v>0</v>
      </c>
      <c r="AX443" s="1086">
        <f t="shared" si="386"/>
        <v>0</v>
      </c>
      <c r="AY443" s="1086">
        <f t="shared" si="387"/>
        <v>0</v>
      </c>
      <c r="AZ443" s="1086">
        <f t="shared" si="388"/>
        <v>0</v>
      </c>
      <c r="BA443" s="1086">
        <f t="shared" si="389"/>
        <v>0</v>
      </c>
      <c r="BB443" s="1086">
        <f t="shared" si="390"/>
        <v>0</v>
      </c>
      <c r="BC443" s="1087">
        <f t="shared" si="391"/>
        <v>0</v>
      </c>
      <c r="BD443" s="114"/>
      <c r="BE443" s="106"/>
      <c r="BF443" s="371">
        <v>0.09</v>
      </c>
      <c r="BG443" s="369">
        <f t="shared" si="392"/>
        <v>0</v>
      </c>
      <c r="BH443" s="1086">
        <f t="shared" si="393"/>
        <v>0</v>
      </c>
      <c r="BI443" s="1086">
        <f t="shared" si="394"/>
        <v>0</v>
      </c>
      <c r="BJ443" s="1086">
        <f t="shared" si="395"/>
        <v>0</v>
      </c>
      <c r="BK443" s="1086">
        <f t="shared" si="396"/>
        <v>0</v>
      </c>
      <c r="BL443" s="1086">
        <f t="shared" si="397"/>
        <v>0</v>
      </c>
      <c r="BM443" s="1087">
        <f t="shared" si="398"/>
        <v>0</v>
      </c>
    </row>
    <row r="444" spans="2:65" x14ac:dyDescent="0.25">
      <c r="B444" s="1079">
        <v>0.08</v>
      </c>
      <c r="C444" s="369"/>
      <c r="D444" s="369"/>
      <c r="E444" s="369"/>
      <c r="F444" s="369"/>
      <c r="G444" s="369"/>
      <c r="H444" s="369"/>
      <c r="I444" s="1084">
        <f>'Form 5 BIODIESEL'!$F308</f>
        <v>0</v>
      </c>
      <c r="J444" s="1084">
        <f>'Form 5 BIODIESEL'!$G308</f>
        <v>0</v>
      </c>
      <c r="K444" s="1084">
        <f>'Form 6 LNG'!$F308</f>
        <v>0</v>
      </c>
      <c r="L444" s="1084">
        <f>'Form 6 LNG'!$G308</f>
        <v>0</v>
      </c>
      <c r="M444" s="1084">
        <f>'Form 7 BUNKER C'!$F308</f>
        <v>0</v>
      </c>
      <c r="N444" s="1084">
        <f>'Form 7 BUNKER C'!$G308</f>
        <v>0</v>
      </c>
      <c r="O444" s="1084">
        <f>'Form 8 LFO Diesel'!$F308</f>
        <v>0</v>
      </c>
      <c r="P444" s="1085">
        <f>'Form 8 LFO Diesel'!$G308</f>
        <v>0</v>
      </c>
      <c r="Q444" s="113"/>
      <c r="R444" s="371">
        <v>0.08</v>
      </c>
      <c r="S444" s="369">
        <f t="shared" si="364"/>
        <v>0</v>
      </c>
      <c r="T444" s="1086">
        <f t="shared" si="365"/>
        <v>0</v>
      </c>
      <c r="U444" s="1086">
        <f t="shared" si="366"/>
        <v>0</v>
      </c>
      <c r="V444" s="1086">
        <f t="shared" si="367"/>
        <v>0</v>
      </c>
      <c r="W444" s="1086">
        <f t="shared" si="368"/>
        <v>0</v>
      </c>
      <c r="X444" s="1086">
        <f t="shared" si="369"/>
        <v>0</v>
      </c>
      <c r="Y444" s="1087">
        <f t="shared" si="370"/>
        <v>0</v>
      </c>
      <c r="Z444" s="113"/>
      <c r="AA444" s="113"/>
      <c r="AB444" s="371">
        <v>0.08</v>
      </c>
      <c r="AC444" s="369">
        <f t="shared" si="371"/>
        <v>0</v>
      </c>
      <c r="AD444" s="1086">
        <f t="shared" si="372"/>
        <v>0</v>
      </c>
      <c r="AE444" s="1086">
        <f t="shared" si="373"/>
        <v>0</v>
      </c>
      <c r="AF444" s="1086">
        <f t="shared" si="374"/>
        <v>0</v>
      </c>
      <c r="AG444" s="1086">
        <f t="shared" si="375"/>
        <v>0</v>
      </c>
      <c r="AH444" s="1086">
        <f t="shared" si="376"/>
        <v>0</v>
      </c>
      <c r="AI444" s="1087">
        <f t="shared" si="377"/>
        <v>0</v>
      </c>
      <c r="AJ444" s="113"/>
      <c r="AK444" s="106"/>
      <c r="AL444" s="371">
        <v>0.08</v>
      </c>
      <c r="AM444" s="369">
        <f t="shared" si="378"/>
        <v>0</v>
      </c>
      <c r="AN444" s="1086">
        <f t="shared" si="379"/>
        <v>0</v>
      </c>
      <c r="AO444" s="1086">
        <f t="shared" si="380"/>
        <v>0</v>
      </c>
      <c r="AP444" s="1086">
        <f t="shared" si="381"/>
        <v>0</v>
      </c>
      <c r="AQ444" s="1086">
        <f t="shared" si="382"/>
        <v>0</v>
      </c>
      <c r="AR444" s="1086">
        <f t="shared" si="383"/>
        <v>0</v>
      </c>
      <c r="AS444" s="1087">
        <f t="shared" si="384"/>
        <v>0</v>
      </c>
      <c r="AT444" s="113"/>
      <c r="AU444" s="106"/>
      <c r="AV444" s="371">
        <v>0.08</v>
      </c>
      <c r="AW444" s="369">
        <f t="shared" si="385"/>
        <v>0</v>
      </c>
      <c r="AX444" s="1086">
        <f t="shared" si="386"/>
        <v>0</v>
      </c>
      <c r="AY444" s="1086">
        <f t="shared" si="387"/>
        <v>0</v>
      </c>
      <c r="AZ444" s="1086">
        <f t="shared" si="388"/>
        <v>0</v>
      </c>
      <c r="BA444" s="1086">
        <f t="shared" si="389"/>
        <v>0</v>
      </c>
      <c r="BB444" s="1086">
        <f t="shared" si="390"/>
        <v>0</v>
      </c>
      <c r="BC444" s="1087">
        <f t="shared" si="391"/>
        <v>0</v>
      </c>
      <c r="BD444" s="114"/>
      <c r="BE444" s="106"/>
      <c r="BF444" s="371">
        <v>0.08</v>
      </c>
      <c r="BG444" s="369">
        <f t="shared" si="392"/>
        <v>0</v>
      </c>
      <c r="BH444" s="1086">
        <f t="shared" si="393"/>
        <v>0</v>
      </c>
      <c r="BI444" s="1086">
        <f t="shared" si="394"/>
        <v>0</v>
      </c>
      <c r="BJ444" s="1086">
        <f t="shared" si="395"/>
        <v>0</v>
      </c>
      <c r="BK444" s="1086">
        <f t="shared" si="396"/>
        <v>0</v>
      </c>
      <c r="BL444" s="1086">
        <f t="shared" si="397"/>
        <v>0</v>
      </c>
      <c r="BM444" s="1087">
        <f t="shared" si="398"/>
        <v>0</v>
      </c>
    </row>
    <row r="445" spans="2:65" x14ac:dyDescent="0.25">
      <c r="B445" s="1079">
        <v>7.0000000000000007E-2</v>
      </c>
      <c r="C445" s="369"/>
      <c r="D445" s="369"/>
      <c r="E445" s="369"/>
      <c r="F445" s="369"/>
      <c r="G445" s="369"/>
      <c r="H445" s="369"/>
      <c r="I445" s="1084">
        <f>'Form 5 BIODIESEL'!$F309</f>
        <v>0</v>
      </c>
      <c r="J445" s="1084">
        <f>'Form 5 BIODIESEL'!$G309</f>
        <v>0</v>
      </c>
      <c r="K445" s="1084">
        <f>'Form 6 LNG'!$F309</f>
        <v>0</v>
      </c>
      <c r="L445" s="1084">
        <f>'Form 6 LNG'!$G309</f>
        <v>0</v>
      </c>
      <c r="M445" s="1084">
        <f>'Form 7 BUNKER C'!$F309</f>
        <v>0</v>
      </c>
      <c r="N445" s="1084">
        <f>'Form 7 BUNKER C'!$G309</f>
        <v>0</v>
      </c>
      <c r="O445" s="1084">
        <f>'Form 8 LFO Diesel'!$F309</f>
        <v>0</v>
      </c>
      <c r="P445" s="1085">
        <f>'Form 8 LFO Diesel'!$G309</f>
        <v>0</v>
      </c>
      <c r="Q445" s="113"/>
      <c r="R445" s="371">
        <v>7.0000000000000007E-2</v>
      </c>
      <c r="S445" s="369">
        <f t="shared" si="364"/>
        <v>0</v>
      </c>
      <c r="T445" s="1086">
        <f t="shared" si="365"/>
        <v>0</v>
      </c>
      <c r="U445" s="1086">
        <f t="shared" si="366"/>
        <v>0</v>
      </c>
      <c r="V445" s="1086">
        <f t="shared" si="367"/>
        <v>0</v>
      </c>
      <c r="W445" s="1086">
        <f t="shared" si="368"/>
        <v>0</v>
      </c>
      <c r="X445" s="1086">
        <f t="shared" si="369"/>
        <v>0</v>
      </c>
      <c r="Y445" s="1087">
        <f t="shared" si="370"/>
        <v>0</v>
      </c>
      <c r="Z445" s="113"/>
      <c r="AA445" s="113"/>
      <c r="AB445" s="371">
        <v>7.0000000000000007E-2</v>
      </c>
      <c r="AC445" s="369">
        <f t="shared" si="371"/>
        <v>0</v>
      </c>
      <c r="AD445" s="1086">
        <f t="shared" si="372"/>
        <v>0</v>
      </c>
      <c r="AE445" s="1086">
        <f t="shared" si="373"/>
        <v>0</v>
      </c>
      <c r="AF445" s="1086">
        <f t="shared" si="374"/>
        <v>0</v>
      </c>
      <c r="AG445" s="1086">
        <f t="shared" si="375"/>
        <v>0</v>
      </c>
      <c r="AH445" s="1086">
        <f t="shared" si="376"/>
        <v>0</v>
      </c>
      <c r="AI445" s="1087">
        <f t="shared" si="377"/>
        <v>0</v>
      </c>
      <c r="AJ445" s="113"/>
      <c r="AK445" s="106"/>
      <c r="AL445" s="371">
        <v>7.0000000000000007E-2</v>
      </c>
      <c r="AM445" s="369">
        <f t="shared" si="378"/>
        <v>0</v>
      </c>
      <c r="AN445" s="1086">
        <f t="shared" si="379"/>
        <v>0</v>
      </c>
      <c r="AO445" s="1086">
        <f t="shared" si="380"/>
        <v>0</v>
      </c>
      <c r="AP445" s="1086">
        <f t="shared" si="381"/>
        <v>0</v>
      </c>
      <c r="AQ445" s="1086">
        <f t="shared" si="382"/>
        <v>0</v>
      </c>
      <c r="AR445" s="1086">
        <f t="shared" si="383"/>
        <v>0</v>
      </c>
      <c r="AS445" s="1087">
        <f t="shared" si="384"/>
        <v>0</v>
      </c>
      <c r="AT445" s="113"/>
      <c r="AU445" s="106"/>
      <c r="AV445" s="371">
        <v>7.0000000000000007E-2</v>
      </c>
      <c r="AW445" s="369">
        <f t="shared" si="385"/>
        <v>0</v>
      </c>
      <c r="AX445" s="1086">
        <f t="shared" si="386"/>
        <v>0</v>
      </c>
      <c r="AY445" s="1086">
        <f t="shared" si="387"/>
        <v>0</v>
      </c>
      <c r="AZ445" s="1086">
        <f t="shared" si="388"/>
        <v>0</v>
      </c>
      <c r="BA445" s="1086">
        <f t="shared" si="389"/>
        <v>0</v>
      </c>
      <c r="BB445" s="1086">
        <f t="shared" si="390"/>
        <v>0</v>
      </c>
      <c r="BC445" s="1087">
        <f t="shared" si="391"/>
        <v>0</v>
      </c>
      <c r="BD445" s="114"/>
      <c r="BE445" s="106"/>
      <c r="BF445" s="371">
        <v>7.0000000000000007E-2</v>
      </c>
      <c r="BG445" s="369">
        <f t="shared" si="392"/>
        <v>0</v>
      </c>
      <c r="BH445" s="1086">
        <f t="shared" si="393"/>
        <v>0</v>
      </c>
      <c r="BI445" s="1086">
        <f t="shared" si="394"/>
        <v>0</v>
      </c>
      <c r="BJ445" s="1086">
        <f t="shared" si="395"/>
        <v>0</v>
      </c>
      <c r="BK445" s="1086">
        <f t="shared" si="396"/>
        <v>0</v>
      </c>
      <c r="BL445" s="1086">
        <f t="shared" si="397"/>
        <v>0</v>
      </c>
      <c r="BM445" s="1087">
        <f t="shared" si="398"/>
        <v>0</v>
      </c>
    </row>
    <row r="446" spans="2:65" x14ac:dyDescent="0.25">
      <c r="B446" s="1079">
        <v>0.06</v>
      </c>
      <c r="C446" s="369"/>
      <c r="D446" s="369"/>
      <c r="E446" s="369"/>
      <c r="F446" s="369"/>
      <c r="G446" s="369"/>
      <c r="H446" s="369"/>
      <c r="I446" s="1084">
        <f>'Form 5 BIODIESEL'!$F310</f>
        <v>0</v>
      </c>
      <c r="J446" s="1084">
        <f>'Form 5 BIODIESEL'!$G310</f>
        <v>0</v>
      </c>
      <c r="K446" s="1084">
        <f>'Form 6 LNG'!$F310</f>
        <v>0</v>
      </c>
      <c r="L446" s="1084">
        <f>'Form 6 LNG'!$G310</f>
        <v>0</v>
      </c>
      <c r="M446" s="1084">
        <f>'Form 7 BUNKER C'!$F310</f>
        <v>0</v>
      </c>
      <c r="N446" s="1084">
        <f>'Form 7 BUNKER C'!$G310</f>
        <v>0</v>
      </c>
      <c r="O446" s="1084">
        <f>'Form 8 LFO Diesel'!$F310</f>
        <v>0</v>
      </c>
      <c r="P446" s="1085">
        <f>'Form 8 LFO Diesel'!$G310</f>
        <v>0</v>
      </c>
      <c r="Q446" s="113"/>
      <c r="R446" s="371">
        <v>0.06</v>
      </c>
      <c r="S446" s="369">
        <f t="shared" si="364"/>
        <v>0</v>
      </c>
      <c r="T446" s="1086">
        <f t="shared" si="365"/>
        <v>0</v>
      </c>
      <c r="U446" s="1086">
        <f t="shared" si="366"/>
        <v>0</v>
      </c>
      <c r="V446" s="1086">
        <f t="shared" si="367"/>
        <v>0</v>
      </c>
      <c r="W446" s="1086">
        <f t="shared" si="368"/>
        <v>0</v>
      </c>
      <c r="X446" s="1086">
        <f t="shared" si="369"/>
        <v>0</v>
      </c>
      <c r="Y446" s="1087">
        <f t="shared" si="370"/>
        <v>0</v>
      </c>
      <c r="Z446" s="113"/>
      <c r="AA446" s="113"/>
      <c r="AB446" s="371">
        <v>0.06</v>
      </c>
      <c r="AC446" s="369">
        <f t="shared" si="371"/>
        <v>0</v>
      </c>
      <c r="AD446" s="1086">
        <f t="shared" si="372"/>
        <v>0</v>
      </c>
      <c r="AE446" s="1086">
        <f t="shared" si="373"/>
        <v>0</v>
      </c>
      <c r="AF446" s="1086">
        <f t="shared" si="374"/>
        <v>0</v>
      </c>
      <c r="AG446" s="1086">
        <f t="shared" si="375"/>
        <v>0</v>
      </c>
      <c r="AH446" s="1086">
        <f t="shared" si="376"/>
        <v>0</v>
      </c>
      <c r="AI446" s="1087">
        <f t="shared" si="377"/>
        <v>0</v>
      </c>
      <c r="AJ446" s="113"/>
      <c r="AK446" s="106"/>
      <c r="AL446" s="371">
        <v>0.06</v>
      </c>
      <c r="AM446" s="369">
        <f t="shared" si="378"/>
        <v>0</v>
      </c>
      <c r="AN446" s="1086">
        <f t="shared" si="379"/>
        <v>0</v>
      </c>
      <c r="AO446" s="1086">
        <f t="shared" si="380"/>
        <v>0</v>
      </c>
      <c r="AP446" s="1086">
        <f t="shared" si="381"/>
        <v>0</v>
      </c>
      <c r="AQ446" s="1086">
        <f t="shared" si="382"/>
        <v>0</v>
      </c>
      <c r="AR446" s="1086">
        <f t="shared" si="383"/>
        <v>0</v>
      </c>
      <c r="AS446" s="1087">
        <f t="shared" si="384"/>
        <v>0</v>
      </c>
      <c r="AT446" s="113"/>
      <c r="AU446" s="106"/>
      <c r="AV446" s="371">
        <v>0.06</v>
      </c>
      <c r="AW446" s="369">
        <f t="shared" si="385"/>
        <v>0</v>
      </c>
      <c r="AX446" s="1086">
        <f t="shared" si="386"/>
        <v>0</v>
      </c>
      <c r="AY446" s="1086">
        <f t="shared" si="387"/>
        <v>0</v>
      </c>
      <c r="AZ446" s="1086">
        <f t="shared" si="388"/>
        <v>0</v>
      </c>
      <c r="BA446" s="1086">
        <f t="shared" si="389"/>
        <v>0</v>
      </c>
      <c r="BB446" s="1086">
        <f t="shared" si="390"/>
        <v>0</v>
      </c>
      <c r="BC446" s="1087">
        <f t="shared" si="391"/>
        <v>0</v>
      </c>
      <c r="BD446" s="114"/>
      <c r="BE446" s="106"/>
      <c r="BF446" s="371">
        <v>0.06</v>
      </c>
      <c r="BG446" s="369">
        <f t="shared" si="392"/>
        <v>0</v>
      </c>
      <c r="BH446" s="1086">
        <f t="shared" si="393"/>
        <v>0</v>
      </c>
      <c r="BI446" s="1086">
        <f t="shared" si="394"/>
        <v>0</v>
      </c>
      <c r="BJ446" s="1086">
        <f t="shared" si="395"/>
        <v>0</v>
      </c>
      <c r="BK446" s="1086">
        <f t="shared" si="396"/>
        <v>0</v>
      </c>
      <c r="BL446" s="1086">
        <f t="shared" si="397"/>
        <v>0</v>
      </c>
      <c r="BM446" s="1087">
        <f t="shared" si="398"/>
        <v>0</v>
      </c>
    </row>
    <row r="447" spans="2:65" x14ac:dyDescent="0.25">
      <c r="B447" s="1079">
        <v>0.05</v>
      </c>
      <c r="C447" s="369"/>
      <c r="D447" s="369"/>
      <c r="E447" s="369"/>
      <c r="F447" s="369"/>
      <c r="G447" s="369"/>
      <c r="H447" s="369"/>
      <c r="I447" s="1084">
        <f>'Form 5 BIODIESEL'!$F311</f>
        <v>0</v>
      </c>
      <c r="J447" s="1084">
        <f>'Form 5 BIODIESEL'!$G311</f>
        <v>0</v>
      </c>
      <c r="K447" s="1084">
        <f>'Form 6 LNG'!$F311</f>
        <v>0</v>
      </c>
      <c r="L447" s="1084">
        <f>'Form 6 LNG'!$G311</f>
        <v>0</v>
      </c>
      <c r="M447" s="1084">
        <f>'Form 7 BUNKER C'!$F311</f>
        <v>0</v>
      </c>
      <c r="N447" s="1084">
        <f>'Form 7 BUNKER C'!$G311</f>
        <v>0</v>
      </c>
      <c r="O447" s="1084">
        <f>'Form 8 LFO Diesel'!$F311</f>
        <v>0</v>
      </c>
      <c r="P447" s="1085">
        <f>'Form 8 LFO Diesel'!$G311</f>
        <v>0</v>
      </c>
      <c r="Q447" s="113"/>
      <c r="R447" s="371">
        <v>0.05</v>
      </c>
      <c r="S447" s="369">
        <f t="shared" si="364"/>
        <v>0</v>
      </c>
      <c r="T447" s="1086">
        <f t="shared" si="365"/>
        <v>0</v>
      </c>
      <c r="U447" s="1086">
        <f t="shared" si="366"/>
        <v>0</v>
      </c>
      <c r="V447" s="1086">
        <f t="shared" si="367"/>
        <v>0</v>
      </c>
      <c r="W447" s="1086">
        <f t="shared" si="368"/>
        <v>0</v>
      </c>
      <c r="X447" s="1086">
        <f t="shared" si="369"/>
        <v>0</v>
      </c>
      <c r="Y447" s="1087">
        <f t="shared" si="370"/>
        <v>0</v>
      </c>
      <c r="Z447" s="113"/>
      <c r="AA447" s="113"/>
      <c r="AB447" s="371">
        <v>0.05</v>
      </c>
      <c r="AC447" s="369">
        <f t="shared" si="371"/>
        <v>0</v>
      </c>
      <c r="AD447" s="1086">
        <f t="shared" si="372"/>
        <v>0</v>
      </c>
      <c r="AE447" s="1086">
        <f t="shared" si="373"/>
        <v>0</v>
      </c>
      <c r="AF447" s="1086">
        <f t="shared" si="374"/>
        <v>0</v>
      </c>
      <c r="AG447" s="1086">
        <f t="shared" si="375"/>
        <v>0</v>
      </c>
      <c r="AH447" s="1086">
        <f t="shared" si="376"/>
        <v>0</v>
      </c>
      <c r="AI447" s="1087">
        <f t="shared" si="377"/>
        <v>0</v>
      </c>
      <c r="AJ447" s="113"/>
      <c r="AK447" s="106"/>
      <c r="AL447" s="371">
        <v>0.05</v>
      </c>
      <c r="AM447" s="369">
        <f t="shared" si="378"/>
        <v>0</v>
      </c>
      <c r="AN447" s="1086">
        <f t="shared" si="379"/>
        <v>0</v>
      </c>
      <c r="AO447" s="1086">
        <f t="shared" si="380"/>
        <v>0</v>
      </c>
      <c r="AP447" s="1086">
        <f t="shared" si="381"/>
        <v>0</v>
      </c>
      <c r="AQ447" s="1086">
        <f t="shared" si="382"/>
        <v>0</v>
      </c>
      <c r="AR447" s="1086">
        <f t="shared" si="383"/>
        <v>0</v>
      </c>
      <c r="AS447" s="1087">
        <f t="shared" si="384"/>
        <v>0</v>
      </c>
      <c r="AT447" s="113"/>
      <c r="AU447" s="106"/>
      <c r="AV447" s="371">
        <v>0.05</v>
      </c>
      <c r="AW447" s="369">
        <f t="shared" si="385"/>
        <v>0</v>
      </c>
      <c r="AX447" s="1086">
        <f t="shared" si="386"/>
        <v>0</v>
      </c>
      <c r="AY447" s="1086">
        <f t="shared" si="387"/>
        <v>0</v>
      </c>
      <c r="AZ447" s="1086">
        <f t="shared" si="388"/>
        <v>0</v>
      </c>
      <c r="BA447" s="1086">
        <f t="shared" si="389"/>
        <v>0</v>
      </c>
      <c r="BB447" s="1086">
        <f t="shared" si="390"/>
        <v>0</v>
      </c>
      <c r="BC447" s="1087">
        <f t="shared" si="391"/>
        <v>0</v>
      </c>
      <c r="BD447" s="114"/>
      <c r="BE447" s="106"/>
      <c r="BF447" s="371">
        <v>0.05</v>
      </c>
      <c r="BG447" s="369">
        <f t="shared" si="392"/>
        <v>0</v>
      </c>
      <c r="BH447" s="1086">
        <f t="shared" si="393"/>
        <v>0</v>
      </c>
      <c r="BI447" s="1086">
        <f t="shared" si="394"/>
        <v>0</v>
      </c>
      <c r="BJ447" s="1086">
        <f t="shared" si="395"/>
        <v>0</v>
      </c>
      <c r="BK447" s="1086">
        <f t="shared" si="396"/>
        <v>0</v>
      </c>
      <c r="BL447" s="1086">
        <f t="shared" si="397"/>
        <v>0</v>
      </c>
      <c r="BM447" s="1087">
        <f t="shared" si="398"/>
        <v>0</v>
      </c>
    </row>
    <row r="448" spans="2:65" x14ac:dyDescent="0.25">
      <c r="B448" s="1079">
        <v>0.04</v>
      </c>
      <c r="C448" s="369"/>
      <c r="D448" s="369"/>
      <c r="E448" s="369"/>
      <c r="F448" s="369"/>
      <c r="G448" s="369"/>
      <c r="H448" s="369"/>
      <c r="I448" s="1084">
        <f>'Form 5 BIODIESEL'!$F312</f>
        <v>0</v>
      </c>
      <c r="J448" s="1084">
        <f>'Form 5 BIODIESEL'!$G312</f>
        <v>0</v>
      </c>
      <c r="K448" s="1084">
        <f>'Form 6 LNG'!$F312</f>
        <v>0</v>
      </c>
      <c r="L448" s="1084">
        <f>'Form 6 LNG'!$G312</f>
        <v>0</v>
      </c>
      <c r="M448" s="1084">
        <f>'Form 7 BUNKER C'!$F312</f>
        <v>0</v>
      </c>
      <c r="N448" s="1084">
        <f>'Form 7 BUNKER C'!$G312</f>
        <v>0</v>
      </c>
      <c r="O448" s="1084">
        <f>'Form 8 LFO Diesel'!$F312</f>
        <v>0</v>
      </c>
      <c r="P448" s="1085">
        <f>'Form 8 LFO Diesel'!$G312</f>
        <v>0</v>
      </c>
      <c r="Q448" s="113"/>
      <c r="R448" s="371">
        <v>0.04</v>
      </c>
      <c r="S448" s="369">
        <f t="shared" si="364"/>
        <v>0</v>
      </c>
      <c r="T448" s="1086">
        <f t="shared" si="365"/>
        <v>0</v>
      </c>
      <c r="U448" s="1086">
        <f t="shared" si="366"/>
        <v>0</v>
      </c>
      <c r="V448" s="1086">
        <f t="shared" si="367"/>
        <v>0</v>
      </c>
      <c r="W448" s="1086">
        <f t="shared" si="368"/>
        <v>0</v>
      </c>
      <c r="X448" s="1086">
        <f t="shared" si="369"/>
        <v>0</v>
      </c>
      <c r="Y448" s="1087">
        <f t="shared" si="370"/>
        <v>0</v>
      </c>
      <c r="Z448" s="113"/>
      <c r="AA448" s="113"/>
      <c r="AB448" s="371">
        <v>0.04</v>
      </c>
      <c r="AC448" s="369">
        <f t="shared" si="371"/>
        <v>0</v>
      </c>
      <c r="AD448" s="1086">
        <f t="shared" si="372"/>
        <v>0</v>
      </c>
      <c r="AE448" s="1086">
        <f t="shared" si="373"/>
        <v>0</v>
      </c>
      <c r="AF448" s="1086">
        <f t="shared" si="374"/>
        <v>0</v>
      </c>
      <c r="AG448" s="1086">
        <f t="shared" si="375"/>
        <v>0</v>
      </c>
      <c r="AH448" s="1086">
        <f t="shared" si="376"/>
        <v>0</v>
      </c>
      <c r="AI448" s="1087">
        <f t="shared" si="377"/>
        <v>0</v>
      </c>
      <c r="AJ448" s="113"/>
      <c r="AK448" s="106"/>
      <c r="AL448" s="371">
        <v>0.04</v>
      </c>
      <c r="AM448" s="369">
        <f t="shared" si="378"/>
        <v>0</v>
      </c>
      <c r="AN448" s="1086">
        <f t="shared" si="379"/>
        <v>0</v>
      </c>
      <c r="AO448" s="1086">
        <f t="shared" si="380"/>
        <v>0</v>
      </c>
      <c r="AP448" s="1086">
        <f t="shared" si="381"/>
        <v>0</v>
      </c>
      <c r="AQ448" s="1086">
        <f t="shared" si="382"/>
        <v>0</v>
      </c>
      <c r="AR448" s="1086">
        <f t="shared" si="383"/>
        <v>0</v>
      </c>
      <c r="AS448" s="1087">
        <f t="shared" si="384"/>
        <v>0</v>
      </c>
      <c r="AT448" s="113"/>
      <c r="AU448" s="106"/>
      <c r="AV448" s="371">
        <v>0.04</v>
      </c>
      <c r="AW448" s="369">
        <f t="shared" si="385"/>
        <v>0</v>
      </c>
      <c r="AX448" s="1086">
        <f t="shared" si="386"/>
        <v>0</v>
      </c>
      <c r="AY448" s="1086">
        <f t="shared" si="387"/>
        <v>0</v>
      </c>
      <c r="AZ448" s="1086">
        <f t="shared" si="388"/>
        <v>0</v>
      </c>
      <c r="BA448" s="1086">
        <f t="shared" si="389"/>
        <v>0</v>
      </c>
      <c r="BB448" s="1086">
        <f t="shared" si="390"/>
        <v>0</v>
      </c>
      <c r="BC448" s="1087">
        <f t="shared" si="391"/>
        <v>0</v>
      </c>
      <c r="BD448" s="114"/>
      <c r="BE448" s="106"/>
      <c r="BF448" s="371">
        <v>0.04</v>
      </c>
      <c r="BG448" s="369">
        <f t="shared" si="392"/>
        <v>0</v>
      </c>
      <c r="BH448" s="1086">
        <f t="shared" si="393"/>
        <v>0</v>
      </c>
      <c r="BI448" s="1086">
        <f t="shared" si="394"/>
        <v>0</v>
      </c>
      <c r="BJ448" s="1086">
        <f t="shared" si="395"/>
        <v>0</v>
      </c>
      <c r="BK448" s="1086">
        <f t="shared" si="396"/>
        <v>0</v>
      </c>
      <c r="BL448" s="1086">
        <f t="shared" si="397"/>
        <v>0</v>
      </c>
      <c r="BM448" s="1087">
        <f t="shared" si="398"/>
        <v>0</v>
      </c>
    </row>
    <row r="449" spans="2:65" x14ac:dyDescent="0.25">
      <c r="B449" s="1079">
        <v>0.03</v>
      </c>
      <c r="C449" s="369"/>
      <c r="D449" s="369"/>
      <c r="E449" s="369"/>
      <c r="F449" s="369"/>
      <c r="G449" s="369"/>
      <c r="H449" s="369"/>
      <c r="I449" s="1084">
        <f>'Form 5 BIODIESEL'!$F313</f>
        <v>0</v>
      </c>
      <c r="J449" s="1084">
        <f>'Form 5 BIODIESEL'!$G313</f>
        <v>0</v>
      </c>
      <c r="K449" s="1084">
        <f>'Form 6 LNG'!$F313</f>
        <v>0</v>
      </c>
      <c r="L449" s="1084">
        <f>'Form 6 LNG'!$G313</f>
        <v>0</v>
      </c>
      <c r="M449" s="1084">
        <f>'Form 7 BUNKER C'!$F313</f>
        <v>0</v>
      </c>
      <c r="N449" s="1084">
        <f>'Form 7 BUNKER C'!$G313</f>
        <v>0</v>
      </c>
      <c r="O449" s="1084">
        <f>'Form 8 LFO Diesel'!$F313</f>
        <v>0</v>
      </c>
      <c r="P449" s="1085">
        <f>'Form 8 LFO Diesel'!$G313</f>
        <v>0</v>
      </c>
      <c r="Q449" s="113"/>
      <c r="R449" s="371">
        <v>0.03</v>
      </c>
      <c r="S449" s="369">
        <f t="shared" si="364"/>
        <v>0</v>
      </c>
      <c r="T449" s="1086">
        <f t="shared" si="365"/>
        <v>0</v>
      </c>
      <c r="U449" s="1086">
        <f t="shared" si="366"/>
        <v>0</v>
      </c>
      <c r="V449" s="1086">
        <f t="shared" si="367"/>
        <v>0</v>
      </c>
      <c r="W449" s="1086">
        <f t="shared" si="368"/>
        <v>0</v>
      </c>
      <c r="X449" s="1086">
        <f t="shared" si="369"/>
        <v>0</v>
      </c>
      <c r="Y449" s="1087">
        <f t="shared" si="370"/>
        <v>0</v>
      </c>
      <c r="Z449" s="113"/>
      <c r="AA449" s="113"/>
      <c r="AB449" s="371">
        <v>0.03</v>
      </c>
      <c r="AC449" s="369">
        <f t="shared" si="371"/>
        <v>0</v>
      </c>
      <c r="AD449" s="1086">
        <f t="shared" si="372"/>
        <v>0</v>
      </c>
      <c r="AE449" s="1086">
        <f t="shared" si="373"/>
        <v>0</v>
      </c>
      <c r="AF449" s="1086">
        <f t="shared" si="374"/>
        <v>0</v>
      </c>
      <c r="AG449" s="1086">
        <f t="shared" si="375"/>
        <v>0</v>
      </c>
      <c r="AH449" s="1086">
        <f t="shared" si="376"/>
        <v>0</v>
      </c>
      <c r="AI449" s="1087">
        <f t="shared" si="377"/>
        <v>0</v>
      </c>
      <c r="AJ449" s="113"/>
      <c r="AK449" s="106"/>
      <c r="AL449" s="371">
        <v>0.03</v>
      </c>
      <c r="AM449" s="369">
        <f t="shared" si="378"/>
        <v>0</v>
      </c>
      <c r="AN449" s="1086">
        <f t="shared" si="379"/>
        <v>0</v>
      </c>
      <c r="AO449" s="1086">
        <f t="shared" si="380"/>
        <v>0</v>
      </c>
      <c r="AP449" s="1086">
        <f t="shared" si="381"/>
        <v>0</v>
      </c>
      <c r="AQ449" s="1086">
        <f t="shared" si="382"/>
        <v>0</v>
      </c>
      <c r="AR449" s="1086">
        <f t="shared" si="383"/>
        <v>0</v>
      </c>
      <c r="AS449" s="1087">
        <f t="shared" si="384"/>
        <v>0</v>
      </c>
      <c r="AT449" s="113"/>
      <c r="AU449" s="106"/>
      <c r="AV449" s="371">
        <v>0.03</v>
      </c>
      <c r="AW449" s="369">
        <f t="shared" si="385"/>
        <v>0</v>
      </c>
      <c r="AX449" s="1086">
        <f t="shared" si="386"/>
        <v>0</v>
      </c>
      <c r="AY449" s="1086">
        <f t="shared" si="387"/>
        <v>0</v>
      </c>
      <c r="AZ449" s="1086">
        <f t="shared" si="388"/>
        <v>0</v>
      </c>
      <c r="BA449" s="1086">
        <f t="shared" si="389"/>
        <v>0</v>
      </c>
      <c r="BB449" s="1086">
        <f t="shared" si="390"/>
        <v>0</v>
      </c>
      <c r="BC449" s="1087">
        <f t="shared" si="391"/>
        <v>0</v>
      </c>
      <c r="BD449" s="114"/>
      <c r="BE449" s="106"/>
      <c r="BF449" s="371">
        <v>0.03</v>
      </c>
      <c r="BG449" s="369">
        <f t="shared" si="392"/>
        <v>0</v>
      </c>
      <c r="BH449" s="1086">
        <f t="shared" si="393"/>
        <v>0</v>
      </c>
      <c r="BI449" s="1086">
        <f t="shared" si="394"/>
        <v>0</v>
      </c>
      <c r="BJ449" s="1086">
        <f t="shared" si="395"/>
        <v>0</v>
      </c>
      <c r="BK449" s="1086">
        <f t="shared" si="396"/>
        <v>0</v>
      </c>
      <c r="BL449" s="1086">
        <f t="shared" si="397"/>
        <v>0</v>
      </c>
      <c r="BM449" s="1087">
        <f t="shared" si="398"/>
        <v>0</v>
      </c>
    </row>
    <row r="450" spans="2:65" x14ac:dyDescent="0.25">
      <c r="B450" s="1079">
        <v>0.02</v>
      </c>
      <c r="C450" s="369"/>
      <c r="D450" s="369"/>
      <c r="E450" s="369"/>
      <c r="F450" s="369"/>
      <c r="G450" s="369"/>
      <c r="H450" s="369"/>
      <c r="I450" s="1084">
        <f>'Form 5 BIODIESEL'!$F314</f>
        <v>0</v>
      </c>
      <c r="J450" s="1084">
        <f>'Form 5 BIODIESEL'!$G314</f>
        <v>0</v>
      </c>
      <c r="K450" s="1084">
        <f>'Form 6 LNG'!$F314</f>
        <v>0</v>
      </c>
      <c r="L450" s="1084">
        <f>'Form 6 LNG'!$G314</f>
        <v>0</v>
      </c>
      <c r="M450" s="1084">
        <f>'Form 7 BUNKER C'!$F314</f>
        <v>0</v>
      </c>
      <c r="N450" s="1084">
        <f>'Form 7 BUNKER C'!$G314</f>
        <v>0</v>
      </c>
      <c r="O450" s="1084">
        <f>'Form 8 LFO Diesel'!$F314</f>
        <v>0</v>
      </c>
      <c r="P450" s="1085">
        <f>'Form 8 LFO Diesel'!$G314</f>
        <v>0</v>
      </c>
      <c r="Q450" s="113"/>
      <c r="R450" s="371">
        <v>0.02</v>
      </c>
      <c r="S450" s="369">
        <f t="shared" si="364"/>
        <v>0</v>
      </c>
      <c r="T450" s="1086">
        <f t="shared" si="365"/>
        <v>0</v>
      </c>
      <c r="U450" s="1086">
        <f t="shared" si="366"/>
        <v>0</v>
      </c>
      <c r="V450" s="1086">
        <f t="shared" si="367"/>
        <v>0</v>
      </c>
      <c r="W450" s="1086">
        <f t="shared" si="368"/>
        <v>0</v>
      </c>
      <c r="X450" s="1086">
        <f t="shared" si="369"/>
        <v>0</v>
      </c>
      <c r="Y450" s="1087">
        <f t="shared" si="370"/>
        <v>0</v>
      </c>
      <c r="Z450" s="113"/>
      <c r="AA450" s="113"/>
      <c r="AB450" s="371">
        <v>0.02</v>
      </c>
      <c r="AC450" s="369">
        <f t="shared" si="371"/>
        <v>0</v>
      </c>
      <c r="AD450" s="1086">
        <f t="shared" si="372"/>
        <v>0</v>
      </c>
      <c r="AE450" s="1086">
        <f t="shared" si="373"/>
        <v>0</v>
      </c>
      <c r="AF450" s="1086">
        <f t="shared" si="374"/>
        <v>0</v>
      </c>
      <c r="AG450" s="1086">
        <f t="shared" si="375"/>
        <v>0</v>
      </c>
      <c r="AH450" s="1086">
        <f t="shared" si="376"/>
        <v>0</v>
      </c>
      <c r="AI450" s="1087">
        <f t="shared" si="377"/>
        <v>0</v>
      </c>
      <c r="AJ450" s="113"/>
      <c r="AK450" s="106"/>
      <c r="AL450" s="371">
        <v>0.02</v>
      </c>
      <c r="AM450" s="369">
        <f t="shared" si="378"/>
        <v>0</v>
      </c>
      <c r="AN450" s="1086">
        <f t="shared" si="379"/>
        <v>0</v>
      </c>
      <c r="AO450" s="1086">
        <f t="shared" si="380"/>
        <v>0</v>
      </c>
      <c r="AP450" s="1086">
        <f t="shared" si="381"/>
        <v>0</v>
      </c>
      <c r="AQ450" s="1086">
        <f t="shared" si="382"/>
        <v>0</v>
      </c>
      <c r="AR450" s="1086">
        <f t="shared" si="383"/>
        <v>0</v>
      </c>
      <c r="AS450" s="1087">
        <f t="shared" si="384"/>
        <v>0</v>
      </c>
      <c r="AT450" s="113"/>
      <c r="AU450" s="106"/>
      <c r="AV450" s="371">
        <v>0.02</v>
      </c>
      <c r="AW450" s="369">
        <f t="shared" si="385"/>
        <v>0</v>
      </c>
      <c r="AX450" s="1086">
        <f t="shared" si="386"/>
        <v>0</v>
      </c>
      <c r="AY450" s="1086">
        <f t="shared" si="387"/>
        <v>0</v>
      </c>
      <c r="AZ450" s="1086">
        <f t="shared" si="388"/>
        <v>0</v>
      </c>
      <c r="BA450" s="1086">
        <f t="shared" si="389"/>
        <v>0</v>
      </c>
      <c r="BB450" s="1086">
        <f t="shared" si="390"/>
        <v>0</v>
      </c>
      <c r="BC450" s="1087">
        <f t="shared" si="391"/>
        <v>0</v>
      </c>
      <c r="BD450" s="114"/>
      <c r="BE450" s="106"/>
      <c r="BF450" s="371">
        <v>0.02</v>
      </c>
      <c r="BG450" s="369">
        <f t="shared" si="392"/>
        <v>0</v>
      </c>
      <c r="BH450" s="1086">
        <f t="shared" si="393"/>
        <v>0</v>
      </c>
      <c r="BI450" s="1086">
        <f t="shared" si="394"/>
        <v>0</v>
      </c>
      <c r="BJ450" s="1086">
        <f t="shared" si="395"/>
        <v>0</v>
      </c>
      <c r="BK450" s="1086">
        <f t="shared" si="396"/>
        <v>0</v>
      </c>
      <c r="BL450" s="1086">
        <f t="shared" si="397"/>
        <v>0</v>
      </c>
      <c r="BM450" s="1087">
        <f t="shared" si="398"/>
        <v>0</v>
      </c>
    </row>
    <row r="451" spans="2:65" x14ac:dyDescent="0.25">
      <c r="B451" s="1079">
        <v>0.01</v>
      </c>
      <c r="C451" s="369"/>
      <c r="D451" s="369"/>
      <c r="E451" s="369"/>
      <c r="F451" s="369"/>
      <c r="G451" s="369"/>
      <c r="H451" s="369"/>
      <c r="I451" s="1084">
        <f>'Form 5 BIODIESEL'!$F315</f>
        <v>0</v>
      </c>
      <c r="J451" s="1084">
        <f>'Form 5 BIODIESEL'!$G315</f>
        <v>0</v>
      </c>
      <c r="K451" s="1084">
        <f>'Form 6 LNG'!$F315</f>
        <v>0</v>
      </c>
      <c r="L451" s="1084">
        <f>'Form 6 LNG'!$G315</f>
        <v>0</v>
      </c>
      <c r="M451" s="1084">
        <f>'Form 7 BUNKER C'!$F315</f>
        <v>0</v>
      </c>
      <c r="N451" s="1084">
        <f>'Form 7 BUNKER C'!$G315</f>
        <v>0</v>
      </c>
      <c r="O451" s="1084">
        <f>'Form 8 LFO Diesel'!$F315</f>
        <v>0</v>
      </c>
      <c r="P451" s="1085">
        <f>'Form 8 LFO Diesel'!$G315</f>
        <v>0</v>
      </c>
      <c r="Q451" s="113"/>
      <c r="R451" s="371">
        <v>0.01</v>
      </c>
      <c r="S451" s="369">
        <f t="shared" si="364"/>
        <v>0</v>
      </c>
      <c r="T451" s="1086">
        <f t="shared" si="365"/>
        <v>0</v>
      </c>
      <c r="U451" s="1086">
        <f t="shared" si="366"/>
        <v>0</v>
      </c>
      <c r="V451" s="1086">
        <f t="shared" si="367"/>
        <v>0</v>
      </c>
      <c r="W451" s="1086">
        <f t="shared" si="368"/>
        <v>0</v>
      </c>
      <c r="X451" s="1086">
        <f t="shared" si="369"/>
        <v>0</v>
      </c>
      <c r="Y451" s="1087">
        <f t="shared" si="370"/>
        <v>0</v>
      </c>
      <c r="Z451" s="113"/>
      <c r="AA451" s="113"/>
      <c r="AB451" s="371">
        <v>0.01</v>
      </c>
      <c r="AC451" s="369">
        <f t="shared" si="371"/>
        <v>0</v>
      </c>
      <c r="AD451" s="1086">
        <f t="shared" si="372"/>
        <v>0</v>
      </c>
      <c r="AE451" s="1086">
        <f t="shared" si="373"/>
        <v>0</v>
      </c>
      <c r="AF451" s="1086">
        <f t="shared" si="374"/>
        <v>0</v>
      </c>
      <c r="AG451" s="1086">
        <f t="shared" si="375"/>
        <v>0</v>
      </c>
      <c r="AH451" s="1086">
        <f t="shared" si="376"/>
        <v>0</v>
      </c>
      <c r="AI451" s="1087">
        <f t="shared" si="377"/>
        <v>0</v>
      </c>
      <c r="AJ451" s="113"/>
      <c r="AK451" s="106"/>
      <c r="AL451" s="371">
        <v>0.01</v>
      </c>
      <c r="AM451" s="369">
        <f t="shared" si="378"/>
        <v>0</v>
      </c>
      <c r="AN451" s="1086">
        <f t="shared" si="379"/>
        <v>0</v>
      </c>
      <c r="AO451" s="1086">
        <f t="shared" si="380"/>
        <v>0</v>
      </c>
      <c r="AP451" s="1086">
        <f t="shared" si="381"/>
        <v>0</v>
      </c>
      <c r="AQ451" s="1086">
        <f t="shared" si="382"/>
        <v>0</v>
      </c>
      <c r="AR451" s="1086">
        <f t="shared" si="383"/>
        <v>0</v>
      </c>
      <c r="AS451" s="1087">
        <f t="shared" si="384"/>
        <v>0</v>
      </c>
      <c r="AT451" s="113"/>
      <c r="AU451" s="106"/>
      <c r="AV451" s="371">
        <v>0.01</v>
      </c>
      <c r="AW451" s="369">
        <f t="shared" si="385"/>
        <v>0</v>
      </c>
      <c r="AX451" s="1086">
        <f t="shared" si="386"/>
        <v>0</v>
      </c>
      <c r="AY451" s="1086">
        <f t="shared" si="387"/>
        <v>0</v>
      </c>
      <c r="AZ451" s="1086">
        <f t="shared" si="388"/>
        <v>0</v>
      </c>
      <c r="BA451" s="1086">
        <f t="shared" si="389"/>
        <v>0</v>
      </c>
      <c r="BB451" s="1086">
        <f t="shared" si="390"/>
        <v>0</v>
      </c>
      <c r="BC451" s="1087">
        <f t="shared" si="391"/>
        <v>0</v>
      </c>
      <c r="BD451" s="117"/>
      <c r="BE451" s="106"/>
      <c r="BF451" s="371">
        <v>0.01</v>
      </c>
      <c r="BG451" s="369">
        <f t="shared" si="392"/>
        <v>0</v>
      </c>
      <c r="BH451" s="1086">
        <f t="shared" si="393"/>
        <v>0</v>
      </c>
      <c r="BI451" s="1086">
        <f t="shared" si="394"/>
        <v>0</v>
      </c>
      <c r="BJ451" s="1086">
        <f t="shared" si="395"/>
        <v>0</v>
      </c>
      <c r="BK451" s="1086">
        <f t="shared" si="396"/>
        <v>0</v>
      </c>
      <c r="BL451" s="1086">
        <f t="shared" si="397"/>
        <v>0</v>
      </c>
      <c r="BM451" s="1087">
        <f t="shared" si="398"/>
        <v>0</v>
      </c>
    </row>
    <row r="452" spans="2:65" ht="13.8" thickBot="1" x14ac:dyDescent="0.3">
      <c r="B452" s="1080">
        <v>0</v>
      </c>
      <c r="C452" s="370"/>
      <c r="D452" s="370"/>
      <c r="E452" s="370"/>
      <c r="F452" s="370"/>
      <c r="G452" s="370"/>
      <c r="H452" s="370"/>
      <c r="I452" s="1088">
        <f>'Form 5 BIODIESEL'!$F316</f>
        <v>0</v>
      </c>
      <c r="J452" s="1088">
        <f>'Form 5 BIODIESEL'!$G316</f>
        <v>0</v>
      </c>
      <c r="K452" s="1088">
        <f>'Form 6 LNG'!$F316</f>
        <v>0</v>
      </c>
      <c r="L452" s="1088">
        <f>'Form 6 LNG'!$G316</f>
        <v>0</v>
      </c>
      <c r="M452" s="1088">
        <f>'Form 7 BUNKER C'!$F316</f>
        <v>0</v>
      </c>
      <c r="N452" s="1088">
        <f>'Form 7 BUNKER C'!$G316</f>
        <v>0</v>
      </c>
      <c r="O452" s="1088">
        <f>'Form 8 LFO Diesel'!$F316</f>
        <v>0</v>
      </c>
      <c r="P452" s="1089">
        <f>'Form 8 LFO Diesel'!$G316</f>
        <v>0</v>
      </c>
      <c r="Q452" s="113"/>
      <c r="R452" s="372">
        <v>0</v>
      </c>
      <c r="S452" s="370"/>
      <c r="T452" s="370"/>
      <c r="U452" s="920"/>
      <c r="V452" s="1090">
        <f t="shared" si="367"/>
        <v>0</v>
      </c>
      <c r="W452" s="1090">
        <f t="shared" si="368"/>
        <v>0</v>
      </c>
      <c r="X452" s="1090">
        <f t="shared" si="369"/>
        <v>0</v>
      </c>
      <c r="Y452" s="1091">
        <f t="shared" si="370"/>
        <v>0</v>
      </c>
      <c r="Z452" s="113"/>
      <c r="AA452" s="113"/>
      <c r="AB452" s="372">
        <v>0</v>
      </c>
      <c r="AC452" s="370"/>
      <c r="AD452" s="370"/>
      <c r="AE452" s="920"/>
      <c r="AF452" s="1090">
        <f t="shared" si="374"/>
        <v>0</v>
      </c>
      <c r="AG452" s="1090">
        <f t="shared" si="375"/>
        <v>0</v>
      </c>
      <c r="AH452" s="1090">
        <f t="shared" si="376"/>
        <v>0</v>
      </c>
      <c r="AI452" s="1091">
        <f t="shared" si="377"/>
        <v>0</v>
      </c>
      <c r="AJ452" s="113"/>
      <c r="AK452" s="106"/>
      <c r="AL452" s="372">
        <v>0</v>
      </c>
      <c r="AM452" s="370"/>
      <c r="AN452" s="370"/>
      <c r="AO452" s="920"/>
      <c r="AP452" s="1090">
        <f t="shared" si="381"/>
        <v>0</v>
      </c>
      <c r="AQ452" s="1090">
        <f t="shared" si="382"/>
        <v>0</v>
      </c>
      <c r="AR452" s="1090">
        <f t="shared" si="383"/>
        <v>0</v>
      </c>
      <c r="AS452" s="1091">
        <f t="shared" si="384"/>
        <v>0</v>
      </c>
      <c r="AT452" s="113"/>
      <c r="AU452" s="106"/>
      <c r="AV452" s="372">
        <v>0</v>
      </c>
      <c r="AW452" s="370"/>
      <c r="AX452" s="370"/>
      <c r="AY452" s="920"/>
      <c r="AZ452" s="1090">
        <f t="shared" si="388"/>
        <v>0</v>
      </c>
      <c r="BA452" s="1090">
        <f t="shared" si="389"/>
        <v>0</v>
      </c>
      <c r="BB452" s="1090">
        <f t="shared" si="390"/>
        <v>0</v>
      </c>
      <c r="BC452" s="1091">
        <f t="shared" si="391"/>
        <v>0</v>
      </c>
      <c r="BD452" s="117"/>
      <c r="BE452" s="106"/>
      <c r="BF452" s="372">
        <v>0</v>
      </c>
      <c r="BG452" s="370"/>
      <c r="BH452" s="370"/>
      <c r="BI452" s="920"/>
      <c r="BJ452" s="1090">
        <f t="shared" si="395"/>
        <v>0</v>
      </c>
      <c r="BK452" s="1090">
        <f t="shared" si="396"/>
        <v>0</v>
      </c>
      <c r="BL452" s="1090">
        <f t="shared" si="397"/>
        <v>0</v>
      </c>
      <c r="BM452" s="1091">
        <f t="shared" si="398"/>
        <v>0</v>
      </c>
    </row>
    <row r="453" spans="2:65" ht="14.4" customHeight="1" x14ac:dyDescent="0.25">
      <c r="B453" s="1069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  <c r="AJ453" s="106"/>
      <c r="AK453" s="106"/>
      <c r="AL453" s="106"/>
      <c r="AM453" s="106"/>
      <c r="AN453" s="106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</row>
    <row r="454" spans="2:65" ht="16.2" thickBot="1" x14ac:dyDescent="0.4">
      <c r="B454" s="166" t="s">
        <v>265</v>
      </c>
      <c r="C454" s="54"/>
      <c r="D454" s="54"/>
      <c r="E454" s="54"/>
      <c r="F454" s="54"/>
      <c r="G454" s="54"/>
      <c r="H454" s="54"/>
      <c r="I454" s="54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106"/>
      <c r="AL454" s="106"/>
      <c r="AM454" s="106"/>
      <c r="AN454" s="106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</row>
    <row r="455" spans="2:65" ht="15.6" customHeight="1" thickBot="1" x14ac:dyDescent="0.3">
      <c r="B455" s="343" t="s">
        <v>223</v>
      </c>
      <c r="C455" s="344" t="s">
        <v>51</v>
      </c>
      <c r="D455" s="344" t="s">
        <v>50</v>
      </c>
      <c r="E455" s="344" t="s">
        <v>52</v>
      </c>
      <c r="F455" s="344" t="s">
        <v>201</v>
      </c>
      <c r="G455" s="344" t="s">
        <v>12</v>
      </c>
      <c r="H455" s="344" t="s">
        <v>177</v>
      </c>
      <c r="I455" s="345" t="s">
        <v>58</v>
      </c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106"/>
      <c r="AJ455" s="106"/>
      <c r="AK455" s="106"/>
      <c r="AL455" s="106"/>
      <c r="AM455" s="106"/>
      <c r="AN455" s="106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</row>
    <row r="456" spans="2:65" ht="15.6" x14ac:dyDescent="0.35">
      <c r="B456" s="1047" t="s">
        <v>301</v>
      </c>
      <c r="C456" s="1092">
        <f>'Form 2 HYDRO'!$E$65</f>
        <v>0</v>
      </c>
      <c r="D456" s="1092">
        <f>'Form 3 SOLAR'!$E$65</f>
        <v>0</v>
      </c>
      <c r="E456" s="1092">
        <f>'Form 4 BIOMASS'!$E$65</f>
        <v>0</v>
      </c>
      <c r="F456" s="1092">
        <f>'Form 5 BIODIESEL'!$E$323</f>
        <v>0</v>
      </c>
      <c r="G456" s="1092">
        <f>'Form 6 LNG'!$E$323</f>
        <v>0</v>
      </c>
      <c r="H456" s="1092">
        <f>'Form 7 BUNKER C'!$E$323</f>
        <v>0</v>
      </c>
      <c r="I456" s="1093">
        <f>'Form 8 LFO Diesel'!$E$323</f>
        <v>0</v>
      </c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106"/>
      <c r="AL456" s="106"/>
      <c r="AM456" s="106"/>
      <c r="AN456" s="106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</row>
    <row r="457" spans="2:65" ht="15.6" x14ac:dyDescent="0.35">
      <c r="B457" s="1056" t="s">
        <v>302</v>
      </c>
      <c r="C457" s="1094">
        <f>'Form 2 HYDRO'!$F$65</f>
        <v>0</v>
      </c>
      <c r="D457" s="1094">
        <f>'Form 3 SOLAR'!$F$65</f>
        <v>0</v>
      </c>
      <c r="E457" s="1094">
        <f>'Form 4 BIOMASS'!$F$65</f>
        <v>0</v>
      </c>
      <c r="F457" s="1094">
        <f>'Form 5 BIODIESEL'!$F$323</f>
        <v>0</v>
      </c>
      <c r="G457" s="1094">
        <f>'Form 6 LNG'!$F$323</f>
        <v>0</v>
      </c>
      <c r="H457" s="1094">
        <f>'Form 7 BUNKER C'!$F$323</f>
        <v>0</v>
      </c>
      <c r="I457" s="1095">
        <f>'Form 8 LFO Diesel'!$F$323</f>
        <v>0</v>
      </c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106"/>
      <c r="AJ457" s="106"/>
      <c r="AK457" s="106"/>
      <c r="AL457" s="106"/>
      <c r="AM457" s="106"/>
      <c r="AN457" s="106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</row>
    <row r="458" spans="2:65" x14ac:dyDescent="0.25">
      <c r="B458" s="907">
        <v>2021</v>
      </c>
      <c r="C458" s="1096"/>
      <c r="D458" s="1096"/>
      <c r="E458" s="1096"/>
      <c r="F458" s="1096"/>
      <c r="G458" s="1096"/>
      <c r="H458" s="1096"/>
      <c r="I458" s="1097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  <c r="AJ458" s="106"/>
      <c r="AK458" s="106"/>
      <c r="AL458" s="106"/>
      <c r="AM458" s="106"/>
      <c r="AN458" s="106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</row>
    <row r="459" spans="2:65" x14ac:dyDescent="0.25">
      <c r="B459" s="907">
        <v>2022</v>
      </c>
      <c r="C459" s="1094">
        <f>$S$7*$C$456*(1+$C$4)^($B459-$B$458)+(1-$S$7)*$C$456+$S$8*$C$457*(1+$C$5)^($B459-$B$458)+(1-$S$8)*$C$457</f>
        <v>0</v>
      </c>
      <c r="D459" s="1094">
        <f>$T$7*$D$456*(1+$C$4)^($B459-$B$458)+(1-$T$7)*$D$456+$T$8*$D$457*(1+$C$5)^($B459-$B$458)+(1-$T$8)*$D$457</f>
        <v>0</v>
      </c>
      <c r="E459" s="1094">
        <f>$U$7*$E$456*(1+$C$4)^($B459-$B$458)+(1-$U$7)*$E$456+$U$8*$E$457*(1+$C$5)^($B459-$B$458)+(1-$U$8)*$E$457</f>
        <v>0</v>
      </c>
      <c r="F459" s="1094">
        <f>$V$7*$F$456*(1+$C$4)^($B459-$B$458)+(1-$V$7)*$F$456+$V$8*$F$457*(1+$C$5)^($B459-$B$458)+(1-$V$8)*$F$457</f>
        <v>0</v>
      </c>
      <c r="G459" s="1094">
        <f>($W$7*$G$456*(1+$C$4)^($B459-$B$458)+(1-$W$7)*$G$456+$W$8*$G$457*(1+$C$5)^($B459-$B$458)+(1-$W$8)*$G$457)*(1+$C$9)</f>
        <v>0</v>
      </c>
      <c r="H459" s="1094">
        <f>($X$7*$H$456*(1+$C$4)^($B459-$B$458)+(1-$X$7)*$H$456+$X$8*$H$457*(1+$C$5)^($B459-$B$458)+(1-$X$8)*$H$457)*(1+$C$9)</f>
        <v>0</v>
      </c>
      <c r="I459" s="1095">
        <f>($Y$7*$I$456*(1+$C$4)^($B459-$B$458)+(1-Y$7)*$I$456+$Y$8*$I$457*(1+$C$5)^($B459-$B$458)+(1-$Y$8)*$I$457)*(1+$C$9)</f>
        <v>0</v>
      </c>
      <c r="J459" s="1098"/>
      <c r="K459" s="1098"/>
      <c r="L459" s="1098"/>
      <c r="M459" s="1098"/>
      <c r="N459" s="1098"/>
      <c r="O459" s="1098"/>
      <c r="P459" s="1098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106"/>
      <c r="AJ459" s="106"/>
      <c r="AK459" s="106"/>
      <c r="AL459" s="106"/>
      <c r="AM459" s="106"/>
      <c r="AN459" s="106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</row>
    <row r="460" spans="2:65" x14ac:dyDescent="0.25">
      <c r="B460" s="907">
        <v>2023</v>
      </c>
      <c r="C460" s="1094">
        <f>$S$7*$C$456*(1+$C$4)^($B460-$B$458)+(1-$S$7)*$C$456+$S$8*$C$457*(1+$C$5)^($B460-$B$458)+(1-$S$8)*$C$457</f>
        <v>0</v>
      </c>
      <c r="D460" s="1094">
        <f>$T$7*$D$456*(1+$C$4)^($B460-$B$458)+(1-$T$7)*$D$456+$T$8*$D$457*(1+$C$5)^($B460-$B$458)+(1-$T$8)*$D$457</f>
        <v>0</v>
      </c>
      <c r="E460" s="1094">
        <f>$U$7*$E$456*(1+$C$4)^($B460-$B$458)+(1-$U$7)*$E$456+$U$8*$E$457*(1+$C$5)^($B460-$B$458)+(1-$U$8)*$E$457</f>
        <v>0</v>
      </c>
      <c r="F460" s="1094">
        <f>$V$7*$F$456*(1+$C$4)^($B460-$B$458)+(1-$V$7)*$F$456+$V$8*$F$457*(1+$C$5)^($B460-$B$458)+(1-$V$8)*$F$457</f>
        <v>0</v>
      </c>
      <c r="G460" s="1094">
        <f>($W$7*$G$456*(1+$C$4)^($B460-$B$458)+(1-$W$7)*$G$456+$W$8*$G$457*(1+$C$5)^($B460-$B$458)+(1-$W$8)*$G$457)*(1+$C$9)</f>
        <v>0</v>
      </c>
      <c r="H460" s="1094">
        <f>($X$7*$H$456*(1+$C$4)^($B460-$B$458)+(1-$X$7)*$H$456+$X$8*$H$457*(1+$C$5)^($B460-$B$458)+(1-$X$8)*$H$457)*(1+$C$9)</f>
        <v>0</v>
      </c>
      <c r="I460" s="1095">
        <f>($Y$7*$I$456*(1+$C$4)^($B460-$B$458)+(1-Y$7)*$I$456+$Y$8*$I$457*(1+$C$5)^($B460-$B$458)+(1-$Y$8)*$I$457)*(1+$C$9)</f>
        <v>0</v>
      </c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106"/>
      <c r="AJ460" s="106"/>
      <c r="AK460" s="106"/>
      <c r="AL460" s="106"/>
      <c r="AM460" s="106"/>
      <c r="AN460" s="106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</row>
    <row r="461" spans="2:65" x14ac:dyDescent="0.25">
      <c r="B461" s="907">
        <v>2024</v>
      </c>
      <c r="C461" s="1094">
        <f>$S$7*$C$456*(1+$C$4)^($B461-$B$458)+(1-$S$7)*$C$456+$S$8*$C$457*(1+$C$5)^($B461-$B$458)+(1-$S$8)*$C$457</f>
        <v>0</v>
      </c>
      <c r="D461" s="1094">
        <f>$T$7*$D$456*(1+$C$4)^($B461-$B$458)+(1-$T$7)*$D$456+$T$8*$D$457*(1+$C$5)^($B461-$B$458)+(1-$T$8)*$D$457</f>
        <v>0</v>
      </c>
      <c r="E461" s="1094">
        <f>$U$7*$E$456*(1+$C$4)^($B461-$B$458)+(1-$U$7)*$E$456+$U$8*$E$457*(1+$C$5)^($B461-$B$458)+(1-$U$8)*$E$457</f>
        <v>0</v>
      </c>
      <c r="F461" s="1094">
        <f>$V$7*$F$456*(1+$C$4)^($B461-$B$458)+(1-$V$7)*$F$456+$V$8*$F$457*(1+$C$5)^($B461-$B$458)+(1-$V$8)*$F$457</f>
        <v>0</v>
      </c>
      <c r="G461" s="1094">
        <f>($W$7*$G$456*(1+$C$4)^($B461-$B$458)+(1-$W$7)*$G$456+$W$8*$G$457*(1+$C$5)^($B461-$B$458)+(1-$W$8)*$G$457)*(1+$C$9)</f>
        <v>0</v>
      </c>
      <c r="H461" s="1094">
        <f>($X$7*$H$456*(1+$C$4)^($B461-$B$458)+(1-$X$7)*$H$456+$X$8*$H$457*(1+$C$5)^($B461-$B$458)+(1-$X$8)*$H$457)*(1+$C$9)</f>
        <v>0</v>
      </c>
      <c r="I461" s="1095">
        <f>($Y$7*$I$456*(1+$C$4)^($B461-$B$458)+(1-Y$7)*$I$456+$Y$8*$I$457*(1+$C$5)^($B461-$B$458)+(1-$Y$8)*$I$457)*(1+$C$9)</f>
        <v>0</v>
      </c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  <c r="AJ461" s="106"/>
      <c r="AK461" s="106"/>
      <c r="AL461" s="106"/>
      <c r="AM461" s="106"/>
      <c r="AN461" s="106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</row>
    <row r="462" spans="2:65" x14ac:dyDescent="0.25">
      <c r="B462" s="907">
        <v>2025</v>
      </c>
      <c r="C462" s="1094">
        <f>$S$7*$C$456*(1+$C$4)^($B462-$B$458)+(1-$S$7)*$C$456+$S$8*$C$457*(1+$C$5)^($B462-$B$458)+(1-$S$8)*$C$457</f>
        <v>0</v>
      </c>
      <c r="D462" s="1094">
        <f>$T$7*$D$456*(1+$C$4)^($B462-$B$458)+(1-$T$7)*$D$456+$T$8*$D$457*(1+$C$5)^($B462-$B$458)+(1-$T$8)*$D$457</f>
        <v>0</v>
      </c>
      <c r="E462" s="1094">
        <f>$U$7*$E$456*(1+$C$4)^($B462-$B$458)+(1-$U$7)*$E$456+$U$8*$E$457*(1+$C$5)^($B462-$B$458)+(1-$U$8)*$E$457</f>
        <v>0</v>
      </c>
      <c r="F462" s="1094">
        <f>$V$7*$F$456*(1+$C$4)^($B462-$B$458)+(1-$V$7)*$F$456+$V$8*$F$457*(1+$C$5)^($B462-$B$458)+(1-$V$8)*$F$457</f>
        <v>0</v>
      </c>
      <c r="G462" s="1094">
        <f>($W$7*$G$456*(1+$C$4)^($B462-$B$458)+(1-$W$7)*$G$456+$W$8*$G$457*(1+$C$5)^($B462-$B$458)+(1-$W$8)*$G$457)*(1+$C$9)</f>
        <v>0</v>
      </c>
      <c r="H462" s="1094">
        <f>($X$7*$H$456*(1+$C$4)^($B462-$B$458)+(1-$X$7)*$H$456+$X$8*$H$457*(1+$C$5)^($B462-$B$458)+(1-$X$8)*$H$457)*(1+$C$9)</f>
        <v>0</v>
      </c>
      <c r="I462" s="1095">
        <f>($Y$7*$I$456*(1+$C$4)^($B462-$B$458)+(1-Y$7)*$I$456+$Y$8*$I$457*(1+$C$5)^($B462-$B$458)+(1-$Y$8)*$I$457)*(1+$C$9)</f>
        <v>0</v>
      </c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  <c r="AJ462" s="106"/>
      <c r="AK462" s="106"/>
      <c r="AL462" s="106"/>
      <c r="AM462" s="106"/>
      <c r="AN462" s="106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</row>
    <row r="463" spans="2:65" ht="13.8" thickBot="1" x14ac:dyDescent="0.3">
      <c r="B463" s="917">
        <v>2026</v>
      </c>
      <c r="C463" s="1099">
        <f>$S$7*$C$456*(1+$C$4)^($B463-$B$458)+(1-$S$7)*$C$456+$S$8*$C$457*(1+$C$5)^($B463-$B$458)+(1-$S$8)*$C$457</f>
        <v>0</v>
      </c>
      <c r="D463" s="1099">
        <f>$T$7*$D$456*(1+$C$4)^($B463-$B$458)+(1-$T$7)*$D$456+$T$8*$D$457*(1+$C$5)^($B463-$B$458)+(1-$T$8)*$D$457</f>
        <v>0</v>
      </c>
      <c r="E463" s="1099">
        <f>$U$7*$E$456*(1+$C$4)^($B463-$B$458)+(1-$U$7)*$E$456+$U$8*$E$457*(1+$C$5)^($B463-$B$458)+(1-$U$8)*$E$457</f>
        <v>0</v>
      </c>
      <c r="F463" s="1099">
        <f>$V$7*$F$456*(1+$C$4)^($B463-$B$458)+(1-$V$7)*$F$456+$V$8*$F$457*(1+$C$5)^($B463-$B$458)+(1-$V$8)*$F$457</f>
        <v>0</v>
      </c>
      <c r="G463" s="1099">
        <f>($W$7*$G$456*(1+$C$4)^($B463-$B$458)+(1-$W$7)*$G$456+$W$8*$G$457*(1+$C$5)^($B463-$B$458)+(1-$W$8)*$G$457)*(1+$C$9)</f>
        <v>0</v>
      </c>
      <c r="H463" s="1099">
        <f>($X$7*$H$456*(1+$C$4)^($B463-$B$458)+(1-$X$7)*$H$456+$X$8*$H$457*(1+$C$5)^($B463-$B$458)+(1-$X$8)*$H$457)*(1+$C$9)</f>
        <v>0</v>
      </c>
      <c r="I463" s="1100">
        <f>($Y$7*$I$456*(1+$C$4)^($B463-$B$458)+(1-Y$7)*$I$456+$Y$8*$I$457*(1+$C$5)^($B463-$B$458)+(1-$Y$8)*$I$457)*(1+$C$9)</f>
        <v>0</v>
      </c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  <c r="AJ463" s="106"/>
      <c r="AK463" s="106"/>
      <c r="AL463" s="106"/>
      <c r="AM463" s="106"/>
      <c r="AN463" s="106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</row>
    <row r="464" spans="2:65" ht="13.8" thickBot="1" x14ac:dyDescent="0.3">
      <c r="B464" s="106"/>
      <c r="C464" s="120"/>
      <c r="D464" s="120"/>
      <c r="E464" s="120"/>
      <c r="F464" s="120"/>
      <c r="G464" s="120"/>
      <c r="H464" s="120"/>
      <c r="I464" s="120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106"/>
      <c r="AJ464" s="106"/>
      <c r="AK464" s="106"/>
      <c r="AL464" s="106"/>
      <c r="AM464" s="106"/>
      <c r="AN464" s="106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</row>
    <row r="465" spans="2:65" ht="16.8" customHeight="1" thickBot="1" x14ac:dyDescent="0.3">
      <c r="B465" s="346" t="s">
        <v>262</v>
      </c>
      <c r="C465" s="344" t="s">
        <v>51</v>
      </c>
      <c r="D465" s="344" t="s">
        <v>50</v>
      </c>
      <c r="E465" s="344" t="s">
        <v>52</v>
      </c>
      <c r="F465" s="344" t="s">
        <v>201</v>
      </c>
      <c r="G465" s="344" t="s">
        <v>12</v>
      </c>
      <c r="H465" s="344" t="s">
        <v>177</v>
      </c>
      <c r="I465" s="345" t="s">
        <v>58</v>
      </c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106"/>
      <c r="AJ465" s="106"/>
      <c r="AK465" s="106"/>
      <c r="AL465" s="106"/>
      <c r="AM465" s="106"/>
      <c r="AN465" s="106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</row>
    <row r="466" spans="2:65" x14ac:dyDescent="0.25">
      <c r="B466" s="1101">
        <v>2021</v>
      </c>
      <c r="C466" s="373">
        <f>'Form 2 HYDRO'!$G$65</f>
        <v>0</v>
      </c>
      <c r="D466" s="373">
        <f>'Form 3 SOLAR'!$G$65</f>
        <v>0</v>
      </c>
      <c r="E466" s="373">
        <f>'Form 4 BIOMASS'!$G$65</f>
        <v>0</v>
      </c>
      <c r="F466" s="373">
        <f>'Form 5 BIODIESEL'!$G$323</f>
        <v>0</v>
      </c>
      <c r="G466" s="373">
        <f>'Form 6 LNG'!$G$323</f>
        <v>0</v>
      </c>
      <c r="H466" s="373">
        <f>'Form 7 BUNKER C'!$G$323</f>
        <v>0</v>
      </c>
      <c r="I466" s="374">
        <f>'Form 8 LFO Diesel'!$G$323</f>
        <v>0</v>
      </c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  <c r="AD466" s="106"/>
      <c r="AE466" s="106"/>
      <c r="AF466" s="106"/>
      <c r="AG466" s="106"/>
      <c r="AH466" s="106"/>
      <c r="AI466" s="106"/>
      <c r="AJ466" s="106"/>
      <c r="AK466" s="106"/>
      <c r="AL466" s="106"/>
      <c r="AM466" s="106"/>
      <c r="AN466" s="106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</row>
    <row r="467" spans="2:65" x14ac:dyDescent="0.25">
      <c r="B467" s="1001">
        <v>2022</v>
      </c>
      <c r="C467" s="1094">
        <f>$S$9*$C$466*(1+$C$7)^($B467-$B$466)+(1-$S$9)*$C$466</f>
        <v>0</v>
      </c>
      <c r="D467" s="1094">
        <f>$T$9*$D$466*(1+$C$7)^($B467-$B$466)+(1-$T$9)*$D$466</f>
        <v>0</v>
      </c>
      <c r="E467" s="1094">
        <f>$U$9*$E$466*(1+$C$7)^($B467-$B$466)+(1-$U$9)*$E$466</f>
        <v>0</v>
      </c>
      <c r="F467" s="1094">
        <f>$V$9*$F$466*(1+$C$6)^($B467-$B$466)+(1-$V$9)*$F$466</f>
        <v>0</v>
      </c>
      <c r="G467" s="1094">
        <f>($W$9*$G$466*(1+$C$8)^($B467-$B$466)+(1-$W$9)*$G$466)*(1+$C$9)</f>
        <v>0</v>
      </c>
      <c r="H467" s="1094">
        <f>($X$9*$H$466*(1+$C$7)^($B467-$B$466)+(1-$X$9)*$H$466)*(1+$C$9)</f>
        <v>0</v>
      </c>
      <c r="I467" s="1095">
        <f>($Y$9*$I$466*(1+$C$7)^($B467-$B$466)+(1-$Y$9)*$I$466)*(1+$C$9)</f>
        <v>0</v>
      </c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  <c r="AD467" s="106"/>
      <c r="AE467" s="106"/>
      <c r="AF467" s="106"/>
      <c r="AG467" s="106"/>
      <c r="AH467" s="106"/>
      <c r="AI467" s="106"/>
      <c r="AJ467" s="106"/>
      <c r="AK467" s="106"/>
      <c r="AL467" s="106"/>
      <c r="AM467" s="106"/>
      <c r="AN467" s="106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</row>
    <row r="468" spans="2:65" x14ac:dyDescent="0.25">
      <c r="B468" s="1001">
        <v>2023</v>
      </c>
      <c r="C468" s="1094">
        <f>$S$9*$C$466*(1+$C$7)^($B468-$B$466)+(1-$S$9)*$C$466</f>
        <v>0</v>
      </c>
      <c r="D468" s="1094">
        <f>$T$9*$D$466*(1+$C$7)^($B468-$B$466)+(1-$T$9)*$D$466</f>
        <v>0</v>
      </c>
      <c r="E468" s="1094">
        <f>$U$9*$E$466*(1+$C$7)^($B468-$B$466)+(1-$U$9)*$E$466</f>
        <v>0</v>
      </c>
      <c r="F468" s="1094">
        <f>$V$9*$F$466*(1+$C$6)^($B468-$B$466)+(1-$V$9)*$F$466</f>
        <v>0</v>
      </c>
      <c r="G468" s="1094">
        <f>($W$9*$G$466*(1+$C$8)^($B468-$B$466)+(1-$W$9)*$G$466)*(1+$C$9)</f>
        <v>0</v>
      </c>
      <c r="H468" s="1094">
        <f>($X$9*$H$466*(1+$C$7)^($B468-$B$466)+(1-$X$9)*$H$466)*(1+$C$9)</f>
        <v>0</v>
      </c>
      <c r="I468" s="1095">
        <f>($Y$9*$I$466*(1+$C$7)^($B468-$B$466)+(1-$Y$9)*$I$466)*(1+$C$9)</f>
        <v>0</v>
      </c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106"/>
      <c r="AJ468" s="106"/>
      <c r="AK468" s="106"/>
      <c r="AL468" s="106"/>
      <c r="AM468" s="106"/>
      <c r="AN468" s="106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</row>
    <row r="469" spans="2:65" x14ac:dyDescent="0.25">
      <c r="B469" s="1001">
        <v>2024</v>
      </c>
      <c r="C469" s="1094">
        <f>$S$9*$C$466*(1+$C$7)^($B469-$B$466)+(1-$S$9)*$C$466</f>
        <v>0</v>
      </c>
      <c r="D469" s="1094">
        <f>$T$9*$D$466*(1+$C$7)^($B469-$B$466)+(1-$T$9)*$D$466</f>
        <v>0</v>
      </c>
      <c r="E469" s="1094">
        <f>$U$9*$E$466*(1+$C$7)^($B469-$B$466)+(1-$U$9)*$E$466</f>
        <v>0</v>
      </c>
      <c r="F469" s="1094">
        <f>$V$9*$F$466*(1+$C$6)^($B469-$B$466)+(1-$V$9)*$F$466</f>
        <v>0</v>
      </c>
      <c r="G469" s="1094">
        <f>($W$9*$G$466*(1+$C$8)^($B469-$B$466)+(1-$W$9)*$G$466)*(1+$C$9)</f>
        <v>0</v>
      </c>
      <c r="H469" s="1094">
        <f>($X$9*$H$466*(1+$C$7)^($B469-$B$466)+(1-$X$9)*$H$466)*(1+$C$9)</f>
        <v>0</v>
      </c>
      <c r="I469" s="1095">
        <f>($Y$9*$I$466*(1+$C$7)^($B469-$B$466)+(1-$Y$9)*$I$466)*(1+$C$9)</f>
        <v>0</v>
      </c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106"/>
      <c r="AJ469" s="106"/>
      <c r="AK469" s="106"/>
      <c r="AL469" s="106"/>
      <c r="AM469" s="106"/>
      <c r="AN469" s="106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</row>
    <row r="470" spans="2:65" x14ac:dyDescent="0.25">
      <c r="B470" s="1001">
        <v>2025</v>
      </c>
      <c r="C470" s="1094">
        <f>$S$9*$C$466*(1+$C$7)^($B470-$B$466)+(1-$S$9)*$C$466</f>
        <v>0</v>
      </c>
      <c r="D470" s="1094">
        <f>$T$9*$D$466*(1+$C$7)^($B470-$B$466)+(1-$T$9)*$D$466</f>
        <v>0</v>
      </c>
      <c r="E470" s="1094">
        <f>$U$9*$E$466*(1+$C$7)^($B470-$B$466)+(1-$U$9)*$E$466</f>
        <v>0</v>
      </c>
      <c r="F470" s="1094">
        <f>$V$9*$F$466*(1+$C$6)^($B470-$B$466)+(1-$V$9)*$F$466</f>
        <v>0</v>
      </c>
      <c r="G470" s="1094">
        <f>($W$9*$G$466*(1+$C$8)^($B470-$B$466)+(1-$W$9)*$G$466)*(1+$C$9)</f>
        <v>0</v>
      </c>
      <c r="H470" s="1094">
        <f>($X$9*$H$466*(1+$C$7)^($B470-$B$466)+(1-$X$9)*$H$466)*(1+$C$9)</f>
        <v>0</v>
      </c>
      <c r="I470" s="1095">
        <f>($Y$9*$I$466*(1+$C$7)^($B470-$B$466)+(1-$Y$9)*$I$466)*(1+$C$9)</f>
        <v>0</v>
      </c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106"/>
      <c r="AJ470" s="106"/>
      <c r="AK470" s="106"/>
      <c r="AL470" s="106"/>
      <c r="AM470" s="106"/>
      <c r="AN470" s="106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</row>
    <row r="471" spans="2:65" ht="13.8" thickBot="1" x14ac:dyDescent="0.3">
      <c r="B471" s="1002">
        <v>2026</v>
      </c>
      <c r="C471" s="1099">
        <f>$S$9*$C$466*(1+$C$7)^($B471-$B$466)+(1-$S$9)*$C$466</f>
        <v>0</v>
      </c>
      <c r="D471" s="1099">
        <f>$T$9*$D$466*(1+$C$7)^($B471-$B$466)+(1-$T$9)*$D$466</f>
        <v>0</v>
      </c>
      <c r="E471" s="1099">
        <f>$U$9*$E$466*(1+$C$7)^($B471-$B$466)+(1-$U$9)*$E$466</f>
        <v>0</v>
      </c>
      <c r="F471" s="1099">
        <f>$V$9*$F$466*(1+$C$6)^($B471-$B$466)+(1-$V$9)*$F$466</f>
        <v>0</v>
      </c>
      <c r="G471" s="1099">
        <f>($W$9*$G$466*(1+$C$8)^($B471-$B$466)+(1-$W$9)*$G$466)*(1+$C$9)</f>
        <v>0</v>
      </c>
      <c r="H471" s="1099">
        <f>($X$9*$H$466*(1+$C$7)^($B471-$B$466)+(1-$X$9)*$H$466)*(1+$C$9)</f>
        <v>0</v>
      </c>
      <c r="I471" s="1100">
        <f>($Y$9*$I$466*(1+$C$7)^($B471-$B$466)+(1-$Y$9)*$I$466)*(1+$C$9)</f>
        <v>0</v>
      </c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106"/>
      <c r="AJ471" s="106"/>
      <c r="AK471" s="106"/>
      <c r="AL471" s="106"/>
      <c r="AM471" s="106"/>
      <c r="AN471" s="106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</row>
    <row r="472" spans="2:65" x14ac:dyDescent="0.25"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  <c r="AH472" s="106"/>
      <c r="AI472" s="106"/>
      <c r="AJ472" s="106"/>
      <c r="AK472" s="106"/>
      <c r="AL472" s="106"/>
      <c r="AM472" s="106"/>
      <c r="AN472" s="106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</row>
    <row r="473" spans="2:65" x14ac:dyDescent="0.25"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  <c r="AH473" s="106"/>
      <c r="AI473" s="106"/>
      <c r="AJ473" s="106"/>
      <c r="AK473" s="106"/>
      <c r="AL473" s="106"/>
      <c r="AM473" s="106"/>
      <c r="AN473" s="106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</row>
    <row r="474" spans="2:65" x14ac:dyDescent="0.25"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6"/>
      <c r="AG474" s="106"/>
      <c r="AH474" s="106"/>
      <c r="AI474" s="106"/>
      <c r="AJ474" s="106"/>
      <c r="AK474" s="106"/>
      <c r="AL474" s="106"/>
      <c r="AM474" s="106"/>
      <c r="AN474" s="106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</row>
    <row r="475" spans="2:65" x14ac:dyDescent="0.25"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  <c r="AH475" s="106"/>
      <c r="AI475" s="106"/>
      <c r="AJ475" s="106"/>
      <c r="AK475" s="106"/>
      <c r="AL475" s="106"/>
      <c r="AM475" s="106"/>
      <c r="AN475" s="106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</row>
    <row r="476" spans="2:65" s="53" customFormat="1" ht="13.8" thickBot="1" x14ac:dyDescent="0.3">
      <c r="B476" s="171" t="s">
        <v>244</v>
      </c>
      <c r="C476" s="171"/>
      <c r="D476" s="266"/>
      <c r="E476" s="54"/>
      <c r="F476" s="267"/>
      <c r="G476" s="267"/>
      <c r="H476" s="54"/>
      <c r="I476" s="267"/>
      <c r="J476" s="54"/>
      <c r="K476" s="54"/>
      <c r="L476" s="54"/>
      <c r="M476" s="54"/>
      <c r="N476" s="54"/>
      <c r="O476" s="54"/>
      <c r="P476" s="54"/>
      <c r="Q476" s="54"/>
      <c r="R476" s="171"/>
      <c r="S476" s="171"/>
      <c r="T476" s="267"/>
      <c r="U476" s="267"/>
      <c r="V476" s="267"/>
      <c r="W476" s="267"/>
      <c r="X476" s="267"/>
      <c r="Y476" s="267"/>
      <c r="Z476" s="54"/>
      <c r="AA476" s="54"/>
      <c r="AB476" s="171"/>
      <c r="AC476" s="171"/>
      <c r="AD476" s="267"/>
      <c r="AE476" s="267"/>
      <c r="AF476" s="267"/>
      <c r="AG476" s="267"/>
      <c r="AH476" s="267"/>
      <c r="AI476" s="267"/>
      <c r="AJ476" s="54"/>
      <c r="AK476" s="54"/>
      <c r="AL476" s="171"/>
      <c r="AM476" s="171"/>
      <c r="AN476" s="267"/>
      <c r="AO476" s="267"/>
      <c r="AP476" s="267"/>
      <c r="AQ476" s="267"/>
      <c r="AR476" s="267"/>
      <c r="AS476" s="267"/>
      <c r="AT476" s="54"/>
      <c r="AU476" s="54"/>
      <c r="AV476" s="171"/>
      <c r="AW476" s="171"/>
      <c r="AX476" s="267"/>
      <c r="AY476" s="267"/>
      <c r="AZ476" s="267"/>
      <c r="BA476" s="267"/>
      <c r="BB476" s="267"/>
      <c r="BC476" s="267"/>
      <c r="BD476" s="54"/>
      <c r="BE476" s="54"/>
      <c r="BF476" s="171"/>
      <c r="BG476" s="171"/>
      <c r="BH476" s="267"/>
      <c r="BI476" s="267"/>
      <c r="BJ476" s="267"/>
      <c r="BK476" s="267"/>
      <c r="BL476" s="267"/>
      <c r="BM476" s="267"/>
    </row>
    <row r="477" spans="2:65" x14ac:dyDescent="0.25">
      <c r="B477" s="365">
        <v>2021</v>
      </c>
      <c r="C477" s="723" t="s">
        <v>192</v>
      </c>
      <c r="D477" s="302"/>
      <c r="E477" s="302"/>
      <c r="F477" s="302"/>
      <c r="G477" s="302"/>
      <c r="H477" s="302"/>
      <c r="I477" s="303"/>
      <c r="J477" s="110"/>
      <c r="K477" s="106"/>
      <c r="L477" s="106"/>
      <c r="M477" s="106"/>
      <c r="N477" s="106"/>
      <c r="O477" s="106"/>
      <c r="P477" s="106"/>
      <c r="Q477" s="106"/>
      <c r="R477" s="365">
        <v>2022</v>
      </c>
      <c r="S477" s="723" t="s">
        <v>192</v>
      </c>
      <c r="T477" s="302"/>
      <c r="U477" s="302"/>
      <c r="V477" s="302"/>
      <c r="W477" s="302"/>
      <c r="X477" s="302"/>
      <c r="Y477" s="303"/>
      <c r="Z477" s="106"/>
      <c r="AA477" s="106"/>
      <c r="AB477" s="365">
        <v>2023</v>
      </c>
      <c r="AC477" s="723" t="s">
        <v>192</v>
      </c>
      <c r="AD477" s="302"/>
      <c r="AE477" s="302"/>
      <c r="AF477" s="302"/>
      <c r="AG477" s="302"/>
      <c r="AH477" s="302"/>
      <c r="AI477" s="303"/>
      <c r="AJ477" s="106"/>
      <c r="AK477" s="106"/>
      <c r="AL477" s="365">
        <v>2024</v>
      </c>
      <c r="AM477" s="723" t="s">
        <v>192</v>
      </c>
      <c r="AN477" s="302"/>
      <c r="AO477" s="302"/>
      <c r="AP477" s="302"/>
      <c r="AQ477" s="302"/>
      <c r="AR477" s="302"/>
      <c r="AS477" s="303"/>
      <c r="AT477" s="106"/>
      <c r="AU477" s="106"/>
      <c r="AV477" s="365">
        <v>2025</v>
      </c>
      <c r="AW477" s="723" t="s">
        <v>192</v>
      </c>
      <c r="AX477" s="302"/>
      <c r="AY477" s="302"/>
      <c r="AZ477" s="302"/>
      <c r="BA477" s="302"/>
      <c r="BB477" s="302"/>
      <c r="BC477" s="303"/>
      <c r="BD477" s="106"/>
      <c r="BE477" s="106"/>
      <c r="BF477" s="365">
        <v>2026</v>
      </c>
      <c r="BG477" s="723" t="s">
        <v>192</v>
      </c>
      <c r="BH477" s="302"/>
      <c r="BI477" s="302"/>
      <c r="BJ477" s="302"/>
      <c r="BK477" s="302"/>
      <c r="BL477" s="302"/>
      <c r="BM477" s="303"/>
    </row>
    <row r="478" spans="2:65" ht="13.8" thickBot="1" x14ac:dyDescent="0.3">
      <c r="B478" s="331" t="s">
        <v>191</v>
      </c>
      <c r="C478" s="304" t="s">
        <v>51</v>
      </c>
      <c r="D478" s="304" t="s">
        <v>50</v>
      </c>
      <c r="E478" s="304" t="s">
        <v>52</v>
      </c>
      <c r="F478" s="304" t="s">
        <v>206</v>
      </c>
      <c r="G478" s="304" t="s">
        <v>12</v>
      </c>
      <c r="H478" s="304" t="s">
        <v>177</v>
      </c>
      <c r="I478" s="313" t="s">
        <v>58</v>
      </c>
      <c r="J478" s="106"/>
      <c r="K478" s="106"/>
      <c r="L478" s="106"/>
      <c r="M478" s="106"/>
      <c r="N478" s="106"/>
      <c r="O478" s="106"/>
      <c r="P478" s="106"/>
      <c r="Q478" s="106"/>
      <c r="R478" s="331" t="s">
        <v>191</v>
      </c>
      <c r="S478" s="304" t="s">
        <v>51</v>
      </c>
      <c r="T478" s="304" t="s">
        <v>50</v>
      </c>
      <c r="U478" s="304" t="s">
        <v>52</v>
      </c>
      <c r="V478" s="304" t="s">
        <v>206</v>
      </c>
      <c r="W478" s="304" t="s">
        <v>12</v>
      </c>
      <c r="X478" s="304" t="s">
        <v>177</v>
      </c>
      <c r="Y478" s="313" t="s">
        <v>58</v>
      </c>
      <c r="Z478" s="106"/>
      <c r="AA478" s="106"/>
      <c r="AB478" s="331" t="s">
        <v>191</v>
      </c>
      <c r="AC478" s="304" t="s">
        <v>51</v>
      </c>
      <c r="AD478" s="304" t="s">
        <v>50</v>
      </c>
      <c r="AE478" s="304" t="s">
        <v>52</v>
      </c>
      <c r="AF478" s="304" t="s">
        <v>206</v>
      </c>
      <c r="AG478" s="304" t="s">
        <v>12</v>
      </c>
      <c r="AH478" s="304" t="s">
        <v>177</v>
      </c>
      <c r="AI478" s="313" t="s">
        <v>58</v>
      </c>
      <c r="AJ478" s="106"/>
      <c r="AK478" s="106"/>
      <c r="AL478" s="331" t="s">
        <v>191</v>
      </c>
      <c r="AM478" s="304" t="s">
        <v>51</v>
      </c>
      <c r="AN478" s="304" t="s">
        <v>50</v>
      </c>
      <c r="AO478" s="304" t="s">
        <v>52</v>
      </c>
      <c r="AP478" s="304" t="s">
        <v>206</v>
      </c>
      <c r="AQ478" s="304" t="s">
        <v>12</v>
      </c>
      <c r="AR478" s="304" t="s">
        <v>177</v>
      </c>
      <c r="AS478" s="313" t="s">
        <v>58</v>
      </c>
      <c r="AT478" s="106"/>
      <c r="AU478" s="106"/>
      <c r="AV478" s="331" t="s">
        <v>191</v>
      </c>
      <c r="AW478" s="304" t="s">
        <v>51</v>
      </c>
      <c r="AX478" s="304" t="s">
        <v>50</v>
      </c>
      <c r="AY478" s="304" t="s">
        <v>52</v>
      </c>
      <c r="AZ478" s="304" t="s">
        <v>206</v>
      </c>
      <c r="BA478" s="304" t="s">
        <v>12</v>
      </c>
      <c r="BB478" s="304" t="s">
        <v>177</v>
      </c>
      <c r="BC478" s="313" t="s">
        <v>58</v>
      </c>
      <c r="BD478" s="106"/>
      <c r="BE478" s="106"/>
      <c r="BF478" s="331" t="s">
        <v>191</v>
      </c>
      <c r="BG478" s="304" t="s">
        <v>51</v>
      </c>
      <c r="BH478" s="304" t="s">
        <v>50</v>
      </c>
      <c r="BI478" s="304" t="s">
        <v>52</v>
      </c>
      <c r="BJ478" s="304" t="s">
        <v>206</v>
      </c>
      <c r="BK478" s="304" t="s">
        <v>12</v>
      </c>
      <c r="BL478" s="304" t="s">
        <v>177</v>
      </c>
      <c r="BM478" s="313" t="s">
        <v>58</v>
      </c>
    </row>
    <row r="479" spans="2:65" x14ac:dyDescent="0.25">
      <c r="B479" s="1102">
        <v>1</v>
      </c>
      <c r="C479" s="375">
        <f>'Form 2 HYDRO'!$E$90</f>
        <v>0</v>
      </c>
      <c r="D479" s="375">
        <f>'Form 3 SOLAR'!$E$90</f>
        <v>0</v>
      </c>
      <c r="E479" s="375">
        <f>'Form 4 BIOMASS'!$E$90</f>
        <v>0</v>
      </c>
      <c r="F479" s="375">
        <f>'Form 5 BIODIESEL'!E348</f>
        <v>0</v>
      </c>
      <c r="G479" s="375">
        <f>'Form 6 LNG'!E348</f>
        <v>0</v>
      </c>
      <c r="H479" s="375">
        <f>'Form 7 BUNKER C'!E348</f>
        <v>0</v>
      </c>
      <c r="I479" s="376">
        <f>'Form 8 LFO Diesel'!E348</f>
        <v>0</v>
      </c>
      <c r="J479" s="106"/>
      <c r="K479" s="106"/>
      <c r="L479" s="106"/>
      <c r="M479" s="106"/>
      <c r="N479" s="106"/>
      <c r="O479" s="106"/>
      <c r="P479" s="106"/>
      <c r="Q479" s="106"/>
      <c r="R479" s="1102">
        <v>1</v>
      </c>
      <c r="S479" s="375">
        <f>$C$479</f>
        <v>0</v>
      </c>
      <c r="T479" s="375">
        <f>$D$479</f>
        <v>0</v>
      </c>
      <c r="U479" s="375">
        <f>$E$479</f>
        <v>0</v>
      </c>
      <c r="V479" s="375">
        <f t="shared" ref="V479:V510" si="399">$F479</f>
        <v>0</v>
      </c>
      <c r="W479" s="375">
        <f t="shared" ref="W479:W510" si="400">$G479*(1+$C$9)</f>
        <v>0</v>
      </c>
      <c r="X479" s="375">
        <f t="shared" ref="X479:X510" si="401">$H479*(1+$C$9)</f>
        <v>0</v>
      </c>
      <c r="Y479" s="376">
        <f t="shared" ref="Y479:Y510" si="402">$I479*(1+$C$9)</f>
        <v>0</v>
      </c>
      <c r="Z479" s="106"/>
      <c r="AA479" s="106"/>
      <c r="AB479" s="1102">
        <v>1</v>
      </c>
      <c r="AC479" s="375">
        <f>$C$479</f>
        <v>0</v>
      </c>
      <c r="AD479" s="375">
        <f>$D$479</f>
        <v>0</v>
      </c>
      <c r="AE479" s="375">
        <f>$E$479</f>
        <v>0</v>
      </c>
      <c r="AF479" s="375">
        <f t="shared" ref="AF479:AF510" si="403">$F479</f>
        <v>0</v>
      </c>
      <c r="AG479" s="375">
        <f t="shared" ref="AG479:AG510" si="404">$G479*(1+$C$9)</f>
        <v>0</v>
      </c>
      <c r="AH479" s="375">
        <f t="shared" ref="AH479:AH510" si="405">$H479*(1+$C$9)</f>
        <v>0</v>
      </c>
      <c r="AI479" s="376">
        <f t="shared" ref="AI479:AI510" si="406">$I479*(1+$C$9)</f>
        <v>0</v>
      </c>
      <c r="AJ479" s="106"/>
      <c r="AK479" s="106"/>
      <c r="AL479" s="1102">
        <v>1</v>
      </c>
      <c r="AM479" s="375">
        <f>$C$479</f>
        <v>0</v>
      </c>
      <c r="AN479" s="375">
        <f>$D$479</f>
        <v>0</v>
      </c>
      <c r="AO479" s="375">
        <f>$E$479</f>
        <v>0</v>
      </c>
      <c r="AP479" s="375">
        <f t="shared" ref="AP479:AP510" si="407">$F479</f>
        <v>0</v>
      </c>
      <c r="AQ479" s="375">
        <f t="shared" ref="AQ479:AQ510" si="408">$G479*(1+$C$9)</f>
        <v>0</v>
      </c>
      <c r="AR479" s="375">
        <f t="shared" ref="AR479:AR510" si="409">$H479*(1+$C$9)</f>
        <v>0</v>
      </c>
      <c r="AS479" s="376">
        <f t="shared" ref="AS479:AS510" si="410">$I479*(1+$C$9)</f>
        <v>0</v>
      </c>
      <c r="AT479" s="106"/>
      <c r="AU479" s="106"/>
      <c r="AV479" s="1102">
        <v>1</v>
      </c>
      <c r="AW479" s="375">
        <f>$C$479</f>
        <v>0</v>
      </c>
      <c r="AX479" s="375">
        <f>$D$479</f>
        <v>0</v>
      </c>
      <c r="AY479" s="375">
        <f>$E$479</f>
        <v>0</v>
      </c>
      <c r="AZ479" s="375">
        <f t="shared" ref="AZ479:AZ510" si="411">$F479</f>
        <v>0</v>
      </c>
      <c r="BA479" s="375">
        <f t="shared" ref="BA479:BA510" si="412">$G479*(1+$C$9)</f>
        <v>0</v>
      </c>
      <c r="BB479" s="375">
        <f t="shared" ref="BB479:BB510" si="413">$H479*(1+$C$9)</f>
        <v>0</v>
      </c>
      <c r="BC479" s="376">
        <f t="shared" ref="BC479:BC510" si="414">$I479*(1+$C$9)</f>
        <v>0</v>
      </c>
      <c r="BD479" s="106"/>
      <c r="BE479" s="106"/>
      <c r="BF479" s="1102">
        <v>1</v>
      </c>
      <c r="BG479" s="375">
        <f>$C$479</f>
        <v>0</v>
      </c>
      <c r="BH479" s="375">
        <f>$D$479</f>
        <v>0</v>
      </c>
      <c r="BI479" s="375">
        <f>$E$479</f>
        <v>0</v>
      </c>
      <c r="BJ479" s="375">
        <f t="shared" ref="BJ479:BJ510" si="415">$F479</f>
        <v>0</v>
      </c>
      <c r="BK479" s="375">
        <f t="shared" ref="BK479:BK510" si="416">$G479*(1+$C$9)</f>
        <v>0</v>
      </c>
      <c r="BL479" s="375">
        <f t="shared" ref="BL479:BL510" si="417">$H479*(1+$C$9)</f>
        <v>0</v>
      </c>
      <c r="BM479" s="376">
        <f t="shared" ref="BM479:BM510" si="418">$I479*(1+$C$9)</f>
        <v>0</v>
      </c>
    </row>
    <row r="480" spans="2:65" x14ac:dyDescent="0.25">
      <c r="B480" s="1103">
        <v>0.99</v>
      </c>
      <c r="C480" s="377"/>
      <c r="D480" s="377"/>
      <c r="E480" s="377"/>
      <c r="F480" s="377">
        <f>'Form 5 BIODIESEL'!E349</f>
        <v>0</v>
      </c>
      <c r="G480" s="377">
        <f>'Form 6 LNG'!E349</f>
        <v>0</v>
      </c>
      <c r="H480" s="377">
        <f>'Form 7 BUNKER C'!E349</f>
        <v>0</v>
      </c>
      <c r="I480" s="378">
        <f>'Form 8 LFO Diesel'!E349</f>
        <v>0</v>
      </c>
      <c r="J480" s="106"/>
      <c r="K480" s="106"/>
      <c r="L480" s="106"/>
      <c r="M480" s="106"/>
      <c r="N480" s="106"/>
      <c r="O480" s="106"/>
      <c r="P480" s="106"/>
      <c r="Q480" s="106"/>
      <c r="R480" s="1103">
        <v>0.99</v>
      </c>
      <c r="S480" s="377">
        <f t="shared" ref="S480:S543" si="419">$C$479</f>
        <v>0</v>
      </c>
      <c r="T480" s="377">
        <f t="shared" ref="T480:T543" si="420">$D$479</f>
        <v>0</v>
      </c>
      <c r="U480" s="377">
        <f t="shared" ref="U480:U543" si="421">$E$479</f>
        <v>0</v>
      </c>
      <c r="V480" s="377">
        <f t="shared" si="399"/>
        <v>0</v>
      </c>
      <c r="W480" s="377">
        <f t="shared" si="400"/>
        <v>0</v>
      </c>
      <c r="X480" s="377">
        <f t="shared" si="401"/>
        <v>0</v>
      </c>
      <c r="Y480" s="378">
        <f t="shared" si="402"/>
        <v>0</v>
      </c>
      <c r="Z480" s="106"/>
      <c r="AA480" s="106"/>
      <c r="AB480" s="1103">
        <v>0.99</v>
      </c>
      <c r="AC480" s="377">
        <f t="shared" ref="AC480:AC543" si="422">$C$479</f>
        <v>0</v>
      </c>
      <c r="AD480" s="377">
        <f t="shared" ref="AD480:AD543" si="423">$D$479</f>
        <v>0</v>
      </c>
      <c r="AE480" s="377">
        <f t="shared" ref="AE480:AE543" si="424">$E$479</f>
        <v>0</v>
      </c>
      <c r="AF480" s="377">
        <f t="shared" si="403"/>
        <v>0</v>
      </c>
      <c r="AG480" s="377">
        <f t="shared" si="404"/>
        <v>0</v>
      </c>
      <c r="AH480" s="377">
        <f t="shared" si="405"/>
        <v>0</v>
      </c>
      <c r="AI480" s="378">
        <f t="shared" si="406"/>
        <v>0</v>
      </c>
      <c r="AJ480" s="106"/>
      <c r="AK480" s="106"/>
      <c r="AL480" s="1103">
        <v>0.99</v>
      </c>
      <c r="AM480" s="377">
        <f t="shared" ref="AM480:AM543" si="425">$C$479</f>
        <v>0</v>
      </c>
      <c r="AN480" s="377">
        <f t="shared" ref="AN480:AN543" si="426">$D$479</f>
        <v>0</v>
      </c>
      <c r="AO480" s="377">
        <f t="shared" ref="AO480:AO543" si="427">$E$479</f>
        <v>0</v>
      </c>
      <c r="AP480" s="377">
        <f t="shared" si="407"/>
        <v>0</v>
      </c>
      <c r="AQ480" s="377">
        <f t="shared" si="408"/>
        <v>0</v>
      </c>
      <c r="AR480" s="377">
        <f t="shared" si="409"/>
        <v>0</v>
      </c>
      <c r="AS480" s="378">
        <f t="shared" si="410"/>
        <v>0</v>
      </c>
      <c r="AT480" s="106"/>
      <c r="AU480" s="106"/>
      <c r="AV480" s="1103">
        <v>0.99</v>
      </c>
      <c r="AW480" s="377">
        <f t="shared" ref="AW480:AW543" si="428">$C$479</f>
        <v>0</v>
      </c>
      <c r="AX480" s="377">
        <f t="shared" ref="AX480:AX543" si="429">$D$479</f>
        <v>0</v>
      </c>
      <c r="AY480" s="377">
        <f t="shared" ref="AY480:AY543" si="430">$E$479</f>
        <v>0</v>
      </c>
      <c r="AZ480" s="377">
        <f t="shared" si="411"/>
        <v>0</v>
      </c>
      <c r="BA480" s="377">
        <f t="shared" si="412"/>
        <v>0</v>
      </c>
      <c r="BB480" s="377">
        <f t="shared" si="413"/>
        <v>0</v>
      </c>
      <c r="BC480" s="378">
        <f t="shared" si="414"/>
        <v>0</v>
      </c>
      <c r="BD480" s="106"/>
      <c r="BE480" s="106"/>
      <c r="BF480" s="1103">
        <v>0.99</v>
      </c>
      <c r="BG480" s="377">
        <f t="shared" ref="BG480:BG543" si="431">$C$479</f>
        <v>0</v>
      </c>
      <c r="BH480" s="377">
        <f t="shared" ref="BH480:BH543" si="432">$D$479</f>
        <v>0</v>
      </c>
      <c r="BI480" s="377">
        <f t="shared" ref="BI480:BI543" si="433">$E$479</f>
        <v>0</v>
      </c>
      <c r="BJ480" s="377">
        <f t="shared" si="415"/>
        <v>0</v>
      </c>
      <c r="BK480" s="377">
        <f t="shared" si="416"/>
        <v>0</v>
      </c>
      <c r="BL480" s="377">
        <f t="shared" si="417"/>
        <v>0</v>
      </c>
      <c r="BM480" s="378">
        <f t="shared" si="418"/>
        <v>0</v>
      </c>
    </row>
    <row r="481" spans="2:65" x14ac:dyDescent="0.25">
      <c r="B481" s="1103">
        <v>0.98</v>
      </c>
      <c r="C481" s="377"/>
      <c r="D481" s="377"/>
      <c r="E481" s="377"/>
      <c r="F481" s="377">
        <f>'Form 5 BIODIESEL'!E350</f>
        <v>0</v>
      </c>
      <c r="G481" s="377">
        <f>'Form 6 LNG'!E350</f>
        <v>0</v>
      </c>
      <c r="H481" s="377">
        <f>'Form 7 BUNKER C'!E350</f>
        <v>0</v>
      </c>
      <c r="I481" s="378">
        <f>'Form 8 LFO Diesel'!E350</f>
        <v>0</v>
      </c>
      <c r="J481" s="106"/>
      <c r="K481" s="106"/>
      <c r="L481" s="106"/>
      <c r="M481" s="106"/>
      <c r="N481" s="106"/>
      <c r="O481" s="106"/>
      <c r="P481" s="106"/>
      <c r="Q481" s="106"/>
      <c r="R481" s="1103">
        <v>0.98</v>
      </c>
      <c r="S481" s="377">
        <f t="shared" si="419"/>
        <v>0</v>
      </c>
      <c r="T481" s="377">
        <f t="shared" si="420"/>
        <v>0</v>
      </c>
      <c r="U481" s="377">
        <f t="shared" si="421"/>
        <v>0</v>
      </c>
      <c r="V481" s="377">
        <f t="shared" si="399"/>
        <v>0</v>
      </c>
      <c r="W481" s="377">
        <f t="shared" si="400"/>
        <v>0</v>
      </c>
      <c r="X481" s="377">
        <f t="shared" si="401"/>
        <v>0</v>
      </c>
      <c r="Y481" s="378">
        <f t="shared" si="402"/>
        <v>0</v>
      </c>
      <c r="Z481" s="106"/>
      <c r="AA481" s="106"/>
      <c r="AB481" s="1103">
        <v>0.98</v>
      </c>
      <c r="AC481" s="377">
        <f t="shared" si="422"/>
        <v>0</v>
      </c>
      <c r="AD481" s="377">
        <f t="shared" si="423"/>
        <v>0</v>
      </c>
      <c r="AE481" s="377">
        <f t="shared" si="424"/>
        <v>0</v>
      </c>
      <c r="AF481" s="377">
        <f t="shared" si="403"/>
        <v>0</v>
      </c>
      <c r="AG481" s="377">
        <f t="shared" si="404"/>
        <v>0</v>
      </c>
      <c r="AH481" s="377">
        <f t="shared" si="405"/>
        <v>0</v>
      </c>
      <c r="AI481" s="378">
        <f t="shared" si="406"/>
        <v>0</v>
      </c>
      <c r="AJ481" s="106"/>
      <c r="AK481" s="106"/>
      <c r="AL481" s="1103">
        <v>0.98</v>
      </c>
      <c r="AM481" s="377">
        <f t="shared" si="425"/>
        <v>0</v>
      </c>
      <c r="AN481" s="377">
        <f t="shared" si="426"/>
        <v>0</v>
      </c>
      <c r="AO481" s="377">
        <f t="shared" si="427"/>
        <v>0</v>
      </c>
      <c r="AP481" s="377">
        <f t="shared" si="407"/>
        <v>0</v>
      </c>
      <c r="AQ481" s="377">
        <f t="shared" si="408"/>
        <v>0</v>
      </c>
      <c r="AR481" s="377">
        <f t="shared" si="409"/>
        <v>0</v>
      </c>
      <c r="AS481" s="378">
        <f t="shared" si="410"/>
        <v>0</v>
      </c>
      <c r="AT481" s="106"/>
      <c r="AU481" s="106"/>
      <c r="AV481" s="1103">
        <v>0.98</v>
      </c>
      <c r="AW481" s="377">
        <f t="shared" si="428"/>
        <v>0</v>
      </c>
      <c r="AX481" s="377">
        <f t="shared" si="429"/>
        <v>0</v>
      </c>
      <c r="AY481" s="377">
        <f t="shared" si="430"/>
        <v>0</v>
      </c>
      <c r="AZ481" s="377">
        <f t="shared" si="411"/>
        <v>0</v>
      </c>
      <c r="BA481" s="377">
        <f t="shared" si="412"/>
        <v>0</v>
      </c>
      <c r="BB481" s="377">
        <f t="shared" si="413"/>
        <v>0</v>
      </c>
      <c r="BC481" s="378">
        <f t="shared" si="414"/>
        <v>0</v>
      </c>
      <c r="BD481" s="106"/>
      <c r="BE481" s="106"/>
      <c r="BF481" s="1103">
        <v>0.98</v>
      </c>
      <c r="BG481" s="377">
        <f t="shared" si="431"/>
        <v>0</v>
      </c>
      <c r="BH481" s="377">
        <f t="shared" si="432"/>
        <v>0</v>
      </c>
      <c r="BI481" s="377">
        <f t="shared" si="433"/>
        <v>0</v>
      </c>
      <c r="BJ481" s="377">
        <f t="shared" si="415"/>
        <v>0</v>
      </c>
      <c r="BK481" s="377">
        <f t="shared" si="416"/>
        <v>0</v>
      </c>
      <c r="BL481" s="377">
        <f t="shared" si="417"/>
        <v>0</v>
      </c>
      <c r="BM481" s="378">
        <f t="shared" si="418"/>
        <v>0</v>
      </c>
    </row>
    <row r="482" spans="2:65" x14ac:dyDescent="0.25">
      <c r="B482" s="1103">
        <v>0.97</v>
      </c>
      <c r="C482" s="377"/>
      <c r="D482" s="377"/>
      <c r="E482" s="377"/>
      <c r="F482" s="377">
        <f>'Form 5 BIODIESEL'!E351</f>
        <v>0</v>
      </c>
      <c r="G482" s="377">
        <f>'Form 6 LNG'!E351</f>
        <v>0</v>
      </c>
      <c r="H482" s="377">
        <f>'Form 7 BUNKER C'!E351</f>
        <v>0</v>
      </c>
      <c r="I482" s="378">
        <f>'Form 8 LFO Diesel'!E351</f>
        <v>0</v>
      </c>
      <c r="J482" s="106"/>
      <c r="K482" s="106"/>
      <c r="L482" s="106"/>
      <c r="M482" s="106"/>
      <c r="N482" s="106"/>
      <c r="O482" s="106"/>
      <c r="P482" s="106"/>
      <c r="Q482" s="106"/>
      <c r="R482" s="1103">
        <v>0.97</v>
      </c>
      <c r="S482" s="377">
        <f t="shared" si="419"/>
        <v>0</v>
      </c>
      <c r="T482" s="377">
        <f t="shared" si="420"/>
        <v>0</v>
      </c>
      <c r="U482" s="377">
        <f t="shared" si="421"/>
        <v>0</v>
      </c>
      <c r="V482" s="377">
        <f t="shared" si="399"/>
        <v>0</v>
      </c>
      <c r="W482" s="377">
        <f t="shared" si="400"/>
        <v>0</v>
      </c>
      <c r="X482" s="377">
        <f t="shared" si="401"/>
        <v>0</v>
      </c>
      <c r="Y482" s="378">
        <f t="shared" si="402"/>
        <v>0</v>
      </c>
      <c r="Z482" s="106"/>
      <c r="AA482" s="106"/>
      <c r="AB482" s="1103">
        <v>0.97</v>
      </c>
      <c r="AC482" s="377">
        <f t="shared" si="422"/>
        <v>0</v>
      </c>
      <c r="AD482" s="377">
        <f t="shared" si="423"/>
        <v>0</v>
      </c>
      <c r="AE482" s="377">
        <f t="shared" si="424"/>
        <v>0</v>
      </c>
      <c r="AF482" s="377">
        <f t="shared" si="403"/>
        <v>0</v>
      </c>
      <c r="AG482" s="377">
        <f t="shared" si="404"/>
        <v>0</v>
      </c>
      <c r="AH482" s="377">
        <f t="shared" si="405"/>
        <v>0</v>
      </c>
      <c r="AI482" s="378">
        <f t="shared" si="406"/>
        <v>0</v>
      </c>
      <c r="AJ482" s="106"/>
      <c r="AK482" s="106"/>
      <c r="AL482" s="1103">
        <v>0.97</v>
      </c>
      <c r="AM482" s="377">
        <f t="shared" si="425"/>
        <v>0</v>
      </c>
      <c r="AN482" s="377">
        <f t="shared" si="426"/>
        <v>0</v>
      </c>
      <c r="AO482" s="377">
        <f t="shared" si="427"/>
        <v>0</v>
      </c>
      <c r="AP482" s="377">
        <f t="shared" si="407"/>
        <v>0</v>
      </c>
      <c r="AQ482" s="377">
        <f t="shared" si="408"/>
        <v>0</v>
      </c>
      <c r="AR482" s="377">
        <f t="shared" si="409"/>
        <v>0</v>
      </c>
      <c r="AS482" s="378">
        <f t="shared" si="410"/>
        <v>0</v>
      </c>
      <c r="AT482" s="106"/>
      <c r="AU482" s="106"/>
      <c r="AV482" s="1103">
        <v>0.97</v>
      </c>
      <c r="AW482" s="377">
        <f t="shared" si="428"/>
        <v>0</v>
      </c>
      <c r="AX482" s="377">
        <f t="shared" si="429"/>
        <v>0</v>
      </c>
      <c r="AY482" s="377">
        <f t="shared" si="430"/>
        <v>0</v>
      </c>
      <c r="AZ482" s="377">
        <f t="shared" si="411"/>
        <v>0</v>
      </c>
      <c r="BA482" s="377">
        <f t="shared" si="412"/>
        <v>0</v>
      </c>
      <c r="BB482" s="377">
        <f t="shared" si="413"/>
        <v>0</v>
      </c>
      <c r="BC482" s="378">
        <f t="shared" si="414"/>
        <v>0</v>
      </c>
      <c r="BD482" s="106"/>
      <c r="BE482" s="106"/>
      <c r="BF482" s="1103">
        <v>0.97</v>
      </c>
      <c r="BG482" s="377">
        <f t="shared" si="431"/>
        <v>0</v>
      </c>
      <c r="BH482" s="377">
        <f t="shared" si="432"/>
        <v>0</v>
      </c>
      <c r="BI482" s="377">
        <f t="shared" si="433"/>
        <v>0</v>
      </c>
      <c r="BJ482" s="377">
        <f t="shared" si="415"/>
        <v>0</v>
      </c>
      <c r="BK482" s="377">
        <f t="shared" si="416"/>
        <v>0</v>
      </c>
      <c r="BL482" s="377">
        <f t="shared" si="417"/>
        <v>0</v>
      </c>
      <c r="BM482" s="378">
        <f t="shared" si="418"/>
        <v>0</v>
      </c>
    </row>
    <row r="483" spans="2:65" x14ac:dyDescent="0.25">
      <c r="B483" s="1103">
        <v>0.96</v>
      </c>
      <c r="C483" s="377"/>
      <c r="D483" s="377"/>
      <c r="E483" s="377"/>
      <c r="F483" s="377">
        <f>'Form 5 BIODIESEL'!E352</f>
        <v>0</v>
      </c>
      <c r="G483" s="377">
        <f>'Form 6 LNG'!E352</f>
        <v>0</v>
      </c>
      <c r="H483" s="377">
        <f>'Form 7 BUNKER C'!E352</f>
        <v>0</v>
      </c>
      <c r="I483" s="378">
        <f>'Form 8 LFO Diesel'!E352</f>
        <v>0</v>
      </c>
      <c r="J483" s="106"/>
      <c r="K483" s="106"/>
      <c r="L483" s="106"/>
      <c r="M483" s="106"/>
      <c r="N483" s="106"/>
      <c r="O483" s="106"/>
      <c r="P483" s="106"/>
      <c r="Q483" s="106"/>
      <c r="R483" s="1103">
        <v>0.96</v>
      </c>
      <c r="S483" s="377">
        <f t="shared" si="419"/>
        <v>0</v>
      </c>
      <c r="T483" s="377">
        <f t="shared" si="420"/>
        <v>0</v>
      </c>
      <c r="U483" s="377">
        <f t="shared" si="421"/>
        <v>0</v>
      </c>
      <c r="V483" s="377">
        <f t="shared" si="399"/>
        <v>0</v>
      </c>
      <c r="W483" s="377">
        <f t="shared" si="400"/>
        <v>0</v>
      </c>
      <c r="X483" s="377">
        <f t="shared" si="401"/>
        <v>0</v>
      </c>
      <c r="Y483" s="378">
        <f t="shared" si="402"/>
        <v>0</v>
      </c>
      <c r="Z483" s="106"/>
      <c r="AA483" s="106"/>
      <c r="AB483" s="1103">
        <v>0.96</v>
      </c>
      <c r="AC483" s="377">
        <f t="shared" si="422"/>
        <v>0</v>
      </c>
      <c r="AD483" s="377">
        <f t="shared" si="423"/>
        <v>0</v>
      </c>
      <c r="AE483" s="377">
        <f t="shared" si="424"/>
        <v>0</v>
      </c>
      <c r="AF483" s="377">
        <f t="shared" si="403"/>
        <v>0</v>
      </c>
      <c r="AG483" s="377">
        <f t="shared" si="404"/>
        <v>0</v>
      </c>
      <c r="AH483" s="377">
        <f t="shared" si="405"/>
        <v>0</v>
      </c>
      <c r="AI483" s="378">
        <f t="shared" si="406"/>
        <v>0</v>
      </c>
      <c r="AJ483" s="106"/>
      <c r="AK483" s="106"/>
      <c r="AL483" s="1103">
        <v>0.96</v>
      </c>
      <c r="AM483" s="377">
        <f t="shared" si="425"/>
        <v>0</v>
      </c>
      <c r="AN483" s="377">
        <f t="shared" si="426"/>
        <v>0</v>
      </c>
      <c r="AO483" s="377">
        <f t="shared" si="427"/>
        <v>0</v>
      </c>
      <c r="AP483" s="377">
        <f t="shared" si="407"/>
        <v>0</v>
      </c>
      <c r="AQ483" s="377">
        <f t="shared" si="408"/>
        <v>0</v>
      </c>
      <c r="AR483" s="377">
        <f t="shared" si="409"/>
        <v>0</v>
      </c>
      <c r="AS483" s="378">
        <f t="shared" si="410"/>
        <v>0</v>
      </c>
      <c r="AT483" s="106"/>
      <c r="AU483" s="106"/>
      <c r="AV483" s="1103">
        <v>0.96</v>
      </c>
      <c r="AW483" s="377">
        <f t="shared" si="428"/>
        <v>0</v>
      </c>
      <c r="AX483" s="377">
        <f t="shared" si="429"/>
        <v>0</v>
      </c>
      <c r="AY483" s="377">
        <f t="shared" si="430"/>
        <v>0</v>
      </c>
      <c r="AZ483" s="377">
        <f t="shared" si="411"/>
        <v>0</v>
      </c>
      <c r="BA483" s="377">
        <f t="shared" si="412"/>
        <v>0</v>
      </c>
      <c r="BB483" s="377">
        <f t="shared" si="413"/>
        <v>0</v>
      </c>
      <c r="BC483" s="378">
        <f t="shared" si="414"/>
        <v>0</v>
      </c>
      <c r="BD483" s="106"/>
      <c r="BE483" s="106"/>
      <c r="BF483" s="1103">
        <v>0.96</v>
      </c>
      <c r="BG483" s="377">
        <f t="shared" si="431"/>
        <v>0</v>
      </c>
      <c r="BH483" s="377">
        <f t="shared" si="432"/>
        <v>0</v>
      </c>
      <c r="BI483" s="377">
        <f t="shared" si="433"/>
        <v>0</v>
      </c>
      <c r="BJ483" s="377">
        <f t="shared" si="415"/>
        <v>0</v>
      </c>
      <c r="BK483" s="377">
        <f t="shared" si="416"/>
        <v>0</v>
      </c>
      <c r="BL483" s="377">
        <f t="shared" si="417"/>
        <v>0</v>
      </c>
      <c r="BM483" s="378">
        <f t="shared" si="418"/>
        <v>0</v>
      </c>
    </row>
    <row r="484" spans="2:65" x14ac:dyDescent="0.25">
      <c r="B484" s="1103">
        <v>0.95</v>
      </c>
      <c r="C484" s="377"/>
      <c r="D484" s="377"/>
      <c r="E484" s="377"/>
      <c r="F484" s="377">
        <f>'Form 5 BIODIESEL'!E353</f>
        <v>0</v>
      </c>
      <c r="G484" s="377">
        <f>'Form 6 LNG'!E353</f>
        <v>0</v>
      </c>
      <c r="H484" s="377">
        <f>'Form 7 BUNKER C'!E353</f>
        <v>0</v>
      </c>
      <c r="I484" s="378">
        <f>'Form 8 LFO Diesel'!E353</f>
        <v>0</v>
      </c>
      <c r="J484" s="106"/>
      <c r="K484" s="106"/>
      <c r="L484" s="106"/>
      <c r="M484" s="106"/>
      <c r="N484" s="106"/>
      <c r="O484" s="106"/>
      <c r="P484" s="106"/>
      <c r="Q484" s="106"/>
      <c r="R484" s="1103">
        <v>0.95</v>
      </c>
      <c r="S484" s="377">
        <f t="shared" si="419"/>
        <v>0</v>
      </c>
      <c r="T484" s="377">
        <f t="shared" si="420"/>
        <v>0</v>
      </c>
      <c r="U484" s="377">
        <f t="shared" si="421"/>
        <v>0</v>
      </c>
      <c r="V484" s="377">
        <f t="shared" si="399"/>
        <v>0</v>
      </c>
      <c r="W484" s="377">
        <f t="shared" si="400"/>
        <v>0</v>
      </c>
      <c r="X484" s="377">
        <f t="shared" si="401"/>
        <v>0</v>
      </c>
      <c r="Y484" s="378">
        <f t="shared" si="402"/>
        <v>0</v>
      </c>
      <c r="Z484" s="106"/>
      <c r="AA484" s="106"/>
      <c r="AB484" s="1103">
        <v>0.95</v>
      </c>
      <c r="AC484" s="377">
        <f t="shared" si="422"/>
        <v>0</v>
      </c>
      <c r="AD484" s="377">
        <f t="shared" si="423"/>
        <v>0</v>
      </c>
      <c r="AE484" s="377">
        <f t="shared" si="424"/>
        <v>0</v>
      </c>
      <c r="AF484" s="377">
        <f t="shared" si="403"/>
        <v>0</v>
      </c>
      <c r="AG484" s="377">
        <f t="shared" si="404"/>
        <v>0</v>
      </c>
      <c r="AH484" s="377">
        <f t="shared" si="405"/>
        <v>0</v>
      </c>
      <c r="AI484" s="378">
        <f t="shared" si="406"/>
        <v>0</v>
      </c>
      <c r="AJ484" s="106"/>
      <c r="AK484" s="106"/>
      <c r="AL484" s="1103">
        <v>0.95</v>
      </c>
      <c r="AM484" s="377">
        <f t="shared" si="425"/>
        <v>0</v>
      </c>
      <c r="AN484" s="377">
        <f t="shared" si="426"/>
        <v>0</v>
      </c>
      <c r="AO484" s="377">
        <f t="shared" si="427"/>
        <v>0</v>
      </c>
      <c r="AP484" s="377">
        <f t="shared" si="407"/>
        <v>0</v>
      </c>
      <c r="AQ484" s="377">
        <f t="shared" si="408"/>
        <v>0</v>
      </c>
      <c r="AR484" s="377">
        <f t="shared" si="409"/>
        <v>0</v>
      </c>
      <c r="AS484" s="378">
        <f t="shared" si="410"/>
        <v>0</v>
      </c>
      <c r="AT484" s="106"/>
      <c r="AU484" s="106"/>
      <c r="AV484" s="1103">
        <v>0.95</v>
      </c>
      <c r="AW484" s="377">
        <f t="shared" si="428"/>
        <v>0</v>
      </c>
      <c r="AX484" s="377">
        <f t="shared" si="429"/>
        <v>0</v>
      </c>
      <c r="AY484" s="377">
        <f t="shared" si="430"/>
        <v>0</v>
      </c>
      <c r="AZ484" s="377">
        <f t="shared" si="411"/>
        <v>0</v>
      </c>
      <c r="BA484" s="377">
        <f t="shared" si="412"/>
        <v>0</v>
      </c>
      <c r="BB484" s="377">
        <f t="shared" si="413"/>
        <v>0</v>
      </c>
      <c r="BC484" s="378">
        <f t="shared" si="414"/>
        <v>0</v>
      </c>
      <c r="BD484" s="106"/>
      <c r="BE484" s="106"/>
      <c r="BF484" s="1103">
        <v>0.95</v>
      </c>
      <c r="BG484" s="377">
        <f t="shared" si="431"/>
        <v>0</v>
      </c>
      <c r="BH484" s="377">
        <f t="shared" si="432"/>
        <v>0</v>
      </c>
      <c r="BI484" s="377">
        <f t="shared" si="433"/>
        <v>0</v>
      </c>
      <c r="BJ484" s="377">
        <f t="shared" si="415"/>
        <v>0</v>
      </c>
      <c r="BK484" s="377">
        <f t="shared" si="416"/>
        <v>0</v>
      </c>
      <c r="BL484" s="377">
        <f t="shared" si="417"/>
        <v>0</v>
      </c>
      <c r="BM484" s="378">
        <f t="shared" si="418"/>
        <v>0</v>
      </c>
    </row>
    <row r="485" spans="2:65" x14ac:dyDescent="0.25">
      <c r="B485" s="1103">
        <v>0.94</v>
      </c>
      <c r="C485" s="377"/>
      <c r="D485" s="377"/>
      <c r="E485" s="377"/>
      <c r="F485" s="377">
        <f>'Form 5 BIODIESEL'!E354</f>
        <v>0</v>
      </c>
      <c r="G485" s="377">
        <f>'Form 6 LNG'!E354</f>
        <v>0</v>
      </c>
      <c r="H485" s="377">
        <f>'Form 7 BUNKER C'!E354</f>
        <v>0</v>
      </c>
      <c r="I485" s="378">
        <f>'Form 8 LFO Diesel'!E354</f>
        <v>0</v>
      </c>
      <c r="J485" s="106"/>
      <c r="K485" s="106"/>
      <c r="L485" s="106"/>
      <c r="M485" s="106"/>
      <c r="N485" s="106"/>
      <c r="O485" s="106"/>
      <c r="P485" s="106"/>
      <c r="Q485" s="106"/>
      <c r="R485" s="1103">
        <v>0.94</v>
      </c>
      <c r="S485" s="377">
        <f t="shared" si="419"/>
        <v>0</v>
      </c>
      <c r="T485" s="377">
        <f t="shared" si="420"/>
        <v>0</v>
      </c>
      <c r="U485" s="377">
        <f t="shared" si="421"/>
        <v>0</v>
      </c>
      <c r="V485" s="377">
        <f t="shared" si="399"/>
        <v>0</v>
      </c>
      <c r="W485" s="377">
        <f t="shared" si="400"/>
        <v>0</v>
      </c>
      <c r="X485" s="377">
        <f t="shared" si="401"/>
        <v>0</v>
      </c>
      <c r="Y485" s="378">
        <f t="shared" si="402"/>
        <v>0</v>
      </c>
      <c r="Z485" s="106"/>
      <c r="AA485" s="106"/>
      <c r="AB485" s="1103">
        <v>0.94</v>
      </c>
      <c r="AC485" s="377">
        <f t="shared" si="422"/>
        <v>0</v>
      </c>
      <c r="AD485" s="377">
        <f t="shared" si="423"/>
        <v>0</v>
      </c>
      <c r="AE485" s="377">
        <f t="shared" si="424"/>
        <v>0</v>
      </c>
      <c r="AF485" s="377">
        <f t="shared" si="403"/>
        <v>0</v>
      </c>
      <c r="AG485" s="377">
        <f t="shared" si="404"/>
        <v>0</v>
      </c>
      <c r="AH485" s="377">
        <f t="shared" si="405"/>
        <v>0</v>
      </c>
      <c r="AI485" s="378">
        <f t="shared" si="406"/>
        <v>0</v>
      </c>
      <c r="AJ485" s="106"/>
      <c r="AK485" s="106"/>
      <c r="AL485" s="1103">
        <v>0.94</v>
      </c>
      <c r="AM485" s="377">
        <f t="shared" si="425"/>
        <v>0</v>
      </c>
      <c r="AN485" s="377">
        <f t="shared" si="426"/>
        <v>0</v>
      </c>
      <c r="AO485" s="377">
        <f t="shared" si="427"/>
        <v>0</v>
      </c>
      <c r="AP485" s="377">
        <f t="shared" si="407"/>
        <v>0</v>
      </c>
      <c r="AQ485" s="377">
        <f t="shared" si="408"/>
        <v>0</v>
      </c>
      <c r="AR485" s="377">
        <f t="shared" si="409"/>
        <v>0</v>
      </c>
      <c r="AS485" s="378">
        <f t="shared" si="410"/>
        <v>0</v>
      </c>
      <c r="AT485" s="106"/>
      <c r="AU485" s="106"/>
      <c r="AV485" s="1103">
        <v>0.94</v>
      </c>
      <c r="AW485" s="377">
        <f t="shared" si="428"/>
        <v>0</v>
      </c>
      <c r="AX485" s="377">
        <f t="shared" si="429"/>
        <v>0</v>
      </c>
      <c r="AY485" s="377">
        <f t="shared" si="430"/>
        <v>0</v>
      </c>
      <c r="AZ485" s="377">
        <f t="shared" si="411"/>
        <v>0</v>
      </c>
      <c r="BA485" s="377">
        <f t="shared" si="412"/>
        <v>0</v>
      </c>
      <c r="BB485" s="377">
        <f t="shared" si="413"/>
        <v>0</v>
      </c>
      <c r="BC485" s="378">
        <f t="shared" si="414"/>
        <v>0</v>
      </c>
      <c r="BD485" s="106"/>
      <c r="BE485" s="106"/>
      <c r="BF485" s="1103">
        <v>0.94</v>
      </c>
      <c r="BG485" s="377">
        <f t="shared" si="431"/>
        <v>0</v>
      </c>
      <c r="BH485" s="377">
        <f t="shared" si="432"/>
        <v>0</v>
      </c>
      <c r="BI485" s="377">
        <f t="shared" si="433"/>
        <v>0</v>
      </c>
      <c r="BJ485" s="377">
        <f t="shared" si="415"/>
        <v>0</v>
      </c>
      <c r="BK485" s="377">
        <f t="shared" si="416"/>
        <v>0</v>
      </c>
      <c r="BL485" s="377">
        <f t="shared" si="417"/>
        <v>0</v>
      </c>
      <c r="BM485" s="378">
        <f t="shared" si="418"/>
        <v>0</v>
      </c>
    </row>
    <row r="486" spans="2:65" x14ac:dyDescent="0.25">
      <c r="B486" s="1103">
        <v>0.93</v>
      </c>
      <c r="C486" s="377"/>
      <c r="D486" s="377"/>
      <c r="E486" s="377"/>
      <c r="F486" s="377">
        <f>'Form 5 BIODIESEL'!E355</f>
        <v>0</v>
      </c>
      <c r="G486" s="377">
        <f>'Form 6 LNG'!E355</f>
        <v>0</v>
      </c>
      <c r="H486" s="377">
        <f>'Form 7 BUNKER C'!E355</f>
        <v>0</v>
      </c>
      <c r="I486" s="378">
        <f>'Form 8 LFO Diesel'!E355</f>
        <v>0</v>
      </c>
      <c r="J486" s="106"/>
      <c r="K486" s="106"/>
      <c r="L486" s="106"/>
      <c r="M486" s="106"/>
      <c r="N486" s="106"/>
      <c r="O486" s="106"/>
      <c r="P486" s="106"/>
      <c r="Q486" s="106"/>
      <c r="R486" s="1103">
        <v>0.93</v>
      </c>
      <c r="S486" s="377">
        <f t="shared" si="419"/>
        <v>0</v>
      </c>
      <c r="T486" s="377">
        <f t="shared" si="420"/>
        <v>0</v>
      </c>
      <c r="U486" s="377">
        <f t="shared" si="421"/>
        <v>0</v>
      </c>
      <c r="V486" s="377">
        <f t="shared" si="399"/>
        <v>0</v>
      </c>
      <c r="W486" s="377">
        <f t="shared" si="400"/>
        <v>0</v>
      </c>
      <c r="X486" s="377">
        <f t="shared" si="401"/>
        <v>0</v>
      </c>
      <c r="Y486" s="378">
        <f t="shared" si="402"/>
        <v>0</v>
      </c>
      <c r="Z486" s="106"/>
      <c r="AA486" s="106"/>
      <c r="AB486" s="1103">
        <v>0.93</v>
      </c>
      <c r="AC486" s="377">
        <f t="shared" si="422"/>
        <v>0</v>
      </c>
      <c r="AD486" s="377">
        <f t="shared" si="423"/>
        <v>0</v>
      </c>
      <c r="AE486" s="377">
        <f t="shared" si="424"/>
        <v>0</v>
      </c>
      <c r="AF486" s="377">
        <f t="shared" si="403"/>
        <v>0</v>
      </c>
      <c r="AG486" s="377">
        <f t="shared" si="404"/>
        <v>0</v>
      </c>
      <c r="AH486" s="377">
        <f t="shared" si="405"/>
        <v>0</v>
      </c>
      <c r="AI486" s="378">
        <f t="shared" si="406"/>
        <v>0</v>
      </c>
      <c r="AJ486" s="106"/>
      <c r="AK486" s="106"/>
      <c r="AL486" s="1103">
        <v>0.93</v>
      </c>
      <c r="AM486" s="377">
        <f t="shared" si="425"/>
        <v>0</v>
      </c>
      <c r="AN486" s="377">
        <f t="shared" si="426"/>
        <v>0</v>
      </c>
      <c r="AO486" s="377">
        <f t="shared" si="427"/>
        <v>0</v>
      </c>
      <c r="AP486" s="377">
        <f t="shared" si="407"/>
        <v>0</v>
      </c>
      <c r="AQ486" s="377">
        <f t="shared" si="408"/>
        <v>0</v>
      </c>
      <c r="AR486" s="377">
        <f t="shared" si="409"/>
        <v>0</v>
      </c>
      <c r="AS486" s="378">
        <f t="shared" si="410"/>
        <v>0</v>
      </c>
      <c r="AT486" s="106"/>
      <c r="AU486" s="106"/>
      <c r="AV486" s="1103">
        <v>0.93</v>
      </c>
      <c r="AW486" s="377">
        <f t="shared" si="428"/>
        <v>0</v>
      </c>
      <c r="AX486" s="377">
        <f t="shared" si="429"/>
        <v>0</v>
      </c>
      <c r="AY486" s="377">
        <f t="shared" si="430"/>
        <v>0</v>
      </c>
      <c r="AZ486" s="377">
        <f t="shared" si="411"/>
        <v>0</v>
      </c>
      <c r="BA486" s="377">
        <f t="shared" si="412"/>
        <v>0</v>
      </c>
      <c r="BB486" s="377">
        <f t="shared" si="413"/>
        <v>0</v>
      </c>
      <c r="BC486" s="378">
        <f t="shared" si="414"/>
        <v>0</v>
      </c>
      <c r="BD486" s="106"/>
      <c r="BE486" s="106"/>
      <c r="BF486" s="1103">
        <v>0.93</v>
      </c>
      <c r="BG486" s="377">
        <f t="shared" si="431"/>
        <v>0</v>
      </c>
      <c r="BH486" s="377">
        <f t="shared" si="432"/>
        <v>0</v>
      </c>
      <c r="BI486" s="377">
        <f t="shared" si="433"/>
        <v>0</v>
      </c>
      <c r="BJ486" s="377">
        <f t="shared" si="415"/>
        <v>0</v>
      </c>
      <c r="BK486" s="377">
        <f t="shared" si="416"/>
        <v>0</v>
      </c>
      <c r="BL486" s="377">
        <f t="shared" si="417"/>
        <v>0</v>
      </c>
      <c r="BM486" s="378">
        <f t="shared" si="418"/>
        <v>0</v>
      </c>
    </row>
    <row r="487" spans="2:65" x14ac:dyDescent="0.25">
      <c r="B487" s="1103">
        <v>0.92</v>
      </c>
      <c r="C487" s="377"/>
      <c r="D487" s="377"/>
      <c r="E487" s="377"/>
      <c r="F487" s="377">
        <f>'Form 5 BIODIESEL'!E356</f>
        <v>0</v>
      </c>
      <c r="G487" s="377">
        <f>'Form 6 LNG'!E356</f>
        <v>0</v>
      </c>
      <c r="H487" s="377">
        <f>'Form 7 BUNKER C'!E356</f>
        <v>0</v>
      </c>
      <c r="I487" s="378">
        <f>'Form 8 LFO Diesel'!E356</f>
        <v>0</v>
      </c>
      <c r="J487" s="106"/>
      <c r="K487" s="106"/>
      <c r="L487" s="106"/>
      <c r="M487" s="106"/>
      <c r="N487" s="106"/>
      <c r="O487" s="106"/>
      <c r="P487" s="106"/>
      <c r="Q487" s="106"/>
      <c r="R487" s="1103">
        <v>0.92</v>
      </c>
      <c r="S487" s="377">
        <f t="shared" si="419"/>
        <v>0</v>
      </c>
      <c r="T487" s="377">
        <f t="shared" si="420"/>
        <v>0</v>
      </c>
      <c r="U487" s="377">
        <f t="shared" si="421"/>
        <v>0</v>
      </c>
      <c r="V487" s="377">
        <f t="shared" si="399"/>
        <v>0</v>
      </c>
      <c r="W487" s="377">
        <f t="shared" si="400"/>
        <v>0</v>
      </c>
      <c r="X487" s="377">
        <f t="shared" si="401"/>
        <v>0</v>
      </c>
      <c r="Y487" s="378">
        <f t="shared" si="402"/>
        <v>0</v>
      </c>
      <c r="Z487" s="106"/>
      <c r="AA487" s="106"/>
      <c r="AB487" s="1103">
        <v>0.92</v>
      </c>
      <c r="AC487" s="377">
        <f t="shared" si="422"/>
        <v>0</v>
      </c>
      <c r="AD487" s="377">
        <f t="shared" si="423"/>
        <v>0</v>
      </c>
      <c r="AE487" s="377">
        <f t="shared" si="424"/>
        <v>0</v>
      </c>
      <c r="AF487" s="377">
        <f t="shared" si="403"/>
        <v>0</v>
      </c>
      <c r="AG487" s="377">
        <f t="shared" si="404"/>
        <v>0</v>
      </c>
      <c r="AH487" s="377">
        <f t="shared" si="405"/>
        <v>0</v>
      </c>
      <c r="AI487" s="378">
        <f t="shared" si="406"/>
        <v>0</v>
      </c>
      <c r="AJ487" s="106"/>
      <c r="AK487" s="106"/>
      <c r="AL487" s="1103">
        <v>0.92</v>
      </c>
      <c r="AM487" s="377">
        <f t="shared" si="425"/>
        <v>0</v>
      </c>
      <c r="AN487" s="377">
        <f t="shared" si="426"/>
        <v>0</v>
      </c>
      <c r="AO487" s="377">
        <f t="shared" si="427"/>
        <v>0</v>
      </c>
      <c r="AP487" s="377">
        <f t="shared" si="407"/>
        <v>0</v>
      </c>
      <c r="AQ487" s="377">
        <f t="shared" si="408"/>
        <v>0</v>
      </c>
      <c r="AR487" s="377">
        <f t="shared" si="409"/>
        <v>0</v>
      </c>
      <c r="AS487" s="378">
        <f t="shared" si="410"/>
        <v>0</v>
      </c>
      <c r="AT487" s="106"/>
      <c r="AU487" s="106"/>
      <c r="AV487" s="1103">
        <v>0.92</v>
      </c>
      <c r="AW487" s="377">
        <f t="shared" si="428"/>
        <v>0</v>
      </c>
      <c r="AX487" s="377">
        <f t="shared" si="429"/>
        <v>0</v>
      </c>
      <c r="AY487" s="377">
        <f t="shared" si="430"/>
        <v>0</v>
      </c>
      <c r="AZ487" s="377">
        <f t="shared" si="411"/>
        <v>0</v>
      </c>
      <c r="BA487" s="377">
        <f t="shared" si="412"/>
        <v>0</v>
      </c>
      <c r="BB487" s="377">
        <f t="shared" si="413"/>
        <v>0</v>
      </c>
      <c r="BC487" s="378">
        <f t="shared" si="414"/>
        <v>0</v>
      </c>
      <c r="BD487" s="106"/>
      <c r="BE487" s="106"/>
      <c r="BF487" s="1103">
        <v>0.92</v>
      </c>
      <c r="BG487" s="377">
        <f t="shared" si="431"/>
        <v>0</v>
      </c>
      <c r="BH487" s="377">
        <f t="shared" si="432"/>
        <v>0</v>
      </c>
      <c r="BI487" s="377">
        <f t="shared" si="433"/>
        <v>0</v>
      </c>
      <c r="BJ487" s="377">
        <f t="shared" si="415"/>
        <v>0</v>
      </c>
      <c r="BK487" s="377">
        <f t="shared" si="416"/>
        <v>0</v>
      </c>
      <c r="BL487" s="377">
        <f t="shared" si="417"/>
        <v>0</v>
      </c>
      <c r="BM487" s="378">
        <f t="shared" si="418"/>
        <v>0</v>
      </c>
    </row>
    <row r="488" spans="2:65" x14ac:dyDescent="0.25">
      <c r="B488" s="1103">
        <v>0.91</v>
      </c>
      <c r="C488" s="377"/>
      <c r="D488" s="377"/>
      <c r="E488" s="377"/>
      <c r="F488" s="377">
        <f>'Form 5 BIODIESEL'!E357</f>
        <v>0</v>
      </c>
      <c r="G488" s="377">
        <f>'Form 6 LNG'!E357</f>
        <v>0</v>
      </c>
      <c r="H488" s="377">
        <f>'Form 7 BUNKER C'!E357</f>
        <v>0</v>
      </c>
      <c r="I488" s="378">
        <f>'Form 8 LFO Diesel'!E357</f>
        <v>0</v>
      </c>
      <c r="J488" s="106"/>
      <c r="K488" s="106"/>
      <c r="L488" s="106"/>
      <c r="M488" s="106"/>
      <c r="N488" s="106"/>
      <c r="O488" s="106"/>
      <c r="P488" s="106"/>
      <c r="Q488" s="106"/>
      <c r="R488" s="1103">
        <v>0.91</v>
      </c>
      <c r="S488" s="377">
        <f t="shared" si="419"/>
        <v>0</v>
      </c>
      <c r="T488" s="377">
        <f t="shared" si="420"/>
        <v>0</v>
      </c>
      <c r="U488" s="377">
        <f t="shared" si="421"/>
        <v>0</v>
      </c>
      <c r="V488" s="377">
        <f t="shared" si="399"/>
        <v>0</v>
      </c>
      <c r="W488" s="377">
        <f t="shared" si="400"/>
        <v>0</v>
      </c>
      <c r="X488" s="377">
        <f t="shared" si="401"/>
        <v>0</v>
      </c>
      <c r="Y488" s="378">
        <f t="shared" si="402"/>
        <v>0</v>
      </c>
      <c r="Z488" s="106"/>
      <c r="AA488" s="106"/>
      <c r="AB488" s="1103">
        <v>0.91</v>
      </c>
      <c r="AC488" s="377">
        <f t="shared" si="422"/>
        <v>0</v>
      </c>
      <c r="AD488" s="377">
        <f t="shared" si="423"/>
        <v>0</v>
      </c>
      <c r="AE488" s="377">
        <f t="shared" si="424"/>
        <v>0</v>
      </c>
      <c r="AF488" s="377">
        <f t="shared" si="403"/>
        <v>0</v>
      </c>
      <c r="AG488" s="377">
        <f t="shared" si="404"/>
        <v>0</v>
      </c>
      <c r="AH488" s="377">
        <f t="shared" si="405"/>
        <v>0</v>
      </c>
      <c r="AI488" s="378">
        <f t="shared" si="406"/>
        <v>0</v>
      </c>
      <c r="AJ488" s="106"/>
      <c r="AK488" s="106"/>
      <c r="AL488" s="1103">
        <v>0.91</v>
      </c>
      <c r="AM488" s="377">
        <f t="shared" si="425"/>
        <v>0</v>
      </c>
      <c r="AN488" s="377">
        <f t="shared" si="426"/>
        <v>0</v>
      </c>
      <c r="AO488" s="377">
        <f t="shared" si="427"/>
        <v>0</v>
      </c>
      <c r="AP488" s="377">
        <f t="shared" si="407"/>
        <v>0</v>
      </c>
      <c r="AQ488" s="377">
        <f t="shared" si="408"/>
        <v>0</v>
      </c>
      <c r="AR488" s="377">
        <f t="shared" si="409"/>
        <v>0</v>
      </c>
      <c r="AS488" s="378">
        <f t="shared" si="410"/>
        <v>0</v>
      </c>
      <c r="AT488" s="106"/>
      <c r="AU488" s="106"/>
      <c r="AV488" s="1103">
        <v>0.91</v>
      </c>
      <c r="AW488" s="377">
        <f t="shared" si="428"/>
        <v>0</v>
      </c>
      <c r="AX488" s="377">
        <f t="shared" si="429"/>
        <v>0</v>
      </c>
      <c r="AY488" s="377">
        <f t="shared" si="430"/>
        <v>0</v>
      </c>
      <c r="AZ488" s="377">
        <f t="shared" si="411"/>
        <v>0</v>
      </c>
      <c r="BA488" s="377">
        <f t="shared" si="412"/>
        <v>0</v>
      </c>
      <c r="BB488" s="377">
        <f t="shared" si="413"/>
        <v>0</v>
      </c>
      <c r="BC488" s="378">
        <f t="shared" si="414"/>
        <v>0</v>
      </c>
      <c r="BD488" s="106"/>
      <c r="BE488" s="106"/>
      <c r="BF488" s="1103">
        <v>0.91</v>
      </c>
      <c r="BG488" s="377">
        <f t="shared" si="431"/>
        <v>0</v>
      </c>
      <c r="BH488" s="377">
        <f t="shared" si="432"/>
        <v>0</v>
      </c>
      <c r="BI488" s="377">
        <f t="shared" si="433"/>
        <v>0</v>
      </c>
      <c r="BJ488" s="377">
        <f t="shared" si="415"/>
        <v>0</v>
      </c>
      <c r="BK488" s="377">
        <f t="shared" si="416"/>
        <v>0</v>
      </c>
      <c r="BL488" s="377">
        <f t="shared" si="417"/>
        <v>0</v>
      </c>
      <c r="BM488" s="378">
        <f t="shared" si="418"/>
        <v>0</v>
      </c>
    </row>
    <row r="489" spans="2:65" x14ac:dyDescent="0.25">
      <c r="B489" s="1103">
        <v>0.9</v>
      </c>
      <c r="C489" s="377"/>
      <c r="D489" s="377"/>
      <c r="E489" s="377"/>
      <c r="F489" s="377">
        <f>'Form 5 BIODIESEL'!E358</f>
        <v>0</v>
      </c>
      <c r="G489" s="377">
        <f>'Form 6 LNG'!E358</f>
        <v>0</v>
      </c>
      <c r="H489" s="377">
        <f>'Form 7 BUNKER C'!E358</f>
        <v>0</v>
      </c>
      <c r="I489" s="378">
        <f>'Form 8 LFO Diesel'!E358</f>
        <v>0</v>
      </c>
      <c r="J489" s="106"/>
      <c r="K489" s="106"/>
      <c r="L489" s="106"/>
      <c r="M489" s="106"/>
      <c r="N489" s="106"/>
      <c r="O489" s="106"/>
      <c r="P489" s="106"/>
      <c r="Q489" s="106"/>
      <c r="R489" s="1103">
        <v>0.9</v>
      </c>
      <c r="S489" s="377">
        <f t="shared" si="419"/>
        <v>0</v>
      </c>
      <c r="T489" s="377">
        <f t="shared" si="420"/>
        <v>0</v>
      </c>
      <c r="U489" s="377">
        <f t="shared" si="421"/>
        <v>0</v>
      </c>
      <c r="V489" s="377">
        <f t="shared" si="399"/>
        <v>0</v>
      </c>
      <c r="W489" s="377">
        <f t="shared" si="400"/>
        <v>0</v>
      </c>
      <c r="X489" s="377">
        <f t="shared" si="401"/>
        <v>0</v>
      </c>
      <c r="Y489" s="378">
        <f t="shared" si="402"/>
        <v>0</v>
      </c>
      <c r="Z489" s="106"/>
      <c r="AA489" s="106"/>
      <c r="AB489" s="1103">
        <v>0.9</v>
      </c>
      <c r="AC489" s="377">
        <f t="shared" si="422"/>
        <v>0</v>
      </c>
      <c r="AD489" s="377">
        <f t="shared" si="423"/>
        <v>0</v>
      </c>
      <c r="AE489" s="377">
        <f t="shared" si="424"/>
        <v>0</v>
      </c>
      <c r="AF489" s="377">
        <f t="shared" si="403"/>
        <v>0</v>
      </c>
      <c r="AG489" s="377">
        <f t="shared" si="404"/>
        <v>0</v>
      </c>
      <c r="AH489" s="377">
        <f t="shared" si="405"/>
        <v>0</v>
      </c>
      <c r="AI489" s="378">
        <f t="shared" si="406"/>
        <v>0</v>
      </c>
      <c r="AJ489" s="106"/>
      <c r="AK489" s="106"/>
      <c r="AL489" s="1103">
        <v>0.9</v>
      </c>
      <c r="AM489" s="377">
        <f t="shared" si="425"/>
        <v>0</v>
      </c>
      <c r="AN489" s="377">
        <f t="shared" si="426"/>
        <v>0</v>
      </c>
      <c r="AO489" s="377">
        <f t="shared" si="427"/>
        <v>0</v>
      </c>
      <c r="AP489" s="377">
        <f t="shared" si="407"/>
        <v>0</v>
      </c>
      <c r="AQ489" s="377">
        <f t="shared" si="408"/>
        <v>0</v>
      </c>
      <c r="AR489" s="377">
        <f t="shared" si="409"/>
        <v>0</v>
      </c>
      <c r="AS489" s="378">
        <f t="shared" si="410"/>
        <v>0</v>
      </c>
      <c r="AT489" s="106"/>
      <c r="AU489" s="106"/>
      <c r="AV489" s="1103">
        <v>0.9</v>
      </c>
      <c r="AW489" s="377">
        <f t="shared" si="428"/>
        <v>0</v>
      </c>
      <c r="AX489" s="377">
        <f t="shared" si="429"/>
        <v>0</v>
      </c>
      <c r="AY489" s="377">
        <f t="shared" si="430"/>
        <v>0</v>
      </c>
      <c r="AZ489" s="377">
        <f t="shared" si="411"/>
        <v>0</v>
      </c>
      <c r="BA489" s="377">
        <f t="shared" si="412"/>
        <v>0</v>
      </c>
      <c r="BB489" s="377">
        <f t="shared" si="413"/>
        <v>0</v>
      </c>
      <c r="BC489" s="378">
        <f t="shared" si="414"/>
        <v>0</v>
      </c>
      <c r="BD489" s="106"/>
      <c r="BE489" s="106"/>
      <c r="BF489" s="1103">
        <v>0.9</v>
      </c>
      <c r="BG489" s="377">
        <f t="shared" si="431"/>
        <v>0</v>
      </c>
      <c r="BH489" s="377">
        <f t="shared" si="432"/>
        <v>0</v>
      </c>
      <c r="BI489" s="377">
        <f t="shared" si="433"/>
        <v>0</v>
      </c>
      <c r="BJ489" s="377">
        <f t="shared" si="415"/>
        <v>0</v>
      </c>
      <c r="BK489" s="377">
        <f t="shared" si="416"/>
        <v>0</v>
      </c>
      <c r="BL489" s="377">
        <f t="shared" si="417"/>
        <v>0</v>
      </c>
      <c r="BM489" s="378">
        <f t="shared" si="418"/>
        <v>0</v>
      </c>
    </row>
    <row r="490" spans="2:65" x14ac:dyDescent="0.25">
      <c r="B490" s="1103">
        <v>0.89</v>
      </c>
      <c r="C490" s="377"/>
      <c r="D490" s="377"/>
      <c r="E490" s="377"/>
      <c r="F490" s="377">
        <f>'Form 5 BIODIESEL'!E359</f>
        <v>0</v>
      </c>
      <c r="G490" s="377">
        <f>'Form 6 LNG'!E359</f>
        <v>0</v>
      </c>
      <c r="H490" s="377">
        <f>'Form 7 BUNKER C'!E359</f>
        <v>0</v>
      </c>
      <c r="I490" s="378">
        <f>'Form 8 LFO Diesel'!E359</f>
        <v>0</v>
      </c>
      <c r="J490" s="106"/>
      <c r="K490" s="106"/>
      <c r="L490" s="106"/>
      <c r="M490" s="106"/>
      <c r="N490" s="106"/>
      <c r="O490" s="106"/>
      <c r="P490" s="106"/>
      <c r="Q490" s="106"/>
      <c r="R490" s="1103">
        <v>0.89</v>
      </c>
      <c r="S490" s="377">
        <f t="shared" si="419"/>
        <v>0</v>
      </c>
      <c r="T490" s="377">
        <f t="shared" si="420"/>
        <v>0</v>
      </c>
      <c r="U490" s="377">
        <f t="shared" si="421"/>
        <v>0</v>
      </c>
      <c r="V490" s="377">
        <f t="shared" si="399"/>
        <v>0</v>
      </c>
      <c r="W490" s="377">
        <f t="shared" si="400"/>
        <v>0</v>
      </c>
      <c r="X490" s="377">
        <f t="shared" si="401"/>
        <v>0</v>
      </c>
      <c r="Y490" s="378">
        <f t="shared" si="402"/>
        <v>0</v>
      </c>
      <c r="Z490" s="106"/>
      <c r="AA490" s="106"/>
      <c r="AB490" s="1103">
        <v>0.89</v>
      </c>
      <c r="AC490" s="377">
        <f t="shared" si="422"/>
        <v>0</v>
      </c>
      <c r="AD490" s="377">
        <f t="shared" si="423"/>
        <v>0</v>
      </c>
      <c r="AE490" s="377">
        <f t="shared" si="424"/>
        <v>0</v>
      </c>
      <c r="AF490" s="377">
        <f t="shared" si="403"/>
        <v>0</v>
      </c>
      <c r="AG490" s="377">
        <f t="shared" si="404"/>
        <v>0</v>
      </c>
      <c r="AH490" s="377">
        <f t="shared" si="405"/>
        <v>0</v>
      </c>
      <c r="AI490" s="378">
        <f t="shared" si="406"/>
        <v>0</v>
      </c>
      <c r="AJ490" s="106"/>
      <c r="AK490" s="106"/>
      <c r="AL490" s="1103">
        <v>0.89</v>
      </c>
      <c r="AM490" s="377">
        <f t="shared" si="425"/>
        <v>0</v>
      </c>
      <c r="AN490" s="377">
        <f t="shared" si="426"/>
        <v>0</v>
      </c>
      <c r="AO490" s="377">
        <f t="shared" si="427"/>
        <v>0</v>
      </c>
      <c r="AP490" s="377">
        <f t="shared" si="407"/>
        <v>0</v>
      </c>
      <c r="AQ490" s="377">
        <f t="shared" si="408"/>
        <v>0</v>
      </c>
      <c r="AR490" s="377">
        <f t="shared" si="409"/>
        <v>0</v>
      </c>
      <c r="AS490" s="378">
        <f t="shared" si="410"/>
        <v>0</v>
      </c>
      <c r="AT490" s="106"/>
      <c r="AU490" s="106"/>
      <c r="AV490" s="1103">
        <v>0.89</v>
      </c>
      <c r="AW490" s="377">
        <f t="shared" si="428"/>
        <v>0</v>
      </c>
      <c r="AX490" s="377">
        <f t="shared" si="429"/>
        <v>0</v>
      </c>
      <c r="AY490" s="377">
        <f t="shared" si="430"/>
        <v>0</v>
      </c>
      <c r="AZ490" s="377">
        <f t="shared" si="411"/>
        <v>0</v>
      </c>
      <c r="BA490" s="377">
        <f t="shared" si="412"/>
        <v>0</v>
      </c>
      <c r="BB490" s="377">
        <f t="shared" si="413"/>
        <v>0</v>
      </c>
      <c r="BC490" s="378">
        <f t="shared" si="414"/>
        <v>0</v>
      </c>
      <c r="BD490" s="106"/>
      <c r="BE490" s="106"/>
      <c r="BF490" s="1103">
        <v>0.89</v>
      </c>
      <c r="BG490" s="377">
        <f t="shared" si="431"/>
        <v>0</v>
      </c>
      <c r="BH490" s="377">
        <f t="shared" si="432"/>
        <v>0</v>
      </c>
      <c r="BI490" s="377">
        <f t="shared" si="433"/>
        <v>0</v>
      </c>
      <c r="BJ490" s="377">
        <f t="shared" si="415"/>
        <v>0</v>
      </c>
      <c r="BK490" s="377">
        <f t="shared" si="416"/>
        <v>0</v>
      </c>
      <c r="BL490" s="377">
        <f t="shared" si="417"/>
        <v>0</v>
      </c>
      <c r="BM490" s="378">
        <f t="shared" si="418"/>
        <v>0</v>
      </c>
    </row>
    <row r="491" spans="2:65" x14ac:dyDescent="0.25">
      <c r="B491" s="1103">
        <v>0.88</v>
      </c>
      <c r="C491" s="377"/>
      <c r="D491" s="377"/>
      <c r="E491" s="377"/>
      <c r="F491" s="377">
        <f>'Form 5 BIODIESEL'!E360</f>
        <v>0</v>
      </c>
      <c r="G491" s="377">
        <f>'Form 6 LNG'!E360</f>
        <v>0</v>
      </c>
      <c r="H491" s="377">
        <f>'Form 7 BUNKER C'!E360</f>
        <v>0</v>
      </c>
      <c r="I491" s="378">
        <f>'Form 8 LFO Diesel'!E360</f>
        <v>0</v>
      </c>
      <c r="J491" s="106"/>
      <c r="K491" s="106"/>
      <c r="L491" s="106"/>
      <c r="M491" s="106"/>
      <c r="N491" s="106"/>
      <c r="O491" s="106"/>
      <c r="P491" s="106"/>
      <c r="Q491" s="106"/>
      <c r="R491" s="1103">
        <v>0.88</v>
      </c>
      <c r="S491" s="377">
        <f t="shared" si="419"/>
        <v>0</v>
      </c>
      <c r="T491" s="377">
        <f t="shared" si="420"/>
        <v>0</v>
      </c>
      <c r="U491" s="377">
        <f t="shared" si="421"/>
        <v>0</v>
      </c>
      <c r="V491" s="377">
        <f t="shared" si="399"/>
        <v>0</v>
      </c>
      <c r="W491" s="377">
        <f t="shared" si="400"/>
        <v>0</v>
      </c>
      <c r="X491" s="377">
        <f t="shared" si="401"/>
        <v>0</v>
      </c>
      <c r="Y491" s="378">
        <f t="shared" si="402"/>
        <v>0</v>
      </c>
      <c r="Z491" s="106"/>
      <c r="AA491" s="106"/>
      <c r="AB491" s="1103">
        <v>0.88</v>
      </c>
      <c r="AC491" s="377">
        <f t="shared" si="422"/>
        <v>0</v>
      </c>
      <c r="AD491" s="377">
        <f t="shared" si="423"/>
        <v>0</v>
      </c>
      <c r="AE491" s="377">
        <f t="shared" si="424"/>
        <v>0</v>
      </c>
      <c r="AF491" s="377">
        <f t="shared" si="403"/>
        <v>0</v>
      </c>
      <c r="AG491" s="377">
        <f t="shared" si="404"/>
        <v>0</v>
      </c>
      <c r="AH491" s="377">
        <f t="shared" si="405"/>
        <v>0</v>
      </c>
      <c r="AI491" s="378">
        <f t="shared" si="406"/>
        <v>0</v>
      </c>
      <c r="AJ491" s="106"/>
      <c r="AK491" s="106"/>
      <c r="AL491" s="1103">
        <v>0.88</v>
      </c>
      <c r="AM491" s="377">
        <f t="shared" si="425"/>
        <v>0</v>
      </c>
      <c r="AN491" s="377">
        <f t="shared" si="426"/>
        <v>0</v>
      </c>
      <c r="AO491" s="377">
        <f t="shared" si="427"/>
        <v>0</v>
      </c>
      <c r="AP491" s="377">
        <f t="shared" si="407"/>
        <v>0</v>
      </c>
      <c r="AQ491" s="377">
        <f t="shared" si="408"/>
        <v>0</v>
      </c>
      <c r="AR491" s="377">
        <f t="shared" si="409"/>
        <v>0</v>
      </c>
      <c r="AS491" s="378">
        <f t="shared" si="410"/>
        <v>0</v>
      </c>
      <c r="AT491" s="106"/>
      <c r="AU491" s="106"/>
      <c r="AV491" s="1103">
        <v>0.88</v>
      </c>
      <c r="AW491" s="377">
        <f t="shared" si="428"/>
        <v>0</v>
      </c>
      <c r="AX491" s="377">
        <f t="shared" si="429"/>
        <v>0</v>
      </c>
      <c r="AY491" s="377">
        <f t="shared" si="430"/>
        <v>0</v>
      </c>
      <c r="AZ491" s="377">
        <f t="shared" si="411"/>
        <v>0</v>
      </c>
      <c r="BA491" s="377">
        <f t="shared" si="412"/>
        <v>0</v>
      </c>
      <c r="BB491" s="377">
        <f t="shared" si="413"/>
        <v>0</v>
      </c>
      <c r="BC491" s="378">
        <f t="shared" si="414"/>
        <v>0</v>
      </c>
      <c r="BD491" s="106"/>
      <c r="BE491" s="106"/>
      <c r="BF491" s="1103">
        <v>0.88</v>
      </c>
      <c r="BG491" s="377">
        <f t="shared" si="431"/>
        <v>0</v>
      </c>
      <c r="BH491" s="377">
        <f t="shared" si="432"/>
        <v>0</v>
      </c>
      <c r="BI491" s="377">
        <f t="shared" si="433"/>
        <v>0</v>
      </c>
      <c r="BJ491" s="377">
        <f t="shared" si="415"/>
        <v>0</v>
      </c>
      <c r="BK491" s="377">
        <f t="shared" si="416"/>
        <v>0</v>
      </c>
      <c r="BL491" s="377">
        <f t="shared" si="417"/>
        <v>0</v>
      </c>
      <c r="BM491" s="378">
        <f t="shared" si="418"/>
        <v>0</v>
      </c>
    </row>
    <row r="492" spans="2:65" x14ac:dyDescent="0.25">
      <c r="B492" s="1103">
        <v>0.87</v>
      </c>
      <c r="C492" s="377"/>
      <c r="D492" s="377"/>
      <c r="E492" s="377"/>
      <c r="F492" s="377">
        <f>'Form 5 BIODIESEL'!E361</f>
        <v>0</v>
      </c>
      <c r="G492" s="377">
        <f>'Form 6 LNG'!E361</f>
        <v>0</v>
      </c>
      <c r="H492" s="377">
        <f>'Form 7 BUNKER C'!E361</f>
        <v>0</v>
      </c>
      <c r="I492" s="378">
        <f>'Form 8 LFO Diesel'!E361</f>
        <v>0</v>
      </c>
      <c r="J492" s="106"/>
      <c r="K492" s="106"/>
      <c r="L492" s="106"/>
      <c r="M492" s="106"/>
      <c r="N492" s="106"/>
      <c r="O492" s="106"/>
      <c r="P492" s="106"/>
      <c r="Q492" s="106"/>
      <c r="R492" s="1103">
        <v>0.87</v>
      </c>
      <c r="S492" s="377">
        <f t="shared" si="419"/>
        <v>0</v>
      </c>
      <c r="T492" s="377">
        <f t="shared" si="420"/>
        <v>0</v>
      </c>
      <c r="U492" s="377">
        <f t="shared" si="421"/>
        <v>0</v>
      </c>
      <c r="V492" s="377">
        <f t="shared" si="399"/>
        <v>0</v>
      </c>
      <c r="W492" s="377">
        <f t="shared" si="400"/>
        <v>0</v>
      </c>
      <c r="X492" s="377">
        <f t="shared" si="401"/>
        <v>0</v>
      </c>
      <c r="Y492" s="378">
        <f t="shared" si="402"/>
        <v>0</v>
      </c>
      <c r="Z492" s="106"/>
      <c r="AA492" s="106"/>
      <c r="AB492" s="1103">
        <v>0.87</v>
      </c>
      <c r="AC492" s="377">
        <f t="shared" si="422"/>
        <v>0</v>
      </c>
      <c r="AD492" s="377">
        <f t="shared" si="423"/>
        <v>0</v>
      </c>
      <c r="AE492" s="377">
        <f t="shared" si="424"/>
        <v>0</v>
      </c>
      <c r="AF492" s="377">
        <f t="shared" si="403"/>
        <v>0</v>
      </c>
      <c r="AG492" s="377">
        <f t="shared" si="404"/>
        <v>0</v>
      </c>
      <c r="AH492" s="377">
        <f t="shared" si="405"/>
        <v>0</v>
      </c>
      <c r="AI492" s="378">
        <f t="shared" si="406"/>
        <v>0</v>
      </c>
      <c r="AJ492" s="106"/>
      <c r="AK492" s="106"/>
      <c r="AL492" s="1103">
        <v>0.87</v>
      </c>
      <c r="AM492" s="377">
        <f t="shared" si="425"/>
        <v>0</v>
      </c>
      <c r="AN492" s="377">
        <f t="shared" si="426"/>
        <v>0</v>
      </c>
      <c r="AO492" s="377">
        <f t="shared" si="427"/>
        <v>0</v>
      </c>
      <c r="AP492" s="377">
        <f t="shared" si="407"/>
        <v>0</v>
      </c>
      <c r="AQ492" s="377">
        <f t="shared" si="408"/>
        <v>0</v>
      </c>
      <c r="AR492" s="377">
        <f t="shared" si="409"/>
        <v>0</v>
      </c>
      <c r="AS492" s="378">
        <f t="shared" si="410"/>
        <v>0</v>
      </c>
      <c r="AT492" s="106"/>
      <c r="AU492" s="106"/>
      <c r="AV492" s="1103">
        <v>0.87</v>
      </c>
      <c r="AW492" s="377">
        <f t="shared" si="428"/>
        <v>0</v>
      </c>
      <c r="AX492" s="377">
        <f t="shared" si="429"/>
        <v>0</v>
      </c>
      <c r="AY492" s="377">
        <f t="shared" si="430"/>
        <v>0</v>
      </c>
      <c r="AZ492" s="377">
        <f t="shared" si="411"/>
        <v>0</v>
      </c>
      <c r="BA492" s="377">
        <f t="shared" si="412"/>
        <v>0</v>
      </c>
      <c r="BB492" s="377">
        <f t="shared" si="413"/>
        <v>0</v>
      </c>
      <c r="BC492" s="378">
        <f t="shared" si="414"/>
        <v>0</v>
      </c>
      <c r="BD492" s="106"/>
      <c r="BE492" s="106"/>
      <c r="BF492" s="1103">
        <v>0.87</v>
      </c>
      <c r="BG492" s="377">
        <f t="shared" si="431"/>
        <v>0</v>
      </c>
      <c r="BH492" s="377">
        <f t="shared" si="432"/>
        <v>0</v>
      </c>
      <c r="BI492" s="377">
        <f t="shared" si="433"/>
        <v>0</v>
      </c>
      <c r="BJ492" s="377">
        <f t="shared" si="415"/>
        <v>0</v>
      </c>
      <c r="BK492" s="377">
        <f t="shared" si="416"/>
        <v>0</v>
      </c>
      <c r="BL492" s="377">
        <f t="shared" si="417"/>
        <v>0</v>
      </c>
      <c r="BM492" s="378">
        <f t="shared" si="418"/>
        <v>0</v>
      </c>
    </row>
    <row r="493" spans="2:65" x14ac:dyDescent="0.25">
      <c r="B493" s="1103">
        <v>0.86</v>
      </c>
      <c r="C493" s="377"/>
      <c r="D493" s="377"/>
      <c r="E493" s="377"/>
      <c r="F493" s="377">
        <f>'Form 5 BIODIESEL'!E362</f>
        <v>0</v>
      </c>
      <c r="G493" s="377">
        <f>'Form 6 LNG'!E362</f>
        <v>0</v>
      </c>
      <c r="H493" s="377">
        <f>'Form 7 BUNKER C'!E362</f>
        <v>0</v>
      </c>
      <c r="I493" s="378">
        <f>'Form 8 LFO Diesel'!E362</f>
        <v>0</v>
      </c>
      <c r="J493" s="106"/>
      <c r="K493" s="106"/>
      <c r="L493" s="106"/>
      <c r="M493" s="106"/>
      <c r="N493" s="106"/>
      <c r="O493" s="106"/>
      <c r="P493" s="106"/>
      <c r="Q493" s="106"/>
      <c r="R493" s="1103">
        <v>0.86</v>
      </c>
      <c r="S493" s="377">
        <f t="shared" si="419"/>
        <v>0</v>
      </c>
      <c r="T493" s="377">
        <f t="shared" si="420"/>
        <v>0</v>
      </c>
      <c r="U493" s="377">
        <f t="shared" si="421"/>
        <v>0</v>
      </c>
      <c r="V493" s="377">
        <f t="shared" si="399"/>
        <v>0</v>
      </c>
      <c r="W493" s="377">
        <f t="shared" si="400"/>
        <v>0</v>
      </c>
      <c r="X493" s="377">
        <f t="shared" si="401"/>
        <v>0</v>
      </c>
      <c r="Y493" s="378">
        <f t="shared" si="402"/>
        <v>0</v>
      </c>
      <c r="Z493" s="106"/>
      <c r="AA493" s="106"/>
      <c r="AB493" s="1103">
        <v>0.86</v>
      </c>
      <c r="AC493" s="377">
        <f t="shared" si="422"/>
        <v>0</v>
      </c>
      <c r="AD493" s="377">
        <f t="shared" si="423"/>
        <v>0</v>
      </c>
      <c r="AE493" s="377">
        <f t="shared" si="424"/>
        <v>0</v>
      </c>
      <c r="AF493" s="377">
        <f t="shared" si="403"/>
        <v>0</v>
      </c>
      <c r="AG493" s="377">
        <f t="shared" si="404"/>
        <v>0</v>
      </c>
      <c r="AH493" s="377">
        <f t="shared" si="405"/>
        <v>0</v>
      </c>
      <c r="AI493" s="378">
        <f t="shared" si="406"/>
        <v>0</v>
      </c>
      <c r="AJ493" s="106"/>
      <c r="AK493" s="106"/>
      <c r="AL493" s="1103">
        <v>0.86</v>
      </c>
      <c r="AM493" s="377">
        <f t="shared" si="425"/>
        <v>0</v>
      </c>
      <c r="AN493" s="377">
        <f t="shared" si="426"/>
        <v>0</v>
      </c>
      <c r="AO493" s="377">
        <f t="shared" si="427"/>
        <v>0</v>
      </c>
      <c r="AP493" s="377">
        <f t="shared" si="407"/>
        <v>0</v>
      </c>
      <c r="AQ493" s="377">
        <f t="shared" si="408"/>
        <v>0</v>
      </c>
      <c r="AR493" s="377">
        <f t="shared" si="409"/>
        <v>0</v>
      </c>
      <c r="AS493" s="378">
        <f t="shared" si="410"/>
        <v>0</v>
      </c>
      <c r="AT493" s="106"/>
      <c r="AU493" s="106"/>
      <c r="AV493" s="1103">
        <v>0.86</v>
      </c>
      <c r="AW493" s="377">
        <f t="shared" si="428"/>
        <v>0</v>
      </c>
      <c r="AX493" s="377">
        <f t="shared" si="429"/>
        <v>0</v>
      </c>
      <c r="AY493" s="377">
        <f t="shared" si="430"/>
        <v>0</v>
      </c>
      <c r="AZ493" s="377">
        <f t="shared" si="411"/>
        <v>0</v>
      </c>
      <c r="BA493" s="377">
        <f t="shared" si="412"/>
        <v>0</v>
      </c>
      <c r="BB493" s="377">
        <f t="shared" si="413"/>
        <v>0</v>
      </c>
      <c r="BC493" s="378">
        <f t="shared" si="414"/>
        <v>0</v>
      </c>
      <c r="BD493" s="106"/>
      <c r="BE493" s="106"/>
      <c r="BF493" s="1103">
        <v>0.86</v>
      </c>
      <c r="BG493" s="377">
        <f t="shared" si="431"/>
        <v>0</v>
      </c>
      <c r="BH493" s="377">
        <f t="shared" si="432"/>
        <v>0</v>
      </c>
      <c r="BI493" s="377">
        <f t="shared" si="433"/>
        <v>0</v>
      </c>
      <c r="BJ493" s="377">
        <f t="shared" si="415"/>
        <v>0</v>
      </c>
      <c r="BK493" s="377">
        <f t="shared" si="416"/>
        <v>0</v>
      </c>
      <c r="BL493" s="377">
        <f t="shared" si="417"/>
        <v>0</v>
      </c>
      <c r="BM493" s="378">
        <f t="shared" si="418"/>
        <v>0</v>
      </c>
    </row>
    <row r="494" spans="2:65" x14ac:dyDescent="0.25">
      <c r="B494" s="1103">
        <v>0.85</v>
      </c>
      <c r="C494" s="377"/>
      <c r="D494" s="377"/>
      <c r="E494" s="377"/>
      <c r="F494" s="377">
        <f>'Form 5 BIODIESEL'!E363</f>
        <v>0</v>
      </c>
      <c r="G494" s="377">
        <f>'Form 6 LNG'!E363</f>
        <v>0</v>
      </c>
      <c r="H494" s="377">
        <f>'Form 7 BUNKER C'!E363</f>
        <v>0</v>
      </c>
      <c r="I494" s="378">
        <f>'Form 8 LFO Diesel'!E363</f>
        <v>0</v>
      </c>
      <c r="J494" s="106"/>
      <c r="K494" s="106"/>
      <c r="L494" s="106"/>
      <c r="M494" s="106"/>
      <c r="N494" s="106"/>
      <c r="O494" s="106"/>
      <c r="P494" s="106"/>
      <c r="Q494" s="106"/>
      <c r="R494" s="1103">
        <v>0.85</v>
      </c>
      <c r="S494" s="377">
        <f t="shared" si="419"/>
        <v>0</v>
      </c>
      <c r="T494" s="377">
        <f t="shared" si="420"/>
        <v>0</v>
      </c>
      <c r="U494" s="377">
        <f t="shared" si="421"/>
        <v>0</v>
      </c>
      <c r="V494" s="377">
        <f t="shared" si="399"/>
        <v>0</v>
      </c>
      <c r="W494" s="377">
        <f t="shared" si="400"/>
        <v>0</v>
      </c>
      <c r="X494" s="377">
        <f t="shared" si="401"/>
        <v>0</v>
      </c>
      <c r="Y494" s="378">
        <f t="shared" si="402"/>
        <v>0</v>
      </c>
      <c r="Z494" s="106"/>
      <c r="AA494" s="106"/>
      <c r="AB494" s="1103">
        <v>0.85</v>
      </c>
      <c r="AC494" s="377">
        <f t="shared" si="422"/>
        <v>0</v>
      </c>
      <c r="AD494" s="377">
        <f t="shared" si="423"/>
        <v>0</v>
      </c>
      <c r="AE494" s="377">
        <f t="shared" si="424"/>
        <v>0</v>
      </c>
      <c r="AF494" s="377">
        <f t="shared" si="403"/>
        <v>0</v>
      </c>
      <c r="AG494" s="377">
        <f t="shared" si="404"/>
        <v>0</v>
      </c>
      <c r="AH494" s="377">
        <f t="shared" si="405"/>
        <v>0</v>
      </c>
      <c r="AI494" s="378">
        <f t="shared" si="406"/>
        <v>0</v>
      </c>
      <c r="AJ494" s="106"/>
      <c r="AK494" s="106"/>
      <c r="AL494" s="1103">
        <v>0.85</v>
      </c>
      <c r="AM494" s="377">
        <f t="shared" si="425"/>
        <v>0</v>
      </c>
      <c r="AN494" s="377">
        <f t="shared" si="426"/>
        <v>0</v>
      </c>
      <c r="AO494" s="377">
        <f t="shared" si="427"/>
        <v>0</v>
      </c>
      <c r="AP494" s="377">
        <f t="shared" si="407"/>
        <v>0</v>
      </c>
      <c r="AQ494" s="377">
        <f t="shared" si="408"/>
        <v>0</v>
      </c>
      <c r="AR494" s="377">
        <f t="shared" si="409"/>
        <v>0</v>
      </c>
      <c r="AS494" s="378">
        <f t="shared" si="410"/>
        <v>0</v>
      </c>
      <c r="AT494" s="106"/>
      <c r="AU494" s="106"/>
      <c r="AV494" s="1103">
        <v>0.85</v>
      </c>
      <c r="AW494" s="377">
        <f t="shared" si="428"/>
        <v>0</v>
      </c>
      <c r="AX494" s="377">
        <f t="shared" si="429"/>
        <v>0</v>
      </c>
      <c r="AY494" s="377">
        <f t="shared" si="430"/>
        <v>0</v>
      </c>
      <c r="AZ494" s="377">
        <f t="shared" si="411"/>
        <v>0</v>
      </c>
      <c r="BA494" s="377">
        <f t="shared" si="412"/>
        <v>0</v>
      </c>
      <c r="BB494" s="377">
        <f t="shared" si="413"/>
        <v>0</v>
      </c>
      <c r="BC494" s="378">
        <f t="shared" si="414"/>
        <v>0</v>
      </c>
      <c r="BD494" s="106"/>
      <c r="BE494" s="106"/>
      <c r="BF494" s="1103">
        <v>0.85</v>
      </c>
      <c r="BG494" s="377">
        <f t="shared" si="431"/>
        <v>0</v>
      </c>
      <c r="BH494" s="377">
        <f t="shared" si="432"/>
        <v>0</v>
      </c>
      <c r="BI494" s="377">
        <f t="shared" si="433"/>
        <v>0</v>
      </c>
      <c r="BJ494" s="377">
        <f t="shared" si="415"/>
        <v>0</v>
      </c>
      <c r="BK494" s="377">
        <f t="shared" si="416"/>
        <v>0</v>
      </c>
      <c r="BL494" s="377">
        <f t="shared" si="417"/>
        <v>0</v>
      </c>
      <c r="BM494" s="378">
        <f t="shared" si="418"/>
        <v>0</v>
      </c>
    </row>
    <row r="495" spans="2:65" x14ac:dyDescent="0.25">
      <c r="B495" s="1103">
        <v>0.84</v>
      </c>
      <c r="C495" s="377"/>
      <c r="D495" s="377"/>
      <c r="E495" s="377"/>
      <c r="F495" s="377">
        <f>'Form 5 BIODIESEL'!E364</f>
        <v>0</v>
      </c>
      <c r="G495" s="377">
        <f>'Form 6 LNG'!E364</f>
        <v>0</v>
      </c>
      <c r="H495" s="377">
        <f>'Form 7 BUNKER C'!E364</f>
        <v>0</v>
      </c>
      <c r="I495" s="378">
        <f>'Form 8 LFO Diesel'!E364</f>
        <v>0</v>
      </c>
      <c r="J495" s="106"/>
      <c r="K495" s="106"/>
      <c r="L495" s="106"/>
      <c r="M495" s="106"/>
      <c r="N495" s="106"/>
      <c r="O495" s="106"/>
      <c r="P495" s="106"/>
      <c r="Q495" s="106"/>
      <c r="R495" s="1103">
        <v>0.84</v>
      </c>
      <c r="S495" s="377">
        <f t="shared" si="419"/>
        <v>0</v>
      </c>
      <c r="T495" s="377">
        <f t="shared" si="420"/>
        <v>0</v>
      </c>
      <c r="U495" s="377">
        <f t="shared" si="421"/>
        <v>0</v>
      </c>
      <c r="V495" s="377">
        <f t="shared" si="399"/>
        <v>0</v>
      </c>
      <c r="W495" s="377">
        <f t="shared" si="400"/>
        <v>0</v>
      </c>
      <c r="X495" s="377">
        <f t="shared" si="401"/>
        <v>0</v>
      </c>
      <c r="Y495" s="378">
        <f t="shared" si="402"/>
        <v>0</v>
      </c>
      <c r="Z495" s="106"/>
      <c r="AA495" s="106"/>
      <c r="AB495" s="1103">
        <v>0.84</v>
      </c>
      <c r="AC495" s="377">
        <f t="shared" si="422"/>
        <v>0</v>
      </c>
      <c r="AD495" s="377">
        <f t="shared" si="423"/>
        <v>0</v>
      </c>
      <c r="AE495" s="377">
        <f t="shared" si="424"/>
        <v>0</v>
      </c>
      <c r="AF495" s="377">
        <f t="shared" si="403"/>
        <v>0</v>
      </c>
      <c r="AG495" s="377">
        <f t="shared" si="404"/>
        <v>0</v>
      </c>
      <c r="AH495" s="377">
        <f t="shared" si="405"/>
        <v>0</v>
      </c>
      <c r="AI495" s="378">
        <f t="shared" si="406"/>
        <v>0</v>
      </c>
      <c r="AJ495" s="106"/>
      <c r="AK495" s="106"/>
      <c r="AL495" s="1103">
        <v>0.84</v>
      </c>
      <c r="AM495" s="377">
        <f t="shared" si="425"/>
        <v>0</v>
      </c>
      <c r="AN495" s="377">
        <f t="shared" si="426"/>
        <v>0</v>
      </c>
      <c r="AO495" s="377">
        <f t="shared" si="427"/>
        <v>0</v>
      </c>
      <c r="AP495" s="377">
        <f t="shared" si="407"/>
        <v>0</v>
      </c>
      <c r="AQ495" s="377">
        <f t="shared" si="408"/>
        <v>0</v>
      </c>
      <c r="AR495" s="377">
        <f t="shared" si="409"/>
        <v>0</v>
      </c>
      <c r="AS495" s="378">
        <f t="shared" si="410"/>
        <v>0</v>
      </c>
      <c r="AT495" s="106"/>
      <c r="AU495" s="106"/>
      <c r="AV495" s="1103">
        <v>0.84</v>
      </c>
      <c r="AW495" s="377">
        <f t="shared" si="428"/>
        <v>0</v>
      </c>
      <c r="AX495" s="377">
        <f t="shared" si="429"/>
        <v>0</v>
      </c>
      <c r="AY495" s="377">
        <f t="shared" si="430"/>
        <v>0</v>
      </c>
      <c r="AZ495" s="377">
        <f t="shared" si="411"/>
        <v>0</v>
      </c>
      <c r="BA495" s="377">
        <f t="shared" si="412"/>
        <v>0</v>
      </c>
      <c r="BB495" s="377">
        <f t="shared" si="413"/>
        <v>0</v>
      </c>
      <c r="BC495" s="378">
        <f t="shared" si="414"/>
        <v>0</v>
      </c>
      <c r="BD495" s="106"/>
      <c r="BE495" s="106"/>
      <c r="BF495" s="1103">
        <v>0.84</v>
      </c>
      <c r="BG495" s="377">
        <f t="shared" si="431"/>
        <v>0</v>
      </c>
      <c r="BH495" s="377">
        <f t="shared" si="432"/>
        <v>0</v>
      </c>
      <c r="BI495" s="377">
        <f t="shared" si="433"/>
        <v>0</v>
      </c>
      <c r="BJ495" s="377">
        <f t="shared" si="415"/>
        <v>0</v>
      </c>
      <c r="BK495" s="377">
        <f t="shared" si="416"/>
        <v>0</v>
      </c>
      <c r="BL495" s="377">
        <f t="shared" si="417"/>
        <v>0</v>
      </c>
      <c r="BM495" s="378">
        <f t="shared" si="418"/>
        <v>0</v>
      </c>
    </row>
    <row r="496" spans="2:65" x14ac:dyDescent="0.25">
      <c r="B496" s="1103">
        <v>0.83</v>
      </c>
      <c r="C496" s="377"/>
      <c r="D496" s="377"/>
      <c r="E496" s="377"/>
      <c r="F496" s="377">
        <f>'Form 5 BIODIESEL'!E365</f>
        <v>0</v>
      </c>
      <c r="G496" s="377">
        <f>'Form 6 LNG'!E365</f>
        <v>0</v>
      </c>
      <c r="H496" s="377">
        <f>'Form 7 BUNKER C'!E365</f>
        <v>0</v>
      </c>
      <c r="I496" s="378">
        <f>'Form 8 LFO Diesel'!E365</f>
        <v>0</v>
      </c>
      <c r="J496" s="106"/>
      <c r="K496" s="106"/>
      <c r="L496" s="106"/>
      <c r="M496" s="106"/>
      <c r="N496" s="106"/>
      <c r="O496" s="106"/>
      <c r="P496" s="106"/>
      <c r="Q496" s="106"/>
      <c r="R496" s="1103">
        <v>0.83</v>
      </c>
      <c r="S496" s="377">
        <f t="shared" si="419"/>
        <v>0</v>
      </c>
      <c r="T496" s="377">
        <f t="shared" si="420"/>
        <v>0</v>
      </c>
      <c r="U496" s="377">
        <f t="shared" si="421"/>
        <v>0</v>
      </c>
      <c r="V496" s="377">
        <f t="shared" si="399"/>
        <v>0</v>
      </c>
      <c r="W496" s="377">
        <f t="shared" si="400"/>
        <v>0</v>
      </c>
      <c r="X496" s="377">
        <f t="shared" si="401"/>
        <v>0</v>
      </c>
      <c r="Y496" s="378">
        <f t="shared" si="402"/>
        <v>0</v>
      </c>
      <c r="Z496" s="106"/>
      <c r="AA496" s="106"/>
      <c r="AB496" s="1103">
        <v>0.83</v>
      </c>
      <c r="AC496" s="377">
        <f t="shared" si="422"/>
        <v>0</v>
      </c>
      <c r="AD496" s="377">
        <f t="shared" si="423"/>
        <v>0</v>
      </c>
      <c r="AE496" s="377">
        <f t="shared" si="424"/>
        <v>0</v>
      </c>
      <c r="AF496" s="377">
        <f t="shared" si="403"/>
        <v>0</v>
      </c>
      <c r="AG496" s="377">
        <f t="shared" si="404"/>
        <v>0</v>
      </c>
      <c r="AH496" s="377">
        <f t="shared" si="405"/>
        <v>0</v>
      </c>
      <c r="AI496" s="378">
        <f t="shared" si="406"/>
        <v>0</v>
      </c>
      <c r="AJ496" s="106"/>
      <c r="AK496" s="106"/>
      <c r="AL496" s="1103">
        <v>0.83</v>
      </c>
      <c r="AM496" s="377">
        <f t="shared" si="425"/>
        <v>0</v>
      </c>
      <c r="AN496" s="377">
        <f t="shared" si="426"/>
        <v>0</v>
      </c>
      <c r="AO496" s="377">
        <f t="shared" si="427"/>
        <v>0</v>
      </c>
      <c r="AP496" s="377">
        <f t="shared" si="407"/>
        <v>0</v>
      </c>
      <c r="AQ496" s="377">
        <f t="shared" si="408"/>
        <v>0</v>
      </c>
      <c r="AR496" s="377">
        <f t="shared" si="409"/>
        <v>0</v>
      </c>
      <c r="AS496" s="378">
        <f t="shared" si="410"/>
        <v>0</v>
      </c>
      <c r="AT496" s="106"/>
      <c r="AU496" s="106"/>
      <c r="AV496" s="1103">
        <v>0.83</v>
      </c>
      <c r="AW496" s="377">
        <f t="shared" si="428"/>
        <v>0</v>
      </c>
      <c r="AX496" s="377">
        <f t="shared" si="429"/>
        <v>0</v>
      </c>
      <c r="AY496" s="377">
        <f t="shared" si="430"/>
        <v>0</v>
      </c>
      <c r="AZ496" s="377">
        <f t="shared" si="411"/>
        <v>0</v>
      </c>
      <c r="BA496" s="377">
        <f t="shared" si="412"/>
        <v>0</v>
      </c>
      <c r="BB496" s="377">
        <f t="shared" si="413"/>
        <v>0</v>
      </c>
      <c r="BC496" s="378">
        <f t="shared" si="414"/>
        <v>0</v>
      </c>
      <c r="BD496" s="106"/>
      <c r="BE496" s="106"/>
      <c r="BF496" s="1103">
        <v>0.83</v>
      </c>
      <c r="BG496" s="377">
        <f t="shared" si="431"/>
        <v>0</v>
      </c>
      <c r="BH496" s="377">
        <f t="shared" si="432"/>
        <v>0</v>
      </c>
      <c r="BI496" s="377">
        <f t="shared" si="433"/>
        <v>0</v>
      </c>
      <c r="BJ496" s="377">
        <f t="shared" si="415"/>
        <v>0</v>
      </c>
      <c r="BK496" s="377">
        <f t="shared" si="416"/>
        <v>0</v>
      </c>
      <c r="BL496" s="377">
        <f t="shared" si="417"/>
        <v>0</v>
      </c>
      <c r="BM496" s="378">
        <f t="shared" si="418"/>
        <v>0</v>
      </c>
    </row>
    <row r="497" spans="2:65" x14ac:dyDescent="0.25">
      <c r="B497" s="1103">
        <v>0.82</v>
      </c>
      <c r="C497" s="377"/>
      <c r="D497" s="377"/>
      <c r="E497" s="377"/>
      <c r="F497" s="377">
        <f>'Form 5 BIODIESEL'!E366</f>
        <v>0</v>
      </c>
      <c r="G497" s="377">
        <f>'Form 6 LNG'!E366</f>
        <v>0</v>
      </c>
      <c r="H497" s="377">
        <f>'Form 7 BUNKER C'!E366</f>
        <v>0</v>
      </c>
      <c r="I497" s="378">
        <f>'Form 8 LFO Diesel'!E366</f>
        <v>0</v>
      </c>
      <c r="J497" s="106"/>
      <c r="K497" s="106"/>
      <c r="L497" s="106"/>
      <c r="M497" s="106"/>
      <c r="N497" s="106"/>
      <c r="O497" s="106"/>
      <c r="P497" s="106"/>
      <c r="Q497" s="106"/>
      <c r="R497" s="1103">
        <v>0.82</v>
      </c>
      <c r="S497" s="377">
        <f t="shared" si="419"/>
        <v>0</v>
      </c>
      <c r="T497" s="377">
        <f t="shared" si="420"/>
        <v>0</v>
      </c>
      <c r="U497" s="377">
        <f t="shared" si="421"/>
        <v>0</v>
      </c>
      <c r="V497" s="377">
        <f t="shared" si="399"/>
        <v>0</v>
      </c>
      <c r="W497" s="377">
        <f t="shared" si="400"/>
        <v>0</v>
      </c>
      <c r="X497" s="377">
        <f t="shared" si="401"/>
        <v>0</v>
      </c>
      <c r="Y497" s="378">
        <f t="shared" si="402"/>
        <v>0</v>
      </c>
      <c r="Z497" s="106"/>
      <c r="AA497" s="106"/>
      <c r="AB497" s="1103">
        <v>0.82</v>
      </c>
      <c r="AC497" s="377">
        <f t="shared" si="422"/>
        <v>0</v>
      </c>
      <c r="AD497" s="377">
        <f t="shared" si="423"/>
        <v>0</v>
      </c>
      <c r="AE497" s="377">
        <f t="shared" si="424"/>
        <v>0</v>
      </c>
      <c r="AF497" s="377">
        <f t="shared" si="403"/>
        <v>0</v>
      </c>
      <c r="AG497" s="377">
        <f t="shared" si="404"/>
        <v>0</v>
      </c>
      <c r="AH497" s="377">
        <f t="shared" si="405"/>
        <v>0</v>
      </c>
      <c r="AI497" s="378">
        <f t="shared" si="406"/>
        <v>0</v>
      </c>
      <c r="AJ497" s="106"/>
      <c r="AK497" s="106"/>
      <c r="AL497" s="1103">
        <v>0.82</v>
      </c>
      <c r="AM497" s="377">
        <f t="shared" si="425"/>
        <v>0</v>
      </c>
      <c r="AN497" s="377">
        <f t="shared" si="426"/>
        <v>0</v>
      </c>
      <c r="AO497" s="377">
        <f t="shared" si="427"/>
        <v>0</v>
      </c>
      <c r="AP497" s="377">
        <f t="shared" si="407"/>
        <v>0</v>
      </c>
      <c r="AQ497" s="377">
        <f t="shared" si="408"/>
        <v>0</v>
      </c>
      <c r="AR497" s="377">
        <f t="shared" si="409"/>
        <v>0</v>
      </c>
      <c r="AS497" s="378">
        <f t="shared" si="410"/>
        <v>0</v>
      </c>
      <c r="AT497" s="106"/>
      <c r="AU497" s="106"/>
      <c r="AV497" s="1103">
        <v>0.82</v>
      </c>
      <c r="AW497" s="377">
        <f t="shared" si="428"/>
        <v>0</v>
      </c>
      <c r="AX497" s="377">
        <f t="shared" si="429"/>
        <v>0</v>
      </c>
      <c r="AY497" s="377">
        <f t="shared" si="430"/>
        <v>0</v>
      </c>
      <c r="AZ497" s="377">
        <f t="shared" si="411"/>
        <v>0</v>
      </c>
      <c r="BA497" s="377">
        <f t="shared" si="412"/>
        <v>0</v>
      </c>
      <c r="BB497" s="377">
        <f t="shared" si="413"/>
        <v>0</v>
      </c>
      <c r="BC497" s="378">
        <f t="shared" si="414"/>
        <v>0</v>
      </c>
      <c r="BD497" s="106"/>
      <c r="BE497" s="106"/>
      <c r="BF497" s="1103">
        <v>0.82</v>
      </c>
      <c r="BG497" s="377">
        <f t="shared" si="431"/>
        <v>0</v>
      </c>
      <c r="BH497" s="377">
        <f t="shared" si="432"/>
        <v>0</v>
      </c>
      <c r="BI497" s="377">
        <f t="shared" si="433"/>
        <v>0</v>
      </c>
      <c r="BJ497" s="377">
        <f t="shared" si="415"/>
        <v>0</v>
      </c>
      <c r="BK497" s="377">
        <f t="shared" si="416"/>
        <v>0</v>
      </c>
      <c r="BL497" s="377">
        <f t="shared" si="417"/>
        <v>0</v>
      </c>
      <c r="BM497" s="378">
        <f t="shared" si="418"/>
        <v>0</v>
      </c>
    </row>
    <row r="498" spans="2:65" x14ac:dyDescent="0.25">
      <c r="B498" s="1103">
        <v>0.81</v>
      </c>
      <c r="C498" s="377"/>
      <c r="D498" s="377"/>
      <c r="E498" s="377"/>
      <c r="F498" s="377">
        <f>'Form 5 BIODIESEL'!E367</f>
        <v>0</v>
      </c>
      <c r="G498" s="377">
        <f>'Form 6 LNG'!E367</f>
        <v>0</v>
      </c>
      <c r="H498" s="377">
        <f>'Form 7 BUNKER C'!E367</f>
        <v>0</v>
      </c>
      <c r="I498" s="378">
        <f>'Form 8 LFO Diesel'!E367</f>
        <v>0</v>
      </c>
      <c r="J498" s="106"/>
      <c r="K498" s="106"/>
      <c r="L498" s="106"/>
      <c r="M498" s="106"/>
      <c r="N498" s="106"/>
      <c r="O498" s="106"/>
      <c r="P498" s="106"/>
      <c r="Q498" s="106"/>
      <c r="R498" s="1103">
        <v>0.81</v>
      </c>
      <c r="S498" s="377">
        <f t="shared" si="419"/>
        <v>0</v>
      </c>
      <c r="T498" s="377">
        <f t="shared" si="420"/>
        <v>0</v>
      </c>
      <c r="U498" s="377">
        <f t="shared" si="421"/>
        <v>0</v>
      </c>
      <c r="V498" s="377">
        <f t="shared" si="399"/>
        <v>0</v>
      </c>
      <c r="W498" s="377">
        <f t="shared" si="400"/>
        <v>0</v>
      </c>
      <c r="X498" s="377">
        <f t="shared" si="401"/>
        <v>0</v>
      </c>
      <c r="Y498" s="378">
        <f t="shared" si="402"/>
        <v>0</v>
      </c>
      <c r="Z498" s="106"/>
      <c r="AA498" s="106"/>
      <c r="AB498" s="1103">
        <v>0.81</v>
      </c>
      <c r="AC498" s="377">
        <f t="shared" si="422"/>
        <v>0</v>
      </c>
      <c r="AD498" s="377">
        <f t="shared" si="423"/>
        <v>0</v>
      </c>
      <c r="AE498" s="377">
        <f t="shared" si="424"/>
        <v>0</v>
      </c>
      <c r="AF498" s="377">
        <f t="shared" si="403"/>
        <v>0</v>
      </c>
      <c r="AG498" s="377">
        <f t="shared" si="404"/>
        <v>0</v>
      </c>
      <c r="AH498" s="377">
        <f t="shared" si="405"/>
        <v>0</v>
      </c>
      <c r="AI498" s="378">
        <f t="shared" si="406"/>
        <v>0</v>
      </c>
      <c r="AJ498" s="106"/>
      <c r="AK498" s="106"/>
      <c r="AL498" s="1103">
        <v>0.81</v>
      </c>
      <c r="AM498" s="377">
        <f t="shared" si="425"/>
        <v>0</v>
      </c>
      <c r="AN498" s="377">
        <f t="shared" si="426"/>
        <v>0</v>
      </c>
      <c r="AO498" s="377">
        <f t="shared" si="427"/>
        <v>0</v>
      </c>
      <c r="AP498" s="377">
        <f t="shared" si="407"/>
        <v>0</v>
      </c>
      <c r="AQ498" s="377">
        <f t="shared" si="408"/>
        <v>0</v>
      </c>
      <c r="AR498" s="377">
        <f t="shared" si="409"/>
        <v>0</v>
      </c>
      <c r="AS498" s="378">
        <f t="shared" si="410"/>
        <v>0</v>
      </c>
      <c r="AT498" s="106"/>
      <c r="AU498" s="106"/>
      <c r="AV498" s="1103">
        <v>0.81</v>
      </c>
      <c r="AW498" s="377">
        <f t="shared" si="428"/>
        <v>0</v>
      </c>
      <c r="AX498" s="377">
        <f t="shared" si="429"/>
        <v>0</v>
      </c>
      <c r="AY498" s="377">
        <f t="shared" si="430"/>
        <v>0</v>
      </c>
      <c r="AZ498" s="377">
        <f t="shared" si="411"/>
        <v>0</v>
      </c>
      <c r="BA498" s="377">
        <f t="shared" si="412"/>
        <v>0</v>
      </c>
      <c r="BB498" s="377">
        <f t="shared" si="413"/>
        <v>0</v>
      </c>
      <c r="BC498" s="378">
        <f t="shared" si="414"/>
        <v>0</v>
      </c>
      <c r="BD498" s="106"/>
      <c r="BE498" s="106"/>
      <c r="BF498" s="1103">
        <v>0.81</v>
      </c>
      <c r="BG498" s="377">
        <f t="shared" si="431"/>
        <v>0</v>
      </c>
      <c r="BH498" s="377">
        <f t="shared" si="432"/>
        <v>0</v>
      </c>
      <c r="BI498" s="377">
        <f t="shared" si="433"/>
        <v>0</v>
      </c>
      <c r="BJ498" s="377">
        <f t="shared" si="415"/>
        <v>0</v>
      </c>
      <c r="BK498" s="377">
        <f t="shared" si="416"/>
        <v>0</v>
      </c>
      <c r="BL498" s="377">
        <f t="shared" si="417"/>
        <v>0</v>
      </c>
      <c r="BM498" s="378">
        <f t="shared" si="418"/>
        <v>0</v>
      </c>
    </row>
    <row r="499" spans="2:65" x14ac:dyDescent="0.25">
      <c r="B499" s="1103">
        <v>0.8</v>
      </c>
      <c r="C499" s="377"/>
      <c r="D499" s="377"/>
      <c r="E499" s="377"/>
      <c r="F499" s="377">
        <f>'Form 5 BIODIESEL'!E368</f>
        <v>0</v>
      </c>
      <c r="G499" s="377">
        <f>'Form 6 LNG'!E368</f>
        <v>0</v>
      </c>
      <c r="H499" s="377">
        <f>'Form 7 BUNKER C'!E368</f>
        <v>0</v>
      </c>
      <c r="I499" s="378">
        <f>'Form 8 LFO Diesel'!E368</f>
        <v>0</v>
      </c>
      <c r="J499" s="106"/>
      <c r="K499" s="106"/>
      <c r="L499" s="106"/>
      <c r="M499" s="106"/>
      <c r="N499" s="106"/>
      <c r="O499" s="106"/>
      <c r="P499" s="106"/>
      <c r="Q499" s="106"/>
      <c r="R499" s="1103">
        <v>0.8</v>
      </c>
      <c r="S499" s="377">
        <f t="shared" si="419"/>
        <v>0</v>
      </c>
      <c r="T499" s="377">
        <f t="shared" si="420"/>
        <v>0</v>
      </c>
      <c r="U499" s="377">
        <f t="shared" si="421"/>
        <v>0</v>
      </c>
      <c r="V499" s="377">
        <f t="shared" si="399"/>
        <v>0</v>
      </c>
      <c r="W499" s="377">
        <f t="shared" si="400"/>
        <v>0</v>
      </c>
      <c r="X499" s="377">
        <f t="shared" si="401"/>
        <v>0</v>
      </c>
      <c r="Y499" s="378">
        <f t="shared" si="402"/>
        <v>0</v>
      </c>
      <c r="Z499" s="106"/>
      <c r="AA499" s="106"/>
      <c r="AB499" s="1103">
        <v>0.8</v>
      </c>
      <c r="AC499" s="377">
        <f t="shared" si="422"/>
        <v>0</v>
      </c>
      <c r="AD499" s="377">
        <f t="shared" si="423"/>
        <v>0</v>
      </c>
      <c r="AE499" s="377">
        <f t="shared" si="424"/>
        <v>0</v>
      </c>
      <c r="AF499" s="377">
        <f t="shared" si="403"/>
        <v>0</v>
      </c>
      <c r="AG499" s="377">
        <f t="shared" si="404"/>
        <v>0</v>
      </c>
      <c r="AH499" s="377">
        <f t="shared" si="405"/>
        <v>0</v>
      </c>
      <c r="AI499" s="378">
        <f t="shared" si="406"/>
        <v>0</v>
      </c>
      <c r="AJ499" s="106"/>
      <c r="AK499" s="106"/>
      <c r="AL499" s="1103">
        <v>0.8</v>
      </c>
      <c r="AM499" s="377">
        <f t="shared" si="425"/>
        <v>0</v>
      </c>
      <c r="AN499" s="377">
        <f t="shared" si="426"/>
        <v>0</v>
      </c>
      <c r="AO499" s="377">
        <f t="shared" si="427"/>
        <v>0</v>
      </c>
      <c r="AP499" s="377">
        <f t="shared" si="407"/>
        <v>0</v>
      </c>
      <c r="AQ499" s="377">
        <f t="shared" si="408"/>
        <v>0</v>
      </c>
      <c r="AR499" s="377">
        <f t="shared" si="409"/>
        <v>0</v>
      </c>
      <c r="AS499" s="378">
        <f t="shared" si="410"/>
        <v>0</v>
      </c>
      <c r="AT499" s="106"/>
      <c r="AU499" s="106"/>
      <c r="AV499" s="1103">
        <v>0.8</v>
      </c>
      <c r="AW499" s="377">
        <f t="shared" si="428"/>
        <v>0</v>
      </c>
      <c r="AX499" s="377">
        <f t="shared" si="429"/>
        <v>0</v>
      </c>
      <c r="AY499" s="377">
        <f t="shared" si="430"/>
        <v>0</v>
      </c>
      <c r="AZ499" s="377">
        <f t="shared" si="411"/>
        <v>0</v>
      </c>
      <c r="BA499" s="377">
        <f t="shared" si="412"/>
        <v>0</v>
      </c>
      <c r="BB499" s="377">
        <f t="shared" si="413"/>
        <v>0</v>
      </c>
      <c r="BC499" s="378">
        <f t="shared" si="414"/>
        <v>0</v>
      </c>
      <c r="BD499" s="106"/>
      <c r="BE499" s="106"/>
      <c r="BF499" s="1103">
        <v>0.8</v>
      </c>
      <c r="BG499" s="377">
        <f t="shared" si="431"/>
        <v>0</v>
      </c>
      <c r="BH499" s="377">
        <f t="shared" si="432"/>
        <v>0</v>
      </c>
      <c r="BI499" s="377">
        <f t="shared" si="433"/>
        <v>0</v>
      </c>
      <c r="BJ499" s="377">
        <f t="shared" si="415"/>
        <v>0</v>
      </c>
      <c r="BK499" s="377">
        <f t="shared" si="416"/>
        <v>0</v>
      </c>
      <c r="BL499" s="377">
        <f t="shared" si="417"/>
        <v>0</v>
      </c>
      <c r="BM499" s="378">
        <f t="shared" si="418"/>
        <v>0</v>
      </c>
    </row>
    <row r="500" spans="2:65" x14ac:dyDescent="0.25">
      <c r="B500" s="1103">
        <v>0.79</v>
      </c>
      <c r="C500" s="377"/>
      <c r="D500" s="377"/>
      <c r="E500" s="377"/>
      <c r="F500" s="377">
        <f>'Form 5 BIODIESEL'!E369</f>
        <v>0</v>
      </c>
      <c r="G500" s="377">
        <f>'Form 6 LNG'!E369</f>
        <v>0</v>
      </c>
      <c r="H500" s="377">
        <f>'Form 7 BUNKER C'!E369</f>
        <v>0</v>
      </c>
      <c r="I500" s="378">
        <f>'Form 8 LFO Diesel'!E369</f>
        <v>0</v>
      </c>
      <c r="J500" s="106"/>
      <c r="K500" s="106"/>
      <c r="L500" s="106"/>
      <c r="M500" s="106"/>
      <c r="N500" s="106"/>
      <c r="O500" s="106"/>
      <c r="P500" s="106"/>
      <c r="Q500" s="106"/>
      <c r="R500" s="1103">
        <v>0.79</v>
      </c>
      <c r="S500" s="377">
        <f t="shared" si="419"/>
        <v>0</v>
      </c>
      <c r="T500" s="377">
        <f t="shared" si="420"/>
        <v>0</v>
      </c>
      <c r="U500" s="377">
        <f t="shared" si="421"/>
        <v>0</v>
      </c>
      <c r="V500" s="377">
        <f t="shared" si="399"/>
        <v>0</v>
      </c>
      <c r="W500" s="377">
        <f t="shared" si="400"/>
        <v>0</v>
      </c>
      <c r="X500" s="377">
        <f t="shared" si="401"/>
        <v>0</v>
      </c>
      <c r="Y500" s="378">
        <f t="shared" si="402"/>
        <v>0</v>
      </c>
      <c r="Z500" s="106"/>
      <c r="AA500" s="106"/>
      <c r="AB500" s="1103">
        <v>0.79</v>
      </c>
      <c r="AC500" s="377">
        <f t="shared" si="422"/>
        <v>0</v>
      </c>
      <c r="AD500" s="377">
        <f t="shared" si="423"/>
        <v>0</v>
      </c>
      <c r="AE500" s="377">
        <f t="shared" si="424"/>
        <v>0</v>
      </c>
      <c r="AF500" s="377">
        <f t="shared" si="403"/>
        <v>0</v>
      </c>
      <c r="AG500" s="377">
        <f t="shared" si="404"/>
        <v>0</v>
      </c>
      <c r="AH500" s="377">
        <f t="shared" si="405"/>
        <v>0</v>
      </c>
      <c r="AI500" s="378">
        <f t="shared" si="406"/>
        <v>0</v>
      </c>
      <c r="AJ500" s="106"/>
      <c r="AK500" s="106"/>
      <c r="AL500" s="1103">
        <v>0.79</v>
      </c>
      <c r="AM500" s="377">
        <f t="shared" si="425"/>
        <v>0</v>
      </c>
      <c r="AN500" s="377">
        <f t="shared" si="426"/>
        <v>0</v>
      </c>
      <c r="AO500" s="377">
        <f t="shared" si="427"/>
        <v>0</v>
      </c>
      <c r="AP500" s="377">
        <f t="shared" si="407"/>
        <v>0</v>
      </c>
      <c r="AQ500" s="377">
        <f t="shared" si="408"/>
        <v>0</v>
      </c>
      <c r="AR500" s="377">
        <f t="shared" si="409"/>
        <v>0</v>
      </c>
      <c r="AS500" s="378">
        <f t="shared" si="410"/>
        <v>0</v>
      </c>
      <c r="AT500" s="106"/>
      <c r="AU500" s="106"/>
      <c r="AV500" s="1103">
        <v>0.79</v>
      </c>
      <c r="AW500" s="377">
        <f t="shared" si="428"/>
        <v>0</v>
      </c>
      <c r="AX500" s="377">
        <f t="shared" si="429"/>
        <v>0</v>
      </c>
      <c r="AY500" s="377">
        <f t="shared" si="430"/>
        <v>0</v>
      </c>
      <c r="AZ500" s="377">
        <f t="shared" si="411"/>
        <v>0</v>
      </c>
      <c r="BA500" s="377">
        <f t="shared" si="412"/>
        <v>0</v>
      </c>
      <c r="BB500" s="377">
        <f t="shared" si="413"/>
        <v>0</v>
      </c>
      <c r="BC500" s="378">
        <f t="shared" si="414"/>
        <v>0</v>
      </c>
      <c r="BD500" s="106"/>
      <c r="BE500" s="106"/>
      <c r="BF500" s="1103">
        <v>0.79</v>
      </c>
      <c r="BG500" s="377">
        <f t="shared" si="431"/>
        <v>0</v>
      </c>
      <c r="BH500" s="377">
        <f t="shared" si="432"/>
        <v>0</v>
      </c>
      <c r="BI500" s="377">
        <f t="shared" si="433"/>
        <v>0</v>
      </c>
      <c r="BJ500" s="377">
        <f t="shared" si="415"/>
        <v>0</v>
      </c>
      <c r="BK500" s="377">
        <f t="shared" si="416"/>
        <v>0</v>
      </c>
      <c r="BL500" s="377">
        <f t="shared" si="417"/>
        <v>0</v>
      </c>
      <c r="BM500" s="378">
        <f t="shared" si="418"/>
        <v>0</v>
      </c>
    </row>
    <row r="501" spans="2:65" x14ac:dyDescent="0.25">
      <c r="B501" s="1103">
        <v>0.78</v>
      </c>
      <c r="C501" s="377"/>
      <c r="D501" s="377"/>
      <c r="E501" s="377"/>
      <c r="F501" s="377">
        <f>'Form 5 BIODIESEL'!E370</f>
        <v>0</v>
      </c>
      <c r="G501" s="377">
        <f>'Form 6 LNG'!E370</f>
        <v>0</v>
      </c>
      <c r="H501" s="377">
        <f>'Form 7 BUNKER C'!E370</f>
        <v>0</v>
      </c>
      <c r="I501" s="378">
        <f>'Form 8 LFO Diesel'!E370</f>
        <v>0</v>
      </c>
      <c r="J501" s="106"/>
      <c r="K501" s="106"/>
      <c r="L501" s="106"/>
      <c r="M501" s="106"/>
      <c r="N501" s="106"/>
      <c r="O501" s="106"/>
      <c r="P501" s="106"/>
      <c r="Q501" s="106"/>
      <c r="R501" s="1103">
        <v>0.78</v>
      </c>
      <c r="S501" s="377">
        <f t="shared" si="419"/>
        <v>0</v>
      </c>
      <c r="T501" s="377">
        <f t="shared" si="420"/>
        <v>0</v>
      </c>
      <c r="U501" s="377">
        <f t="shared" si="421"/>
        <v>0</v>
      </c>
      <c r="V501" s="377">
        <f t="shared" si="399"/>
        <v>0</v>
      </c>
      <c r="W501" s="377">
        <f t="shared" si="400"/>
        <v>0</v>
      </c>
      <c r="X501" s="377">
        <f t="shared" si="401"/>
        <v>0</v>
      </c>
      <c r="Y501" s="378">
        <f t="shared" si="402"/>
        <v>0</v>
      </c>
      <c r="Z501" s="106"/>
      <c r="AA501" s="106"/>
      <c r="AB501" s="1103">
        <v>0.78</v>
      </c>
      <c r="AC501" s="377">
        <f t="shared" si="422"/>
        <v>0</v>
      </c>
      <c r="AD501" s="377">
        <f t="shared" si="423"/>
        <v>0</v>
      </c>
      <c r="AE501" s="377">
        <f t="shared" si="424"/>
        <v>0</v>
      </c>
      <c r="AF501" s="377">
        <f t="shared" si="403"/>
        <v>0</v>
      </c>
      <c r="AG501" s="377">
        <f t="shared" si="404"/>
        <v>0</v>
      </c>
      <c r="AH501" s="377">
        <f t="shared" si="405"/>
        <v>0</v>
      </c>
      <c r="AI501" s="378">
        <f t="shared" si="406"/>
        <v>0</v>
      </c>
      <c r="AJ501" s="106"/>
      <c r="AK501" s="106"/>
      <c r="AL501" s="1103">
        <v>0.78</v>
      </c>
      <c r="AM501" s="377">
        <f t="shared" si="425"/>
        <v>0</v>
      </c>
      <c r="AN501" s="377">
        <f t="shared" si="426"/>
        <v>0</v>
      </c>
      <c r="AO501" s="377">
        <f t="shared" si="427"/>
        <v>0</v>
      </c>
      <c r="AP501" s="377">
        <f t="shared" si="407"/>
        <v>0</v>
      </c>
      <c r="AQ501" s="377">
        <f t="shared" si="408"/>
        <v>0</v>
      </c>
      <c r="AR501" s="377">
        <f t="shared" si="409"/>
        <v>0</v>
      </c>
      <c r="AS501" s="378">
        <f t="shared" si="410"/>
        <v>0</v>
      </c>
      <c r="AT501" s="106"/>
      <c r="AU501" s="106"/>
      <c r="AV501" s="1103">
        <v>0.78</v>
      </c>
      <c r="AW501" s="377">
        <f t="shared" si="428"/>
        <v>0</v>
      </c>
      <c r="AX501" s="377">
        <f t="shared" si="429"/>
        <v>0</v>
      </c>
      <c r="AY501" s="377">
        <f t="shared" si="430"/>
        <v>0</v>
      </c>
      <c r="AZ501" s="377">
        <f t="shared" si="411"/>
        <v>0</v>
      </c>
      <c r="BA501" s="377">
        <f t="shared" si="412"/>
        <v>0</v>
      </c>
      <c r="BB501" s="377">
        <f t="shared" si="413"/>
        <v>0</v>
      </c>
      <c r="BC501" s="378">
        <f t="shared" si="414"/>
        <v>0</v>
      </c>
      <c r="BD501" s="106"/>
      <c r="BE501" s="106"/>
      <c r="BF501" s="1103">
        <v>0.78</v>
      </c>
      <c r="BG501" s="377">
        <f t="shared" si="431"/>
        <v>0</v>
      </c>
      <c r="BH501" s="377">
        <f t="shared" si="432"/>
        <v>0</v>
      </c>
      <c r="BI501" s="377">
        <f t="shared" si="433"/>
        <v>0</v>
      </c>
      <c r="BJ501" s="377">
        <f t="shared" si="415"/>
        <v>0</v>
      </c>
      <c r="BK501" s="377">
        <f t="shared" si="416"/>
        <v>0</v>
      </c>
      <c r="BL501" s="377">
        <f t="shared" si="417"/>
        <v>0</v>
      </c>
      <c r="BM501" s="378">
        <f t="shared" si="418"/>
        <v>0</v>
      </c>
    </row>
    <row r="502" spans="2:65" x14ac:dyDescent="0.25">
      <c r="B502" s="1103">
        <v>0.77</v>
      </c>
      <c r="C502" s="377"/>
      <c r="D502" s="377"/>
      <c r="E502" s="377"/>
      <c r="F502" s="377">
        <f>'Form 5 BIODIESEL'!E371</f>
        <v>0</v>
      </c>
      <c r="G502" s="377">
        <f>'Form 6 LNG'!E371</f>
        <v>0</v>
      </c>
      <c r="H502" s="377">
        <f>'Form 7 BUNKER C'!E371</f>
        <v>0</v>
      </c>
      <c r="I502" s="378">
        <f>'Form 8 LFO Diesel'!E371</f>
        <v>0</v>
      </c>
      <c r="J502" s="106"/>
      <c r="K502" s="106"/>
      <c r="L502" s="106"/>
      <c r="M502" s="106"/>
      <c r="N502" s="106"/>
      <c r="O502" s="106"/>
      <c r="P502" s="106"/>
      <c r="Q502" s="106"/>
      <c r="R502" s="1103">
        <v>0.77</v>
      </c>
      <c r="S502" s="377">
        <f t="shared" si="419"/>
        <v>0</v>
      </c>
      <c r="T502" s="377">
        <f t="shared" si="420"/>
        <v>0</v>
      </c>
      <c r="U502" s="377">
        <f t="shared" si="421"/>
        <v>0</v>
      </c>
      <c r="V502" s="377">
        <f t="shared" si="399"/>
        <v>0</v>
      </c>
      <c r="W502" s="377">
        <f t="shared" si="400"/>
        <v>0</v>
      </c>
      <c r="X502" s="377">
        <f t="shared" si="401"/>
        <v>0</v>
      </c>
      <c r="Y502" s="378">
        <f t="shared" si="402"/>
        <v>0</v>
      </c>
      <c r="Z502" s="106"/>
      <c r="AA502" s="106"/>
      <c r="AB502" s="1103">
        <v>0.77</v>
      </c>
      <c r="AC502" s="377">
        <f t="shared" si="422"/>
        <v>0</v>
      </c>
      <c r="AD502" s="377">
        <f t="shared" si="423"/>
        <v>0</v>
      </c>
      <c r="AE502" s="377">
        <f t="shared" si="424"/>
        <v>0</v>
      </c>
      <c r="AF502" s="377">
        <f t="shared" si="403"/>
        <v>0</v>
      </c>
      <c r="AG502" s="377">
        <f t="shared" si="404"/>
        <v>0</v>
      </c>
      <c r="AH502" s="377">
        <f t="shared" si="405"/>
        <v>0</v>
      </c>
      <c r="AI502" s="378">
        <f t="shared" si="406"/>
        <v>0</v>
      </c>
      <c r="AJ502" s="106"/>
      <c r="AK502" s="106"/>
      <c r="AL502" s="1103">
        <v>0.77</v>
      </c>
      <c r="AM502" s="377">
        <f t="shared" si="425"/>
        <v>0</v>
      </c>
      <c r="AN502" s="377">
        <f t="shared" si="426"/>
        <v>0</v>
      </c>
      <c r="AO502" s="377">
        <f t="shared" si="427"/>
        <v>0</v>
      </c>
      <c r="AP502" s="377">
        <f t="shared" si="407"/>
        <v>0</v>
      </c>
      <c r="AQ502" s="377">
        <f t="shared" si="408"/>
        <v>0</v>
      </c>
      <c r="AR502" s="377">
        <f t="shared" si="409"/>
        <v>0</v>
      </c>
      <c r="AS502" s="378">
        <f t="shared" si="410"/>
        <v>0</v>
      </c>
      <c r="AT502" s="106"/>
      <c r="AU502" s="106"/>
      <c r="AV502" s="1103">
        <v>0.77</v>
      </c>
      <c r="AW502" s="377">
        <f t="shared" si="428"/>
        <v>0</v>
      </c>
      <c r="AX502" s="377">
        <f t="shared" si="429"/>
        <v>0</v>
      </c>
      <c r="AY502" s="377">
        <f t="shared" si="430"/>
        <v>0</v>
      </c>
      <c r="AZ502" s="377">
        <f t="shared" si="411"/>
        <v>0</v>
      </c>
      <c r="BA502" s="377">
        <f t="shared" si="412"/>
        <v>0</v>
      </c>
      <c r="BB502" s="377">
        <f t="shared" si="413"/>
        <v>0</v>
      </c>
      <c r="BC502" s="378">
        <f t="shared" si="414"/>
        <v>0</v>
      </c>
      <c r="BD502" s="106"/>
      <c r="BE502" s="106"/>
      <c r="BF502" s="1103">
        <v>0.77</v>
      </c>
      <c r="BG502" s="377">
        <f t="shared" si="431"/>
        <v>0</v>
      </c>
      <c r="BH502" s="377">
        <f t="shared" si="432"/>
        <v>0</v>
      </c>
      <c r="BI502" s="377">
        <f t="shared" si="433"/>
        <v>0</v>
      </c>
      <c r="BJ502" s="377">
        <f t="shared" si="415"/>
        <v>0</v>
      </c>
      <c r="BK502" s="377">
        <f t="shared" si="416"/>
        <v>0</v>
      </c>
      <c r="BL502" s="377">
        <f t="shared" si="417"/>
        <v>0</v>
      </c>
      <c r="BM502" s="378">
        <f t="shared" si="418"/>
        <v>0</v>
      </c>
    </row>
    <row r="503" spans="2:65" x14ac:dyDescent="0.25">
      <c r="B503" s="1103">
        <v>0.76</v>
      </c>
      <c r="C503" s="377"/>
      <c r="D503" s="377"/>
      <c r="E503" s="377"/>
      <c r="F503" s="377">
        <f>'Form 5 BIODIESEL'!E372</f>
        <v>0</v>
      </c>
      <c r="G503" s="377">
        <f>'Form 6 LNG'!E372</f>
        <v>0</v>
      </c>
      <c r="H503" s="377">
        <f>'Form 7 BUNKER C'!E372</f>
        <v>0</v>
      </c>
      <c r="I503" s="378">
        <f>'Form 8 LFO Diesel'!E372</f>
        <v>0</v>
      </c>
      <c r="J503" s="106"/>
      <c r="K503" s="106"/>
      <c r="L503" s="106"/>
      <c r="M503" s="106"/>
      <c r="N503" s="106"/>
      <c r="O503" s="106"/>
      <c r="P503" s="106"/>
      <c r="Q503" s="106"/>
      <c r="R503" s="1103">
        <v>0.76</v>
      </c>
      <c r="S503" s="377">
        <f t="shared" si="419"/>
        <v>0</v>
      </c>
      <c r="T503" s="377">
        <f t="shared" si="420"/>
        <v>0</v>
      </c>
      <c r="U503" s="377">
        <f t="shared" si="421"/>
        <v>0</v>
      </c>
      <c r="V503" s="377">
        <f t="shared" si="399"/>
        <v>0</v>
      </c>
      <c r="W503" s="377">
        <f t="shared" si="400"/>
        <v>0</v>
      </c>
      <c r="X503" s="377">
        <f t="shared" si="401"/>
        <v>0</v>
      </c>
      <c r="Y503" s="378">
        <f t="shared" si="402"/>
        <v>0</v>
      </c>
      <c r="Z503" s="106"/>
      <c r="AA503" s="106"/>
      <c r="AB503" s="1103">
        <v>0.76</v>
      </c>
      <c r="AC503" s="377">
        <f t="shared" si="422"/>
        <v>0</v>
      </c>
      <c r="AD503" s="377">
        <f t="shared" si="423"/>
        <v>0</v>
      </c>
      <c r="AE503" s="377">
        <f t="shared" si="424"/>
        <v>0</v>
      </c>
      <c r="AF503" s="377">
        <f t="shared" si="403"/>
        <v>0</v>
      </c>
      <c r="AG503" s="377">
        <f t="shared" si="404"/>
        <v>0</v>
      </c>
      <c r="AH503" s="377">
        <f t="shared" si="405"/>
        <v>0</v>
      </c>
      <c r="AI503" s="378">
        <f t="shared" si="406"/>
        <v>0</v>
      </c>
      <c r="AJ503" s="106"/>
      <c r="AK503" s="106"/>
      <c r="AL503" s="1103">
        <v>0.76</v>
      </c>
      <c r="AM503" s="377">
        <f t="shared" si="425"/>
        <v>0</v>
      </c>
      <c r="AN503" s="377">
        <f t="shared" si="426"/>
        <v>0</v>
      </c>
      <c r="AO503" s="377">
        <f t="shared" si="427"/>
        <v>0</v>
      </c>
      <c r="AP503" s="377">
        <f t="shared" si="407"/>
        <v>0</v>
      </c>
      <c r="AQ503" s="377">
        <f t="shared" si="408"/>
        <v>0</v>
      </c>
      <c r="AR503" s="377">
        <f t="shared" si="409"/>
        <v>0</v>
      </c>
      <c r="AS503" s="378">
        <f t="shared" si="410"/>
        <v>0</v>
      </c>
      <c r="AT503" s="106"/>
      <c r="AU503" s="106"/>
      <c r="AV503" s="1103">
        <v>0.76</v>
      </c>
      <c r="AW503" s="377">
        <f t="shared" si="428"/>
        <v>0</v>
      </c>
      <c r="AX503" s="377">
        <f t="shared" si="429"/>
        <v>0</v>
      </c>
      <c r="AY503" s="377">
        <f t="shared" si="430"/>
        <v>0</v>
      </c>
      <c r="AZ503" s="377">
        <f t="shared" si="411"/>
        <v>0</v>
      </c>
      <c r="BA503" s="377">
        <f t="shared" si="412"/>
        <v>0</v>
      </c>
      <c r="BB503" s="377">
        <f t="shared" si="413"/>
        <v>0</v>
      </c>
      <c r="BC503" s="378">
        <f t="shared" si="414"/>
        <v>0</v>
      </c>
      <c r="BD503" s="106"/>
      <c r="BE503" s="106"/>
      <c r="BF503" s="1103">
        <v>0.76</v>
      </c>
      <c r="BG503" s="377">
        <f t="shared" si="431"/>
        <v>0</v>
      </c>
      <c r="BH503" s="377">
        <f t="shared" si="432"/>
        <v>0</v>
      </c>
      <c r="BI503" s="377">
        <f t="shared" si="433"/>
        <v>0</v>
      </c>
      <c r="BJ503" s="377">
        <f t="shared" si="415"/>
        <v>0</v>
      </c>
      <c r="BK503" s="377">
        <f t="shared" si="416"/>
        <v>0</v>
      </c>
      <c r="BL503" s="377">
        <f t="shared" si="417"/>
        <v>0</v>
      </c>
      <c r="BM503" s="378">
        <f t="shared" si="418"/>
        <v>0</v>
      </c>
    </row>
    <row r="504" spans="2:65" x14ac:dyDescent="0.25">
      <c r="B504" s="1103">
        <v>0.75</v>
      </c>
      <c r="C504" s="377"/>
      <c r="D504" s="377"/>
      <c r="E504" s="377"/>
      <c r="F504" s="377">
        <f>'Form 5 BIODIESEL'!E373</f>
        <v>0</v>
      </c>
      <c r="G504" s="377">
        <f>'Form 6 LNG'!E373</f>
        <v>0</v>
      </c>
      <c r="H504" s="377">
        <f>'Form 7 BUNKER C'!E373</f>
        <v>0</v>
      </c>
      <c r="I504" s="378">
        <f>'Form 8 LFO Diesel'!E373</f>
        <v>0</v>
      </c>
      <c r="J504" s="106"/>
      <c r="K504" s="106"/>
      <c r="L504" s="106"/>
      <c r="M504" s="106"/>
      <c r="N504" s="106"/>
      <c r="O504" s="106"/>
      <c r="P504" s="106"/>
      <c r="Q504" s="106"/>
      <c r="R504" s="1103">
        <v>0.75</v>
      </c>
      <c r="S504" s="377">
        <f t="shared" si="419"/>
        <v>0</v>
      </c>
      <c r="T504" s="377">
        <f t="shared" si="420"/>
        <v>0</v>
      </c>
      <c r="U504" s="377">
        <f t="shared" si="421"/>
        <v>0</v>
      </c>
      <c r="V504" s="377">
        <f t="shared" si="399"/>
        <v>0</v>
      </c>
      <c r="W504" s="377">
        <f t="shared" si="400"/>
        <v>0</v>
      </c>
      <c r="X504" s="377">
        <f t="shared" si="401"/>
        <v>0</v>
      </c>
      <c r="Y504" s="378">
        <f t="shared" si="402"/>
        <v>0</v>
      </c>
      <c r="Z504" s="106"/>
      <c r="AA504" s="106"/>
      <c r="AB504" s="1103">
        <v>0.75</v>
      </c>
      <c r="AC504" s="377">
        <f t="shared" si="422"/>
        <v>0</v>
      </c>
      <c r="AD504" s="377">
        <f t="shared" si="423"/>
        <v>0</v>
      </c>
      <c r="AE504" s="377">
        <f t="shared" si="424"/>
        <v>0</v>
      </c>
      <c r="AF504" s="377">
        <f t="shared" si="403"/>
        <v>0</v>
      </c>
      <c r="AG504" s="377">
        <f t="shared" si="404"/>
        <v>0</v>
      </c>
      <c r="AH504" s="377">
        <f t="shared" si="405"/>
        <v>0</v>
      </c>
      <c r="AI504" s="378">
        <f t="shared" si="406"/>
        <v>0</v>
      </c>
      <c r="AJ504" s="106"/>
      <c r="AK504" s="106"/>
      <c r="AL504" s="1103">
        <v>0.75</v>
      </c>
      <c r="AM504" s="377">
        <f t="shared" si="425"/>
        <v>0</v>
      </c>
      <c r="AN504" s="377">
        <f t="shared" si="426"/>
        <v>0</v>
      </c>
      <c r="AO504" s="377">
        <f t="shared" si="427"/>
        <v>0</v>
      </c>
      <c r="AP504" s="377">
        <f t="shared" si="407"/>
        <v>0</v>
      </c>
      <c r="AQ504" s="377">
        <f t="shared" si="408"/>
        <v>0</v>
      </c>
      <c r="AR504" s="377">
        <f t="shared" si="409"/>
        <v>0</v>
      </c>
      <c r="AS504" s="378">
        <f t="shared" si="410"/>
        <v>0</v>
      </c>
      <c r="AT504" s="106"/>
      <c r="AU504" s="106"/>
      <c r="AV504" s="1103">
        <v>0.75</v>
      </c>
      <c r="AW504" s="377">
        <f t="shared" si="428"/>
        <v>0</v>
      </c>
      <c r="AX504" s="377">
        <f t="shared" si="429"/>
        <v>0</v>
      </c>
      <c r="AY504" s="377">
        <f t="shared" si="430"/>
        <v>0</v>
      </c>
      <c r="AZ504" s="377">
        <f t="shared" si="411"/>
        <v>0</v>
      </c>
      <c r="BA504" s="377">
        <f t="shared" si="412"/>
        <v>0</v>
      </c>
      <c r="BB504" s="377">
        <f t="shared" si="413"/>
        <v>0</v>
      </c>
      <c r="BC504" s="378">
        <f t="shared" si="414"/>
        <v>0</v>
      </c>
      <c r="BD504" s="106"/>
      <c r="BE504" s="106"/>
      <c r="BF504" s="1103">
        <v>0.75</v>
      </c>
      <c r="BG504" s="377">
        <f t="shared" si="431"/>
        <v>0</v>
      </c>
      <c r="BH504" s="377">
        <f t="shared" si="432"/>
        <v>0</v>
      </c>
      <c r="BI504" s="377">
        <f t="shared" si="433"/>
        <v>0</v>
      </c>
      <c r="BJ504" s="377">
        <f t="shared" si="415"/>
        <v>0</v>
      </c>
      <c r="BK504" s="377">
        <f t="shared" si="416"/>
        <v>0</v>
      </c>
      <c r="BL504" s="377">
        <f t="shared" si="417"/>
        <v>0</v>
      </c>
      <c r="BM504" s="378">
        <f t="shared" si="418"/>
        <v>0</v>
      </c>
    </row>
    <row r="505" spans="2:65" x14ac:dyDescent="0.25">
      <c r="B505" s="1103">
        <v>0.74</v>
      </c>
      <c r="C505" s="377"/>
      <c r="D505" s="377"/>
      <c r="E505" s="377"/>
      <c r="F505" s="377">
        <f>'Form 5 BIODIESEL'!E374</f>
        <v>0</v>
      </c>
      <c r="G505" s="377">
        <f>'Form 6 LNG'!E374</f>
        <v>0</v>
      </c>
      <c r="H505" s="377">
        <f>'Form 7 BUNKER C'!E374</f>
        <v>0</v>
      </c>
      <c r="I505" s="378">
        <f>'Form 8 LFO Diesel'!E374</f>
        <v>0</v>
      </c>
      <c r="J505" s="106"/>
      <c r="K505" s="106"/>
      <c r="L505" s="106"/>
      <c r="M505" s="106"/>
      <c r="N505" s="106"/>
      <c r="O505" s="106"/>
      <c r="P505" s="106"/>
      <c r="Q505" s="106"/>
      <c r="R505" s="1103">
        <v>0.74</v>
      </c>
      <c r="S505" s="377">
        <f t="shared" si="419"/>
        <v>0</v>
      </c>
      <c r="T505" s="377">
        <f t="shared" si="420"/>
        <v>0</v>
      </c>
      <c r="U505" s="377">
        <f t="shared" si="421"/>
        <v>0</v>
      </c>
      <c r="V505" s="377">
        <f t="shared" si="399"/>
        <v>0</v>
      </c>
      <c r="W505" s="377">
        <f t="shared" si="400"/>
        <v>0</v>
      </c>
      <c r="X505" s="377">
        <f t="shared" si="401"/>
        <v>0</v>
      </c>
      <c r="Y505" s="378">
        <f t="shared" si="402"/>
        <v>0</v>
      </c>
      <c r="Z505" s="106"/>
      <c r="AA505" s="106"/>
      <c r="AB505" s="1103">
        <v>0.74</v>
      </c>
      <c r="AC505" s="377">
        <f t="shared" si="422"/>
        <v>0</v>
      </c>
      <c r="AD505" s="377">
        <f t="shared" si="423"/>
        <v>0</v>
      </c>
      <c r="AE505" s="377">
        <f t="shared" si="424"/>
        <v>0</v>
      </c>
      <c r="AF505" s="377">
        <f t="shared" si="403"/>
        <v>0</v>
      </c>
      <c r="AG505" s="377">
        <f t="shared" si="404"/>
        <v>0</v>
      </c>
      <c r="AH505" s="377">
        <f t="shared" si="405"/>
        <v>0</v>
      </c>
      <c r="AI505" s="378">
        <f t="shared" si="406"/>
        <v>0</v>
      </c>
      <c r="AJ505" s="106"/>
      <c r="AK505" s="106"/>
      <c r="AL505" s="1103">
        <v>0.74</v>
      </c>
      <c r="AM505" s="377">
        <f t="shared" si="425"/>
        <v>0</v>
      </c>
      <c r="AN505" s="377">
        <f t="shared" si="426"/>
        <v>0</v>
      </c>
      <c r="AO505" s="377">
        <f t="shared" si="427"/>
        <v>0</v>
      </c>
      <c r="AP505" s="377">
        <f t="shared" si="407"/>
        <v>0</v>
      </c>
      <c r="AQ505" s="377">
        <f t="shared" si="408"/>
        <v>0</v>
      </c>
      <c r="AR505" s="377">
        <f t="shared" si="409"/>
        <v>0</v>
      </c>
      <c r="AS505" s="378">
        <f t="shared" si="410"/>
        <v>0</v>
      </c>
      <c r="AT505" s="106"/>
      <c r="AU505" s="106"/>
      <c r="AV505" s="1103">
        <v>0.74</v>
      </c>
      <c r="AW505" s="377">
        <f t="shared" si="428"/>
        <v>0</v>
      </c>
      <c r="AX505" s="377">
        <f t="shared" si="429"/>
        <v>0</v>
      </c>
      <c r="AY505" s="377">
        <f t="shared" si="430"/>
        <v>0</v>
      </c>
      <c r="AZ505" s="377">
        <f t="shared" si="411"/>
        <v>0</v>
      </c>
      <c r="BA505" s="377">
        <f t="shared" si="412"/>
        <v>0</v>
      </c>
      <c r="BB505" s="377">
        <f t="shared" si="413"/>
        <v>0</v>
      </c>
      <c r="BC505" s="378">
        <f t="shared" si="414"/>
        <v>0</v>
      </c>
      <c r="BD505" s="106"/>
      <c r="BE505" s="106"/>
      <c r="BF505" s="1103">
        <v>0.74</v>
      </c>
      <c r="BG505" s="377">
        <f t="shared" si="431"/>
        <v>0</v>
      </c>
      <c r="BH505" s="377">
        <f t="shared" si="432"/>
        <v>0</v>
      </c>
      <c r="BI505" s="377">
        <f t="shared" si="433"/>
        <v>0</v>
      </c>
      <c r="BJ505" s="377">
        <f t="shared" si="415"/>
        <v>0</v>
      </c>
      <c r="BK505" s="377">
        <f t="shared" si="416"/>
        <v>0</v>
      </c>
      <c r="BL505" s="377">
        <f t="shared" si="417"/>
        <v>0</v>
      </c>
      <c r="BM505" s="378">
        <f t="shared" si="418"/>
        <v>0</v>
      </c>
    </row>
    <row r="506" spans="2:65" x14ac:dyDescent="0.25">
      <c r="B506" s="1103">
        <v>0.73</v>
      </c>
      <c r="C506" s="377"/>
      <c r="D506" s="377"/>
      <c r="E506" s="377"/>
      <c r="F506" s="377">
        <f>'Form 5 BIODIESEL'!E375</f>
        <v>0</v>
      </c>
      <c r="G506" s="377">
        <f>'Form 6 LNG'!E375</f>
        <v>0</v>
      </c>
      <c r="H506" s="377">
        <f>'Form 7 BUNKER C'!E375</f>
        <v>0</v>
      </c>
      <c r="I506" s="378">
        <f>'Form 8 LFO Diesel'!E375</f>
        <v>0</v>
      </c>
      <c r="J506" s="106"/>
      <c r="K506" s="106"/>
      <c r="L506" s="106"/>
      <c r="M506" s="106"/>
      <c r="N506" s="106"/>
      <c r="O506" s="106"/>
      <c r="P506" s="106"/>
      <c r="Q506" s="106"/>
      <c r="R506" s="1103">
        <v>0.73</v>
      </c>
      <c r="S506" s="377">
        <f t="shared" si="419"/>
        <v>0</v>
      </c>
      <c r="T506" s="377">
        <f t="shared" si="420"/>
        <v>0</v>
      </c>
      <c r="U506" s="377">
        <f t="shared" si="421"/>
        <v>0</v>
      </c>
      <c r="V506" s="377">
        <f t="shared" si="399"/>
        <v>0</v>
      </c>
      <c r="W506" s="377">
        <f t="shared" si="400"/>
        <v>0</v>
      </c>
      <c r="X506" s="377">
        <f t="shared" si="401"/>
        <v>0</v>
      </c>
      <c r="Y506" s="378">
        <f t="shared" si="402"/>
        <v>0</v>
      </c>
      <c r="Z506" s="106"/>
      <c r="AA506" s="106"/>
      <c r="AB506" s="1103">
        <v>0.73</v>
      </c>
      <c r="AC506" s="377">
        <f t="shared" si="422"/>
        <v>0</v>
      </c>
      <c r="AD506" s="377">
        <f t="shared" si="423"/>
        <v>0</v>
      </c>
      <c r="AE506" s="377">
        <f t="shared" si="424"/>
        <v>0</v>
      </c>
      <c r="AF506" s="377">
        <f t="shared" si="403"/>
        <v>0</v>
      </c>
      <c r="AG506" s="377">
        <f t="shared" si="404"/>
        <v>0</v>
      </c>
      <c r="AH506" s="377">
        <f t="shared" si="405"/>
        <v>0</v>
      </c>
      <c r="AI506" s="378">
        <f t="shared" si="406"/>
        <v>0</v>
      </c>
      <c r="AJ506" s="106"/>
      <c r="AK506" s="106"/>
      <c r="AL506" s="1103">
        <v>0.73</v>
      </c>
      <c r="AM506" s="377">
        <f t="shared" si="425"/>
        <v>0</v>
      </c>
      <c r="AN506" s="377">
        <f t="shared" si="426"/>
        <v>0</v>
      </c>
      <c r="AO506" s="377">
        <f t="shared" si="427"/>
        <v>0</v>
      </c>
      <c r="AP506" s="377">
        <f t="shared" si="407"/>
        <v>0</v>
      </c>
      <c r="AQ506" s="377">
        <f t="shared" si="408"/>
        <v>0</v>
      </c>
      <c r="AR506" s="377">
        <f t="shared" si="409"/>
        <v>0</v>
      </c>
      <c r="AS506" s="378">
        <f t="shared" si="410"/>
        <v>0</v>
      </c>
      <c r="AT506" s="106"/>
      <c r="AU506" s="106"/>
      <c r="AV506" s="1103">
        <v>0.73</v>
      </c>
      <c r="AW506" s="377">
        <f t="shared" si="428"/>
        <v>0</v>
      </c>
      <c r="AX506" s="377">
        <f t="shared" si="429"/>
        <v>0</v>
      </c>
      <c r="AY506" s="377">
        <f t="shared" si="430"/>
        <v>0</v>
      </c>
      <c r="AZ506" s="377">
        <f t="shared" si="411"/>
        <v>0</v>
      </c>
      <c r="BA506" s="377">
        <f t="shared" si="412"/>
        <v>0</v>
      </c>
      <c r="BB506" s="377">
        <f t="shared" si="413"/>
        <v>0</v>
      </c>
      <c r="BC506" s="378">
        <f t="shared" si="414"/>
        <v>0</v>
      </c>
      <c r="BD506" s="106"/>
      <c r="BE506" s="106"/>
      <c r="BF506" s="1103">
        <v>0.73</v>
      </c>
      <c r="BG506" s="377">
        <f t="shared" si="431"/>
        <v>0</v>
      </c>
      <c r="BH506" s="377">
        <f t="shared" si="432"/>
        <v>0</v>
      </c>
      <c r="BI506" s="377">
        <f t="shared" si="433"/>
        <v>0</v>
      </c>
      <c r="BJ506" s="377">
        <f t="shared" si="415"/>
        <v>0</v>
      </c>
      <c r="BK506" s="377">
        <f t="shared" si="416"/>
        <v>0</v>
      </c>
      <c r="BL506" s="377">
        <f t="shared" si="417"/>
        <v>0</v>
      </c>
      <c r="BM506" s="378">
        <f t="shared" si="418"/>
        <v>0</v>
      </c>
    </row>
    <row r="507" spans="2:65" x14ac:dyDescent="0.25">
      <c r="B507" s="1103">
        <v>0.72</v>
      </c>
      <c r="C507" s="377"/>
      <c r="D507" s="377"/>
      <c r="E507" s="377"/>
      <c r="F507" s="377">
        <f>'Form 5 BIODIESEL'!E376</f>
        <v>0</v>
      </c>
      <c r="G507" s="377">
        <f>'Form 6 LNG'!E376</f>
        <v>0</v>
      </c>
      <c r="H507" s="377">
        <f>'Form 7 BUNKER C'!E376</f>
        <v>0</v>
      </c>
      <c r="I507" s="378">
        <f>'Form 8 LFO Diesel'!E376</f>
        <v>0</v>
      </c>
      <c r="J507" s="106"/>
      <c r="K507" s="106"/>
      <c r="L507" s="106"/>
      <c r="M507" s="106"/>
      <c r="N507" s="106"/>
      <c r="O507" s="106"/>
      <c r="P507" s="106"/>
      <c r="Q507" s="106"/>
      <c r="R507" s="1103">
        <v>0.72</v>
      </c>
      <c r="S507" s="377">
        <f t="shared" si="419"/>
        <v>0</v>
      </c>
      <c r="T507" s="377">
        <f t="shared" si="420"/>
        <v>0</v>
      </c>
      <c r="U507" s="377">
        <f t="shared" si="421"/>
        <v>0</v>
      </c>
      <c r="V507" s="377">
        <f t="shared" si="399"/>
        <v>0</v>
      </c>
      <c r="W507" s="377">
        <f t="shared" si="400"/>
        <v>0</v>
      </c>
      <c r="X507" s="377">
        <f t="shared" si="401"/>
        <v>0</v>
      </c>
      <c r="Y507" s="378">
        <f t="shared" si="402"/>
        <v>0</v>
      </c>
      <c r="Z507" s="106"/>
      <c r="AA507" s="106"/>
      <c r="AB507" s="1103">
        <v>0.72</v>
      </c>
      <c r="AC507" s="377">
        <f t="shared" si="422"/>
        <v>0</v>
      </c>
      <c r="AD507" s="377">
        <f t="shared" si="423"/>
        <v>0</v>
      </c>
      <c r="AE507" s="377">
        <f t="shared" si="424"/>
        <v>0</v>
      </c>
      <c r="AF507" s="377">
        <f t="shared" si="403"/>
        <v>0</v>
      </c>
      <c r="AG507" s="377">
        <f t="shared" si="404"/>
        <v>0</v>
      </c>
      <c r="AH507" s="377">
        <f t="shared" si="405"/>
        <v>0</v>
      </c>
      <c r="AI507" s="378">
        <f t="shared" si="406"/>
        <v>0</v>
      </c>
      <c r="AJ507" s="106"/>
      <c r="AK507" s="106"/>
      <c r="AL507" s="1103">
        <v>0.72</v>
      </c>
      <c r="AM507" s="377">
        <f t="shared" si="425"/>
        <v>0</v>
      </c>
      <c r="AN507" s="377">
        <f t="shared" si="426"/>
        <v>0</v>
      </c>
      <c r="AO507" s="377">
        <f t="shared" si="427"/>
        <v>0</v>
      </c>
      <c r="AP507" s="377">
        <f t="shared" si="407"/>
        <v>0</v>
      </c>
      <c r="AQ507" s="377">
        <f t="shared" si="408"/>
        <v>0</v>
      </c>
      <c r="AR507" s="377">
        <f t="shared" si="409"/>
        <v>0</v>
      </c>
      <c r="AS507" s="378">
        <f t="shared" si="410"/>
        <v>0</v>
      </c>
      <c r="AT507" s="106"/>
      <c r="AU507" s="106"/>
      <c r="AV507" s="1103">
        <v>0.72</v>
      </c>
      <c r="AW507" s="377">
        <f t="shared" si="428"/>
        <v>0</v>
      </c>
      <c r="AX507" s="377">
        <f t="shared" si="429"/>
        <v>0</v>
      </c>
      <c r="AY507" s="377">
        <f t="shared" si="430"/>
        <v>0</v>
      </c>
      <c r="AZ507" s="377">
        <f t="shared" si="411"/>
        <v>0</v>
      </c>
      <c r="BA507" s="377">
        <f t="shared" si="412"/>
        <v>0</v>
      </c>
      <c r="BB507" s="377">
        <f t="shared" si="413"/>
        <v>0</v>
      </c>
      <c r="BC507" s="378">
        <f t="shared" si="414"/>
        <v>0</v>
      </c>
      <c r="BD507" s="106"/>
      <c r="BE507" s="106"/>
      <c r="BF507" s="1103">
        <v>0.72</v>
      </c>
      <c r="BG507" s="377">
        <f t="shared" si="431"/>
        <v>0</v>
      </c>
      <c r="BH507" s="377">
        <f t="shared" si="432"/>
        <v>0</v>
      </c>
      <c r="BI507" s="377">
        <f t="shared" si="433"/>
        <v>0</v>
      </c>
      <c r="BJ507" s="377">
        <f t="shared" si="415"/>
        <v>0</v>
      </c>
      <c r="BK507" s="377">
        <f t="shared" si="416"/>
        <v>0</v>
      </c>
      <c r="BL507" s="377">
        <f t="shared" si="417"/>
        <v>0</v>
      </c>
      <c r="BM507" s="378">
        <f t="shared" si="418"/>
        <v>0</v>
      </c>
    </row>
    <row r="508" spans="2:65" x14ac:dyDescent="0.25">
      <c r="B508" s="1103">
        <v>0.71</v>
      </c>
      <c r="C508" s="377"/>
      <c r="D508" s="377"/>
      <c r="E508" s="377"/>
      <c r="F508" s="377">
        <f>'Form 5 BIODIESEL'!E377</f>
        <v>0</v>
      </c>
      <c r="G508" s="377">
        <f>'Form 6 LNG'!E377</f>
        <v>0</v>
      </c>
      <c r="H508" s="377">
        <f>'Form 7 BUNKER C'!E377</f>
        <v>0</v>
      </c>
      <c r="I508" s="378">
        <f>'Form 8 LFO Diesel'!E377</f>
        <v>0</v>
      </c>
      <c r="J508" s="106"/>
      <c r="K508" s="106"/>
      <c r="L508" s="106"/>
      <c r="M508" s="106"/>
      <c r="N508" s="106"/>
      <c r="O508" s="106"/>
      <c r="P508" s="106"/>
      <c r="Q508" s="106"/>
      <c r="R508" s="1103">
        <v>0.71</v>
      </c>
      <c r="S508" s="377">
        <f t="shared" si="419"/>
        <v>0</v>
      </c>
      <c r="T508" s="377">
        <f t="shared" si="420"/>
        <v>0</v>
      </c>
      <c r="U508" s="377">
        <f t="shared" si="421"/>
        <v>0</v>
      </c>
      <c r="V508" s="377">
        <f t="shared" si="399"/>
        <v>0</v>
      </c>
      <c r="W508" s="377">
        <f t="shared" si="400"/>
        <v>0</v>
      </c>
      <c r="X508" s="377">
        <f t="shared" si="401"/>
        <v>0</v>
      </c>
      <c r="Y508" s="378">
        <f t="shared" si="402"/>
        <v>0</v>
      </c>
      <c r="Z508" s="106"/>
      <c r="AA508" s="106"/>
      <c r="AB508" s="1103">
        <v>0.71</v>
      </c>
      <c r="AC508" s="377">
        <f t="shared" si="422"/>
        <v>0</v>
      </c>
      <c r="AD508" s="377">
        <f t="shared" si="423"/>
        <v>0</v>
      </c>
      <c r="AE508" s="377">
        <f t="shared" si="424"/>
        <v>0</v>
      </c>
      <c r="AF508" s="377">
        <f t="shared" si="403"/>
        <v>0</v>
      </c>
      <c r="AG508" s="377">
        <f t="shared" si="404"/>
        <v>0</v>
      </c>
      <c r="AH508" s="377">
        <f t="shared" si="405"/>
        <v>0</v>
      </c>
      <c r="AI508" s="378">
        <f t="shared" si="406"/>
        <v>0</v>
      </c>
      <c r="AJ508" s="106"/>
      <c r="AK508" s="106"/>
      <c r="AL508" s="1103">
        <v>0.71</v>
      </c>
      <c r="AM508" s="377">
        <f t="shared" si="425"/>
        <v>0</v>
      </c>
      <c r="AN508" s="377">
        <f t="shared" si="426"/>
        <v>0</v>
      </c>
      <c r="AO508" s="377">
        <f t="shared" si="427"/>
        <v>0</v>
      </c>
      <c r="AP508" s="377">
        <f t="shared" si="407"/>
        <v>0</v>
      </c>
      <c r="AQ508" s="377">
        <f t="shared" si="408"/>
        <v>0</v>
      </c>
      <c r="AR508" s="377">
        <f t="shared" si="409"/>
        <v>0</v>
      </c>
      <c r="AS508" s="378">
        <f t="shared" si="410"/>
        <v>0</v>
      </c>
      <c r="AT508" s="106"/>
      <c r="AU508" s="106"/>
      <c r="AV508" s="1103">
        <v>0.71</v>
      </c>
      <c r="AW508" s="377">
        <f t="shared" si="428"/>
        <v>0</v>
      </c>
      <c r="AX508" s="377">
        <f t="shared" si="429"/>
        <v>0</v>
      </c>
      <c r="AY508" s="377">
        <f t="shared" si="430"/>
        <v>0</v>
      </c>
      <c r="AZ508" s="377">
        <f t="shared" si="411"/>
        <v>0</v>
      </c>
      <c r="BA508" s="377">
        <f t="shared" si="412"/>
        <v>0</v>
      </c>
      <c r="BB508" s="377">
        <f t="shared" si="413"/>
        <v>0</v>
      </c>
      <c r="BC508" s="378">
        <f t="shared" si="414"/>
        <v>0</v>
      </c>
      <c r="BD508" s="106"/>
      <c r="BE508" s="106"/>
      <c r="BF508" s="1103">
        <v>0.71</v>
      </c>
      <c r="BG508" s="377">
        <f t="shared" si="431"/>
        <v>0</v>
      </c>
      <c r="BH508" s="377">
        <f t="shared" si="432"/>
        <v>0</v>
      </c>
      <c r="BI508" s="377">
        <f t="shared" si="433"/>
        <v>0</v>
      </c>
      <c r="BJ508" s="377">
        <f t="shared" si="415"/>
        <v>0</v>
      </c>
      <c r="BK508" s="377">
        <f t="shared" si="416"/>
        <v>0</v>
      </c>
      <c r="BL508" s="377">
        <f t="shared" si="417"/>
        <v>0</v>
      </c>
      <c r="BM508" s="378">
        <f t="shared" si="418"/>
        <v>0</v>
      </c>
    </row>
    <row r="509" spans="2:65" x14ac:dyDescent="0.25">
      <c r="B509" s="1103">
        <v>0.7</v>
      </c>
      <c r="C509" s="377"/>
      <c r="D509" s="377"/>
      <c r="E509" s="377"/>
      <c r="F509" s="377">
        <f>'Form 5 BIODIESEL'!E392</f>
        <v>0</v>
      </c>
      <c r="G509" s="377">
        <f>'Form 6 LNG'!E392</f>
        <v>0</v>
      </c>
      <c r="H509" s="377">
        <f>'Form 7 BUNKER C'!E392</f>
        <v>0</v>
      </c>
      <c r="I509" s="378">
        <f>'Form 8 LFO Diesel'!E392</f>
        <v>0</v>
      </c>
      <c r="J509" s="106"/>
      <c r="K509" s="106"/>
      <c r="L509" s="106"/>
      <c r="M509" s="106"/>
      <c r="N509" s="106"/>
      <c r="O509" s="106"/>
      <c r="P509" s="106"/>
      <c r="Q509" s="106"/>
      <c r="R509" s="1103">
        <v>0.7</v>
      </c>
      <c r="S509" s="377">
        <f t="shared" si="419"/>
        <v>0</v>
      </c>
      <c r="T509" s="377">
        <f t="shared" si="420"/>
        <v>0</v>
      </c>
      <c r="U509" s="377">
        <f t="shared" si="421"/>
        <v>0</v>
      </c>
      <c r="V509" s="377">
        <f t="shared" si="399"/>
        <v>0</v>
      </c>
      <c r="W509" s="377">
        <f t="shared" si="400"/>
        <v>0</v>
      </c>
      <c r="X509" s="377">
        <f t="shared" si="401"/>
        <v>0</v>
      </c>
      <c r="Y509" s="378">
        <f t="shared" si="402"/>
        <v>0</v>
      </c>
      <c r="Z509" s="106"/>
      <c r="AA509" s="106"/>
      <c r="AB509" s="1103">
        <v>0.7</v>
      </c>
      <c r="AC509" s="377">
        <f t="shared" si="422"/>
        <v>0</v>
      </c>
      <c r="AD509" s="377">
        <f t="shared" si="423"/>
        <v>0</v>
      </c>
      <c r="AE509" s="377">
        <f t="shared" si="424"/>
        <v>0</v>
      </c>
      <c r="AF509" s="377">
        <f t="shared" si="403"/>
        <v>0</v>
      </c>
      <c r="AG509" s="377">
        <f t="shared" si="404"/>
        <v>0</v>
      </c>
      <c r="AH509" s="377">
        <f t="shared" si="405"/>
        <v>0</v>
      </c>
      <c r="AI509" s="378">
        <f t="shared" si="406"/>
        <v>0</v>
      </c>
      <c r="AJ509" s="106"/>
      <c r="AK509" s="106"/>
      <c r="AL509" s="1103">
        <v>0.7</v>
      </c>
      <c r="AM509" s="377">
        <f t="shared" si="425"/>
        <v>0</v>
      </c>
      <c r="AN509" s="377">
        <f t="shared" si="426"/>
        <v>0</v>
      </c>
      <c r="AO509" s="377">
        <f t="shared" si="427"/>
        <v>0</v>
      </c>
      <c r="AP509" s="377">
        <f t="shared" si="407"/>
        <v>0</v>
      </c>
      <c r="AQ509" s="377">
        <f t="shared" si="408"/>
        <v>0</v>
      </c>
      <c r="AR509" s="377">
        <f t="shared" si="409"/>
        <v>0</v>
      </c>
      <c r="AS509" s="378">
        <f t="shared" si="410"/>
        <v>0</v>
      </c>
      <c r="AT509" s="106"/>
      <c r="AU509" s="106"/>
      <c r="AV509" s="1103">
        <v>0.7</v>
      </c>
      <c r="AW509" s="377">
        <f t="shared" si="428"/>
        <v>0</v>
      </c>
      <c r="AX509" s="377">
        <f t="shared" si="429"/>
        <v>0</v>
      </c>
      <c r="AY509" s="377">
        <f t="shared" si="430"/>
        <v>0</v>
      </c>
      <c r="AZ509" s="377">
        <f t="shared" si="411"/>
        <v>0</v>
      </c>
      <c r="BA509" s="377">
        <f t="shared" si="412"/>
        <v>0</v>
      </c>
      <c r="BB509" s="377">
        <f t="shared" si="413"/>
        <v>0</v>
      </c>
      <c r="BC509" s="378">
        <f t="shared" si="414"/>
        <v>0</v>
      </c>
      <c r="BD509" s="106"/>
      <c r="BE509" s="106"/>
      <c r="BF509" s="1103">
        <v>0.7</v>
      </c>
      <c r="BG509" s="377">
        <f t="shared" si="431"/>
        <v>0</v>
      </c>
      <c r="BH509" s="377">
        <f t="shared" si="432"/>
        <v>0</v>
      </c>
      <c r="BI509" s="377">
        <f t="shared" si="433"/>
        <v>0</v>
      </c>
      <c r="BJ509" s="377">
        <f t="shared" si="415"/>
        <v>0</v>
      </c>
      <c r="BK509" s="377">
        <f t="shared" si="416"/>
        <v>0</v>
      </c>
      <c r="BL509" s="377">
        <f t="shared" si="417"/>
        <v>0</v>
      </c>
      <c r="BM509" s="378">
        <f t="shared" si="418"/>
        <v>0</v>
      </c>
    </row>
    <row r="510" spans="2:65" x14ac:dyDescent="0.25">
      <c r="B510" s="1103">
        <v>0.69</v>
      </c>
      <c r="C510" s="377"/>
      <c r="D510" s="377"/>
      <c r="E510" s="377"/>
      <c r="F510" s="377">
        <f>'Form 5 BIODIESEL'!E393</f>
        <v>0</v>
      </c>
      <c r="G510" s="377">
        <f>'Form 6 LNG'!E393</f>
        <v>0</v>
      </c>
      <c r="H510" s="377">
        <f>'Form 7 BUNKER C'!E393</f>
        <v>0</v>
      </c>
      <c r="I510" s="378">
        <f>'Form 8 LFO Diesel'!E393</f>
        <v>0</v>
      </c>
      <c r="J510" s="106"/>
      <c r="K510" s="106"/>
      <c r="L510" s="106"/>
      <c r="M510" s="106"/>
      <c r="N510" s="106"/>
      <c r="O510" s="106"/>
      <c r="P510" s="106"/>
      <c r="Q510" s="106"/>
      <c r="R510" s="1103">
        <v>0.69</v>
      </c>
      <c r="S510" s="377">
        <f t="shared" si="419"/>
        <v>0</v>
      </c>
      <c r="T510" s="377">
        <f t="shared" si="420"/>
        <v>0</v>
      </c>
      <c r="U510" s="377">
        <f t="shared" si="421"/>
        <v>0</v>
      </c>
      <c r="V510" s="377">
        <f t="shared" si="399"/>
        <v>0</v>
      </c>
      <c r="W510" s="377">
        <f t="shared" si="400"/>
        <v>0</v>
      </c>
      <c r="X510" s="377">
        <f t="shared" si="401"/>
        <v>0</v>
      </c>
      <c r="Y510" s="378">
        <f t="shared" si="402"/>
        <v>0</v>
      </c>
      <c r="Z510" s="106"/>
      <c r="AA510" s="106"/>
      <c r="AB510" s="1103">
        <v>0.69</v>
      </c>
      <c r="AC510" s="377">
        <f t="shared" si="422"/>
        <v>0</v>
      </c>
      <c r="AD510" s="377">
        <f t="shared" si="423"/>
        <v>0</v>
      </c>
      <c r="AE510" s="377">
        <f t="shared" si="424"/>
        <v>0</v>
      </c>
      <c r="AF510" s="377">
        <f t="shared" si="403"/>
        <v>0</v>
      </c>
      <c r="AG510" s="377">
        <f t="shared" si="404"/>
        <v>0</v>
      </c>
      <c r="AH510" s="377">
        <f t="shared" si="405"/>
        <v>0</v>
      </c>
      <c r="AI510" s="378">
        <f t="shared" si="406"/>
        <v>0</v>
      </c>
      <c r="AJ510" s="106"/>
      <c r="AK510" s="106"/>
      <c r="AL510" s="1103">
        <v>0.69</v>
      </c>
      <c r="AM510" s="377">
        <f t="shared" si="425"/>
        <v>0</v>
      </c>
      <c r="AN510" s="377">
        <f t="shared" si="426"/>
        <v>0</v>
      </c>
      <c r="AO510" s="377">
        <f t="shared" si="427"/>
        <v>0</v>
      </c>
      <c r="AP510" s="377">
        <f t="shared" si="407"/>
        <v>0</v>
      </c>
      <c r="AQ510" s="377">
        <f t="shared" si="408"/>
        <v>0</v>
      </c>
      <c r="AR510" s="377">
        <f t="shared" si="409"/>
        <v>0</v>
      </c>
      <c r="AS510" s="378">
        <f t="shared" si="410"/>
        <v>0</v>
      </c>
      <c r="AT510" s="106"/>
      <c r="AU510" s="106"/>
      <c r="AV510" s="1103">
        <v>0.69</v>
      </c>
      <c r="AW510" s="377">
        <f t="shared" si="428"/>
        <v>0</v>
      </c>
      <c r="AX510" s="377">
        <f t="shared" si="429"/>
        <v>0</v>
      </c>
      <c r="AY510" s="377">
        <f t="shared" si="430"/>
        <v>0</v>
      </c>
      <c r="AZ510" s="377">
        <f t="shared" si="411"/>
        <v>0</v>
      </c>
      <c r="BA510" s="377">
        <f t="shared" si="412"/>
        <v>0</v>
      </c>
      <c r="BB510" s="377">
        <f t="shared" si="413"/>
        <v>0</v>
      </c>
      <c r="BC510" s="378">
        <f t="shared" si="414"/>
        <v>0</v>
      </c>
      <c r="BD510" s="106"/>
      <c r="BE510" s="106"/>
      <c r="BF510" s="1103">
        <v>0.69</v>
      </c>
      <c r="BG510" s="377">
        <f t="shared" si="431"/>
        <v>0</v>
      </c>
      <c r="BH510" s="377">
        <f t="shared" si="432"/>
        <v>0</v>
      </c>
      <c r="BI510" s="377">
        <f t="shared" si="433"/>
        <v>0</v>
      </c>
      <c r="BJ510" s="377">
        <f t="shared" si="415"/>
        <v>0</v>
      </c>
      <c r="BK510" s="377">
        <f t="shared" si="416"/>
        <v>0</v>
      </c>
      <c r="BL510" s="377">
        <f t="shared" si="417"/>
        <v>0</v>
      </c>
      <c r="BM510" s="378">
        <f t="shared" si="418"/>
        <v>0</v>
      </c>
    </row>
    <row r="511" spans="2:65" x14ac:dyDescent="0.25">
      <c r="B511" s="1103">
        <v>0.68</v>
      </c>
      <c r="C511" s="377"/>
      <c r="D511" s="377"/>
      <c r="E511" s="377"/>
      <c r="F511" s="377">
        <f>'Form 5 BIODIESEL'!E394</f>
        <v>0</v>
      </c>
      <c r="G511" s="377">
        <f>'Form 6 LNG'!E394</f>
        <v>0</v>
      </c>
      <c r="H511" s="377">
        <f>'Form 7 BUNKER C'!E394</f>
        <v>0</v>
      </c>
      <c r="I511" s="378">
        <f>'Form 8 LFO Diesel'!E394</f>
        <v>0</v>
      </c>
      <c r="J511" s="106"/>
      <c r="K511" s="106"/>
      <c r="L511" s="106"/>
      <c r="M511" s="106"/>
      <c r="N511" s="106"/>
      <c r="O511" s="106"/>
      <c r="P511" s="106"/>
      <c r="Q511" s="106"/>
      <c r="R511" s="1103">
        <v>0.68</v>
      </c>
      <c r="S511" s="377">
        <f t="shared" si="419"/>
        <v>0</v>
      </c>
      <c r="T511" s="377">
        <f t="shared" si="420"/>
        <v>0</v>
      </c>
      <c r="U511" s="377">
        <f t="shared" si="421"/>
        <v>0</v>
      </c>
      <c r="V511" s="377">
        <f t="shared" ref="V511:V542" si="434">$F511</f>
        <v>0</v>
      </c>
      <c r="W511" s="377">
        <f t="shared" ref="W511:W542" si="435">$G511*(1+$C$9)</f>
        <v>0</v>
      </c>
      <c r="X511" s="377">
        <f t="shared" ref="X511:X542" si="436">$H511*(1+$C$9)</f>
        <v>0</v>
      </c>
      <c r="Y511" s="378">
        <f t="shared" ref="Y511:Y542" si="437">$I511*(1+$C$9)</f>
        <v>0</v>
      </c>
      <c r="Z511" s="106"/>
      <c r="AA511" s="106"/>
      <c r="AB511" s="1103">
        <v>0.68</v>
      </c>
      <c r="AC511" s="377">
        <f t="shared" si="422"/>
        <v>0</v>
      </c>
      <c r="AD511" s="377">
        <f t="shared" si="423"/>
        <v>0</v>
      </c>
      <c r="AE511" s="377">
        <f t="shared" si="424"/>
        <v>0</v>
      </c>
      <c r="AF511" s="377">
        <f t="shared" ref="AF511:AF542" si="438">$F511</f>
        <v>0</v>
      </c>
      <c r="AG511" s="377">
        <f t="shared" ref="AG511:AG542" si="439">$G511*(1+$C$9)</f>
        <v>0</v>
      </c>
      <c r="AH511" s="377">
        <f t="shared" ref="AH511:AH542" si="440">$H511*(1+$C$9)</f>
        <v>0</v>
      </c>
      <c r="AI511" s="378">
        <f t="shared" ref="AI511:AI542" si="441">$I511*(1+$C$9)</f>
        <v>0</v>
      </c>
      <c r="AJ511" s="106"/>
      <c r="AK511" s="106"/>
      <c r="AL511" s="1103">
        <v>0.68</v>
      </c>
      <c r="AM511" s="377">
        <f t="shared" si="425"/>
        <v>0</v>
      </c>
      <c r="AN511" s="377">
        <f t="shared" si="426"/>
        <v>0</v>
      </c>
      <c r="AO511" s="377">
        <f t="shared" si="427"/>
        <v>0</v>
      </c>
      <c r="AP511" s="377">
        <f t="shared" ref="AP511:AP542" si="442">$F511</f>
        <v>0</v>
      </c>
      <c r="AQ511" s="377">
        <f t="shared" ref="AQ511:AQ542" si="443">$G511*(1+$C$9)</f>
        <v>0</v>
      </c>
      <c r="AR511" s="377">
        <f t="shared" ref="AR511:AR542" si="444">$H511*(1+$C$9)</f>
        <v>0</v>
      </c>
      <c r="AS511" s="378">
        <f t="shared" ref="AS511:AS542" si="445">$I511*(1+$C$9)</f>
        <v>0</v>
      </c>
      <c r="AT511" s="106"/>
      <c r="AU511" s="106"/>
      <c r="AV511" s="1103">
        <v>0.68</v>
      </c>
      <c r="AW511" s="377">
        <f t="shared" si="428"/>
        <v>0</v>
      </c>
      <c r="AX511" s="377">
        <f t="shared" si="429"/>
        <v>0</v>
      </c>
      <c r="AY511" s="377">
        <f t="shared" si="430"/>
        <v>0</v>
      </c>
      <c r="AZ511" s="377">
        <f t="shared" ref="AZ511:AZ542" si="446">$F511</f>
        <v>0</v>
      </c>
      <c r="BA511" s="377">
        <f t="shared" ref="BA511:BA542" si="447">$G511*(1+$C$9)</f>
        <v>0</v>
      </c>
      <c r="BB511" s="377">
        <f t="shared" ref="BB511:BB542" si="448">$H511*(1+$C$9)</f>
        <v>0</v>
      </c>
      <c r="BC511" s="378">
        <f t="shared" ref="BC511:BC542" si="449">$I511*(1+$C$9)</f>
        <v>0</v>
      </c>
      <c r="BD511" s="106"/>
      <c r="BE511" s="106"/>
      <c r="BF511" s="1103">
        <v>0.68</v>
      </c>
      <c r="BG511" s="377">
        <f t="shared" si="431"/>
        <v>0</v>
      </c>
      <c r="BH511" s="377">
        <f t="shared" si="432"/>
        <v>0</v>
      </c>
      <c r="BI511" s="377">
        <f t="shared" si="433"/>
        <v>0</v>
      </c>
      <c r="BJ511" s="377">
        <f t="shared" ref="BJ511:BJ542" si="450">$F511</f>
        <v>0</v>
      </c>
      <c r="BK511" s="377">
        <f t="shared" ref="BK511:BK542" si="451">$G511*(1+$C$9)</f>
        <v>0</v>
      </c>
      <c r="BL511" s="377">
        <f t="shared" ref="BL511:BL542" si="452">$H511*(1+$C$9)</f>
        <v>0</v>
      </c>
      <c r="BM511" s="378">
        <f t="shared" ref="BM511:BM542" si="453">$I511*(1+$C$9)</f>
        <v>0</v>
      </c>
    </row>
    <row r="512" spans="2:65" x14ac:dyDescent="0.25">
      <c r="B512" s="1103">
        <v>0.67</v>
      </c>
      <c r="C512" s="377"/>
      <c r="D512" s="377"/>
      <c r="E512" s="377"/>
      <c r="F512" s="377">
        <f>'Form 5 BIODIESEL'!E395</f>
        <v>0</v>
      </c>
      <c r="G512" s="377">
        <f>'Form 6 LNG'!E395</f>
        <v>0</v>
      </c>
      <c r="H512" s="377">
        <f>'Form 7 BUNKER C'!E395</f>
        <v>0</v>
      </c>
      <c r="I512" s="378">
        <f>'Form 8 LFO Diesel'!E395</f>
        <v>0</v>
      </c>
      <c r="J512" s="106"/>
      <c r="K512" s="106"/>
      <c r="L512" s="106"/>
      <c r="M512" s="106"/>
      <c r="N512" s="106"/>
      <c r="O512" s="106"/>
      <c r="P512" s="106"/>
      <c r="Q512" s="106"/>
      <c r="R512" s="1103">
        <v>0.67</v>
      </c>
      <c r="S512" s="377">
        <f t="shared" si="419"/>
        <v>0</v>
      </c>
      <c r="T512" s="377">
        <f t="shared" si="420"/>
        <v>0</v>
      </c>
      <c r="U512" s="377">
        <f t="shared" si="421"/>
        <v>0</v>
      </c>
      <c r="V512" s="377">
        <f t="shared" si="434"/>
        <v>0</v>
      </c>
      <c r="W512" s="377">
        <f t="shared" si="435"/>
        <v>0</v>
      </c>
      <c r="X512" s="377">
        <f t="shared" si="436"/>
        <v>0</v>
      </c>
      <c r="Y512" s="378">
        <f t="shared" si="437"/>
        <v>0</v>
      </c>
      <c r="Z512" s="106"/>
      <c r="AA512" s="106"/>
      <c r="AB512" s="1103">
        <v>0.67</v>
      </c>
      <c r="AC512" s="377">
        <f t="shared" si="422"/>
        <v>0</v>
      </c>
      <c r="AD512" s="377">
        <f t="shared" si="423"/>
        <v>0</v>
      </c>
      <c r="AE512" s="377">
        <f t="shared" si="424"/>
        <v>0</v>
      </c>
      <c r="AF512" s="377">
        <f t="shared" si="438"/>
        <v>0</v>
      </c>
      <c r="AG512" s="377">
        <f t="shared" si="439"/>
        <v>0</v>
      </c>
      <c r="AH512" s="377">
        <f t="shared" si="440"/>
        <v>0</v>
      </c>
      <c r="AI512" s="378">
        <f t="shared" si="441"/>
        <v>0</v>
      </c>
      <c r="AJ512" s="106"/>
      <c r="AK512" s="106"/>
      <c r="AL512" s="1103">
        <v>0.67</v>
      </c>
      <c r="AM512" s="377">
        <f t="shared" si="425"/>
        <v>0</v>
      </c>
      <c r="AN512" s="377">
        <f t="shared" si="426"/>
        <v>0</v>
      </c>
      <c r="AO512" s="377">
        <f t="shared" si="427"/>
        <v>0</v>
      </c>
      <c r="AP512" s="377">
        <f t="shared" si="442"/>
        <v>0</v>
      </c>
      <c r="AQ512" s="377">
        <f t="shared" si="443"/>
        <v>0</v>
      </c>
      <c r="AR512" s="377">
        <f t="shared" si="444"/>
        <v>0</v>
      </c>
      <c r="AS512" s="378">
        <f t="shared" si="445"/>
        <v>0</v>
      </c>
      <c r="AT512" s="106"/>
      <c r="AU512" s="106"/>
      <c r="AV512" s="1103">
        <v>0.67</v>
      </c>
      <c r="AW512" s="377">
        <f t="shared" si="428"/>
        <v>0</v>
      </c>
      <c r="AX512" s="377">
        <f t="shared" si="429"/>
        <v>0</v>
      </c>
      <c r="AY512" s="377">
        <f t="shared" si="430"/>
        <v>0</v>
      </c>
      <c r="AZ512" s="377">
        <f t="shared" si="446"/>
        <v>0</v>
      </c>
      <c r="BA512" s="377">
        <f t="shared" si="447"/>
        <v>0</v>
      </c>
      <c r="BB512" s="377">
        <f t="shared" si="448"/>
        <v>0</v>
      </c>
      <c r="BC512" s="378">
        <f t="shared" si="449"/>
        <v>0</v>
      </c>
      <c r="BD512" s="106"/>
      <c r="BE512" s="106"/>
      <c r="BF512" s="1103">
        <v>0.67</v>
      </c>
      <c r="BG512" s="377">
        <f t="shared" si="431"/>
        <v>0</v>
      </c>
      <c r="BH512" s="377">
        <f t="shared" si="432"/>
        <v>0</v>
      </c>
      <c r="BI512" s="377">
        <f t="shared" si="433"/>
        <v>0</v>
      </c>
      <c r="BJ512" s="377">
        <f t="shared" si="450"/>
        <v>0</v>
      </c>
      <c r="BK512" s="377">
        <f t="shared" si="451"/>
        <v>0</v>
      </c>
      <c r="BL512" s="377">
        <f t="shared" si="452"/>
        <v>0</v>
      </c>
      <c r="BM512" s="378">
        <f t="shared" si="453"/>
        <v>0</v>
      </c>
    </row>
    <row r="513" spans="2:65" x14ac:dyDescent="0.25">
      <c r="B513" s="1103">
        <v>0.66</v>
      </c>
      <c r="C513" s="377"/>
      <c r="D513" s="377"/>
      <c r="E513" s="377"/>
      <c r="F513" s="377">
        <f>'Form 5 BIODIESEL'!E396</f>
        <v>0</v>
      </c>
      <c r="G513" s="377">
        <f>'Form 6 LNG'!E396</f>
        <v>0</v>
      </c>
      <c r="H513" s="377">
        <f>'Form 7 BUNKER C'!E396</f>
        <v>0</v>
      </c>
      <c r="I513" s="378">
        <f>'Form 8 LFO Diesel'!E396</f>
        <v>0</v>
      </c>
      <c r="J513" s="106"/>
      <c r="K513" s="106"/>
      <c r="L513" s="106"/>
      <c r="M513" s="106"/>
      <c r="N513" s="106"/>
      <c r="O513" s="106"/>
      <c r="P513" s="106"/>
      <c r="Q513" s="106"/>
      <c r="R513" s="1103">
        <v>0.66</v>
      </c>
      <c r="S513" s="377">
        <f t="shared" si="419"/>
        <v>0</v>
      </c>
      <c r="T513" s="377">
        <f t="shared" si="420"/>
        <v>0</v>
      </c>
      <c r="U513" s="377">
        <f t="shared" si="421"/>
        <v>0</v>
      </c>
      <c r="V513" s="377">
        <f t="shared" si="434"/>
        <v>0</v>
      </c>
      <c r="W513" s="377">
        <f t="shared" si="435"/>
        <v>0</v>
      </c>
      <c r="X513" s="377">
        <f t="shared" si="436"/>
        <v>0</v>
      </c>
      <c r="Y513" s="378">
        <f t="shared" si="437"/>
        <v>0</v>
      </c>
      <c r="Z513" s="106"/>
      <c r="AA513" s="106"/>
      <c r="AB513" s="1103">
        <v>0.66</v>
      </c>
      <c r="AC513" s="377">
        <f t="shared" si="422"/>
        <v>0</v>
      </c>
      <c r="AD513" s="377">
        <f t="shared" si="423"/>
        <v>0</v>
      </c>
      <c r="AE513" s="377">
        <f t="shared" si="424"/>
        <v>0</v>
      </c>
      <c r="AF513" s="377">
        <f t="shared" si="438"/>
        <v>0</v>
      </c>
      <c r="AG513" s="377">
        <f t="shared" si="439"/>
        <v>0</v>
      </c>
      <c r="AH513" s="377">
        <f t="shared" si="440"/>
        <v>0</v>
      </c>
      <c r="AI513" s="378">
        <f t="shared" si="441"/>
        <v>0</v>
      </c>
      <c r="AJ513" s="106"/>
      <c r="AK513" s="106"/>
      <c r="AL513" s="1103">
        <v>0.66</v>
      </c>
      <c r="AM513" s="377">
        <f t="shared" si="425"/>
        <v>0</v>
      </c>
      <c r="AN513" s="377">
        <f t="shared" si="426"/>
        <v>0</v>
      </c>
      <c r="AO513" s="377">
        <f t="shared" si="427"/>
        <v>0</v>
      </c>
      <c r="AP513" s="377">
        <f t="shared" si="442"/>
        <v>0</v>
      </c>
      <c r="AQ513" s="377">
        <f t="shared" si="443"/>
        <v>0</v>
      </c>
      <c r="AR513" s="377">
        <f t="shared" si="444"/>
        <v>0</v>
      </c>
      <c r="AS513" s="378">
        <f t="shared" si="445"/>
        <v>0</v>
      </c>
      <c r="AT513" s="106"/>
      <c r="AU513" s="106"/>
      <c r="AV513" s="1103">
        <v>0.66</v>
      </c>
      <c r="AW513" s="377">
        <f t="shared" si="428"/>
        <v>0</v>
      </c>
      <c r="AX513" s="377">
        <f t="shared" si="429"/>
        <v>0</v>
      </c>
      <c r="AY513" s="377">
        <f t="shared" si="430"/>
        <v>0</v>
      </c>
      <c r="AZ513" s="377">
        <f t="shared" si="446"/>
        <v>0</v>
      </c>
      <c r="BA513" s="377">
        <f t="shared" si="447"/>
        <v>0</v>
      </c>
      <c r="BB513" s="377">
        <f t="shared" si="448"/>
        <v>0</v>
      </c>
      <c r="BC513" s="378">
        <f t="shared" si="449"/>
        <v>0</v>
      </c>
      <c r="BD513" s="106"/>
      <c r="BE513" s="106"/>
      <c r="BF513" s="1103">
        <v>0.66</v>
      </c>
      <c r="BG513" s="377">
        <f t="shared" si="431"/>
        <v>0</v>
      </c>
      <c r="BH513" s="377">
        <f t="shared" si="432"/>
        <v>0</v>
      </c>
      <c r="BI513" s="377">
        <f t="shared" si="433"/>
        <v>0</v>
      </c>
      <c r="BJ513" s="377">
        <f t="shared" si="450"/>
        <v>0</v>
      </c>
      <c r="BK513" s="377">
        <f t="shared" si="451"/>
        <v>0</v>
      </c>
      <c r="BL513" s="377">
        <f t="shared" si="452"/>
        <v>0</v>
      </c>
      <c r="BM513" s="378">
        <f t="shared" si="453"/>
        <v>0</v>
      </c>
    </row>
    <row r="514" spans="2:65" x14ac:dyDescent="0.25">
      <c r="B514" s="1103">
        <v>0.65</v>
      </c>
      <c r="C514" s="377"/>
      <c r="D514" s="377"/>
      <c r="E514" s="377"/>
      <c r="F514" s="377">
        <f>'Form 5 BIODIESEL'!E397</f>
        <v>0</v>
      </c>
      <c r="G514" s="377">
        <f>'Form 6 LNG'!E397</f>
        <v>0</v>
      </c>
      <c r="H514" s="377">
        <f>'Form 7 BUNKER C'!E397</f>
        <v>0</v>
      </c>
      <c r="I514" s="378">
        <f>'Form 8 LFO Diesel'!E397</f>
        <v>0</v>
      </c>
      <c r="J514" s="106"/>
      <c r="K514" s="106"/>
      <c r="L514" s="106"/>
      <c r="M514" s="106"/>
      <c r="N514" s="106"/>
      <c r="O514" s="106"/>
      <c r="P514" s="106"/>
      <c r="Q514" s="106"/>
      <c r="R514" s="1103">
        <v>0.65</v>
      </c>
      <c r="S514" s="377">
        <f t="shared" si="419"/>
        <v>0</v>
      </c>
      <c r="T514" s="377">
        <f t="shared" si="420"/>
        <v>0</v>
      </c>
      <c r="U514" s="377">
        <f t="shared" si="421"/>
        <v>0</v>
      </c>
      <c r="V514" s="377">
        <f t="shared" si="434"/>
        <v>0</v>
      </c>
      <c r="W514" s="377">
        <f t="shared" si="435"/>
        <v>0</v>
      </c>
      <c r="X514" s="377">
        <f t="shared" si="436"/>
        <v>0</v>
      </c>
      <c r="Y514" s="378">
        <f t="shared" si="437"/>
        <v>0</v>
      </c>
      <c r="Z514" s="106"/>
      <c r="AA514" s="106"/>
      <c r="AB514" s="1103">
        <v>0.65</v>
      </c>
      <c r="AC514" s="377">
        <f t="shared" si="422"/>
        <v>0</v>
      </c>
      <c r="AD514" s="377">
        <f t="shared" si="423"/>
        <v>0</v>
      </c>
      <c r="AE514" s="377">
        <f t="shared" si="424"/>
        <v>0</v>
      </c>
      <c r="AF514" s="377">
        <f t="shared" si="438"/>
        <v>0</v>
      </c>
      <c r="AG514" s="377">
        <f t="shared" si="439"/>
        <v>0</v>
      </c>
      <c r="AH514" s="377">
        <f t="shared" si="440"/>
        <v>0</v>
      </c>
      <c r="AI514" s="378">
        <f t="shared" si="441"/>
        <v>0</v>
      </c>
      <c r="AJ514" s="106"/>
      <c r="AK514" s="106"/>
      <c r="AL514" s="1103">
        <v>0.65</v>
      </c>
      <c r="AM514" s="377">
        <f t="shared" si="425"/>
        <v>0</v>
      </c>
      <c r="AN514" s="377">
        <f t="shared" si="426"/>
        <v>0</v>
      </c>
      <c r="AO514" s="377">
        <f t="shared" si="427"/>
        <v>0</v>
      </c>
      <c r="AP514" s="377">
        <f t="shared" si="442"/>
        <v>0</v>
      </c>
      <c r="AQ514" s="377">
        <f t="shared" si="443"/>
        <v>0</v>
      </c>
      <c r="AR514" s="377">
        <f t="shared" si="444"/>
        <v>0</v>
      </c>
      <c r="AS514" s="378">
        <f t="shared" si="445"/>
        <v>0</v>
      </c>
      <c r="AT514" s="106"/>
      <c r="AU514" s="106"/>
      <c r="AV514" s="1103">
        <v>0.65</v>
      </c>
      <c r="AW514" s="377">
        <f t="shared" si="428"/>
        <v>0</v>
      </c>
      <c r="AX514" s="377">
        <f t="shared" si="429"/>
        <v>0</v>
      </c>
      <c r="AY514" s="377">
        <f t="shared" si="430"/>
        <v>0</v>
      </c>
      <c r="AZ514" s="377">
        <f t="shared" si="446"/>
        <v>0</v>
      </c>
      <c r="BA514" s="377">
        <f t="shared" si="447"/>
        <v>0</v>
      </c>
      <c r="BB514" s="377">
        <f t="shared" si="448"/>
        <v>0</v>
      </c>
      <c r="BC514" s="378">
        <f t="shared" si="449"/>
        <v>0</v>
      </c>
      <c r="BD514" s="106"/>
      <c r="BE514" s="106"/>
      <c r="BF514" s="1103">
        <v>0.65</v>
      </c>
      <c r="BG514" s="377">
        <f t="shared" si="431"/>
        <v>0</v>
      </c>
      <c r="BH514" s="377">
        <f t="shared" si="432"/>
        <v>0</v>
      </c>
      <c r="BI514" s="377">
        <f t="shared" si="433"/>
        <v>0</v>
      </c>
      <c r="BJ514" s="377">
        <f t="shared" si="450"/>
        <v>0</v>
      </c>
      <c r="BK514" s="377">
        <f t="shared" si="451"/>
        <v>0</v>
      </c>
      <c r="BL514" s="377">
        <f t="shared" si="452"/>
        <v>0</v>
      </c>
      <c r="BM514" s="378">
        <f t="shared" si="453"/>
        <v>0</v>
      </c>
    </row>
    <row r="515" spans="2:65" x14ac:dyDescent="0.25">
      <c r="B515" s="1103">
        <v>0.64</v>
      </c>
      <c r="C515" s="377"/>
      <c r="D515" s="377"/>
      <c r="E515" s="377"/>
      <c r="F515" s="377">
        <f>'Form 5 BIODIESEL'!E398</f>
        <v>0</v>
      </c>
      <c r="G515" s="377">
        <f>'Form 6 LNG'!E398</f>
        <v>0</v>
      </c>
      <c r="H515" s="377">
        <f>'Form 7 BUNKER C'!E398</f>
        <v>0</v>
      </c>
      <c r="I515" s="378">
        <f>'Form 8 LFO Diesel'!E398</f>
        <v>0</v>
      </c>
      <c r="J515" s="106"/>
      <c r="K515" s="106"/>
      <c r="L515" s="106"/>
      <c r="M515" s="106"/>
      <c r="N515" s="106"/>
      <c r="O515" s="106"/>
      <c r="P515" s="106"/>
      <c r="Q515" s="106"/>
      <c r="R515" s="1103">
        <v>0.64</v>
      </c>
      <c r="S515" s="377">
        <f t="shared" si="419"/>
        <v>0</v>
      </c>
      <c r="T515" s="377">
        <f t="shared" si="420"/>
        <v>0</v>
      </c>
      <c r="U515" s="377">
        <f t="shared" si="421"/>
        <v>0</v>
      </c>
      <c r="V515" s="377">
        <f t="shared" si="434"/>
        <v>0</v>
      </c>
      <c r="W515" s="377">
        <f t="shared" si="435"/>
        <v>0</v>
      </c>
      <c r="X515" s="377">
        <f t="shared" si="436"/>
        <v>0</v>
      </c>
      <c r="Y515" s="378">
        <f t="shared" si="437"/>
        <v>0</v>
      </c>
      <c r="Z515" s="106"/>
      <c r="AA515" s="106"/>
      <c r="AB515" s="1103">
        <v>0.64</v>
      </c>
      <c r="AC515" s="377">
        <f t="shared" si="422"/>
        <v>0</v>
      </c>
      <c r="AD515" s="377">
        <f t="shared" si="423"/>
        <v>0</v>
      </c>
      <c r="AE515" s="377">
        <f t="shared" si="424"/>
        <v>0</v>
      </c>
      <c r="AF515" s="377">
        <f t="shared" si="438"/>
        <v>0</v>
      </c>
      <c r="AG515" s="377">
        <f t="shared" si="439"/>
        <v>0</v>
      </c>
      <c r="AH515" s="377">
        <f t="shared" si="440"/>
        <v>0</v>
      </c>
      <c r="AI515" s="378">
        <f t="shared" si="441"/>
        <v>0</v>
      </c>
      <c r="AJ515" s="106"/>
      <c r="AK515" s="106"/>
      <c r="AL515" s="1103">
        <v>0.64</v>
      </c>
      <c r="AM515" s="377">
        <f t="shared" si="425"/>
        <v>0</v>
      </c>
      <c r="AN515" s="377">
        <f t="shared" si="426"/>
        <v>0</v>
      </c>
      <c r="AO515" s="377">
        <f t="shared" si="427"/>
        <v>0</v>
      </c>
      <c r="AP515" s="377">
        <f t="shared" si="442"/>
        <v>0</v>
      </c>
      <c r="AQ515" s="377">
        <f t="shared" si="443"/>
        <v>0</v>
      </c>
      <c r="AR515" s="377">
        <f t="shared" si="444"/>
        <v>0</v>
      </c>
      <c r="AS515" s="378">
        <f t="shared" si="445"/>
        <v>0</v>
      </c>
      <c r="AT515" s="106"/>
      <c r="AU515" s="106"/>
      <c r="AV515" s="1103">
        <v>0.64</v>
      </c>
      <c r="AW515" s="377">
        <f t="shared" si="428"/>
        <v>0</v>
      </c>
      <c r="AX515" s="377">
        <f t="shared" si="429"/>
        <v>0</v>
      </c>
      <c r="AY515" s="377">
        <f t="shared" si="430"/>
        <v>0</v>
      </c>
      <c r="AZ515" s="377">
        <f t="shared" si="446"/>
        <v>0</v>
      </c>
      <c r="BA515" s="377">
        <f t="shared" si="447"/>
        <v>0</v>
      </c>
      <c r="BB515" s="377">
        <f t="shared" si="448"/>
        <v>0</v>
      </c>
      <c r="BC515" s="378">
        <f t="shared" si="449"/>
        <v>0</v>
      </c>
      <c r="BD515" s="106"/>
      <c r="BE515" s="106"/>
      <c r="BF515" s="1103">
        <v>0.64</v>
      </c>
      <c r="BG515" s="377">
        <f t="shared" si="431"/>
        <v>0</v>
      </c>
      <c r="BH515" s="377">
        <f t="shared" si="432"/>
        <v>0</v>
      </c>
      <c r="BI515" s="377">
        <f t="shared" si="433"/>
        <v>0</v>
      </c>
      <c r="BJ515" s="377">
        <f t="shared" si="450"/>
        <v>0</v>
      </c>
      <c r="BK515" s="377">
        <f t="shared" si="451"/>
        <v>0</v>
      </c>
      <c r="BL515" s="377">
        <f t="shared" si="452"/>
        <v>0</v>
      </c>
      <c r="BM515" s="378">
        <f t="shared" si="453"/>
        <v>0</v>
      </c>
    </row>
    <row r="516" spans="2:65" x14ac:dyDescent="0.25">
      <c r="B516" s="1103">
        <v>0.63</v>
      </c>
      <c r="C516" s="377"/>
      <c r="D516" s="377"/>
      <c r="E516" s="377"/>
      <c r="F516" s="377">
        <f>'Form 5 BIODIESEL'!E399</f>
        <v>0</v>
      </c>
      <c r="G516" s="377">
        <f>'Form 6 LNG'!E399</f>
        <v>0</v>
      </c>
      <c r="H516" s="377">
        <f>'Form 7 BUNKER C'!E399</f>
        <v>0</v>
      </c>
      <c r="I516" s="378">
        <f>'Form 8 LFO Diesel'!E399</f>
        <v>0</v>
      </c>
      <c r="J516" s="106"/>
      <c r="K516" s="106"/>
      <c r="L516" s="106"/>
      <c r="M516" s="106"/>
      <c r="N516" s="106"/>
      <c r="O516" s="106"/>
      <c r="P516" s="106"/>
      <c r="Q516" s="106"/>
      <c r="R516" s="1103">
        <v>0.63</v>
      </c>
      <c r="S516" s="377">
        <f t="shared" si="419"/>
        <v>0</v>
      </c>
      <c r="T516" s="377">
        <f t="shared" si="420"/>
        <v>0</v>
      </c>
      <c r="U516" s="377">
        <f t="shared" si="421"/>
        <v>0</v>
      </c>
      <c r="V516" s="377">
        <f t="shared" si="434"/>
        <v>0</v>
      </c>
      <c r="W516" s="377">
        <f t="shared" si="435"/>
        <v>0</v>
      </c>
      <c r="X516" s="377">
        <f t="shared" si="436"/>
        <v>0</v>
      </c>
      <c r="Y516" s="378">
        <f t="shared" si="437"/>
        <v>0</v>
      </c>
      <c r="Z516" s="106"/>
      <c r="AA516" s="106"/>
      <c r="AB516" s="1103">
        <v>0.63</v>
      </c>
      <c r="AC516" s="377">
        <f t="shared" si="422"/>
        <v>0</v>
      </c>
      <c r="AD516" s="377">
        <f t="shared" si="423"/>
        <v>0</v>
      </c>
      <c r="AE516" s="377">
        <f t="shared" si="424"/>
        <v>0</v>
      </c>
      <c r="AF516" s="377">
        <f t="shared" si="438"/>
        <v>0</v>
      </c>
      <c r="AG516" s="377">
        <f t="shared" si="439"/>
        <v>0</v>
      </c>
      <c r="AH516" s="377">
        <f t="shared" si="440"/>
        <v>0</v>
      </c>
      <c r="AI516" s="378">
        <f t="shared" si="441"/>
        <v>0</v>
      </c>
      <c r="AJ516" s="106"/>
      <c r="AK516" s="106"/>
      <c r="AL516" s="1103">
        <v>0.63</v>
      </c>
      <c r="AM516" s="377">
        <f t="shared" si="425"/>
        <v>0</v>
      </c>
      <c r="AN516" s="377">
        <f t="shared" si="426"/>
        <v>0</v>
      </c>
      <c r="AO516" s="377">
        <f t="shared" si="427"/>
        <v>0</v>
      </c>
      <c r="AP516" s="377">
        <f t="shared" si="442"/>
        <v>0</v>
      </c>
      <c r="AQ516" s="377">
        <f t="shared" si="443"/>
        <v>0</v>
      </c>
      <c r="AR516" s="377">
        <f t="shared" si="444"/>
        <v>0</v>
      </c>
      <c r="AS516" s="378">
        <f t="shared" si="445"/>
        <v>0</v>
      </c>
      <c r="AT516" s="106"/>
      <c r="AU516" s="106"/>
      <c r="AV516" s="1103">
        <v>0.63</v>
      </c>
      <c r="AW516" s="377">
        <f t="shared" si="428"/>
        <v>0</v>
      </c>
      <c r="AX516" s="377">
        <f t="shared" si="429"/>
        <v>0</v>
      </c>
      <c r="AY516" s="377">
        <f t="shared" si="430"/>
        <v>0</v>
      </c>
      <c r="AZ516" s="377">
        <f t="shared" si="446"/>
        <v>0</v>
      </c>
      <c r="BA516" s="377">
        <f t="shared" si="447"/>
        <v>0</v>
      </c>
      <c r="BB516" s="377">
        <f t="shared" si="448"/>
        <v>0</v>
      </c>
      <c r="BC516" s="378">
        <f t="shared" si="449"/>
        <v>0</v>
      </c>
      <c r="BD516" s="106"/>
      <c r="BE516" s="106"/>
      <c r="BF516" s="1103">
        <v>0.63</v>
      </c>
      <c r="BG516" s="377">
        <f t="shared" si="431"/>
        <v>0</v>
      </c>
      <c r="BH516" s="377">
        <f t="shared" si="432"/>
        <v>0</v>
      </c>
      <c r="BI516" s="377">
        <f t="shared" si="433"/>
        <v>0</v>
      </c>
      <c r="BJ516" s="377">
        <f t="shared" si="450"/>
        <v>0</v>
      </c>
      <c r="BK516" s="377">
        <f t="shared" si="451"/>
        <v>0</v>
      </c>
      <c r="BL516" s="377">
        <f t="shared" si="452"/>
        <v>0</v>
      </c>
      <c r="BM516" s="378">
        <f t="shared" si="453"/>
        <v>0</v>
      </c>
    </row>
    <row r="517" spans="2:65" x14ac:dyDescent="0.25">
      <c r="B517" s="1103">
        <v>0.62</v>
      </c>
      <c r="C517" s="377"/>
      <c r="D517" s="377"/>
      <c r="E517" s="377"/>
      <c r="F517" s="377">
        <f>'Form 5 BIODIESEL'!E400</f>
        <v>0</v>
      </c>
      <c r="G517" s="377">
        <f>'Form 6 LNG'!E400</f>
        <v>0</v>
      </c>
      <c r="H517" s="377">
        <f>'Form 7 BUNKER C'!E400</f>
        <v>0</v>
      </c>
      <c r="I517" s="378">
        <f>'Form 8 LFO Diesel'!E400</f>
        <v>0</v>
      </c>
      <c r="J517" s="106"/>
      <c r="K517" s="106"/>
      <c r="L517" s="106"/>
      <c r="M517" s="106"/>
      <c r="N517" s="106"/>
      <c r="O517" s="106"/>
      <c r="P517" s="106"/>
      <c r="Q517" s="106"/>
      <c r="R517" s="1103">
        <v>0.62</v>
      </c>
      <c r="S517" s="377">
        <f t="shared" si="419"/>
        <v>0</v>
      </c>
      <c r="T517" s="377">
        <f t="shared" si="420"/>
        <v>0</v>
      </c>
      <c r="U517" s="377">
        <f t="shared" si="421"/>
        <v>0</v>
      </c>
      <c r="V517" s="377">
        <f t="shared" si="434"/>
        <v>0</v>
      </c>
      <c r="W517" s="377">
        <f t="shared" si="435"/>
        <v>0</v>
      </c>
      <c r="X517" s="377">
        <f t="shared" si="436"/>
        <v>0</v>
      </c>
      <c r="Y517" s="378">
        <f t="shared" si="437"/>
        <v>0</v>
      </c>
      <c r="Z517" s="106"/>
      <c r="AA517" s="106"/>
      <c r="AB517" s="1103">
        <v>0.62</v>
      </c>
      <c r="AC517" s="377">
        <f t="shared" si="422"/>
        <v>0</v>
      </c>
      <c r="AD517" s="377">
        <f t="shared" si="423"/>
        <v>0</v>
      </c>
      <c r="AE517" s="377">
        <f t="shared" si="424"/>
        <v>0</v>
      </c>
      <c r="AF517" s="377">
        <f t="shared" si="438"/>
        <v>0</v>
      </c>
      <c r="AG517" s="377">
        <f t="shared" si="439"/>
        <v>0</v>
      </c>
      <c r="AH517" s="377">
        <f t="shared" si="440"/>
        <v>0</v>
      </c>
      <c r="AI517" s="378">
        <f t="shared" si="441"/>
        <v>0</v>
      </c>
      <c r="AJ517" s="106"/>
      <c r="AK517" s="106"/>
      <c r="AL517" s="1103">
        <v>0.62</v>
      </c>
      <c r="AM517" s="377">
        <f t="shared" si="425"/>
        <v>0</v>
      </c>
      <c r="AN517" s="377">
        <f t="shared" si="426"/>
        <v>0</v>
      </c>
      <c r="AO517" s="377">
        <f t="shared" si="427"/>
        <v>0</v>
      </c>
      <c r="AP517" s="377">
        <f t="shared" si="442"/>
        <v>0</v>
      </c>
      <c r="AQ517" s="377">
        <f t="shared" si="443"/>
        <v>0</v>
      </c>
      <c r="AR517" s="377">
        <f t="shared" si="444"/>
        <v>0</v>
      </c>
      <c r="AS517" s="378">
        <f t="shared" si="445"/>
        <v>0</v>
      </c>
      <c r="AT517" s="106"/>
      <c r="AU517" s="106"/>
      <c r="AV517" s="1103">
        <v>0.62</v>
      </c>
      <c r="AW517" s="377">
        <f t="shared" si="428"/>
        <v>0</v>
      </c>
      <c r="AX517" s="377">
        <f t="shared" si="429"/>
        <v>0</v>
      </c>
      <c r="AY517" s="377">
        <f t="shared" si="430"/>
        <v>0</v>
      </c>
      <c r="AZ517" s="377">
        <f t="shared" si="446"/>
        <v>0</v>
      </c>
      <c r="BA517" s="377">
        <f t="shared" si="447"/>
        <v>0</v>
      </c>
      <c r="BB517" s="377">
        <f t="shared" si="448"/>
        <v>0</v>
      </c>
      <c r="BC517" s="378">
        <f t="shared" si="449"/>
        <v>0</v>
      </c>
      <c r="BD517" s="106"/>
      <c r="BE517" s="106"/>
      <c r="BF517" s="1103">
        <v>0.62</v>
      </c>
      <c r="BG517" s="377">
        <f t="shared" si="431"/>
        <v>0</v>
      </c>
      <c r="BH517" s="377">
        <f t="shared" si="432"/>
        <v>0</v>
      </c>
      <c r="BI517" s="377">
        <f t="shared" si="433"/>
        <v>0</v>
      </c>
      <c r="BJ517" s="377">
        <f t="shared" si="450"/>
        <v>0</v>
      </c>
      <c r="BK517" s="377">
        <f t="shared" si="451"/>
        <v>0</v>
      </c>
      <c r="BL517" s="377">
        <f t="shared" si="452"/>
        <v>0</v>
      </c>
      <c r="BM517" s="378">
        <f t="shared" si="453"/>
        <v>0</v>
      </c>
    </row>
    <row r="518" spans="2:65" x14ac:dyDescent="0.25">
      <c r="B518" s="1103">
        <v>0.61</v>
      </c>
      <c r="C518" s="377"/>
      <c r="D518" s="377"/>
      <c r="E518" s="377"/>
      <c r="F518" s="377">
        <f>'Form 5 BIODIESEL'!E401</f>
        <v>0</v>
      </c>
      <c r="G518" s="377">
        <f>'Form 6 LNG'!E401</f>
        <v>0</v>
      </c>
      <c r="H518" s="377">
        <f>'Form 7 BUNKER C'!E401</f>
        <v>0</v>
      </c>
      <c r="I518" s="378">
        <f>'Form 8 LFO Diesel'!E401</f>
        <v>0</v>
      </c>
      <c r="J518" s="106"/>
      <c r="K518" s="106"/>
      <c r="L518" s="106"/>
      <c r="M518" s="106"/>
      <c r="N518" s="106"/>
      <c r="O518" s="106"/>
      <c r="P518" s="106"/>
      <c r="Q518" s="106"/>
      <c r="R518" s="1103">
        <v>0.61</v>
      </c>
      <c r="S518" s="377">
        <f t="shared" si="419"/>
        <v>0</v>
      </c>
      <c r="T518" s="377">
        <f t="shared" si="420"/>
        <v>0</v>
      </c>
      <c r="U518" s="377">
        <f t="shared" si="421"/>
        <v>0</v>
      </c>
      <c r="V518" s="377">
        <f t="shared" si="434"/>
        <v>0</v>
      </c>
      <c r="W518" s="377">
        <f t="shared" si="435"/>
        <v>0</v>
      </c>
      <c r="X518" s="377">
        <f t="shared" si="436"/>
        <v>0</v>
      </c>
      <c r="Y518" s="378">
        <f t="shared" si="437"/>
        <v>0</v>
      </c>
      <c r="Z518" s="106"/>
      <c r="AA518" s="106"/>
      <c r="AB518" s="1103">
        <v>0.61</v>
      </c>
      <c r="AC518" s="377">
        <f t="shared" si="422"/>
        <v>0</v>
      </c>
      <c r="AD518" s="377">
        <f t="shared" si="423"/>
        <v>0</v>
      </c>
      <c r="AE518" s="377">
        <f t="shared" si="424"/>
        <v>0</v>
      </c>
      <c r="AF518" s="377">
        <f t="shared" si="438"/>
        <v>0</v>
      </c>
      <c r="AG518" s="377">
        <f t="shared" si="439"/>
        <v>0</v>
      </c>
      <c r="AH518" s="377">
        <f t="shared" si="440"/>
        <v>0</v>
      </c>
      <c r="AI518" s="378">
        <f t="shared" si="441"/>
        <v>0</v>
      </c>
      <c r="AJ518" s="106"/>
      <c r="AK518" s="106"/>
      <c r="AL518" s="1103">
        <v>0.61</v>
      </c>
      <c r="AM518" s="377">
        <f t="shared" si="425"/>
        <v>0</v>
      </c>
      <c r="AN518" s="377">
        <f t="shared" si="426"/>
        <v>0</v>
      </c>
      <c r="AO518" s="377">
        <f t="shared" si="427"/>
        <v>0</v>
      </c>
      <c r="AP518" s="377">
        <f t="shared" si="442"/>
        <v>0</v>
      </c>
      <c r="AQ518" s="377">
        <f t="shared" si="443"/>
        <v>0</v>
      </c>
      <c r="AR518" s="377">
        <f t="shared" si="444"/>
        <v>0</v>
      </c>
      <c r="AS518" s="378">
        <f t="shared" si="445"/>
        <v>0</v>
      </c>
      <c r="AT518" s="106"/>
      <c r="AU518" s="106"/>
      <c r="AV518" s="1103">
        <v>0.61</v>
      </c>
      <c r="AW518" s="377">
        <f t="shared" si="428"/>
        <v>0</v>
      </c>
      <c r="AX518" s="377">
        <f t="shared" si="429"/>
        <v>0</v>
      </c>
      <c r="AY518" s="377">
        <f t="shared" si="430"/>
        <v>0</v>
      </c>
      <c r="AZ518" s="377">
        <f t="shared" si="446"/>
        <v>0</v>
      </c>
      <c r="BA518" s="377">
        <f t="shared" si="447"/>
        <v>0</v>
      </c>
      <c r="BB518" s="377">
        <f t="shared" si="448"/>
        <v>0</v>
      </c>
      <c r="BC518" s="378">
        <f t="shared" si="449"/>
        <v>0</v>
      </c>
      <c r="BD518" s="106"/>
      <c r="BE518" s="106"/>
      <c r="BF518" s="1103">
        <v>0.61</v>
      </c>
      <c r="BG518" s="377">
        <f t="shared" si="431"/>
        <v>0</v>
      </c>
      <c r="BH518" s="377">
        <f t="shared" si="432"/>
        <v>0</v>
      </c>
      <c r="BI518" s="377">
        <f t="shared" si="433"/>
        <v>0</v>
      </c>
      <c r="BJ518" s="377">
        <f t="shared" si="450"/>
        <v>0</v>
      </c>
      <c r="BK518" s="377">
        <f t="shared" si="451"/>
        <v>0</v>
      </c>
      <c r="BL518" s="377">
        <f t="shared" si="452"/>
        <v>0</v>
      </c>
      <c r="BM518" s="378">
        <f t="shared" si="453"/>
        <v>0</v>
      </c>
    </row>
    <row r="519" spans="2:65" x14ac:dyDescent="0.25">
      <c r="B519" s="1103">
        <v>0.6</v>
      </c>
      <c r="C519" s="377"/>
      <c r="D519" s="377"/>
      <c r="E519" s="377"/>
      <c r="F519" s="377">
        <f>'Form 5 BIODIESEL'!E402</f>
        <v>0</v>
      </c>
      <c r="G519" s="377">
        <f>'Form 6 LNG'!E402</f>
        <v>0</v>
      </c>
      <c r="H519" s="377">
        <f>'Form 7 BUNKER C'!E402</f>
        <v>0</v>
      </c>
      <c r="I519" s="378">
        <f>'Form 8 LFO Diesel'!E402</f>
        <v>0</v>
      </c>
      <c r="J519" s="106"/>
      <c r="K519" s="106"/>
      <c r="L519" s="106"/>
      <c r="M519" s="106"/>
      <c r="N519" s="106"/>
      <c r="O519" s="106"/>
      <c r="P519" s="106"/>
      <c r="Q519" s="106"/>
      <c r="R519" s="1103">
        <v>0.6</v>
      </c>
      <c r="S519" s="377">
        <f t="shared" si="419"/>
        <v>0</v>
      </c>
      <c r="T519" s="377">
        <f t="shared" si="420"/>
        <v>0</v>
      </c>
      <c r="U519" s="377">
        <f t="shared" si="421"/>
        <v>0</v>
      </c>
      <c r="V519" s="377">
        <f t="shared" si="434"/>
        <v>0</v>
      </c>
      <c r="W519" s="377">
        <f t="shared" si="435"/>
        <v>0</v>
      </c>
      <c r="X519" s="377">
        <f t="shared" si="436"/>
        <v>0</v>
      </c>
      <c r="Y519" s="378">
        <f t="shared" si="437"/>
        <v>0</v>
      </c>
      <c r="Z519" s="106"/>
      <c r="AA519" s="106"/>
      <c r="AB519" s="1103">
        <v>0.6</v>
      </c>
      <c r="AC519" s="377">
        <f t="shared" si="422"/>
        <v>0</v>
      </c>
      <c r="AD519" s="377">
        <f t="shared" si="423"/>
        <v>0</v>
      </c>
      <c r="AE519" s="377">
        <f t="shared" si="424"/>
        <v>0</v>
      </c>
      <c r="AF519" s="377">
        <f t="shared" si="438"/>
        <v>0</v>
      </c>
      <c r="AG519" s="377">
        <f t="shared" si="439"/>
        <v>0</v>
      </c>
      <c r="AH519" s="377">
        <f t="shared" si="440"/>
        <v>0</v>
      </c>
      <c r="AI519" s="378">
        <f t="shared" si="441"/>
        <v>0</v>
      </c>
      <c r="AJ519" s="106"/>
      <c r="AK519" s="106"/>
      <c r="AL519" s="1103">
        <v>0.6</v>
      </c>
      <c r="AM519" s="377">
        <f t="shared" si="425"/>
        <v>0</v>
      </c>
      <c r="AN519" s="377">
        <f t="shared" si="426"/>
        <v>0</v>
      </c>
      <c r="AO519" s="377">
        <f t="shared" si="427"/>
        <v>0</v>
      </c>
      <c r="AP519" s="377">
        <f t="shared" si="442"/>
        <v>0</v>
      </c>
      <c r="AQ519" s="377">
        <f t="shared" si="443"/>
        <v>0</v>
      </c>
      <c r="AR519" s="377">
        <f t="shared" si="444"/>
        <v>0</v>
      </c>
      <c r="AS519" s="378">
        <f t="shared" si="445"/>
        <v>0</v>
      </c>
      <c r="AT519" s="106"/>
      <c r="AU519" s="106"/>
      <c r="AV519" s="1103">
        <v>0.6</v>
      </c>
      <c r="AW519" s="377">
        <f t="shared" si="428"/>
        <v>0</v>
      </c>
      <c r="AX519" s="377">
        <f t="shared" si="429"/>
        <v>0</v>
      </c>
      <c r="AY519" s="377">
        <f t="shared" si="430"/>
        <v>0</v>
      </c>
      <c r="AZ519" s="377">
        <f t="shared" si="446"/>
        <v>0</v>
      </c>
      <c r="BA519" s="377">
        <f t="shared" si="447"/>
        <v>0</v>
      </c>
      <c r="BB519" s="377">
        <f t="shared" si="448"/>
        <v>0</v>
      </c>
      <c r="BC519" s="378">
        <f t="shared" si="449"/>
        <v>0</v>
      </c>
      <c r="BD519" s="106"/>
      <c r="BE519" s="106"/>
      <c r="BF519" s="1103">
        <v>0.6</v>
      </c>
      <c r="BG519" s="377">
        <f t="shared" si="431"/>
        <v>0</v>
      </c>
      <c r="BH519" s="377">
        <f t="shared" si="432"/>
        <v>0</v>
      </c>
      <c r="BI519" s="377">
        <f t="shared" si="433"/>
        <v>0</v>
      </c>
      <c r="BJ519" s="377">
        <f t="shared" si="450"/>
        <v>0</v>
      </c>
      <c r="BK519" s="377">
        <f t="shared" si="451"/>
        <v>0</v>
      </c>
      <c r="BL519" s="377">
        <f t="shared" si="452"/>
        <v>0</v>
      </c>
      <c r="BM519" s="378">
        <f t="shared" si="453"/>
        <v>0</v>
      </c>
    </row>
    <row r="520" spans="2:65" x14ac:dyDescent="0.25">
      <c r="B520" s="1103">
        <v>0.59</v>
      </c>
      <c r="C520" s="377"/>
      <c r="D520" s="377"/>
      <c r="E520" s="377"/>
      <c r="F520" s="377">
        <f>'Form 5 BIODIESEL'!E403</f>
        <v>0</v>
      </c>
      <c r="G520" s="377">
        <f>'Form 6 LNG'!E403</f>
        <v>0</v>
      </c>
      <c r="H520" s="377">
        <f>'Form 7 BUNKER C'!E403</f>
        <v>0</v>
      </c>
      <c r="I520" s="378">
        <f>'Form 8 LFO Diesel'!E403</f>
        <v>0</v>
      </c>
      <c r="J520" s="106"/>
      <c r="K520" s="106"/>
      <c r="L520" s="106"/>
      <c r="M520" s="106"/>
      <c r="N520" s="106"/>
      <c r="O520" s="106"/>
      <c r="P520" s="106"/>
      <c r="Q520" s="106"/>
      <c r="R520" s="1103">
        <v>0.59</v>
      </c>
      <c r="S520" s="377">
        <f t="shared" si="419"/>
        <v>0</v>
      </c>
      <c r="T520" s="377">
        <f t="shared" si="420"/>
        <v>0</v>
      </c>
      <c r="U520" s="377">
        <f t="shared" si="421"/>
        <v>0</v>
      </c>
      <c r="V520" s="377">
        <f t="shared" si="434"/>
        <v>0</v>
      </c>
      <c r="W520" s="377">
        <f t="shared" si="435"/>
        <v>0</v>
      </c>
      <c r="X520" s="377">
        <f t="shared" si="436"/>
        <v>0</v>
      </c>
      <c r="Y520" s="378">
        <f t="shared" si="437"/>
        <v>0</v>
      </c>
      <c r="Z520" s="106"/>
      <c r="AA520" s="106"/>
      <c r="AB520" s="1103">
        <v>0.59</v>
      </c>
      <c r="AC520" s="377">
        <f t="shared" si="422"/>
        <v>0</v>
      </c>
      <c r="AD520" s="377">
        <f t="shared" si="423"/>
        <v>0</v>
      </c>
      <c r="AE520" s="377">
        <f t="shared" si="424"/>
        <v>0</v>
      </c>
      <c r="AF520" s="377">
        <f t="shared" si="438"/>
        <v>0</v>
      </c>
      <c r="AG520" s="377">
        <f t="shared" si="439"/>
        <v>0</v>
      </c>
      <c r="AH520" s="377">
        <f t="shared" si="440"/>
        <v>0</v>
      </c>
      <c r="AI520" s="378">
        <f t="shared" si="441"/>
        <v>0</v>
      </c>
      <c r="AJ520" s="106"/>
      <c r="AK520" s="106"/>
      <c r="AL520" s="1103">
        <v>0.59</v>
      </c>
      <c r="AM520" s="377">
        <f t="shared" si="425"/>
        <v>0</v>
      </c>
      <c r="AN520" s="377">
        <f t="shared" si="426"/>
        <v>0</v>
      </c>
      <c r="AO520" s="377">
        <f t="shared" si="427"/>
        <v>0</v>
      </c>
      <c r="AP520" s="377">
        <f t="shared" si="442"/>
        <v>0</v>
      </c>
      <c r="AQ520" s="377">
        <f t="shared" si="443"/>
        <v>0</v>
      </c>
      <c r="AR520" s="377">
        <f t="shared" si="444"/>
        <v>0</v>
      </c>
      <c r="AS520" s="378">
        <f t="shared" si="445"/>
        <v>0</v>
      </c>
      <c r="AT520" s="106"/>
      <c r="AU520" s="106"/>
      <c r="AV520" s="1103">
        <v>0.59</v>
      </c>
      <c r="AW520" s="377">
        <f t="shared" si="428"/>
        <v>0</v>
      </c>
      <c r="AX520" s="377">
        <f t="shared" si="429"/>
        <v>0</v>
      </c>
      <c r="AY520" s="377">
        <f t="shared" si="430"/>
        <v>0</v>
      </c>
      <c r="AZ520" s="377">
        <f t="shared" si="446"/>
        <v>0</v>
      </c>
      <c r="BA520" s="377">
        <f t="shared" si="447"/>
        <v>0</v>
      </c>
      <c r="BB520" s="377">
        <f t="shared" si="448"/>
        <v>0</v>
      </c>
      <c r="BC520" s="378">
        <f t="shared" si="449"/>
        <v>0</v>
      </c>
      <c r="BD520" s="106"/>
      <c r="BE520" s="106"/>
      <c r="BF520" s="1103">
        <v>0.59</v>
      </c>
      <c r="BG520" s="377">
        <f t="shared" si="431"/>
        <v>0</v>
      </c>
      <c r="BH520" s="377">
        <f t="shared" si="432"/>
        <v>0</v>
      </c>
      <c r="BI520" s="377">
        <f t="shared" si="433"/>
        <v>0</v>
      </c>
      <c r="BJ520" s="377">
        <f t="shared" si="450"/>
        <v>0</v>
      </c>
      <c r="BK520" s="377">
        <f t="shared" si="451"/>
        <v>0</v>
      </c>
      <c r="BL520" s="377">
        <f t="shared" si="452"/>
        <v>0</v>
      </c>
      <c r="BM520" s="378">
        <f t="shared" si="453"/>
        <v>0</v>
      </c>
    </row>
    <row r="521" spans="2:65" x14ac:dyDescent="0.25">
      <c r="B521" s="1103">
        <v>0.57999999999999996</v>
      </c>
      <c r="C521" s="377"/>
      <c r="D521" s="377"/>
      <c r="E521" s="377"/>
      <c r="F521" s="377">
        <f>'Form 5 BIODIESEL'!E404</f>
        <v>0</v>
      </c>
      <c r="G521" s="377">
        <f>'Form 6 LNG'!E404</f>
        <v>0</v>
      </c>
      <c r="H521" s="377">
        <f>'Form 7 BUNKER C'!E404</f>
        <v>0</v>
      </c>
      <c r="I521" s="378">
        <f>'Form 8 LFO Diesel'!E404</f>
        <v>0</v>
      </c>
      <c r="J521" s="106"/>
      <c r="K521" s="106"/>
      <c r="L521" s="106"/>
      <c r="M521" s="106"/>
      <c r="N521" s="106"/>
      <c r="O521" s="106"/>
      <c r="P521" s="106"/>
      <c r="Q521" s="106"/>
      <c r="R521" s="1103">
        <v>0.57999999999999996</v>
      </c>
      <c r="S521" s="377">
        <f t="shared" si="419"/>
        <v>0</v>
      </c>
      <c r="T521" s="377">
        <f t="shared" si="420"/>
        <v>0</v>
      </c>
      <c r="U521" s="377">
        <f t="shared" si="421"/>
        <v>0</v>
      </c>
      <c r="V521" s="377">
        <f t="shared" si="434"/>
        <v>0</v>
      </c>
      <c r="W521" s="377">
        <f t="shared" si="435"/>
        <v>0</v>
      </c>
      <c r="X521" s="377">
        <f t="shared" si="436"/>
        <v>0</v>
      </c>
      <c r="Y521" s="378">
        <f t="shared" si="437"/>
        <v>0</v>
      </c>
      <c r="Z521" s="106"/>
      <c r="AA521" s="106"/>
      <c r="AB521" s="1103">
        <v>0.57999999999999996</v>
      </c>
      <c r="AC521" s="377">
        <f t="shared" si="422"/>
        <v>0</v>
      </c>
      <c r="AD521" s="377">
        <f t="shared" si="423"/>
        <v>0</v>
      </c>
      <c r="AE521" s="377">
        <f t="shared" si="424"/>
        <v>0</v>
      </c>
      <c r="AF521" s="377">
        <f t="shared" si="438"/>
        <v>0</v>
      </c>
      <c r="AG521" s="377">
        <f t="shared" si="439"/>
        <v>0</v>
      </c>
      <c r="AH521" s="377">
        <f t="shared" si="440"/>
        <v>0</v>
      </c>
      <c r="AI521" s="378">
        <f t="shared" si="441"/>
        <v>0</v>
      </c>
      <c r="AJ521" s="106"/>
      <c r="AK521" s="106"/>
      <c r="AL521" s="1103">
        <v>0.57999999999999996</v>
      </c>
      <c r="AM521" s="377">
        <f t="shared" si="425"/>
        <v>0</v>
      </c>
      <c r="AN521" s="377">
        <f t="shared" si="426"/>
        <v>0</v>
      </c>
      <c r="AO521" s="377">
        <f t="shared" si="427"/>
        <v>0</v>
      </c>
      <c r="AP521" s="377">
        <f t="shared" si="442"/>
        <v>0</v>
      </c>
      <c r="AQ521" s="377">
        <f t="shared" si="443"/>
        <v>0</v>
      </c>
      <c r="AR521" s="377">
        <f t="shared" si="444"/>
        <v>0</v>
      </c>
      <c r="AS521" s="378">
        <f t="shared" si="445"/>
        <v>0</v>
      </c>
      <c r="AT521" s="106"/>
      <c r="AU521" s="106"/>
      <c r="AV521" s="1103">
        <v>0.57999999999999996</v>
      </c>
      <c r="AW521" s="377">
        <f t="shared" si="428"/>
        <v>0</v>
      </c>
      <c r="AX521" s="377">
        <f t="shared" si="429"/>
        <v>0</v>
      </c>
      <c r="AY521" s="377">
        <f t="shared" si="430"/>
        <v>0</v>
      </c>
      <c r="AZ521" s="377">
        <f t="shared" si="446"/>
        <v>0</v>
      </c>
      <c r="BA521" s="377">
        <f t="shared" si="447"/>
        <v>0</v>
      </c>
      <c r="BB521" s="377">
        <f t="shared" si="448"/>
        <v>0</v>
      </c>
      <c r="BC521" s="378">
        <f t="shared" si="449"/>
        <v>0</v>
      </c>
      <c r="BD521" s="106"/>
      <c r="BE521" s="106"/>
      <c r="BF521" s="1103">
        <v>0.57999999999999996</v>
      </c>
      <c r="BG521" s="377">
        <f t="shared" si="431"/>
        <v>0</v>
      </c>
      <c r="BH521" s="377">
        <f t="shared" si="432"/>
        <v>0</v>
      </c>
      <c r="BI521" s="377">
        <f t="shared" si="433"/>
        <v>0</v>
      </c>
      <c r="BJ521" s="377">
        <f t="shared" si="450"/>
        <v>0</v>
      </c>
      <c r="BK521" s="377">
        <f t="shared" si="451"/>
        <v>0</v>
      </c>
      <c r="BL521" s="377">
        <f t="shared" si="452"/>
        <v>0</v>
      </c>
      <c r="BM521" s="378">
        <f t="shared" si="453"/>
        <v>0</v>
      </c>
    </row>
    <row r="522" spans="2:65" x14ac:dyDescent="0.25">
      <c r="B522" s="1103">
        <v>0.56999999999999995</v>
      </c>
      <c r="C522" s="377"/>
      <c r="D522" s="377"/>
      <c r="E522" s="377"/>
      <c r="F522" s="377">
        <f>'Form 5 BIODIESEL'!E405</f>
        <v>0</v>
      </c>
      <c r="G522" s="377">
        <f>'Form 6 LNG'!E405</f>
        <v>0</v>
      </c>
      <c r="H522" s="377">
        <f>'Form 7 BUNKER C'!E405</f>
        <v>0</v>
      </c>
      <c r="I522" s="378">
        <f>'Form 8 LFO Diesel'!E405</f>
        <v>0</v>
      </c>
      <c r="J522" s="106"/>
      <c r="K522" s="106"/>
      <c r="L522" s="106"/>
      <c r="M522" s="106"/>
      <c r="N522" s="106"/>
      <c r="O522" s="106"/>
      <c r="P522" s="106"/>
      <c r="Q522" s="106"/>
      <c r="R522" s="1103">
        <v>0.56999999999999995</v>
      </c>
      <c r="S522" s="377">
        <f t="shared" si="419"/>
        <v>0</v>
      </c>
      <c r="T522" s="377">
        <f t="shared" si="420"/>
        <v>0</v>
      </c>
      <c r="U522" s="377">
        <f t="shared" si="421"/>
        <v>0</v>
      </c>
      <c r="V522" s="377">
        <f t="shared" si="434"/>
        <v>0</v>
      </c>
      <c r="W522" s="377">
        <f t="shared" si="435"/>
        <v>0</v>
      </c>
      <c r="X522" s="377">
        <f t="shared" si="436"/>
        <v>0</v>
      </c>
      <c r="Y522" s="378">
        <f t="shared" si="437"/>
        <v>0</v>
      </c>
      <c r="Z522" s="106"/>
      <c r="AA522" s="106"/>
      <c r="AB522" s="1103">
        <v>0.56999999999999995</v>
      </c>
      <c r="AC522" s="377">
        <f t="shared" si="422"/>
        <v>0</v>
      </c>
      <c r="AD522" s="377">
        <f t="shared" si="423"/>
        <v>0</v>
      </c>
      <c r="AE522" s="377">
        <f t="shared" si="424"/>
        <v>0</v>
      </c>
      <c r="AF522" s="377">
        <f t="shared" si="438"/>
        <v>0</v>
      </c>
      <c r="AG522" s="377">
        <f t="shared" si="439"/>
        <v>0</v>
      </c>
      <c r="AH522" s="377">
        <f t="shared" si="440"/>
        <v>0</v>
      </c>
      <c r="AI522" s="378">
        <f t="shared" si="441"/>
        <v>0</v>
      </c>
      <c r="AJ522" s="106"/>
      <c r="AK522" s="106"/>
      <c r="AL522" s="1103">
        <v>0.56999999999999995</v>
      </c>
      <c r="AM522" s="377">
        <f t="shared" si="425"/>
        <v>0</v>
      </c>
      <c r="AN522" s="377">
        <f t="shared" si="426"/>
        <v>0</v>
      </c>
      <c r="AO522" s="377">
        <f t="shared" si="427"/>
        <v>0</v>
      </c>
      <c r="AP522" s="377">
        <f t="shared" si="442"/>
        <v>0</v>
      </c>
      <c r="AQ522" s="377">
        <f t="shared" si="443"/>
        <v>0</v>
      </c>
      <c r="AR522" s="377">
        <f t="shared" si="444"/>
        <v>0</v>
      </c>
      <c r="AS522" s="378">
        <f t="shared" si="445"/>
        <v>0</v>
      </c>
      <c r="AT522" s="106"/>
      <c r="AU522" s="106"/>
      <c r="AV522" s="1103">
        <v>0.56999999999999995</v>
      </c>
      <c r="AW522" s="377">
        <f t="shared" si="428"/>
        <v>0</v>
      </c>
      <c r="AX522" s="377">
        <f t="shared" si="429"/>
        <v>0</v>
      </c>
      <c r="AY522" s="377">
        <f t="shared" si="430"/>
        <v>0</v>
      </c>
      <c r="AZ522" s="377">
        <f t="shared" si="446"/>
        <v>0</v>
      </c>
      <c r="BA522" s="377">
        <f t="shared" si="447"/>
        <v>0</v>
      </c>
      <c r="BB522" s="377">
        <f t="shared" si="448"/>
        <v>0</v>
      </c>
      <c r="BC522" s="378">
        <f t="shared" si="449"/>
        <v>0</v>
      </c>
      <c r="BD522" s="106"/>
      <c r="BE522" s="106"/>
      <c r="BF522" s="1103">
        <v>0.56999999999999995</v>
      </c>
      <c r="BG522" s="377">
        <f t="shared" si="431"/>
        <v>0</v>
      </c>
      <c r="BH522" s="377">
        <f t="shared" si="432"/>
        <v>0</v>
      </c>
      <c r="BI522" s="377">
        <f t="shared" si="433"/>
        <v>0</v>
      </c>
      <c r="BJ522" s="377">
        <f t="shared" si="450"/>
        <v>0</v>
      </c>
      <c r="BK522" s="377">
        <f t="shared" si="451"/>
        <v>0</v>
      </c>
      <c r="BL522" s="377">
        <f t="shared" si="452"/>
        <v>0</v>
      </c>
      <c r="BM522" s="378">
        <f t="shared" si="453"/>
        <v>0</v>
      </c>
    </row>
    <row r="523" spans="2:65" x14ac:dyDescent="0.25">
      <c r="B523" s="1103">
        <v>0.56000000000000005</v>
      </c>
      <c r="C523" s="377"/>
      <c r="D523" s="377"/>
      <c r="E523" s="377"/>
      <c r="F523" s="377">
        <f>'Form 5 BIODIESEL'!E406</f>
        <v>0</v>
      </c>
      <c r="G523" s="377">
        <f>'Form 6 LNG'!E406</f>
        <v>0</v>
      </c>
      <c r="H523" s="377">
        <f>'Form 7 BUNKER C'!E406</f>
        <v>0</v>
      </c>
      <c r="I523" s="378">
        <f>'Form 8 LFO Diesel'!E406</f>
        <v>0</v>
      </c>
      <c r="J523" s="106"/>
      <c r="K523" s="106"/>
      <c r="L523" s="106"/>
      <c r="M523" s="106"/>
      <c r="N523" s="106"/>
      <c r="O523" s="106"/>
      <c r="P523" s="106"/>
      <c r="Q523" s="106"/>
      <c r="R523" s="1103">
        <v>0.56000000000000005</v>
      </c>
      <c r="S523" s="377">
        <f t="shared" si="419"/>
        <v>0</v>
      </c>
      <c r="T523" s="377">
        <f t="shared" si="420"/>
        <v>0</v>
      </c>
      <c r="U523" s="377">
        <f t="shared" si="421"/>
        <v>0</v>
      </c>
      <c r="V523" s="377">
        <f t="shared" si="434"/>
        <v>0</v>
      </c>
      <c r="W523" s="377">
        <f t="shared" si="435"/>
        <v>0</v>
      </c>
      <c r="X523" s="377">
        <f t="shared" si="436"/>
        <v>0</v>
      </c>
      <c r="Y523" s="378">
        <f t="shared" si="437"/>
        <v>0</v>
      </c>
      <c r="Z523" s="106"/>
      <c r="AA523" s="106"/>
      <c r="AB523" s="1103">
        <v>0.56000000000000005</v>
      </c>
      <c r="AC523" s="377">
        <f t="shared" si="422"/>
        <v>0</v>
      </c>
      <c r="AD523" s="377">
        <f t="shared" si="423"/>
        <v>0</v>
      </c>
      <c r="AE523" s="377">
        <f t="shared" si="424"/>
        <v>0</v>
      </c>
      <c r="AF523" s="377">
        <f t="shared" si="438"/>
        <v>0</v>
      </c>
      <c r="AG523" s="377">
        <f t="shared" si="439"/>
        <v>0</v>
      </c>
      <c r="AH523" s="377">
        <f t="shared" si="440"/>
        <v>0</v>
      </c>
      <c r="AI523" s="378">
        <f t="shared" si="441"/>
        <v>0</v>
      </c>
      <c r="AJ523" s="106"/>
      <c r="AK523" s="106"/>
      <c r="AL523" s="1103">
        <v>0.56000000000000005</v>
      </c>
      <c r="AM523" s="377">
        <f t="shared" si="425"/>
        <v>0</v>
      </c>
      <c r="AN523" s="377">
        <f t="shared" si="426"/>
        <v>0</v>
      </c>
      <c r="AO523" s="377">
        <f t="shared" si="427"/>
        <v>0</v>
      </c>
      <c r="AP523" s="377">
        <f t="shared" si="442"/>
        <v>0</v>
      </c>
      <c r="AQ523" s="377">
        <f t="shared" si="443"/>
        <v>0</v>
      </c>
      <c r="AR523" s="377">
        <f t="shared" si="444"/>
        <v>0</v>
      </c>
      <c r="AS523" s="378">
        <f t="shared" si="445"/>
        <v>0</v>
      </c>
      <c r="AT523" s="106"/>
      <c r="AU523" s="106"/>
      <c r="AV523" s="1103">
        <v>0.56000000000000005</v>
      </c>
      <c r="AW523" s="377">
        <f t="shared" si="428"/>
        <v>0</v>
      </c>
      <c r="AX523" s="377">
        <f t="shared" si="429"/>
        <v>0</v>
      </c>
      <c r="AY523" s="377">
        <f t="shared" si="430"/>
        <v>0</v>
      </c>
      <c r="AZ523" s="377">
        <f t="shared" si="446"/>
        <v>0</v>
      </c>
      <c r="BA523" s="377">
        <f t="shared" si="447"/>
        <v>0</v>
      </c>
      <c r="BB523" s="377">
        <f t="shared" si="448"/>
        <v>0</v>
      </c>
      <c r="BC523" s="378">
        <f t="shared" si="449"/>
        <v>0</v>
      </c>
      <c r="BD523" s="106"/>
      <c r="BE523" s="106"/>
      <c r="BF523" s="1103">
        <v>0.56000000000000005</v>
      </c>
      <c r="BG523" s="377">
        <f t="shared" si="431"/>
        <v>0</v>
      </c>
      <c r="BH523" s="377">
        <f t="shared" si="432"/>
        <v>0</v>
      </c>
      <c r="BI523" s="377">
        <f t="shared" si="433"/>
        <v>0</v>
      </c>
      <c r="BJ523" s="377">
        <f t="shared" si="450"/>
        <v>0</v>
      </c>
      <c r="BK523" s="377">
        <f t="shared" si="451"/>
        <v>0</v>
      </c>
      <c r="BL523" s="377">
        <f t="shared" si="452"/>
        <v>0</v>
      </c>
      <c r="BM523" s="378">
        <f t="shared" si="453"/>
        <v>0</v>
      </c>
    </row>
    <row r="524" spans="2:65" x14ac:dyDescent="0.25">
      <c r="B524" s="1103">
        <v>0.55000000000000004</v>
      </c>
      <c r="C524" s="377"/>
      <c r="D524" s="377"/>
      <c r="E524" s="377"/>
      <c r="F524" s="377">
        <f>'Form 5 BIODIESEL'!E407</f>
        <v>0</v>
      </c>
      <c r="G524" s="377">
        <f>'Form 6 LNG'!E407</f>
        <v>0</v>
      </c>
      <c r="H524" s="377">
        <f>'Form 7 BUNKER C'!E407</f>
        <v>0</v>
      </c>
      <c r="I524" s="378">
        <f>'Form 8 LFO Diesel'!E407</f>
        <v>0</v>
      </c>
      <c r="J524" s="106"/>
      <c r="K524" s="106"/>
      <c r="L524" s="106"/>
      <c r="M524" s="106"/>
      <c r="N524" s="106"/>
      <c r="O524" s="106"/>
      <c r="P524" s="106"/>
      <c r="Q524" s="106"/>
      <c r="R524" s="1103">
        <v>0.55000000000000004</v>
      </c>
      <c r="S524" s="377">
        <f t="shared" si="419"/>
        <v>0</v>
      </c>
      <c r="T524" s="377">
        <f t="shared" si="420"/>
        <v>0</v>
      </c>
      <c r="U524" s="377">
        <f t="shared" si="421"/>
        <v>0</v>
      </c>
      <c r="V524" s="377">
        <f t="shared" si="434"/>
        <v>0</v>
      </c>
      <c r="W524" s="377">
        <f t="shared" si="435"/>
        <v>0</v>
      </c>
      <c r="X524" s="377">
        <f t="shared" si="436"/>
        <v>0</v>
      </c>
      <c r="Y524" s="378">
        <f t="shared" si="437"/>
        <v>0</v>
      </c>
      <c r="Z524" s="106"/>
      <c r="AA524" s="106"/>
      <c r="AB524" s="1103">
        <v>0.55000000000000004</v>
      </c>
      <c r="AC524" s="377">
        <f t="shared" si="422"/>
        <v>0</v>
      </c>
      <c r="AD524" s="377">
        <f t="shared" si="423"/>
        <v>0</v>
      </c>
      <c r="AE524" s="377">
        <f t="shared" si="424"/>
        <v>0</v>
      </c>
      <c r="AF524" s="377">
        <f t="shared" si="438"/>
        <v>0</v>
      </c>
      <c r="AG524" s="377">
        <f t="shared" si="439"/>
        <v>0</v>
      </c>
      <c r="AH524" s="377">
        <f t="shared" si="440"/>
        <v>0</v>
      </c>
      <c r="AI524" s="378">
        <f t="shared" si="441"/>
        <v>0</v>
      </c>
      <c r="AJ524" s="106"/>
      <c r="AK524" s="106"/>
      <c r="AL524" s="1103">
        <v>0.55000000000000004</v>
      </c>
      <c r="AM524" s="377">
        <f t="shared" si="425"/>
        <v>0</v>
      </c>
      <c r="AN524" s="377">
        <f t="shared" si="426"/>
        <v>0</v>
      </c>
      <c r="AO524" s="377">
        <f t="shared" si="427"/>
        <v>0</v>
      </c>
      <c r="AP524" s="377">
        <f t="shared" si="442"/>
        <v>0</v>
      </c>
      <c r="AQ524" s="377">
        <f t="shared" si="443"/>
        <v>0</v>
      </c>
      <c r="AR524" s="377">
        <f t="shared" si="444"/>
        <v>0</v>
      </c>
      <c r="AS524" s="378">
        <f t="shared" si="445"/>
        <v>0</v>
      </c>
      <c r="AT524" s="106"/>
      <c r="AU524" s="106"/>
      <c r="AV524" s="1103">
        <v>0.55000000000000004</v>
      </c>
      <c r="AW524" s="377">
        <f t="shared" si="428"/>
        <v>0</v>
      </c>
      <c r="AX524" s="377">
        <f t="shared" si="429"/>
        <v>0</v>
      </c>
      <c r="AY524" s="377">
        <f t="shared" si="430"/>
        <v>0</v>
      </c>
      <c r="AZ524" s="377">
        <f t="shared" si="446"/>
        <v>0</v>
      </c>
      <c r="BA524" s="377">
        <f t="shared" si="447"/>
        <v>0</v>
      </c>
      <c r="BB524" s="377">
        <f t="shared" si="448"/>
        <v>0</v>
      </c>
      <c r="BC524" s="378">
        <f t="shared" si="449"/>
        <v>0</v>
      </c>
      <c r="BD524" s="106"/>
      <c r="BE524" s="106"/>
      <c r="BF524" s="1103">
        <v>0.55000000000000004</v>
      </c>
      <c r="BG524" s="377">
        <f t="shared" si="431"/>
        <v>0</v>
      </c>
      <c r="BH524" s="377">
        <f t="shared" si="432"/>
        <v>0</v>
      </c>
      <c r="BI524" s="377">
        <f t="shared" si="433"/>
        <v>0</v>
      </c>
      <c r="BJ524" s="377">
        <f t="shared" si="450"/>
        <v>0</v>
      </c>
      <c r="BK524" s="377">
        <f t="shared" si="451"/>
        <v>0</v>
      </c>
      <c r="BL524" s="377">
        <f t="shared" si="452"/>
        <v>0</v>
      </c>
      <c r="BM524" s="378">
        <f t="shared" si="453"/>
        <v>0</v>
      </c>
    </row>
    <row r="525" spans="2:65" x14ac:dyDescent="0.25">
      <c r="B525" s="1103">
        <v>0.54</v>
      </c>
      <c r="C525" s="377"/>
      <c r="D525" s="377"/>
      <c r="E525" s="377"/>
      <c r="F525" s="377">
        <f>'Form 5 BIODIESEL'!E408</f>
        <v>0</v>
      </c>
      <c r="G525" s="377">
        <f>'Form 6 LNG'!E408</f>
        <v>0</v>
      </c>
      <c r="H525" s="377">
        <f>'Form 7 BUNKER C'!E408</f>
        <v>0</v>
      </c>
      <c r="I525" s="378">
        <f>'Form 8 LFO Diesel'!E408</f>
        <v>0</v>
      </c>
      <c r="J525" s="106"/>
      <c r="K525" s="106"/>
      <c r="L525" s="106"/>
      <c r="M525" s="106"/>
      <c r="N525" s="106"/>
      <c r="O525" s="106"/>
      <c r="P525" s="106"/>
      <c r="Q525" s="106"/>
      <c r="R525" s="1103">
        <v>0.54</v>
      </c>
      <c r="S525" s="377">
        <f t="shared" si="419"/>
        <v>0</v>
      </c>
      <c r="T525" s="377">
        <f t="shared" si="420"/>
        <v>0</v>
      </c>
      <c r="U525" s="377">
        <f t="shared" si="421"/>
        <v>0</v>
      </c>
      <c r="V525" s="377">
        <f t="shared" si="434"/>
        <v>0</v>
      </c>
      <c r="W525" s="377">
        <f t="shared" si="435"/>
        <v>0</v>
      </c>
      <c r="X525" s="377">
        <f t="shared" si="436"/>
        <v>0</v>
      </c>
      <c r="Y525" s="378">
        <f t="shared" si="437"/>
        <v>0</v>
      </c>
      <c r="Z525" s="106"/>
      <c r="AA525" s="106"/>
      <c r="AB525" s="1103">
        <v>0.54</v>
      </c>
      <c r="AC525" s="377">
        <f t="shared" si="422"/>
        <v>0</v>
      </c>
      <c r="AD525" s="377">
        <f t="shared" si="423"/>
        <v>0</v>
      </c>
      <c r="AE525" s="377">
        <f t="shared" si="424"/>
        <v>0</v>
      </c>
      <c r="AF525" s="377">
        <f t="shared" si="438"/>
        <v>0</v>
      </c>
      <c r="AG525" s="377">
        <f t="shared" si="439"/>
        <v>0</v>
      </c>
      <c r="AH525" s="377">
        <f t="shared" si="440"/>
        <v>0</v>
      </c>
      <c r="AI525" s="378">
        <f t="shared" si="441"/>
        <v>0</v>
      </c>
      <c r="AJ525" s="106"/>
      <c r="AK525" s="106"/>
      <c r="AL525" s="1103">
        <v>0.54</v>
      </c>
      <c r="AM525" s="377">
        <f t="shared" si="425"/>
        <v>0</v>
      </c>
      <c r="AN525" s="377">
        <f t="shared" si="426"/>
        <v>0</v>
      </c>
      <c r="AO525" s="377">
        <f t="shared" si="427"/>
        <v>0</v>
      </c>
      <c r="AP525" s="377">
        <f t="shared" si="442"/>
        <v>0</v>
      </c>
      <c r="AQ525" s="377">
        <f t="shared" si="443"/>
        <v>0</v>
      </c>
      <c r="AR525" s="377">
        <f t="shared" si="444"/>
        <v>0</v>
      </c>
      <c r="AS525" s="378">
        <f t="shared" si="445"/>
        <v>0</v>
      </c>
      <c r="AT525" s="106"/>
      <c r="AU525" s="106"/>
      <c r="AV525" s="1103">
        <v>0.54</v>
      </c>
      <c r="AW525" s="377">
        <f t="shared" si="428"/>
        <v>0</v>
      </c>
      <c r="AX525" s="377">
        <f t="shared" si="429"/>
        <v>0</v>
      </c>
      <c r="AY525" s="377">
        <f t="shared" si="430"/>
        <v>0</v>
      </c>
      <c r="AZ525" s="377">
        <f t="shared" si="446"/>
        <v>0</v>
      </c>
      <c r="BA525" s="377">
        <f t="shared" si="447"/>
        <v>0</v>
      </c>
      <c r="BB525" s="377">
        <f t="shared" si="448"/>
        <v>0</v>
      </c>
      <c r="BC525" s="378">
        <f t="shared" si="449"/>
        <v>0</v>
      </c>
      <c r="BD525" s="106"/>
      <c r="BE525" s="106"/>
      <c r="BF525" s="1103">
        <v>0.54</v>
      </c>
      <c r="BG525" s="377">
        <f t="shared" si="431"/>
        <v>0</v>
      </c>
      <c r="BH525" s="377">
        <f t="shared" si="432"/>
        <v>0</v>
      </c>
      <c r="BI525" s="377">
        <f t="shared" si="433"/>
        <v>0</v>
      </c>
      <c r="BJ525" s="377">
        <f t="shared" si="450"/>
        <v>0</v>
      </c>
      <c r="BK525" s="377">
        <f t="shared" si="451"/>
        <v>0</v>
      </c>
      <c r="BL525" s="377">
        <f t="shared" si="452"/>
        <v>0</v>
      </c>
      <c r="BM525" s="378">
        <f t="shared" si="453"/>
        <v>0</v>
      </c>
    </row>
    <row r="526" spans="2:65" x14ac:dyDescent="0.25">
      <c r="B526" s="1103">
        <v>0.53</v>
      </c>
      <c r="C526" s="377"/>
      <c r="D526" s="377"/>
      <c r="E526" s="377"/>
      <c r="F526" s="377">
        <f>'Form 5 BIODIESEL'!E409</f>
        <v>0</v>
      </c>
      <c r="G526" s="377">
        <f>'Form 6 LNG'!E409</f>
        <v>0</v>
      </c>
      <c r="H526" s="377">
        <f>'Form 7 BUNKER C'!E409</f>
        <v>0</v>
      </c>
      <c r="I526" s="378">
        <f>'Form 8 LFO Diesel'!E409</f>
        <v>0</v>
      </c>
      <c r="J526" s="106"/>
      <c r="K526" s="106"/>
      <c r="L526" s="106"/>
      <c r="M526" s="106"/>
      <c r="N526" s="106"/>
      <c r="O526" s="106"/>
      <c r="P526" s="106"/>
      <c r="Q526" s="106"/>
      <c r="R526" s="1103">
        <v>0.53</v>
      </c>
      <c r="S526" s="377">
        <f t="shared" si="419"/>
        <v>0</v>
      </c>
      <c r="T526" s="377">
        <f t="shared" si="420"/>
        <v>0</v>
      </c>
      <c r="U526" s="377">
        <f t="shared" si="421"/>
        <v>0</v>
      </c>
      <c r="V526" s="377">
        <f t="shared" si="434"/>
        <v>0</v>
      </c>
      <c r="W526" s="377">
        <f t="shared" si="435"/>
        <v>0</v>
      </c>
      <c r="X526" s="377">
        <f t="shared" si="436"/>
        <v>0</v>
      </c>
      <c r="Y526" s="378">
        <f t="shared" si="437"/>
        <v>0</v>
      </c>
      <c r="Z526" s="106"/>
      <c r="AA526" s="106"/>
      <c r="AB526" s="1103">
        <v>0.53</v>
      </c>
      <c r="AC526" s="377">
        <f t="shared" si="422"/>
        <v>0</v>
      </c>
      <c r="AD526" s="377">
        <f t="shared" si="423"/>
        <v>0</v>
      </c>
      <c r="AE526" s="377">
        <f t="shared" si="424"/>
        <v>0</v>
      </c>
      <c r="AF526" s="377">
        <f t="shared" si="438"/>
        <v>0</v>
      </c>
      <c r="AG526" s="377">
        <f t="shared" si="439"/>
        <v>0</v>
      </c>
      <c r="AH526" s="377">
        <f t="shared" si="440"/>
        <v>0</v>
      </c>
      <c r="AI526" s="378">
        <f t="shared" si="441"/>
        <v>0</v>
      </c>
      <c r="AJ526" s="106"/>
      <c r="AK526" s="106"/>
      <c r="AL526" s="1103">
        <v>0.53</v>
      </c>
      <c r="AM526" s="377">
        <f t="shared" si="425"/>
        <v>0</v>
      </c>
      <c r="AN526" s="377">
        <f t="shared" si="426"/>
        <v>0</v>
      </c>
      <c r="AO526" s="377">
        <f t="shared" si="427"/>
        <v>0</v>
      </c>
      <c r="AP526" s="377">
        <f t="shared" si="442"/>
        <v>0</v>
      </c>
      <c r="AQ526" s="377">
        <f t="shared" si="443"/>
        <v>0</v>
      </c>
      <c r="AR526" s="377">
        <f t="shared" si="444"/>
        <v>0</v>
      </c>
      <c r="AS526" s="378">
        <f t="shared" si="445"/>
        <v>0</v>
      </c>
      <c r="AT526" s="106"/>
      <c r="AU526" s="106"/>
      <c r="AV526" s="1103">
        <v>0.53</v>
      </c>
      <c r="AW526" s="377">
        <f t="shared" si="428"/>
        <v>0</v>
      </c>
      <c r="AX526" s="377">
        <f t="shared" si="429"/>
        <v>0</v>
      </c>
      <c r="AY526" s="377">
        <f t="shared" si="430"/>
        <v>0</v>
      </c>
      <c r="AZ526" s="377">
        <f t="shared" si="446"/>
        <v>0</v>
      </c>
      <c r="BA526" s="377">
        <f t="shared" si="447"/>
        <v>0</v>
      </c>
      <c r="BB526" s="377">
        <f t="shared" si="448"/>
        <v>0</v>
      </c>
      <c r="BC526" s="378">
        <f t="shared" si="449"/>
        <v>0</v>
      </c>
      <c r="BD526" s="106"/>
      <c r="BE526" s="106"/>
      <c r="BF526" s="1103">
        <v>0.53</v>
      </c>
      <c r="BG526" s="377">
        <f t="shared" si="431"/>
        <v>0</v>
      </c>
      <c r="BH526" s="377">
        <f t="shared" si="432"/>
        <v>0</v>
      </c>
      <c r="BI526" s="377">
        <f t="shared" si="433"/>
        <v>0</v>
      </c>
      <c r="BJ526" s="377">
        <f t="shared" si="450"/>
        <v>0</v>
      </c>
      <c r="BK526" s="377">
        <f t="shared" si="451"/>
        <v>0</v>
      </c>
      <c r="BL526" s="377">
        <f t="shared" si="452"/>
        <v>0</v>
      </c>
      <c r="BM526" s="378">
        <f t="shared" si="453"/>
        <v>0</v>
      </c>
    </row>
    <row r="527" spans="2:65" x14ac:dyDescent="0.25">
      <c r="B527" s="1103">
        <v>0.52</v>
      </c>
      <c r="C527" s="377"/>
      <c r="D527" s="377"/>
      <c r="E527" s="377"/>
      <c r="F527" s="377">
        <f>'Form 5 BIODIESEL'!E410</f>
        <v>0</v>
      </c>
      <c r="G527" s="377">
        <f>'Form 6 LNG'!E410</f>
        <v>0</v>
      </c>
      <c r="H527" s="377">
        <f>'Form 7 BUNKER C'!E410</f>
        <v>0</v>
      </c>
      <c r="I527" s="378">
        <f>'Form 8 LFO Diesel'!E410</f>
        <v>0</v>
      </c>
      <c r="J527" s="106"/>
      <c r="K527" s="106"/>
      <c r="L527" s="106"/>
      <c r="M527" s="106"/>
      <c r="N527" s="106"/>
      <c r="O527" s="106"/>
      <c r="P527" s="106"/>
      <c r="Q527" s="106"/>
      <c r="R527" s="1103">
        <v>0.52</v>
      </c>
      <c r="S527" s="377">
        <f t="shared" si="419"/>
        <v>0</v>
      </c>
      <c r="T527" s="377">
        <f t="shared" si="420"/>
        <v>0</v>
      </c>
      <c r="U527" s="377">
        <f t="shared" si="421"/>
        <v>0</v>
      </c>
      <c r="V527" s="377">
        <f t="shared" si="434"/>
        <v>0</v>
      </c>
      <c r="W527" s="377">
        <f t="shared" si="435"/>
        <v>0</v>
      </c>
      <c r="X527" s="377">
        <f t="shared" si="436"/>
        <v>0</v>
      </c>
      <c r="Y527" s="378">
        <f t="shared" si="437"/>
        <v>0</v>
      </c>
      <c r="Z527" s="106"/>
      <c r="AA527" s="106"/>
      <c r="AB527" s="1103">
        <v>0.52</v>
      </c>
      <c r="AC527" s="377">
        <f t="shared" si="422"/>
        <v>0</v>
      </c>
      <c r="AD527" s="377">
        <f t="shared" si="423"/>
        <v>0</v>
      </c>
      <c r="AE527" s="377">
        <f t="shared" si="424"/>
        <v>0</v>
      </c>
      <c r="AF527" s="377">
        <f t="shared" si="438"/>
        <v>0</v>
      </c>
      <c r="AG527" s="377">
        <f t="shared" si="439"/>
        <v>0</v>
      </c>
      <c r="AH527" s="377">
        <f t="shared" si="440"/>
        <v>0</v>
      </c>
      <c r="AI527" s="378">
        <f t="shared" si="441"/>
        <v>0</v>
      </c>
      <c r="AJ527" s="106"/>
      <c r="AK527" s="106"/>
      <c r="AL527" s="1103">
        <v>0.52</v>
      </c>
      <c r="AM527" s="377">
        <f t="shared" si="425"/>
        <v>0</v>
      </c>
      <c r="AN527" s="377">
        <f t="shared" si="426"/>
        <v>0</v>
      </c>
      <c r="AO527" s="377">
        <f t="shared" si="427"/>
        <v>0</v>
      </c>
      <c r="AP527" s="377">
        <f t="shared" si="442"/>
        <v>0</v>
      </c>
      <c r="AQ527" s="377">
        <f t="shared" si="443"/>
        <v>0</v>
      </c>
      <c r="AR527" s="377">
        <f t="shared" si="444"/>
        <v>0</v>
      </c>
      <c r="AS527" s="378">
        <f t="shared" si="445"/>
        <v>0</v>
      </c>
      <c r="AT527" s="106"/>
      <c r="AU527" s="106"/>
      <c r="AV527" s="1103">
        <v>0.52</v>
      </c>
      <c r="AW527" s="377">
        <f t="shared" si="428"/>
        <v>0</v>
      </c>
      <c r="AX527" s="377">
        <f t="shared" si="429"/>
        <v>0</v>
      </c>
      <c r="AY527" s="377">
        <f t="shared" si="430"/>
        <v>0</v>
      </c>
      <c r="AZ527" s="377">
        <f t="shared" si="446"/>
        <v>0</v>
      </c>
      <c r="BA527" s="377">
        <f t="shared" si="447"/>
        <v>0</v>
      </c>
      <c r="BB527" s="377">
        <f t="shared" si="448"/>
        <v>0</v>
      </c>
      <c r="BC527" s="378">
        <f t="shared" si="449"/>
        <v>0</v>
      </c>
      <c r="BD527" s="106"/>
      <c r="BE527" s="106"/>
      <c r="BF527" s="1103">
        <v>0.52</v>
      </c>
      <c r="BG527" s="377">
        <f t="shared" si="431"/>
        <v>0</v>
      </c>
      <c r="BH527" s="377">
        <f t="shared" si="432"/>
        <v>0</v>
      </c>
      <c r="BI527" s="377">
        <f t="shared" si="433"/>
        <v>0</v>
      </c>
      <c r="BJ527" s="377">
        <f t="shared" si="450"/>
        <v>0</v>
      </c>
      <c r="BK527" s="377">
        <f t="shared" si="451"/>
        <v>0</v>
      </c>
      <c r="BL527" s="377">
        <f t="shared" si="452"/>
        <v>0</v>
      </c>
      <c r="BM527" s="378">
        <f t="shared" si="453"/>
        <v>0</v>
      </c>
    </row>
    <row r="528" spans="2:65" x14ac:dyDescent="0.25">
      <c r="B528" s="1103">
        <v>0.51</v>
      </c>
      <c r="C528" s="377"/>
      <c r="D528" s="377"/>
      <c r="E528" s="377"/>
      <c r="F528" s="377">
        <f>'Form 5 BIODIESEL'!E411</f>
        <v>0</v>
      </c>
      <c r="G528" s="377">
        <f>'Form 6 LNG'!E411</f>
        <v>0</v>
      </c>
      <c r="H528" s="377">
        <f>'Form 7 BUNKER C'!E411</f>
        <v>0</v>
      </c>
      <c r="I528" s="378">
        <f>'Form 8 LFO Diesel'!E411</f>
        <v>0</v>
      </c>
      <c r="J528" s="106"/>
      <c r="K528" s="106"/>
      <c r="L528" s="106"/>
      <c r="M528" s="106"/>
      <c r="N528" s="106"/>
      <c r="O528" s="106"/>
      <c r="P528" s="106"/>
      <c r="Q528" s="106"/>
      <c r="R528" s="1103">
        <v>0.51</v>
      </c>
      <c r="S528" s="377">
        <f t="shared" si="419"/>
        <v>0</v>
      </c>
      <c r="T528" s="377">
        <f t="shared" si="420"/>
        <v>0</v>
      </c>
      <c r="U528" s="377">
        <f t="shared" si="421"/>
        <v>0</v>
      </c>
      <c r="V528" s="377">
        <f t="shared" si="434"/>
        <v>0</v>
      </c>
      <c r="W528" s="377">
        <f t="shared" si="435"/>
        <v>0</v>
      </c>
      <c r="X528" s="377">
        <f t="shared" si="436"/>
        <v>0</v>
      </c>
      <c r="Y528" s="378">
        <f t="shared" si="437"/>
        <v>0</v>
      </c>
      <c r="Z528" s="106"/>
      <c r="AA528" s="106"/>
      <c r="AB528" s="1103">
        <v>0.51</v>
      </c>
      <c r="AC528" s="377">
        <f t="shared" si="422"/>
        <v>0</v>
      </c>
      <c r="AD528" s="377">
        <f t="shared" si="423"/>
        <v>0</v>
      </c>
      <c r="AE528" s="377">
        <f t="shared" si="424"/>
        <v>0</v>
      </c>
      <c r="AF528" s="377">
        <f t="shared" si="438"/>
        <v>0</v>
      </c>
      <c r="AG528" s="377">
        <f t="shared" si="439"/>
        <v>0</v>
      </c>
      <c r="AH528" s="377">
        <f t="shared" si="440"/>
        <v>0</v>
      </c>
      <c r="AI528" s="378">
        <f t="shared" si="441"/>
        <v>0</v>
      </c>
      <c r="AJ528" s="106"/>
      <c r="AK528" s="106"/>
      <c r="AL528" s="1103">
        <v>0.51</v>
      </c>
      <c r="AM528" s="377">
        <f t="shared" si="425"/>
        <v>0</v>
      </c>
      <c r="AN528" s="377">
        <f t="shared" si="426"/>
        <v>0</v>
      </c>
      <c r="AO528" s="377">
        <f t="shared" si="427"/>
        <v>0</v>
      </c>
      <c r="AP528" s="377">
        <f t="shared" si="442"/>
        <v>0</v>
      </c>
      <c r="AQ528" s="377">
        <f t="shared" si="443"/>
        <v>0</v>
      </c>
      <c r="AR528" s="377">
        <f t="shared" si="444"/>
        <v>0</v>
      </c>
      <c r="AS528" s="378">
        <f t="shared" si="445"/>
        <v>0</v>
      </c>
      <c r="AT528" s="106"/>
      <c r="AU528" s="106"/>
      <c r="AV528" s="1103">
        <v>0.51</v>
      </c>
      <c r="AW528" s="377">
        <f t="shared" si="428"/>
        <v>0</v>
      </c>
      <c r="AX528" s="377">
        <f t="shared" si="429"/>
        <v>0</v>
      </c>
      <c r="AY528" s="377">
        <f t="shared" si="430"/>
        <v>0</v>
      </c>
      <c r="AZ528" s="377">
        <f t="shared" si="446"/>
        <v>0</v>
      </c>
      <c r="BA528" s="377">
        <f t="shared" si="447"/>
        <v>0</v>
      </c>
      <c r="BB528" s="377">
        <f t="shared" si="448"/>
        <v>0</v>
      </c>
      <c r="BC528" s="378">
        <f t="shared" si="449"/>
        <v>0</v>
      </c>
      <c r="BD528" s="106"/>
      <c r="BE528" s="106"/>
      <c r="BF528" s="1103">
        <v>0.51</v>
      </c>
      <c r="BG528" s="377">
        <f t="shared" si="431"/>
        <v>0</v>
      </c>
      <c r="BH528" s="377">
        <f t="shared" si="432"/>
        <v>0</v>
      </c>
      <c r="BI528" s="377">
        <f t="shared" si="433"/>
        <v>0</v>
      </c>
      <c r="BJ528" s="377">
        <f t="shared" si="450"/>
        <v>0</v>
      </c>
      <c r="BK528" s="377">
        <f t="shared" si="451"/>
        <v>0</v>
      </c>
      <c r="BL528" s="377">
        <f t="shared" si="452"/>
        <v>0</v>
      </c>
      <c r="BM528" s="378">
        <f t="shared" si="453"/>
        <v>0</v>
      </c>
    </row>
    <row r="529" spans="2:65" x14ac:dyDescent="0.25">
      <c r="B529" s="1103">
        <v>0.5</v>
      </c>
      <c r="C529" s="377"/>
      <c r="D529" s="377"/>
      <c r="E529" s="377"/>
      <c r="F529" s="377">
        <f>'Form 5 BIODIESEL'!E412</f>
        <v>0</v>
      </c>
      <c r="G529" s="377">
        <f>'Form 6 LNG'!E412</f>
        <v>0</v>
      </c>
      <c r="H529" s="377">
        <f>'Form 7 BUNKER C'!E412</f>
        <v>0</v>
      </c>
      <c r="I529" s="378">
        <f>'Form 8 LFO Diesel'!E412</f>
        <v>0</v>
      </c>
      <c r="J529" s="106"/>
      <c r="K529" s="106"/>
      <c r="L529" s="106"/>
      <c r="M529" s="106"/>
      <c r="N529" s="106"/>
      <c r="O529" s="106"/>
      <c r="P529" s="106"/>
      <c r="Q529" s="106"/>
      <c r="R529" s="1103">
        <v>0.5</v>
      </c>
      <c r="S529" s="377">
        <f t="shared" si="419"/>
        <v>0</v>
      </c>
      <c r="T529" s="377">
        <f t="shared" si="420"/>
        <v>0</v>
      </c>
      <c r="U529" s="377">
        <f t="shared" si="421"/>
        <v>0</v>
      </c>
      <c r="V529" s="377">
        <f t="shared" si="434"/>
        <v>0</v>
      </c>
      <c r="W529" s="377">
        <f t="shared" si="435"/>
        <v>0</v>
      </c>
      <c r="X529" s="377">
        <f t="shared" si="436"/>
        <v>0</v>
      </c>
      <c r="Y529" s="378">
        <f t="shared" si="437"/>
        <v>0</v>
      </c>
      <c r="Z529" s="106"/>
      <c r="AA529" s="106"/>
      <c r="AB529" s="1103">
        <v>0.5</v>
      </c>
      <c r="AC529" s="377">
        <f t="shared" si="422"/>
        <v>0</v>
      </c>
      <c r="AD529" s="377">
        <f t="shared" si="423"/>
        <v>0</v>
      </c>
      <c r="AE529" s="377">
        <f t="shared" si="424"/>
        <v>0</v>
      </c>
      <c r="AF529" s="377">
        <f t="shared" si="438"/>
        <v>0</v>
      </c>
      <c r="AG529" s="377">
        <f t="shared" si="439"/>
        <v>0</v>
      </c>
      <c r="AH529" s="377">
        <f t="shared" si="440"/>
        <v>0</v>
      </c>
      <c r="AI529" s="378">
        <f t="shared" si="441"/>
        <v>0</v>
      </c>
      <c r="AJ529" s="106"/>
      <c r="AK529" s="106"/>
      <c r="AL529" s="1103">
        <v>0.5</v>
      </c>
      <c r="AM529" s="377">
        <f t="shared" si="425"/>
        <v>0</v>
      </c>
      <c r="AN529" s="377">
        <f t="shared" si="426"/>
        <v>0</v>
      </c>
      <c r="AO529" s="377">
        <f t="shared" si="427"/>
        <v>0</v>
      </c>
      <c r="AP529" s="377">
        <f t="shared" si="442"/>
        <v>0</v>
      </c>
      <c r="AQ529" s="377">
        <f t="shared" si="443"/>
        <v>0</v>
      </c>
      <c r="AR529" s="377">
        <f t="shared" si="444"/>
        <v>0</v>
      </c>
      <c r="AS529" s="378">
        <f t="shared" si="445"/>
        <v>0</v>
      </c>
      <c r="AT529" s="106"/>
      <c r="AU529" s="106"/>
      <c r="AV529" s="1103">
        <v>0.5</v>
      </c>
      <c r="AW529" s="377">
        <f t="shared" si="428"/>
        <v>0</v>
      </c>
      <c r="AX529" s="377">
        <f t="shared" si="429"/>
        <v>0</v>
      </c>
      <c r="AY529" s="377">
        <f t="shared" si="430"/>
        <v>0</v>
      </c>
      <c r="AZ529" s="377">
        <f t="shared" si="446"/>
        <v>0</v>
      </c>
      <c r="BA529" s="377">
        <f t="shared" si="447"/>
        <v>0</v>
      </c>
      <c r="BB529" s="377">
        <f t="shared" si="448"/>
        <v>0</v>
      </c>
      <c r="BC529" s="378">
        <f t="shared" si="449"/>
        <v>0</v>
      </c>
      <c r="BD529" s="106"/>
      <c r="BE529" s="106"/>
      <c r="BF529" s="1103">
        <v>0.5</v>
      </c>
      <c r="BG529" s="377">
        <f t="shared" si="431"/>
        <v>0</v>
      </c>
      <c r="BH529" s="377">
        <f t="shared" si="432"/>
        <v>0</v>
      </c>
      <c r="BI529" s="377">
        <f t="shared" si="433"/>
        <v>0</v>
      </c>
      <c r="BJ529" s="377">
        <f t="shared" si="450"/>
        <v>0</v>
      </c>
      <c r="BK529" s="377">
        <f t="shared" si="451"/>
        <v>0</v>
      </c>
      <c r="BL529" s="377">
        <f t="shared" si="452"/>
        <v>0</v>
      </c>
      <c r="BM529" s="378">
        <f t="shared" si="453"/>
        <v>0</v>
      </c>
    </row>
    <row r="530" spans="2:65" x14ac:dyDescent="0.25">
      <c r="B530" s="1103">
        <v>0.49</v>
      </c>
      <c r="C530" s="377"/>
      <c r="D530" s="377"/>
      <c r="E530" s="377"/>
      <c r="F530" s="377">
        <f>'Form 5 BIODIESEL'!E413</f>
        <v>0</v>
      </c>
      <c r="G530" s="377">
        <f>'Form 6 LNG'!E413</f>
        <v>0</v>
      </c>
      <c r="H530" s="377">
        <f>'Form 7 BUNKER C'!E413</f>
        <v>0</v>
      </c>
      <c r="I530" s="378">
        <f>'Form 8 LFO Diesel'!E413</f>
        <v>0</v>
      </c>
      <c r="J530" s="106"/>
      <c r="K530" s="106"/>
      <c r="L530" s="106"/>
      <c r="M530" s="106"/>
      <c r="N530" s="106"/>
      <c r="O530" s="106"/>
      <c r="P530" s="106"/>
      <c r="Q530" s="106"/>
      <c r="R530" s="1103">
        <v>0.49</v>
      </c>
      <c r="S530" s="377">
        <f t="shared" si="419"/>
        <v>0</v>
      </c>
      <c r="T530" s="377">
        <f t="shared" si="420"/>
        <v>0</v>
      </c>
      <c r="U530" s="377">
        <f t="shared" si="421"/>
        <v>0</v>
      </c>
      <c r="V530" s="377">
        <f t="shared" si="434"/>
        <v>0</v>
      </c>
      <c r="W530" s="377">
        <f t="shared" si="435"/>
        <v>0</v>
      </c>
      <c r="X530" s="377">
        <f t="shared" si="436"/>
        <v>0</v>
      </c>
      <c r="Y530" s="378">
        <f t="shared" si="437"/>
        <v>0</v>
      </c>
      <c r="Z530" s="106"/>
      <c r="AA530" s="106"/>
      <c r="AB530" s="1103">
        <v>0.49</v>
      </c>
      <c r="AC530" s="377">
        <f t="shared" si="422"/>
        <v>0</v>
      </c>
      <c r="AD530" s="377">
        <f t="shared" si="423"/>
        <v>0</v>
      </c>
      <c r="AE530" s="377">
        <f t="shared" si="424"/>
        <v>0</v>
      </c>
      <c r="AF530" s="377">
        <f t="shared" si="438"/>
        <v>0</v>
      </c>
      <c r="AG530" s="377">
        <f t="shared" si="439"/>
        <v>0</v>
      </c>
      <c r="AH530" s="377">
        <f t="shared" si="440"/>
        <v>0</v>
      </c>
      <c r="AI530" s="378">
        <f t="shared" si="441"/>
        <v>0</v>
      </c>
      <c r="AJ530" s="106"/>
      <c r="AK530" s="106"/>
      <c r="AL530" s="1103">
        <v>0.49</v>
      </c>
      <c r="AM530" s="377">
        <f t="shared" si="425"/>
        <v>0</v>
      </c>
      <c r="AN530" s="377">
        <f t="shared" si="426"/>
        <v>0</v>
      </c>
      <c r="AO530" s="377">
        <f t="shared" si="427"/>
        <v>0</v>
      </c>
      <c r="AP530" s="377">
        <f t="shared" si="442"/>
        <v>0</v>
      </c>
      <c r="AQ530" s="377">
        <f t="shared" si="443"/>
        <v>0</v>
      </c>
      <c r="AR530" s="377">
        <f t="shared" si="444"/>
        <v>0</v>
      </c>
      <c r="AS530" s="378">
        <f t="shared" si="445"/>
        <v>0</v>
      </c>
      <c r="AT530" s="106"/>
      <c r="AU530" s="106"/>
      <c r="AV530" s="1103">
        <v>0.49</v>
      </c>
      <c r="AW530" s="377">
        <f t="shared" si="428"/>
        <v>0</v>
      </c>
      <c r="AX530" s="377">
        <f t="shared" si="429"/>
        <v>0</v>
      </c>
      <c r="AY530" s="377">
        <f t="shared" si="430"/>
        <v>0</v>
      </c>
      <c r="AZ530" s="377">
        <f t="shared" si="446"/>
        <v>0</v>
      </c>
      <c r="BA530" s="377">
        <f t="shared" si="447"/>
        <v>0</v>
      </c>
      <c r="BB530" s="377">
        <f t="shared" si="448"/>
        <v>0</v>
      </c>
      <c r="BC530" s="378">
        <f t="shared" si="449"/>
        <v>0</v>
      </c>
      <c r="BD530" s="106"/>
      <c r="BE530" s="106"/>
      <c r="BF530" s="1103">
        <v>0.49</v>
      </c>
      <c r="BG530" s="377">
        <f t="shared" si="431"/>
        <v>0</v>
      </c>
      <c r="BH530" s="377">
        <f t="shared" si="432"/>
        <v>0</v>
      </c>
      <c r="BI530" s="377">
        <f t="shared" si="433"/>
        <v>0</v>
      </c>
      <c r="BJ530" s="377">
        <f t="shared" si="450"/>
        <v>0</v>
      </c>
      <c r="BK530" s="377">
        <f t="shared" si="451"/>
        <v>0</v>
      </c>
      <c r="BL530" s="377">
        <f t="shared" si="452"/>
        <v>0</v>
      </c>
      <c r="BM530" s="378">
        <f t="shared" si="453"/>
        <v>0</v>
      </c>
    </row>
    <row r="531" spans="2:65" x14ac:dyDescent="0.25">
      <c r="B531" s="1103">
        <v>0.48</v>
      </c>
      <c r="C531" s="377"/>
      <c r="D531" s="377"/>
      <c r="E531" s="377"/>
      <c r="F531" s="377">
        <f>'Form 5 BIODIESEL'!E414</f>
        <v>0</v>
      </c>
      <c r="G531" s="377">
        <f>'Form 6 LNG'!E414</f>
        <v>0</v>
      </c>
      <c r="H531" s="377">
        <f>'Form 7 BUNKER C'!E414</f>
        <v>0</v>
      </c>
      <c r="I531" s="378">
        <f>'Form 8 LFO Diesel'!E414</f>
        <v>0</v>
      </c>
      <c r="J531" s="106"/>
      <c r="K531" s="106"/>
      <c r="L531" s="106"/>
      <c r="M531" s="106"/>
      <c r="N531" s="106"/>
      <c r="O531" s="106"/>
      <c r="P531" s="106"/>
      <c r="Q531" s="106"/>
      <c r="R531" s="1103">
        <v>0.48</v>
      </c>
      <c r="S531" s="377">
        <f t="shared" si="419"/>
        <v>0</v>
      </c>
      <c r="T531" s="377">
        <f t="shared" si="420"/>
        <v>0</v>
      </c>
      <c r="U531" s="377">
        <f t="shared" si="421"/>
        <v>0</v>
      </c>
      <c r="V531" s="377">
        <f t="shared" si="434"/>
        <v>0</v>
      </c>
      <c r="W531" s="377">
        <f t="shared" si="435"/>
        <v>0</v>
      </c>
      <c r="X531" s="377">
        <f t="shared" si="436"/>
        <v>0</v>
      </c>
      <c r="Y531" s="378">
        <f t="shared" si="437"/>
        <v>0</v>
      </c>
      <c r="Z531" s="106"/>
      <c r="AA531" s="106"/>
      <c r="AB531" s="1103">
        <v>0.48</v>
      </c>
      <c r="AC531" s="377">
        <f t="shared" si="422"/>
        <v>0</v>
      </c>
      <c r="AD531" s="377">
        <f t="shared" si="423"/>
        <v>0</v>
      </c>
      <c r="AE531" s="377">
        <f t="shared" si="424"/>
        <v>0</v>
      </c>
      <c r="AF531" s="377">
        <f t="shared" si="438"/>
        <v>0</v>
      </c>
      <c r="AG531" s="377">
        <f t="shared" si="439"/>
        <v>0</v>
      </c>
      <c r="AH531" s="377">
        <f t="shared" si="440"/>
        <v>0</v>
      </c>
      <c r="AI531" s="378">
        <f t="shared" si="441"/>
        <v>0</v>
      </c>
      <c r="AJ531" s="106"/>
      <c r="AK531" s="106"/>
      <c r="AL531" s="1103">
        <v>0.48</v>
      </c>
      <c r="AM531" s="377">
        <f t="shared" si="425"/>
        <v>0</v>
      </c>
      <c r="AN531" s="377">
        <f t="shared" si="426"/>
        <v>0</v>
      </c>
      <c r="AO531" s="377">
        <f t="shared" si="427"/>
        <v>0</v>
      </c>
      <c r="AP531" s="377">
        <f t="shared" si="442"/>
        <v>0</v>
      </c>
      <c r="AQ531" s="377">
        <f t="shared" si="443"/>
        <v>0</v>
      </c>
      <c r="AR531" s="377">
        <f t="shared" si="444"/>
        <v>0</v>
      </c>
      <c r="AS531" s="378">
        <f t="shared" si="445"/>
        <v>0</v>
      </c>
      <c r="AT531" s="106"/>
      <c r="AU531" s="106"/>
      <c r="AV531" s="1103">
        <v>0.48</v>
      </c>
      <c r="AW531" s="377">
        <f t="shared" si="428"/>
        <v>0</v>
      </c>
      <c r="AX531" s="377">
        <f t="shared" si="429"/>
        <v>0</v>
      </c>
      <c r="AY531" s="377">
        <f t="shared" si="430"/>
        <v>0</v>
      </c>
      <c r="AZ531" s="377">
        <f t="shared" si="446"/>
        <v>0</v>
      </c>
      <c r="BA531" s="377">
        <f t="shared" si="447"/>
        <v>0</v>
      </c>
      <c r="BB531" s="377">
        <f t="shared" si="448"/>
        <v>0</v>
      </c>
      <c r="BC531" s="378">
        <f t="shared" si="449"/>
        <v>0</v>
      </c>
      <c r="BD531" s="106"/>
      <c r="BE531" s="106"/>
      <c r="BF531" s="1103">
        <v>0.48</v>
      </c>
      <c r="BG531" s="377">
        <f t="shared" si="431"/>
        <v>0</v>
      </c>
      <c r="BH531" s="377">
        <f t="shared" si="432"/>
        <v>0</v>
      </c>
      <c r="BI531" s="377">
        <f t="shared" si="433"/>
        <v>0</v>
      </c>
      <c r="BJ531" s="377">
        <f t="shared" si="450"/>
        <v>0</v>
      </c>
      <c r="BK531" s="377">
        <f t="shared" si="451"/>
        <v>0</v>
      </c>
      <c r="BL531" s="377">
        <f t="shared" si="452"/>
        <v>0</v>
      </c>
      <c r="BM531" s="378">
        <f t="shared" si="453"/>
        <v>0</v>
      </c>
    </row>
    <row r="532" spans="2:65" x14ac:dyDescent="0.25">
      <c r="B532" s="1103">
        <v>0.47</v>
      </c>
      <c r="C532" s="377"/>
      <c r="D532" s="377"/>
      <c r="E532" s="377"/>
      <c r="F532" s="377">
        <f>'Form 5 BIODIESEL'!E415</f>
        <v>0</v>
      </c>
      <c r="G532" s="377">
        <f>'Form 6 LNG'!E415</f>
        <v>0</v>
      </c>
      <c r="H532" s="377">
        <f>'Form 7 BUNKER C'!E415</f>
        <v>0</v>
      </c>
      <c r="I532" s="378">
        <f>'Form 8 LFO Diesel'!E415</f>
        <v>0</v>
      </c>
      <c r="J532" s="106"/>
      <c r="K532" s="106"/>
      <c r="L532" s="106"/>
      <c r="M532" s="106"/>
      <c r="N532" s="106"/>
      <c r="O532" s="106"/>
      <c r="P532" s="106"/>
      <c r="Q532" s="106"/>
      <c r="R532" s="1103">
        <v>0.47</v>
      </c>
      <c r="S532" s="377">
        <f t="shared" si="419"/>
        <v>0</v>
      </c>
      <c r="T532" s="377">
        <f t="shared" si="420"/>
        <v>0</v>
      </c>
      <c r="U532" s="377">
        <f t="shared" si="421"/>
        <v>0</v>
      </c>
      <c r="V532" s="377">
        <f t="shared" si="434"/>
        <v>0</v>
      </c>
      <c r="W532" s="377">
        <f t="shared" si="435"/>
        <v>0</v>
      </c>
      <c r="X532" s="377">
        <f t="shared" si="436"/>
        <v>0</v>
      </c>
      <c r="Y532" s="378">
        <f t="shared" si="437"/>
        <v>0</v>
      </c>
      <c r="Z532" s="106"/>
      <c r="AA532" s="106"/>
      <c r="AB532" s="1103">
        <v>0.47</v>
      </c>
      <c r="AC532" s="377">
        <f t="shared" si="422"/>
        <v>0</v>
      </c>
      <c r="AD532" s="377">
        <f t="shared" si="423"/>
        <v>0</v>
      </c>
      <c r="AE532" s="377">
        <f t="shared" si="424"/>
        <v>0</v>
      </c>
      <c r="AF532" s="377">
        <f t="shared" si="438"/>
        <v>0</v>
      </c>
      <c r="AG532" s="377">
        <f t="shared" si="439"/>
        <v>0</v>
      </c>
      <c r="AH532" s="377">
        <f t="shared" si="440"/>
        <v>0</v>
      </c>
      <c r="AI532" s="378">
        <f t="shared" si="441"/>
        <v>0</v>
      </c>
      <c r="AJ532" s="106"/>
      <c r="AK532" s="106"/>
      <c r="AL532" s="1103">
        <v>0.47</v>
      </c>
      <c r="AM532" s="377">
        <f t="shared" si="425"/>
        <v>0</v>
      </c>
      <c r="AN532" s="377">
        <f t="shared" si="426"/>
        <v>0</v>
      </c>
      <c r="AO532" s="377">
        <f t="shared" si="427"/>
        <v>0</v>
      </c>
      <c r="AP532" s="377">
        <f t="shared" si="442"/>
        <v>0</v>
      </c>
      <c r="AQ532" s="377">
        <f t="shared" si="443"/>
        <v>0</v>
      </c>
      <c r="AR532" s="377">
        <f t="shared" si="444"/>
        <v>0</v>
      </c>
      <c r="AS532" s="378">
        <f t="shared" si="445"/>
        <v>0</v>
      </c>
      <c r="AT532" s="106"/>
      <c r="AU532" s="106"/>
      <c r="AV532" s="1103">
        <v>0.47</v>
      </c>
      <c r="AW532" s="377">
        <f t="shared" si="428"/>
        <v>0</v>
      </c>
      <c r="AX532" s="377">
        <f t="shared" si="429"/>
        <v>0</v>
      </c>
      <c r="AY532" s="377">
        <f t="shared" si="430"/>
        <v>0</v>
      </c>
      <c r="AZ532" s="377">
        <f t="shared" si="446"/>
        <v>0</v>
      </c>
      <c r="BA532" s="377">
        <f t="shared" si="447"/>
        <v>0</v>
      </c>
      <c r="BB532" s="377">
        <f t="shared" si="448"/>
        <v>0</v>
      </c>
      <c r="BC532" s="378">
        <f t="shared" si="449"/>
        <v>0</v>
      </c>
      <c r="BD532" s="106"/>
      <c r="BE532" s="106"/>
      <c r="BF532" s="1103">
        <v>0.47</v>
      </c>
      <c r="BG532" s="377">
        <f t="shared" si="431"/>
        <v>0</v>
      </c>
      <c r="BH532" s="377">
        <f t="shared" si="432"/>
        <v>0</v>
      </c>
      <c r="BI532" s="377">
        <f t="shared" si="433"/>
        <v>0</v>
      </c>
      <c r="BJ532" s="377">
        <f t="shared" si="450"/>
        <v>0</v>
      </c>
      <c r="BK532" s="377">
        <f t="shared" si="451"/>
        <v>0</v>
      </c>
      <c r="BL532" s="377">
        <f t="shared" si="452"/>
        <v>0</v>
      </c>
      <c r="BM532" s="378">
        <f t="shared" si="453"/>
        <v>0</v>
      </c>
    </row>
    <row r="533" spans="2:65" x14ac:dyDescent="0.25">
      <c r="B533" s="1103">
        <v>0.46</v>
      </c>
      <c r="C533" s="377"/>
      <c r="D533" s="377"/>
      <c r="E533" s="377"/>
      <c r="F533" s="377">
        <f>'Form 5 BIODIESEL'!E416</f>
        <v>0</v>
      </c>
      <c r="G533" s="377">
        <f>'Form 6 LNG'!E416</f>
        <v>0</v>
      </c>
      <c r="H533" s="377">
        <f>'Form 7 BUNKER C'!E416</f>
        <v>0</v>
      </c>
      <c r="I533" s="378">
        <f>'Form 8 LFO Diesel'!E416</f>
        <v>0</v>
      </c>
      <c r="J533" s="106"/>
      <c r="K533" s="106"/>
      <c r="L533" s="106"/>
      <c r="M533" s="106"/>
      <c r="N533" s="106"/>
      <c r="O533" s="106"/>
      <c r="P533" s="106"/>
      <c r="Q533" s="106"/>
      <c r="R533" s="1103">
        <v>0.46</v>
      </c>
      <c r="S533" s="377">
        <f t="shared" si="419"/>
        <v>0</v>
      </c>
      <c r="T533" s="377">
        <f t="shared" si="420"/>
        <v>0</v>
      </c>
      <c r="U533" s="377">
        <f t="shared" si="421"/>
        <v>0</v>
      </c>
      <c r="V533" s="377">
        <f t="shared" si="434"/>
        <v>0</v>
      </c>
      <c r="W533" s="377">
        <f t="shared" si="435"/>
        <v>0</v>
      </c>
      <c r="X533" s="377">
        <f t="shared" si="436"/>
        <v>0</v>
      </c>
      <c r="Y533" s="378">
        <f t="shared" si="437"/>
        <v>0</v>
      </c>
      <c r="Z533" s="106"/>
      <c r="AA533" s="106"/>
      <c r="AB533" s="1103">
        <v>0.46</v>
      </c>
      <c r="AC533" s="377">
        <f t="shared" si="422"/>
        <v>0</v>
      </c>
      <c r="AD533" s="377">
        <f t="shared" si="423"/>
        <v>0</v>
      </c>
      <c r="AE533" s="377">
        <f t="shared" si="424"/>
        <v>0</v>
      </c>
      <c r="AF533" s="377">
        <f t="shared" si="438"/>
        <v>0</v>
      </c>
      <c r="AG533" s="377">
        <f t="shared" si="439"/>
        <v>0</v>
      </c>
      <c r="AH533" s="377">
        <f t="shared" si="440"/>
        <v>0</v>
      </c>
      <c r="AI533" s="378">
        <f t="shared" si="441"/>
        <v>0</v>
      </c>
      <c r="AJ533" s="106"/>
      <c r="AK533" s="106"/>
      <c r="AL533" s="1103">
        <v>0.46</v>
      </c>
      <c r="AM533" s="377">
        <f t="shared" si="425"/>
        <v>0</v>
      </c>
      <c r="AN533" s="377">
        <f t="shared" si="426"/>
        <v>0</v>
      </c>
      <c r="AO533" s="377">
        <f t="shared" si="427"/>
        <v>0</v>
      </c>
      <c r="AP533" s="377">
        <f t="shared" si="442"/>
        <v>0</v>
      </c>
      <c r="AQ533" s="377">
        <f t="shared" si="443"/>
        <v>0</v>
      </c>
      <c r="AR533" s="377">
        <f t="shared" si="444"/>
        <v>0</v>
      </c>
      <c r="AS533" s="378">
        <f t="shared" si="445"/>
        <v>0</v>
      </c>
      <c r="AT533" s="106"/>
      <c r="AU533" s="106"/>
      <c r="AV533" s="1103">
        <v>0.46</v>
      </c>
      <c r="AW533" s="377">
        <f t="shared" si="428"/>
        <v>0</v>
      </c>
      <c r="AX533" s="377">
        <f t="shared" si="429"/>
        <v>0</v>
      </c>
      <c r="AY533" s="377">
        <f t="shared" si="430"/>
        <v>0</v>
      </c>
      <c r="AZ533" s="377">
        <f t="shared" si="446"/>
        <v>0</v>
      </c>
      <c r="BA533" s="377">
        <f t="shared" si="447"/>
        <v>0</v>
      </c>
      <c r="BB533" s="377">
        <f t="shared" si="448"/>
        <v>0</v>
      </c>
      <c r="BC533" s="378">
        <f t="shared" si="449"/>
        <v>0</v>
      </c>
      <c r="BD533" s="106"/>
      <c r="BE533" s="106"/>
      <c r="BF533" s="1103">
        <v>0.46</v>
      </c>
      <c r="BG533" s="377">
        <f t="shared" si="431"/>
        <v>0</v>
      </c>
      <c r="BH533" s="377">
        <f t="shared" si="432"/>
        <v>0</v>
      </c>
      <c r="BI533" s="377">
        <f t="shared" si="433"/>
        <v>0</v>
      </c>
      <c r="BJ533" s="377">
        <f t="shared" si="450"/>
        <v>0</v>
      </c>
      <c r="BK533" s="377">
        <f t="shared" si="451"/>
        <v>0</v>
      </c>
      <c r="BL533" s="377">
        <f t="shared" si="452"/>
        <v>0</v>
      </c>
      <c r="BM533" s="378">
        <f t="shared" si="453"/>
        <v>0</v>
      </c>
    </row>
    <row r="534" spans="2:65" x14ac:dyDescent="0.25">
      <c r="B534" s="1103">
        <v>0.45</v>
      </c>
      <c r="C534" s="377"/>
      <c r="D534" s="377"/>
      <c r="E534" s="377"/>
      <c r="F534" s="377">
        <f>'Form 5 BIODIESEL'!E417</f>
        <v>0</v>
      </c>
      <c r="G534" s="377">
        <f>'Form 6 LNG'!E417</f>
        <v>0</v>
      </c>
      <c r="H534" s="377">
        <f>'Form 7 BUNKER C'!E417</f>
        <v>0</v>
      </c>
      <c r="I534" s="378">
        <f>'Form 8 LFO Diesel'!E417</f>
        <v>0</v>
      </c>
      <c r="J534" s="106"/>
      <c r="K534" s="106"/>
      <c r="L534" s="106"/>
      <c r="M534" s="106"/>
      <c r="N534" s="106"/>
      <c r="O534" s="106"/>
      <c r="P534" s="106"/>
      <c r="Q534" s="106"/>
      <c r="R534" s="1103">
        <v>0.45</v>
      </c>
      <c r="S534" s="377">
        <f t="shared" si="419"/>
        <v>0</v>
      </c>
      <c r="T534" s="377">
        <f t="shared" si="420"/>
        <v>0</v>
      </c>
      <c r="U534" s="377">
        <f t="shared" si="421"/>
        <v>0</v>
      </c>
      <c r="V534" s="377">
        <f t="shared" si="434"/>
        <v>0</v>
      </c>
      <c r="W534" s="377">
        <f t="shared" si="435"/>
        <v>0</v>
      </c>
      <c r="X534" s="377">
        <f t="shared" si="436"/>
        <v>0</v>
      </c>
      <c r="Y534" s="378">
        <f t="shared" si="437"/>
        <v>0</v>
      </c>
      <c r="Z534" s="106"/>
      <c r="AA534" s="106"/>
      <c r="AB534" s="1103">
        <v>0.45</v>
      </c>
      <c r="AC534" s="377">
        <f t="shared" si="422"/>
        <v>0</v>
      </c>
      <c r="AD534" s="377">
        <f t="shared" si="423"/>
        <v>0</v>
      </c>
      <c r="AE534" s="377">
        <f t="shared" si="424"/>
        <v>0</v>
      </c>
      <c r="AF534" s="377">
        <f t="shared" si="438"/>
        <v>0</v>
      </c>
      <c r="AG534" s="377">
        <f t="shared" si="439"/>
        <v>0</v>
      </c>
      <c r="AH534" s="377">
        <f t="shared" si="440"/>
        <v>0</v>
      </c>
      <c r="AI534" s="378">
        <f t="shared" si="441"/>
        <v>0</v>
      </c>
      <c r="AJ534" s="106"/>
      <c r="AK534" s="106"/>
      <c r="AL534" s="1103">
        <v>0.45</v>
      </c>
      <c r="AM534" s="377">
        <f t="shared" si="425"/>
        <v>0</v>
      </c>
      <c r="AN534" s="377">
        <f t="shared" si="426"/>
        <v>0</v>
      </c>
      <c r="AO534" s="377">
        <f t="shared" si="427"/>
        <v>0</v>
      </c>
      <c r="AP534" s="377">
        <f t="shared" si="442"/>
        <v>0</v>
      </c>
      <c r="AQ534" s="377">
        <f t="shared" si="443"/>
        <v>0</v>
      </c>
      <c r="AR534" s="377">
        <f t="shared" si="444"/>
        <v>0</v>
      </c>
      <c r="AS534" s="378">
        <f t="shared" si="445"/>
        <v>0</v>
      </c>
      <c r="AT534" s="106"/>
      <c r="AU534" s="106"/>
      <c r="AV534" s="1103">
        <v>0.45</v>
      </c>
      <c r="AW534" s="377">
        <f t="shared" si="428"/>
        <v>0</v>
      </c>
      <c r="AX534" s="377">
        <f t="shared" si="429"/>
        <v>0</v>
      </c>
      <c r="AY534" s="377">
        <f t="shared" si="430"/>
        <v>0</v>
      </c>
      <c r="AZ534" s="377">
        <f t="shared" si="446"/>
        <v>0</v>
      </c>
      <c r="BA534" s="377">
        <f t="shared" si="447"/>
        <v>0</v>
      </c>
      <c r="BB534" s="377">
        <f t="shared" si="448"/>
        <v>0</v>
      </c>
      <c r="BC534" s="378">
        <f t="shared" si="449"/>
        <v>0</v>
      </c>
      <c r="BD534" s="106"/>
      <c r="BE534" s="106"/>
      <c r="BF534" s="1103">
        <v>0.45</v>
      </c>
      <c r="BG534" s="377">
        <f t="shared" si="431"/>
        <v>0</v>
      </c>
      <c r="BH534" s="377">
        <f t="shared" si="432"/>
        <v>0</v>
      </c>
      <c r="BI534" s="377">
        <f t="shared" si="433"/>
        <v>0</v>
      </c>
      <c r="BJ534" s="377">
        <f t="shared" si="450"/>
        <v>0</v>
      </c>
      <c r="BK534" s="377">
        <f t="shared" si="451"/>
        <v>0</v>
      </c>
      <c r="BL534" s="377">
        <f t="shared" si="452"/>
        <v>0</v>
      </c>
      <c r="BM534" s="378">
        <f t="shared" si="453"/>
        <v>0</v>
      </c>
    </row>
    <row r="535" spans="2:65" x14ac:dyDescent="0.25">
      <c r="B535" s="1103">
        <v>0.44</v>
      </c>
      <c r="C535" s="377"/>
      <c r="D535" s="377"/>
      <c r="E535" s="377"/>
      <c r="F535" s="377">
        <f>'Form 5 BIODIESEL'!E418</f>
        <v>0</v>
      </c>
      <c r="G535" s="377">
        <f>'Form 6 LNG'!E418</f>
        <v>0</v>
      </c>
      <c r="H535" s="377">
        <f>'Form 7 BUNKER C'!E418</f>
        <v>0</v>
      </c>
      <c r="I535" s="378">
        <f>'Form 8 LFO Diesel'!E418</f>
        <v>0</v>
      </c>
      <c r="J535" s="106"/>
      <c r="K535" s="106"/>
      <c r="L535" s="106"/>
      <c r="M535" s="106"/>
      <c r="N535" s="106"/>
      <c r="O535" s="106"/>
      <c r="P535" s="106"/>
      <c r="Q535" s="106"/>
      <c r="R535" s="1103">
        <v>0.44</v>
      </c>
      <c r="S535" s="377">
        <f t="shared" si="419"/>
        <v>0</v>
      </c>
      <c r="T535" s="377">
        <f t="shared" si="420"/>
        <v>0</v>
      </c>
      <c r="U535" s="377">
        <f t="shared" si="421"/>
        <v>0</v>
      </c>
      <c r="V535" s="377">
        <f t="shared" si="434"/>
        <v>0</v>
      </c>
      <c r="W535" s="377">
        <f t="shared" si="435"/>
        <v>0</v>
      </c>
      <c r="X535" s="377">
        <f t="shared" si="436"/>
        <v>0</v>
      </c>
      <c r="Y535" s="378">
        <f t="shared" si="437"/>
        <v>0</v>
      </c>
      <c r="Z535" s="106"/>
      <c r="AA535" s="106"/>
      <c r="AB535" s="1103">
        <v>0.44</v>
      </c>
      <c r="AC535" s="377">
        <f t="shared" si="422"/>
        <v>0</v>
      </c>
      <c r="AD535" s="377">
        <f t="shared" si="423"/>
        <v>0</v>
      </c>
      <c r="AE535" s="377">
        <f t="shared" si="424"/>
        <v>0</v>
      </c>
      <c r="AF535" s="377">
        <f t="shared" si="438"/>
        <v>0</v>
      </c>
      <c r="AG535" s="377">
        <f t="shared" si="439"/>
        <v>0</v>
      </c>
      <c r="AH535" s="377">
        <f t="shared" si="440"/>
        <v>0</v>
      </c>
      <c r="AI535" s="378">
        <f t="shared" si="441"/>
        <v>0</v>
      </c>
      <c r="AJ535" s="106"/>
      <c r="AK535" s="106"/>
      <c r="AL535" s="1103">
        <v>0.44</v>
      </c>
      <c r="AM535" s="377">
        <f t="shared" si="425"/>
        <v>0</v>
      </c>
      <c r="AN535" s="377">
        <f t="shared" si="426"/>
        <v>0</v>
      </c>
      <c r="AO535" s="377">
        <f t="shared" si="427"/>
        <v>0</v>
      </c>
      <c r="AP535" s="377">
        <f t="shared" si="442"/>
        <v>0</v>
      </c>
      <c r="AQ535" s="377">
        <f t="shared" si="443"/>
        <v>0</v>
      </c>
      <c r="AR535" s="377">
        <f t="shared" si="444"/>
        <v>0</v>
      </c>
      <c r="AS535" s="378">
        <f t="shared" si="445"/>
        <v>0</v>
      </c>
      <c r="AT535" s="106"/>
      <c r="AU535" s="106"/>
      <c r="AV535" s="1103">
        <v>0.44</v>
      </c>
      <c r="AW535" s="377">
        <f t="shared" si="428"/>
        <v>0</v>
      </c>
      <c r="AX535" s="377">
        <f t="shared" si="429"/>
        <v>0</v>
      </c>
      <c r="AY535" s="377">
        <f t="shared" si="430"/>
        <v>0</v>
      </c>
      <c r="AZ535" s="377">
        <f t="shared" si="446"/>
        <v>0</v>
      </c>
      <c r="BA535" s="377">
        <f t="shared" si="447"/>
        <v>0</v>
      </c>
      <c r="BB535" s="377">
        <f t="shared" si="448"/>
        <v>0</v>
      </c>
      <c r="BC535" s="378">
        <f t="shared" si="449"/>
        <v>0</v>
      </c>
      <c r="BD535" s="106"/>
      <c r="BE535" s="106"/>
      <c r="BF535" s="1103">
        <v>0.44</v>
      </c>
      <c r="BG535" s="377">
        <f t="shared" si="431"/>
        <v>0</v>
      </c>
      <c r="BH535" s="377">
        <f t="shared" si="432"/>
        <v>0</v>
      </c>
      <c r="BI535" s="377">
        <f t="shared" si="433"/>
        <v>0</v>
      </c>
      <c r="BJ535" s="377">
        <f t="shared" si="450"/>
        <v>0</v>
      </c>
      <c r="BK535" s="377">
        <f t="shared" si="451"/>
        <v>0</v>
      </c>
      <c r="BL535" s="377">
        <f t="shared" si="452"/>
        <v>0</v>
      </c>
      <c r="BM535" s="378">
        <f t="shared" si="453"/>
        <v>0</v>
      </c>
    </row>
    <row r="536" spans="2:65" x14ac:dyDescent="0.25">
      <c r="B536" s="1103">
        <v>0.43</v>
      </c>
      <c r="C536" s="377"/>
      <c r="D536" s="377"/>
      <c r="E536" s="377"/>
      <c r="F536" s="377">
        <f>'Form 5 BIODIESEL'!E419</f>
        <v>0</v>
      </c>
      <c r="G536" s="377">
        <f>'Form 6 LNG'!E419</f>
        <v>0</v>
      </c>
      <c r="H536" s="377">
        <f>'Form 7 BUNKER C'!E419</f>
        <v>0</v>
      </c>
      <c r="I536" s="378">
        <f>'Form 8 LFO Diesel'!E419</f>
        <v>0</v>
      </c>
      <c r="J536" s="106"/>
      <c r="K536" s="106"/>
      <c r="L536" s="106"/>
      <c r="M536" s="106"/>
      <c r="N536" s="106"/>
      <c r="O536" s="106"/>
      <c r="P536" s="106"/>
      <c r="Q536" s="106"/>
      <c r="R536" s="1103">
        <v>0.43</v>
      </c>
      <c r="S536" s="377">
        <f t="shared" si="419"/>
        <v>0</v>
      </c>
      <c r="T536" s="377">
        <f t="shared" si="420"/>
        <v>0</v>
      </c>
      <c r="U536" s="377">
        <f t="shared" si="421"/>
        <v>0</v>
      </c>
      <c r="V536" s="377">
        <f t="shared" si="434"/>
        <v>0</v>
      </c>
      <c r="W536" s="377">
        <f t="shared" si="435"/>
        <v>0</v>
      </c>
      <c r="X536" s="377">
        <f t="shared" si="436"/>
        <v>0</v>
      </c>
      <c r="Y536" s="378">
        <f t="shared" si="437"/>
        <v>0</v>
      </c>
      <c r="Z536" s="106"/>
      <c r="AA536" s="106"/>
      <c r="AB536" s="1103">
        <v>0.43</v>
      </c>
      <c r="AC536" s="377">
        <f t="shared" si="422"/>
        <v>0</v>
      </c>
      <c r="AD536" s="377">
        <f t="shared" si="423"/>
        <v>0</v>
      </c>
      <c r="AE536" s="377">
        <f t="shared" si="424"/>
        <v>0</v>
      </c>
      <c r="AF536" s="377">
        <f t="shared" si="438"/>
        <v>0</v>
      </c>
      <c r="AG536" s="377">
        <f t="shared" si="439"/>
        <v>0</v>
      </c>
      <c r="AH536" s="377">
        <f t="shared" si="440"/>
        <v>0</v>
      </c>
      <c r="AI536" s="378">
        <f t="shared" si="441"/>
        <v>0</v>
      </c>
      <c r="AJ536" s="106"/>
      <c r="AK536" s="106"/>
      <c r="AL536" s="1103">
        <v>0.43</v>
      </c>
      <c r="AM536" s="377">
        <f t="shared" si="425"/>
        <v>0</v>
      </c>
      <c r="AN536" s="377">
        <f t="shared" si="426"/>
        <v>0</v>
      </c>
      <c r="AO536" s="377">
        <f t="shared" si="427"/>
        <v>0</v>
      </c>
      <c r="AP536" s="377">
        <f t="shared" si="442"/>
        <v>0</v>
      </c>
      <c r="AQ536" s="377">
        <f t="shared" si="443"/>
        <v>0</v>
      </c>
      <c r="AR536" s="377">
        <f t="shared" si="444"/>
        <v>0</v>
      </c>
      <c r="AS536" s="378">
        <f t="shared" si="445"/>
        <v>0</v>
      </c>
      <c r="AT536" s="106"/>
      <c r="AU536" s="106"/>
      <c r="AV536" s="1103">
        <v>0.43</v>
      </c>
      <c r="AW536" s="377">
        <f t="shared" si="428"/>
        <v>0</v>
      </c>
      <c r="AX536" s="377">
        <f t="shared" si="429"/>
        <v>0</v>
      </c>
      <c r="AY536" s="377">
        <f t="shared" si="430"/>
        <v>0</v>
      </c>
      <c r="AZ536" s="377">
        <f t="shared" si="446"/>
        <v>0</v>
      </c>
      <c r="BA536" s="377">
        <f t="shared" si="447"/>
        <v>0</v>
      </c>
      <c r="BB536" s="377">
        <f t="shared" si="448"/>
        <v>0</v>
      </c>
      <c r="BC536" s="378">
        <f t="shared" si="449"/>
        <v>0</v>
      </c>
      <c r="BD536" s="106"/>
      <c r="BE536" s="106"/>
      <c r="BF536" s="1103">
        <v>0.43</v>
      </c>
      <c r="BG536" s="377">
        <f t="shared" si="431"/>
        <v>0</v>
      </c>
      <c r="BH536" s="377">
        <f t="shared" si="432"/>
        <v>0</v>
      </c>
      <c r="BI536" s="377">
        <f t="shared" si="433"/>
        <v>0</v>
      </c>
      <c r="BJ536" s="377">
        <f t="shared" si="450"/>
        <v>0</v>
      </c>
      <c r="BK536" s="377">
        <f t="shared" si="451"/>
        <v>0</v>
      </c>
      <c r="BL536" s="377">
        <f t="shared" si="452"/>
        <v>0</v>
      </c>
      <c r="BM536" s="378">
        <f t="shared" si="453"/>
        <v>0</v>
      </c>
    </row>
    <row r="537" spans="2:65" x14ac:dyDescent="0.25">
      <c r="B537" s="1103">
        <v>0.42</v>
      </c>
      <c r="C537" s="377"/>
      <c r="D537" s="377"/>
      <c r="E537" s="377"/>
      <c r="F537" s="377">
        <f>'Form 5 BIODIESEL'!E420</f>
        <v>0</v>
      </c>
      <c r="G537" s="377">
        <f>'Form 6 LNG'!E420</f>
        <v>0</v>
      </c>
      <c r="H537" s="377">
        <f>'Form 7 BUNKER C'!E420</f>
        <v>0</v>
      </c>
      <c r="I537" s="378">
        <f>'Form 8 LFO Diesel'!E420</f>
        <v>0</v>
      </c>
      <c r="J537" s="106"/>
      <c r="K537" s="106"/>
      <c r="L537" s="106"/>
      <c r="M537" s="106"/>
      <c r="N537" s="106"/>
      <c r="O537" s="106"/>
      <c r="P537" s="106"/>
      <c r="Q537" s="106"/>
      <c r="R537" s="1103">
        <v>0.42</v>
      </c>
      <c r="S537" s="377">
        <f t="shared" si="419"/>
        <v>0</v>
      </c>
      <c r="T537" s="377">
        <f t="shared" si="420"/>
        <v>0</v>
      </c>
      <c r="U537" s="377">
        <f t="shared" si="421"/>
        <v>0</v>
      </c>
      <c r="V537" s="377">
        <f t="shared" si="434"/>
        <v>0</v>
      </c>
      <c r="W537" s="377">
        <f t="shared" si="435"/>
        <v>0</v>
      </c>
      <c r="X537" s="377">
        <f t="shared" si="436"/>
        <v>0</v>
      </c>
      <c r="Y537" s="378">
        <f t="shared" si="437"/>
        <v>0</v>
      </c>
      <c r="Z537" s="106"/>
      <c r="AA537" s="106"/>
      <c r="AB537" s="1103">
        <v>0.42</v>
      </c>
      <c r="AC537" s="377">
        <f t="shared" si="422"/>
        <v>0</v>
      </c>
      <c r="AD537" s="377">
        <f t="shared" si="423"/>
        <v>0</v>
      </c>
      <c r="AE537" s="377">
        <f t="shared" si="424"/>
        <v>0</v>
      </c>
      <c r="AF537" s="377">
        <f t="shared" si="438"/>
        <v>0</v>
      </c>
      <c r="AG537" s="377">
        <f t="shared" si="439"/>
        <v>0</v>
      </c>
      <c r="AH537" s="377">
        <f t="shared" si="440"/>
        <v>0</v>
      </c>
      <c r="AI537" s="378">
        <f t="shared" si="441"/>
        <v>0</v>
      </c>
      <c r="AJ537" s="106"/>
      <c r="AK537" s="106"/>
      <c r="AL537" s="1103">
        <v>0.42</v>
      </c>
      <c r="AM537" s="377">
        <f t="shared" si="425"/>
        <v>0</v>
      </c>
      <c r="AN537" s="377">
        <f t="shared" si="426"/>
        <v>0</v>
      </c>
      <c r="AO537" s="377">
        <f t="shared" si="427"/>
        <v>0</v>
      </c>
      <c r="AP537" s="377">
        <f t="shared" si="442"/>
        <v>0</v>
      </c>
      <c r="AQ537" s="377">
        <f t="shared" si="443"/>
        <v>0</v>
      </c>
      <c r="AR537" s="377">
        <f t="shared" si="444"/>
        <v>0</v>
      </c>
      <c r="AS537" s="378">
        <f t="shared" si="445"/>
        <v>0</v>
      </c>
      <c r="AT537" s="106"/>
      <c r="AU537" s="106"/>
      <c r="AV537" s="1103">
        <v>0.42</v>
      </c>
      <c r="AW537" s="377">
        <f t="shared" si="428"/>
        <v>0</v>
      </c>
      <c r="AX537" s="377">
        <f t="shared" si="429"/>
        <v>0</v>
      </c>
      <c r="AY537" s="377">
        <f t="shared" si="430"/>
        <v>0</v>
      </c>
      <c r="AZ537" s="377">
        <f t="shared" si="446"/>
        <v>0</v>
      </c>
      <c r="BA537" s="377">
        <f t="shared" si="447"/>
        <v>0</v>
      </c>
      <c r="BB537" s="377">
        <f t="shared" si="448"/>
        <v>0</v>
      </c>
      <c r="BC537" s="378">
        <f t="shared" si="449"/>
        <v>0</v>
      </c>
      <c r="BD537" s="106"/>
      <c r="BE537" s="106"/>
      <c r="BF537" s="1103">
        <v>0.42</v>
      </c>
      <c r="BG537" s="377">
        <f t="shared" si="431"/>
        <v>0</v>
      </c>
      <c r="BH537" s="377">
        <f t="shared" si="432"/>
        <v>0</v>
      </c>
      <c r="BI537" s="377">
        <f t="shared" si="433"/>
        <v>0</v>
      </c>
      <c r="BJ537" s="377">
        <f t="shared" si="450"/>
        <v>0</v>
      </c>
      <c r="BK537" s="377">
        <f t="shared" si="451"/>
        <v>0</v>
      </c>
      <c r="BL537" s="377">
        <f t="shared" si="452"/>
        <v>0</v>
      </c>
      <c r="BM537" s="378">
        <f t="shared" si="453"/>
        <v>0</v>
      </c>
    </row>
    <row r="538" spans="2:65" x14ac:dyDescent="0.25">
      <c r="B538" s="1103">
        <v>0.41</v>
      </c>
      <c r="C538" s="377"/>
      <c r="D538" s="377"/>
      <c r="E538" s="377"/>
      <c r="F538" s="377">
        <f>'Form 5 BIODIESEL'!E421</f>
        <v>0</v>
      </c>
      <c r="G538" s="377">
        <f>'Form 6 LNG'!E421</f>
        <v>0</v>
      </c>
      <c r="H538" s="377">
        <f>'Form 7 BUNKER C'!E421</f>
        <v>0</v>
      </c>
      <c r="I538" s="378">
        <f>'Form 8 LFO Diesel'!E421</f>
        <v>0</v>
      </c>
      <c r="J538" s="106"/>
      <c r="K538" s="106"/>
      <c r="L538" s="106"/>
      <c r="M538" s="106"/>
      <c r="N538" s="106"/>
      <c r="O538" s="106"/>
      <c r="P538" s="106"/>
      <c r="Q538" s="106"/>
      <c r="R538" s="1103">
        <v>0.41</v>
      </c>
      <c r="S538" s="377">
        <f t="shared" si="419"/>
        <v>0</v>
      </c>
      <c r="T538" s="377">
        <f t="shared" si="420"/>
        <v>0</v>
      </c>
      <c r="U538" s="377">
        <f t="shared" si="421"/>
        <v>0</v>
      </c>
      <c r="V538" s="377">
        <f t="shared" si="434"/>
        <v>0</v>
      </c>
      <c r="W538" s="377">
        <f t="shared" si="435"/>
        <v>0</v>
      </c>
      <c r="X538" s="377">
        <f t="shared" si="436"/>
        <v>0</v>
      </c>
      <c r="Y538" s="378">
        <f t="shared" si="437"/>
        <v>0</v>
      </c>
      <c r="Z538" s="106"/>
      <c r="AA538" s="106"/>
      <c r="AB538" s="1103">
        <v>0.41</v>
      </c>
      <c r="AC538" s="377">
        <f t="shared" si="422"/>
        <v>0</v>
      </c>
      <c r="AD538" s="377">
        <f t="shared" si="423"/>
        <v>0</v>
      </c>
      <c r="AE538" s="377">
        <f t="shared" si="424"/>
        <v>0</v>
      </c>
      <c r="AF538" s="377">
        <f t="shared" si="438"/>
        <v>0</v>
      </c>
      <c r="AG538" s="377">
        <f t="shared" si="439"/>
        <v>0</v>
      </c>
      <c r="AH538" s="377">
        <f t="shared" si="440"/>
        <v>0</v>
      </c>
      <c r="AI538" s="378">
        <f t="shared" si="441"/>
        <v>0</v>
      </c>
      <c r="AJ538" s="106"/>
      <c r="AK538" s="106"/>
      <c r="AL538" s="1103">
        <v>0.41</v>
      </c>
      <c r="AM538" s="377">
        <f t="shared" si="425"/>
        <v>0</v>
      </c>
      <c r="AN538" s="377">
        <f t="shared" si="426"/>
        <v>0</v>
      </c>
      <c r="AO538" s="377">
        <f t="shared" si="427"/>
        <v>0</v>
      </c>
      <c r="AP538" s="377">
        <f t="shared" si="442"/>
        <v>0</v>
      </c>
      <c r="AQ538" s="377">
        <f t="shared" si="443"/>
        <v>0</v>
      </c>
      <c r="AR538" s="377">
        <f t="shared" si="444"/>
        <v>0</v>
      </c>
      <c r="AS538" s="378">
        <f t="shared" si="445"/>
        <v>0</v>
      </c>
      <c r="AT538" s="106"/>
      <c r="AU538" s="106"/>
      <c r="AV538" s="1103">
        <v>0.41</v>
      </c>
      <c r="AW538" s="377">
        <f t="shared" si="428"/>
        <v>0</v>
      </c>
      <c r="AX538" s="377">
        <f t="shared" si="429"/>
        <v>0</v>
      </c>
      <c r="AY538" s="377">
        <f t="shared" si="430"/>
        <v>0</v>
      </c>
      <c r="AZ538" s="377">
        <f t="shared" si="446"/>
        <v>0</v>
      </c>
      <c r="BA538" s="377">
        <f t="shared" si="447"/>
        <v>0</v>
      </c>
      <c r="BB538" s="377">
        <f t="shared" si="448"/>
        <v>0</v>
      </c>
      <c r="BC538" s="378">
        <f t="shared" si="449"/>
        <v>0</v>
      </c>
      <c r="BD538" s="106"/>
      <c r="BE538" s="106"/>
      <c r="BF538" s="1103">
        <v>0.41</v>
      </c>
      <c r="BG538" s="377">
        <f t="shared" si="431"/>
        <v>0</v>
      </c>
      <c r="BH538" s="377">
        <f t="shared" si="432"/>
        <v>0</v>
      </c>
      <c r="BI538" s="377">
        <f t="shared" si="433"/>
        <v>0</v>
      </c>
      <c r="BJ538" s="377">
        <f t="shared" si="450"/>
        <v>0</v>
      </c>
      <c r="BK538" s="377">
        <f t="shared" si="451"/>
        <v>0</v>
      </c>
      <c r="BL538" s="377">
        <f t="shared" si="452"/>
        <v>0</v>
      </c>
      <c r="BM538" s="378">
        <f t="shared" si="453"/>
        <v>0</v>
      </c>
    </row>
    <row r="539" spans="2:65" x14ac:dyDescent="0.25">
      <c r="B539" s="1103">
        <v>0.4</v>
      </c>
      <c r="C539" s="377"/>
      <c r="D539" s="377"/>
      <c r="E539" s="377"/>
      <c r="F539" s="377">
        <f>'Form 5 BIODIESEL'!E422</f>
        <v>0</v>
      </c>
      <c r="G539" s="377">
        <f>'Form 6 LNG'!E422</f>
        <v>0</v>
      </c>
      <c r="H539" s="377">
        <f>'Form 7 BUNKER C'!E422</f>
        <v>0</v>
      </c>
      <c r="I539" s="378">
        <f>'Form 8 LFO Diesel'!E422</f>
        <v>0</v>
      </c>
      <c r="J539" s="106"/>
      <c r="K539" s="106"/>
      <c r="L539" s="106"/>
      <c r="M539" s="106"/>
      <c r="N539" s="106"/>
      <c r="O539" s="106"/>
      <c r="P539" s="106"/>
      <c r="Q539" s="106"/>
      <c r="R539" s="1103">
        <v>0.4</v>
      </c>
      <c r="S539" s="377">
        <f t="shared" si="419"/>
        <v>0</v>
      </c>
      <c r="T539" s="377">
        <f t="shared" si="420"/>
        <v>0</v>
      </c>
      <c r="U539" s="377">
        <f t="shared" si="421"/>
        <v>0</v>
      </c>
      <c r="V539" s="377">
        <f t="shared" si="434"/>
        <v>0</v>
      </c>
      <c r="W539" s="377">
        <f t="shared" si="435"/>
        <v>0</v>
      </c>
      <c r="X539" s="377">
        <f t="shared" si="436"/>
        <v>0</v>
      </c>
      <c r="Y539" s="378">
        <f t="shared" si="437"/>
        <v>0</v>
      </c>
      <c r="Z539" s="106"/>
      <c r="AA539" s="106"/>
      <c r="AB539" s="1103">
        <v>0.4</v>
      </c>
      <c r="AC539" s="377">
        <f t="shared" si="422"/>
        <v>0</v>
      </c>
      <c r="AD539" s="377">
        <f t="shared" si="423"/>
        <v>0</v>
      </c>
      <c r="AE539" s="377">
        <f t="shared" si="424"/>
        <v>0</v>
      </c>
      <c r="AF539" s="377">
        <f t="shared" si="438"/>
        <v>0</v>
      </c>
      <c r="AG539" s="377">
        <f t="shared" si="439"/>
        <v>0</v>
      </c>
      <c r="AH539" s="377">
        <f t="shared" si="440"/>
        <v>0</v>
      </c>
      <c r="AI539" s="378">
        <f t="shared" si="441"/>
        <v>0</v>
      </c>
      <c r="AJ539" s="106"/>
      <c r="AK539" s="106"/>
      <c r="AL539" s="1103">
        <v>0.4</v>
      </c>
      <c r="AM539" s="377">
        <f t="shared" si="425"/>
        <v>0</v>
      </c>
      <c r="AN539" s="377">
        <f t="shared" si="426"/>
        <v>0</v>
      </c>
      <c r="AO539" s="377">
        <f t="shared" si="427"/>
        <v>0</v>
      </c>
      <c r="AP539" s="377">
        <f t="shared" si="442"/>
        <v>0</v>
      </c>
      <c r="AQ539" s="377">
        <f t="shared" si="443"/>
        <v>0</v>
      </c>
      <c r="AR539" s="377">
        <f t="shared" si="444"/>
        <v>0</v>
      </c>
      <c r="AS539" s="378">
        <f t="shared" si="445"/>
        <v>0</v>
      </c>
      <c r="AT539" s="106"/>
      <c r="AU539" s="106"/>
      <c r="AV539" s="1103">
        <v>0.4</v>
      </c>
      <c r="AW539" s="377">
        <f t="shared" si="428"/>
        <v>0</v>
      </c>
      <c r="AX539" s="377">
        <f t="shared" si="429"/>
        <v>0</v>
      </c>
      <c r="AY539" s="377">
        <f t="shared" si="430"/>
        <v>0</v>
      </c>
      <c r="AZ539" s="377">
        <f t="shared" si="446"/>
        <v>0</v>
      </c>
      <c r="BA539" s="377">
        <f t="shared" si="447"/>
        <v>0</v>
      </c>
      <c r="BB539" s="377">
        <f t="shared" si="448"/>
        <v>0</v>
      </c>
      <c r="BC539" s="378">
        <f t="shared" si="449"/>
        <v>0</v>
      </c>
      <c r="BD539" s="106"/>
      <c r="BE539" s="106"/>
      <c r="BF539" s="1103">
        <v>0.4</v>
      </c>
      <c r="BG539" s="377">
        <f t="shared" si="431"/>
        <v>0</v>
      </c>
      <c r="BH539" s="377">
        <f t="shared" si="432"/>
        <v>0</v>
      </c>
      <c r="BI539" s="377">
        <f t="shared" si="433"/>
        <v>0</v>
      </c>
      <c r="BJ539" s="377">
        <f t="shared" si="450"/>
        <v>0</v>
      </c>
      <c r="BK539" s="377">
        <f t="shared" si="451"/>
        <v>0</v>
      </c>
      <c r="BL539" s="377">
        <f t="shared" si="452"/>
        <v>0</v>
      </c>
      <c r="BM539" s="378">
        <f t="shared" si="453"/>
        <v>0</v>
      </c>
    </row>
    <row r="540" spans="2:65" x14ac:dyDescent="0.25">
      <c r="B540" s="1103">
        <v>0.39</v>
      </c>
      <c r="C540" s="377"/>
      <c r="D540" s="377"/>
      <c r="E540" s="377"/>
      <c r="F540" s="377">
        <f>'Form 5 BIODIESEL'!E423</f>
        <v>0</v>
      </c>
      <c r="G540" s="377">
        <f>'Form 6 LNG'!E423</f>
        <v>0</v>
      </c>
      <c r="H540" s="377">
        <f>'Form 7 BUNKER C'!E423</f>
        <v>0</v>
      </c>
      <c r="I540" s="378">
        <f>'Form 8 LFO Diesel'!E423</f>
        <v>0</v>
      </c>
      <c r="J540" s="106"/>
      <c r="K540" s="106"/>
      <c r="L540" s="106"/>
      <c r="M540" s="106"/>
      <c r="N540" s="106"/>
      <c r="O540" s="106"/>
      <c r="P540" s="106"/>
      <c r="Q540" s="106"/>
      <c r="R540" s="1103">
        <v>0.39</v>
      </c>
      <c r="S540" s="377">
        <f t="shared" si="419"/>
        <v>0</v>
      </c>
      <c r="T540" s="377">
        <f t="shared" si="420"/>
        <v>0</v>
      </c>
      <c r="U540" s="377">
        <f t="shared" si="421"/>
        <v>0</v>
      </c>
      <c r="V540" s="377">
        <f t="shared" si="434"/>
        <v>0</v>
      </c>
      <c r="W540" s="377">
        <f t="shared" si="435"/>
        <v>0</v>
      </c>
      <c r="X540" s="377">
        <f t="shared" si="436"/>
        <v>0</v>
      </c>
      <c r="Y540" s="378">
        <f t="shared" si="437"/>
        <v>0</v>
      </c>
      <c r="Z540" s="106"/>
      <c r="AA540" s="106"/>
      <c r="AB540" s="1103">
        <v>0.39</v>
      </c>
      <c r="AC540" s="377">
        <f t="shared" si="422"/>
        <v>0</v>
      </c>
      <c r="AD540" s="377">
        <f t="shared" si="423"/>
        <v>0</v>
      </c>
      <c r="AE540" s="377">
        <f t="shared" si="424"/>
        <v>0</v>
      </c>
      <c r="AF540" s="377">
        <f t="shared" si="438"/>
        <v>0</v>
      </c>
      <c r="AG540" s="377">
        <f t="shared" si="439"/>
        <v>0</v>
      </c>
      <c r="AH540" s="377">
        <f t="shared" si="440"/>
        <v>0</v>
      </c>
      <c r="AI540" s="378">
        <f t="shared" si="441"/>
        <v>0</v>
      </c>
      <c r="AJ540" s="106"/>
      <c r="AK540" s="106"/>
      <c r="AL540" s="1103">
        <v>0.39</v>
      </c>
      <c r="AM540" s="377">
        <f t="shared" si="425"/>
        <v>0</v>
      </c>
      <c r="AN540" s="377">
        <f t="shared" si="426"/>
        <v>0</v>
      </c>
      <c r="AO540" s="377">
        <f t="shared" si="427"/>
        <v>0</v>
      </c>
      <c r="AP540" s="377">
        <f t="shared" si="442"/>
        <v>0</v>
      </c>
      <c r="AQ540" s="377">
        <f t="shared" si="443"/>
        <v>0</v>
      </c>
      <c r="AR540" s="377">
        <f t="shared" si="444"/>
        <v>0</v>
      </c>
      <c r="AS540" s="378">
        <f t="shared" si="445"/>
        <v>0</v>
      </c>
      <c r="AT540" s="106"/>
      <c r="AU540" s="106"/>
      <c r="AV540" s="1103">
        <v>0.39</v>
      </c>
      <c r="AW540" s="377">
        <f t="shared" si="428"/>
        <v>0</v>
      </c>
      <c r="AX540" s="377">
        <f t="shared" si="429"/>
        <v>0</v>
      </c>
      <c r="AY540" s="377">
        <f t="shared" si="430"/>
        <v>0</v>
      </c>
      <c r="AZ540" s="377">
        <f t="shared" si="446"/>
        <v>0</v>
      </c>
      <c r="BA540" s="377">
        <f t="shared" si="447"/>
        <v>0</v>
      </c>
      <c r="BB540" s="377">
        <f t="shared" si="448"/>
        <v>0</v>
      </c>
      <c r="BC540" s="378">
        <f t="shared" si="449"/>
        <v>0</v>
      </c>
      <c r="BD540" s="106"/>
      <c r="BE540" s="106"/>
      <c r="BF540" s="1103">
        <v>0.39</v>
      </c>
      <c r="BG540" s="377">
        <f t="shared" si="431"/>
        <v>0</v>
      </c>
      <c r="BH540" s="377">
        <f t="shared" si="432"/>
        <v>0</v>
      </c>
      <c r="BI540" s="377">
        <f t="shared" si="433"/>
        <v>0</v>
      </c>
      <c r="BJ540" s="377">
        <f t="shared" si="450"/>
        <v>0</v>
      </c>
      <c r="BK540" s="377">
        <f t="shared" si="451"/>
        <v>0</v>
      </c>
      <c r="BL540" s="377">
        <f t="shared" si="452"/>
        <v>0</v>
      </c>
      <c r="BM540" s="378">
        <f t="shared" si="453"/>
        <v>0</v>
      </c>
    </row>
    <row r="541" spans="2:65" x14ac:dyDescent="0.25">
      <c r="B541" s="1103">
        <v>0.38</v>
      </c>
      <c r="C541" s="377"/>
      <c r="D541" s="377"/>
      <c r="E541" s="377"/>
      <c r="F541" s="377">
        <f>'Form 5 BIODIESEL'!E424</f>
        <v>0</v>
      </c>
      <c r="G541" s="377">
        <f>'Form 6 LNG'!E424</f>
        <v>0</v>
      </c>
      <c r="H541" s="377">
        <f>'Form 7 BUNKER C'!E424</f>
        <v>0</v>
      </c>
      <c r="I541" s="378">
        <f>'Form 8 LFO Diesel'!E424</f>
        <v>0</v>
      </c>
      <c r="J541" s="106"/>
      <c r="K541" s="106"/>
      <c r="L541" s="106"/>
      <c r="M541" s="106"/>
      <c r="N541" s="106"/>
      <c r="O541" s="106"/>
      <c r="P541" s="106"/>
      <c r="Q541" s="106"/>
      <c r="R541" s="1103">
        <v>0.38</v>
      </c>
      <c r="S541" s="377">
        <f t="shared" si="419"/>
        <v>0</v>
      </c>
      <c r="T541" s="377">
        <f t="shared" si="420"/>
        <v>0</v>
      </c>
      <c r="U541" s="377">
        <f t="shared" si="421"/>
        <v>0</v>
      </c>
      <c r="V541" s="377">
        <f t="shared" si="434"/>
        <v>0</v>
      </c>
      <c r="W541" s="377">
        <f t="shared" si="435"/>
        <v>0</v>
      </c>
      <c r="X541" s="377">
        <f t="shared" si="436"/>
        <v>0</v>
      </c>
      <c r="Y541" s="378">
        <f t="shared" si="437"/>
        <v>0</v>
      </c>
      <c r="Z541" s="106"/>
      <c r="AA541" s="106"/>
      <c r="AB541" s="1103">
        <v>0.38</v>
      </c>
      <c r="AC541" s="377">
        <f t="shared" si="422"/>
        <v>0</v>
      </c>
      <c r="AD541" s="377">
        <f t="shared" si="423"/>
        <v>0</v>
      </c>
      <c r="AE541" s="377">
        <f t="shared" si="424"/>
        <v>0</v>
      </c>
      <c r="AF541" s="377">
        <f t="shared" si="438"/>
        <v>0</v>
      </c>
      <c r="AG541" s="377">
        <f t="shared" si="439"/>
        <v>0</v>
      </c>
      <c r="AH541" s="377">
        <f t="shared" si="440"/>
        <v>0</v>
      </c>
      <c r="AI541" s="378">
        <f t="shared" si="441"/>
        <v>0</v>
      </c>
      <c r="AJ541" s="106"/>
      <c r="AK541" s="106"/>
      <c r="AL541" s="1103">
        <v>0.38</v>
      </c>
      <c r="AM541" s="377">
        <f t="shared" si="425"/>
        <v>0</v>
      </c>
      <c r="AN541" s="377">
        <f t="shared" si="426"/>
        <v>0</v>
      </c>
      <c r="AO541" s="377">
        <f t="shared" si="427"/>
        <v>0</v>
      </c>
      <c r="AP541" s="377">
        <f t="shared" si="442"/>
        <v>0</v>
      </c>
      <c r="AQ541" s="377">
        <f t="shared" si="443"/>
        <v>0</v>
      </c>
      <c r="AR541" s="377">
        <f t="shared" si="444"/>
        <v>0</v>
      </c>
      <c r="AS541" s="378">
        <f t="shared" si="445"/>
        <v>0</v>
      </c>
      <c r="AT541" s="106"/>
      <c r="AU541" s="106"/>
      <c r="AV541" s="1103">
        <v>0.38</v>
      </c>
      <c r="AW541" s="377">
        <f t="shared" si="428"/>
        <v>0</v>
      </c>
      <c r="AX541" s="377">
        <f t="shared" si="429"/>
        <v>0</v>
      </c>
      <c r="AY541" s="377">
        <f t="shared" si="430"/>
        <v>0</v>
      </c>
      <c r="AZ541" s="377">
        <f t="shared" si="446"/>
        <v>0</v>
      </c>
      <c r="BA541" s="377">
        <f t="shared" si="447"/>
        <v>0</v>
      </c>
      <c r="BB541" s="377">
        <f t="shared" si="448"/>
        <v>0</v>
      </c>
      <c r="BC541" s="378">
        <f t="shared" si="449"/>
        <v>0</v>
      </c>
      <c r="BD541" s="106"/>
      <c r="BE541" s="106"/>
      <c r="BF541" s="1103">
        <v>0.38</v>
      </c>
      <c r="BG541" s="377">
        <f t="shared" si="431"/>
        <v>0</v>
      </c>
      <c r="BH541" s="377">
        <f t="shared" si="432"/>
        <v>0</v>
      </c>
      <c r="BI541" s="377">
        <f t="shared" si="433"/>
        <v>0</v>
      </c>
      <c r="BJ541" s="377">
        <f t="shared" si="450"/>
        <v>0</v>
      </c>
      <c r="BK541" s="377">
        <f t="shared" si="451"/>
        <v>0</v>
      </c>
      <c r="BL541" s="377">
        <f t="shared" si="452"/>
        <v>0</v>
      </c>
      <c r="BM541" s="378">
        <f t="shared" si="453"/>
        <v>0</v>
      </c>
    </row>
    <row r="542" spans="2:65" x14ac:dyDescent="0.25">
      <c r="B542" s="1103">
        <v>0.37</v>
      </c>
      <c r="C542" s="377"/>
      <c r="D542" s="377"/>
      <c r="E542" s="377"/>
      <c r="F542" s="377">
        <f>'Form 5 BIODIESEL'!E425</f>
        <v>0</v>
      </c>
      <c r="G542" s="377">
        <f>'Form 6 LNG'!E425</f>
        <v>0</v>
      </c>
      <c r="H542" s="377">
        <f>'Form 7 BUNKER C'!E425</f>
        <v>0</v>
      </c>
      <c r="I542" s="378">
        <f>'Form 8 LFO Diesel'!E425</f>
        <v>0</v>
      </c>
      <c r="J542" s="106"/>
      <c r="K542" s="106"/>
      <c r="L542" s="106"/>
      <c r="M542" s="106"/>
      <c r="N542" s="106"/>
      <c r="O542" s="106"/>
      <c r="P542" s="106"/>
      <c r="Q542" s="106"/>
      <c r="R542" s="1103">
        <v>0.37</v>
      </c>
      <c r="S542" s="377">
        <f t="shared" si="419"/>
        <v>0</v>
      </c>
      <c r="T542" s="377">
        <f t="shared" si="420"/>
        <v>0</v>
      </c>
      <c r="U542" s="377">
        <f t="shared" si="421"/>
        <v>0</v>
      </c>
      <c r="V542" s="377">
        <f t="shared" si="434"/>
        <v>0</v>
      </c>
      <c r="W542" s="377">
        <f t="shared" si="435"/>
        <v>0</v>
      </c>
      <c r="X542" s="377">
        <f t="shared" si="436"/>
        <v>0</v>
      </c>
      <c r="Y542" s="378">
        <f t="shared" si="437"/>
        <v>0</v>
      </c>
      <c r="Z542" s="106"/>
      <c r="AA542" s="106"/>
      <c r="AB542" s="1103">
        <v>0.37</v>
      </c>
      <c r="AC542" s="377">
        <f t="shared" si="422"/>
        <v>0</v>
      </c>
      <c r="AD542" s="377">
        <f t="shared" si="423"/>
        <v>0</v>
      </c>
      <c r="AE542" s="377">
        <f t="shared" si="424"/>
        <v>0</v>
      </c>
      <c r="AF542" s="377">
        <f t="shared" si="438"/>
        <v>0</v>
      </c>
      <c r="AG542" s="377">
        <f t="shared" si="439"/>
        <v>0</v>
      </c>
      <c r="AH542" s="377">
        <f t="shared" si="440"/>
        <v>0</v>
      </c>
      <c r="AI542" s="378">
        <f t="shared" si="441"/>
        <v>0</v>
      </c>
      <c r="AJ542" s="106"/>
      <c r="AK542" s="106"/>
      <c r="AL542" s="1103">
        <v>0.37</v>
      </c>
      <c r="AM542" s="377">
        <f t="shared" si="425"/>
        <v>0</v>
      </c>
      <c r="AN542" s="377">
        <f t="shared" si="426"/>
        <v>0</v>
      </c>
      <c r="AO542" s="377">
        <f t="shared" si="427"/>
        <v>0</v>
      </c>
      <c r="AP542" s="377">
        <f t="shared" si="442"/>
        <v>0</v>
      </c>
      <c r="AQ542" s="377">
        <f t="shared" si="443"/>
        <v>0</v>
      </c>
      <c r="AR542" s="377">
        <f t="shared" si="444"/>
        <v>0</v>
      </c>
      <c r="AS542" s="378">
        <f t="shared" si="445"/>
        <v>0</v>
      </c>
      <c r="AT542" s="106"/>
      <c r="AU542" s="106"/>
      <c r="AV542" s="1103">
        <v>0.37</v>
      </c>
      <c r="AW542" s="377">
        <f t="shared" si="428"/>
        <v>0</v>
      </c>
      <c r="AX542" s="377">
        <f t="shared" si="429"/>
        <v>0</v>
      </c>
      <c r="AY542" s="377">
        <f t="shared" si="430"/>
        <v>0</v>
      </c>
      <c r="AZ542" s="377">
        <f t="shared" si="446"/>
        <v>0</v>
      </c>
      <c r="BA542" s="377">
        <f t="shared" si="447"/>
        <v>0</v>
      </c>
      <c r="BB542" s="377">
        <f t="shared" si="448"/>
        <v>0</v>
      </c>
      <c r="BC542" s="378">
        <f t="shared" si="449"/>
        <v>0</v>
      </c>
      <c r="BD542" s="106"/>
      <c r="BE542" s="106"/>
      <c r="BF542" s="1103">
        <v>0.37</v>
      </c>
      <c r="BG542" s="377">
        <f t="shared" si="431"/>
        <v>0</v>
      </c>
      <c r="BH542" s="377">
        <f t="shared" si="432"/>
        <v>0</v>
      </c>
      <c r="BI542" s="377">
        <f t="shared" si="433"/>
        <v>0</v>
      </c>
      <c r="BJ542" s="377">
        <f t="shared" si="450"/>
        <v>0</v>
      </c>
      <c r="BK542" s="377">
        <f t="shared" si="451"/>
        <v>0</v>
      </c>
      <c r="BL542" s="377">
        <f t="shared" si="452"/>
        <v>0</v>
      </c>
      <c r="BM542" s="378">
        <f t="shared" si="453"/>
        <v>0</v>
      </c>
    </row>
    <row r="543" spans="2:65" x14ac:dyDescent="0.25">
      <c r="B543" s="1103">
        <v>0.36</v>
      </c>
      <c r="C543" s="377"/>
      <c r="D543" s="377"/>
      <c r="E543" s="377"/>
      <c r="F543" s="377">
        <f>'Form 5 BIODIESEL'!E426</f>
        <v>0</v>
      </c>
      <c r="G543" s="377">
        <f>'Form 6 LNG'!E426</f>
        <v>0</v>
      </c>
      <c r="H543" s="377">
        <f>'Form 7 BUNKER C'!E426</f>
        <v>0</v>
      </c>
      <c r="I543" s="378">
        <f>'Form 8 LFO Diesel'!E426</f>
        <v>0</v>
      </c>
      <c r="J543" s="106"/>
      <c r="K543" s="106"/>
      <c r="L543" s="106"/>
      <c r="M543" s="106"/>
      <c r="N543" s="106"/>
      <c r="O543" s="106"/>
      <c r="P543" s="106"/>
      <c r="Q543" s="106"/>
      <c r="R543" s="1103">
        <v>0.36</v>
      </c>
      <c r="S543" s="377">
        <f t="shared" si="419"/>
        <v>0</v>
      </c>
      <c r="T543" s="377">
        <f t="shared" si="420"/>
        <v>0</v>
      </c>
      <c r="U543" s="377">
        <f t="shared" si="421"/>
        <v>0</v>
      </c>
      <c r="V543" s="377">
        <f t="shared" ref="V543:V579" si="454">$F543</f>
        <v>0</v>
      </c>
      <c r="W543" s="377">
        <f t="shared" ref="W543:W579" si="455">$G543*(1+$C$9)</f>
        <v>0</v>
      </c>
      <c r="X543" s="377">
        <f t="shared" ref="X543:X579" si="456">$H543*(1+$C$9)</f>
        <v>0</v>
      </c>
      <c r="Y543" s="378">
        <f t="shared" ref="Y543:Y579" si="457">$I543*(1+$C$9)</f>
        <v>0</v>
      </c>
      <c r="Z543" s="106"/>
      <c r="AA543" s="106"/>
      <c r="AB543" s="1103">
        <v>0.36</v>
      </c>
      <c r="AC543" s="377">
        <f t="shared" si="422"/>
        <v>0</v>
      </c>
      <c r="AD543" s="377">
        <f t="shared" si="423"/>
        <v>0</v>
      </c>
      <c r="AE543" s="377">
        <f t="shared" si="424"/>
        <v>0</v>
      </c>
      <c r="AF543" s="377">
        <f t="shared" ref="AF543:AF579" si="458">$F543</f>
        <v>0</v>
      </c>
      <c r="AG543" s="377">
        <f t="shared" ref="AG543:AG579" si="459">$G543*(1+$C$9)</f>
        <v>0</v>
      </c>
      <c r="AH543" s="377">
        <f t="shared" ref="AH543:AH579" si="460">$H543*(1+$C$9)</f>
        <v>0</v>
      </c>
      <c r="AI543" s="378">
        <f t="shared" ref="AI543:AI579" si="461">$I543*(1+$C$9)</f>
        <v>0</v>
      </c>
      <c r="AJ543" s="106"/>
      <c r="AK543" s="106"/>
      <c r="AL543" s="1103">
        <v>0.36</v>
      </c>
      <c r="AM543" s="377">
        <f t="shared" si="425"/>
        <v>0</v>
      </c>
      <c r="AN543" s="377">
        <f t="shared" si="426"/>
        <v>0</v>
      </c>
      <c r="AO543" s="377">
        <f t="shared" si="427"/>
        <v>0</v>
      </c>
      <c r="AP543" s="377">
        <f t="shared" ref="AP543:AP579" si="462">$F543</f>
        <v>0</v>
      </c>
      <c r="AQ543" s="377">
        <f t="shared" ref="AQ543:AQ579" si="463">$G543*(1+$C$9)</f>
        <v>0</v>
      </c>
      <c r="AR543" s="377">
        <f t="shared" ref="AR543:AR579" si="464">$H543*(1+$C$9)</f>
        <v>0</v>
      </c>
      <c r="AS543" s="378">
        <f t="shared" ref="AS543:AS579" si="465">$I543*(1+$C$9)</f>
        <v>0</v>
      </c>
      <c r="AT543" s="106"/>
      <c r="AU543" s="106"/>
      <c r="AV543" s="1103">
        <v>0.36</v>
      </c>
      <c r="AW543" s="377">
        <f t="shared" si="428"/>
        <v>0</v>
      </c>
      <c r="AX543" s="377">
        <f t="shared" si="429"/>
        <v>0</v>
      </c>
      <c r="AY543" s="377">
        <f t="shared" si="430"/>
        <v>0</v>
      </c>
      <c r="AZ543" s="377">
        <f t="shared" ref="AZ543:AZ579" si="466">$F543</f>
        <v>0</v>
      </c>
      <c r="BA543" s="377">
        <f t="shared" ref="BA543:BA579" si="467">$G543*(1+$C$9)</f>
        <v>0</v>
      </c>
      <c r="BB543" s="377">
        <f t="shared" ref="BB543:BB579" si="468">$H543*(1+$C$9)</f>
        <v>0</v>
      </c>
      <c r="BC543" s="378">
        <f t="shared" ref="BC543:BC579" si="469">$I543*(1+$C$9)</f>
        <v>0</v>
      </c>
      <c r="BD543" s="106"/>
      <c r="BE543" s="106"/>
      <c r="BF543" s="1103">
        <v>0.36</v>
      </c>
      <c r="BG543" s="377">
        <f t="shared" si="431"/>
        <v>0</v>
      </c>
      <c r="BH543" s="377">
        <f t="shared" si="432"/>
        <v>0</v>
      </c>
      <c r="BI543" s="377">
        <f t="shared" si="433"/>
        <v>0</v>
      </c>
      <c r="BJ543" s="377">
        <f t="shared" ref="BJ543:BJ579" si="470">$F543</f>
        <v>0</v>
      </c>
      <c r="BK543" s="377">
        <f t="shared" ref="BK543:BK579" si="471">$G543*(1+$C$9)</f>
        <v>0</v>
      </c>
      <c r="BL543" s="377">
        <f t="shared" ref="BL543:BL579" si="472">$H543*(1+$C$9)</f>
        <v>0</v>
      </c>
      <c r="BM543" s="378">
        <f t="shared" ref="BM543:BM579" si="473">$I543*(1+$C$9)</f>
        <v>0</v>
      </c>
    </row>
    <row r="544" spans="2:65" x14ac:dyDescent="0.25">
      <c r="B544" s="1103">
        <v>0.35</v>
      </c>
      <c r="C544" s="377"/>
      <c r="D544" s="377"/>
      <c r="E544" s="377"/>
      <c r="F544" s="377">
        <f>'Form 5 BIODIESEL'!E427</f>
        <v>0</v>
      </c>
      <c r="G544" s="377">
        <f>'Form 6 LNG'!E427</f>
        <v>0</v>
      </c>
      <c r="H544" s="377">
        <f>'Form 7 BUNKER C'!E427</f>
        <v>0</v>
      </c>
      <c r="I544" s="378">
        <f>'Form 8 LFO Diesel'!E427</f>
        <v>0</v>
      </c>
      <c r="J544" s="106"/>
      <c r="K544" s="106"/>
      <c r="L544" s="106"/>
      <c r="M544" s="106"/>
      <c r="N544" s="106"/>
      <c r="O544" s="106"/>
      <c r="P544" s="106"/>
      <c r="Q544" s="106"/>
      <c r="R544" s="1103">
        <v>0.35</v>
      </c>
      <c r="S544" s="377">
        <f t="shared" ref="S544:S578" si="474">$C$479</f>
        <v>0</v>
      </c>
      <c r="T544" s="377">
        <f t="shared" ref="T544:T578" si="475">$D$479</f>
        <v>0</v>
      </c>
      <c r="U544" s="377">
        <f t="shared" ref="U544:U578" si="476">$E$479</f>
        <v>0</v>
      </c>
      <c r="V544" s="377">
        <f t="shared" si="454"/>
        <v>0</v>
      </c>
      <c r="W544" s="377">
        <f t="shared" si="455"/>
        <v>0</v>
      </c>
      <c r="X544" s="377">
        <f t="shared" si="456"/>
        <v>0</v>
      </c>
      <c r="Y544" s="378">
        <f t="shared" si="457"/>
        <v>0</v>
      </c>
      <c r="Z544" s="106"/>
      <c r="AA544" s="106"/>
      <c r="AB544" s="1103">
        <v>0.35</v>
      </c>
      <c r="AC544" s="377">
        <f t="shared" ref="AC544:AC578" si="477">$C$479</f>
        <v>0</v>
      </c>
      <c r="AD544" s="377">
        <f t="shared" ref="AD544:AD578" si="478">$D$479</f>
        <v>0</v>
      </c>
      <c r="AE544" s="377">
        <f t="shared" ref="AE544:AE578" si="479">$E$479</f>
        <v>0</v>
      </c>
      <c r="AF544" s="377">
        <f t="shared" si="458"/>
        <v>0</v>
      </c>
      <c r="AG544" s="377">
        <f t="shared" si="459"/>
        <v>0</v>
      </c>
      <c r="AH544" s="377">
        <f t="shared" si="460"/>
        <v>0</v>
      </c>
      <c r="AI544" s="378">
        <f t="shared" si="461"/>
        <v>0</v>
      </c>
      <c r="AJ544" s="106"/>
      <c r="AK544" s="106"/>
      <c r="AL544" s="1103">
        <v>0.35</v>
      </c>
      <c r="AM544" s="377">
        <f t="shared" ref="AM544:AM578" si="480">$C$479</f>
        <v>0</v>
      </c>
      <c r="AN544" s="377">
        <f t="shared" ref="AN544:AN578" si="481">$D$479</f>
        <v>0</v>
      </c>
      <c r="AO544" s="377">
        <f t="shared" ref="AO544:AO578" si="482">$E$479</f>
        <v>0</v>
      </c>
      <c r="AP544" s="377">
        <f t="shared" si="462"/>
        <v>0</v>
      </c>
      <c r="AQ544" s="377">
        <f t="shared" si="463"/>
        <v>0</v>
      </c>
      <c r="AR544" s="377">
        <f t="shared" si="464"/>
        <v>0</v>
      </c>
      <c r="AS544" s="378">
        <f t="shared" si="465"/>
        <v>0</v>
      </c>
      <c r="AT544" s="106"/>
      <c r="AU544" s="106"/>
      <c r="AV544" s="1103">
        <v>0.35</v>
      </c>
      <c r="AW544" s="377">
        <f t="shared" ref="AW544:AW578" si="483">$C$479</f>
        <v>0</v>
      </c>
      <c r="AX544" s="377">
        <f t="shared" ref="AX544:AX578" si="484">$D$479</f>
        <v>0</v>
      </c>
      <c r="AY544" s="377">
        <f t="shared" ref="AY544:AY578" si="485">$E$479</f>
        <v>0</v>
      </c>
      <c r="AZ544" s="377">
        <f t="shared" si="466"/>
        <v>0</v>
      </c>
      <c r="BA544" s="377">
        <f t="shared" si="467"/>
        <v>0</v>
      </c>
      <c r="BB544" s="377">
        <f t="shared" si="468"/>
        <v>0</v>
      </c>
      <c r="BC544" s="378">
        <f t="shared" si="469"/>
        <v>0</v>
      </c>
      <c r="BD544" s="106"/>
      <c r="BE544" s="106"/>
      <c r="BF544" s="1103">
        <v>0.35</v>
      </c>
      <c r="BG544" s="377">
        <f t="shared" ref="BG544:BG578" si="486">$C$479</f>
        <v>0</v>
      </c>
      <c r="BH544" s="377">
        <f t="shared" ref="BH544:BH578" si="487">$D$479</f>
        <v>0</v>
      </c>
      <c r="BI544" s="377">
        <f t="shared" ref="BI544:BI578" si="488">$E$479</f>
        <v>0</v>
      </c>
      <c r="BJ544" s="377">
        <f t="shared" si="470"/>
        <v>0</v>
      </c>
      <c r="BK544" s="377">
        <f t="shared" si="471"/>
        <v>0</v>
      </c>
      <c r="BL544" s="377">
        <f t="shared" si="472"/>
        <v>0</v>
      </c>
      <c r="BM544" s="378">
        <f t="shared" si="473"/>
        <v>0</v>
      </c>
    </row>
    <row r="545" spans="2:65" x14ac:dyDescent="0.25">
      <c r="B545" s="1103">
        <v>0.34</v>
      </c>
      <c r="C545" s="377"/>
      <c r="D545" s="377"/>
      <c r="E545" s="377"/>
      <c r="F545" s="377">
        <f>'Form 5 BIODIESEL'!E428</f>
        <v>0</v>
      </c>
      <c r="G545" s="377">
        <f>'Form 6 LNG'!E428</f>
        <v>0</v>
      </c>
      <c r="H545" s="377">
        <f>'Form 7 BUNKER C'!E428</f>
        <v>0</v>
      </c>
      <c r="I545" s="378">
        <f>'Form 8 LFO Diesel'!E428</f>
        <v>0</v>
      </c>
      <c r="J545" s="106"/>
      <c r="K545" s="106"/>
      <c r="L545" s="106"/>
      <c r="M545" s="106"/>
      <c r="N545" s="106"/>
      <c r="O545" s="106"/>
      <c r="P545" s="106"/>
      <c r="Q545" s="106"/>
      <c r="R545" s="1103">
        <v>0.34</v>
      </c>
      <c r="S545" s="377">
        <f t="shared" si="474"/>
        <v>0</v>
      </c>
      <c r="T545" s="377">
        <f t="shared" si="475"/>
        <v>0</v>
      </c>
      <c r="U545" s="377">
        <f t="shared" si="476"/>
        <v>0</v>
      </c>
      <c r="V545" s="377">
        <f t="shared" si="454"/>
        <v>0</v>
      </c>
      <c r="W545" s="377">
        <f t="shared" si="455"/>
        <v>0</v>
      </c>
      <c r="X545" s="377">
        <f t="shared" si="456"/>
        <v>0</v>
      </c>
      <c r="Y545" s="378">
        <f t="shared" si="457"/>
        <v>0</v>
      </c>
      <c r="Z545" s="106"/>
      <c r="AA545" s="106"/>
      <c r="AB545" s="1103">
        <v>0.34</v>
      </c>
      <c r="AC545" s="377">
        <f t="shared" si="477"/>
        <v>0</v>
      </c>
      <c r="AD545" s="377">
        <f t="shared" si="478"/>
        <v>0</v>
      </c>
      <c r="AE545" s="377">
        <f t="shared" si="479"/>
        <v>0</v>
      </c>
      <c r="AF545" s="377">
        <f t="shared" si="458"/>
        <v>0</v>
      </c>
      <c r="AG545" s="377">
        <f t="shared" si="459"/>
        <v>0</v>
      </c>
      <c r="AH545" s="377">
        <f t="shared" si="460"/>
        <v>0</v>
      </c>
      <c r="AI545" s="378">
        <f t="shared" si="461"/>
        <v>0</v>
      </c>
      <c r="AJ545" s="106"/>
      <c r="AK545" s="106"/>
      <c r="AL545" s="1103">
        <v>0.34</v>
      </c>
      <c r="AM545" s="377">
        <f t="shared" si="480"/>
        <v>0</v>
      </c>
      <c r="AN545" s="377">
        <f t="shared" si="481"/>
        <v>0</v>
      </c>
      <c r="AO545" s="377">
        <f t="shared" si="482"/>
        <v>0</v>
      </c>
      <c r="AP545" s="377">
        <f t="shared" si="462"/>
        <v>0</v>
      </c>
      <c r="AQ545" s="377">
        <f t="shared" si="463"/>
        <v>0</v>
      </c>
      <c r="AR545" s="377">
        <f t="shared" si="464"/>
        <v>0</v>
      </c>
      <c r="AS545" s="378">
        <f t="shared" si="465"/>
        <v>0</v>
      </c>
      <c r="AT545" s="106"/>
      <c r="AU545" s="106"/>
      <c r="AV545" s="1103">
        <v>0.34</v>
      </c>
      <c r="AW545" s="377">
        <f t="shared" si="483"/>
        <v>0</v>
      </c>
      <c r="AX545" s="377">
        <f t="shared" si="484"/>
        <v>0</v>
      </c>
      <c r="AY545" s="377">
        <f t="shared" si="485"/>
        <v>0</v>
      </c>
      <c r="AZ545" s="377">
        <f t="shared" si="466"/>
        <v>0</v>
      </c>
      <c r="BA545" s="377">
        <f t="shared" si="467"/>
        <v>0</v>
      </c>
      <c r="BB545" s="377">
        <f t="shared" si="468"/>
        <v>0</v>
      </c>
      <c r="BC545" s="378">
        <f t="shared" si="469"/>
        <v>0</v>
      </c>
      <c r="BD545" s="106"/>
      <c r="BE545" s="106"/>
      <c r="BF545" s="1103">
        <v>0.34</v>
      </c>
      <c r="BG545" s="377">
        <f t="shared" si="486"/>
        <v>0</v>
      </c>
      <c r="BH545" s="377">
        <f t="shared" si="487"/>
        <v>0</v>
      </c>
      <c r="BI545" s="377">
        <f t="shared" si="488"/>
        <v>0</v>
      </c>
      <c r="BJ545" s="377">
        <f t="shared" si="470"/>
        <v>0</v>
      </c>
      <c r="BK545" s="377">
        <f t="shared" si="471"/>
        <v>0</v>
      </c>
      <c r="BL545" s="377">
        <f t="shared" si="472"/>
        <v>0</v>
      </c>
      <c r="BM545" s="378">
        <f t="shared" si="473"/>
        <v>0</v>
      </c>
    </row>
    <row r="546" spans="2:65" x14ac:dyDescent="0.25">
      <c r="B546" s="1103">
        <v>0.33</v>
      </c>
      <c r="C546" s="377"/>
      <c r="D546" s="377"/>
      <c r="E546" s="377"/>
      <c r="F546" s="377">
        <f>'Form 5 BIODIESEL'!E429</f>
        <v>0</v>
      </c>
      <c r="G546" s="377">
        <f>'Form 6 LNG'!E429</f>
        <v>0</v>
      </c>
      <c r="H546" s="377">
        <f>'Form 7 BUNKER C'!E429</f>
        <v>0</v>
      </c>
      <c r="I546" s="378">
        <f>'Form 8 LFO Diesel'!E429</f>
        <v>0</v>
      </c>
      <c r="J546" s="106"/>
      <c r="K546" s="106"/>
      <c r="L546" s="106"/>
      <c r="M546" s="106"/>
      <c r="N546" s="106"/>
      <c r="O546" s="106"/>
      <c r="P546" s="106"/>
      <c r="Q546" s="106"/>
      <c r="R546" s="1103">
        <v>0.33</v>
      </c>
      <c r="S546" s="377">
        <f t="shared" si="474"/>
        <v>0</v>
      </c>
      <c r="T546" s="377">
        <f t="shared" si="475"/>
        <v>0</v>
      </c>
      <c r="U546" s="377">
        <f t="shared" si="476"/>
        <v>0</v>
      </c>
      <c r="V546" s="377">
        <f t="shared" si="454"/>
        <v>0</v>
      </c>
      <c r="W546" s="377">
        <f t="shared" si="455"/>
        <v>0</v>
      </c>
      <c r="X546" s="377">
        <f t="shared" si="456"/>
        <v>0</v>
      </c>
      <c r="Y546" s="378">
        <f t="shared" si="457"/>
        <v>0</v>
      </c>
      <c r="Z546" s="106"/>
      <c r="AA546" s="106"/>
      <c r="AB546" s="1103">
        <v>0.33</v>
      </c>
      <c r="AC546" s="377">
        <f t="shared" si="477"/>
        <v>0</v>
      </c>
      <c r="AD546" s="377">
        <f t="shared" si="478"/>
        <v>0</v>
      </c>
      <c r="AE546" s="377">
        <f t="shared" si="479"/>
        <v>0</v>
      </c>
      <c r="AF546" s="377">
        <f t="shared" si="458"/>
        <v>0</v>
      </c>
      <c r="AG546" s="377">
        <f t="shared" si="459"/>
        <v>0</v>
      </c>
      <c r="AH546" s="377">
        <f t="shared" si="460"/>
        <v>0</v>
      </c>
      <c r="AI546" s="378">
        <f t="shared" si="461"/>
        <v>0</v>
      </c>
      <c r="AJ546" s="106"/>
      <c r="AK546" s="106"/>
      <c r="AL546" s="1103">
        <v>0.33</v>
      </c>
      <c r="AM546" s="377">
        <f t="shared" si="480"/>
        <v>0</v>
      </c>
      <c r="AN546" s="377">
        <f t="shared" si="481"/>
        <v>0</v>
      </c>
      <c r="AO546" s="377">
        <f t="shared" si="482"/>
        <v>0</v>
      </c>
      <c r="AP546" s="377">
        <f t="shared" si="462"/>
        <v>0</v>
      </c>
      <c r="AQ546" s="377">
        <f t="shared" si="463"/>
        <v>0</v>
      </c>
      <c r="AR546" s="377">
        <f t="shared" si="464"/>
        <v>0</v>
      </c>
      <c r="AS546" s="378">
        <f t="shared" si="465"/>
        <v>0</v>
      </c>
      <c r="AT546" s="106"/>
      <c r="AU546" s="106"/>
      <c r="AV546" s="1103">
        <v>0.33</v>
      </c>
      <c r="AW546" s="377">
        <f t="shared" si="483"/>
        <v>0</v>
      </c>
      <c r="AX546" s="377">
        <f t="shared" si="484"/>
        <v>0</v>
      </c>
      <c r="AY546" s="377">
        <f t="shared" si="485"/>
        <v>0</v>
      </c>
      <c r="AZ546" s="377">
        <f t="shared" si="466"/>
        <v>0</v>
      </c>
      <c r="BA546" s="377">
        <f t="shared" si="467"/>
        <v>0</v>
      </c>
      <c r="BB546" s="377">
        <f t="shared" si="468"/>
        <v>0</v>
      </c>
      <c r="BC546" s="378">
        <f t="shared" si="469"/>
        <v>0</v>
      </c>
      <c r="BD546" s="106"/>
      <c r="BE546" s="106"/>
      <c r="BF546" s="1103">
        <v>0.33</v>
      </c>
      <c r="BG546" s="377">
        <f t="shared" si="486"/>
        <v>0</v>
      </c>
      <c r="BH546" s="377">
        <f t="shared" si="487"/>
        <v>0</v>
      </c>
      <c r="BI546" s="377">
        <f t="shared" si="488"/>
        <v>0</v>
      </c>
      <c r="BJ546" s="377">
        <f t="shared" si="470"/>
        <v>0</v>
      </c>
      <c r="BK546" s="377">
        <f t="shared" si="471"/>
        <v>0</v>
      </c>
      <c r="BL546" s="377">
        <f t="shared" si="472"/>
        <v>0</v>
      </c>
      <c r="BM546" s="378">
        <f t="shared" si="473"/>
        <v>0</v>
      </c>
    </row>
    <row r="547" spans="2:65" x14ac:dyDescent="0.25">
      <c r="B547" s="1103">
        <v>0.32</v>
      </c>
      <c r="C547" s="377"/>
      <c r="D547" s="377"/>
      <c r="E547" s="377"/>
      <c r="F547" s="377">
        <f>'Form 5 BIODIESEL'!E430</f>
        <v>0</v>
      </c>
      <c r="G547" s="377">
        <f>'Form 6 LNG'!E430</f>
        <v>0</v>
      </c>
      <c r="H547" s="377">
        <f>'Form 7 BUNKER C'!E430</f>
        <v>0</v>
      </c>
      <c r="I547" s="378">
        <f>'Form 8 LFO Diesel'!E430</f>
        <v>0</v>
      </c>
      <c r="J547" s="106"/>
      <c r="K547" s="106"/>
      <c r="L547" s="106"/>
      <c r="M547" s="106"/>
      <c r="N547" s="106"/>
      <c r="O547" s="106"/>
      <c r="P547" s="106"/>
      <c r="Q547" s="106"/>
      <c r="R547" s="1103">
        <v>0.32</v>
      </c>
      <c r="S547" s="377">
        <f t="shared" si="474"/>
        <v>0</v>
      </c>
      <c r="T547" s="377">
        <f t="shared" si="475"/>
        <v>0</v>
      </c>
      <c r="U547" s="377">
        <f t="shared" si="476"/>
        <v>0</v>
      </c>
      <c r="V547" s="377">
        <f t="shared" si="454"/>
        <v>0</v>
      </c>
      <c r="W547" s="377">
        <f t="shared" si="455"/>
        <v>0</v>
      </c>
      <c r="X547" s="377">
        <f t="shared" si="456"/>
        <v>0</v>
      </c>
      <c r="Y547" s="378">
        <f t="shared" si="457"/>
        <v>0</v>
      </c>
      <c r="Z547" s="106"/>
      <c r="AA547" s="106"/>
      <c r="AB547" s="1103">
        <v>0.32</v>
      </c>
      <c r="AC547" s="377">
        <f t="shared" si="477"/>
        <v>0</v>
      </c>
      <c r="AD547" s="377">
        <f t="shared" si="478"/>
        <v>0</v>
      </c>
      <c r="AE547" s="377">
        <f t="shared" si="479"/>
        <v>0</v>
      </c>
      <c r="AF547" s="377">
        <f t="shared" si="458"/>
        <v>0</v>
      </c>
      <c r="AG547" s="377">
        <f t="shared" si="459"/>
        <v>0</v>
      </c>
      <c r="AH547" s="377">
        <f t="shared" si="460"/>
        <v>0</v>
      </c>
      <c r="AI547" s="378">
        <f t="shared" si="461"/>
        <v>0</v>
      </c>
      <c r="AJ547" s="106"/>
      <c r="AK547" s="106"/>
      <c r="AL547" s="1103">
        <v>0.32</v>
      </c>
      <c r="AM547" s="377">
        <f t="shared" si="480"/>
        <v>0</v>
      </c>
      <c r="AN547" s="377">
        <f t="shared" si="481"/>
        <v>0</v>
      </c>
      <c r="AO547" s="377">
        <f t="shared" si="482"/>
        <v>0</v>
      </c>
      <c r="AP547" s="377">
        <f t="shared" si="462"/>
        <v>0</v>
      </c>
      <c r="AQ547" s="377">
        <f t="shared" si="463"/>
        <v>0</v>
      </c>
      <c r="AR547" s="377">
        <f t="shared" si="464"/>
        <v>0</v>
      </c>
      <c r="AS547" s="378">
        <f t="shared" si="465"/>
        <v>0</v>
      </c>
      <c r="AT547" s="106"/>
      <c r="AU547" s="106"/>
      <c r="AV547" s="1103">
        <v>0.32</v>
      </c>
      <c r="AW547" s="377">
        <f t="shared" si="483"/>
        <v>0</v>
      </c>
      <c r="AX547" s="377">
        <f t="shared" si="484"/>
        <v>0</v>
      </c>
      <c r="AY547" s="377">
        <f t="shared" si="485"/>
        <v>0</v>
      </c>
      <c r="AZ547" s="377">
        <f t="shared" si="466"/>
        <v>0</v>
      </c>
      <c r="BA547" s="377">
        <f t="shared" si="467"/>
        <v>0</v>
      </c>
      <c r="BB547" s="377">
        <f t="shared" si="468"/>
        <v>0</v>
      </c>
      <c r="BC547" s="378">
        <f t="shared" si="469"/>
        <v>0</v>
      </c>
      <c r="BD547" s="106"/>
      <c r="BE547" s="106"/>
      <c r="BF547" s="1103">
        <v>0.32</v>
      </c>
      <c r="BG547" s="377">
        <f t="shared" si="486"/>
        <v>0</v>
      </c>
      <c r="BH547" s="377">
        <f t="shared" si="487"/>
        <v>0</v>
      </c>
      <c r="BI547" s="377">
        <f t="shared" si="488"/>
        <v>0</v>
      </c>
      <c r="BJ547" s="377">
        <f t="shared" si="470"/>
        <v>0</v>
      </c>
      <c r="BK547" s="377">
        <f t="shared" si="471"/>
        <v>0</v>
      </c>
      <c r="BL547" s="377">
        <f t="shared" si="472"/>
        <v>0</v>
      </c>
      <c r="BM547" s="378">
        <f t="shared" si="473"/>
        <v>0</v>
      </c>
    </row>
    <row r="548" spans="2:65" x14ac:dyDescent="0.25">
      <c r="B548" s="1103">
        <v>0.31</v>
      </c>
      <c r="C548" s="377"/>
      <c r="D548" s="377"/>
      <c r="E548" s="377"/>
      <c r="F548" s="377">
        <f>'Form 5 BIODIESEL'!E431</f>
        <v>0</v>
      </c>
      <c r="G548" s="377">
        <f>'Form 6 LNG'!E431</f>
        <v>0</v>
      </c>
      <c r="H548" s="377">
        <f>'Form 7 BUNKER C'!E431</f>
        <v>0</v>
      </c>
      <c r="I548" s="378">
        <f>'Form 8 LFO Diesel'!E431</f>
        <v>0</v>
      </c>
      <c r="J548" s="106"/>
      <c r="K548" s="106"/>
      <c r="L548" s="106"/>
      <c r="M548" s="106"/>
      <c r="N548" s="106"/>
      <c r="O548" s="106"/>
      <c r="P548" s="106"/>
      <c r="Q548" s="106"/>
      <c r="R548" s="1103">
        <v>0.31</v>
      </c>
      <c r="S548" s="377">
        <f t="shared" si="474"/>
        <v>0</v>
      </c>
      <c r="T548" s="377">
        <f t="shared" si="475"/>
        <v>0</v>
      </c>
      <c r="U548" s="377">
        <f t="shared" si="476"/>
        <v>0</v>
      </c>
      <c r="V548" s="377">
        <f t="shared" si="454"/>
        <v>0</v>
      </c>
      <c r="W548" s="377">
        <f t="shared" si="455"/>
        <v>0</v>
      </c>
      <c r="X548" s="377">
        <f t="shared" si="456"/>
        <v>0</v>
      </c>
      <c r="Y548" s="378">
        <f t="shared" si="457"/>
        <v>0</v>
      </c>
      <c r="Z548" s="106"/>
      <c r="AA548" s="106"/>
      <c r="AB548" s="1103">
        <v>0.31</v>
      </c>
      <c r="AC548" s="377">
        <f t="shared" si="477"/>
        <v>0</v>
      </c>
      <c r="AD548" s="377">
        <f t="shared" si="478"/>
        <v>0</v>
      </c>
      <c r="AE548" s="377">
        <f t="shared" si="479"/>
        <v>0</v>
      </c>
      <c r="AF548" s="377">
        <f t="shared" si="458"/>
        <v>0</v>
      </c>
      <c r="AG548" s="377">
        <f t="shared" si="459"/>
        <v>0</v>
      </c>
      <c r="AH548" s="377">
        <f t="shared" si="460"/>
        <v>0</v>
      </c>
      <c r="AI548" s="378">
        <f t="shared" si="461"/>
        <v>0</v>
      </c>
      <c r="AJ548" s="106"/>
      <c r="AK548" s="106"/>
      <c r="AL548" s="1103">
        <v>0.31</v>
      </c>
      <c r="AM548" s="377">
        <f t="shared" si="480"/>
        <v>0</v>
      </c>
      <c r="AN548" s="377">
        <f t="shared" si="481"/>
        <v>0</v>
      </c>
      <c r="AO548" s="377">
        <f t="shared" si="482"/>
        <v>0</v>
      </c>
      <c r="AP548" s="377">
        <f t="shared" si="462"/>
        <v>0</v>
      </c>
      <c r="AQ548" s="377">
        <f t="shared" si="463"/>
        <v>0</v>
      </c>
      <c r="AR548" s="377">
        <f t="shared" si="464"/>
        <v>0</v>
      </c>
      <c r="AS548" s="378">
        <f t="shared" si="465"/>
        <v>0</v>
      </c>
      <c r="AT548" s="106"/>
      <c r="AU548" s="106"/>
      <c r="AV548" s="1103">
        <v>0.31</v>
      </c>
      <c r="AW548" s="377">
        <f t="shared" si="483"/>
        <v>0</v>
      </c>
      <c r="AX548" s="377">
        <f t="shared" si="484"/>
        <v>0</v>
      </c>
      <c r="AY548" s="377">
        <f t="shared" si="485"/>
        <v>0</v>
      </c>
      <c r="AZ548" s="377">
        <f t="shared" si="466"/>
        <v>0</v>
      </c>
      <c r="BA548" s="377">
        <f t="shared" si="467"/>
        <v>0</v>
      </c>
      <c r="BB548" s="377">
        <f t="shared" si="468"/>
        <v>0</v>
      </c>
      <c r="BC548" s="378">
        <f t="shared" si="469"/>
        <v>0</v>
      </c>
      <c r="BD548" s="106"/>
      <c r="BE548" s="106"/>
      <c r="BF548" s="1103">
        <v>0.31</v>
      </c>
      <c r="BG548" s="377">
        <f t="shared" si="486"/>
        <v>0</v>
      </c>
      <c r="BH548" s="377">
        <f t="shared" si="487"/>
        <v>0</v>
      </c>
      <c r="BI548" s="377">
        <f t="shared" si="488"/>
        <v>0</v>
      </c>
      <c r="BJ548" s="377">
        <f t="shared" si="470"/>
        <v>0</v>
      </c>
      <c r="BK548" s="377">
        <f t="shared" si="471"/>
        <v>0</v>
      </c>
      <c r="BL548" s="377">
        <f t="shared" si="472"/>
        <v>0</v>
      </c>
      <c r="BM548" s="378">
        <f t="shared" si="473"/>
        <v>0</v>
      </c>
    </row>
    <row r="549" spans="2:65" x14ac:dyDescent="0.25">
      <c r="B549" s="1103">
        <v>0.3</v>
      </c>
      <c r="C549" s="377"/>
      <c r="D549" s="377"/>
      <c r="E549" s="377"/>
      <c r="F549" s="377">
        <f>'Form 5 BIODIESEL'!E446</f>
        <v>0</v>
      </c>
      <c r="G549" s="377">
        <f>'Form 6 LNG'!E446</f>
        <v>0</v>
      </c>
      <c r="H549" s="377">
        <f>'Form 7 BUNKER C'!E446</f>
        <v>0</v>
      </c>
      <c r="I549" s="378">
        <f>'Form 8 LFO Diesel'!E446</f>
        <v>0</v>
      </c>
      <c r="J549" s="106"/>
      <c r="K549" s="106"/>
      <c r="L549" s="106"/>
      <c r="M549" s="106"/>
      <c r="N549" s="106"/>
      <c r="O549" s="106"/>
      <c r="P549" s="106"/>
      <c r="Q549" s="106"/>
      <c r="R549" s="1103">
        <v>0.3</v>
      </c>
      <c r="S549" s="377">
        <f t="shared" si="474"/>
        <v>0</v>
      </c>
      <c r="T549" s="377">
        <f t="shared" si="475"/>
        <v>0</v>
      </c>
      <c r="U549" s="377">
        <f t="shared" si="476"/>
        <v>0</v>
      </c>
      <c r="V549" s="377">
        <f t="shared" si="454"/>
        <v>0</v>
      </c>
      <c r="W549" s="377">
        <f t="shared" si="455"/>
        <v>0</v>
      </c>
      <c r="X549" s="377">
        <f t="shared" si="456"/>
        <v>0</v>
      </c>
      <c r="Y549" s="378">
        <f t="shared" si="457"/>
        <v>0</v>
      </c>
      <c r="Z549" s="106"/>
      <c r="AA549" s="106"/>
      <c r="AB549" s="1103">
        <v>0.3</v>
      </c>
      <c r="AC549" s="377">
        <f t="shared" si="477"/>
        <v>0</v>
      </c>
      <c r="AD549" s="377">
        <f t="shared" si="478"/>
        <v>0</v>
      </c>
      <c r="AE549" s="377">
        <f t="shared" si="479"/>
        <v>0</v>
      </c>
      <c r="AF549" s="377">
        <f t="shared" si="458"/>
        <v>0</v>
      </c>
      <c r="AG549" s="377">
        <f t="shared" si="459"/>
        <v>0</v>
      </c>
      <c r="AH549" s="377">
        <f t="shared" si="460"/>
        <v>0</v>
      </c>
      <c r="AI549" s="378">
        <f t="shared" si="461"/>
        <v>0</v>
      </c>
      <c r="AJ549" s="106"/>
      <c r="AK549" s="106"/>
      <c r="AL549" s="1103">
        <v>0.3</v>
      </c>
      <c r="AM549" s="377">
        <f t="shared" si="480"/>
        <v>0</v>
      </c>
      <c r="AN549" s="377">
        <f t="shared" si="481"/>
        <v>0</v>
      </c>
      <c r="AO549" s="377">
        <f t="shared" si="482"/>
        <v>0</v>
      </c>
      <c r="AP549" s="377">
        <f t="shared" si="462"/>
        <v>0</v>
      </c>
      <c r="AQ549" s="377">
        <f t="shared" si="463"/>
        <v>0</v>
      </c>
      <c r="AR549" s="377">
        <f t="shared" si="464"/>
        <v>0</v>
      </c>
      <c r="AS549" s="378">
        <f t="shared" si="465"/>
        <v>0</v>
      </c>
      <c r="AT549" s="106"/>
      <c r="AU549" s="106"/>
      <c r="AV549" s="1103">
        <v>0.3</v>
      </c>
      <c r="AW549" s="377">
        <f t="shared" si="483"/>
        <v>0</v>
      </c>
      <c r="AX549" s="377">
        <f t="shared" si="484"/>
        <v>0</v>
      </c>
      <c r="AY549" s="377">
        <f t="shared" si="485"/>
        <v>0</v>
      </c>
      <c r="AZ549" s="377">
        <f t="shared" si="466"/>
        <v>0</v>
      </c>
      <c r="BA549" s="377">
        <f t="shared" si="467"/>
        <v>0</v>
      </c>
      <c r="BB549" s="377">
        <f t="shared" si="468"/>
        <v>0</v>
      </c>
      <c r="BC549" s="378">
        <f t="shared" si="469"/>
        <v>0</v>
      </c>
      <c r="BD549" s="106"/>
      <c r="BE549" s="106"/>
      <c r="BF549" s="1103">
        <v>0.3</v>
      </c>
      <c r="BG549" s="377">
        <f t="shared" si="486"/>
        <v>0</v>
      </c>
      <c r="BH549" s="377">
        <f t="shared" si="487"/>
        <v>0</v>
      </c>
      <c r="BI549" s="377">
        <f t="shared" si="488"/>
        <v>0</v>
      </c>
      <c r="BJ549" s="377">
        <f t="shared" si="470"/>
        <v>0</v>
      </c>
      <c r="BK549" s="377">
        <f t="shared" si="471"/>
        <v>0</v>
      </c>
      <c r="BL549" s="377">
        <f t="shared" si="472"/>
        <v>0</v>
      </c>
      <c r="BM549" s="378">
        <f t="shared" si="473"/>
        <v>0</v>
      </c>
    </row>
    <row r="550" spans="2:65" x14ac:dyDescent="0.25">
      <c r="B550" s="1103">
        <v>0.28999999999999998</v>
      </c>
      <c r="C550" s="377"/>
      <c r="D550" s="377"/>
      <c r="E550" s="377"/>
      <c r="F550" s="377">
        <f>'Form 5 BIODIESEL'!E447</f>
        <v>0</v>
      </c>
      <c r="G550" s="377">
        <f>'Form 6 LNG'!E447</f>
        <v>0</v>
      </c>
      <c r="H550" s="377">
        <f>'Form 7 BUNKER C'!E447</f>
        <v>0</v>
      </c>
      <c r="I550" s="378">
        <f>'Form 8 LFO Diesel'!E447</f>
        <v>0</v>
      </c>
      <c r="J550" s="106"/>
      <c r="K550" s="106"/>
      <c r="L550" s="106"/>
      <c r="M550" s="106"/>
      <c r="N550" s="106"/>
      <c r="O550" s="106"/>
      <c r="P550" s="106"/>
      <c r="Q550" s="106"/>
      <c r="R550" s="1103">
        <v>0.28999999999999998</v>
      </c>
      <c r="S550" s="377">
        <f t="shared" si="474"/>
        <v>0</v>
      </c>
      <c r="T550" s="377">
        <f t="shared" si="475"/>
        <v>0</v>
      </c>
      <c r="U550" s="377">
        <f t="shared" si="476"/>
        <v>0</v>
      </c>
      <c r="V550" s="377">
        <f t="shared" si="454"/>
        <v>0</v>
      </c>
      <c r="W550" s="377">
        <f t="shared" si="455"/>
        <v>0</v>
      </c>
      <c r="X550" s="377">
        <f t="shared" si="456"/>
        <v>0</v>
      </c>
      <c r="Y550" s="378">
        <f t="shared" si="457"/>
        <v>0</v>
      </c>
      <c r="Z550" s="106"/>
      <c r="AA550" s="106"/>
      <c r="AB550" s="1103">
        <v>0.28999999999999998</v>
      </c>
      <c r="AC550" s="377">
        <f t="shared" si="477"/>
        <v>0</v>
      </c>
      <c r="AD550" s="377">
        <f t="shared" si="478"/>
        <v>0</v>
      </c>
      <c r="AE550" s="377">
        <f t="shared" si="479"/>
        <v>0</v>
      </c>
      <c r="AF550" s="377">
        <f t="shared" si="458"/>
        <v>0</v>
      </c>
      <c r="AG550" s="377">
        <f t="shared" si="459"/>
        <v>0</v>
      </c>
      <c r="AH550" s="377">
        <f t="shared" si="460"/>
        <v>0</v>
      </c>
      <c r="AI550" s="378">
        <f t="shared" si="461"/>
        <v>0</v>
      </c>
      <c r="AJ550" s="106"/>
      <c r="AK550" s="106"/>
      <c r="AL550" s="1103">
        <v>0.28999999999999998</v>
      </c>
      <c r="AM550" s="377">
        <f t="shared" si="480"/>
        <v>0</v>
      </c>
      <c r="AN550" s="377">
        <f t="shared" si="481"/>
        <v>0</v>
      </c>
      <c r="AO550" s="377">
        <f t="shared" si="482"/>
        <v>0</v>
      </c>
      <c r="AP550" s="377">
        <f t="shared" si="462"/>
        <v>0</v>
      </c>
      <c r="AQ550" s="377">
        <f t="shared" si="463"/>
        <v>0</v>
      </c>
      <c r="AR550" s="377">
        <f t="shared" si="464"/>
        <v>0</v>
      </c>
      <c r="AS550" s="378">
        <f t="shared" si="465"/>
        <v>0</v>
      </c>
      <c r="AT550" s="106"/>
      <c r="AU550" s="106"/>
      <c r="AV550" s="1103">
        <v>0.28999999999999998</v>
      </c>
      <c r="AW550" s="377">
        <f t="shared" si="483"/>
        <v>0</v>
      </c>
      <c r="AX550" s="377">
        <f t="shared" si="484"/>
        <v>0</v>
      </c>
      <c r="AY550" s="377">
        <f t="shared" si="485"/>
        <v>0</v>
      </c>
      <c r="AZ550" s="377">
        <f t="shared" si="466"/>
        <v>0</v>
      </c>
      <c r="BA550" s="377">
        <f t="shared" si="467"/>
        <v>0</v>
      </c>
      <c r="BB550" s="377">
        <f t="shared" si="468"/>
        <v>0</v>
      </c>
      <c r="BC550" s="378">
        <f t="shared" si="469"/>
        <v>0</v>
      </c>
      <c r="BD550" s="106"/>
      <c r="BE550" s="106"/>
      <c r="BF550" s="1103">
        <v>0.28999999999999998</v>
      </c>
      <c r="BG550" s="377">
        <f t="shared" si="486"/>
        <v>0</v>
      </c>
      <c r="BH550" s="377">
        <f t="shared" si="487"/>
        <v>0</v>
      </c>
      <c r="BI550" s="377">
        <f t="shared" si="488"/>
        <v>0</v>
      </c>
      <c r="BJ550" s="377">
        <f t="shared" si="470"/>
        <v>0</v>
      </c>
      <c r="BK550" s="377">
        <f t="shared" si="471"/>
        <v>0</v>
      </c>
      <c r="BL550" s="377">
        <f t="shared" si="472"/>
        <v>0</v>
      </c>
      <c r="BM550" s="378">
        <f t="shared" si="473"/>
        <v>0</v>
      </c>
    </row>
    <row r="551" spans="2:65" x14ac:dyDescent="0.25">
      <c r="B551" s="1103">
        <v>0.28000000000000003</v>
      </c>
      <c r="C551" s="377"/>
      <c r="D551" s="377"/>
      <c r="E551" s="377"/>
      <c r="F551" s="377">
        <f>'Form 5 BIODIESEL'!E448</f>
        <v>0</v>
      </c>
      <c r="G551" s="377">
        <f>'Form 6 LNG'!E448</f>
        <v>0</v>
      </c>
      <c r="H551" s="377">
        <f>'Form 7 BUNKER C'!E448</f>
        <v>0</v>
      </c>
      <c r="I551" s="378">
        <f>'Form 8 LFO Diesel'!E448</f>
        <v>0</v>
      </c>
      <c r="J551" s="106"/>
      <c r="K551" s="106"/>
      <c r="L551" s="106"/>
      <c r="M551" s="106"/>
      <c r="N551" s="106"/>
      <c r="O551" s="106"/>
      <c r="P551" s="106"/>
      <c r="Q551" s="106"/>
      <c r="R551" s="1103">
        <v>0.28000000000000003</v>
      </c>
      <c r="S551" s="377">
        <f t="shared" si="474"/>
        <v>0</v>
      </c>
      <c r="T551" s="377">
        <f t="shared" si="475"/>
        <v>0</v>
      </c>
      <c r="U551" s="377">
        <f t="shared" si="476"/>
        <v>0</v>
      </c>
      <c r="V551" s="377">
        <f t="shared" si="454"/>
        <v>0</v>
      </c>
      <c r="W551" s="377">
        <f t="shared" si="455"/>
        <v>0</v>
      </c>
      <c r="X551" s="377">
        <f t="shared" si="456"/>
        <v>0</v>
      </c>
      <c r="Y551" s="378">
        <f t="shared" si="457"/>
        <v>0</v>
      </c>
      <c r="Z551" s="106"/>
      <c r="AA551" s="106"/>
      <c r="AB551" s="1103">
        <v>0.28000000000000003</v>
      </c>
      <c r="AC551" s="377">
        <f t="shared" si="477"/>
        <v>0</v>
      </c>
      <c r="AD551" s="377">
        <f t="shared" si="478"/>
        <v>0</v>
      </c>
      <c r="AE551" s="377">
        <f t="shared" si="479"/>
        <v>0</v>
      </c>
      <c r="AF551" s="377">
        <f t="shared" si="458"/>
        <v>0</v>
      </c>
      <c r="AG551" s="377">
        <f t="shared" si="459"/>
        <v>0</v>
      </c>
      <c r="AH551" s="377">
        <f t="shared" si="460"/>
        <v>0</v>
      </c>
      <c r="AI551" s="378">
        <f t="shared" si="461"/>
        <v>0</v>
      </c>
      <c r="AJ551" s="106"/>
      <c r="AK551" s="106"/>
      <c r="AL551" s="1103">
        <v>0.28000000000000003</v>
      </c>
      <c r="AM551" s="377">
        <f t="shared" si="480"/>
        <v>0</v>
      </c>
      <c r="AN551" s="377">
        <f t="shared" si="481"/>
        <v>0</v>
      </c>
      <c r="AO551" s="377">
        <f t="shared" si="482"/>
        <v>0</v>
      </c>
      <c r="AP551" s="377">
        <f t="shared" si="462"/>
        <v>0</v>
      </c>
      <c r="AQ551" s="377">
        <f t="shared" si="463"/>
        <v>0</v>
      </c>
      <c r="AR551" s="377">
        <f t="shared" si="464"/>
        <v>0</v>
      </c>
      <c r="AS551" s="378">
        <f t="shared" si="465"/>
        <v>0</v>
      </c>
      <c r="AT551" s="106"/>
      <c r="AU551" s="106"/>
      <c r="AV551" s="1103">
        <v>0.28000000000000003</v>
      </c>
      <c r="AW551" s="377">
        <f t="shared" si="483"/>
        <v>0</v>
      </c>
      <c r="AX551" s="377">
        <f t="shared" si="484"/>
        <v>0</v>
      </c>
      <c r="AY551" s="377">
        <f t="shared" si="485"/>
        <v>0</v>
      </c>
      <c r="AZ551" s="377">
        <f t="shared" si="466"/>
        <v>0</v>
      </c>
      <c r="BA551" s="377">
        <f t="shared" si="467"/>
        <v>0</v>
      </c>
      <c r="BB551" s="377">
        <f t="shared" si="468"/>
        <v>0</v>
      </c>
      <c r="BC551" s="378">
        <f t="shared" si="469"/>
        <v>0</v>
      </c>
      <c r="BD551" s="106"/>
      <c r="BE551" s="106"/>
      <c r="BF551" s="1103">
        <v>0.28000000000000003</v>
      </c>
      <c r="BG551" s="377">
        <f t="shared" si="486"/>
        <v>0</v>
      </c>
      <c r="BH551" s="377">
        <f t="shared" si="487"/>
        <v>0</v>
      </c>
      <c r="BI551" s="377">
        <f t="shared" si="488"/>
        <v>0</v>
      </c>
      <c r="BJ551" s="377">
        <f t="shared" si="470"/>
        <v>0</v>
      </c>
      <c r="BK551" s="377">
        <f t="shared" si="471"/>
        <v>0</v>
      </c>
      <c r="BL551" s="377">
        <f t="shared" si="472"/>
        <v>0</v>
      </c>
      <c r="BM551" s="378">
        <f t="shared" si="473"/>
        <v>0</v>
      </c>
    </row>
    <row r="552" spans="2:65" x14ac:dyDescent="0.25">
      <c r="B552" s="1103">
        <v>0.27</v>
      </c>
      <c r="C552" s="377"/>
      <c r="D552" s="377"/>
      <c r="E552" s="377"/>
      <c r="F552" s="377">
        <f>'Form 5 BIODIESEL'!E449</f>
        <v>0</v>
      </c>
      <c r="G552" s="377">
        <f>'Form 6 LNG'!E449</f>
        <v>0</v>
      </c>
      <c r="H552" s="377">
        <f>'Form 7 BUNKER C'!E449</f>
        <v>0</v>
      </c>
      <c r="I552" s="378">
        <f>'Form 8 LFO Diesel'!E449</f>
        <v>0</v>
      </c>
      <c r="J552" s="106"/>
      <c r="K552" s="106"/>
      <c r="L552" s="106"/>
      <c r="M552" s="106"/>
      <c r="N552" s="106"/>
      <c r="O552" s="106"/>
      <c r="P552" s="106"/>
      <c r="Q552" s="106"/>
      <c r="R552" s="1103">
        <v>0.27</v>
      </c>
      <c r="S552" s="377">
        <f t="shared" si="474"/>
        <v>0</v>
      </c>
      <c r="T552" s="377">
        <f t="shared" si="475"/>
        <v>0</v>
      </c>
      <c r="U552" s="377">
        <f t="shared" si="476"/>
        <v>0</v>
      </c>
      <c r="V552" s="377">
        <f t="shared" si="454"/>
        <v>0</v>
      </c>
      <c r="W552" s="377">
        <f t="shared" si="455"/>
        <v>0</v>
      </c>
      <c r="X552" s="377">
        <f t="shared" si="456"/>
        <v>0</v>
      </c>
      <c r="Y552" s="378">
        <f t="shared" si="457"/>
        <v>0</v>
      </c>
      <c r="Z552" s="106"/>
      <c r="AA552" s="106"/>
      <c r="AB552" s="1103">
        <v>0.27</v>
      </c>
      <c r="AC552" s="377">
        <f t="shared" si="477"/>
        <v>0</v>
      </c>
      <c r="AD552" s="377">
        <f t="shared" si="478"/>
        <v>0</v>
      </c>
      <c r="AE552" s="377">
        <f t="shared" si="479"/>
        <v>0</v>
      </c>
      <c r="AF552" s="377">
        <f t="shared" si="458"/>
        <v>0</v>
      </c>
      <c r="AG552" s="377">
        <f t="shared" si="459"/>
        <v>0</v>
      </c>
      <c r="AH552" s="377">
        <f t="shared" si="460"/>
        <v>0</v>
      </c>
      <c r="AI552" s="378">
        <f t="shared" si="461"/>
        <v>0</v>
      </c>
      <c r="AJ552" s="106"/>
      <c r="AK552" s="106"/>
      <c r="AL552" s="1103">
        <v>0.27</v>
      </c>
      <c r="AM552" s="377">
        <f t="shared" si="480"/>
        <v>0</v>
      </c>
      <c r="AN552" s="377">
        <f t="shared" si="481"/>
        <v>0</v>
      </c>
      <c r="AO552" s="377">
        <f t="shared" si="482"/>
        <v>0</v>
      </c>
      <c r="AP552" s="377">
        <f t="shared" si="462"/>
        <v>0</v>
      </c>
      <c r="AQ552" s="377">
        <f t="shared" si="463"/>
        <v>0</v>
      </c>
      <c r="AR552" s="377">
        <f t="shared" si="464"/>
        <v>0</v>
      </c>
      <c r="AS552" s="378">
        <f t="shared" si="465"/>
        <v>0</v>
      </c>
      <c r="AT552" s="106"/>
      <c r="AU552" s="106"/>
      <c r="AV552" s="1103">
        <v>0.27</v>
      </c>
      <c r="AW552" s="377">
        <f t="shared" si="483"/>
        <v>0</v>
      </c>
      <c r="AX552" s="377">
        <f t="shared" si="484"/>
        <v>0</v>
      </c>
      <c r="AY552" s="377">
        <f t="shared" si="485"/>
        <v>0</v>
      </c>
      <c r="AZ552" s="377">
        <f t="shared" si="466"/>
        <v>0</v>
      </c>
      <c r="BA552" s="377">
        <f t="shared" si="467"/>
        <v>0</v>
      </c>
      <c r="BB552" s="377">
        <f t="shared" si="468"/>
        <v>0</v>
      </c>
      <c r="BC552" s="378">
        <f t="shared" si="469"/>
        <v>0</v>
      </c>
      <c r="BD552" s="106"/>
      <c r="BE552" s="106"/>
      <c r="BF552" s="1103">
        <v>0.27</v>
      </c>
      <c r="BG552" s="377">
        <f t="shared" si="486"/>
        <v>0</v>
      </c>
      <c r="BH552" s="377">
        <f t="shared" si="487"/>
        <v>0</v>
      </c>
      <c r="BI552" s="377">
        <f t="shared" si="488"/>
        <v>0</v>
      </c>
      <c r="BJ552" s="377">
        <f t="shared" si="470"/>
        <v>0</v>
      </c>
      <c r="BK552" s="377">
        <f t="shared" si="471"/>
        <v>0</v>
      </c>
      <c r="BL552" s="377">
        <f t="shared" si="472"/>
        <v>0</v>
      </c>
      <c r="BM552" s="378">
        <f t="shared" si="473"/>
        <v>0</v>
      </c>
    </row>
    <row r="553" spans="2:65" x14ac:dyDescent="0.25">
      <c r="B553" s="1103">
        <v>0.26</v>
      </c>
      <c r="C553" s="377"/>
      <c r="D553" s="377"/>
      <c r="E553" s="377"/>
      <c r="F553" s="377">
        <f>'Form 5 BIODIESEL'!E450</f>
        <v>0</v>
      </c>
      <c r="G553" s="377">
        <f>'Form 6 LNG'!E450</f>
        <v>0</v>
      </c>
      <c r="H553" s="377">
        <f>'Form 7 BUNKER C'!E450</f>
        <v>0</v>
      </c>
      <c r="I553" s="378">
        <f>'Form 8 LFO Diesel'!E450</f>
        <v>0</v>
      </c>
      <c r="J553" s="106"/>
      <c r="K553" s="106"/>
      <c r="L553" s="106"/>
      <c r="M553" s="106"/>
      <c r="N553" s="106"/>
      <c r="O553" s="106"/>
      <c r="P553" s="106"/>
      <c r="Q553" s="106"/>
      <c r="R553" s="1103">
        <v>0.26</v>
      </c>
      <c r="S553" s="377">
        <f t="shared" si="474"/>
        <v>0</v>
      </c>
      <c r="T553" s="377">
        <f t="shared" si="475"/>
        <v>0</v>
      </c>
      <c r="U553" s="377">
        <f t="shared" si="476"/>
        <v>0</v>
      </c>
      <c r="V553" s="377">
        <f t="shared" si="454"/>
        <v>0</v>
      </c>
      <c r="W553" s="377">
        <f t="shared" si="455"/>
        <v>0</v>
      </c>
      <c r="X553" s="377">
        <f t="shared" si="456"/>
        <v>0</v>
      </c>
      <c r="Y553" s="378">
        <f t="shared" si="457"/>
        <v>0</v>
      </c>
      <c r="Z553" s="106"/>
      <c r="AA553" s="106"/>
      <c r="AB553" s="1103">
        <v>0.26</v>
      </c>
      <c r="AC553" s="377">
        <f t="shared" si="477"/>
        <v>0</v>
      </c>
      <c r="AD553" s="377">
        <f t="shared" si="478"/>
        <v>0</v>
      </c>
      <c r="AE553" s="377">
        <f t="shared" si="479"/>
        <v>0</v>
      </c>
      <c r="AF553" s="377">
        <f t="shared" si="458"/>
        <v>0</v>
      </c>
      <c r="AG553" s="377">
        <f t="shared" si="459"/>
        <v>0</v>
      </c>
      <c r="AH553" s="377">
        <f t="shared" si="460"/>
        <v>0</v>
      </c>
      <c r="AI553" s="378">
        <f t="shared" si="461"/>
        <v>0</v>
      </c>
      <c r="AJ553" s="106"/>
      <c r="AK553" s="106"/>
      <c r="AL553" s="1103">
        <v>0.26</v>
      </c>
      <c r="AM553" s="377">
        <f t="shared" si="480"/>
        <v>0</v>
      </c>
      <c r="AN553" s="377">
        <f t="shared" si="481"/>
        <v>0</v>
      </c>
      <c r="AO553" s="377">
        <f t="shared" si="482"/>
        <v>0</v>
      </c>
      <c r="AP553" s="377">
        <f t="shared" si="462"/>
        <v>0</v>
      </c>
      <c r="AQ553" s="377">
        <f t="shared" si="463"/>
        <v>0</v>
      </c>
      <c r="AR553" s="377">
        <f t="shared" si="464"/>
        <v>0</v>
      </c>
      <c r="AS553" s="378">
        <f t="shared" si="465"/>
        <v>0</v>
      </c>
      <c r="AT553" s="106"/>
      <c r="AU553" s="106"/>
      <c r="AV553" s="1103">
        <v>0.26</v>
      </c>
      <c r="AW553" s="377">
        <f t="shared" si="483"/>
        <v>0</v>
      </c>
      <c r="AX553" s="377">
        <f t="shared" si="484"/>
        <v>0</v>
      </c>
      <c r="AY553" s="377">
        <f t="shared" si="485"/>
        <v>0</v>
      </c>
      <c r="AZ553" s="377">
        <f t="shared" si="466"/>
        <v>0</v>
      </c>
      <c r="BA553" s="377">
        <f t="shared" si="467"/>
        <v>0</v>
      </c>
      <c r="BB553" s="377">
        <f t="shared" si="468"/>
        <v>0</v>
      </c>
      <c r="BC553" s="378">
        <f t="shared" si="469"/>
        <v>0</v>
      </c>
      <c r="BD553" s="106"/>
      <c r="BE553" s="106"/>
      <c r="BF553" s="1103">
        <v>0.26</v>
      </c>
      <c r="BG553" s="377">
        <f t="shared" si="486"/>
        <v>0</v>
      </c>
      <c r="BH553" s="377">
        <f t="shared" si="487"/>
        <v>0</v>
      </c>
      <c r="BI553" s="377">
        <f t="shared" si="488"/>
        <v>0</v>
      </c>
      <c r="BJ553" s="377">
        <f t="shared" si="470"/>
        <v>0</v>
      </c>
      <c r="BK553" s="377">
        <f t="shared" si="471"/>
        <v>0</v>
      </c>
      <c r="BL553" s="377">
        <f t="shared" si="472"/>
        <v>0</v>
      </c>
      <c r="BM553" s="378">
        <f t="shared" si="473"/>
        <v>0</v>
      </c>
    </row>
    <row r="554" spans="2:65" x14ac:dyDescent="0.25">
      <c r="B554" s="1103">
        <v>0.25</v>
      </c>
      <c r="C554" s="377"/>
      <c r="D554" s="377"/>
      <c r="E554" s="377"/>
      <c r="F554" s="377">
        <f>'Form 5 BIODIESEL'!E451</f>
        <v>0</v>
      </c>
      <c r="G554" s="377">
        <f>'Form 6 LNG'!E451</f>
        <v>0</v>
      </c>
      <c r="H554" s="377">
        <f>'Form 7 BUNKER C'!E451</f>
        <v>0</v>
      </c>
      <c r="I554" s="378">
        <f>'Form 8 LFO Diesel'!E451</f>
        <v>0</v>
      </c>
      <c r="J554" s="106"/>
      <c r="K554" s="106"/>
      <c r="L554" s="106"/>
      <c r="M554" s="106"/>
      <c r="N554" s="106"/>
      <c r="O554" s="106"/>
      <c r="P554" s="106"/>
      <c r="Q554" s="106"/>
      <c r="R554" s="1103">
        <v>0.25</v>
      </c>
      <c r="S554" s="377">
        <f t="shared" si="474"/>
        <v>0</v>
      </c>
      <c r="T554" s="377">
        <f t="shared" si="475"/>
        <v>0</v>
      </c>
      <c r="U554" s="377">
        <f t="shared" si="476"/>
        <v>0</v>
      </c>
      <c r="V554" s="377">
        <f t="shared" si="454"/>
        <v>0</v>
      </c>
      <c r="W554" s="377">
        <f t="shared" si="455"/>
        <v>0</v>
      </c>
      <c r="X554" s="377">
        <f t="shared" si="456"/>
        <v>0</v>
      </c>
      <c r="Y554" s="378">
        <f t="shared" si="457"/>
        <v>0</v>
      </c>
      <c r="Z554" s="106"/>
      <c r="AA554" s="106"/>
      <c r="AB554" s="1103">
        <v>0.25</v>
      </c>
      <c r="AC554" s="377">
        <f t="shared" si="477"/>
        <v>0</v>
      </c>
      <c r="AD554" s="377">
        <f t="shared" si="478"/>
        <v>0</v>
      </c>
      <c r="AE554" s="377">
        <f t="shared" si="479"/>
        <v>0</v>
      </c>
      <c r="AF554" s="377">
        <f t="shared" si="458"/>
        <v>0</v>
      </c>
      <c r="AG554" s="377">
        <f t="shared" si="459"/>
        <v>0</v>
      </c>
      <c r="AH554" s="377">
        <f t="shared" si="460"/>
        <v>0</v>
      </c>
      <c r="AI554" s="378">
        <f t="shared" si="461"/>
        <v>0</v>
      </c>
      <c r="AJ554" s="106"/>
      <c r="AK554" s="106"/>
      <c r="AL554" s="1103">
        <v>0.25</v>
      </c>
      <c r="AM554" s="377">
        <f t="shared" si="480"/>
        <v>0</v>
      </c>
      <c r="AN554" s="377">
        <f t="shared" si="481"/>
        <v>0</v>
      </c>
      <c r="AO554" s="377">
        <f t="shared" si="482"/>
        <v>0</v>
      </c>
      <c r="AP554" s="377">
        <f t="shared" si="462"/>
        <v>0</v>
      </c>
      <c r="AQ554" s="377">
        <f t="shared" si="463"/>
        <v>0</v>
      </c>
      <c r="AR554" s="377">
        <f t="shared" si="464"/>
        <v>0</v>
      </c>
      <c r="AS554" s="378">
        <f t="shared" si="465"/>
        <v>0</v>
      </c>
      <c r="AT554" s="106"/>
      <c r="AU554" s="106"/>
      <c r="AV554" s="1103">
        <v>0.25</v>
      </c>
      <c r="AW554" s="377">
        <f t="shared" si="483"/>
        <v>0</v>
      </c>
      <c r="AX554" s="377">
        <f t="shared" si="484"/>
        <v>0</v>
      </c>
      <c r="AY554" s="377">
        <f t="shared" si="485"/>
        <v>0</v>
      </c>
      <c r="AZ554" s="377">
        <f t="shared" si="466"/>
        <v>0</v>
      </c>
      <c r="BA554" s="377">
        <f t="shared" si="467"/>
        <v>0</v>
      </c>
      <c r="BB554" s="377">
        <f t="shared" si="468"/>
        <v>0</v>
      </c>
      <c r="BC554" s="378">
        <f t="shared" si="469"/>
        <v>0</v>
      </c>
      <c r="BD554" s="106"/>
      <c r="BE554" s="106"/>
      <c r="BF554" s="1103">
        <v>0.25</v>
      </c>
      <c r="BG554" s="377">
        <f t="shared" si="486"/>
        <v>0</v>
      </c>
      <c r="BH554" s="377">
        <f t="shared" si="487"/>
        <v>0</v>
      </c>
      <c r="BI554" s="377">
        <f t="shared" si="488"/>
        <v>0</v>
      </c>
      <c r="BJ554" s="377">
        <f t="shared" si="470"/>
        <v>0</v>
      </c>
      <c r="BK554" s="377">
        <f t="shared" si="471"/>
        <v>0</v>
      </c>
      <c r="BL554" s="377">
        <f t="shared" si="472"/>
        <v>0</v>
      </c>
      <c r="BM554" s="378">
        <f t="shared" si="473"/>
        <v>0</v>
      </c>
    </row>
    <row r="555" spans="2:65" x14ac:dyDescent="0.25">
      <c r="B555" s="1103">
        <v>0.24</v>
      </c>
      <c r="C555" s="377"/>
      <c r="D555" s="377"/>
      <c r="E555" s="377"/>
      <c r="F555" s="377">
        <f>'Form 5 BIODIESEL'!E452</f>
        <v>0</v>
      </c>
      <c r="G555" s="377">
        <f>'Form 6 LNG'!E452</f>
        <v>0</v>
      </c>
      <c r="H555" s="377">
        <f>'Form 7 BUNKER C'!E452</f>
        <v>0</v>
      </c>
      <c r="I555" s="378">
        <f>'Form 8 LFO Diesel'!E452</f>
        <v>0</v>
      </c>
      <c r="J555" s="106"/>
      <c r="K555" s="106"/>
      <c r="L555" s="106"/>
      <c r="M555" s="106"/>
      <c r="N555" s="106"/>
      <c r="O555" s="106"/>
      <c r="P555" s="106"/>
      <c r="Q555" s="106"/>
      <c r="R555" s="1103">
        <v>0.24</v>
      </c>
      <c r="S555" s="377">
        <f t="shared" si="474"/>
        <v>0</v>
      </c>
      <c r="T555" s="377">
        <f t="shared" si="475"/>
        <v>0</v>
      </c>
      <c r="U555" s="377">
        <f t="shared" si="476"/>
        <v>0</v>
      </c>
      <c r="V555" s="377">
        <f t="shared" si="454"/>
        <v>0</v>
      </c>
      <c r="W555" s="377">
        <f t="shared" si="455"/>
        <v>0</v>
      </c>
      <c r="X555" s="377">
        <f t="shared" si="456"/>
        <v>0</v>
      </c>
      <c r="Y555" s="378">
        <f t="shared" si="457"/>
        <v>0</v>
      </c>
      <c r="Z555" s="106"/>
      <c r="AA555" s="106"/>
      <c r="AB555" s="1103">
        <v>0.24</v>
      </c>
      <c r="AC555" s="377">
        <f t="shared" si="477"/>
        <v>0</v>
      </c>
      <c r="AD555" s="377">
        <f t="shared" si="478"/>
        <v>0</v>
      </c>
      <c r="AE555" s="377">
        <f t="shared" si="479"/>
        <v>0</v>
      </c>
      <c r="AF555" s="377">
        <f t="shared" si="458"/>
        <v>0</v>
      </c>
      <c r="AG555" s="377">
        <f t="shared" si="459"/>
        <v>0</v>
      </c>
      <c r="AH555" s="377">
        <f t="shared" si="460"/>
        <v>0</v>
      </c>
      <c r="AI555" s="378">
        <f t="shared" si="461"/>
        <v>0</v>
      </c>
      <c r="AJ555" s="106"/>
      <c r="AK555" s="106"/>
      <c r="AL555" s="1103">
        <v>0.24</v>
      </c>
      <c r="AM555" s="377">
        <f t="shared" si="480"/>
        <v>0</v>
      </c>
      <c r="AN555" s="377">
        <f t="shared" si="481"/>
        <v>0</v>
      </c>
      <c r="AO555" s="377">
        <f t="shared" si="482"/>
        <v>0</v>
      </c>
      <c r="AP555" s="377">
        <f t="shared" si="462"/>
        <v>0</v>
      </c>
      <c r="AQ555" s="377">
        <f t="shared" si="463"/>
        <v>0</v>
      </c>
      <c r="AR555" s="377">
        <f t="shared" si="464"/>
        <v>0</v>
      </c>
      <c r="AS555" s="378">
        <f t="shared" si="465"/>
        <v>0</v>
      </c>
      <c r="AT555" s="106"/>
      <c r="AU555" s="106"/>
      <c r="AV555" s="1103">
        <v>0.24</v>
      </c>
      <c r="AW555" s="377">
        <f t="shared" si="483"/>
        <v>0</v>
      </c>
      <c r="AX555" s="377">
        <f t="shared" si="484"/>
        <v>0</v>
      </c>
      <c r="AY555" s="377">
        <f t="shared" si="485"/>
        <v>0</v>
      </c>
      <c r="AZ555" s="377">
        <f t="shared" si="466"/>
        <v>0</v>
      </c>
      <c r="BA555" s="377">
        <f t="shared" si="467"/>
        <v>0</v>
      </c>
      <c r="BB555" s="377">
        <f t="shared" si="468"/>
        <v>0</v>
      </c>
      <c r="BC555" s="378">
        <f t="shared" si="469"/>
        <v>0</v>
      </c>
      <c r="BD555" s="106"/>
      <c r="BE555" s="106"/>
      <c r="BF555" s="1103">
        <v>0.24</v>
      </c>
      <c r="BG555" s="377">
        <f t="shared" si="486"/>
        <v>0</v>
      </c>
      <c r="BH555" s="377">
        <f t="shared" si="487"/>
        <v>0</v>
      </c>
      <c r="BI555" s="377">
        <f t="shared" si="488"/>
        <v>0</v>
      </c>
      <c r="BJ555" s="377">
        <f t="shared" si="470"/>
        <v>0</v>
      </c>
      <c r="BK555" s="377">
        <f t="shared" si="471"/>
        <v>0</v>
      </c>
      <c r="BL555" s="377">
        <f t="shared" si="472"/>
        <v>0</v>
      </c>
      <c r="BM555" s="378">
        <f t="shared" si="473"/>
        <v>0</v>
      </c>
    </row>
    <row r="556" spans="2:65" x14ac:dyDescent="0.25">
      <c r="B556" s="1103">
        <v>0.23</v>
      </c>
      <c r="C556" s="377"/>
      <c r="D556" s="377"/>
      <c r="E556" s="377"/>
      <c r="F556" s="377">
        <f>'Form 5 BIODIESEL'!E453</f>
        <v>0</v>
      </c>
      <c r="G556" s="377">
        <f>'Form 6 LNG'!E453</f>
        <v>0</v>
      </c>
      <c r="H556" s="377">
        <f>'Form 7 BUNKER C'!E453</f>
        <v>0</v>
      </c>
      <c r="I556" s="378">
        <f>'Form 8 LFO Diesel'!E453</f>
        <v>0</v>
      </c>
      <c r="J556" s="106"/>
      <c r="K556" s="106"/>
      <c r="L556" s="106"/>
      <c r="M556" s="106"/>
      <c r="N556" s="106"/>
      <c r="O556" s="106"/>
      <c r="P556" s="106"/>
      <c r="Q556" s="106"/>
      <c r="R556" s="1103">
        <v>0.23</v>
      </c>
      <c r="S556" s="377">
        <f t="shared" si="474"/>
        <v>0</v>
      </c>
      <c r="T556" s="377">
        <f t="shared" si="475"/>
        <v>0</v>
      </c>
      <c r="U556" s="377">
        <f t="shared" si="476"/>
        <v>0</v>
      </c>
      <c r="V556" s="377">
        <f t="shared" si="454"/>
        <v>0</v>
      </c>
      <c r="W556" s="377">
        <f t="shared" si="455"/>
        <v>0</v>
      </c>
      <c r="X556" s="377">
        <f t="shared" si="456"/>
        <v>0</v>
      </c>
      <c r="Y556" s="378">
        <f t="shared" si="457"/>
        <v>0</v>
      </c>
      <c r="Z556" s="106"/>
      <c r="AA556" s="106"/>
      <c r="AB556" s="1103">
        <v>0.23</v>
      </c>
      <c r="AC556" s="377">
        <f t="shared" si="477"/>
        <v>0</v>
      </c>
      <c r="AD556" s="377">
        <f t="shared" si="478"/>
        <v>0</v>
      </c>
      <c r="AE556" s="377">
        <f t="shared" si="479"/>
        <v>0</v>
      </c>
      <c r="AF556" s="377">
        <f t="shared" si="458"/>
        <v>0</v>
      </c>
      <c r="AG556" s="377">
        <f t="shared" si="459"/>
        <v>0</v>
      </c>
      <c r="AH556" s="377">
        <f t="shared" si="460"/>
        <v>0</v>
      </c>
      <c r="AI556" s="378">
        <f t="shared" si="461"/>
        <v>0</v>
      </c>
      <c r="AJ556" s="106"/>
      <c r="AK556" s="106"/>
      <c r="AL556" s="1103">
        <v>0.23</v>
      </c>
      <c r="AM556" s="377">
        <f t="shared" si="480"/>
        <v>0</v>
      </c>
      <c r="AN556" s="377">
        <f t="shared" si="481"/>
        <v>0</v>
      </c>
      <c r="AO556" s="377">
        <f t="shared" si="482"/>
        <v>0</v>
      </c>
      <c r="AP556" s="377">
        <f t="shared" si="462"/>
        <v>0</v>
      </c>
      <c r="AQ556" s="377">
        <f t="shared" si="463"/>
        <v>0</v>
      </c>
      <c r="AR556" s="377">
        <f t="shared" si="464"/>
        <v>0</v>
      </c>
      <c r="AS556" s="378">
        <f t="shared" si="465"/>
        <v>0</v>
      </c>
      <c r="AT556" s="106"/>
      <c r="AU556" s="106"/>
      <c r="AV556" s="1103">
        <v>0.23</v>
      </c>
      <c r="AW556" s="377">
        <f t="shared" si="483"/>
        <v>0</v>
      </c>
      <c r="AX556" s="377">
        <f t="shared" si="484"/>
        <v>0</v>
      </c>
      <c r="AY556" s="377">
        <f t="shared" si="485"/>
        <v>0</v>
      </c>
      <c r="AZ556" s="377">
        <f t="shared" si="466"/>
        <v>0</v>
      </c>
      <c r="BA556" s="377">
        <f t="shared" si="467"/>
        <v>0</v>
      </c>
      <c r="BB556" s="377">
        <f t="shared" si="468"/>
        <v>0</v>
      </c>
      <c r="BC556" s="378">
        <f t="shared" si="469"/>
        <v>0</v>
      </c>
      <c r="BD556" s="106"/>
      <c r="BE556" s="106"/>
      <c r="BF556" s="1103">
        <v>0.23</v>
      </c>
      <c r="BG556" s="377">
        <f t="shared" si="486"/>
        <v>0</v>
      </c>
      <c r="BH556" s="377">
        <f t="shared" si="487"/>
        <v>0</v>
      </c>
      <c r="BI556" s="377">
        <f t="shared" si="488"/>
        <v>0</v>
      </c>
      <c r="BJ556" s="377">
        <f t="shared" si="470"/>
        <v>0</v>
      </c>
      <c r="BK556" s="377">
        <f t="shared" si="471"/>
        <v>0</v>
      </c>
      <c r="BL556" s="377">
        <f t="shared" si="472"/>
        <v>0</v>
      </c>
      <c r="BM556" s="378">
        <f t="shared" si="473"/>
        <v>0</v>
      </c>
    </row>
    <row r="557" spans="2:65" x14ac:dyDescent="0.25">
      <c r="B557" s="1103">
        <v>0.22</v>
      </c>
      <c r="C557" s="377"/>
      <c r="D557" s="377"/>
      <c r="E557" s="377"/>
      <c r="F557" s="377">
        <f>'Form 5 BIODIESEL'!E454</f>
        <v>0</v>
      </c>
      <c r="G557" s="377">
        <f>'Form 6 LNG'!E454</f>
        <v>0</v>
      </c>
      <c r="H557" s="377">
        <f>'Form 7 BUNKER C'!E454</f>
        <v>0</v>
      </c>
      <c r="I557" s="378">
        <f>'Form 8 LFO Diesel'!E454</f>
        <v>0</v>
      </c>
      <c r="J557" s="106"/>
      <c r="K557" s="106"/>
      <c r="L557" s="106"/>
      <c r="M557" s="106"/>
      <c r="N557" s="106"/>
      <c r="O557" s="106"/>
      <c r="P557" s="106"/>
      <c r="Q557" s="106"/>
      <c r="R557" s="1103">
        <v>0.22</v>
      </c>
      <c r="S557" s="377">
        <f t="shared" si="474"/>
        <v>0</v>
      </c>
      <c r="T557" s="377">
        <f t="shared" si="475"/>
        <v>0</v>
      </c>
      <c r="U557" s="377">
        <f t="shared" si="476"/>
        <v>0</v>
      </c>
      <c r="V557" s="377">
        <f t="shared" si="454"/>
        <v>0</v>
      </c>
      <c r="W557" s="377">
        <f t="shared" si="455"/>
        <v>0</v>
      </c>
      <c r="X557" s="377">
        <f t="shared" si="456"/>
        <v>0</v>
      </c>
      <c r="Y557" s="378">
        <f t="shared" si="457"/>
        <v>0</v>
      </c>
      <c r="Z557" s="106"/>
      <c r="AA557" s="106"/>
      <c r="AB557" s="1103">
        <v>0.22</v>
      </c>
      <c r="AC557" s="377">
        <f t="shared" si="477"/>
        <v>0</v>
      </c>
      <c r="AD557" s="377">
        <f t="shared" si="478"/>
        <v>0</v>
      </c>
      <c r="AE557" s="377">
        <f t="shared" si="479"/>
        <v>0</v>
      </c>
      <c r="AF557" s="377">
        <f t="shared" si="458"/>
        <v>0</v>
      </c>
      <c r="AG557" s="377">
        <f t="shared" si="459"/>
        <v>0</v>
      </c>
      <c r="AH557" s="377">
        <f t="shared" si="460"/>
        <v>0</v>
      </c>
      <c r="AI557" s="378">
        <f t="shared" si="461"/>
        <v>0</v>
      </c>
      <c r="AJ557" s="106"/>
      <c r="AK557" s="106"/>
      <c r="AL557" s="1103">
        <v>0.22</v>
      </c>
      <c r="AM557" s="377">
        <f t="shared" si="480"/>
        <v>0</v>
      </c>
      <c r="AN557" s="377">
        <f t="shared" si="481"/>
        <v>0</v>
      </c>
      <c r="AO557" s="377">
        <f t="shared" si="482"/>
        <v>0</v>
      </c>
      <c r="AP557" s="377">
        <f t="shared" si="462"/>
        <v>0</v>
      </c>
      <c r="AQ557" s="377">
        <f t="shared" si="463"/>
        <v>0</v>
      </c>
      <c r="AR557" s="377">
        <f t="shared" si="464"/>
        <v>0</v>
      </c>
      <c r="AS557" s="378">
        <f t="shared" si="465"/>
        <v>0</v>
      </c>
      <c r="AT557" s="106"/>
      <c r="AU557" s="106"/>
      <c r="AV557" s="1103">
        <v>0.22</v>
      </c>
      <c r="AW557" s="377">
        <f t="shared" si="483"/>
        <v>0</v>
      </c>
      <c r="AX557" s="377">
        <f t="shared" si="484"/>
        <v>0</v>
      </c>
      <c r="AY557" s="377">
        <f t="shared" si="485"/>
        <v>0</v>
      </c>
      <c r="AZ557" s="377">
        <f t="shared" si="466"/>
        <v>0</v>
      </c>
      <c r="BA557" s="377">
        <f t="shared" si="467"/>
        <v>0</v>
      </c>
      <c r="BB557" s="377">
        <f t="shared" si="468"/>
        <v>0</v>
      </c>
      <c r="BC557" s="378">
        <f t="shared" si="469"/>
        <v>0</v>
      </c>
      <c r="BD557" s="106"/>
      <c r="BE557" s="106"/>
      <c r="BF557" s="1103">
        <v>0.22</v>
      </c>
      <c r="BG557" s="377">
        <f t="shared" si="486"/>
        <v>0</v>
      </c>
      <c r="BH557" s="377">
        <f t="shared" si="487"/>
        <v>0</v>
      </c>
      <c r="BI557" s="377">
        <f t="shared" si="488"/>
        <v>0</v>
      </c>
      <c r="BJ557" s="377">
        <f t="shared" si="470"/>
        <v>0</v>
      </c>
      <c r="BK557" s="377">
        <f t="shared" si="471"/>
        <v>0</v>
      </c>
      <c r="BL557" s="377">
        <f t="shared" si="472"/>
        <v>0</v>
      </c>
      <c r="BM557" s="378">
        <f t="shared" si="473"/>
        <v>0</v>
      </c>
    </row>
    <row r="558" spans="2:65" x14ac:dyDescent="0.25">
      <c r="B558" s="1103">
        <v>0.21</v>
      </c>
      <c r="C558" s="377"/>
      <c r="D558" s="377"/>
      <c r="E558" s="377"/>
      <c r="F558" s="377">
        <f>'Form 5 BIODIESEL'!E455</f>
        <v>0</v>
      </c>
      <c r="G558" s="377">
        <f>'Form 6 LNG'!E455</f>
        <v>0</v>
      </c>
      <c r="H558" s="377">
        <f>'Form 7 BUNKER C'!E455</f>
        <v>0</v>
      </c>
      <c r="I558" s="378">
        <f>'Form 8 LFO Diesel'!E455</f>
        <v>0</v>
      </c>
      <c r="J558" s="106"/>
      <c r="K558" s="106"/>
      <c r="L558" s="106"/>
      <c r="M558" s="106"/>
      <c r="N558" s="106"/>
      <c r="O558" s="106"/>
      <c r="P558" s="106"/>
      <c r="Q558" s="106"/>
      <c r="R558" s="1103">
        <v>0.21</v>
      </c>
      <c r="S558" s="377">
        <f t="shared" si="474"/>
        <v>0</v>
      </c>
      <c r="T558" s="377">
        <f t="shared" si="475"/>
        <v>0</v>
      </c>
      <c r="U558" s="377">
        <f t="shared" si="476"/>
        <v>0</v>
      </c>
      <c r="V558" s="377">
        <f t="shared" si="454"/>
        <v>0</v>
      </c>
      <c r="W558" s="377">
        <f t="shared" si="455"/>
        <v>0</v>
      </c>
      <c r="X558" s="377">
        <f t="shared" si="456"/>
        <v>0</v>
      </c>
      <c r="Y558" s="378">
        <f t="shared" si="457"/>
        <v>0</v>
      </c>
      <c r="Z558" s="106"/>
      <c r="AA558" s="106"/>
      <c r="AB558" s="1103">
        <v>0.21</v>
      </c>
      <c r="AC558" s="377">
        <f t="shared" si="477"/>
        <v>0</v>
      </c>
      <c r="AD558" s="377">
        <f t="shared" si="478"/>
        <v>0</v>
      </c>
      <c r="AE558" s="377">
        <f t="shared" si="479"/>
        <v>0</v>
      </c>
      <c r="AF558" s="377">
        <f t="shared" si="458"/>
        <v>0</v>
      </c>
      <c r="AG558" s="377">
        <f t="shared" si="459"/>
        <v>0</v>
      </c>
      <c r="AH558" s="377">
        <f t="shared" si="460"/>
        <v>0</v>
      </c>
      <c r="AI558" s="378">
        <f t="shared" si="461"/>
        <v>0</v>
      </c>
      <c r="AJ558" s="106"/>
      <c r="AK558" s="106"/>
      <c r="AL558" s="1103">
        <v>0.21</v>
      </c>
      <c r="AM558" s="377">
        <f t="shared" si="480"/>
        <v>0</v>
      </c>
      <c r="AN558" s="377">
        <f t="shared" si="481"/>
        <v>0</v>
      </c>
      <c r="AO558" s="377">
        <f t="shared" si="482"/>
        <v>0</v>
      </c>
      <c r="AP558" s="377">
        <f t="shared" si="462"/>
        <v>0</v>
      </c>
      <c r="AQ558" s="377">
        <f t="shared" si="463"/>
        <v>0</v>
      </c>
      <c r="AR558" s="377">
        <f t="shared" si="464"/>
        <v>0</v>
      </c>
      <c r="AS558" s="378">
        <f t="shared" si="465"/>
        <v>0</v>
      </c>
      <c r="AT558" s="106"/>
      <c r="AU558" s="106"/>
      <c r="AV558" s="1103">
        <v>0.21</v>
      </c>
      <c r="AW558" s="377">
        <f t="shared" si="483"/>
        <v>0</v>
      </c>
      <c r="AX558" s="377">
        <f t="shared" si="484"/>
        <v>0</v>
      </c>
      <c r="AY558" s="377">
        <f t="shared" si="485"/>
        <v>0</v>
      </c>
      <c r="AZ558" s="377">
        <f t="shared" si="466"/>
        <v>0</v>
      </c>
      <c r="BA558" s="377">
        <f t="shared" si="467"/>
        <v>0</v>
      </c>
      <c r="BB558" s="377">
        <f t="shared" si="468"/>
        <v>0</v>
      </c>
      <c r="BC558" s="378">
        <f t="shared" si="469"/>
        <v>0</v>
      </c>
      <c r="BD558" s="106"/>
      <c r="BE558" s="106"/>
      <c r="BF558" s="1103">
        <v>0.21</v>
      </c>
      <c r="BG558" s="377">
        <f t="shared" si="486"/>
        <v>0</v>
      </c>
      <c r="BH558" s="377">
        <f t="shared" si="487"/>
        <v>0</v>
      </c>
      <c r="BI558" s="377">
        <f t="shared" si="488"/>
        <v>0</v>
      </c>
      <c r="BJ558" s="377">
        <f t="shared" si="470"/>
        <v>0</v>
      </c>
      <c r="BK558" s="377">
        <f t="shared" si="471"/>
        <v>0</v>
      </c>
      <c r="BL558" s="377">
        <f t="shared" si="472"/>
        <v>0</v>
      </c>
      <c r="BM558" s="378">
        <f t="shared" si="473"/>
        <v>0</v>
      </c>
    </row>
    <row r="559" spans="2:65" x14ac:dyDescent="0.25">
      <c r="B559" s="1103">
        <v>0.2</v>
      </c>
      <c r="C559" s="377"/>
      <c r="D559" s="377"/>
      <c r="E559" s="377"/>
      <c r="F559" s="377">
        <f>'Form 5 BIODIESEL'!E456</f>
        <v>0</v>
      </c>
      <c r="G559" s="377">
        <f>'Form 6 LNG'!E456</f>
        <v>0</v>
      </c>
      <c r="H559" s="377">
        <f>'Form 7 BUNKER C'!E456</f>
        <v>0</v>
      </c>
      <c r="I559" s="378">
        <f>'Form 8 LFO Diesel'!E456</f>
        <v>0</v>
      </c>
      <c r="J559" s="106"/>
      <c r="K559" s="106"/>
      <c r="L559" s="106"/>
      <c r="M559" s="106"/>
      <c r="N559" s="106"/>
      <c r="O559" s="106"/>
      <c r="P559" s="106"/>
      <c r="Q559" s="106"/>
      <c r="R559" s="1103">
        <v>0.2</v>
      </c>
      <c r="S559" s="377">
        <f t="shared" si="474"/>
        <v>0</v>
      </c>
      <c r="T559" s="377">
        <f t="shared" si="475"/>
        <v>0</v>
      </c>
      <c r="U559" s="377">
        <f t="shared" si="476"/>
        <v>0</v>
      </c>
      <c r="V559" s="377">
        <f t="shared" si="454"/>
        <v>0</v>
      </c>
      <c r="W559" s="377">
        <f t="shared" si="455"/>
        <v>0</v>
      </c>
      <c r="X559" s="377">
        <f t="shared" si="456"/>
        <v>0</v>
      </c>
      <c r="Y559" s="378">
        <f t="shared" si="457"/>
        <v>0</v>
      </c>
      <c r="Z559" s="106"/>
      <c r="AA559" s="106"/>
      <c r="AB559" s="1103">
        <v>0.2</v>
      </c>
      <c r="AC559" s="377">
        <f t="shared" si="477"/>
        <v>0</v>
      </c>
      <c r="AD559" s="377">
        <f t="shared" si="478"/>
        <v>0</v>
      </c>
      <c r="AE559" s="377">
        <f t="shared" si="479"/>
        <v>0</v>
      </c>
      <c r="AF559" s="377">
        <f t="shared" si="458"/>
        <v>0</v>
      </c>
      <c r="AG559" s="377">
        <f t="shared" si="459"/>
        <v>0</v>
      </c>
      <c r="AH559" s="377">
        <f t="shared" si="460"/>
        <v>0</v>
      </c>
      <c r="AI559" s="378">
        <f t="shared" si="461"/>
        <v>0</v>
      </c>
      <c r="AJ559" s="106"/>
      <c r="AK559" s="106"/>
      <c r="AL559" s="1103">
        <v>0.2</v>
      </c>
      <c r="AM559" s="377">
        <f t="shared" si="480"/>
        <v>0</v>
      </c>
      <c r="AN559" s="377">
        <f t="shared" si="481"/>
        <v>0</v>
      </c>
      <c r="AO559" s="377">
        <f t="shared" si="482"/>
        <v>0</v>
      </c>
      <c r="AP559" s="377">
        <f t="shared" si="462"/>
        <v>0</v>
      </c>
      <c r="AQ559" s="377">
        <f t="shared" si="463"/>
        <v>0</v>
      </c>
      <c r="AR559" s="377">
        <f t="shared" si="464"/>
        <v>0</v>
      </c>
      <c r="AS559" s="378">
        <f t="shared" si="465"/>
        <v>0</v>
      </c>
      <c r="AT559" s="106"/>
      <c r="AU559" s="106"/>
      <c r="AV559" s="1103">
        <v>0.2</v>
      </c>
      <c r="AW559" s="377">
        <f t="shared" si="483"/>
        <v>0</v>
      </c>
      <c r="AX559" s="377">
        <f t="shared" si="484"/>
        <v>0</v>
      </c>
      <c r="AY559" s="377">
        <f t="shared" si="485"/>
        <v>0</v>
      </c>
      <c r="AZ559" s="377">
        <f t="shared" si="466"/>
        <v>0</v>
      </c>
      <c r="BA559" s="377">
        <f t="shared" si="467"/>
        <v>0</v>
      </c>
      <c r="BB559" s="377">
        <f t="shared" si="468"/>
        <v>0</v>
      </c>
      <c r="BC559" s="378">
        <f t="shared" si="469"/>
        <v>0</v>
      </c>
      <c r="BD559" s="106"/>
      <c r="BE559" s="106"/>
      <c r="BF559" s="1103">
        <v>0.2</v>
      </c>
      <c r="BG559" s="377">
        <f t="shared" si="486"/>
        <v>0</v>
      </c>
      <c r="BH559" s="377">
        <f t="shared" si="487"/>
        <v>0</v>
      </c>
      <c r="BI559" s="377">
        <f t="shared" si="488"/>
        <v>0</v>
      </c>
      <c r="BJ559" s="377">
        <f t="shared" si="470"/>
        <v>0</v>
      </c>
      <c r="BK559" s="377">
        <f t="shared" si="471"/>
        <v>0</v>
      </c>
      <c r="BL559" s="377">
        <f t="shared" si="472"/>
        <v>0</v>
      </c>
      <c r="BM559" s="378">
        <f t="shared" si="473"/>
        <v>0</v>
      </c>
    </row>
    <row r="560" spans="2:65" x14ac:dyDescent="0.25">
      <c r="B560" s="1103">
        <v>0.19</v>
      </c>
      <c r="C560" s="377"/>
      <c r="D560" s="377"/>
      <c r="E560" s="377"/>
      <c r="F560" s="377">
        <f>'Form 5 BIODIESEL'!E457</f>
        <v>0</v>
      </c>
      <c r="G560" s="377">
        <f>'Form 6 LNG'!E457</f>
        <v>0</v>
      </c>
      <c r="H560" s="377">
        <f>'Form 7 BUNKER C'!E457</f>
        <v>0</v>
      </c>
      <c r="I560" s="378">
        <f>'Form 8 LFO Diesel'!E457</f>
        <v>0</v>
      </c>
      <c r="J560" s="106"/>
      <c r="K560" s="106"/>
      <c r="L560" s="106"/>
      <c r="M560" s="106"/>
      <c r="N560" s="106"/>
      <c r="O560" s="106"/>
      <c r="P560" s="106"/>
      <c r="Q560" s="106"/>
      <c r="R560" s="1103">
        <v>0.19</v>
      </c>
      <c r="S560" s="377">
        <f t="shared" si="474"/>
        <v>0</v>
      </c>
      <c r="T560" s="377">
        <f t="shared" si="475"/>
        <v>0</v>
      </c>
      <c r="U560" s="377">
        <f t="shared" si="476"/>
        <v>0</v>
      </c>
      <c r="V560" s="377">
        <f t="shared" si="454"/>
        <v>0</v>
      </c>
      <c r="W560" s="377">
        <f t="shared" si="455"/>
        <v>0</v>
      </c>
      <c r="X560" s="377">
        <f t="shared" si="456"/>
        <v>0</v>
      </c>
      <c r="Y560" s="378">
        <f t="shared" si="457"/>
        <v>0</v>
      </c>
      <c r="Z560" s="106"/>
      <c r="AA560" s="106"/>
      <c r="AB560" s="1103">
        <v>0.19</v>
      </c>
      <c r="AC560" s="377">
        <f t="shared" si="477"/>
        <v>0</v>
      </c>
      <c r="AD560" s="377">
        <f t="shared" si="478"/>
        <v>0</v>
      </c>
      <c r="AE560" s="377">
        <f t="shared" si="479"/>
        <v>0</v>
      </c>
      <c r="AF560" s="377">
        <f t="shared" si="458"/>
        <v>0</v>
      </c>
      <c r="AG560" s="377">
        <f t="shared" si="459"/>
        <v>0</v>
      </c>
      <c r="AH560" s="377">
        <f t="shared" si="460"/>
        <v>0</v>
      </c>
      <c r="AI560" s="378">
        <f t="shared" si="461"/>
        <v>0</v>
      </c>
      <c r="AJ560" s="106"/>
      <c r="AK560" s="106"/>
      <c r="AL560" s="1103">
        <v>0.19</v>
      </c>
      <c r="AM560" s="377">
        <f t="shared" si="480"/>
        <v>0</v>
      </c>
      <c r="AN560" s="377">
        <f t="shared" si="481"/>
        <v>0</v>
      </c>
      <c r="AO560" s="377">
        <f t="shared" si="482"/>
        <v>0</v>
      </c>
      <c r="AP560" s="377">
        <f t="shared" si="462"/>
        <v>0</v>
      </c>
      <c r="AQ560" s="377">
        <f t="shared" si="463"/>
        <v>0</v>
      </c>
      <c r="AR560" s="377">
        <f t="shared" si="464"/>
        <v>0</v>
      </c>
      <c r="AS560" s="378">
        <f t="shared" si="465"/>
        <v>0</v>
      </c>
      <c r="AT560" s="106"/>
      <c r="AU560" s="106"/>
      <c r="AV560" s="1103">
        <v>0.19</v>
      </c>
      <c r="AW560" s="377">
        <f t="shared" si="483"/>
        <v>0</v>
      </c>
      <c r="AX560" s="377">
        <f t="shared" si="484"/>
        <v>0</v>
      </c>
      <c r="AY560" s="377">
        <f t="shared" si="485"/>
        <v>0</v>
      </c>
      <c r="AZ560" s="377">
        <f t="shared" si="466"/>
        <v>0</v>
      </c>
      <c r="BA560" s="377">
        <f t="shared" si="467"/>
        <v>0</v>
      </c>
      <c r="BB560" s="377">
        <f t="shared" si="468"/>
        <v>0</v>
      </c>
      <c r="BC560" s="378">
        <f t="shared" si="469"/>
        <v>0</v>
      </c>
      <c r="BD560" s="106"/>
      <c r="BE560" s="106"/>
      <c r="BF560" s="1103">
        <v>0.19</v>
      </c>
      <c r="BG560" s="377">
        <f t="shared" si="486"/>
        <v>0</v>
      </c>
      <c r="BH560" s="377">
        <f t="shared" si="487"/>
        <v>0</v>
      </c>
      <c r="BI560" s="377">
        <f t="shared" si="488"/>
        <v>0</v>
      </c>
      <c r="BJ560" s="377">
        <f t="shared" si="470"/>
        <v>0</v>
      </c>
      <c r="BK560" s="377">
        <f t="shared" si="471"/>
        <v>0</v>
      </c>
      <c r="BL560" s="377">
        <f t="shared" si="472"/>
        <v>0</v>
      </c>
      <c r="BM560" s="378">
        <f t="shared" si="473"/>
        <v>0</v>
      </c>
    </row>
    <row r="561" spans="2:65" x14ac:dyDescent="0.25">
      <c r="B561" s="1103">
        <v>0.18</v>
      </c>
      <c r="C561" s="377"/>
      <c r="D561" s="377"/>
      <c r="E561" s="377"/>
      <c r="F561" s="377">
        <f>'Form 5 BIODIESEL'!E458</f>
        <v>0</v>
      </c>
      <c r="G561" s="377">
        <f>'Form 6 LNG'!E458</f>
        <v>0</v>
      </c>
      <c r="H561" s="377">
        <f>'Form 7 BUNKER C'!E458</f>
        <v>0</v>
      </c>
      <c r="I561" s="378">
        <f>'Form 8 LFO Diesel'!E458</f>
        <v>0</v>
      </c>
      <c r="J561" s="106"/>
      <c r="K561" s="106"/>
      <c r="L561" s="106"/>
      <c r="M561" s="106"/>
      <c r="N561" s="106"/>
      <c r="O561" s="106"/>
      <c r="P561" s="106"/>
      <c r="Q561" s="106"/>
      <c r="R561" s="1103">
        <v>0.18</v>
      </c>
      <c r="S561" s="377">
        <f t="shared" si="474"/>
        <v>0</v>
      </c>
      <c r="T561" s="377">
        <f t="shared" si="475"/>
        <v>0</v>
      </c>
      <c r="U561" s="377">
        <f t="shared" si="476"/>
        <v>0</v>
      </c>
      <c r="V561" s="377">
        <f t="shared" si="454"/>
        <v>0</v>
      </c>
      <c r="W561" s="377">
        <f t="shared" si="455"/>
        <v>0</v>
      </c>
      <c r="X561" s="377">
        <f t="shared" si="456"/>
        <v>0</v>
      </c>
      <c r="Y561" s="378">
        <f t="shared" si="457"/>
        <v>0</v>
      </c>
      <c r="Z561" s="106"/>
      <c r="AA561" s="106"/>
      <c r="AB561" s="1103">
        <v>0.18</v>
      </c>
      <c r="AC561" s="377">
        <f t="shared" si="477"/>
        <v>0</v>
      </c>
      <c r="AD561" s="377">
        <f t="shared" si="478"/>
        <v>0</v>
      </c>
      <c r="AE561" s="377">
        <f t="shared" si="479"/>
        <v>0</v>
      </c>
      <c r="AF561" s="377">
        <f t="shared" si="458"/>
        <v>0</v>
      </c>
      <c r="AG561" s="377">
        <f t="shared" si="459"/>
        <v>0</v>
      </c>
      <c r="AH561" s="377">
        <f t="shared" si="460"/>
        <v>0</v>
      </c>
      <c r="AI561" s="378">
        <f t="shared" si="461"/>
        <v>0</v>
      </c>
      <c r="AJ561" s="106"/>
      <c r="AK561" s="106"/>
      <c r="AL561" s="1103">
        <v>0.18</v>
      </c>
      <c r="AM561" s="377">
        <f t="shared" si="480"/>
        <v>0</v>
      </c>
      <c r="AN561" s="377">
        <f t="shared" si="481"/>
        <v>0</v>
      </c>
      <c r="AO561" s="377">
        <f t="shared" si="482"/>
        <v>0</v>
      </c>
      <c r="AP561" s="377">
        <f t="shared" si="462"/>
        <v>0</v>
      </c>
      <c r="AQ561" s="377">
        <f t="shared" si="463"/>
        <v>0</v>
      </c>
      <c r="AR561" s="377">
        <f t="shared" si="464"/>
        <v>0</v>
      </c>
      <c r="AS561" s="378">
        <f t="shared" si="465"/>
        <v>0</v>
      </c>
      <c r="AT561" s="106"/>
      <c r="AU561" s="106"/>
      <c r="AV561" s="1103">
        <v>0.18</v>
      </c>
      <c r="AW561" s="377">
        <f t="shared" si="483"/>
        <v>0</v>
      </c>
      <c r="AX561" s="377">
        <f t="shared" si="484"/>
        <v>0</v>
      </c>
      <c r="AY561" s="377">
        <f t="shared" si="485"/>
        <v>0</v>
      </c>
      <c r="AZ561" s="377">
        <f t="shared" si="466"/>
        <v>0</v>
      </c>
      <c r="BA561" s="377">
        <f t="shared" si="467"/>
        <v>0</v>
      </c>
      <c r="BB561" s="377">
        <f t="shared" si="468"/>
        <v>0</v>
      </c>
      <c r="BC561" s="378">
        <f t="shared" si="469"/>
        <v>0</v>
      </c>
      <c r="BD561" s="106"/>
      <c r="BE561" s="106"/>
      <c r="BF561" s="1103">
        <v>0.18</v>
      </c>
      <c r="BG561" s="377">
        <f t="shared" si="486"/>
        <v>0</v>
      </c>
      <c r="BH561" s="377">
        <f t="shared" si="487"/>
        <v>0</v>
      </c>
      <c r="BI561" s="377">
        <f t="shared" si="488"/>
        <v>0</v>
      </c>
      <c r="BJ561" s="377">
        <f t="shared" si="470"/>
        <v>0</v>
      </c>
      <c r="BK561" s="377">
        <f t="shared" si="471"/>
        <v>0</v>
      </c>
      <c r="BL561" s="377">
        <f t="shared" si="472"/>
        <v>0</v>
      </c>
      <c r="BM561" s="378">
        <f t="shared" si="473"/>
        <v>0</v>
      </c>
    </row>
    <row r="562" spans="2:65" x14ac:dyDescent="0.25">
      <c r="B562" s="1103">
        <v>0.17</v>
      </c>
      <c r="C562" s="377"/>
      <c r="D562" s="377"/>
      <c r="E562" s="377"/>
      <c r="F562" s="377">
        <f>'Form 5 BIODIESEL'!E459</f>
        <v>0</v>
      </c>
      <c r="G562" s="377">
        <f>'Form 6 LNG'!E459</f>
        <v>0</v>
      </c>
      <c r="H562" s="377">
        <f>'Form 7 BUNKER C'!E459</f>
        <v>0</v>
      </c>
      <c r="I562" s="378">
        <f>'Form 8 LFO Diesel'!E459</f>
        <v>0</v>
      </c>
      <c r="J562" s="106"/>
      <c r="K562" s="106"/>
      <c r="L562" s="106"/>
      <c r="M562" s="106"/>
      <c r="N562" s="106"/>
      <c r="O562" s="106"/>
      <c r="P562" s="106"/>
      <c r="Q562" s="106"/>
      <c r="R562" s="1103">
        <v>0.17</v>
      </c>
      <c r="S562" s="377">
        <f t="shared" si="474"/>
        <v>0</v>
      </c>
      <c r="T562" s="377">
        <f t="shared" si="475"/>
        <v>0</v>
      </c>
      <c r="U562" s="377">
        <f t="shared" si="476"/>
        <v>0</v>
      </c>
      <c r="V562" s="377">
        <f t="shared" si="454"/>
        <v>0</v>
      </c>
      <c r="W562" s="377">
        <f t="shared" si="455"/>
        <v>0</v>
      </c>
      <c r="X562" s="377">
        <f t="shared" si="456"/>
        <v>0</v>
      </c>
      <c r="Y562" s="378">
        <f t="shared" si="457"/>
        <v>0</v>
      </c>
      <c r="Z562" s="106"/>
      <c r="AA562" s="106"/>
      <c r="AB562" s="1103">
        <v>0.17</v>
      </c>
      <c r="AC562" s="377">
        <f t="shared" si="477"/>
        <v>0</v>
      </c>
      <c r="AD562" s="377">
        <f t="shared" si="478"/>
        <v>0</v>
      </c>
      <c r="AE562" s="377">
        <f t="shared" si="479"/>
        <v>0</v>
      </c>
      <c r="AF562" s="377">
        <f t="shared" si="458"/>
        <v>0</v>
      </c>
      <c r="AG562" s="377">
        <f t="shared" si="459"/>
        <v>0</v>
      </c>
      <c r="AH562" s="377">
        <f t="shared" si="460"/>
        <v>0</v>
      </c>
      <c r="AI562" s="378">
        <f t="shared" si="461"/>
        <v>0</v>
      </c>
      <c r="AJ562" s="106"/>
      <c r="AK562" s="106"/>
      <c r="AL562" s="1103">
        <v>0.17</v>
      </c>
      <c r="AM562" s="377">
        <f t="shared" si="480"/>
        <v>0</v>
      </c>
      <c r="AN562" s="377">
        <f t="shared" si="481"/>
        <v>0</v>
      </c>
      <c r="AO562" s="377">
        <f t="shared" si="482"/>
        <v>0</v>
      </c>
      <c r="AP562" s="377">
        <f t="shared" si="462"/>
        <v>0</v>
      </c>
      <c r="AQ562" s="377">
        <f t="shared" si="463"/>
        <v>0</v>
      </c>
      <c r="AR562" s="377">
        <f t="shared" si="464"/>
        <v>0</v>
      </c>
      <c r="AS562" s="378">
        <f t="shared" si="465"/>
        <v>0</v>
      </c>
      <c r="AT562" s="106"/>
      <c r="AU562" s="106"/>
      <c r="AV562" s="1103">
        <v>0.17</v>
      </c>
      <c r="AW562" s="377">
        <f t="shared" si="483"/>
        <v>0</v>
      </c>
      <c r="AX562" s="377">
        <f t="shared" si="484"/>
        <v>0</v>
      </c>
      <c r="AY562" s="377">
        <f t="shared" si="485"/>
        <v>0</v>
      </c>
      <c r="AZ562" s="377">
        <f t="shared" si="466"/>
        <v>0</v>
      </c>
      <c r="BA562" s="377">
        <f t="shared" si="467"/>
        <v>0</v>
      </c>
      <c r="BB562" s="377">
        <f t="shared" si="468"/>
        <v>0</v>
      </c>
      <c r="BC562" s="378">
        <f t="shared" si="469"/>
        <v>0</v>
      </c>
      <c r="BD562" s="106"/>
      <c r="BE562" s="106"/>
      <c r="BF562" s="1103">
        <v>0.17</v>
      </c>
      <c r="BG562" s="377">
        <f t="shared" si="486"/>
        <v>0</v>
      </c>
      <c r="BH562" s="377">
        <f t="shared" si="487"/>
        <v>0</v>
      </c>
      <c r="BI562" s="377">
        <f t="shared" si="488"/>
        <v>0</v>
      </c>
      <c r="BJ562" s="377">
        <f t="shared" si="470"/>
        <v>0</v>
      </c>
      <c r="BK562" s="377">
        <f t="shared" si="471"/>
        <v>0</v>
      </c>
      <c r="BL562" s="377">
        <f t="shared" si="472"/>
        <v>0</v>
      </c>
      <c r="BM562" s="378">
        <f t="shared" si="473"/>
        <v>0</v>
      </c>
    </row>
    <row r="563" spans="2:65" x14ac:dyDescent="0.25">
      <c r="B563" s="1103">
        <v>0.16</v>
      </c>
      <c r="C563" s="377"/>
      <c r="D563" s="377"/>
      <c r="E563" s="377"/>
      <c r="F563" s="377">
        <f>'Form 5 BIODIESEL'!E460</f>
        <v>0</v>
      </c>
      <c r="G563" s="377">
        <f>'Form 6 LNG'!E460</f>
        <v>0</v>
      </c>
      <c r="H563" s="377">
        <f>'Form 7 BUNKER C'!E460</f>
        <v>0</v>
      </c>
      <c r="I563" s="378">
        <f>'Form 8 LFO Diesel'!E460</f>
        <v>0</v>
      </c>
      <c r="J563" s="106"/>
      <c r="K563" s="106"/>
      <c r="L563" s="106"/>
      <c r="M563" s="106"/>
      <c r="N563" s="106"/>
      <c r="O563" s="106"/>
      <c r="P563" s="106"/>
      <c r="Q563" s="106"/>
      <c r="R563" s="1103">
        <v>0.16</v>
      </c>
      <c r="S563" s="377">
        <f t="shared" si="474"/>
        <v>0</v>
      </c>
      <c r="T563" s="377">
        <f t="shared" si="475"/>
        <v>0</v>
      </c>
      <c r="U563" s="377">
        <f t="shared" si="476"/>
        <v>0</v>
      </c>
      <c r="V563" s="377">
        <f t="shared" si="454"/>
        <v>0</v>
      </c>
      <c r="W563" s="377">
        <f t="shared" si="455"/>
        <v>0</v>
      </c>
      <c r="X563" s="377">
        <f t="shared" si="456"/>
        <v>0</v>
      </c>
      <c r="Y563" s="378">
        <f t="shared" si="457"/>
        <v>0</v>
      </c>
      <c r="Z563" s="106"/>
      <c r="AA563" s="106"/>
      <c r="AB563" s="1103">
        <v>0.16</v>
      </c>
      <c r="AC563" s="377">
        <f t="shared" si="477"/>
        <v>0</v>
      </c>
      <c r="AD563" s="377">
        <f t="shared" si="478"/>
        <v>0</v>
      </c>
      <c r="AE563" s="377">
        <f t="shared" si="479"/>
        <v>0</v>
      </c>
      <c r="AF563" s="377">
        <f t="shared" si="458"/>
        <v>0</v>
      </c>
      <c r="AG563" s="377">
        <f t="shared" si="459"/>
        <v>0</v>
      </c>
      <c r="AH563" s="377">
        <f t="shared" si="460"/>
        <v>0</v>
      </c>
      <c r="AI563" s="378">
        <f t="shared" si="461"/>
        <v>0</v>
      </c>
      <c r="AJ563" s="106"/>
      <c r="AK563" s="106"/>
      <c r="AL563" s="1103">
        <v>0.16</v>
      </c>
      <c r="AM563" s="377">
        <f t="shared" si="480"/>
        <v>0</v>
      </c>
      <c r="AN563" s="377">
        <f t="shared" si="481"/>
        <v>0</v>
      </c>
      <c r="AO563" s="377">
        <f t="shared" si="482"/>
        <v>0</v>
      </c>
      <c r="AP563" s="377">
        <f t="shared" si="462"/>
        <v>0</v>
      </c>
      <c r="AQ563" s="377">
        <f t="shared" si="463"/>
        <v>0</v>
      </c>
      <c r="AR563" s="377">
        <f t="shared" si="464"/>
        <v>0</v>
      </c>
      <c r="AS563" s="378">
        <f t="shared" si="465"/>
        <v>0</v>
      </c>
      <c r="AT563" s="106"/>
      <c r="AU563" s="106"/>
      <c r="AV563" s="1103">
        <v>0.16</v>
      </c>
      <c r="AW563" s="377">
        <f t="shared" si="483"/>
        <v>0</v>
      </c>
      <c r="AX563" s="377">
        <f t="shared" si="484"/>
        <v>0</v>
      </c>
      <c r="AY563" s="377">
        <f t="shared" si="485"/>
        <v>0</v>
      </c>
      <c r="AZ563" s="377">
        <f t="shared" si="466"/>
        <v>0</v>
      </c>
      <c r="BA563" s="377">
        <f t="shared" si="467"/>
        <v>0</v>
      </c>
      <c r="BB563" s="377">
        <f t="shared" si="468"/>
        <v>0</v>
      </c>
      <c r="BC563" s="378">
        <f t="shared" si="469"/>
        <v>0</v>
      </c>
      <c r="BD563" s="106"/>
      <c r="BE563" s="106"/>
      <c r="BF563" s="1103">
        <v>0.16</v>
      </c>
      <c r="BG563" s="377">
        <f t="shared" si="486"/>
        <v>0</v>
      </c>
      <c r="BH563" s="377">
        <f t="shared" si="487"/>
        <v>0</v>
      </c>
      <c r="BI563" s="377">
        <f t="shared" si="488"/>
        <v>0</v>
      </c>
      <c r="BJ563" s="377">
        <f t="shared" si="470"/>
        <v>0</v>
      </c>
      <c r="BK563" s="377">
        <f t="shared" si="471"/>
        <v>0</v>
      </c>
      <c r="BL563" s="377">
        <f t="shared" si="472"/>
        <v>0</v>
      </c>
      <c r="BM563" s="378">
        <f t="shared" si="473"/>
        <v>0</v>
      </c>
    </row>
    <row r="564" spans="2:65" x14ac:dyDescent="0.25">
      <c r="B564" s="1103">
        <v>0.15</v>
      </c>
      <c r="C564" s="377"/>
      <c r="D564" s="377"/>
      <c r="E564" s="377"/>
      <c r="F564" s="377">
        <f>'Form 5 BIODIESEL'!E461</f>
        <v>0</v>
      </c>
      <c r="G564" s="377">
        <f>'Form 6 LNG'!E461</f>
        <v>0</v>
      </c>
      <c r="H564" s="377">
        <f>'Form 7 BUNKER C'!E461</f>
        <v>0</v>
      </c>
      <c r="I564" s="378">
        <f>'Form 8 LFO Diesel'!E461</f>
        <v>0</v>
      </c>
      <c r="J564" s="106"/>
      <c r="K564" s="106"/>
      <c r="L564" s="106"/>
      <c r="M564" s="106"/>
      <c r="N564" s="106"/>
      <c r="O564" s="106"/>
      <c r="P564" s="106"/>
      <c r="Q564" s="106"/>
      <c r="R564" s="1103">
        <v>0.15</v>
      </c>
      <c r="S564" s="377">
        <f t="shared" si="474"/>
        <v>0</v>
      </c>
      <c r="T564" s="377">
        <f t="shared" si="475"/>
        <v>0</v>
      </c>
      <c r="U564" s="377">
        <f t="shared" si="476"/>
        <v>0</v>
      </c>
      <c r="V564" s="377">
        <f t="shared" si="454"/>
        <v>0</v>
      </c>
      <c r="W564" s="377">
        <f t="shared" si="455"/>
        <v>0</v>
      </c>
      <c r="X564" s="377">
        <f t="shared" si="456"/>
        <v>0</v>
      </c>
      <c r="Y564" s="378">
        <f t="shared" si="457"/>
        <v>0</v>
      </c>
      <c r="Z564" s="106"/>
      <c r="AA564" s="106"/>
      <c r="AB564" s="1103">
        <v>0.15</v>
      </c>
      <c r="AC564" s="377">
        <f t="shared" si="477"/>
        <v>0</v>
      </c>
      <c r="AD564" s="377">
        <f t="shared" si="478"/>
        <v>0</v>
      </c>
      <c r="AE564" s="377">
        <f t="shared" si="479"/>
        <v>0</v>
      </c>
      <c r="AF564" s="377">
        <f t="shared" si="458"/>
        <v>0</v>
      </c>
      <c r="AG564" s="377">
        <f t="shared" si="459"/>
        <v>0</v>
      </c>
      <c r="AH564" s="377">
        <f t="shared" si="460"/>
        <v>0</v>
      </c>
      <c r="AI564" s="378">
        <f t="shared" si="461"/>
        <v>0</v>
      </c>
      <c r="AJ564" s="106"/>
      <c r="AK564" s="106"/>
      <c r="AL564" s="1103">
        <v>0.15</v>
      </c>
      <c r="AM564" s="377">
        <f t="shared" si="480"/>
        <v>0</v>
      </c>
      <c r="AN564" s="377">
        <f t="shared" si="481"/>
        <v>0</v>
      </c>
      <c r="AO564" s="377">
        <f t="shared" si="482"/>
        <v>0</v>
      </c>
      <c r="AP564" s="377">
        <f t="shared" si="462"/>
        <v>0</v>
      </c>
      <c r="AQ564" s="377">
        <f t="shared" si="463"/>
        <v>0</v>
      </c>
      <c r="AR564" s="377">
        <f t="shared" si="464"/>
        <v>0</v>
      </c>
      <c r="AS564" s="378">
        <f t="shared" si="465"/>
        <v>0</v>
      </c>
      <c r="AT564" s="106"/>
      <c r="AU564" s="106"/>
      <c r="AV564" s="1103">
        <v>0.15</v>
      </c>
      <c r="AW564" s="377">
        <f t="shared" si="483"/>
        <v>0</v>
      </c>
      <c r="AX564" s="377">
        <f t="shared" si="484"/>
        <v>0</v>
      </c>
      <c r="AY564" s="377">
        <f t="shared" si="485"/>
        <v>0</v>
      </c>
      <c r="AZ564" s="377">
        <f t="shared" si="466"/>
        <v>0</v>
      </c>
      <c r="BA564" s="377">
        <f t="shared" si="467"/>
        <v>0</v>
      </c>
      <c r="BB564" s="377">
        <f t="shared" si="468"/>
        <v>0</v>
      </c>
      <c r="BC564" s="378">
        <f t="shared" si="469"/>
        <v>0</v>
      </c>
      <c r="BD564" s="106"/>
      <c r="BE564" s="106"/>
      <c r="BF564" s="1103">
        <v>0.15</v>
      </c>
      <c r="BG564" s="377">
        <f t="shared" si="486"/>
        <v>0</v>
      </c>
      <c r="BH564" s="377">
        <f t="shared" si="487"/>
        <v>0</v>
      </c>
      <c r="BI564" s="377">
        <f t="shared" si="488"/>
        <v>0</v>
      </c>
      <c r="BJ564" s="377">
        <f t="shared" si="470"/>
        <v>0</v>
      </c>
      <c r="BK564" s="377">
        <f t="shared" si="471"/>
        <v>0</v>
      </c>
      <c r="BL564" s="377">
        <f t="shared" si="472"/>
        <v>0</v>
      </c>
      <c r="BM564" s="378">
        <f t="shared" si="473"/>
        <v>0</v>
      </c>
    </row>
    <row r="565" spans="2:65" x14ac:dyDescent="0.25">
      <c r="B565" s="1103">
        <v>0.14000000000000001</v>
      </c>
      <c r="C565" s="377"/>
      <c r="D565" s="377"/>
      <c r="E565" s="377"/>
      <c r="F565" s="377">
        <f>'Form 5 BIODIESEL'!E462</f>
        <v>0</v>
      </c>
      <c r="G565" s="377">
        <f>'Form 6 LNG'!E462</f>
        <v>0</v>
      </c>
      <c r="H565" s="377">
        <f>'Form 7 BUNKER C'!E462</f>
        <v>0</v>
      </c>
      <c r="I565" s="378">
        <f>'Form 8 LFO Diesel'!E462</f>
        <v>0</v>
      </c>
      <c r="J565" s="106"/>
      <c r="K565" s="106"/>
      <c r="L565" s="106"/>
      <c r="M565" s="106"/>
      <c r="N565" s="106"/>
      <c r="O565" s="106"/>
      <c r="P565" s="106"/>
      <c r="Q565" s="106"/>
      <c r="R565" s="1103">
        <v>0.14000000000000001</v>
      </c>
      <c r="S565" s="377">
        <f t="shared" si="474"/>
        <v>0</v>
      </c>
      <c r="T565" s="377">
        <f t="shared" si="475"/>
        <v>0</v>
      </c>
      <c r="U565" s="377">
        <f t="shared" si="476"/>
        <v>0</v>
      </c>
      <c r="V565" s="377">
        <f t="shared" si="454"/>
        <v>0</v>
      </c>
      <c r="W565" s="377">
        <f t="shared" si="455"/>
        <v>0</v>
      </c>
      <c r="X565" s="377">
        <f t="shared" si="456"/>
        <v>0</v>
      </c>
      <c r="Y565" s="378">
        <f t="shared" si="457"/>
        <v>0</v>
      </c>
      <c r="Z565" s="106"/>
      <c r="AA565" s="106"/>
      <c r="AB565" s="1103">
        <v>0.14000000000000001</v>
      </c>
      <c r="AC565" s="377">
        <f t="shared" si="477"/>
        <v>0</v>
      </c>
      <c r="AD565" s="377">
        <f t="shared" si="478"/>
        <v>0</v>
      </c>
      <c r="AE565" s="377">
        <f t="shared" si="479"/>
        <v>0</v>
      </c>
      <c r="AF565" s="377">
        <f t="shared" si="458"/>
        <v>0</v>
      </c>
      <c r="AG565" s="377">
        <f t="shared" si="459"/>
        <v>0</v>
      </c>
      <c r="AH565" s="377">
        <f t="shared" si="460"/>
        <v>0</v>
      </c>
      <c r="AI565" s="378">
        <f t="shared" si="461"/>
        <v>0</v>
      </c>
      <c r="AJ565" s="106"/>
      <c r="AK565" s="106"/>
      <c r="AL565" s="1103">
        <v>0.14000000000000001</v>
      </c>
      <c r="AM565" s="377">
        <f t="shared" si="480"/>
        <v>0</v>
      </c>
      <c r="AN565" s="377">
        <f t="shared" si="481"/>
        <v>0</v>
      </c>
      <c r="AO565" s="377">
        <f t="shared" si="482"/>
        <v>0</v>
      </c>
      <c r="AP565" s="377">
        <f t="shared" si="462"/>
        <v>0</v>
      </c>
      <c r="AQ565" s="377">
        <f t="shared" si="463"/>
        <v>0</v>
      </c>
      <c r="AR565" s="377">
        <f t="shared" si="464"/>
        <v>0</v>
      </c>
      <c r="AS565" s="378">
        <f t="shared" si="465"/>
        <v>0</v>
      </c>
      <c r="AT565" s="106"/>
      <c r="AU565" s="106"/>
      <c r="AV565" s="1103">
        <v>0.14000000000000001</v>
      </c>
      <c r="AW565" s="377">
        <f t="shared" si="483"/>
        <v>0</v>
      </c>
      <c r="AX565" s="377">
        <f t="shared" si="484"/>
        <v>0</v>
      </c>
      <c r="AY565" s="377">
        <f t="shared" si="485"/>
        <v>0</v>
      </c>
      <c r="AZ565" s="377">
        <f t="shared" si="466"/>
        <v>0</v>
      </c>
      <c r="BA565" s="377">
        <f t="shared" si="467"/>
        <v>0</v>
      </c>
      <c r="BB565" s="377">
        <f t="shared" si="468"/>
        <v>0</v>
      </c>
      <c r="BC565" s="378">
        <f t="shared" si="469"/>
        <v>0</v>
      </c>
      <c r="BD565" s="106"/>
      <c r="BE565" s="106"/>
      <c r="BF565" s="1103">
        <v>0.14000000000000001</v>
      </c>
      <c r="BG565" s="377">
        <f t="shared" si="486"/>
        <v>0</v>
      </c>
      <c r="BH565" s="377">
        <f t="shared" si="487"/>
        <v>0</v>
      </c>
      <c r="BI565" s="377">
        <f t="shared" si="488"/>
        <v>0</v>
      </c>
      <c r="BJ565" s="377">
        <f t="shared" si="470"/>
        <v>0</v>
      </c>
      <c r="BK565" s="377">
        <f t="shared" si="471"/>
        <v>0</v>
      </c>
      <c r="BL565" s="377">
        <f t="shared" si="472"/>
        <v>0</v>
      </c>
      <c r="BM565" s="378">
        <f t="shared" si="473"/>
        <v>0</v>
      </c>
    </row>
    <row r="566" spans="2:65" x14ac:dyDescent="0.25">
      <c r="B566" s="1103">
        <v>0.13</v>
      </c>
      <c r="C566" s="377"/>
      <c r="D566" s="377"/>
      <c r="E566" s="377"/>
      <c r="F566" s="377">
        <f>'Form 5 BIODIESEL'!E463</f>
        <v>0</v>
      </c>
      <c r="G566" s="377">
        <f>'Form 6 LNG'!E463</f>
        <v>0</v>
      </c>
      <c r="H566" s="377">
        <f>'Form 7 BUNKER C'!E463</f>
        <v>0</v>
      </c>
      <c r="I566" s="378">
        <f>'Form 8 LFO Diesel'!E463</f>
        <v>0</v>
      </c>
      <c r="J566" s="106"/>
      <c r="K566" s="106"/>
      <c r="L566" s="106"/>
      <c r="M566" s="106"/>
      <c r="N566" s="106"/>
      <c r="O566" s="106"/>
      <c r="P566" s="106"/>
      <c r="Q566" s="106"/>
      <c r="R566" s="1103">
        <v>0.13</v>
      </c>
      <c r="S566" s="377">
        <f t="shared" si="474"/>
        <v>0</v>
      </c>
      <c r="T566" s="377">
        <f t="shared" si="475"/>
        <v>0</v>
      </c>
      <c r="U566" s="377">
        <f t="shared" si="476"/>
        <v>0</v>
      </c>
      <c r="V566" s="377">
        <f t="shared" si="454"/>
        <v>0</v>
      </c>
      <c r="W566" s="377">
        <f t="shared" si="455"/>
        <v>0</v>
      </c>
      <c r="X566" s="377">
        <f t="shared" si="456"/>
        <v>0</v>
      </c>
      <c r="Y566" s="378">
        <f t="shared" si="457"/>
        <v>0</v>
      </c>
      <c r="Z566" s="106"/>
      <c r="AA566" s="106"/>
      <c r="AB566" s="1103">
        <v>0.13</v>
      </c>
      <c r="AC566" s="377">
        <f t="shared" si="477"/>
        <v>0</v>
      </c>
      <c r="AD566" s="377">
        <f t="shared" si="478"/>
        <v>0</v>
      </c>
      <c r="AE566" s="377">
        <f t="shared" si="479"/>
        <v>0</v>
      </c>
      <c r="AF566" s="377">
        <f t="shared" si="458"/>
        <v>0</v>
      </c>
      <c r="AG566" s="377">
        <f t="shared" si="459"/>
        <v>0</v>
      </c>
      <c r="AH566" s="377">
        <f t="shared" si="460"/>
        <v>0</v>
      </c>
      <c r="AI566" s="378">
        <f t="shared" si="461"/>
        <v>0</v>
      </c>
      <c r="AJ566" s="106"/>
      <c r="AK566" s="106"/>
      <c r="AL566" s="1103">
        <v>0.13</v>
      </c>
      <c r="AM566" s="377">
        <f t="shared" si="480"/>
        <v>0</v>
      </c>
      <c r="AN566" s="377">
        <f t="shared" si="481"/>
        <v>0</v>
      </c>
      <c r="AO566" s="377">
        <f t="shared" si="482"/>
        <v>0</v>
      </c>
      <c r="AP566" s="377">
        <f t="shared" si="462"/>
        <v>0</v>
      </c>
      <c r="AQ566" s="377">
        <f t="shared" si="463"/>
        <v>0</v>
      </c>
      <c r="AR566" s="377">
        <f t="shared" si="464"/>
        <v>0</v>
      </c>
      <c r="AS566" s="378">
        <f t="shared" si="465"/>
        <v>0</v>
      </c>
      <c r="AT566" s="106"/>
      <c r="AU566" s="106"/>
      <c r="AV566" s="1103">
        <v>0.13</v>
      </c>
      <c r="AW566" s="377">
        <f t="shared" si="483"/>
        <v>0</v>
      </c>
      <c r="AX566" s="377">
        <f t="shared" si="484"/>
        <v>0</v>
      </c>
      <c r="AY566" s="377">
        <f t="shared" si="485"/>
        <v>0</v>
      </c>
      <c r="AZ566" s="377">
        <f t="shared" si="466"/>
        <v>0</v>
      </c>
      <c r="BA566" s="377">
        <f t="shared" si="467"/>
        <v>0</v>
      </c>
      <c r="BB566" s="377">
        <f t="shared" si="468"/>
        <v>0</v>
      </c>
      <c r="BC566" s="378">
        <f t="shared" si="469"/>
        <v>0</v>
      </c>
      <c r="BD566" s="106"/>
      <c r="BE566" s="106"/>
      <c r="BF566" s="1103">
        <v>0.13</v>
      </c>
      <c r="BG566" s="377">
        <f t="shared" si="486"/>
        <v>0</v>
      </c>
      <c r="BH566" s="377">
        <f t="shared" si="487"/>
        <v>0</v>
      </c>
      <c r="BI566" s="377">
        <f t="shared" si="488"/>
        <v>0</v>
      </c>
      <c r="BJ566" s="377">
        <f t="shared" si="470"/>
        <v>0</v>
      </c>
      <c r="BK566" s="377">
        <f t="shared" si="471"/>
        <v>0</v>
      </c>
      <c r="BL566" s="377">
        <f t="shared" si="472"/>
        <v>0</v>
      </c>
      <c r="BM566" s="378">
        <f t="shared" si="473"/>
        <v>0</v>
      </c>
    </row>
    <row r="567" spans="2:65" x14ac:dyDescent="0.25">
      <c r="B567" s="1103">
        <v>0.12</v>
      </c>
      <c r="C567" s="377"/>
      <c r="D567" s="377"/>
      <c r="E567" s="377"/>
      <c r="F567" s="377">
        <f>'Form 5 BIODIESEL'!E464</f>
        <v>0</v>
      </c>
      <c r="G567" s="377">
        <f>'Form 6 LNG'!E464</f>
        <v>0</v>
      </c>
      <c r="H567" s="377">
        <f>'Form 7 BUNKER C'!E464</f>
        <v>0</v>
      </c>
      <c r="I567" s="378">
        <f>'Form 8 LFO Diesel'!E464</f>
        <v>0</v>
      </c>
      <c r="J567" s="106"/>
      <c r="K567" s="106"/>
      <c r="L567" s="106"/>
      <c r="M567" s="106"/>
      <c r="N567" s="106"/>
      <c r="O567" s="106"/>
      <c r="P567" s="106"/>
      <c r="Q567" s="106"/>
      <c r="R567" s="1103">
        <v>0.12</v>
      </c>
      <c r="S567" s="377">
        <f t="shared" si="474"/>
        <v>0</v>
      </c>
      <c r="T567" s="377">
        <f t="shared" si="475"/>
        <v>0</v>
      </c>
      <c r="U567" s="377">
        <f t="shared" si="476"/>
        <v>0</v>
      </c>
      <c r="V567" s="377">
        <f t="shared" si="454"/>
        <v>0</v>
      </c>
      <c r="W567" s="377">
        <f t="shared" si="455"/>
        <v>0</v>
      </c>
      <c r="X567" s="377">
        <f t="shared" si="456"/>
        <v>0</v>
      </c>
      <c r="Y567" s="378">
        <f t="shared" si="457"/>
        <v>0</v>
      </c>
      <c r="Z567" s="106"/>
      <c r="AA567" s="106"/>
      <c r="AB567" s="1103">
        <v>0.12</v>
      </c>
      <c r="AC567" s="377">
        <f t="shared" si="477"/>
        <v>0</v>
      </c>
      <c r="AD567" s="377">
        <f t="shared" si="478"/>
        <v>0</v>
      </c>
      <c r="AE567" s="377">
        <f t="shared" si="479"/>
        <v>0</v>
      </c>
      <c r="AF567" s="377">
        <f t="shared" si="458"/>
        <v>0</v>
      </c>
      <c r="AG567" s="377">
        <f t="shared" si="459"/>
        <v>0</v>
      </c>
      <c r="AH567" s="377">
        <f t="shared" si="460"/>
        <v>0</v>
      </c>
      <c r="AI567" s="378">
        <f t="shared" si="461"/>
        <v>0</v>
      </c>
      <c r="AJ567" s="106"/>
      <c r="AK567" s="106"/>
      <c r="AL567" s="1103">
        <v>0.12</v>
      </c>
      <c r="AM567" s="377">
        <f t="shared" si="480"/>
        <v>0</v>
      </c>
      <c r="AN567" s="377">
        <f t="shared" si="481"/>
        <v>0</v>
      </c>
      <c r="AO567" s="377">
        <f t="shared" si="482"/>
        <v>0</v>
      </c>
      <c r="AP567" s="377">
        <f t="shared" si="462"/>
        <v>0</v>
      </c>
      <c r="AQ567" s="377">
        <f t="shared" si="463"/>
        <v>0</v>
      </c>
      <c r="AR567" s="377">
        <f t="shared" si="464"/>
        <v>0</v>
      </c>
      <c r="AS567" s="378">
        <f t="shared" si="465"/>
        <v>0</v>
      </c>
      <c r="AT567" s="106"/>
      <c r="AU567" s="106"/>
      <c r="AV567" s="1103">
        <v>0.12</v>
      </c>
      <c r="AW567" s="377">
        <f t="shared" si="483"/>
        <v>0</v>
      </c>
      <c r="AX567" s="377">
        <f t="shared" si="484"/>
        <v>0</v>
      </c>
      <c r="AY567" s="377">
        <f t="shared" si="485"/>
        <v>0</v>
      </c>
      <c r="AZ567" s="377">
        <f t="shared" si="466"/>
        <v>0</v>
      </c>
      <c r="BA567" s="377">
        <f t="shared" si="467"/>
        <v>0</v>
      </c>
      <c r="BB567" s="377">
        <f t="shared" si="468"/>
        <v>0</v>
      </c>
      <c r="BC567" s="378">
        <f t="shared" si="469"/>
        <v>0</v>
      </c>
      <c r="BD567" s="106"/>
      <c r="BE567" s="106"/>
      <c r="BF567" s="1103">
        <v>0.12</v>
      </c>
      <c r="BG567" s="377">
        <f t="shared" si="486"/>
        <v>0</v>
      </c>
      <c r="BH567" s="377">
        <f t="shared" si="487"/>
        <v>0</v>
      </c>
      <c r="BI567" s="377">
        <f t="shared" si="488"/>
        <v>0</v>
      </c>
      <c r="BJ567" s="377">
        <f t="shared" si="470"/>
        <v>0</v>
      </c>
      <c r="BK567" s="377">
        <f t="shared" si="471"/>
        <v>0</v>
      </c>
      <c r="BL567" s="377">
        <f t="shared" si="472"/>
        <v>0</v>
      </c>
      <c r="BM567" s="378">
        <f t="shared" si="473"/>
        <v>0</v>
      </c>
    </row>
    <row r="568" spans="2:65" x14ac:dyDescent="0.25">
      <c r="B568" s="1103">
        <v>0.11</v>
      </c>
      <c r="C568" s="377"/>
      <c r="D568" s="377"/>
      <c r="E568" s="377"/>
      <c r="F568" s="377">
        <f>'Form 5 BIODIESEL'!E465</f>
        <v>0</v>
      </c>
      <c r="G568" s="377">
        <f>'Form 6 LNG'!E465</f>
        <v>0</v>
      </c>
      <c r="H568" s="377">
        <f>'Form 7 BUNKER C'!E465</f>
        <v>0</v>
      </c>
      <c r="I568" s="378">
        <f>'Form 8 LFO Diesel'!E465</f>
        <v>0</v>
      </c>
      <c r="J568" s="106"/>
      <c r="K568" s="106"/>
      <c r="L568" s="106"/>
      <c r="M568" s="106"/>
      <c r="N568" s="106"/>
      <c r="O568" s="106"/>
      <c r="P568" s="106"/>
      <c r="Q568" s="106"/>
      <c r="R568" s="1103">
        <v>0.11</v>
      </c>
      <c r="S568" s="377">
        <f t="shared" si="474"/>
        <v>0</v>
      </c>
      <c r="T568" s="377">
        <f t="shared" si="475"/>
        <v>0</v>
      </c>
      <c r="U568" s="377">
        <f t="shared" si="476"/>
        <v>0</v>
      </c>
      <c r="V568" s="377">
        <f t="shared" si="454"/>
        <v>0</v>
      </c>
      <c r="W568" s="377">
        <f t="shared" si="455"/>
        <v>0</v>
      </c>
      <c r="X568" s="377">
        <f t="shared" si="456"/>
        <v>0</v>
      </c>
      <c r="Y568" s="378">
        <f t="shared" si="457"/>
        <v>0</v>
      </c>
      <c r="Z568" s="106"/>
      <c r="AA568" s="106"/>
      <c r="AB568" s="1103">
        <v>0.11</v>
      </c>
      <c r="AC568" s="377">
        <f t="shared" si="477"/>
        <v>0</v>
      </c>
      <c r="AD568" s="377">
        <f t="shared" si="478"/>
        <v>0</v>
      </c>
      <c r="AE568" s="377">
        <f t="shared" si="479"/>
        <v>0</v>
      </c>
      <c r="AF568" s="377">
        <f t="shared" si="458"/>
        <v>0</v>
      </c>
      <c r="AG568" s="377">
        <f t="shared" si="459"/>
        <v>0</v>
      </c>
      <c r="AH568" s="377">
        <f t="shared" si="460"/>
        <v>0</v>
      </c>
      <c r="AI568" s="378">
        <f t="shared" si="461"/>
        <v>0</v>
      </c>
      <c r="AJ568" s="106"/>
      <c r="AK568" s="106"/>
      <c r="AL568" s="1103">
        <v>0.11</v>
      </c>
      <c r="AM568" s="377">
        <f t="shared" si="480"/>
        <v>0</v>
      </c>
      <c r="AN568" s="377">
        <f t="shared" si="481"/>
        <v>0</v>
      </c>
      <c r="AO568" s="377">
        <f t="shared" si="482"/>
        <v>0</v>
      </c>
      <c r="AP568" s="377">
        <f t="shared" si="462"/>
        <v>0</v>
      </c>
      <c r="AQ568" s="377">
        <f t="shared" si="463"/>
        <v>0</v>
      </c>
      <c r="AR568" s="377">
        <f t="shared" si="464"/>
        <v>0</v>
      </c>
      <c r="AS568" s="378">
        <f t="shared" si="465"/>
        <v>0</v>
      </c>
      <c r="AT568" s="106"/>
      <c r="AU568" s="106"/>
      <c r="AV568" s="1103">
        <v>0.11</v>
      </c>
      <c r="AW568" s="377">
        <f t="shared" si="483"/>
        <v>0</v>
      </c>
      <c r="AX568" s="377">
        <f t="shared" si="484"/>
        <v>0</v>
      </c>
      <c r="AY568" s="377">
        <f t="shared" si="485"/>
        <v>0</v>
      </c>
      <c r="AZ568" s="377">
        <f t="shared" si="466"/>
        <v>0</v>
      </c>
      <c r="BA568" s="377">
        <f t="shared" si="467"/>
        <v>0</v>
      </c>
      <c r="BB568" s="377">
        <f t="shared" si="468"/>
        <v>0</v>
      </c>
      <c r="BC568" s="378">
        <f t="shared" si="469"/>
        <v>0</v>
      </c>
      <c r="BD568" s="106"/>
      <c r="BE568" s="106"/>
      <c r="BF568" s="1103">
        <v>0.11</v>
      </c>
      <c r="BG568" s="377">
        <f t="shared" si="486"/>
        <v>0</v>
      </c>
      <c r="BH568" s="377">
        <f t="shared" si="487"/>
        <v>0</v>
      </c>
      <c r="BI568" s="377">
        <f t="shared" si="488"/>
        <v>0</v>
      </c>
      <c r="BJ568" s="377">
        <f t="shared" si="470"/>
        <v>0</v>
      </c>
      <c r="BK568" s="377">
        <f t="shared" si="471"/>
        <v>0</v>
      </c>
      <c r="BL568" s="377">
        <f t="shared" si="472"/>
        <v>0</v>
      </c>
      <c r="BM568" s="378">
        <f t="shared" si="473"/>
        <v>0</v>
      </c>
    </row>
    <row r="569" spans="2:65" x14ac:dyDescent="0.25">
      <c r="B569" s="1103">
        <v>0.1</v>
      </c>
      <c r="C569" s="377"/>
      <c r="D569" s="377"/>
      <c r="E569" s="377"/>
      <c r="F569" s="377">
        <f>'Form 5 BIODIESEL'!E466</f>
        <v>0</v>
      </c>
      <c r="G569" s="377">
        <f>'Form 6 LNG'!E466</f>
        <v>0</v>
      </c>
      <c r="H569" s="377">
        <f>'Form 7 BUNKER C'!E466</f>
        <v>0</v>
      </c>
      <c r="I569" s="378">
        <f>'Form 8 LFO Diesel'!E466</f>
        <v>0</v>
      </c>
      <c r="J569" s="106"/>
      <c r="K569" s="106"/>
      <c r="L569" s="106"/>
      <c r="M569" s="106"/>
      <c r="N569" s="106"/>
      <c r="O569" s="106"/>
      <c r="P569" s="106"/>
      <c r="Q569" s="106"/>
      <c r="R569" s="1103">
        <v>0.1</v>
      </c>
      <c r="S569" s="377">
        <f t="shared" si="474"/>
        <v>0</v>
      </c>
      <c r="T569" s="377">
        <f t="shared" si="475"/>
        <v>0</v>
      </c>
      <c r="U569" s="377">
        <f t="shared" si="476"/>
        <v>0</v>
      </c>
      <c r="V569" s="377">
        <f t="shared" si="454"/>
        <v>0</v>
      </c>
      <c r="W569" s="377">
        <f t="shared" si="455"/>
        <v>0</v>
      </c>
      <c r="X569" s="377">
        <f t="shared" si="456"/>
        <v>0</v>
      </c>
      <c r="Y569" s="378">
        <f t="shared" si="457"/>
        <v>0</v>
      </c>
      <c r="Z569" s="106"/>
      <c r="AA569" s="106"/>
      <c r="AB569" s="1103">
        <v>0.1</v>
      </c>
      <c r="AC569" s="377">
        <f t="shared" si="477"/>
        <v>0</v>
      </c>
      <c r="AD569" s="377">
        <f t="shared" si="478"/>
        <v>0</v>
      </c>
      <c r="AE569" s="377">
        <f t="shared" si="479"/>
        <v>0</v>
      </c>
      <c r="AF569" s="377">
        <f t="shared" si="458"/>
        <v>0</v>
      </c>
      <c r="AG569" s="377">
        <f t="shared" si="459"/>
        <v>0</v>
      </c>
      <c r="AH569" s="377">
        <f t="shared" si="460"/>
        <v>0</v>
      </c>
      <c r="AI569" s="378">
        <f t="shared" si="461"/>
        <v>0</v>
      </c>
      <c r="AJ569" s="106"/>
      <c r="AK569" s="106"/>
      <c r="AL569" s="1103">
        <v>0.1</v>
      </c>
      <c r="AM569" s="377">
        <f t="shared" si="480"/>
        <v>0</v>
      </c>
      <c r="AN569" s="377">
        <f t="shared" si="481"/>
        <v>0</v>
      </c>
      <c r="AO569" s="377">
        <f t="shared" si="482"/>
        <v>0</v>
      </c>
      <c r="AP569" s="377">
        <f t="shared" si="462"/>
        <v>0</v>
      </c>
      <c r="AQ569" s="377">
        <f t="shared" si="463"/>
        <v>0</v>
      </c>
      <c r="AR569" s="377">
        <f t="shared" si="464"/>
        <v>0</v>
      </c>
      <c r="AS569" s="378">
        <f t="shared" si="465"/>
        <v>0</v>
      </c>
      <c r="AT569" s="106"/>
      <c r="AU569" s="106"/>
      <c r="AV569" s="1103">
        <v>0.1</v>
      </c>
      <c r="AW569" s="377">
        <f t="shared" si="483"/>
        <v>0</v>
      </c>
      <c r="AX569" s="377">
        <f t="shared" si="484"/>
        <v>0</v>
      </c>
      <c r="AY569" s="377">
        <f t="shared" si="485"/>
        <v>0</v>
      </c>
      <c r="AZ569" s="377">
        <f t="shared" si="466"/>
        <v>0</v>
      </c>
      <c r="BA569" s="377">
        <f t="shared" si="467"/>
        <v>0</v>
      </c>
      <c r="BB569" s="377">
        <f t="shared" si="468"/>
        <v>0</v>
      </c>
      <c r="BC569" s="378">
        <f t="shared" si="469"/>
        <v>0</v>
      </c>
      <c r="BD569" s="106"/>
      <c r="BE569" s="106"/>
      <c r="BF569" s="1103">
        <v>0.1</v>
      </c>
      <c r="BG569" s="377">
        <f t="shared" si="486"/>
        <v>0</v>
      </c>
      <c r="BH569" s="377">
        <f t="shared" si="487"/>
        <v>0</v>
      </c>
      <c r="BI569" s="377">
        <f t="shared" si="488"/>
        <v>0</v>
      </c>
      <c r="BJ569" s="377">
        <f t="shared" si="470"/>
        <v>0</v>
      </c>
      <c r="BK569" s="377">
        <f t="shared" si="471"/>
        <v>0</v>
      </c>
      <c r="BL569" s="377">
        <f t="shared" si="472"/>
        <v>0</v>
      </c>
      <c r="BM569" s="378">
        <f t="shared" si="473"/>
        <v>0</v>
      </c>
    </row>
    <row r="570" spans="2:65" x14ac:dyDescent="0.25">
      <c r="B570" s="1103">
        <v>0.09</v>
      </c>
      <c r="C570" s="377"/>
      <c r="D570" s="377"/>
      <c r="E570" s="377"/>
      <c r="F570" s="377">
        <f>'Form 5 BIODIESEL'!E467</f>
        <v>0</v>
      </c>
      <c r="G570" s="377">
        <f>'Form 6 LNG'!E467</f>
        <v>0</v>
      </c>
      <c r="H570" s="377">
        <f>'Form 7 BUNKER C'!E467</f>
        <v>0</v>
      </c>
      <c r="I570" s="378">
        <f>'Form 8 LFO Diesel'!E467</f>
        <v>0</v>
      </c>
      <c r="J570" s="106"/>
      <c r="K570" s="106"/>
      <c r="L570" s="106"/>
      <c r="M570" s="106"/>
      <c r="N570" s="106"/>
      <c r="O570" s="106"/>
      <c r="P570" s="106"/>
      <c r="Q570" s="106"/>
      <c r="R570" s="1103">
        <v>0.09</v>
      </c>
      <c r="S570" s="377">
        <f t="shared" si="474"/>
        <v>0</v>
      </c>
      <c r="T570" s="377">
        <f t="shared" si="475"/>
        <v>0</v>
      </c>
      <c r="U570" s="377">
        <f t="shared" si="476"/>
        <v>0</v>
      </c>
      <c r="V570" s="377">
        <f t="shared" si="454"/>
        <v>0</v>
      </c>
      <c r="W570" s="377">
        <f t="shared" si="455"/>
        <v>0</v>
      </c>
      <c r="X570" s="377">
        <f t="shared" si="456"/>
        <v>0</v>
      </c>
      <c r="Y570" s="378">
        <f t="shared" si="457"/>
        <v>0</v>
      </c>
      <c r="Z570" s="106"/>
      <c r="AA570" s="106"/>
      <c r="AB570" s="1103">
        <v>0.09</v>
      </c>
      <c r="AC570" s="377">
        <f t="shared" si="477"/>
        <v>0</v>
      </c>
      <c r="AD570" s="377">
        <f t="shared" si="478"/>
        <v>0</v>
      </c>
      <c r="AE570" s="377">
        <f t="shared" si="479"/>
        <v>0</v>
      </c>
      <c r="AF570" s="377">
        <f t="shared" si="458"/>
        <v>0</v>
      </c>
      <c r="AG570" s="377">
        <f t="shared" si="459"/>
        <v>0</v>
      </c>
      <c r="AH570" s="377">
        <f t="shared" si="460"/>
        <v>0</v>
      </c>
      <c r="AI570" s="378">
        <f t="shared" si="461"/>
        <v>0</v>
      </c>
      <c r="AJ570" s="106"/>
      <c r="AK570" s="106"/>
      <c r="AL570" s="1103">
        <v>0.09</v>
      </c>
      <c r="AM570" s="377">
        <f t="shared" si="480"/>
        <v>0</v>
      </c>
      <c r="AN570" s="377">
        <f t="shared" si="481"/>
        <v>0</v>
      </c>
      <c r="AO570" s="377">
        <f t="shared" si="482"/>
        <v>0</v>
      </c>
      <c r="AP570" s="377">
        <f t="shared" si="462"/>
        <v>0</v>
      </c>
      <c r="AQ570" s="377">
        <f t="shared" si="463"/>
        <v>0</v>
      </c>
      <c r="AR570" s="377">
        <f t="shared" si="464"/>
        <v>0</v>
      </c>
      <c r="AS570" s="378">
        <f t="shared" si="465"/>
        <v>0</v>
      </c>
      <c r="AT570" s="106"/>
      <c r="AU570" s="106"/>
      <c r="AV570" s="1103">
        <v>0.09</v>
      </c>
      <c r="AW570" s="377">
        <f t="shared" si="483"/>
        <v>0</v>
      </c>
      <c r="AX570" s="377">
        <f t="shared" si="484"/>
        <v>0</v>
      </c>
      <c r="AY570" s="377">
        <f t="shared" si="485"/>
        <v>0</v>
      </c>
      <c r="AZ570" s="377">
        <f t="shared" si="466"/>
        <v>0</v>
      </c>
      <c r="BA570" s="377">
        <f t="shared" si="467"/>
        <v>0</v>
      </c>
      <c r="BB570" s="377">
        <f t="shared" si="468"/>
        <v>0</v>
      </c>
      <c r="BC570" s="378">
        <f t="shared" si="469"/>
        <v>0</v>
      </c>
      <c r="BD570" s="106"/>
      <c r="BE570" s="106"/>
      <c r="BF570" s="1103">
        <v>0.09</v>
      </c>
      <c r="BG570" s="377">
        <f t="shared" si="486"/>
        <v>0</v>
      </c>
      <c r="BH570" s="377">
        <f t="shared" si="487"/>
        <v>0</v>
      </c>
      <c r="BI570" s="377">
        <f t="shared" si="488"/>
        <v>0</v>
      </c>
      <c r="BJ570" s="377">
        <f t="shared" si="470"/>
        <v>0</v>
      </c>
      <c r="BK570" s="377">
        <f t="shared" si="471"/>
        <v>0</v>
      </c>
      <c r="BL570" s="377">
        <f t="shared" si="472"/>
        <v>0</v>
      </c>
      <c r="BM570" s="378">
        <f t="shared" si="473"/>
        <v>0</v>
      </c>
    </row>
    <row r="571" spans="2:65" x14ac:dyDescent="0.25">
      <c r="B571" s="1103">
        <v>0.08</v>
      </c>
      <c r="C571" s="377"/>
      <c r="D571" s="377"/>
      <c r="E571" s="377"/>
      <c r="F571" s="377">
        <f>'Form 5 BIODIESEL'!E468</f>
        <v>0</v>
      </c>
      <c r="G571" s="377">
        <f>'Form 6 LNG'!E468</f>
        <v>0</v>
      </c>
      <c r="H571" s="377">
        <f>'Form 7 BUNKER C'!E468</f>
        <v>0</v>
      </c>
      <c r="I571" s="378">
        <f>'Form 8 LFO Diesel'!E468</f>
        <v>0</v>
      </c>
      <c r="J571" s="106"/>
      <c r="K571" s="106"/>
      <c r="L571" s="106"/>
      <c r="M571" s="106"/>
      <c r="N571" s="106"/>
      <c r="O571" s="106"/>
      <c r="P571" s="106"/>
      <c r="Q571" s="106"/>
      <c r="R571" s="1103">
        <v>0.08</v>
      </c>
      <c r="S571" s="377">
        <f t="shared" si="474"/>
        <v>0</v>
      </c>
      <c r="T571" s="377">
        <f t="shared" si="475"/>
        <v>0</v>
      </c>
      <c r="U571" s="377">
        <f t="shared" si="476"/>
        <v>0</v>
      </c>
      <c r="V571" s="377">
        <f t="shared" si="454"/>
        <v>0</v>
      </c>
      <c r="W571" s="377">
        <f t="shared" si="455"/>
        <v>0</v>
      </c>
      <c r="X571" s="377">
        <f t="shared" si="456"/>
        <v>0</v>
      </c>
      <c r="Y571" s="378">
        <f t="shared" si="457"/>
        <v>0</v>
      </c>
      <c r="Z571" s="106"/>
      <c r="AA571" s="106"/>
      <c r="AB571" s="1103">
        <v>0.08</v>
      </c>
      <c r="AC571" s="377">
        <f t="shared" si="477"/>
        <v>0</v>
      </c>
      <c r="AD571" s="377">
        <f t="shared" si="478"/>
        <v>0</v>
      </c>
      <c r="AE571" s="377">
        <f t="shared" si="479"/>
        <v>0</v>
      </c>
      <c r="AF571" s="377">
        <f t="shared" si="458"/>
        <v>0</v>
      </c>
      <c r="AG571" s="377">
        <f t="shared" si="459"/>
        <v>0</v>
      </c>
      <c r="AH571" s="377">
        <f t="shared" si="460"/>
        <v>0</v>
      </c>
      <c r="AI571" s="378">
        <f t="shared" si="461"/>
        <v>0</v>
      </c>
      <c r="AJ571" s="106"/>
      <c r="AK571" s="106"/>
      <c r="AL571" s="1103">
        <v>0.08</v>
      </c>
      <c r="AM571" s="377">
        <f t="shared" si="480"/>
        <v>0</v>
      </c>
      <c r="AN571" s="377">
        <f t="shared" si="481"/>
        <v>0</v>
      </c>
      <c r="AO571" s="377">
        <f t="shared" si="482"/>
        <v>0</v>
      </c>
      <c r="AP571" s="377">
        <f t="shared" si="462"/>
        <v>0</v>
      </c>
      <c r="AQ571" s="377">
        <f t="shared" si="463"/>
        <v>0</v>
      </c>
      <c r="AR571" s="377">
        <f t="shared" si="464"/>
        <v>0</v>
      </c>
      <c r="AS571" s="378">
        <f t="shared" si="465"/>
        <v>0</v>
      </c>
      <c r="AT571" s="106"/>
      <c r="AU571" s="106"/>
      <c r="AV571" s="1103">
        <v>0.08</v>
      </c>
      <c r="AW571" s="377">
        <f t="shared" si="483"/>
        <v>0</v>
      </c>
      <c r="AX571" s="377">
        <f t="shared" si="484"/>
        <v>0</v>
      </c>
      <c r="AY571" s="377">
        <f t="shared" si="485"/>
        <v>0</v>
      </c>
      <c r="AZ571" s="377">
        <f t="shared" si="466"/>
        <v>0</v>
      </c>
      <c r="BA571" s="377">
        <f t="shared" si="467"/>
        <v>0</v>
      </c>
      <c r="BB571" s="377">
        <f t="shared" si="468"/>
        <v>0</v>
      </c>
      <c r="BC571" s="378">
        <f t="shared" si="469"/>
        <v>0</v>
      </c>
      <c r="BD571" s="106"/>
      <c r="BE571" s="106"/>
      <c r="BF571" s="1103">
        <v>0.08</v>
      </c>
      <c r="BG571" s="377">
        <f t="shared" si="486"/>
        <v>0</v>
      </c>
      <c r="BH571" s="377">
        <f t="shared" si="487"/>
        <v>0</v>
      </c>
      <c r="BI571" s="377">
        <f t="shared" si="488"/>
        <v>0</v>
      </c>
      <c r="BJ571" s="377">
        <f t="shared" si="470"/>
        <v>0</v>
      </c>
      <c r="BK571" s="377">
        <f t="shared" si="471"/>
        <v>0</v>
      </c>
      <c r="BL571" s="377">
        <f t="shared" si="472"/>
        <v>0</v>
      </c>
      <c r="BM571" s="378">
        <f t="shared" si="473"/>
        <v>0</v>
      </c>
    </row>
    <row r="572" spans="2:65" x14ac:dyDescent="0.25">
      <c r="B572" s="1103">
        <v>7.0000000000000007E-2</v>
      </c>
      <c r="C572" s="377"/>
      <c r="D572" s="377"/>
      <c r="E572" s="377"/>
      <c r="F572" s="377">
        <f>'Form 5 BIODIESEL'!E469</f>
        <v>0</v>
      </c>
      <c r="G572" s="377">
        <f>'Form 6 LNG'!E469</f>
        <v>0</v>
      </c>
      <c r="H572" s="377">
        <f>'Form 7 BUNKER C'!E469</f>
        <v>0</v>
      </c>
      <c r="I572" s="378">
        <f>'Form 8 LFO Diesel'!E469</f>
        <v>0</v>
      </c>
      <c r="J572" s="106"/>
      <c r="K572" s="106"/>
      <c r="L572" s="106"/>
      <c r="M572" s="106"/>
      <c r="N572" s="106"/>
      <c r="O572" s="106"/>
      <c r="P572" s="106"/>
      <c r="Q572" s="106"/>
      <c r="R572" s="1103">
        <v>7.0000000000000007E-2</v>
      </c>
      <c r="S572" s="377">
        <f t="shared" si="474"/>
        <v>0</v>
      </c>
      <c r="T572" s="377">
        <f t="shared" si="475"/>
        <v>0</v>
      </c>
      <c r="U572" s="377">
        <f t="shared" si="476"/>
        <v>0</v>
      </c>
      <c r="V572" s="377">
        <f t="shared" si="454"/>
        <v>0</v>
      </c>
      <c r="W572" s="377">
        <f t="shared" si="455"/>
        <v>0</v>
      </c>
      <c r="X572" s="377">
        <f t="shared" si="456"/>
        <v>0</v>
      </c>
      <c r="Y572" s="378">
        <f t="shared" si="457"/>
        <v>0</v>
      </c>
      <c r="Z572" s="106"/>
      <c r="AA572" s="106"/>
      <c r="AB572" s="1103">
        <v>7.0000000000000007E-2</v>
      </c>
      <c r="AC572" s="377">
        <f t="shared" si="477"/>
        <v>0</v>
      </c>
      <c r="AD572" s="377">
        <f t="shared" si="478"/>
        <v>0</v>
      </c>
      <c r="AE572" s="377">
        <f t="shared" si="479"/>
        <v>0</v>
      </c>
      <c r="AF572" s="377">
        <f t="shared" si="458"/>
        <v>0</v>
      </c>
      <c r="AG572" s="377">
        <f t="shared" si="459"/>
        <v>0</v>
      </c>
      <c r="AH572" s="377">
        <f t="shared" si="460"/>
        <v>0</v>
      </c>
      <c r="AI572" s="378">
        <f t="shared" si="461"/>
        <v>0</v>
      </c>
      <c r="AJ572" s="106"/>
      <c r="AK572" s="106"/>
      <c r="AL572" s="1103">
        <v>7.0000000000000007E-2</v>
      </c>
      <c r="AM572" s="377">
        <f t="shared" si="480"/>
        <v>0</v>
      </c>
      <c r="AN572" s="377">
        <f t="shared" si="481"/>
        <v>0</v>
      </c>
      <c r="AO572" s="377">
        <f t="shared" si="482"/>
        <v>0</v>
      </c>
      <c r="AP572" s="377">
        <f t="shared" si="462"/>
        <v>0</v>
      </c>
      <c r="AQ572" s="377">
        <f t="shared" si="463"/>
        <v>0</v>
      </c>
      <c r="AR572" s="377">
        <f t="shared" si="464"/>
        <v>0</v>
      </c>
      <c r="AS572" s="378">
        <f t="shared" si="465"/>
        <v>0</v>
      </c>
      <c r="AT572" s="106"/>
      <c r="AU572" s="106"/>
      <c r="AV572" s="1103">
        <v>7.0000000000000007E-2</v>
      </c>
      <c r="AW572" s="377">
        <f t="shared" si="483"/>
        <v>0</v>
      </c>
      <c r="AX572" s="377">
        <f t="shared" si="484"/>
        <v>0</v>
      </c>
      <c r="AY572" s="377">
        <f t="shared" si="485"/>
        <v>0</v>
      </c>
      <c r="AZ572" s="377">
        <f t="shared" si="466"/>
        <v>0</v>
      </c>
      <c r="BA572" s="377">
        <f t="shared" si="467"/>
        <v>0</v>
      </c>
      <c r="BB572" s="377">
        <f t="shared" si="468"/>
        <v>0</v>
      </c>
      <c r="BC572" s="378">
        <f t="shared" si="469"/>
        <v>0</v>
      </c>
      <c r="BD572" s="106"/>
      <c r="BE572" s="106"/>
      <c r="BF572" s="1103">
        <v>7.0000000000000007E-2</v>
      </c>
      <c r="BG572" s="377">
        <f t="shared" si="486"/>
        <v>0</v>
      </c>
      <c r="BH572" s="377">
        <f t="shared" si="487"/>
        <v>0</v>
      </c>
      <c r="BI572" s="377">
        <f t="shared" si="488"/>
        <v>0</v>
      </c>
      <c r="BJ572" s="377">
        <f t="shared" si="470"/>
        <v>0</v>
      </c>
      <c r="BK572" s="377">
        <f t="shared" si="471"/>
        <v>0</v>
      </c>
      <c r="BL572" s="377">
        <f t="shared" si="472"/>
        <v>0</v>
      </c>
      <c r="BM572" s="378">
        <f t="shared" si="473"/>
        <v>0</v>
      </c>
    </row>
    <row r="573" spans="2:65" x14ac:dyDescent="0.25">
      <c r="B573" s="1103">
        <v>0.06</v>
      </c>
      <c r="C573" s="377"/>
      <c r="D573" s="377"/>
      <c r="E573" s="377"/>
      <c r="F573" s="377">
        <f>'Form 5 BIODIESEL'!E470</f>
        <v>0</v>
      </c>
      <c r="G573" s="377">
        <f>'Form 6 LNG'!E470</f>
        <v>0</v>
      </c>
      <c r="H573" s="377">
        <f>'Form 7 BUNKER C'!E470</f>
        <v>0</v>
      </c>
      <c r="I573" s="378">
        <f>'Form 8 LFO Diesel'!E470</f>
        <v>0</v>
      </c>
      <c r="J573" s="106"/>
      <c r="K573" s="106"/>
      <c r="L573" s="106"/>
      <c r="M573" s="106"/>
      <c r="N573" s="106"/>
      <c r="O573" s="106"/>
      <c r="P573" s="106"/>
      <c r="Q573" s="106"/>
      <c r="R573" s="1103">
        <v>0.06</v>
      </c>
      <c r="S573" s="377">
        <f t="shared" si="474"/>
        <v>0</v>
      </c>
      <c r="T573" s="377">
        <f t="shared" si="475"/>
        <v>0</v>
      </c>
      <c r="U573" s="377">
        <f t="shared" si="476"/>
        <v>0</v>
      </c>
      <c r="V573" s="377">
        <f t="shared" si="454"/>
        <v>0</v>
      </c>
      <c r="W573" s="377">
        <f t="shared" si="455"/>
        <v>0</v>
      </c>
      <c r="X573" s="377">
        <f t="shared" si="456"/>
        <v>0</v>
      </c>
      <c r="Y573" s="378">
        <f t="shared" si="457"/>
        <v>0</v>
      </c>
      <c r="Z573" s="106"/>
      <c r="AA573" s="106"/>
      <c r="AB573" s="1103">
        <v>0.06</v>
      </c>
      <c r="AC573" s="377">
        <f t="shared" si="477"/>
        <v>0</v>
      </c>
      <c r="AD573" s="377">
        <f t="shared" si="478"/>
        <v>0</v>
      </c>
      <c r="AE573" s="377">
        <f t="shared" si="479"/>
        <v>0</v>
      </c>
      <c r="AF573" s="377">
        <f t="shared" si="458"/>
        <v>0</v>
      </c>
      <c r="AG573" s="377">
        <f t="shared" si="459"/>
        <v>0</v>
      </c>
      <c r="AH573" s="377">
        <f t="shared" si="460"/>
        <v>0</v>
      </c>
      <c r="AI573" s="378">
        <f t="shared" si="461"/>
        <v>0</v>
      </c>
      <c r="AJ573" s="106"/>
      <c r="AK573" s="106"/>
      <c r="AL573" s="1103">
        <v>0.06</v>
      </c>
      <c r="AM573" s="377">
        <f t="shared" si="480"/>
        <v>0</v>
      </c>
      <c r="AN573" s="377">
        <f t="shared" si="481"/>
        <v>0</v>
      </c>
      <c r="AO573" s="377">
        <f t="shared" si="482"/>
        <v>0</v>
      </c>
      <c r="AP573" s="377">
        <f t="shared" si="462"/>
        <v>0</v>
      </c>
      <c r="AQ573" s="377">
        <f t="shared" si="463"/>
        <v>0</v>
      </c>
      <c r="AR573" s="377">
        <f t="shared" si="464"/>
        <v>0</v>
      </c>
      <c r="AS573" s="378">
        <f t="shared" si="465"/>
        <v>0</v>
      </c>
      <c r="AT573" s="106"/>
      <c r="AU573" s="106"/>
      <c r="AV573" s="1103">
        <v>0.06</v>
      </c>
      <c r="AW573" s="377">
        <f t="shared" si="483"/>
        <v>0</v>
      </c>
      <c r="AX573" s="377">
        <f t="shared" si="484"/>
        <v>0</v>
      </c>
      <c r="AY573" s="377">
        <f t="shared" si="485"/>
        <v>0</v>
      </c>
      <c r="AZ573" s="377">
        <f t="shared" si="466"/>
        <v>0</v>
      </c>
      <c r="BA573" s="377">
        <f t="shared" si="467"/>
        <v>0</v>
      </c>
      <c r="BB573" s="377">
        <f t="shared" si="468"/>
        <v>0</v>
      </c>
      <c r="BC573" s="378">
        <f t="shared" si="469"/>
        <v>0</v>
      </c>
      <c r="BD573" s="106"/>
      <c r="BE573" s="106"/>
      <c r="BF573" s="1103">
        <v>0.06</v>
      </c>
      <c r="BG573" s="377">
        <f t="shared" si="486"/>
        <v>0</v>
      </c>
      <c r="BH573" s="377">
        <f t="shared" si="487"/>
        <v>0</v>
      </c>
      <c r="BI573" s="377">
        <f t="shared" si="488"/>
        <v>0</v>
      </c>
      <c r="BJ573" s="377">
        <f t="shared" si="470"/>
        <v>0</v>
      </c>
      <c r="BK573" s="377">
        <f t="shared" si="471"/>
        <v>0</v>
      </c>
      <c r="BL573" s="377">
        <f t="shared" si="472"/>
        <v>0</v>
      </c>
      <c r="BM573" s="378">
        <f t="shared" si="473"/>
        <v>0</v>
      </c>
    </row>
    <row r="574" spans="2:65" x14ac:dyDescent="0.25">
      <c r="B574" s="1103">
        <v>0.05</v>
      </c>
      <c r="C574" s="377"/>
      <c r="D574" s="377"/>
      <c r="E574" s="377"/>
      <c r="F574" s="377">
        <f>'Form 5 BIODIESEL'!E471</f>
        <v>0</v>
      </c>
      <c r="G574" s="377">
        <f>'Form 6 LNG'!E471</f>
        <v>0</v>
      </c>
      <c r="H574" s="377">
        <f>'Form 7 BUNKER C'!E471</f>
        <v>0</v>
      </c>
      <c r="I574" s="378">
        <f>'Form 8 LFO Diesel'!E471</f>
        <v>0</v>
      </c>
      <c r="J574" s="106"/>
      <c r="K574" s="106"/>
      <c r="L574" s="106"/>
      <c r="M574" s="106"/>
      <c r="N574" s="106"/>
      <c r="O574" s="106"/>
      <c r="P574" s="106"/>
      <c r="Q574" s="106"/>
      <c r="R574" s="1103">
        <v>0.05</v>
      </c>
      <c r="S574" s="377">
        <f t="shared" si="474"/>
        <v>0</v>
      </c>
      <c r="T574" s="377">
        <f t="shared" si="475"/>
        <v>0</v>
      </c>
      <c r="U574" s="377">
        <f t="shared" si="476"/>
        <v>0</v>
      </c>
      <c r="V574" s="377">
        <f t="shared" si="454"/>
        <v>0</v>
      </c>
      <c r="W574" s="377">
        <f t="shared" si="455"/>
        <v>0</v>
      </c>
      <c r="X574" s="377">
        <f t="shared" si="456"/>
        <v>0</v>
      </c>
      <c r="Y574" s="378">
        <f t="shared" si="457"/>
        <v>0</v>
      </c>
      <c r="Z574" s="106"/>
      <c r="AA574" s="106"/>
      <c r="AB574" s="1103">
        <v>0.05</v>
      </c>
      <c r="AC574" s="377">
        <f t="shared" si="477"/>
        <v>0</v>
      </c>
      <c r="AD574" s="377">
        <f t="shared" si="478"/>
        <v>0</v>
      </c>
      <c r="AE574" s="377">
        <f t="shared" si="479"/>
        <v>0</v>
      </c>
      <c r="AF574" s="377">
        <f t="shared" si="458"/>
        <v>0</v>
      </c>
      <c r="AG574" s="377">
        <f t="shared" si="459"/>
        <v>0</v>
      </c>
      <c r="AH574" s="377">
        <f t="shared" si="460"/>
        <v>0</v>
      </c>
      <c r="AI574" s="378">
        <f t="shared" si="461"/>
        <v>0</v>
      </c>
      <c r="AJ574" s="106"/>
      <c r="AK574" s="106"/>
      <c r="AL574" s="1103">
        <v>0.05</v>
      </c>
      <c r="AM574" s="377">
        <f t="shared" si="480"/>
        <v>0</v>
      </c>
      <c r="AN574" s="377">
        <f t="shared" si="481"/>
        <v>0</v>
      </c>
      <c r="AO574" s="377">
        <f t="shared" si="482"/>
        <v>0</v>
      </c>
      <c r="AP574" s="377">
        <f t="shared" si="462"/>
        <v>0</v>
      </c>
      <c r="AQ574" s="377">
        <f t="shared" si="463"/>
        <v>0</v>
      </c>
      <c r="AR574" s="377">
        <f t="shared" si="464"/>
        <v>0</v>
      </c>
      <c r="AS574" s="378">
        <f t="shared" si="465"/>
        <v>0</v>
      </c>
      <c r="AT574" s="106"/>
      <c r="AU574" s="106"/>
      <c r="AV574" s="1103">
        <v>0.05</v>
      </c>
      <c r="AW574" s="377">
        <f t="shared" si="483"/>
        <v>0</v>
      </c>
      <c r="AX574" s="377">
        <f t="shared" si="484"/>
        <v>0</v>
      </c>
      <c r="AY574" s="377">
        <f t="shared" si="485"/>
        <v>0</v>
      </c>
      <c r="AZ574" s="377">
        <f t="shared" si="466"/>
        <v>0</v>
      </c>
      <c r="BA574" s="377">
        <f t="shared" si="467"/>
        <v>0</v>
      </c>
      <c r="BB574" s="377">
        <f t="shared" si="468"/>
        <v>0</v>
      </c>
      <c r="BC574" s="378">
        <f t="shared" si="469"/>
        <v>0</v>
      </c>
      <c r="BD574" s="106"/>
      <c r="BE574" s="106"/>
      <c r="BF574" s="1103">
        <v>0.05</v>
      </c>
      <c r="BG574" s="377">
        <f t="shared" si="486"/>
        <v>0</v>
      </c>
      <c r="BH574" s="377">
        <f t="shared" si="487"/>
        <v>0</v>
      </c>
      <c r="BI574" s="377">
        <f t="shared" si="488"/>
        <v>0</v>
      </c>
      <c r="BJ574" s="377">
        <f t="shared" si="470"/>
        <v>0</v>
      </c>
      <c r="BK574" s="377">
        <f t="shared" si="471"/>
        <v>0</v>
      </c>
      <c r="BL574" s="377">
        <f t="shared" si="472"/>
        <v>0</v>
      </c>
      <c r="BM574" s="378">
        <f t="shared" si="473"/>
        <v>0</v>
      </c>
    </row>
    <row r="575" spans="2:65" x14ac:dyDescent="0.25">
      <c r="B575" s="1103">
        <v>0.04</v>
      </c>
      <c r="C575" s="377"/>
      <c r="D575" s="377"/>
      <c r="E575" s="377"/>
      <c r="F575" s="377">
        <f>'Form 5 BIODIESEL'!E472</f>
        <v>0</v>
      </c>
      <c r="G575" s="377">
        <f>'Form 6 LNG'!E472</f>
        <v>0</v>
      </c>
      <c r="H575" s="377">
        <f>'Form 7 BUNKER C'!E472</f>
        <v>0</v>
      </c>
      <c r="I575" s="378">
        <f>'Form 8 LFO Diesel'!E472</f>
        <v>0</v>
      </c>
      <c r="J575" s="106"/>
      <c r="K575" s="106"/>
      <c r="L575" s="106"/>
      <c r="M575" s="106"/>
      <c r="N575" s="106"/>
      <c r="O575" s="106"/>
      <c r="P575" s="106"/>
      <c r="Q575" s="106"/>
      <c r="R575" s="1103">
        <v>0.04</v>
      </c>
      <c r="S575" s="377">
        <f t="shared" si="474"/>
        <v>0</v>
      </c>
      <c r="T575" s="377">
        <f t="shared" si="475"/>
        <v>0</v>
      </c>
      <c r="U575" s="377">
        <f t="shared" si="476"/>
        <v>0</v>
      </c>
      <c r="V575" s="377">
        <f t="shared" si="454"/>
        <v>0</v>
      </c>
      <c r="W575" s="377">
        <f t="shared" si="455"/>
        <v>0</v>
      </c>
      <c r="X575" s="377">
        <f t="shared" si="456"/>
        <v>0</v>
      </c>
      <c r="Y575" s="378">
        <f t="shared" si="457"/>
        <v>0</v>
      </c>
      <c r="Z575" s="106"/>
      <c r="AA575" s="106"/>
      <c r="AB575" s="1103">
        <v>0.04</v>
      </c>
      <c r="AC575" s="377">
        <f t="shared" si="477"/>
        <v>0</v>
      </c>
      <c r="AD575" s="377">
        <f t="shared" si="478"/>
        <v>0</v>
      </c>
      <c r="AE575" s="377">
        <f t="shared" si="479"/>
        <v>0</v>
      </c>
      <c r="AF575" s="377">
        <f t="shared" si="458"/>
        <v>0</v>
      </c>
      <c r="AG575" s="377">
        <f t="shared" si="459"/>
        <v>0</v>
      </c>
      <c r="AH575" s="377">
        <f t="shared" si="460"/>
        <v>0</v>
      </c>
      <c r="AI575" s="378">
        <f t="shared" si="461"/>
        <v>0</v>
      </c>
      <c r="AJ575" s="106"/>
      <c r="AK575" s="106"/>
      <c r="AL575" s="1103">
        <v>0.04</v>
      </c>
      <c r="AM575" s="377">
        <f t="shared" si="480"/>
        <v>0</v>
      </c>
      <c r="AN575" s="377">
        <f t="shared" si="481"/>
        <v>0</v>
      </c>
      <c r="AO575" s="377">
        <f t="shared" si="482"/>
        <v>0</v>
      </c>
      <c r="AP575" s="377">
        <f t="shared" si="462"/>
        <v>0</v>
      </c>
      <c r="AQ575" s="377">
        <f t="shared" si="463"/>
        <v>0</v>
      </c>
      <c r="AR575" s="377">
        <f t="shared" si="464"/>
        <v>0</v>
      </c>
      <c r="AS575" s="378">
        <f t="shared" si="465"/>
        <v>0</v>
      </c>
      <c r="AT575" s="106"/>
      <c r="AU575" s="106"/>
      <c r="AV575" s="1103">
        <v>0.04</v>
      </c>
      <c r="AW575" s="377">
        <f t="shared" si="483"/>
        <v>0</v>
      </c>
      <c r="AX575" s="377">
        <f t="shared" si="484"/>
        <v>0</v>
      </c>
      <c r="AY575" s="377">
        <f t="shared" si="485"/>
        <v>0</v>
      </c>
      <c r="AZ575" s="377">
        <f t="shared" si="466"/>
        <v>0</v>
      </c>
      <c r="BA575" s="377">
        <f t="shared" si="467"/>
        <v>0</v>
      </c>
      <c r="BB575" s="377">
        <f t="shared" si="468"/>
        <v>0</v>
      </c>
      <c r="BC575" s="378">
        <f t="shared" si="469"/>
        <v>0</v>
      </c>
      <c r="BD575" s="106"/>
      <c r="BE575" s="106"/>
      <c r="BF575" s="1103">
        <v>0.04</v>
      </c>
      <c r="BG575" s="377">
        <f t="shared" si="486"/>
        <v>0</v>
      </c>
      <c r="BH575" s="377">
        <f t="shared" si="487"/>
        <v>0</v>
      </c>
      <c r="BI575" s="377">
        <f t="shared" si="488"/>
        <v>0</v>
      </c>
      <c r="BJ575" s="377">
        <f t="shared" si="470"/>
        <v>0</v>
      </c>
      <c r="BK575" s="377">
        <f t="shared" si="471"/>
        <v>0</v>
      </c>
      <c r="BL575" s="377">
        <f t="shared" si="472"/>
        <v>0</v>
      </c>
      <c r="BM575" s="378">
        <f t="shared" si="473"/>
        <v>0</v>
      </c>
    </row>
    <row r="576" spans="2:65" x14ac:dyDescent="0.25">
      <c r="B576" s="1103">
        <v>0.03</v>
      </c>
      <c r="C576" s="377"/>
      <c r="D576" s="377"/>
      <c r="E576" s="377"/>
      <c r="F576" s="377">
        <f>'Form 5 BIODIESEL'!E473</f>
        <v>0</v>
      </c>
      <c r="G576" s="377">
        <f>'Form 6 LNG'!E473</f>
        <v>0</v>
      </c>
      <c r="H576" s="377">
        <f>'Form 7 BUNKER C'!E473</f>
        <v>0</v>
      </c>
      <c r="I576" s="378">
        <f>'Form 8 LFO Diesel'!E473</f>
        <v>0</v>
      </c>
      <c r="J576" s="106"/>
      <c r="K576" s="106"/>
      <c r="L576" s="106"/>
      <c r="M576" s="106"/>
      <c r="N576" s="106"/>
      <c r="O576" s="106"/>
      <c r="P576" s="106"/>
      <c r="Q576" s="106"/>
      <c r="R576" s="1103">
        <v>0.03</v>
      </c>
      <c r="S576" s="377">
        <f t="shared" si="474"/>
        <v>0</v>
      </c>
      <c r="T576" s="377">
        <f t="shared" si="475"/>
        <v>0</v>
      </c>
      <c r="U576" s="377">
        <f t="shared" si="476"/>
        <v>0</v>
      </c>
      <c r="V576" s="377">
        <f t="shared" si="454"/>
        <v>0</v>
      </c>
      <c r="W576" s="377">
        <f t="shared" si="455"/>
        <v>0</v>
      </c>
      <c r="X576" s="377">
        <f t="shared" si="456"/>
        <v>0</v>
      </c>
      <c r="Y576" s="378">
        <f t="shared" si="457"/>
        <v>0</v>
      </c>
      <c r="Z576" s="106"/>
      <c r="AA576" s="106"/>
      <c r="AB576" s="1103">
        <v>0.03</v>
      </c>
      <c r="AC576" s="377">
        <f t="shared" si="477"/>
        <v>0</v>
      </c>
      <c r="AD576" s="377">
        <f t="shared" si="478"/>
        <v>0</v>
      </c>
      <c r="AE576" s="377">
        <f t="shared" si="479"/>
        <v>0</v>
      </c>
      <c r="AF576" s="377">
        <f t="shared" si="458"/>
        <v>0</v>
      </c>
      <c r="AG576" s="377">
        <f t="shared" si="459"/>
        <v>0</v>
      </c>
      <c r="AH576" s="377">
        <f t="shared" si="460"/>
        <v>0</v>
      </c>
      <c r="AI576" s="378">
        <f t="shared" si="461"/>
        <v>0</v>
      </c>
      <c r="AJ576" s="106"/>
      <c r="AK576" s="106"/>
      <c r="AL576" s="1103">
        <v>0.03</v>
      </c>
      <c r="AM576" s="377">
        <f t="shared" si="480"/>
        <v>0</v>
      </c>
      <c r="AN576" s="377">
        <f t="shared" si="481"/>
        <v>0</v>
      </c>
      <c r="AO576" s="377">
        <f t="shared" si="482"/>
        <v>0</v>
      </c>
      <c r="AP576" s="377">
        <f t="shared" si="462"/>
        <v>0</v>
      </c>
      <c r="AQ576" s="377">
        <f t="shared" si="463"/>
        <v>0</v>
      </c>
      <c r="AR576" s="377">
        <f t="shared" si="464"/>
        <v>0</v>
      </c>
      <c r="AS576" s="378">
        <f t="shared" si="465"/>
        <v>0</v>
      </c>
      <c r="AT576" s="106"/>
      <c r="AU576" s="106"/>
      <c r="AV576" s="1103">
        <v>0.03</v>
      </c>
      <c r="AW576" s="377">
        <f t="shared" si="483"/>
        <v>0</v>
      </c>
      <c r="AX576" s="377">
        <f t="shared" si="484"/>
        <v>0</v>
      </c>
      <c r="AY576" s="377">
        <f t="shared" si="485"/>
        <v>0</v>
      </c>
      <c r="AZ576" s="377">
        <f t="shared" si="466"/>
        <v>0</v>
      </c>
      <c r="BA576" s="377">
        <f t="shared" si="467"/>
        <v>0</v>
      </c>
      <c r="BB576" s="377">
        <f t="shared" si="468"/>
        <v>0</v>
      </c>
      <c r="BC576" s="378">
        <f t="shared" si="469"/>
        <v>0</v>
      </c>
      <c r="BD576" s="106"/>
      <c r="BE576" s="106"/>
      <c r="BF576" s="1103">
        <v>0.03</v>
      </c>
      <c r="BG576" s="377">
        <f t="shared" si="486"/>
        <v>0</v>
      </c>
      <c r="BH576" s="377">
        <f t="shared" si="487"/>
        <v>0</v>
      </c>
      <c r="BI576" s="377">
        <f t="shared" si="488"/>
        <v>0</v>
      </c>
      <c r="BJ576" s="377">
        <f t="shared" si="470"/>
        <v>0</v>
      </c>
      <c r="BK576" s="377">
        <f t="shared" si="471"/>
        <v>0</v>
      </c>
      <c r="BL576" s="377">
        <f t="shared" si="472"/>
        <v>0</v>
      </c>
      <c r="BM576" s="378">
        <f t="shared" si="473"/>
        <v>0</v>
      </c>
    </row>
    <row r="577" spans="2:65" x14ac:dyDescent="0.25">
      <c r="B577" s="1103">
        <v>0.02</v>
      </c>
      <c r="C577" s="377"/>
      <c r="D577" s="377"/>
      <c r="E577" s="377"/>
      <c r="F577" s="377">
        <f>'Form 5 BIODIESEL'!E474</f>
        <v>0</v>
      </c>
      <c r="G577" s="377">
        <f>'Form 6 LNG'!E474</f>
        <v>0</v>
      </c>
      <c r="H577" s="377">
        <f>'Form 7 BUNKER C'!E474</f>
        <v>0</v>
      </c>
      <c r="I577" s="378">
        <f>'Form 8 LFO Diesel'!E474</f>
        <v>0</v>
      </c>
      <c r="J577" s="106"/>
      <c r="K577" s="106"/>
      <c r="L577" s="106"/>
      <c r="M577" s="106"/>
      <c r="N577" s="106"/>
      <c r="O577" s="106"/>
      <c r="P577" s="106"/>
      <c r="Q577" s="106"/>
      <c r="R577" s="1103">
        <v>0.02</v>
      </c>
      <c r="S577" s="377">
        <f t="shared" si="474"/>
        <v>0</v>
      </c>
      <c r="T577" s="377">
        <f t="shared" si="475"/>
        <v>0</v>
      </c>
      <c r="U577" s="377">
        <f t="shared" si="476"/>
        <v>0</v>
      </c>
      <c r="V577" s="377">
        <f t="shared" si="454"/>
        <v>0</v>
      </c>
      <c r="W577" s="377">
        <f t="shared" si="455"/>
        <v>0</v>
      </c>
      <c r="X577" s="377">
        <f t="shared" si="456"/>
        <v>0</v>
      </c>
      <c r="Y577" s="378">
        <f t="shared" si="457"/>
        <v>0</v>
      </c>
      <c r="Z577" s="106"/>
      <c r="AA577" s="106"/>
      <c r="AB577" s="1103">
        <v>0.02</v>
      </c>
      <c r="AC577" s="377">
        <f t="shared" si="477"/>
        <v>0</v>
      </c>
      <c r="AD577" s="377">
        <f t="shared" si="478"/>
        <v>0</v>
      </c>
      <c r="AE577" s="377">
        <f t="shared" si="479"/>
        <v>0</v>
      </c>
      <c r="AF577" s="377">
        <f t="shared" si="458"/>
        <v>0</v>
      </c>
      <c r="AG577" s="377">
        <f t="shared" si="459"/>
        <v>0</v>
      </c>
      <c r="AH577" s="377">
        <f t="shared" si="460"/>
        <v>0</v>
      </c>
      <c r="AI577" s="378">
        <f t="shared" si="461"/>
        <v>0</v>
      </c>
      <c r="AJ577" s="106"/>
      <c r="AK577" s="106"/>
      <c r="AL577" s="1103">
        <v>0.02</v>
      </c>
      <c r="AM577" s="377">
        <f t="shared" si="480"/>
        <v>0</v>
      </c>
      <c r="AN577" s="377">
        <f t="shared" si="481"/>
        <v>0</v>
      </c>
      <c r="AO577" s="377">
        <f t="shared" si="482"/>
        <v>0</v>
      </c>
      <c r="AP577" s="377">
        <f t="shared" si="462"/>
        <v>0</v>
      </c>
      <c r="AQ577" s="377">
        <f t="shared" si="463"/>
        <v>0</v>
      </c>
      <c r="AR577" s="377">
        <f t="shared" si="464"/>
        <v>0</v>
      </c>
      <c r="AS577" s="378">
        <f t="shared" si="465"/>
        <v>0</v>
      </c>
      <c r="AT577" s="106"/>
      <c r="AU577" s="106"/>
      <c r="AV577" s="1103">
        <v>0.02</v>
      </c>
      <c r="AW577" s="377">
        <f t="shared" si="483"/>
        <v>0</v>
      </c>
      <c r="AX577" s="377">
        <f t="shared" si="484"/>
        <v>0</v>
      </c>
      <c r="AY577" s="377">
        <f t="shared" si="485"/>
        <v>0</v>
      </c>
      <c r="AZ577" s="377">
        <f t="shared" si="466"/>
        <v>0</v>
      </c>
      <c r="BA577" s="377">
        <f t="shared" si="467"/>
        <v>0</v>
      </c>
      <c r="BB577" s="377">
        <f t="shared" si="468"/>
        <v>0</v>
      </c>
      <c r="BC577" s="378">
        <f t="shared" si="469"/>
        <v>0</v>
      </c>
      <c r="BD577" s="106"/>
      <c r="BE577" s="106"/>
      <c r="BF577" s="1103">
        <v>0.02</v>
      </c>
      <c r="BG577" s="377">
        <f t="shared" si="486"/>
        <v>0</v>
      </c>
      <c r="BH577" s="377">
        <f t="shared" si="487"/>
        <v>0</v>
      </c>
      <c r="BI577" s="377">
        <f t="shared" si="488"/>
        <v>0</v>
      </c>
      <c r="BJ577" s="377">
        <f t="shared" si="470"/>
        <v>0</v>
      </c>
      <c r="BK577" s="377">
        <f t="shared" si="471"/>
        <v>0</v>
      </c>
      <c r="BL577" s="377">
        <f t="shared" si="472"/>
        <v>0</v>
      </c>
      <c r="BM577" s="378">
        <f t="shared" si="473"/>
        <v>0</v>
      </c>
    </row>
    <row r="578" spans="2:65" x14ac:dyDescent="0.25">
      <c r="B578" s="1103">
        <v>0.01</v>
      </c>
      <c r="C578" s="377"/>
      <c r="D578" s="377"/>
      <c r="E578" s="377"/>
      <c r="F578" s="377">
        <f>'Form 5 BIODIESEL'!E475</f>
        <v>0</v>
      </c>
      <c r="G578" s="377">
        <f>'Form 6 LNG'!E475</f>
        <v>0</v>
      </c>
      <c r="H578" s="377">
        <f>'Form 7 BUNKER C'!E475</f>
        <v>0</v>
      </c>
      <c r="I578" s="378">
        <f>'Form 8 LFO Diesel'!E475</f>
        <v>0</v>
      </c>
      <c r="J578" s="106"/>
      <c r="K578" s="106"/>
      <c r="L578" s="106"/>
      <c r="M578" s="106"/>
      <c r="N578" s="106"/>
      <c r="O578" s="106"/>
      <c r="P578" s="106"/>
      <c r="Q578" s="106"/>
      <c r="R578" s="1103">
        <v>0.01</v>
      </c>
      <c r="S578" s="377">
        <f t="shared" si="474"/>
        <v>0</v>
      </c>
      <c r="T578" s="377">
        <f t="shared" si="475"/>
        <v>0</v>
      </c>
      <c r="U578" s="377">
        <f t="shared" si="476"/>
        <v>0</v>
      </c>
      <c r="V578" s="377">
        <f t="shared" si="454"/>
        <v>0</v>
      </c>
      <c r="W578" s="377">
        <f t="shared" si="455"/>
        <v>0</v>
      </c>
      <c r="X578" s="377">
        <f t="shared" si="456"/>
        <v>0</v>
      </c>
      <c r="Y578" s="378">
        <f t="shared" si="457"/>
        <v>0</v>
      </c>
      <c r="Z578" s="106"/>
      <c r="AA578" s="106"/>
      <c r="AB578" s="1103">
        <v>0.01</v>
      </c>
      <c r="AC578" s="377">
        <f t="shared" si="477"/>
        <v>0</v>
      </c>
      <c r="AD578" s="377">
        <f t="shared" si="478"/>
        <v>0</v>
      </c>
      <c r="AE578" s="377">
        <f t="shared" si="479"/>
        <v>0</v>
      </c>
      <c r="AF578" s="377">
        <f t="shared" si="458"/>
        <v>0</v>
      </c>
      <c r="AG578" s="377">
        <f t="shared" si="459"/>
        <v>0</v>
      </c>
      <c r="AH578" s="377">
        <f t="shared" si="460"/>
        <v>0</v>
      </c>
      <c r="AI578" s="378">
        <f t="shared" si="461"/>
        <v>0</v>
      </c>
      <c r="AJ578" s="106"/>
      <c r="AK578" s="106"/>
      <c r="AL578" s="1103">
        <v>0.01</v>
      </c>
      <c r="AM578" s="377">
        <f t="shared" si="480"/>
        <v>0</v>
      </c>
      <c r="AN578" s="377">
        <f t="shared" si="481"/>
        <v>0</v>
      </c>
      <c r="AO578" s="377">
        <f t="shared" si="482"/>
        <v>0</v>
      </c>
      <c r="AP578" s="377">
        <f t="shared" si="462"/>
        <v>0</v>
      </c>
      <c r="AQ578" s="377">
        <f t="shared" si="463"/>
        <v>0</v>
      </c>
      <c r="AR578" s="377">
        <f t="shared" si="464"/>
        <v>0</v>
      </c>
      <c r="AS578" s="378">
        <f t="shared" si="465"/>
        <v>0</v>
      </c>
      <c r="AT578" s="106"/>
      <c r="AU578" s="106"/>
      <c r="AV578" s="1103">
        <v>0.01</v>
      </c>
      <c r="AW578" s="377">
        <f t="shared" si="483"/>
        <v>0</v>
      </c>
      <c r="AX578" s="377">
        <f t="shared" si="484"/>
        <v>0</v>
      </c>
      <c r="AY578" s="377">
        <f t="shared" si="485"/>
        <v>0</v>
      </c>
      <c r="AZ578" s="377">
        <f t="shared" si="466"/>
        <v>0</v>
      </c>
      <c r="BA578" s="377">
        <f t="shared" si="467"/>
        <v>0</v>
      </c>
      <c r="BB578" s="377">
        <f t="shared" si="468"/>
        <v>0</v>
      </c>
      <c r="BC578" s="378">
        <f t="shared" si="469"/>
        <v>0</v>
      </c>
      <c r="BD578" s="106"/>
      <c r="BE578" s="106"/>
      <c r="BF578" s="1103">
        <v>0.01</v>
      </c>
      <c r="BG578" s="377">
        <f t="shared" si="486"/>
        <v>0</v>
      </c>
      <c r="BH578" s="377">
        <f t="shared" si="487"/>
        <v>0</v>
      </c>
      <c r="BI578" s="377">
        <f t="shared" si="488"/>
        <v>0</v>
      </c>
      <c r="BJ578" s="377">
        <f t="shared" si="470"/>
        <v>0</v>
      </c>
      <c r="BK578" s="377">
        <f t="shared" si="471"/>
        <v>0</v>
      </c>
      <c r="BL578" s="377">
        <f t="shared" si="472"/>
        <v>0</v>
      </c>
      <c r="BM578" s="378">
        <f t="shared" si="473"/>
        <v>0</v>
      </c>
    </row>
    <row r="579" spans="2:65" ht="13.8" thickBot="1" x14ac:dyDescent="0.3">
      <c r="B579" s="1104">
        <v>0</v>
      </c>
      <c r="C579" s="1105"/>
      <c r="D579" s="1105"/>
      <c r="E579" s="1105"/>
      <c r="F579" s="379">
        <f>'Form 5 BIODIESEL'!E476</f>
        <v>0</v>
      </c>
      <c r="G579" s="379">
        <f>'Form 6 LNG'!E476</f>
        <v>0</v>
      </c>
      <c r="H579" s="379">
        <f>'Form 7 BUNKER C'!E476</f>
        <v>0</v>
      </c>
      <c r="I579" s="380">
        <f>'Form 8 LFO Diesel'!E476</f>
        <v>0</v>
      </c>
      <c r="J579" s="106"/>
      <c r="K579" s="106"/>
      <c r="L579" s="106"/>
      <c r="M579" s="106"/>
      <c r="N579" s="106"/>
      <c r="O579" s="106"/>
      <c r="P579" s="106"/>
      <c r="Q579" s="106"/>
      <c r="R579" s="1104">
        <v>0</v>
      </c>
      <c r="S579" s="1105"/>
      <c r="T579" s="1105"/>
      <c r="U579" s="1105"/>
      <c r="V579" s="379">
        <f t="shared" si="454"/>
        <v>0</v>
      </c>
      <c r="W579" s="379">
        <f t="shared" si="455"/>
        <v>0</v>
      </c>
      <c r="X579" s="379">
        <f t="shared" si="456"/>
        <v>0</v>
      </c>
      <c r="Y579" s="380">
        <f t="shared" si="457"/>
        <v>0</v>
      </c>
      <c r="Z579" s="106"/>
      <c r="AA579" s="106"/>
      <c r="AB579" s="1104">
        <v>0</v>
      </c>
      <c r="AC579" s="1105"/>
      <c r="AD579" s="1105"/>
      <c r="AE579" s="1105"/>
      <c r="AF579" s="379">
        <f t="shared" si="458"/>
        <v>0</v>
      </c>
      <c r="AG579" s="379">
        <f t="shared" si="459"/>
        <v>0</v>
      </c>
      <c r="AH579" s="379">
        <f t="shared" si="460"/>
        <v>0</v>
      </c>
      <c r="AI579" s="380">
        <f t="shared" si="461"/>
        <v>0</v>
      </c>
      <c r="AJ579" s="106"/>
      <c r="AK579" s="106"/>
      <c r="AL579" s="1104">
        <v>0</v>
      </c>
      <c r="AM579" s="1105"/>
      <c r="AN579" s="1105"/>
      <c r="AO579" s="1105"/>
      <c r="AP579" s="379">
        <f t="shared" si="462"/>
        <v>0</v>
      </c>
      <c r="AQ579" s="379">
        <f t="shared" si="463"/>
        <v>0</v>
      </c>
      <c r="AR579" s="379">
        <f t="shared" si="464"/>
        <v>0</v>
      </c>
      <c r="AS579" s="380">
        <f t="shared" si="465"/>
        <v>0</v>
      </c>
      <c r="AT579" s="106"/>
      <c r="AU579" s="106"/>
      <c r="AV579" s="1104">
        <v>0</v>
      </c>
      <c r="AW579" s="1105"/>
      <c r="AX579" s="1105"/>
      <c r="AY579" s="1105"/>
      <c r="AZ579" s="379">
        <f t="shared" si="466"/>
        <v>0</v>
      </c>
      <c r="BA579" s="379">
        <f t="shared" si="467"/>
        <v>0</v>
      </c>
      <c r="BB579" s="379">
        <f t="shared" si="468"/>
        <v>0</v>
      </c>
      <c r="BC579" s="380">
        <f t="shared" si="469"/>
        <v>0</v>
      </c>
      <c r="BD579" s="106"/>
      <c r="BE579" s="106"/>
      <c r="BF579" s="1104">
        <v>0</v>
      </c>
      <c r="BG579" s="1105"/>
      <c r="BH579" s="1105"/>
      <c r="BI579" s="1105"/>
      <c r="BJ579" s="379">
        <f t="shared" si="470"/>
        <v>0</v>
      </c>
      <c r="BK579" s="379">
        <f t="shared" si="471"/>
        <v>0</v>
      </c>
      <c r="BL579" s="379">
        <f t="shared" si="472"/>
        <v>0</v>
      </c>
      <c r="BM579" s="380">
        <f t="shared" si="473"/>
        <v>0</v>
      </c>
    </row>
    <row r="580" spans="2:65" ht="13.8" thickBot="1" x14ac:dyDescent="0.3">
      <c r="B580" s="1082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  <c r="AA580" s="106"/>
      <c r="AB580" s="106"/>
      <c r="AC580" s="106"/>
      <c r="AD580" s="106"/>
      <c r="AE580" s="106"/>
      <c r="AF580" s="106"/>
      <c r="AG580" s="106"/>
      <c r="AH580" s="106"/>
      <c r="AI580" s="106"/>
      <c r="AJ580" s="106"/>
      <c r="AK580" s="106"/>
      <c r="AL580" s="106"/>
      <c r="AM580" s="106"/>
      <c r="AN580" s="106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</row>
    <row r="581" spans="2:65" x14ac:dyDescent="0.25">
      <c r="B581" s="365">
        <v>2021</v>
      </c>
      <c r="C581" s="301" t="s">
        <v>193</v>
      </c>
      <c r="D581" s="302"/>
      <c r="E581" s="302"/>
      <c r="F581" s="302"/>
      <c r="G581" s="302"/>
      <c r="H581" s="302"/>
      <c r="I581" s="302"/>
      <c r="J581" s="311"/>
      <c r="K581" s="311"/>
      <c r="L581" s="723"/>
      <c r="M581" s="301"/>
      <c r="N581" s="302"/>
      <c r="O581" s="302"/>
      <c r="P581" s="303"/>
      <c r="Q581" s="110"/>
      <c r="R581" s="365">
        <v>2022</v>
      </c>
      <c r="S581" s="318" t="s">
        <v>193</v>
      </c>
      <c r="T581" s="1106"/>
      <c r="U581" s="1107"/>
      <c r="V581" s="1107"/>
      <c r="W581" s="723"/>
      <c r="X581" s="723"/>
      <c r="Y581" s="1108"/>
      <c r="Z581" s="110"/>
      <c r="AA581" s="110"/>
      <c r="AB581" s="365">
        <v>2023</v>
      </c>
      <c r="AC581" s="318" t="s">
        <v>193</v>
      </c>
      <c r="AD581" s="1106"/>
      <c r="AE581" s="1107"/>
      <c r="AF581" s="1107"/>
      <c r="AG581" s="723"/>
      <c r="AH581" s="723"/>
      <c r="AI581" s="1108"/>
      <c r="AJ581" s="110"/>
      <c r="AK581" s="106"/>
      <c r="AL581" s="365">
        <v>2024</v>
      </c>
      <c r="AM581" s="318" t="s">
        <v>193</v>
      </c>
      <c r="AN581" s="1106"/>
      <c r="AO581" s="1107"/>
      <c r="AP581" s="1107"/>
      <c r="AQ581" s="723"/>
      <c r="AR581" s="723"/>
      <c r="AS581" s="1108"/>
      <c r="AT581" s="109"/>
      <c r="AU581" s="106"/>
      <c r="AV581" s="365">
        <v>2025</v>
      </c>
      <c r="AW581" s="318" t="s">
        <v>193</v>
      </c>
      <c r="AX581" s="1106"/>
      <c r="AY581" s="1107"/>
      <c r="AZ581" s="1107"/>
      <c r="BA581" s="723"/>
      <c r="BB581" s="723"/>
      <c r="BC581" s="1108"/>
      <c r="BD581" s="107"/>
      <c r="BE581" s="106"/>
      <c r="BF581" s="365">
        <v>2026</v>
      </c>
      <c r="BG581" s="318" t="s">
        <v>193</v>
      </c>
      <c r="BH581" s="1106"/>
      <c r="BI581" s="1107"/>
      <c r="BJ581" s="1107"/>
      <c r="BK581" s="723"/>
      <c r="BL581" s="723"/>
      <c r="BM581" s="1108"/>
    </row>
    <row r="582" spans="2:65" x14ac:dyDescent="0.25">
      <c r="B582" s="366" t="s">
        <v>191</v>
      </c>
      <c r="C582" s="1274" t="s">
        <v>51</v>
      </c>
      <c r="D582" s="1274"/>
      <c r="E582" s="1274" t="s">
        <v>50</v>
      </c>
      <c r="F582" s="1274"/>
      <c r="G582" s="1274" t="s">
        <v>52</v>
      </c>
      <c r="H582" s="1274"/>
      <c r="I582" s="1274" t="s">
        <v>206</v>
      </c>
      <c r="J582" s="1274"/>
      <c r="K582" s="1274" t="s">
        <v>12</v>
      </c>
      <c r="L582" s="1274"/>
      <c r="M582" s="1274" t="s">
        <v>177</v>
      </c>
      <c r="N582" s="1274"/>
      <c r="O582" s="1274" t="s">
        <v>58</v>
      </c>
      <c r="P582" s="1275"/>
      <c r="Q582" s="107"/>
      <c r="R582" s="366" t="s">
        <v>191</v>
      </c>
      <c r="S582" s="724" t="s">
        <v>51</v>
      </c>
      <c r="T582" s="724" t="s">
        <v>50</v>
      </c>
      <c r="U582" s="724" t="s">
        <v>52</v>
      </c>
      <c r="V582" s="724" t="s">
        <v>201</v>
      </c>
      <c r="W582" s="724" t="s">
        <v>12</v>
      </c>
      <c r="X582" s="724" t="s">
        <v>177</v>
      </c>
      <c r="Y582" s="319" t="s">
        <v>58</v>
      </c>
      <c r="Z582" s="107"/>
      <c r="AA582" s="107"/>
      <c r="AB582" s="366" t="s">
        <v>191</v>
      </c>
      <c r="AC582" s="724" t="s">
        <v>51</v>
      </c>
      <c r="AD582" s="724" t="s">
        <v>50</v>
      </c>
      <c r="AE582" s="724" t="s">
        <v>52</v>
      </c>
      <c r="AF582" s="724" t="s">
        <v>201</v>
      </c>
      <c r="AG582" s="724" t="s">
        <v>12</v>
      </c>
      <c r="AH582" s="724" t="s">
        <v>177</v>
      </c>
      <c r="AI582" s="319" t="s">
        <v>58</v>
      </c>
      <c r="AJ582" s="107"/>
      <c r="AK582" s="106"/>
      <c r="AL582" s="366" t="s">
        <v>191</v>
      </c>
      <c r="AM582" s="724" t="s">
        <v>51</v>
      </c>
      <c r="AN582" s="724" t="s">
        <v>50</v>
      </c>
      <c r="AO582" s="724" t="s">
        <v>52</v>
      </c>
      <c r="AP582" s="724" t="s">
        <v>201</v>
      </c>
      <c r="AQ582" s="724" t="s">
        <v>12</v>
      </c>
      <c r="AR582" s="724" t="s">
        <v>177</v>
      </c>
      <c r="AS582" s="319" t="s">
        <v>58</v>
      </c>
      <c r="AT582" s="107"/>
      <c r="AU582" s="106"/>
      <c r="AV582" s="366" t="s">
        <v>191</v>
      </c>
      <c r="AW582" s="724" t="s">
        <v>51</v>
      </c>
      <c r="AX582" s="724" t="s">
        <v>50</v>
      </c>
      <c r="AY582" s="724" t="s">
        <v>52</v>
      </c>
      <c r="AZ582" s="724" t="s">
        <v>201</v>
      </c>
      <c r="BA582" s="724" t="s">
        <v>12</v>
      </c>
      <c r="BB582" s="724" t="s">
        <v>177</v>
      </c>
      <c r="BC582" s="319" t="s">
        <v>58</v>
      </c>
      <c r="BD582" s="109"/>
      <c r="BE582" s="106"/>
      <c r="BF582" s="366" t="s">
        <v>191</v>
      </c>
      <c r="BG582" s="724" t="s">
        <v>51</v>
      </c>
      <c r="BH582" s="724" t="s">
        <v>50</v>
      </c>
      <c r="BI582" s="724" t="s">
        <v>52</v>
      </c>
      <c r="BJ582" s="724" t="s">
        <v>201</v>
      </c>
      <c r="BK582" s="724" t="s">
        <v>12</v>
      </c>
      <c r="BL582" s="724" t="s">
        <v>177</v>
      </c>
      <c r="BM582" s="319" t="s">
        <v>58</v>
      </c>
    </row>
    <row r="583" spans="2:65" ht="13.8" thickBot="1" x14ac:dyDescent="0.3">
      <c r="B583" s="312"/>
      <c r="C583" s="304" t="s">
        <v>221</v>
      </c>
      <c r="D583" s="304" t="s">
        <v>222</v>
      </c>
      <c r="E583" s="304" t="s">
        <v>221</v>
      </c>
      <c r="F583" s="304" t="s">
        <v>222</v>
      </c>
      <c r="G583" s="304" t="s">
        <v>221</v>
      </c>
      <c r="H583" s="304" t="s">
        <v>222</v>
      </c>
      <c r="I583" s="304" t="s">
        <v>221</v>
      </c>
      <c r="J583" s="304" t="s">
        <v>222</v>
      </c>
      <c r="K583" s="304" t="s">
        <v>221</v>
      </c>
      <c r="L583" s="304" t="s">
        <v>222</v>
      </c>
      <c r="M583" s="304" t="s">
        <v>221</v>
      </c>
      <c r="N583" s="304" t="s">
        <v>222</v>
      </c>
      <c r="O583" s="304" t="s">
        <v>221</v>
      </c>
      <c r="P583" s="313" t="s">
        <v>222</v>
      </c>
      <c r="Q583" s="107"/>
      <c r="R583" s="331"/>
      <c r="S583" s="304"/>
      <c r="T583" s="304"/>
      <c r="U583" s="1109"/>
      <c r="V583" s="1109"/>
      <c r="W583" s="304"/>
      <c r="X583" s="304"/>
      <c r="Y583" s="313"/>
      <c r="Z583" s="107"/>
      <c r="AA583" s="107"/>
      <c r="AB583" s="331"/>
      <c r="AC583" s="304"/>
      <c r="AD583" s="304"/>
      <c r="AE583" s="1109"/>
      <c r="AF583" s="1109"/>
      <c r="AG583" s="304"/>
      <c r="AH583" s="304"/>
      <c r="AI583" s="313"/>
      <c r="AJ583" s="107"/>
      <c r="AK583" s="106"/>
      <c r="AL583" s="331"/>
      <c r="AM583" s="304"/>
      <c r="AN583" s="304"/>
      <c r="AO583" s="1109"/>
      <c r="AP583" s="1109"/>
      <c r="AQ583" s="304"/>
      <c r="AR583" s="304"/>
      <c r="AS583" s="313"/>
      <c r="AT583" s="107"/>
      <c r="AU583" s="106"/>
      <c r="AV583" s="331"/>
      <c r="AW583" s="304"/>
      <c r="AX583" s="304"/>
      <c r="AY583" s="1109"/>
      <c r="AZ583" s="1109"/>
      <c r="BA583" s="304"/>
      <c r="BB583" s="304"/>
      <c r="BC583" s="313"/>
      <c r="BD583" s="109"/>
      <c r="BE583" s="106"/>
      <c r="BF583" s="331"/>
      <c r="BG583" s="304"/>
      <c r="BH583" s="304"/>
      <c r="BI583" s="1109"/>
      <c r="BJ583" s="1109"/>
      <c r="BK583" s="304"/>
      <c r="BL583" s="304"/>
      <c r="BM583" s="313"/>
    </row>
    <row r="584" spans="2:65" x14ac:dyDescent="0.25">
      <c r="B584" s="1103">
        <v>1</v>
      </c>
      <c r="C584" s="1110">
        <f>'Form 2 HYDRO'!$F$90</f>
        <v>0</v>
      </c>
      <c r="D584" s="1110">
        <f>'Form 2 HYDRO'!$G$90</f>
        <v>0</v>
      </c>
      <c r="E584" s="1110">
        <f>'Form 3 SOLAR'!$F$90</f>
        <v>0</v>
      </c>
      <c r="F584" s="1110">
        <f>'Form 3 SOLAR'!$G$90</f>
        <v>0</v>
      </c>
      <c r="G584" s="1110">
        <f>'Form 4 BIOMASS'!$F$90</f>
        <v>0</v>
      </c>
      <c r="H584" s="1110">
        <f>'Form 4 BIOMASS'!$G$90</f>
        <v>0</v>
      </c>
      <c r="I584" s="1110">
        <f>'Form 5 BIODIESEL'!$F348</f>
        <v>0</v>
      </c>
      <c r="J584" s="1110">
        <f>'Form 5 BIODIESEL'!$G348</f>
        <v>0</v>
      </c>
      <c r="K584" s="1110">
        <f>'Form 6 LNG'!$F348</f>
        <v>0</v>
      </c>
      <c r="L584" s="1110">
        <f>'Form 6 LNG'!$G348</f>
        <v>0</v>
      </c>
      <c r="M584" s="1110">
        <f>'Form 7 BUNKER C'!$F348</f>
        <v>0</v>
      </c>
      <c r="N584" s="1110">
        <f>'Form 7 BUNKER C'!$G348</f>
        <v>0</v>
      </c>
      <c r="O584" s="1110">
        <f>'Form 8 LFO Diesel'!$F348</f>
        <v>0</v>
      </c>
      <c r="P584" s="1111">
        <f>'Form 8 LFO Diesel'!$G348</f>
        <v>0</v>
      </c>
      <c r="Q584" s="113"/>
      <c r="R584" s="383">
        <v>1</v>
      </c>
      <c r="S584" s="385">
        <f t="shared" ref="S584:S615" si="489">$AC$5*$C$584*(1+$C$4)^($R$581-$B$581)+(1-$AC$5)*$C$584+$AC$6*$D$584*(1+$C$5)^($R$581-$B$581)+(1-$AC$6)*$D$584</f>
        <v>0</v>
      </c>
      <c r="T584" s="1112">
        <f t="shared" ref="T584:T615" si="490">$AD$5*$E$584*(1+$C$4)^($R$581-$B$581)+(1-$AD$5)*$E$584+$AD$6*$F$584*(1+$C$5)^($R$581-$B$581)+(1-$AD$6)*$F$584</f>
        <v>0</v>
      </c>
      <c r="U584" s="1112">
        <f t="shared" ref="U584:U615" si="491">$AE$5*$G$584*(1+$C$4)^($R$581-$B$581)+(1-$AE$5)*$G$584+$AE$6*$H$584*(1+$C$5)^($R$581-$B$581)+(1-$AE$6)*$H$584</f>
        <v>0</v>
      </c>
      <c r="V584" s="1112">
        <f t="shared" ref="V584:V615" si="492">$AF$5*$I584*(1+$C$4)^($R$581-$B$581)+(1-$AF$5)*$I584+$AF$6*$J584*(1+$C$5)^($R$581-$B$581)+(1-$AF$6)*$J584</f>
        <v>0</v>
      </c>
      <c r="W584" s="1112">
        <f t="shared" ref="W584:W615" si="493">($AG$5*$K584*(1+$C$4)^($R$581-$B$581)+(1-$AG$5)*$K584+$AG$6*$L584*(1+$C$5)^($R$581-$B$581)+(1-$AG$6)*$L584)*(1+$C$9)</f>
        <v>0</v>
      </c>
      <c r="X584" s="1112">
        <f t="shared" ref="X584:X615" si="494">($AH$5*$M584*(1+$C$4)^($R$581-$B$581)+(1-$AH$5)*$M584+$AH$6*$N584*(1+$C$5)^($R$581-$B$581)+(1-$AH$6)*$N584)*(1+$C$9)</f>
        <v>0</v>
      </c>
      <c r="Y584" s="1113">
        <f t="shared" ref="Y584:Y615" si="495">($AI$5*$O584*(1+$C$4)^($R$581-$B$581)+(1-$AI$5)*$O584+$AI$6*$P584*(1+$C$5)^($R$581-$B$581)+(1-$AI$6)*$P584)*(1+$C$9)</f>
        <v>0</v>
      </c>
      <c r="Z584" s="113"/>
      <c r="AA584" s="113"/>
      <c r="AB584" s="383">
        <v>1</v>
      </c>
      <c r="AC584" s="385">
        <f t="shared" ref="AC584:AC615" si="496">$AC$5*$C$584*(1+$C$4)^($AB$581-$B$581)+(1-$AC$5)*$C$584+$AC$6*$D$584*(1+$C$5)^($AB$581-$B$581)+(1-$AC$6)*$D$584</f>
        <v>0</v>
      </c>
      <c r="AD584" s="1112">
        <f t="shared" ref="AD584:AD615" si="497">$AD$5*$E$584*(1+$C$4)^($AB$581-$B$581)+(1-$AD$5)*$E$584+$AD$6*$F$584*(1+$C$5)^($AB$581-$B$581)+(1-$AD$6)*$F$584</f>
        <v>0</v>
      </c>
      <c r="AE584" s="1112">
        <f t="shared" ref="AE584:AE615" si="498">$AE$5*$G$584*(1+$C$4)^($AB$581-$B$581)+(1-$AE$5)*$G$584+$AE$6*$H$584*(1+$C$5)^($AB$581-$B$581)+(1-$AE$6)*$H$584</f>
        <v>0</v>
      </c>
      <c r="AF584" s="1112">
        <f t="shared" ref="AF584:AF615" si="499">$AF$5*$I584*(1+$C$4)^($AB$581-$B$581)+(1-$AF$5)*$I584+$AF$6*$J584*(1+$C$5)^($AB$581-$B$581)+(1-$AF$6)*$J584</f>
        <v>0</v>
      </c>
      <c r="AG584" s="1112">
        <f t="shared" ref="AG584:AG615" si="500">($AG$5*$K584*(1+$C$4)^($AB$581-$B$581)+(1-$AG$5)*$K584+$AG$6*$L584*(1+$C$5)^($AB$581-$B$581)+(1-$AG$6)*$L584)*(1+$C$9)</f>
        <v>0</v>
      </c>
      <c r="AH584" s="1112">
        <f t="shared" ref="AH584:AH615" si="501">($AH$5*$M584*(1+$C$4)^($AB$581-$B$581)+(1-$AH$5)*$M584+$AH$6*$N584*(1+$C$5)^($AB$581-$B$581)+(1-$AH$6)*$N584)*(1+$C$9)</f>
        <v>0</v>
      </c>
      <c r="AI584" s="1113">
        <f t="shared" ref="AI584:AI615" si="502">($AI$5*$O584*(1+$C$4)^($AB$581-$B$581)+(1-$AI$5)*$O584+$AI$6*$P584*(1+$C$5)^($AB$581-$B$581)+(1-$AI$6)*$P584)*(1+$C$9)</f>
        <v>0</v>
      </c>
      <c r="AJ584" s="113"/>
      <c r="AK584" s="106"/>
      <c r="AL584" s="383">
        <v>1</v>
      </c>
      <c r="AM584" s="385">
        <f t="shared" ref="AM584:AM615" si="503">$AC$5*$C$584*(1+$C$4)^($AL$581-$B$581)+(1-$AC$5)*$C$584+$AC$6*$D$584*(1+$C$5)^($AL$581-$B$581)+(1-$AC$6)*$D$584</f>
        <v>0</v>
      </c>
      <c r="AN584" s="1112">
        <f t="shared" ref="AN584:AN615" si="504">$AD$5*$E$584*(1+$C$4)^($AL$581-$B$581)+(1-$AD$5)*$E$584+$AD$6*$F$584*(1+$C$5)^($AL$581-$B$581)+(1-$AD$6)*$F$584</f>
        <v>0</v>
      </c>
      <c r="AO584" s="1112">
        <f t="shared" ref="AO584:AO615" si="505">$AE$5*$G$584*(1+$C$4)^($AL$581-$B$581)+(1-$AE$5)*$G$584+$AE$6*$H$584*(1+$C$5)^($AL$581-$B$581)+(1-$AE$6)*$H$584</f>
        <v>0</v>
      </c>
      <c r="AP584" s="1112">
        <f t="shared" ref="AP584:AP615" si="506">$AF$5*$I584*(1+$C$4)^($AL$581-$B$581)+(1-$AF$5)*$I584+$AF$6*$J584*(1+$C$5)^($AL$581-$B$581)+(1-$AF$6)*$J584</f>
        <v>0</v>
      </c>
      <c r="AQ584" s="1112">
        <f t="shared" ref="AQ584:AQ615" si="507">($AG$5*$K584*(1+$C$4)^($AL$581-$B$581)+(1-$AG$5)*$K584+$AG$6*$L584*(1+$C$5)^($AL$581-$B$581)+(1-$AG$6)*$L584)*(1+$C$9)</f>
        <v>0</v>
      </c>
      <c r="AR584" s="1112">
        <f t="shared" ref="AR584:AR615" si="508">($AH$5*$M584*(1+$C$4)^($AL$581-$B$581)+(1-$AH$5)*$M584+$AH$6*$N584*(1+$C$5)^($AL$581-$B$581)+(1-$AH$6)*$N584)*(1+$C$9)</f>
        <v>0</v>
      </c>
      <c r="AS584" s="1113">
        <f t="shared" ref="AS584:AS615" si="509">($AI$5*$O584*(1+$C$4)^($AL$581-$B$581)+(1-$AI$5)*$O584+$AI$6*$P584*(1+$C$5)^($AL$581-$B$581)+(1-$AI$6)*$P584)*(1+$C$9)</f>
        <v>0</v>
      </c>
      <c r="AT584" s="113"/>
      <c r="AU584" s="106"/>
      <c r="AV584" s="383">
        <v>1</v>
      </c>
      <c r="AW584" s="385">
        <f>$AC$5*$C$584*(1+$C$4)^($AV$581-$B$581)+(1-$AC$5)*$C$584+$AC$6*$D$584*(1+$C$5)^($AV$581-$B$581)+(1-$AC$6)*$D$584</f>
        <v>0</v>
      </c>
      <c r="AX584" s="1112">
        <f>$AD$5*$E$584*(1+$C$4)^($AV$581-$B$581)+(1-$AD$5)*$E$584+$AD$6*$F$584*(1+$C$5)^($AV$581-$B$581)+(1-$AD$6)*$F$584</f>
        <v>0</v>
      </c>
      <c r="AY584" s="1112">
        <f>$AE$5*$G$584*(1+$C$4)^($AV$581-$B$581)+(1-$AE$5)*$G$584+$AE$6*$H$584*(1+$C$5)^($AV$581-$B$581)+(1-$AE$6)*$H$584</f>
        <v>0</v>
      </c>
      <c r="AZ584" s="1112">
        <f>$AF$5*$I584*(1+$C$4)^($AV$581-$B$581)+(1-$AF$5)*$I584+$AF$6*$J584*(1+$C$5)^($AV$581-$B$581)+(1-$AF$6)*$J584</f>
        <v>0</v>
      </c>
      <c r="BA584" s="1112">
        <f>($AG$5*$K584*(1+$C$4)^($AV$581-$B$581)+(1-$AG$5)*$K584+$AG$6*$L584*(1+$C$5)^($AV$581-$B$581)+(1-$AG$6)*$L584)*(1+$C$9)</f>
        <v>0</v>
      </c>
      <c r="BB584" s="1112">
        <f>($AH$5*$M584*(1+$C$4)^($AV$581-$B$581)+(1-$AH$5)*$M584+$AH$6*$N584*(1+$C$5)^($AV$581-$B$581)+(1-$AH$6)*$N584)*(1+$C$9)</f>
        <v>0</v>
      </c>
      <c r="BC584" s="1113">
        <f>($AI$5*$O584*(1+$C$4)^($AV$581-$B$581)+(1-$AI$5)*$O584+$AI$6*$P584*(1+$C$5)^($AV$581-$B$581)+(1-$AI$6)*$P584)*(1+$C$9)</f>
        <v>0</v>
      </c>
      <c r="BD584" s="114"/>
      <c r="BE584" s="106"/>
      <c r="BF584" s="383">
        <v>1</v>
      </c>
      <c r="BG584" s="385">
        <f t="shared" ref="BG584:BG615" si="510">$AC$5*$C$584*(1+$C$4)^($BF$581-$B$581)+(1-$AC$5)*$C$584+$AC$6*$D$584*(1+$C$5)^($BF$581-$B$581)+(1-$AC$6)*$D$584</f>
        <v>0</v>
      </c>
      <c r="BH584" s="1112">
        <f t="shared" ref="BH584:BH615" si="511">$AD$5*$E$584*(1+$C$4)^($BF$581-$B$581)+(1-$AD$5)*$E$584+$AD$6*$F$584*(1+$C$5)^($BF$581-$B$581)+(1-$AD$6)*$F$584</f>
        <v>0</v>
      </c>
      <c r="BI584" s="1112">
        <f t="shared" ref="BI584:BI615" si="512">$AE$5*$G$584*(1+$C$4)^($BF$581-$B$581)+(1-$AE$5)*$G$584+$AE$6*$H$584*(1+$C$5)^($BF$581-$B$581)+(1-$AE$6)*$H$584</f>
        <v>0</v>
      </c>
      <c r="BJ584" s="1112">
        <f t="shared" ref="BJ584:BJ615" si="513">$AF$5*$I584*(1+$C$4)^($BF$581-$B$581)+(1-$AF$5)*$I584+$AF$6*$J584*(1+$C$5)^($BF$581-$B$581)+(1-$AF$6)*$J584</f>
        <v>0</v>
      </c>
      <c r="BK584" s="1112">
        <f t="shared" ref="BK584:BK615" si="514">($AG$5*$K584*(1+$C$4)^($BF$581-$B$581)+(1-$AG$5)*$K584+$AG$6*$L584*(1+$C$5)^($BF$581-$B$581)+(1-$AG$6)*$L584)*(1+$C$9)</f>
        <v>0</v>
      </c>
      <c r="BL584" s="1112">
        <f>($AH$5*$M584*(1+$C$4)^($BF$581-$B$581)+(1-$AH$5)*$M584+$AH$6*$N584*(1+$C$5)^($BF$581-$B$581)+(1-$AH$6)*$N584)*(1+$C$9)</f>
        <v>0</v>
      </c>
      <c r="BM584" s="1113">
        <f t="shared" ref="BM584:BM615" si="515">($AI$5*$O584*(1+$C$4)^($BF$581-$B$581)+(1-$AI$5)*$O584+$AI$6*$P584*(1+$C$5)^($BF$581-$B$581)+(1-$AI$6)*$P584)*(1+$C$9)</f>
        <v>0</v>
      </c>
    </row>
    <row r="585" spans="2:65" x14ac:dyDescent="0.25">
      <c r="B585" s="1103">
        <v>0.99</v>
      </c>
      <c r="C585" s="381"/>
      <c r="D585" s="381"/>
      <c r="E585" s="381"/>
      <c r="F585" s="381"/>
      <c r="G585" s="381"/>
      <c r="H585" s="381"/>
      <c r="I585" s="1110">
        <f>'Form 5 BIODIESEL'!$F349</f>
        <v>0</v>
      </c>
      <c r="J585" s="1110">
        <f>'Form 5 BIODIESEL'!$G349</f>
        <v>0</v>
      </c>
      <c r="K585" s="1110">
        <f>'Form 6 LNG'!$F349</f>
        <v>0</v>
      </c>
      <c r="L585" s="1110">
        <f>'Form 6 LNG'!$G349</f>
        <v>0</v>
      </c>
      <c r="M585" s="1110">
        <f>'Form 7 BUNKER C'!$F349</f>
        <v>0</v>
      </c>
      <c r="N585" s="1110">
        <f>'Form 7 BUNKER C'!$G349</f>
        <v>0</v>
      </c>
      <c r="O585" s="1110">
        <f>'Form 8 LFO Diesel'!$F349</f>
        <v>0</v>
      </c>
      <c r="P585" s="1111">
        <f>'Form 8 LFO Diesel'!$G349</f>
        <v>0</v>
      </c>
      <c r="Q585" s="113"/>
      <c r="R585" s="383">
        <v>0.99</v>
      </c>
      <c r="S585" s="385">
        <f t="shared" si="489"/>
        <v>0</v>
      </c>
      <c r="T585" s="1112">
        <f t="shared" si="490"/>
        <v>0</v>
      </c>
      <c r="U585" s="1112">
        <f t="shared" si="491"/>
        <v>0</v>
      </c>
      <c r="V585" s="1112">
        <f t="shared" si="492"/>
        <v>0</v>
      </c>
      <c r="W585" s="1112">
        <f t="shared" si="493"/>
        <v>0</v>
      </c>
      <c r="X585" s="1112">
        <f t="shared" si="494"/>
        <v>0</v>
      </c>
      <c r="Y585" s="1113">
        <f t="shared" si="495"/>
        <v>0</v>
      </c>
      <c r="Z585" s="113"/>
      <c r="AA585" s="113"/>
      <c r="AB585" s="383">
        <v>0.99</v>
      </c>
      <c r="AC585" s="385">
        <f t="shared" si="496"/>
        <v>0</v>
      </c>
      <c r="AD585" s="1112">
        <f t="shared" si="497"/>
        <v>0</v>
      </c>
      <c r="AE585" s="1112">
        <f t="shared" si="498"/>
        <v>0</v>
      </c>
      <c r="AF585" s="1112">
        <f t="shared" si="499"/>
        <v>0</v>
      </c>
      <c r="AG585" s="1112">
        <f t="shared" si="500"/>
        <v>0</v>
      </c>
      <c r="AH585" s="1112">
        <f t="shared" si="501"/>
        <v>0</v>
      </c>
      <c r="AI585" s="1113">
        <f t="shared" si="502"/>
        <v>0</v>
      </c>
      <c r="AJ585" s="113"/>
      <c r="AK585" s="106"/>
      <c r="AL585" s="383">
        <v>0.99</v>
      </c>
      <c r="AM585" s="385">
        <f t="shared" si="503"/>
        <v>0</v>
      </c>
      <c r="AN585" s="1112">
        <f t="shared" si="504"/>
        <v>0</v>
      </c>
      <c r="AO585" s="1112">
        <f t="shared" si="505"/>
        <v>0</v>
      </c>
      <c r="AP585" s="1112">
        <f t="shared" si="506"/>
        <v>0</v>
      </c>
      <c r="AQ585" s="1112">
        <f t="shared" si="507"/>
        <v>0</v>
      </c>
      <c r="AR585" s="1112">
        <f t="shared" si="508"/>
        <v>0</v>
      </c>
      <c r="AS585" s="1113">
        <f t="shared" si="509"/>
        <v>0</v>
      </c>
      <c r="AT585" s="113"/>
      <c r="AU585" s="106"/>
      <c r="AV585" s="383">
        <v>0.99</v>
      </c>
      <c r="AW585" s="385">
        <f t="shared" ref="AW585:AW648" si="516">$AC$5*$C$584*(1+$C$4)^($AV$581-$B$581)+(1-$AC$5)*$C$584+$AC$6*$D$584*(1+$C$5)^($AV$581-$B$581)+(1-$AC$6)*$D$584</f>
        <v>0</v>
      </c>
      <c r="AX585" s="1112">
        <f t="shared" ref="AX585:AX648" si="517">$AD$5*$E$584*(1+$C$4)^($AV$581-$B$581)+(1-$AD$5)*$E$584+$AD$6*$F$584*(1+$C$5)^($AV$581-$B$581)+(1-$AD$6)*$F$584</f>
        <v>0</v>
      </c>
      <c r="AY585" s="1112">
        <f t="shared" ref="AY585:AY648" si="518">$AE$5*$G$584*(1+$C$4)^($AV$581-$B$581)+(1-$AE$5)*$G$584+$AE$6*$H$584*(1+$C$5)^($AV$581-$B$581)+(1-$AE$6)*$H$584</f>
        <v>0</v>
      </c>
      <c r="AZ585" s="1112">
        <f t="shared" ref="AZ585:AZ648" si="519">$AF$5*$I585*(1+$C$4)^($AV$581-$B$581)+(1-$AF$5)*$I585+$AF$6*$J585*(1+$C$5)^($AV$581-$B$581)+(1-$AF$6)*$J585</f>
        <v>0</v>
      </c>
      <c r="BA585" s="1112">
        <f t="shared" ref="BA585:BA648" si="520">($AG$5*$K585*(1+$C$4)^($AV$581-$B$581)+(1-$AG$5)*$K585+$AG$6*$L585*(1+$C$5)^($AV$581-$B$581)+(1-$AG$6)*$L585)*(1+$C$9)</f>
        <v>0</v>
      </c>
      <c r="BB585" s="1112">
        <f t="shared" ref="BB585:BB648" si="521">($AH$5*$M585*(1+$C$4)^($AV$581-$B$581)+(1-$AH$5)*$M585+$AH$6*$N585*(1+$C$5)^($AV$581-$B$581)+(1-$AH$6)*$N585)*(1+$C$9)</f>
        <v>0</v>
      </c>
      <c r="BC585" s="1113">
        <f t="shared" ref="BC585:BC648" si="522">($AI$5*$O585*(1+$C$4)^($AV$581-$B$581)+(1-$AI$5)*$O585+$AI$6*$P585*(1+$C$5)^($AV$581-$B$581)+(1-$AI$6)*$P585)*(1+$C$9)</f>
        <v>0</v>
      </c>
      <c r="BD585" s="114"/>
      <c r="BE585" s="106"/>
      <c r="BF585" s="383">
        <v>0.99</v>
      </c>
      <c r="BG585" s="385">
        <f t="shared" si="510"/>
        <v>0</v>
      </c>
      <c r="BH585" s="1112">
        <f t="shared" si="511"/>
        <v>0</v>
      </c>
      <c r="BI585" s="1112">
        <f t="shared" si="512"/>
        <v>0</v>
      </c>
      <c r="BJ585" s="1112">
        <f t="shared" si="513"/>
        <v>0</v>
      </c>
      <c r="BK585" s="1112">
        <f t="shared" si="514"/>
        <v>0</v>
      </c>
      <c r="BL585" s="1112">
        <f t="shared" ref="BL585:BL648" si="523">($AH$5*$M585*(1+$C$4)^($BF$581-$B$581)+(1-$AH$5)*$M585+$AH$6*$N585*(1+$C$5)^($BF$581-$B$581)+(1-$AH$6)*$N585)*(1+$C$9)</f>
        <v>0</v>
      </c>
      <c r="BM585" s="1113">
        <f t="shared" si="515"/>
        <v>0</v>
      </c>
    </row>
    <row r="586" spans="2:65" x14ac:dyDescent="0.25">
      <c r="B586" s="1103">
        <v>0.98</v>
      </c>
      <c r="C586" s="381"/>
      <c r="D586" s="381"/>
      <c r="E586" s="381"/>
      <c r="F586" s="381"/>
      <c r="G586" s="381"/>
      <c r="H586" s="381"/>
      <c r="I586" s="1110">
        <f>'Form 5 BIODIESEL'!$F350</f>
        <v>0</v>
      </c>
      <c r="J586" s="1110">
        <f>'Form 5 BIODIESEL'!$G350</f>
        <v>0</v>
      </c>
      <c r="K586" s="1110">
        <f>'Form 6 LNG'!$F350</f>
        <v>0</v>
      </c>
      <c r="L586" s="1110">
        <f>'Form 6 LNG'!$G350</f>
        <v>0</v>
      </c>
      <c r="M586" s="1110">
        <f>'Form 7 BUNKER C'!$F350</f>
        <v>0</v>
      </c>
      <c r="N586" s="1110">
        <f>'Form 7 BUNKER C'!$G350</f>
        <v>0</v>
      </c>
      <c r="O586" s="1110">
        <f>'Form 8 LFO Diesel'!$F350</f>
        <v>0</v>
      </c>
      <c r="P586" s="1111">
        <f>'Form 8 LFO Diesel'!$G350</f>
        <v>0</v>
      </c>
      <c r="Q586" s="113"/>
      <c r="R586" s="383">
        <v>0.98</v>
      </c>
      <c r="S586" s="385">
        <f t="shared" si="489"/>
        <v>0</v>
      </c>
      <c r="T586" s="1112">
        <f t="shared" si="490"/>
        <v>0</v>
      </c>
      <c r="U586" s="1112">
        <f t="shared" si="491"/>
        <v>0</v>
      </c>
      <c r="V586" s="1112">
        <f t="shared" si="492"/>
        <v>0</v>
      </c>
      <c r="W586" s="1112">
        <f t="shared" si="493"/>
        <v>0</v>
      </c>
      <c r="X586" s="1112">
        <f t="shared" si="494"/>
        <v>0</v>
      </c>
      <c r="Y586" s="1113">
        <f t="shared" si="495"/>
        <v>0</v>
      </c>
      <c r="Z586" s="113"/>
      <c r="AA586" s="113"/>
      <c r="AB586" s="383">
        <v>0.98</v>
      </c>
      <c r="AC586" s="385">
        <f t="shared" si="496"/>
        <v>0</v>
      </c>
      <c r="AD586" s="1112">
        <f t="shared" si="497"/>
        <v>0</v>
      </c>
      <c r="AE586" s="1112">
        <f t="shared" si="498"/>
        <v>0</v>
      </c>
      <c r="AF586" s="1112">
        <f t="shared" si="499"/>
        <v>0</v>
      </c>
      <c r="AG586" s="1112">
        <f t="shared" si="500"/>
        <v>0</v>
      </c>
      <c r="AH586" s="1112">
        <f t="shared" si="501"/>
        <v>0</v>
      </c>
      <c r="AI586" s="1113">
        <f t="shared" si="502"/>
        <v>0</v>
      </c>
      <c r="AJ586" s="113"/>
      <c r="AK586" s="106"/>
      <c r="AL586" s="383">
        <v>0.98</v>
      </c>
      <c r="AM586" s="385">
        <f t="shared" si="503"/>
        <v>0</v>
      </c>
      <c r="AN586" s="1112">
        <f t="shared" si="504"/>
        <v>0</v>
      </c>
      <c r="AO586" s="1112">
        <f t="shared" si="505"/>
        <v>0</v>
      </c>
      <c r="AP586" s="1112">
        <f t="shared" si="506"/>
        <v>0</v>
      </c>
      <c r="AQ586" s="1112">
        <f t="shared" si="507"/>
        <v>0</v>
      </c>
      <c r="AR586" s="1112">
        <f t="shared" si="508"/>
        <v>0</v>
      </c>
      <c r="AS586" s="1113">
        <f t="shared" si="509"/>
        <v>0</v>
      </c>
      <c r="AT586" s="113"/>
      <c r="AU586" s="106"/>
      <c r="AV586" s="383">
        <v>0.98</v>
      </c>
      <c r="AW586" s="385">
        <f t="shared" si="516"/>
        <v>0</v>
      </c>
      <c r="AX586" s="1112">
        <f t="shared" si="517"/>
        <v>0</v>
      </c>
      <c r="AY586" s="1112">
        <f t="shared" si="518"/>
        <v>0</v>
      </c>
      <c r="AZ586" s="1112">
        <f t="shared" si="519"/>
        <v>0</v>
      </c>
      <c r="BA586" s="1112">
        <f t="shared" si="520"/>
        <v>0</v>
      </c>
      <c r="BB586" s="1112">
        <f t="shared" si="521"/>
        <v>0</v>
      </c>
      <c r="BC586" s="1113">
        <f t="shared" si="522"/>
        <v>0</v>
      </c>
      <c r="BD586" s="114"/>
      <c r="BE586" s="106"/>
      <c r="BF586" s="383">
        <v>0.98</v>
      </c>
      <c r="BG586" s="385">
        <f t="shared" si="510"/>
        <v>0</v>
      </c>
      <c r="BH586" s="1112">
        <f t="shared" si="511"/>
        <v>0</v>
      </c>
      <c r="BI586" s="1112">
        <f t="shared" si="512"/>
        <v>0</v>
      </c>
      <c r="BJ586" s="1112">
        <f t="shared" si="513"/>
        <v>0</v>
      </c>
      <c r="BK586" s="1112">
        <f t="shared" si="514"/>
        <v>0</v>
      </c>
      <c r="BL586" s="1112">
        <f t="shared" si="523"/>
        <v>0</v>
      </c>
      <c r="BM586" s="1113">
        <f t="shared" si="515"/>
        <v>0</v>
      </c>
    </row>
    <row r="587" spans="2:65" x14ac:dyDescent="0.25">
      <c r="B587" s="1103">
        <v>0.97</v>
      </c>
      <c r="C587" s="381"/>
      <c r="D587" s="381"/>
      <c r="E587" s="381"/>
      <c r="F587" s="381"/>
      <c r="G587" s="381"/>
      <c r="H587" s="381"/>
      <c r="I587" s="1110">
        <f>'Form 5 BIODIESEL'!$F351</f>
        <v>0</v>
      </c>
      <c r="J587" s="1110">
        <f>'Form 5 BIODIESEL'!$G351</f>
        <v>0</v>
      </c>
      <c r="K587" s="1110">
        <f>'Form 6 LNG'!$F351</f>
        <v>0</v>
      </c>
      <c r="L587" s="1110">
        <f>'Form 6 LNG'!$G351</f>
        <v>0</v>
      </c>
      <c r="M587" s="1110">
        <f>'Form 7 BUNKER C'!$F351</f>
        <v>0</v>
      </c>
      <c r="N587" s="1110">
        <f>'Form 7 BUNKER C'!$G351</f>
        <v>0</v>
      </c>
      <c r="O587" s="1110">
        <f>'Form 8 LFO Diesel'!$F351</f>
        <v>0</v>
      </c>
      <c r="P587" s="1111">
        <f>'Form 8 LFO Diesel'!$G351</f>
        <v>0</v>
      </c>
      <c r="Q587" s="113"/>
      <c r="R587" s="383">
        <v>0.97</v>
      </c>
      <c r="S587" s="385">
        <f t="shared" si="489"/>
        <v>0</v>
      </c>
      <c r="T587" s="1112">
        <f t="shared" si="490"/>
        <v>0</v>
      </c>
      <c r="U587" s="1112">
        <f t="shared" si="491"/>
        <v>0</v>
      </c>
      <c r="V587" s="1112">
        <f t="shared" si="492"/>
        <v>0</v>
      </c>
      <c r="W587" s="1112">
        <f t="shared" si="493"/>
        <v>0</v>
      </c>
      <c r="X587" s="1112">
        <f t="shared" si="494"/>
        <v>0</v>
      </c>
      <c r="Y587" s="1113">
        <f t="shared" si="495"/>
        <v>0</v>
      </c>
      <c r="Z587" s="113"/>
      <c r="AA587" s="113"/>
      <c r="AB587" s="383">
        <v>0.97</v>
      </c>
      <c r="AC587" s="385">
        <f t="shared" si="496"/>
        <v>0</v>
      </c>
      <c r="AD587" s="1112">
        <f t="shared" si="497"/>
        <v>0</v>
      </c>
      <c r="AE587" s="1112">
        <f t="shared" si="498"/>
        <v>0</v>
      </c>
      <c r="AF587" s="1112">
        <f t="shared" si="499"/>
        <v>0</v>
      </c>
      <c r="AG587" s="1112">
        <f t="shared" si="500"/>
        <v>0</v>
      </c>
      <c r="AH587" s="1112">
        <f t="shared" si="501"/>
        <v>0</v>
      </c>
      <c r="AI587" s="1113">
        <f t="shared" si="502"/>
        <v>0</v>
      </c>
      <c r="AJ587" s="113"/>
      <c r="AK587" s="106"/>
      <c r="AL587" s="383">
        <v>0.97</v>
      </c>
      <c r="AM587" s="385">
        <f t="shared" si="503"/>
        <v>0</v>
      </c>
      <c r="AN587" s="1112">
        <f t="shared" si="504"/>
        <v>0</v>
      </c>
      <c r="AO587" s="1112">
        <f t="shared" si="505"/>
        <v>0</v>
      </c>
      <c r="AP587" s="1112">
        <f t="shared" si="506"/>
        <v>0</v>
      </c>
      <c r="AQ587" s="1112">
        <f t="shared" si="507"/>
        <v>0</v>
      </c>
      <c r="AR587" s="1112">
        <f t="shared" si="508"/>
        <v>0</v>
      </c>
      <c r="AS587" s="1113">
        <f t="shared" si="509"/>
        <v>0</v>
      </c>
      <c r="AT587" s="113"/>
      <c r="AU587" s="106"/>
      <c r="AV587" s="383">
        <v>0.97</v>
      </c>
      <c r="AW587" s="385">
        <f t="shared" si="516"/>
        <v>0</v>
      </c>
      <c r="AX587" s="1112">
        <f t="shared" si="517"/>
        <v>0</v>
      </c>
      <c r="AY587" s="1112">
        <f t="shared" si="518"/>
        <v>0</v>
      </c>
      <c r="AZ587" s="1112">
        <f t="shared" si="519"/>
        <v>0</v>
      </c>
      <c r="BA587" s="1112">
        <f t="shared" si="520"/>
        <v>0</v>
      </c>
      <c r="BB587" s="1112">
        <f t="shared" si="521"/>
        <v>0</v>
      </c>
      <c r="BC587" s="1113">
        <f t="shared" si="522"/>
        <v>0</v>
      </c>
      <c r="BD587" s="114"/>
      <c r="BE587" s="106"/>
      <c r="BF587" s="383">
        <v>0.97</v>
      </c>
      <c r="BG587" s="385">
        <f t="shared" si="510"/>
        <v>0</v>
      </c>
      <c r="BH587" s="1112">
        <f t="shared" si="511"/>
        <v>0</v>
      </c>
      <c r="BI587" s="1112">
        <f t="shared" si="512"/>
        <v>0</v>
      </c>
      <c r="BJ587" s="1112">
        <f t="shared" si="513"/>
        <v>0</v>
      </c>
      <c r="BK587" s="1112">
        <f t="shared" si="514"/>
        <v>0</v>
      </c>
      <c r="BL587" s="1112">
        <f t="shared" si="523"/>
        <v>0</v>
      </c>
      <c r="BM587" s="1113">
        <f t="shared" si="515"/>
        <v>0</v>
      </c>
    </row>
    <row r="588" spans="2:65" x14ac:dyDescent="0.25">
      <c r="B588" s="1103">
        <v>0.96</v>
      </c>
      <c r="C588" s="381"/>
      <c r="D588" s="381"/>
      <c r="E588" s="381"/>
      <c r="F588" s="381"/>
      <c r="G588" s="381"/>
      <c r="H588" s="381"/>
      <c r="I588" s="1110">
        <f>'Form 5 BIODIESEL'!$F352</f>
        <v>0</v>
      </c>
      <c r="J588" s="1110">
        <f>'Form 5 BIODIESEL'!$G352</f>
        <v>0</v>
      </c>
      <c r="K588" s="1110">
        <f>'Form 6 LNG'!$F352</f>
        <v>0</v>
      </c>
      <c r="L588" s="1110">
        <f>'Form 6 LNG'!$G352</f>
        <v>0</v>
      </c>
      <c r="M588" s="1110">
        <f>'Form 7 BUNKER C'!$F352</f>
        <v>0</v>
      </c>
      <c r="N588" s="1110">
        <f>'Form 7 BUNKER C'!$G352</f>
        <v>0</v>
      </c>
      <c r="O588" s="1110">
        <f>'Form 8 LFO Diesel'!$F352</f>
        <v>0</v>
      </c>
      <c r="P588" s="1111">
        <f>'Form 8 LFO Diesel'!$G352</f>
        <v>0</v>
      </c>
      <c r="Q588" s="113"/>
      <c r="R588" s="383">
        <v>0.96</v>
      </c>
      <c r="S588" s="385">
        <f t="shared" si="489"/>
        <v>0</v>
      </c>
      <c r="T588" s="1112">
        <f t="shared" si="490"/>
        <v>0</v>
      </c>
      <c r="U588" s="1112">
        <f t="shared" si="491"/>
        <v>0</v>
      </c>
      <c r="V588" s="1112">
        <f t="shared" si="492"/>
        <v>0</v>
      </c>
      <c r="W588" s="1112">
        <f t="shared" si="493"/>
        <v>0</v>
      </c>
      <c r="X588" s="1112">
        <f t="shared" si="494"/>
        <v>0</v>
      </c>
      <c r="Y588" s="1113">
        <f t="shared" si="495"/>
        <v>0</v>
      </c>
      <c r="Z588" s="113"/>
      <c r="AA588" s="113"/>
      <c r="AB588" s="383">
        <v>0.96</v>
      </c>
      <c r="AC588" s="385">
        <f t="shared" si="496"/>
        <v>0</v>
      </c>
      <c r="AD588" s="1112">
        <f t="shared" si="497"/>
        <v>0</v>
      </c>
      <c r="AE588" s="1112">
        <f t="shared" si="498"/>
        <v>0</v>
      </c>
      <c r="AF588" s="1112">
        <f t="shared" si="499"/>
        <v>0</v>
      </c>
      <c r="AG588" s="1112">
        <f t="shared" si="500"/>
        <v>0</v>
      </c>
      <c r="AH588" s="1112">
        <f t="shared" si="501"/>
        <v>0</v>
      </c>
      <c r="AI588" s="1113">
        <f t="shared" si="502"/>
        <v>0</v>
      </c>
      <c r="AJ588" s="113"/>
      <c r="AK588" s="106"/>
      <c r="AL588" s="383">
        <v>0.96</v>
      </c>
      <c r="AM588" s="385">
        <f t="shared" si="503"/>
        <v>0</v>
      </c>
      <c r="AN588" s="1112">
        <f t="shared" si="504"/>
        <v>0</v>
      </c>
      <c r="AO588" s="1112">
        <f t="shared" si="505"/>
        <v>0</v>
      </c>
      <c r="AP588" s="1112">
        <f t="shared" si="506"/>
        <v>0</v>
      </c>
      <c r="AQ588" s="1112">
        <f t="shared" si="507"/>
        <v>0</v>
      </c>
      <c r="AR588" s="1112">
        <f t="shared" si="508"/>
        <v>0</v>
      </c>
      <c r="AS588" s="1113">
        <f t="shared" si="509"/>
        <v>0</v>
      </c>
      <c r="AT588" s="113"/>
      <c r="AU588" s="106"/>
      <c r="AV588" s="383">
        <v>0.96</v>
      </c>
      <c r="AW588" s="385">
        <f t="shared" si="516"/>
        <v>0</v>
      </c>
      <c r="AX588" s="1112">
        <f t="shared" si="517"/>
        <v>0</v>
      </c>
      <c r="AY588" s="1112">
        <f t="shared" si="518"/>
        <v>0</v>
      </c>
      <c r="AZ588" s="1112">
        <f t="shared" si="519"/>
        <v>0</v>
      </c>
      <c r="BA588" s="1112">
        <f t="shared" si="520"/>
        <v>0</v>
      </c>
      <c r="BB588" s="1112">
        <f t="shared" si="521"/>
        <v>0</v>
      </c>
      <c r="BC588" s="1113">
        <f t="shared" si="522"/>
        <v>0</v>
      </c>
      <c r="BD588" s="114"/>
      <c r="BE588" s="106"/>
      <c r="BF588" s="383">
        <v>0.96</v>
      </c>
      <c r="BG588" s="385">
        <f t="shared" si="510"/>
        <v>0</v>
      </c>
      <c r="BH588" s="1112">
        <f t="shared" si="511"/>
        <v>0</v>
      </c>
      <c r="BI588" s="1112">
        <f t="shared" si="512"/>
        <v>0</v>
      </c>
      <c r="BJ588" s="1112">
        <f t="shared" si="513"/>
        <v>0</v>
      </c>
      <c r="BK588" s="1112">
        <f t="shared" si="514"/>
        <v>0</v>
      </c>
      <c r="BL588" s="1112">
        <f t="shared" si="523"/>
        <v>0</v>
      </c>
      <c r="BM588" s="1113">
        <f t="shared" si="515"/>
        <v>0</v>
      </c>
    </row>
    <row r="589" spans="2:65" x14ac:dyDescent="0.25">
      <c r="B589" s="1103">
        <v>0.95</v>
      </c>
      <c r="C589" s="381"/>
      <c r="D589" s="381"/>
      <c r="E589" s="381"/>
      <c r="F589" s="381"/>
      <c r="G589" s="381"/>
      <c r="H589" s="381"/>
      <c r="I589" s="1110">
        <f>'Form 5 BIODIESEL'!$F353</f>
        <v>0</v>
      </c>
      <c r="J589" s="1110">
        <f>'Form 5 BIODIESEL'!$G353</f>
        <v>0</v>
      </c>
      <c r="K589" s="1110">
        <f>'Form 6 LNG'!$F353</f>
        <v>0</v>
      </c>
      <c r="L589" s="1110">
        <f>'Form 6 LNG'!$G353</f>
        <v>0</v>
      </c>
      <c r="M589" s="1110">
        <f>'Form 7 BUNKER C'!$F353</f>
        <v>0</v>
      </c>
      <c r="N589" s="1110">
        <f>'Form 7 BUNKER C'!$G353</f>
        <v>0</v>
      </c>
      <c r="O589" s="1110">
        <f>'Form 8 LFO Diesel'!$F353</f>
        <v>0</v>
      </c>
      <c r="P589" s="1111">
        <f>'Form 8 LFO Diesel'!$G353</f>
        <v>0</v>
      </c>
      <c r="Q589" s="113"/>
      <c r="R589" s="383">
        <v>0.95</v>
      </c>
      <c r="S589" s="385">
        <f t="shared" si="489"/>
        <v>0</v>
      </c>
      <c r="T589" s="1112">
        <f t="shared" si="490"/>
        <v>0</v>
      </c>
      <c r="U589" s="1112">
        <f t="shared" si="491"/>
        <v>0</v>
      </c>
      <c r="V589" s="1112">
        <f t="shared" si="492"/>
        <v>0</v>
      </c>
      <c r="W589" s="1112">
        <f t="shared" si="493"/>
        <v>0</v>
      </c>
      <c r="X589" s="1112">
        <f t="shared" si="494"/>
        <v>0</v>
      </c>
      <c r="Y589" s="1113">
        <f t="shared" si="495"/>
        <v>0</v>
      </c>
      <c r="Z589" s="113"/>
      <c r="AA589" s="113"/>
      <c r="AB589" s="383">
        <v>0.95</v>
      </c>
      <c r="AC589" s="385">
        <f t="shared" si="496"/>
        <v>0</v>
      </c>
      <c r="AD589" s="1112">
        <f t="shared" si="497"/>
        <v>0</v>
      </c>
      <c r="AE589" s="1112">
        <f t="shared" si="498"/>
        <v>0</v>
      </c>
      <c r="AF589" s="1112">
        <f t="shared" si="499"/>
        <v>0</v>
      </c>
      <c r="AG589" s="1112">
        <f t="shared" si="500"/>
        <v>0</v>
      </c>
      <c r="AH589" s="1112">
        <f t="shared" si="501"/>
        <v>0</v>
      </c>
      <c r="AI589" s="1113">
        <f t="shared" si="502"/>
        <v>0</v>
      </c>
      <c r="AJ589" s="113"/>
      <c r="AK589" s="106"/>
      <c r="AL589" s="383">
        <v>0.95</v>
      </c>
      <c r="AM589" s="385">
        <f t="shared" si="503"/>
        <v>0</v>
      </c>
      <c r="AN589" s="1112">
        <f t="shared" si="504"/>
        <v>0</v>
      </c>
      <c r="AO589" s="1112">
        <f t="shared" si="505"/>
        <v>0</v>
      </c>
      <c r="AP589" s="1112">
        <f t="shared" si="506"/>
        <v>0</v>
      </c>
      <c r="AQ589" s="1112">
        <f t="shared" si="507"/>
        <v>0</v>
      </c>
      <c r="AR589" s="1112">
        <f t="shared" si="508"/>
        <v>0</v>
      </c>
      <c r="AS589" s="1113">
        <f t="shared" si="509"/>
        <v>0</v>
      </c>
      <c r="AT589" s="113"/>
      <c r="AU589" s="106"/>
      <c r="AV589" s="383">
        <v>0.95</v>
      </c>
      <c r="AW589" s="385">
        <f t="shared" si="516"/>
        <v>0</v>
      </c>
      <c r="AX589" s="1112">
        <f t="shared" si="517"/>
        <v>0</v>
      </c>
      <c r="AY589" s="1112">
        <f t="shared" si="518"/>
        <v>0</v>
      </c>
      <c r="AZ589" s="1112">
        <f t="shared" si="519"/>
        <v>0</v>
      </c>
      <c r="BA589" s="1112">
        <f t="shared" si="520"/>
        <v>0</v>
      </c>
      <c r="BB589" s="1112">
        <f t="shared" si="521"/>
        <v>0</v>
      </c>
      <c r="BC589" s="1113">
        <f t="shared" si="522"/>
        <v>0</v>
      </c>
      <c r="BD589" s="114"/>
      <c r="BE589" s="106"/>
      <c r="BF589" s="383">
        <v>0.95</v>
      </c>
      <c r="BG589" s="385">
        <f t="shared" si="510"/>
        <v>0</v>
      </c>
      <c r="BH589" s="1112">
        <f t="shared" si="511"/>
        <v>0</v>
      </c>
      <c r="BI589" s="1112">
        <f t="shared" si="512"/>
        <v>0</v>
      </c>
      <c r="BJ589" s="1112">
        <f t="shared" si="513"/>
        <v>0</v>
      </c>
      <c r="BK589" s="1112">
        <f t="shared" si="514"/>
        <v>0</v>
      </c>
      <c r="BL589" s="1112">
        <f t="shared" si="523"/>
        <v>0</v>
      </c>
      <c r="BM589" s="1113">
        <f t="shared" si="515"/>
        <v>0</v>
      </c>
    </row>
    <row r="590" spans="2:65" x14ac:dyDescent="0.25">
      <c r="B590" s="1103">
        <v>0.94</v>
      </c>
      <c r="C590" s="381"/>
      <c r="D590" s="381"/>
      <c r="E590" s="381"/>
      <c r="F590" s="381"/>
      <c r="G590" s="381"/>
      <c r="H590" s="381"/>
      <c r="I590" s="1110">
        <f>'Form 5 BIODIESEL'!$F354</f>
        <v>0</v>
      </c>
      <c r="J590" s="1110">
        <f>'Form 5 BIODIESEL'!$G354</f>
        <v>0</v>
      </c>
      <c r="K590" s="1110">
        <f>'Form 6 LNG'!$F354</f>
        <v>0</v>
      </c>
      <c r="L590" s="1110">
        <f>'Form 6 LNG'!$G354</f>
        <v>0</v>
      </c>
      <c r="M590" s="1110">
        <f>'Form 7 BUNKER C'!$F354</f>
        <v>0</v>
      </c>
      <c r="N590" s="1110">
        <f>'Form 7 BUNKER C'!$G354</f>
        <v>0</v>
      </c>
      <c r="O590" s="1110">
        <f>'Form 8 LFO Diesel'!$F354</f>
        <v>0</v>
      </c>
      <c r="P590" s="1111">
        <f>'Form 8 LFO Diesel'!$G354</f>
        <v>0</v>
      </c>
      <c r="Q590" s="113"/>
      <c r="R590" s="383">
        <v>0.94</v>
      </c>
      <c r="S590" s="385">
        <f t="shared" si="489"/>
        <v>0</v>
      </c>
      <c r="T590" s="1112">
        <f t="shared" si="490"/>
        <v>0</v>
      </c>
      <c r="U590" s="1112">
        <f t="shared" si="491"/>
        <v>0</v>
      </c>
      <c r="V590" s="1112">
        <f t="shared" si="492"/>
        <v>0</v>
      </c>
      <c r="W590" s="1112">
        <f t="shared" si="493"/>
        <v>0</v>
      </c>
      <c r="X590" s="1112">
        <f t="shared" si="494"/>
        <v>0</v>
      </c>
      <c r="Y590" s="1113">
        <f t="shared" si="495"/>
        <v>0</v>
      </c>
      <c r="Z590" s="113"/>
      <c r="AA590" s="113"/>
      <c r="AB590" s="383">
        <v>0.94</v>
      </c>
      <c r="AC590" s="385">
        <f t="shared" si="496"/>
        <v>0</v>
      </c>
      <c r="AD590" s="1112">
        <f t="shared" si="497"/>
        <v>0</v>
      </c>
      <c r="AE590" s="1112">
        <f t="shared" si="498"/>
        <v>0</v>
      </c>
      <c r="AF590" s="1112">
        <f t="shared" si="499"/>
        <v>0</v>
      </c>
      <c r="AG590" s="1112">
        <f t="shared" si="500"/>
        <v>0</v>
      </c>
      <c r="AH590" s="1112">
        <f t="shared" si="501"/>
        <v>0</v>
      </c>
      <c r="AI590" s="1113">
        <f t="shared" si="502"/>
        <v>0</v>
      </c>
      <c r="AJ590" s="113"/>
      <c r="AK590" s="106"/>
      <c r="AL590" s="383">
        <v>0.94</v>
      </c>
      <c r="AM590" s="385">
        <f t="shared" si="503"/>
        <v>0</v>
      </c>
      <c r="AN590" s="1112">
        <f t="shared" si="504"/>
        <v>0</v>
      </c>
      <c r="AO590" s="1112">
        <f t="shared" si="505"/>
        <v>0</v>
      </c>
      <c r="AP590" s="1112">
        <f t="shared" si="506"/>
        <v>0</v>
      </c>
      <c r="AQ590" s="1112">
        <f t="shared" si="507"/>
        <v>0</v>
      </c>
      <c r="AR590" s="1112">
        <f t="shared" si="508"/>
        <v>0</v>
      </c>
      <c r="AS590" s="1113">
        <f t="shared" si="509"/>
        <v>0</v>
      </c>
      <c r="AT590" s="113"/>
      <c r="AU590" s="106"/>
      <c r="AV590" s="383">
        <v>0.94</v>
      </c>
      <c r="AW590" s="385">
        <f t="shared" si="516"/>
        <v>0</v>
      </c>
      <c r="AX590" s="1112">
        <f t="shared" si="517"/>
        <v>0</v>
      </c>
      <c r="AY590" s="1112">
        <f t="shared" si="518"/>
        <v>0</v>
      </c>
      <c r="AZ590" s="1112">
        <f t="shared" si="519"/>
        <v>0</v>
      </c>
      <c r="BA590" s="1112">
        <f t="shared" si="520"/>
        <v>0</v>
      </c>
      <c r="BB590" s="1112">
        <f t="shared" si="521"/>
        <v>0</v>
      </c>
      <c r="BC590" s="1113">
        <f t="shared" si="522"/>
        <v>0</v>
      </c>
      <c r="BD590" s="114"/>
      <c r="BE590" s="106"/>
      <c r="BF590" s="383">
        <v>0.94</v>
      </c>
      <c r="BG590" s="385">
        <f t="shared" si="510"/>
        <v>0</v>
      </c>
      <c r="BH590" s="1112">
        <f t="shared" si="511"/>
        <v>0</v>
      </c>
      <c r="BI590" s="1112">
        <f t="shared" si="512"/>
        <v>0</v>
      </c>
      <c r="BJ590" s="1112">
        <f t="shared" si="513"/>
        <v>0</v>
      </c>
      <c r="BK590" s="1112">
        <f t="shared" si="514"/>
        <v>0</v>
      </c>
      <c r="BL590" s="1112">
        <f t="shared" si="523"/>
        <v>0</v>
      </c>
      <c r="BM590" s="1113">
        <f t="shared" si="515"/>
        <v>0</v>
      </c>
    </row>
    <row r="591" spans="2:65" x14ac:dyDescent="0.25">
      <c r="B591" s="1103">
        <v>0.93</v>
      </c>
      <c r="C591" s="381"/>
      <c r="D591" s="381"/>
      <c r="E591" s="381"/>
      <c r="F591" s="381"/>
      <c r="G591" s="381"/>
      <c r="H591" s="381"/>
      <c r="I591" s="1110">
        <f>'Form 5 BIODIESEL'!$F355</f>
        <v>0</v>
      </c>
      <c r="J591" s="1110">
        <f>'Form 5 BIODIESEL'!$G355</f>
        <v>0</v>
      </c>
      <c r="K591" s="1110">
        <f>'Form 6 LNG'!$F355</f>
        <v>0</v>
      </c>
      <c r="L591" s="1110">
        <f>'Form 6 LNG'!$G355</f>
        <v>0</v>
      </c>
      <c r="M591" s="1110">
        <f>'Form 7 BUNKER C'!$F355</f>
        <v>0</v>
      </c>
      <c r="N591" s="1110">
        <f>'Form 7 BUNKER C'!$G355</f>
        <v>0</v>
      </c>
      <c r="O591" s="1110">
        <f>'Form 8 LFO Diesel'!$F355</f>
        <v>0</v>
      </c>
      <c r="P591" s="1111">
        <f>'Form 8 LFO Diesel'!$G355</f>
        <v>0</v>
      </c>
      <c r="Q591" s="113"/>
      <c r="R591" s="383">
        <v>0.93</v>
      </c>
      <c r="S591" s="385">
        <f t="shared" si="489"/>
        <v>0</v>
      </c>
      <c r="T591" s="1112">
        <f t="shared" si="490"/>
        <v>0</v>
      </c>
      <c r="U591" s="1112">
        <f t="shared" si="491"/>
        <v>0</v>
      </c>
      <c r="V591" s="1112">
        <f t="shared" si="492"/>
        <v>0</v>
      </c>
      <c r="W591" s="1112">
        <f t="shared" si="493"/>
        <v>0</v>
      </c>
      <c r="X591" s="1112">
        <f t="shared" si="494"/>
        <v>0</v>
      </c>
      <c r="Y591" s="1113">
        <f t="shared" si="495"/>
        <v>0</v>
      </c>
      <c r="Z591" s="113"/>
      <c r="AA591" s="113"/>
      <c r="AB591" s="383">
        <v>0.93</v>
      </c>
      <c r="AC591" s="385">
        <f t="shared" si="496"/>
        <v>0</v>
      </c>
      <c r="AD591" s="1112">
        <f t="shared" si="497"/>
        <v>0</v>
      </c>
      <c r="AE591" s="1112">
        <f t="shared" si="498"/>
        <v>0</v>
      </c>
      <c r="AF591" s="1112">
        <f t="shared" si="499"/>
        <v>0</v>
      </c>
      <c r="AG591" s="1112">
        <f t="shared" si="500"/>
        <v>0</v>
      </c>
      <c r="AH591" s="1112">
        <f t="shared" si="501"/>
        <v>0</v>
      </c>
      <c r="AI591" s="1113">
        <f t="shared" si="502"/>
        <v>0</v>
      </c>
      <c r="AJ591" s="113"/>
      <c r="AK591" s="106"/>
      <c r="AL591" s="383">
        <v>0.93</v>
      </c>
      <c r="AM591" s="385">
        <f t="shared" si="503"/>
        <v>0</v>
      </c>
      <c r="AN591" s="1112">
        <f t="shared" si="504"/>
        <v>0</v>
      </c>
      <c r="AO591" s="1112">
        <f t="shared" si="505"/>
        <v>0</v>
      </c>
      <c r="AP591" s="1112">
        <f t="shared" si="506"/>
        <v>0</v>
      </c>
      <c r="AQ591" s="1112">
        <f t="shared" si="507"/>
        <v>0</v>
      </c>
      <c r="AR591" s="1112">
        <f t="shared" si="508"/>
        <v>0</v>
      </c>
      <c r="AS591" s="1113">
        <f t="shared" si="509"/>
        <v>0</v>
      </c>
      <c r="AT591" s="113"/>
      <c r="AU591" s="106"/>
      <c r="AV591" s="383">
        <v>0.93</v>
      </c>
      <c r="AW591" s="385">
        <f t="shared" si="516"/>
        <v>0</v>
      </c>
      <c r="AX591" s="1112">
        <f t="shared" si="517"/>
        <v>0</v>
      </c>
      <c r="AY591" s="1112">
        <f t="shared" si="518"/>
        <v>0</v>
      </c>
      <c r="AZ591" s="1112">
        <f t="shared" si="519"/>
        <v>0</v>
      </c>
      <c r="BA591" s="1112">
        <f t="shared" si="520"/>
        <v>0</v>
      </c>
      <c r="BB591" s="1112">
        <f t="shared" si="521"/>
        <v>0</v>
      </c>
      <c r="BC591" s="1113">
        <f t="shared" si="522"/>
        <v>0</v>
      </c>
      <c r="BD591" s="114"/>
      <c r="BE591" s="106"/>
      <c r="BF591" s="383">
        <v>0.93</v>
      </c>
      <c r="BG591" s="385">
        <f t="shared" si="510"/>
        <v>0</v>
      </c>
      <c r="BH591" s="1112">
        <f t="shared" si="511"/>
        <v>0</v>
      </c>
      <c r="BI591" s="1112">
        <f t="shared" si="512"/>
        <v>0</v>
      </c>
      <c r="BJ591" s="1112">
        <f t="shared" si="513"/>
        <v>0</v>
      </c>
      <c r="BK591" s="1112">
        <f t="shared" si="514"/>
        <v>0</v>
      </c>
      <c r="BL591" s="1112">
        <f t="shared" si="523"/>
        <v>0</v>
      </c>
      <c r="BM591" s="1113">
        <f t="shared" si="515"/>
        <v>0</v>
      </c>
    </row>
    <row r="592" spans="2:65" x14ac:dyDescent="0.25">
      <c r="B592" s="1103">
        <v>0.92</v>
      </c>
      <c r="C592" s="381"/>
      <c r="D592" s="381"/>
      <c r="E592" s="381"/>
      <c r="F592" s="381"/>
      <c r="G592" s="381"/>
      <c r="H592" s="381"/>
      <c r="I592" s="1110">
        <f>'Form 5 BIODIESEL'!$F356</f>
        <v>0</v>
      </c>
      <c r="J592" s="1110">
        <f>'Form 5 BIODIESEL'!$G356</f>
        <v>0</v>
      </c>
      <c r="K592" s="1110">
        <f>'Form 6 LNG'!$F356</f>
        <v>0</v>
      </c>
      <c r="L592" s="1110">
        <f>'Form 6 LNG'!$G356</f>
        <v>0</v>
      </c>
      <c r="M592" s="1110">
        <f>'Form 7 BUNKER C'!$F356</f>
        <v>0</v>
      </c>
      <c r="N592" s="1110">
        <f>'Form 7 BUNKER C'!$G356</f>
        <v>0</v>
      </c>
      <c r="O592" s="1110">
        <f>'Form 8 LFO Diesel'!$F356</f>
        <v>0</v>
      </c>
      <c r="P592" s="1111">
        <f>'Form 8 LFO Diesel'!$G356</f>
        <v>0</v>
      </c>
      <c r="Q592" s="113"/>
      <c r="R592" s="383">
        <v>0.92</v>
      </c>
      <c r="S592" s="385">
        <f t="shared" si="489"/>
        <v>0</v>
      </c>
      <c r="T592" s="1112">
        <f t="shared" si="490"/>
        <v>0</v>
      </c>
      <c r="U592" s="1112">
        <f t="shared" si="491"/>
        <v>0</v>
      </c>
      <c r="V592" s="1112">
        <f t="shared" si="492"/>
        <v>0</v>
      </c>
      <c r="W592" s="1112">
        <f t="shared" si="493"/>
        <v>0</v>
      </c>
      <c r="X592" s="1112">
        <f t="shared" si="494"/>
        <v>0</v>
      </c>
      <c r="Y592" s="1113">
        <f t="shared" si="495"/>
        <v>0</v>
      </c>
      <c r="Z592" s="113"/>
      <c r="AA592" s="113"/>
      <c r="AB592" s="383">
        <v>0.92</v>
      </c>
      <c r="AC592" s="385">
        <f t="shared" si="496"/>
        <v>0</v>
      </c>
      <c r="AD592" s="1112">
        <f t="shared" si="497"/>
        <v>0</v>
      </c>
      <c r="AE592" s="1112">
        <f t="shared" si="498"/>
        <v>0</v>
      </c>
      <c r="AF592" s="1112">
        <f t="shared" si="499"/>
        <v>0</v>
      </c>
      <c r="AG592" s="1112">
        <f t="shared" si="500"/>
        <v>0</v>
      </c>
      <c r="AH592" s="1112">
        <f t="shared" si="501"/>
        <v>0</v>
      </c>
      <c r="AI592" s="1113">
        <f t="shared" si="502"/>
        <v>0</v>
      </c>
      <c r="AJ592" s="113"/>
      <c r="AK592" s="106"/>
      <c r="AL592" s="383">
        <v>0.92</v>
      </c>
      <c r="AM592" s="385">
        <f t="shared" si="503"/>
        <v>0</v>
      </c>
      <c r="AN592" s="1112">
        <f t="shared" si="504"/>
        <v>0</v>
      </c>
      <c r="AO592" s="1112">
        <f t="shared" si="505"/>
        <v>0</v>
      </c>
      <c r="AP592" s="1112">
        <f t="shared" si="506"/>
        <v>0</v>
      </c>
      <c r="AQ592" s="1112">
        <f t="shared" si="507"/>
        <v>0</v>
      </c>
      <c r="AR592" s="1112">
        <f t="shared" si="508"/>
        <v>0</v>
      </c>
      <c r="AS592" s="1113">
        <f t="shared" si="509"/>
        <v>0</v>
      </c>
      <c r="AT592" s="113"/>
      <c r="AU592" s="106"/>
      <c r="AV592" s="383">
        <v>0.92</v>
      </c>
      <c r="AW592" s="385">
        <f t="shared" si="516"/>
        <v>0</v>
      </c>
      <c r="AX592" s="1112">
        <f t="shared" si="517"/>
        <v>0</v>
      </c>
      <c r="AY592" s="1112">
        <f t="shared" si="518"/>
        <v>0</v>
      </c>
      <c r="AZ592" s="1112">
        <f t="shared" si="519"/>
        <v>0</v>
      </c>
      <c r="BA592" s="1112">
        <f t="shared" si="520"/>
        <v>0</v>
      </c>
      <c r="BB592" s="1112">
        <f t="shared" si="521"/>
        <v>0</v>
      </c>
      <c r="BC592" s="1113">
        <f t="shared" si="522"/>
        <v>0</v>
      </c>
      <c r="BD592" s="114"/>
      <c r="BE592" s="106"/>
      <c r="BF592" s="383">
        <v>0.92</v>
      </c>
      <c r="BG592" s="385">
        <f t="shared" si="510"/>
        <v>0</v>
      </c>
      <c r="BH592" s="1112">
        <f t="shared" si="511"/>
        <v>0</v>
      </c>
      <c r="BI592" s="1112">
        <f t="shared" si="512"/>
        <v>0</v>
      </c>
      <c r="BJ592" s="1112">
        <f t="shared" si="513"/>
        <v>0</v>
      </c>
      <c r="BK592" s="1112">
        <f t="shared" si="514"/>
        <v>0</v>
      </c>
      <c r="BL592" s="1112">
        <f t="shared" si="523"/>
        <v>0</v>
      </c>
      <c r="BM592" s="1113">
        <f t="shared" si="515"/>
        <v>0</v>
      </c>
    </row>
    <row r="593" spans="2:65" x14ac:dyDescent="0.25">
      <c r="B593" s="1103">
        <v>0.91</v>
      </c>
      <c r="C593" s="381"/>
      <c r="D593" s="381"/>
      <c r="E593" s="381"/>
      <c r="F593" s="381"/>
      <c r="G593" s="381"/>
      <c r="H593" s="381"/>
      <c r="I593" s="1110">
        <f>'Form 5 BIODIESEL'!$F357</f>
        <v>0</v>
      </c>
      <c r="J593" s="1110">
        <f>'Form 5 BIODIESEL'!$G357</f>
        <v>0</v>
      </c>
      <c r="K593" s="1110">
        <f>'Form 6 LNG'!$F357</f>
        <v>0</v>
      </c>
      <c r="L593" s="1110">
        <f>'Form 6 LNG'!$G357</f>
        <v>0</v>
      </c>
      <c r="M593" s="1110">
        <f>'Form 7 BUNKER C'!$F357</f>
        <v>0</v>
      </c>
      <c r="N593" s="1110">
        <f>'Form 7 BUNKER C'!$G357</f>
        <v>0</v>
      </c>
      <c r="O593" s="1110">
        <f>'Form 8 LFO Diesel'!$F357</f>
        <v>0</v>
      </c>
      <c r="P593" s="1111">
        <f>'Form 8 LFO Diesel'!$G357</f>
        <v>0</v>
      </c>
      <c r="Q593" s="113"/>
      <c r="R593" s="383">
        <v>0.91</v>
      </c>
      <c r="S593" s="385">
        <f t="shared" si="489"/>
        <v>0</v>
      </c>
      <c r="T593" s="1112">
        <f t="shared" si="490"/>
        <v>0</v>
      </c>
      <c r="U593" s="1112">
        <f t="shared" si="491"/>
        <v>0</v>
      </c>
      <c r="V593" s="1112">
        <f t="shared" si="492"/>
        <v>0</v>
      </c>
      <c r="W593" s="1112">
        <f t="shared" si="493"/>
        <v>0</v>
      </c>
      <c r="X593" s="1112">
        <f t="shared" si="494"/>
        <v>0</v>
      </c>
      <c r="Y593" s="1113">
        <f t="shared" si="495"/>
        <v>0</v>
      </c>
      <c r="Z593" s="113"/>
      <c r="AA593" s="113"/>
      <c r="AB593" s="383">
        <v>0.91</v>
      </c>
      <c r="AC593" s="385">
        <f t="shared" si="496"/>
        <v>0</v>
      </c>
      <c r="AD593" s="1112">
        <f t="shared" si="497"/>
        <v>0</v>
      </c>
      <c r="AE593" s="1112">
        <f t="shared" si="498"/>
        <v>0</v>
      </c>
      <c r="AF593" s="1112">
        <f t="shared" si="499"/>
        <v>0</v>
      </c>
      <c r="AG593" s="1112">
        <f t="shared" si="500"/>
        <v>0</v>
      </c>
      <c r="AH593" s="1112">
        <f t="shared" si="501"/>
        <v>0</v>
      </c>
      <c r="AI593" s="1113">
        <f t="shared" si="502"/>
        <v>0</v>
      </c>
      <c r="AJ593" s="113"/>
      <c r="AK593" s="106"/>
      <c r="AL593" s="383">
        <v>0.91</v>
      </c>
      <c r="AM593" s="385">
        <f t="shared" si="503"/>
        <v>0</v>
      </c>
      <c r="AN593" s="1112">
        <f t="shared" si="504"/>
        <v>0</v>
      </c>
      <c r="AO593" s="1112">
        <f t="shared" si="505"/>
        <v>0</v>
      </c>
      <c r="AP593" s="1112">
        <f t="shared" si="506"/>
        <v>0</v>
      </c>
      <c r="AQ593" s="1112">
        <f t="shared" si="507"/>
        <v>0</v>
      </c>
      <c r="AR593" s="1112">
        <f t="shared" si="508"/>
        <v>0</v>
      </c>
      <c r="AS593" s="1113">
        <f t="shared" si="509"/>
        <v>0</v>
      </c>
      <c r="AT593" s="113"/>
      <c r="AU593" s="106"/>
      <c r="AV593" s="383">
        <v>0.91</v>
      </c>
      <c r="AW593" s="385">
        <f t="shared" si="516"/>
        <v>0</v>
      </c>
      <c r="AX593" s="1112">
        <f t="shared" si="517"/>
        <v>0</v>
      </c>
      <c r="AY593" s="1112">
        <f t="shared" si="518"/>
        <v>0</v>
      </c>
      <c r="AZ593" s="1112">
        <f t="shared" si="519"/>
        <v>0</v>
      </c>
      <c r="BA593" s="1112">
        <f t="shared" si="520"/>
        <v>0</v>
      </c>
      <c r="BB593" s="1112">
        <f t="shared" si="521"/>
        <v>0</v>
      </c>
      <c r="BC593" s="1113">
        <f t="shared" si="522"/>
        <v>0</v>
      </c>
      <c r="BD593" s="114"/>
      <c r="BE593" s="106"/>
      <c r="BF593" s="383">
        <v>0.91</v>
      </c>
      <c r="BG593" s="385">
        <f t="shared" si="510"/>
        <v>0</v>
      </c>
      <c r="BH593" s="1112">
        <f t="shared" si="511"/>
        <v>0</v>
      </c>
      <c r="BI593" s="1112">
        <f t="shared" si="512"/>
        <v>0</v>
      </c>
      <c r="BJ593" s="1112">
        <f t="shared" si="513"/>
        <v>0</v>
      </c>
      <c r="BK593" s="1112">
        <f t="shared" si="514"/>
        <v>0</v>
      </c>
      <c r="BL593" s="1112">
        <f t="shared" si="523"/>
        <v>0</v>
      </c>
      <c r="BM593" s="1113">
        <f t="shared" si="515"/>
        <v>0</v>
      </c>
    </row>
    <row r="594" spans="2:65" x14ac:dyDescent="0.25">
      <c r="B594" s="1103">
        <v>0.9</v>
      </c>
      <c r="C594" s="381"/>
      <c r="D594" s="381"/>
      <c r="E594" s="381"/>
      <c r="F594" s="381"/>
      <c r="G594" s="381"/>
      <c r="H594" s="381"/>
      <c r="I594" s="1110">
        <f>'Form 5 BIODIESEL'!$F358</f>
        <v>0</v>
      </c>
      <c r="J594" s="1110">
        <f>'Form 5 BIODIESEL'!$G358</f>
        <v>0</v>
      </c>
      <c r="K594" s="1110">
        <f>'Form 6 LNG'!$F358</f>
        <v>0</v>
      </c>
      <c r="L594" s="1110">
        <f>'Form 6 LNG'!$G358</f>
        <v>0</v>
      </c>
      <c r="M594" s="1110">
        <f>'Form 7 BUNKER C'!$F358</f>
        <v>0</v>
      </c>
      <c r="N594" s="1110">
        <f>'Form 7 BUNKER C'!$G358</f>
        <v>0</v>
      </c>
      <c r="O594" s="1110">
        <f>'Form 8 LFO Diesel'!$F358</f>
        <v>0</v>
      </c>
      <c r="P594" s="1111">
        <f>'Form 8 LFO Diesel'!$G358</f>
        <v>0</v>
      </c>
      <c r="Q594" s="113"/>
      <c r="R594" s="383">
        <v>0.9</v>
      </c>
      <c r="S594" s="385">
        <f t="shared" si="489"/>
        <v>0</v>
      </c>
      <c r="T594" s="1112">
        <f t="shared" si="490"/>
        <v>0</v>
      </c>
      <c r="U594" s="1112">
        <f t="shared" si="491"/>
        <v>0</v>
      </c>
      <c r="V594" s="1112">
        <f t="shared" si="492"/>
        <v>0</v>
      </c>
      <c r="W594" s="1112">
        <f t="shared" si="493"/>
        <v>0</v>
      </c>
      <c r="X594" s="1112">
        <f t="shared" si="494"/>
        <v>0</v>
      </c>
      <c r="Y594" s="1113">
        <f t="shared" si="495"/>
        <v>0</v>
      </c>
      <c r="Z594" s="113"/>
      <c r="AA594" s="113"/>
      <c r="AB594" s="383">
        <v>0.9</v>
      </c>
      <c r="AC594" s="385">
        <f t="shared" si="496"/>
        <v>0</v>
      </c>
      <c r="AD594" s="1112">
        <f t="shared" si="497"/>
        <v>0</v>
      </c>
      <c r="AE594" s="1112">
        <f t="shared" si="498"/>
        <v>0</v>
      </c>
      <c r="AF594" s="1112">
        <f t="shared" si="499"/>
        <v>0</v>
      </c>
      <c r="AG594" s="1112">
        <f t="shared" si="500"/>
        <v>0</v>
      </c>
      <c r="AH594" s="1112">
        <f t="shared" si="501"/>
        <v>0</v>
      </c>
      <c r="AI594" s="1113">
        <f t="shared" si="502"/>
        <v>0</v>
      </c>
      <c r="AJ594" s="119"/>
      <c r="AK594" s="106"/>
      <c r="AL594" s="383">
        <v>0.9</v>
      </c>
      <c r="AM594" s="385">
        <f t="shared" si="503"/>
        <v>0</v>
      </c>
      <c r="AN594" s="1112">
        <f t="shared" si="504"/>
        <v>0</v>
      </c>
      <c r="AO594" s="1112">
        <f t="shared" si="505"/>
        <v>0</v>
      </c>
      <c r="AP594" s="1112">
        <f t="shared" si="506"/>
        <v>0</v>
      </c>
      <c r="AQ594" s="1112">
        <f t="shared" si="507"/>
        <v>0</v>
      </c>
      <c r="AR594" s="1112">
        <f t="shared" si="508"/>
        <v>0</v>
      </c>
      <c r="AS594" s="1113">
        <f t="shared" si="509"/>
        <v>0</v>
      </c>
      <c r="AT594" s="119"/>
      <c r="AU594" s="106"/>
      <c r="AV594" s="383">
        <v>0.9</v>
      </c>
      <c r="AW594" s="385">
        <f t="shared" si="516"/>
        <v>0</v>
      </c>
      <c r="AX594" s="1112">
        <f t="shared" si="517"/>
        <v>0</v>
      </c>
      <c r="AY594" s="1112">
        <f t="shared" si="518"/>
        <v>0</v>
      </c>
      <c r="AZ594" s="1112">
        <f t="shared" si="519"/>
        <v>0</v>
      </c>
      <c r="BA594" s="1112">
        <f t="shared" si="520"/>
        <v>0</v>
      </c>
      <c r="BB594" s="1112">
        <f t="shared" si="521"/>
        <v>0</v>
      </c>
      <c r="BC594" s="1113">
        <f t="shared" si="522"/>
        <v>0</v>
      </c>
      <c r="BD594" s="114"/>
      <c r="BE594" s="106"/>
      <c r="BF594" s="383">
        <v>0.9</v>
      </c>
      <c r="BG594" s="385">
        <f t="shared" si="510"/>
        <v>0</v>
      </c>
      <c r="BH594" s="1112">
        <f t="shared" si="511"/>
        <v>0</v>
      </c>
      <c r="BI594" s="1112">
        <f t="shared" si="512"/>
        <v>0</v>
      </c>
      <c r="BJ594" s="1112">
        <f t="shared" si="513"/>
        <v>0</v>
      </c>
      <c r="BK594" s="1112">
        <f t="shared" si="514"/>
        <v>0</v>
      </c>
      <c r="BL594" s="1112">
        <f t="shared" si="523"/>
        <v>0</v>
      </c>
      <c r="BM594" s="1113">
        <f t="shared" si="515"/>
        <v>0</v>
      </c>
    </row>
    <row r="595" spans="2:65" x14ac:dyDescent="0.25">
      <c r="B595" s="1103">
        <v>0.89</v>
      </c>
      <c r="C595" s="381"/>
      <c r="D595" s="381"/>
      <c r="E595" s="381"/>
      <c r="F595" s="381"/>
      <c r="G595" s="381"/>
      <c r="H595" s="381"/>
      <c r="I595" s="1110">
        <f>'Form 5 BIODIESEL'!$F359</f>
        <v>0</v>
      </c>
      <c r="J595" s="1110">
        <f>'Form 5 BIODIESEL'!$G359</f>
        <v>0</v>
      </c>
      <c r="K595" s="1110">
        <f>'Form 6 LNG'!$F359</f>
        <v>0</v>
      </c>
      <c r="L595" s="1110">
        <f>'Form 6 LNG'!$G359</f>
        <v>0</v>
      </c>
      <c r="M595" s="1110">
        <f>'Form 7 BUNKER C'!$F359</f>
        <v>0</v>
      </c>
      <c r="N595" s="1110">
        <f>'Form 7 BUNKER C'!$G359</f>
        <v>0</v>
      </c>
      <c r="O595" s="1110">
        <f>'Form 8 LFO Diesel'!$F359</f>
        <v>0</v>
      </c>
      <c r="P595" s="1111">
        <f>'Form 8 LFO Diesel'!$G359</f>
        <v>0</v>
      </c>
      <c r="Q595" s="113"/>
      <c r="R595" s="383">
        <v>0.89</v>
      </c>
      <c r="S595" s="385">
        <f t="shared" si="489"/>
        <v>0</v>
      </c>
      <c r="T595" s="1112">
        <f t="shared" si="490"/>
        <v>0</v>
      </c>
      <c r="U595" s="1112">
        <f t="shared" si="491"/>
        <v>0</v>
      </c>
      <c r="V595" s="1112">
        <f t="shared" si="492"/>
        <v>0</v>
      </c>
      <c r="W595" s="1112">
        <f t="shared" si="493"/>
        <v>0</v>
      </c>
      <c r="X595" s="1112">
        <f t="shared" si="494"/>
        <v>0</v>
      </c>
      <c r="Y595" s="1113">
        <f t="shared" si="495"/>
        <v>0</v>
      </c>
      <c r="Z595" s="113"/>
      <c r="AA595" s="113"/>
      <c r="AB595" s="383">
        <v>0.89</v>
      </c>
      <c r="AC595" s="385">
        <f t="shared" si="496"/>
        <v>0</v>
      </c>
      <c r="AD595" s="1112">
        <f t="shared" si="497"/>
        <v>0</v>
      </c>
      <c r="AE595" s="1112">
        <f t="shared" si="498"/>
        <v>0</v>
      </c>
      <c r="AF595" s="1112">
        <f t="shared" si="499"/>
        <v>0</v>
      </c>
      <c r="AG595" s="1112">
        <f t="shared" si="500"/>
        <v>0</v>
      </c>
      <c r="AH595" s="1112">
        <f t="shared" si="501"/>
        <v>0</v>
      </c>
      <c r="AI595" s="1113">
        <f t="shared" si="502"/>
        <v>0</v>
      </c>
      <c r="AJ595" s="113"/>
      <c r="AK595" s="106"/>
      <c r="AL595" s="383">
        <v>0.89</v>
      </c>
      <c r="AM595" s="385">
        <f t="shared" si="503"/>
        <v>0</v>
      </c>
      <c r="AN595" s="1112">
        <f t="shared" si="504"/>
        <v>0</v>
      </c>
      <c r="AO595" s="1112">
        <f t="shared" si="505"/>
        <v>0</v>
      </c>
      <c r="AP595" s="1112">
        <f t="shared" si="506"/>
        <v>0</v>
      </c>
      <c r="AQ595" s="1112">
        <f t="shared" si="507"/>
        <v>0</v>
      </c>
      <c r="AR595" s="1112">
        <f t="shared" si="508"/>
        <v>0</v>
      </c>
      <c r="AS595" s="1113">
        <f t="shared" si="509"/>
        <v>0</v>
      </c>
      <c r="AT595" s="113"/>
      <c r="AU595" s="106"/>
      <c r="AV595" s="383">
        <v>0.89</v>
      </c>
      <c r="AW595" s="385">
        <f t="shared" si="516"/>
        <v>0</v>
      </c>
      <c r="AX595" s="1112">
        <f t="shared" si="517"/>
        <v>0</v>
      </c>
      <c r="AY595" s="1112">
        <f t="shared" si="518"/>
        <v>0</v>
      </c>
      <c r="AZ595" s="1112">
        <f t="shared" si="519"/>
        <v>0</v>
      </c>
      <c r="BA595" s="1112">
        <f t="shared" si="520"/>
        <v>0</v>
      </c>
      <c r="BB595" s="1112">
        <f t="shared" si="521"/>
        <v>0</v>
      </c>
      <c r="BC595" s="1113">
        <f t="shared" si="522"/>
        <v>0</v>
      </c>
      <c r="BD595" s="114"/>
      <c r="BE595" s="106"/>
      <c r="BF595" s="383">
        <v>0.89</v>
      </c>
      <c r="BG595" s="385">
        <f t="shared" si="510"/>
        <v>0</v>
      </c>
      <c r="BH595" s="1112">
        <f t="shared" si="511"/>
        <v>0</v>
      </c>
      <c r="BI595" s="1112">
        <f t="shared" si="512"/>
        <v>0</v>
      </c>
      <c r="BJ595" s="1112">
        <f t="shared" si="513"/>
        <v>0</v>
      </c>
      <c r="BK595" s="1112">
        <f t="shared" si="514"/>
        <v>0</v>
      </c>
      <c r="BL595" s="1112">
        <f t="shared" si="523"/>
        <v>0</v>
      </c>
      <c r="BM595" s="1113">
        <f t="shared" si="515"/>
        <v>0</v>
      </c>
    </row>
    <row r="596" spans="2:65" x14ac:dyDescent="0.25">
      <c r="B596" s="1103">
        <v>0.88</v>
      </c>
      <c r="C596" s="381"/>
      <c r="D596" s="381"/>
      <c r="E596" s="381"/>
      <c r="F596" s="381"/>
      <c r="G596" s="381"/>
      <c r="H596" s="381"/>
      <c r="I596" s="1110">
        <f>'Form 5 BIODIESEL'!$F360</f>
        <v>0</v>
      </c>
      <c r="J596" s="1110">
        <f>'Form 5 BIODIESEL'!$G360</f>
        <v>0</v>
      </c>
      <c r="K596" s="1110">
        <f>'Form 6 LNG'!$F360</f>
        <v>0</v>
      </c>
      <c r="L596" s="1110">
        <f>'Form 6 LNG'!$G360</f>
        <v>0</v>
      </c>
      <c r="M596" s="1110">
        <f>'Form 7 BUNKER C'!$F360</f>
        <v>0</v>
      </c>
      <c r="N596" s="1110">
        <f>'Form 7 BUNKER C'!$G360</f>
        <v>0</v>
      </c>
      <c r="O596" s="1110">
        <f>'Form 8 LFO Diesel'!$F360</f>
        <v>0</v>
      </c>
      <c r="P596" s="1111">
        <f>'Form 8 LFO Diesel'!$G360</f>
        <v>0</v>
      </c>
      <c r="Q596" s="113"/>
      <c r="R596" s="383">
        <v>0.88</v>
      </c>
      <c r="S596" s="385">
        <f t="shared" si="489"/>
        <v>0</v>
      </c>
      <c r="T596" s="1112">
        <f t="shared" si="490"/>
        <v>0</v>
      </c>
      <c r="U596" s="1112">
        <f t="shared" si="491"/>
        <v>0</v>
      </c>
      <c r="V596" s="1112">
        <f t="shared" si="492"/>
        <v>0</v>
      </c>
      <c r="W596" s="1112">
        <f t="shared" si="493"/>
        <v>0</v>
      </c>
      <c r="X596" s="1112">
        <f t="shared" si="494"/>
        <v>0</v>
      </c>
      <c r="Y596" s="1113">
        <f t="shared" si="495"/>
        <v>0</v>
      </c>
      <c r="Z596" s="113"/>
      <c r="AA596" s="113"/>
      <c r="AB596" s="383">
        <v>0.88</v>
      </c>
      <c r="AC596" s="385">
        <f t="shared" si="496"/>
        <v>0</v>
      </c>
      <c r="AD596" s="1112">
        <f t="shared" si="497"/>
        <v>0</v>
      </c>
      <c r="AE596" s="1112">
        <f t="shared" si="498"/>
        <v>0</v>
      </c>
      <c r="AF596" s="1112">
        <f t="shared" si="499"/>
        <v>0</v>
      </c>
      <c r="AG596" s="1112">
        <f t="shared" si="500"/>
        <v>0</v>
      </c>
      <c r="AH596" s="1112">
        <f t="shared" si="501"/>
        <v>0</v>
      </c>
      <c r="AI596" s="1113">
        <f t="shared" si="502"/>
        <v>0</v>
      </c>
      <c r="AJ596" s="113"/>
      <c r="AK596" s="106"/>
      <c r="AL596" s="383">
        <v>0.88</v>
      </c>
      <c r="AM596" s="385">
        <f t="shared" si="503"/>
        <v>0</v>
      </c>
      <c r="AN596" s="1112">
        <f t="shared" si="504"/>
        <v>0</v>
      </c>
      <c r="AO596" s="1112">
        <f t="shared" si="505"/>
        <v>0</v>
      </c>
      <c r="AP596" s="1112">
        <f t="shared" si="506"/>
        <v>0</v>
      </c>
      <c r="AQ596" s="1112">
        <f t="shared" si="507"/>
        <v>0</v>
      </c>
      <c r="AR596" s="1112">
        <f t="shared" si="508"/>
        <v>0</v>
      </c>
      <c r="AS596" s="1113">
        <f t="shared" si="509"/>
        <v>0</v>
      </c>
      <c r="AT596" s="113"/>
      <c r="AU596" s="106"/>
      <c r="AV596" s="383">
        <v>0.88</v>
      </c>
      <c r="AW596" s="385">
        <f t="shared" si="516"/>
        <v>0</v>
      </c>
      <c r="AX596" s="1112">
        <f t="shared" si="517"/>
        <v>0</v>
      </c>
      <c r="AY596" s="1112">
        <f t="shared" si="518"/>
        <v>0</v>
      </c>
      <c r="AZ596" s="1112">
        <f t="shared" si="519"/>
        <v>0</v>
      </c>
      <c r="BA596" s="1112">
        <f t="shared" si="520"/>
        <v>0</v>
      </c>
      <c r="BB596" s="1112">
        <f t="shared" si="521"/>
        <v>0</v>
      </c>
      <c r="BC596" s="1113">
        <f t="shared" si="522"/>
        <v>0</v>
      </c>
      <c r="BD596" s="114"/>
      <c r="BE596" s="106"/>
      <c r="BF596" s="383">
        <v>0.88</v>
      </c>
      <c r="BG596" s="385">
        <f t="shared" si="510"/>
        <v>0</v>
      </c>
      <c r="BH596" s="1112">
        <f t="shared" si="511"/>
        <v>0</v>
      </c>
      <c r="BI596" s="1112">
        <f t="shared" si="512"/>
        <v>0</v>
      </c>
      <c r="BJ596" s="1112">
        <f t="shared" si="513"/>
        <v>0</v>
      </c>
      <c r="BK596" s="1112">
        <f t="shared" si="514"/>
        <v>0</v>
      </c>
      <c r="BL596" s="1112">
        <f t="shared" si="523"/>
        <v>0</v>
      </c>
      <c r="BM596" s="1113">
        <f t="shared" si="515"/>
        <v>0</v>
      </c>
    </row>
    <row r="597" spans="2:65" x14ac:dyDescent="0.25">
      <c r="B597" s="1103">
        <v>0.87</v>
      </c>
      <c r="C597" s="381"/>
      <c r="D597" s="381"/>
      <c r="E597" s="381"/>
      <c r="F597" s="381"/>
      <c r="G597" s="381"/>
      <c r="H597" s="381"/>
      <c r="I597" s="1110">
        <f>'Form 5 BIODIESEL'!$F361</f>
        <v>0</v>
      </c>
      <c r="J597" s="1110">
        <f>'Form 5 BIODIESEL'!$G361</f>
        <v>0</v>
      </c>
      <c r="K597" s="1110">
        <f>'Form 6 LNG'!$F361</f>
        <v>0</v>
      </c>
      <c r="L597" s="1110">
        <f>'Form 6 LNG'!$G361</f>
        <v>0</v>
      </c>
      <c r="M597" s="1110">
        <f>'Form 7 BUNKER C'!$F361</f>
        <v>0</v>
      </c>
      <c r="N597" s="1110">
        <f>'Form 7 BUNKER C'!$G361</f>
        <v>0</v>
      </c>
      <c r="O597" s="1110">
        <f>'Form 8 LFO Diesel'!$F361</f>
        <v>0</v>
      </c>
      <c r="P597" s="1111">
        <f>'Form 8 LFO Diesel'!$G361</f>
        <v>0</v>
      </c>
      <c r="Q597" s="113"/>
      <c r="R597" s="383">
        <v>0.87</v>
      </c>
      <c r="S597" s="385">
        <f t="shared" si="489"/>
        <v>0</v>
      </c>
      <c r="T597" s="1112">
        <f t="shared" si="490"/>
        <v>0</v>
      </c>
      <c r="U597" s="1112">
        <f t="shared" si="491"/>
        <v>0</v>
      </c>
      <c r="V597" s="1112">
        <f t="shared" si="492"/>
        <v>0</v>
      </c>
      <c r="W597" s="1112">
        <f t="shared" si="493"/>
        <v>0</v>
      </c>
      <c r="X597" s="1112">
        <f t="shared" si="494"/>
        <v>0</v>
      </c>
      <c r="Y597" s="1113">
        <f t="shared" si="495"/>
        <v>0</v>
      </c>
      <c r="Z597" s="113"/>
      <c r="AA597" s="113"/>
      <c r="AB597" s="383">
        <v>0.87</v>
      </c>
      <c r="AC597" s="385">
        <f t="shared" si="496"/>
        <v>0</v>
      </c>
      <c r="AD597" s="1112">
        <f t="shared" si="497"/>
        <v>0</v>
      </c>
      <c r="AE597" s="1112">
        <f t="shared" si="498"/>
        <v>0</v>
      </c>
      <c r="AF597" s="1112">
        <f t="shared" si="499"/>
        <v>0</v>
      </c>
      <c r="AG597" s="1112">
        <f t="shared" si="500"/>
        <v>0</v>
      </c>
      <c r="AH597" s="1112">
        <f t="shared" si="501"/>
        <v>0</v>
      </c>
      <c r="AI597" s="1113">
        <f t="shared" si="502"/>
        <v>0</v>
      </c>
      <c r="AJ597" s="113"/>
      <c r="AK597" s="106"/>
      <c r="AL597" s="383">
        <v>0.87</v>
      </c>
      <c r="AM597" s="385">
        <f t="shared" si="503"/>
        <v>0</v>
      </c>
      <c r="AN597" s="1112">
        <f t="shared" si="504"/>
        <v>0</v>
      </c>
      <c r="AO597" s="1112">
        <f t="shared" si="505"/>
        <v>0</v>
      </c>
      <c r="AP597" s="1112">
        <f t="shared" si="506"/>
        <v>0</v>
      </c>
      <c r="AQ597" s="1112">
        <f t="shared" si="507"/>
        <v>0</v>
      </c>
      <c r="AR597" s="1112">
        <f t="shared" si="508"/>
        <v>0</v>
      </c>
      <c r="AS597" s="1113">
        <f t="shared" si="509"/>
        <v>0</v>
      </c>
      <c r="AT597" s="113"/>
      <c r="AU597" s="106"/>
      <c r="AV597" s="383">
        <v>0.87</v>
      </c>
      <c r="AW597" s="385">
        <f t="shared" si="516"/>
        <v>0</v>
      </c>
      <c r="AX597" s="1112">
        <f t="shared" si="517"/>
        <v>0</v>
      </c>
      <c r="AY597" s="1112">
        <f t="shared" si="518"/>
        <v>0</v>
      </c>
      <c r="AZ597" s="1112">
        <f t="shared" si="519"/>
        <v>0</v>
      </c>
      <c r="BA597" s="1112">
        <f t="shared" si="520"/>
        <v>0</v>
      </c>
      <c r="BB597" s="1112">
        <f t="shared" si="521"/>
        <v>0</v>
      </c>
      <c r="BC597" s="1113">
        <f t="shared" si="522"/>
        <v>0</v>
      </c>
      <c r="BD597" s="114"/>
      <c r="BE597" s="106"/>
      <c r="BF597" s="383">
        <v>0.87</v>
      </c>
      <c r="BG597" s="385">
        <f t="shared" si="510"/>
        <v>0</v>
      </c>
      <c r="BH597" s="1112">
        <f t="shared" si="511"/>
        <v>0</v>
      </c>
      <c r="BI597" s="1112">
        <f t="shared" si="512"/>
        <v>0</v>
      </c>
      <c r="BJ597" s="1112">
        <f t="shared" si="513"/>
        <v>0</v>
      </c>
      <c r="BK597" s="1112">
        <f t="shared" si="514"/>
        <v>0</v>
      </c>
      <c r="BL597" s="1112">
        <f t="shared" si="523"/>
        <v>0</v>
      </c>
      <c r="BM597" s="1113">
        <f t="shared" si="515"/>
        <v>0</v>
      </c>
    </row>
    <row r="598" spans="2:65" x14ac:dyDescent="0.25">
      <c r="B598" s="1103">
        <v>0.86</v>
      </c>
      <c r="C598" s="381"/>
      <c r="D598" s="381"/>
      <c r="E598" s="381"/>
      <c r="F598" s="381"/>
      <c r="G598" s="381"/>
      <c r="H598" s="381"/>
      <c r="I598" s="1110">
        <f>'Form 5 BIODIESEL'!$F362</f>
        <v>0</v>
      </c>
      <c r="J598" s="1110">
        <f>'Form 5 BIODIESEL'!$G362</f>
        <v>0</v>
      </c>
      <c r="K598" s="1110">
        <f>'Form 6 LNG'!$F362</f>
        <v>0</v>
      </c>
      <c r="L598" s="1110">
        <f>'Form 6 LNG'!$G362</f>
        <v>0</v>
      </c>
      <c r="M598" s="1110">
        <f>'Form 7 BUNKER C'!$F362</f>
        <v>0</v>
      </c>
      <c r="N598" s="1110">
        <f>'Form 7 BUNKER C'!$G362</f>
        <v>0</v>
      </c>
      <c r="O598" s="1110">
        <f>'Form 8 LFO Diesel'!$F362</f>
        <v>0</v>
      </c>
      <c r="P598" s="1111">
        <f>'Form 8 LFO Diesel'!$G362</f>
        <v>0</v>
      </c>
      <c r="Q598" s="113"/>
      <c r="R598" s="383">
        <v>0.86</v>
      </c>
      <c r="S598" s="385">
        <f t="shared" si="489"/>
        <v>0</v>
      </c>
      <c r="T598" s="1112">
        <f t="shared" si="490"/>
        <v>0</v>
      </c>
      <c r="U598" s="1112">
        <f t="shared" si="491"/>
        <v>0</v>
      </c>
      <c r="V598" s="1112">
        <f t="shared" si="492"/>
        <v>0</v>
      </c>
      <c r="W598" s="1112">
        <f t="shared" si="493"/>
        <v>0</v>
      </c>
      <c r="X598" s="1112">
        <f t="shared" si="494"/>
        <v>0</v>
      </c>
      <c r="Y598" s="1113">
        <f t="shared" si="495"/>
        <v>0</v>
      </c>
      <c r="Z598" s="113"/>
      <c r="AA598" s="113"/>
      <c r="AB598" s="383">
        <v>0.86</v>
      </c>
      <c r="AC598" s="385">
        <f t="shared" si="496"/>
        <v>0</v>
      </c>
      <c r="AD598" s="1112">
        <f t="shared" si="497"/>
        <v>0</v>
      </c>
      <c r="AE598" s="1112">
        <f t="shared" si="498"/>
        <v>0</v>
      </c>
      <c r="AF598" s="1112">
        <f t="shared" si="499"/>
        <v>0</v>
      </c>
      <c r="AG598" s="1112">
        <f t="shared" si="500"/>
        <v>0</v>
      </c>
      <c r="AH598" s="1112">
        <f t="shared" si="501"/>
        <v>0</v>
      </c>
      <c r="AI598" s="1113">
        <f t="shared" si="502"/>
        <v>0</v>
      </c>
      <c r="AJ598" s="113"/>
      <c r="AK598" s="106"/>
      <c r="AL598" s="383">
        <v>0.86</v>
      </c>
      <c r="AM598" s="385">
        <f t="shared" si="503"/>
        <v>0</v>
      </c>
      <c r="AN598" s="1112">
        <f t="shared" si="504"/>
        <v>0</v>
      </c>
      <c r="AO598" s="1112">
        <f t="shared" si="505"/>
        <v>0</v>
      </c>
      <c r="AP598" s="1112">
        <f t="shared" si="506"/>
        <v>0</v>
      </c>
      <c r="AQ598" s="1112">
        <f t="shared" si="507"/>
        <v>0</v>
      </c>
      <c r="AR598" s="1112">
        <f t="shared" si="508"/>
        <v>0</v>
      </c>
      <c r="AS598" s="1113">
        <f t="shared" si="509"/>
        <v>0</v>
      </c>
      <c r="AT598" s="113"/>
      <c r="AU598" s="106"/>
      <c r="AV598" s="383">
        <v>0.86</v>
      </c>
      <c r="AW598" s="385">
        <f t="shared" si="516"/>
        <v>0</v>
      </c>
      <c r="AX598" s="1112">
        <f t="shared" si="517"/>
        <v>0</v>
      </c>
      <c r="AY598" s="1112">
        <f t="shared" si="518"/>
        <v>0</v>
      </c>
      <c r="AZ598" s="1112">
        <f t="shared" si="519"/>
        <v>0</v>
      </c>
      <c r="BA598" s="1112">
        <f t="shared" si="520"/>
        <v>0</v>
      </c>
      <c r="BB598" s="1112">
        <f t="shared" si="521"/>
        <v>0</v>
      </c>
      <c r="BC598" s="1113">
        <f t="shared" si="522"/>
        <v>0</v>
      </c>
      <c r="BD598" s="114"/>
      <c r="BE598" s="106"/>
      <c r="BF598" s="383">
        <v>0.86</v>
      </c>
      <c r="BG598" s="385">
        <f t="shared" si="510"/>
        <v>0</v>
      </c>
      <c r="BH598" s="1112">
        <f t="shared" si="511"/>
        <v>0</v>
      </c>
      <c r="BI598" s="1112">
        <f t="shared" si="512"/>
        <v>0</v>
      </c>
      <c r="BJ598" s="1112">
        <f t="shared" si="513"/>
        <v>0</v>
      </c>
      <c r="BK598" s="1112">
        <f t="shared" si="514"/>
        <v>0</v>
      </c>
      <c r="BL598" s="1112">
        <f t="shared" si="523"/>
        <v>0</v>
      </c>
      <c r="BM598" s="1113">
        <f t="shared" si="515"/>
        <v>0</v>
      </c>
    </row>
    <row r="599" spans="2:65" x14ac:dyDescent="0.25">
      <c r="B599" s="1103">
        <v>0.85</v>
      </c>
      <c r="C599" s="381"/>
      <c r="D599" s="381"/>
      <c r="E599" s="381"/>
      <c r="F599" s="381"/>
      <c r="G599" s="381"/>
      <c r="H599" s="381"/>
      <c r="I599" s="1110">
        <f>'Form 5 BIODIESEL'!$F363</f>
        <v>0</v>
      </c>
      <c r="J599" s="1110">
        <f>'Form 5 BIODIESEL'!$G363</f>
        <v>0</v>
      </c>
      <c r="K599" s="1110">
        <f>'Form 6 LNG'!$F363</f>
        <v>0</v>
      </c>
      <c r="L599" s="1110">
        <f>'Form 6 LNG'!$G363</f>
        <v>0</v>
      </c>
      <c r="M599" s="1110">
        <f>'Form 7 BUNKER C'!$F363</f>
        <v>0</v>
      </c>
      <c r="N599" s="1110">
        <f>'Form 7 BUNKER C'!$G363</f>
        <v>0</v>
      </c>
      <c r="O599" s="1110">
        <f>'Form 8 LFO Diesel'!$F363</f>
        <v>0</v>
      </c>
      <c r="P599" s="1111">
        <f>'Form 8 LFO Diesel'!$G363</f>
        <v>0</v>
      </c>
      <c r="Q599" s="113"/>
      <c r="R599" s="383">
        <v>0.85</v>
      </c>
      <c r="S599" s="385">
        <f t="shared" si="489"/>
        <v>0</v>
      </c>
      <c r="T599" s="1112">
        <f t="shared" si="490"/>
        <v>0</v>
      </c>
      <c r="U599" s="1112">
        <f t="shared" si="491"/>
        <v>0</v>
      </c>
      <c r="V599" s="1112">
        <f t="shared" si="492"/>
        <v>0</v>
      </c>
      <c r="W599" s="1112">
        <f t="shared" si="493"/>
        <v>0</v>
      </c>
      <c r="X599" s="1112">
        <f t="shared" si="494"/>
        <v>0</v>
      </c>
      <c r="Y599" s="1113">
        <f t="shared" si="495"/>
        <v>0</v>
      </c>
      <c r="Z599" s="113"/>
      <c r="AA599" s="113"/>
      <c r="AB599" s="383">
        <v>0.85</v>
      </c>
      <c r="AC599" s="385">
        <f t="shared" si="496"/>
        <v>0</v>
      </c>
      <c r="AD599" s="1112">
        <f t="shared" si="497"/>
        <v>0</v>
      </c>
      <c r="AE599" s="1112">
        <f t="shared" si="498"/>
        <v>0</v>
      </c>
      <c r="AF599" s="1112">
        <f t="shared" si="499"/>
        <v>0</v>
      </c>
      <c r="AG599" s="1112">
        <f t="shared" si="500"/>
        <v>0</v>
      </c>
      <c r="AH599" s="1112">
        <f t="shared" si="501"/>
        <v>0</v>
      </c>
      <c r="AI599" s="1113">
        <f t="shared" si="502"/>
        <v>0</v>
      </c>
      <c r="AJ599" s="113"/>
      <c r="AK599" s="106"/>
      <c r="AL599" s="383">
        <v>0.85</v>
      </c>
      <c r="AM599" s="385">
        <f t="shared" si="503"/>
        <v>0</v>
      </c>
      <c r="AN599" s="1112">
        <f t="shared" si="504"/>
        <v>0</v>
      </c>
      <c r="AO599" s="1112">
        <f t="shared" si="505"/>
        <v>0</v>
      </c>
      <c r="AP599" s="1112">
        <f t="shared" si="506"/>
        <v>0</v>
      </c>
      <c r="AQ599" s="1112">
        <f t="shared" si="507"/>
        <v>0</v>
      </c>
      <c r="AR599" s="1112">
        <f t="shared" si="508"/>
        <v>0</v>
      </c>
      <c r="AS599" s="1113">
        <f t="shared" si="509"/>
        <v>0</v>
      </c>
      <c r="AT599" s="113"/>
      <c r="AU599" s="106"/>
      <c r="AV599" s="383">
        <v>0.85</v>
      </c>
      <c r="AW599" s="385">
        <f t="shared" si="516"/>
        <v>0</v>
      </c>
      <c r="AX599" s="1112">
        <f t="shared" si="517"/>
        <v>0</v>
      </c>
      <c r="AY599" s="1112">
        <f t="shared" si="518"/>
        <v>0</v>
      </c>
      <c r="AZ599" s="1112">
        <f t="shared" si="519"/>
        <v>0</v>
      </c>
      <c r="BA599" s="1112">
        <f t="shared" si="520"/>
        <v>0</v>
      </c>
      <c r="BB599" s="1112">
        <f t="shared" si="521"/>
        <v>0</v>
      </c>
      <c r="BC599" s="1113">
        <f t="shared" si="522"/>
        <v>0</v>
      </c>
      <c r="BD599" s="114"/>
      <c r="BE599" s="106"/>
      <c r="BF599" s="383">
        <v>0.85</v>
      </c>
      <c r="BG599" s="385">
        <f t="shared" si="510"/>
        <v>0</v>
      </c>
      <c r="BH599" s="1112">
        <f t="shared" si="511"/>
        <v>0</v>
      </c>
      <c r="BI599" s="1112">
        <f t="shared" si="512"/>
        <v>0</v>
      </c>
      <c r="BJ599" s="1112">
        <f t="shared" si="513"/>
        <v>0</v>
      </c>
      <c r="BK599" s="1112">
        <f t="shared" si="514"/>
        <v>0</v>
      </c>
      <c r="BL599" s="1112">
        <f t="shared" si="523"/>
        <v>0</v>
      </c>
      <c r="BM599" s="1113">
        <f t="shared" si="515"/>
        <v>0</v>
      </c>
    </row>
    <row r="600" spans="2:65" x14ac:dyDescent="0.25">
      <c r="B600" s="1103">
        <v>0.84</v>
      </c>
      <c r="C600" s="381"/>
      <c r="D600" s="381"/>
      <c r="E600" s="381"/>
      <c r="F600" s="381"/>
      <c r="G600" s="381"/>
      <c r="H600" s="381"/>
      <c r="I600" s="1110">
        <f>'Form 5 BIODIESEL'!$F364</f>
        <v>0</v>
      </c>
      <c r="J600" s="1110">
        <f>'Form 5 BIODIESEL'!$G364</f>
        <v>0</v>
      </c>
      <c r="K600" s="1110">
        <f>'Form 6 LNG'!$F364</f>
        <v>0</v>
      </c>
      <c r="L600" s="1110">
        <f>'Form 6 LNG'!$G364</f>
        <v>0</v>
      </c>
      <c r="M600" s="1110">
        <f>'Form 7 BUNKER C'!$F364</f>
        <v>0</v>
      </c>
      <c r="N600" s="1110">
        <f>'Form 7 BUNKER C'!$G364</f>
        <v>0</v>
      </c>
      <c r="O600" s="1110">
        <f>'Form 8 LFO Diesel'!$F364</f>
        <v>0</v>
      </c>
      <c r="P600" s="1111">
        <f>'Form 8 LFO Diesel'!$G364</f>
        <v>0</v>
      </c>
      <c r="Q600" s="113"/>
      <c r="R600" s="383">
        <v>0.84</v>
      </c>
      <c r="S600" s="385">
        <f t="shared" si="489"/>
        <v>0</v>
      </c>
      <c r="T600" s="1112">
        <f t="shared" si="490"/>
        <v>0</v>
      </c>
      <c r="U600" s="1112">
        <f t="shared" si="491"/>
        <v>0</v>
      </c>
      <c r="V600" s="1112">
        <f t="shared" si="492"/>
        <v>0</v>
      </c>
      <c r="W600" s="1112">
        <f t="shared" si="493"/>
        <v>0</v>
      </c>
      <c r="X600" s="1112">
        <f t="shared" si="494"/>
        <v>0</v>
      </c>
      <c r="Y600" s="1113">
        <f t="shared" si="495"/>
        <v>0</v>
      </c>
      <c r="Z600" s="113"/>
      <c r="AA600" s="113"/>
      <c r="AB600" s="383">
        <v>0.84</v>
      </c>
      <c r="AC600" s="385">
        <f t="shared" si="496"/>
        <v>0</v>
      </c>
      <c r="AD600" s="1112">
        <f t="shared" si="497"/>
        <v>0</v>
      </c>
      <c r="AE600" s="1112">
        <f t="shared" si="498"/>
        <v>0</v>
      </c>
      <c r="AF600" s="1112">
        <f t="shared" si="499"/>
        <v>0</v>
      </c>
      <c r="AG600" s="1112">
        <f t="shared" si="500"/>
        <v>0</v>
      </c>
      <c r="AH600" s="1112">
        <f t="shared" si="501"/>
        <v>0</v>
      </c>
      <c r="AI600" s="1113">
        <f t="shared" si="502"/>
        <v>0</v>
      </c>
      <c r="AJ600" s="113"/>
      <c r="AK600" s="106"/>
      <c r="AL600" s="383">
        <v>0.84</v>
      </c>
      <c r="AM600" s="385">
        <f t="shared" si="503"/>
        <v>0</v>
      </c>
      <c r="AN600" s="1112">
        <f t="shared" si="504"/>
        <v>0</v>
      </c>
      <c r="AO600" s="1112">
        <f t="shared" si="505"/>
        <v>0</v>
      </c>
      <c r="AP600" s="1112">
        <f t="shared" si="506"/>
        <v>0</v>
      </c>
      <c r="AQ600" s="1112">
        <f t="shared" si="507"/>
        <v>0</v>
      </c>
      <c r="AR600" s="1112">
        <f t="shared" si="508"/>
        <v>0</v>
      </c>
      <c r="AS600" s="1113">
        <f t="shared" si="509"/>
        <v>0</v>
      </c>
      <c r="AT600" s="113"/>
      <c r="AU600" s="106"/>
      <c r="AV600" s="383">
        <v>0.84</v>
      </c>
      <c r="AW600" s="385">
        <f t="shared" si="516"/>
        <v>0</v>
      </c>
      <c r="AX600" s="1112">
        <f t="shared" si="517"/>
        <v>0</v>
      </c>
      <c r="AY600" s="1112">
        <f t="shared" si="518"/>
        <v>0</v>
      </c>
      <c r="AZ600" s="1112">
        <f t="shared" si="519"/>
        <v>0</v>
      </c>
      <c r="BA600" s="1112">
        <f t="shared" si="520"/>
        <v>0</v>
      </c>
      <c r="BB600" s="1112">
        <f t="shared" si="521"/>
        <v>0</v>
      </c>
      <c r="BC600" s="1113">
        <f t="shared" si="522"/>
        <v>0</v>
      </c>
      <c r="BD600" s="114"/>
      <c r="BE600" s="106"/>
      <c r="BF600" s="383">
        <v>0.84</v>
      </c>
      <c r="BG600" s="385">
        <f t="shared" si="510"/>
        <v>0</v>
      </c>
      <c r="BH600" s="1112">
        <f t="shared" si="511"/>
        <v>0</v>
      </c>
      <c r="BI600" s="1112">
        <f t="shared" si="512"/>
        <v>0</v>
      </c>
      <c r="BJ600" s="1112">
        <f t="shared" si="513"/>
        <v>0</v>
      </c>
      <c r="BK600" s="1112">
        <f t="shared" si="514"/>
        <v>0</v>
      </c>
      <c r="BL600" s="1112">
        <f t="shared" si="523"/>
        <v>0</v>
      </c>
      <c r="BM600" s="1113">
        <f t="shared" si="515"/>
        <v>0</v>
      </c>
    </row>
    <row r="601" spans="2:65" x14ac:dyDescent="0.25">
      <c r="B601" s="1103">
        <v>0.83</v>
      </c>
      <c r="C601" s="381"/>
      <c r="D601" s="381"/>
      <c r="E601" s="381"/>
      <c r="F601" s="381"/>
      <c r="G601" s="381"/>
      <c r="H601" s="381"/>
      <c r="I601" s="1110">
        <f>'Form 5 BIODIESEL'!$F365</f>
        <v>0</v>
      </c>
      <c r="J601" s="1110">
        <f>'Form 5 BIODIESEL'!$G365</f>
        <v>0</v>
      </c>
      <c r="K601" s="1110">
        <f>'Form 6 LNG'!$F365</f>
        <v>0</v>
      </c>
      <c r="L601" s="1110">
        <f>'Form 6 LNG'!$G365</f>
        <v>0</v>
      </c>
      <c r="M601" s="1110">
        <f>'Form 7 BUNKER C'!$F365</f>
        <v>0</v>
      </c>
      <c r="N601" s="1110">
        <f>'Form 7 BUNKER C'!$G365</f>
        <v>0</v>
      </c>
      <c r="O601" s="1110">
        <f>'Form 8 LFO Diesel'!$F365</f>
        <v>0</v>
      </c>
      <c r="P601" s="1111">
        <f>'Form 8 LFO Diesel'!$G365</f>
        <v>0</v>
      </c>
      <c r="Q601" s="113"/>
      <c r="R601" s="383">
        <v>0.83</v>
      </c>
      <c r="S601" s="385">
        <f t="shared" si="489"/>
        <v>0</v>
      </c>
      <c r="T601" s="1112">
        <f t="shared" si="490"/>
        <v>0</v>
      </c>
      <c r="U601" s="1112">
        <f t="shared" si="491"/>
        <v>0</v>
      </c>
      <c r="V601" s="1112">
        <f t="shared" si="492"/>
        <v>0</v>
      </c>
      <c r="W601" s="1112">
        <f t="shared" si="493"/>
        <v>0</v>
      </c>
      <c r="X601" s="1112">
        <f t="shared" si="494"/>
        <v>0</v>
      </c>
      <c r="Y601" s="1113">
        <f t="shared" si="495"/>
        <v>0</v>
      </c>
      <c r="Z601" s="113"/>
      <c r="AA601" s="113"/>
      <c r="AB601" s="383">
        <v>0.83</v>
      </c>
      <c r="AC601" s="385">
        <f t="shared" si="496"/>
        <v>0</v>
      </c>
      <c r="AD601" s="1112">
        <f t="shared" si="497"/>
        <v>0</v>
      </c>
      <c r="AE601" s="1112">
        <f t="shared" si="498"/>
        <v>0</v>
      </c>
      <c r="AF601" s="1112">
        <f t="shared" si="499"/>
        <v>0</v>
      </c>
      <c r="AG601" s="1112">
        <f t="shared" si="500"/>
        <v>0</v>
      </c>
      <c r="AH601" s="1112">
        <f t="shared" si="501"/>
        <v>0</v>
      </c>
      <c r="AI601" s="1113">
        <f t="shared" si="502"/>
        <v>0</v>
      </c>
      <c r="AJ601" s="113"/>
      <c r="AK601" s="106"/>
      <c r="AL601" s="383">
        <v>0.83</v>
      </c>
      <c r="AM601" s="385">
        <f t="shared" si="503"/>
        <v>0</v>
      </c>
      <c r="AN601" s="1112">
        <f t="shared" si="504"/>
        <v>0</v>
      </c>
      <c r="AO601" s="1112">
        <f t="shared" si="505"/>
        <v>0</v>
      </c>
      <c r="AP601" s="1112">
        <f t="shared" si="506"/>
        <v>0</v>
      </c>
      <c r="AQ601" s="1112">
        <f t="shared" si="507"/>
        <v>0</v>
      </c>
      <c r="AR601" s="1112">
        <f t="shared" si="508"/>
        <v>0</v>
      </c>
      <c r="AS601" s="1113">
        <f t="shared" si="509"/>
        <v>0</v>
      </c>
      <c r="AT601" s="113"/>
      <c r="AU601" s="106"/>
      <c r="AV601" s="383">
        <v>0.83</v>
      </c>
      <c r="AW601" s="385">
        <f t="shared" si="516"/>
        <v>0</v>
      </c>
      <c r="AX601" s="1112">
        <f t="shared" si="517"/>
        <v>0</v>
      </c>
      <c r="AY601" s="1112">
        <f t="shared" si="518"/>
        <v>0</v>
      </c>
      <c r="AZ601" s="1112">
        <f t="shared" si="519"/>
        <v>0</v>
      </c>
      <c r="BA601" s="1112">
        <f t="shared" si="520"/>
        <v>0</v>
      </c>
      <c r="BB601" s="1112">
        <f t="shared" si="521"/>
        <v>0</v>
      </c>
      <c r="BC601" s="1113">
        <f t="shared" si="522"/>
        <v>0</v>
      </c>
      <c r="BD601" s="114"/>
      <c r="BE601" s="106"/>
      <c r="BF601" s="383">
        <v>0.83</v>
      </c>
      <c r="BG601" s="385">
        <f t="shared" si="510"/>
        <v>0</v>
      </c>
      <c r="BH601" s="1112">
        <f t="shared" si="511"/>
        <v>0</v>
      </c>
      <c r="BI601" s="1112">
        <f t="shared" si="512"/>
        <v>0</v>
      </c>
      <c r="BJ601" s="1112">
        <f t="shared" si="513"/>
        <v>0</v>
      </c>
      <c r="BK601" s="1112">
        <f t="shared" si="514"/>
        <v>0</v>
      </c>
      <c r="BL601" s="1112">
        <f t="shared" si="523"/>
        <v>0</v>
      </c>
      <c r="BM601" s="1113">
        <f t="shared" si="515"/>
        <v>0</v>
      </c>
    </row>
    <row r="602" spans="2:65" x14ac:dyDescent="0.25">
      <c r="B602" s="1103">
        <v>0.82</v>
      </c>
      <c r="C602" s="381"/>
      <c r="D602" s="381"/>
      <c r="E602" s="381"/>
      <c r="F602" s="381"/>
      <c r="G602" s="381"/>
      <c r="H602" s="381"/>
      <c r="I602" s="1110">
        <f>'Form 5 BIODIESEL'!$F366</f>
        <v>0</v>
      </c>
      <c r="J602" s="1110">
        <f>'Form 5 BIODIESEL'!$G366</f>
        <v>0</v>
      </c>
      <c r="K602" s="1110">
        <f>'Form 6 LNG'!$F366</f>
        <v>0</v>
      </c>
      <c r="L602" s="1110">
        <f>'Form 6 LNG'!$G366</f>
        <v>0</v>
      </c>
      <c r="M602" s="1110">
        <f>'Form 7 BUNKER C'!$F366</f>
        <v>0</v>
      </c>
      <c r="N602" s="1110">
        <f>'Form 7 BUNKER C'!$G366</f>
        <v>0</v>
      </c>
      <c r="O602" s="1110">
        <f>'Form 8 LFO Diesel'!$F366</f>
        <v>0</v>
      </c>
      <c r="P602" s="1111">
        <f>'Form 8 LFO Diesel'!$G366</f>
        <v>0</v>
      </c>
      <c r="Q602" s="113"/>
      <c r="R602" s="383">
        <v>0.82</v>
      </c>
      <c r="S602" s="385">
        <f t="shared" si="489"/>
        <v>0</v>
      </c>
      <c r="T602" s="1112">
        <f t="shared" si="490"/>
        <v>0</v>
      </c>
      <c r="U602" s="1112">
        <f t="shared" si="491"/>
        <v>0</v>
      </c>
      <c r="V602" s="1112">
        <f t="shared" si="492"/>
        <v>0</v>
      </c>
      <c r="W602" s="1112">
        <f t="shared" si="493"/>
        <v>0</v>
      </c>
      <c r="X602" s="1112">
        <f t="shared" si="494"/>
        <v>0</v>
      </c>
      <c r="Y602" s="1113">
        <f t="shared" si="495"/>
        <v>0</v>
      </c>
      <c r="Z602" s="113"/>
      <c r="AA602" s="113"/>
      <c r="AB602" s="383">
        <v>0.82</v>
      </c>
      <c r="AC602" s="385">
        <f t="shared" si="496"/>
        <v>0</v>
      </c>
      <c r="AD602" s="1112">
        <f t="shared" si="497"/>
        <v>0</v>
      </c>
      <c r="AE602" s="1112">
        <f t="shared" si="498"/>
        <v>0</v>
      </c>
      <c r="AF602" s="1112">
        <f t="shared" si="499"/>
        <v>0</v>
      </c>
      <c r="AG602" s="1112">
        <f t="shared" si="500"/>
        <v>0</v>
      </c>
      <c r="AH602" s="1112">
        <f t="shared" si="501"/>
        <v>0</v>
      </c>
      <c r="AI602" s="1113">
        <f t="shared" si="502"/>
        <v>0</v>
      </c>
      <c r="AJ602" s="113"/>
      <c r="AK602" s="106"/>
      <c r="AL602" s="383">
        <v>0.82</v>
      </c>
      <c r="AM602" s="385">
        <f t="shared" si="503"/>
        <v>0</v>
      </c>
      <c r="AN602" s="1112">
        <f t="shared" si="504"/>
        <v>0</v>
      </c>
      <c r="AO602" s="1112">
        <f t="shared" si="505"/>
        <v>0</v>
      </c>
      <c r="AP602" s="1112">
        <f t="shared" si="506"/>
        <v>0</v>
      </c>
      <c r="AQ602" s="1112">
        <f t="shared" si="507"/>
        <v>0</v>
      </c>
      <c r="AR602" s="1112">
        <f t="shared" si="508"/>
        <v>0</v>
      </c>
      <c r="AS602" s="1113">
        <f t="shared" si="509"/>
        <v>0</v>
      </c>
      <c r="AT602" s="113"/>
      <c r="AU602" s="106"/>
      <c r="AV602" s="383">
        <v>0.82</v>
      </c>
      <c r="AW602" s="385">
        <f t="shared" si="516"/>
        <v>0</v>
      </c>
      <c r="AX602" s="1112">
        <f t="shared" si="517"/>
        <v>0</v>
      </c>
      <c r="AY602" s="1112">
        <f t="shared" si="518"/>
        <v>0</v>
      </c>
      <c r="AZ602" s="1112">
        <f t="shared" si="519"/>
        <v>0</v>
      </c>
      <c r="BA602" s="1112">
        <f t="shared" si="520"/>
        <v>0</v>
      </c>
      <c r="BB602" s="1112">
        <f t="shared" si="521"/>
        <v>0</v>
      </c>
      <c r="BC602" s="1113">
        <f t="shared" si="522"/>
        <v>0</v>
      </c>
      <c r="BD602" s="114"/>
      <c r="BE602" s="106"/>
      <c r="BF602" s="383">
        <v>0.82</v>
      </c>
      <c r="BG602" s="385">
        <f t="shared" si="510"/>
        <v>0</v>
      </c>
      <c r="BH602" s="1112">
        <f t="shared" si="511"/>
        <v>0</v>
      </c>
      <c r="BI602" s="1112">
        <f t="shared" si="512"/>
        <v>0</v>
      </c>
      <c r="BJ602" s="1112">
        <f t="shared" si="513"/>
        <v>0</v>
      </c>
      <c r="BK602" s="1112">
        <f t="shared" si="514"/>
        <v>0</v>
      </c>
      <c r="BL602" s="1112">
        <f t="shared" si="523"/>
        <v>0</v>
      </c>
      <c r="BM602" s="1113">
        <f t="shared" si="515"/>
        <v>0</v>
      </c>
    </row>
    <row r="603" spans="2:65" x14ac:dyDescent="0.25">
      <c r="B603" s="1103">
        <v>0.81</v>
      </c>
      <c r="C603" s="381"/>
      <c r="D603" s="381"/>
      <c r="E603" s="381"/>
      <c r="F603" s="381"/>
      <c r="G603" s="381"/>
      <c r="H603" s="381"/>
      <c r="I603" s="1110">
        <f>'Form 5 BIODIESEL'!$F367</f>
        <v>0</v>
      </c>
      <c r="J603" s="1110">
        <f>'Form 5 BIODIESEL'!$G367</f>
        <v>0</v>
      </c>
      <c r="K603" s="1110">
        <f>'Form 6 LNG'!$F367</f>
        <v>0</v>
      </c>
      <c r="L603" s="1110">
        <f>'Form 6 LNG'!$G367</f>
        <v>0</v>
      </c>
      <c r="M603" s="1110">
        <f>'Form 7 BUNKER C'!$F367</f>
        <v>0</v>
      </c>
      <c r="N603" s="1110">
        <f>'Form 7 BUNKER C'!$G367</f>
        <v>0</v>
      </c>
      <c r="O603" s="1110">
        <f>'Form 8 LFO Diesel'!$F367</f>
        <v>0</v>
      </c>
      <c r="P603" s="1111">
        <f>'Form 8 LFO Diesel'!$G367</f>
        <v>0</v>
      </c>
      <c r="Q603" s="113"/>
      <c r="R603" s="383">
        <v>0.81</v>
      </c>
      <c r="S603" s="385">
        <f t="shared" si="489"/>
        <v>0</v>
      </c>
      <c r="T603" s="1112">
        <f t="shared" si="490"/>
        <v>0</v>
      </c>
      <c r="U603" s="1112">
        <f t="shared" si="491"/>
        <v>0</v>
      </c>
      <c r="V603" s="1112">
        <f t="shared" si="492"/>
        <v>0</v>
      </c>
      <c r="W603" s="1112">
        <f t="shared" si="493"/>
        <v>0</v>
      </c>
      <c r="X603" s="1112">
        <f t="shared" si="494"/>
        <v>0</v>
      </c>
      <c r="Y603" s="1113">
        <f t="shared" si="495"/>
        <v>0</v>
      </c>
      <c r="Z603" s="113"/>
      <c r="AA603" s="113"/>
      <c r="AB603" s="383">
        <v>0.81</v>
      </c>
      <c r="AC603" s="385">
        <f t="shared" si="496"/>
        <v>0</v>
      </c>
      <c r="AD603" s="1112">
        <f t="shared" si="497"/>
        <v>0</v>
      </c>
      <c r="AE603" s="1112">
        <f t="shared" si="498"/>
        <v>0</v>
      </c>
      <c r="AF603" s="1112">
        <f t="shared" si="499"/>
        <v>0</v>
      </c>
      <c r="AG603" s="1112">
        <f t="shared" si="500"/>
        <v>0</v>
      </c>
      <c r="AH603" s="1112">
        <f t="shared" si="501"/>
        <v>0</v>
      </c>
      <c r="AI603" s="1113">
        <f t="shared" si="502"/>
        <v>0</v>
      </c>
      <c r="AJ603" s="113"/>
      <c r="AK603" s="106"/>
      <c r="AL603" s="383">
        <v>0.81</v>
      </c>
      <c r="AM603" s="385">
        <f t="shared" si="503"/>
        <v>0</v>
      </c>
      <c r="AN603" s="1112">
        <f t="shared" si="504"/>
        <v>0</v>
      </c>
      <c r="AO603" s="1112">
        <f t="shared" si="505"/>
        <v>0</v>
      </c>
      <c r="AP603" s="1112">
        <f t="shared" si="506"/>
        <v>0</v>
      </c>
      <c r="AQ603" s="1112">
        <f t="shared" si="507"/>
        <v>0</v>
      </c>
      <c r="AR603" s="1112">
        <f t="shared" si="508"/>
        <v>0</v>
      </c>
      <c r="AS603" s="1113">
        <f t="shared" si="509"/>
        <v>0</v>
      </c>
      <c r="AT603" s="113"/>
      <c r="AU603" s="106"/>
      <c r="AV603" s="383">
        <v>0.81</v>
      </c>
      <c r="AW603" s="385">
        <f t="shared" si="516"/>
        <v>0</v>
      </c>
      <c r="AX603" s="1112">
        <f t="shared" si="517"/>
        <v>0</v>
      </c>
      <c r="AY603" s="1112">
        <f t="shared" si="518"/>
        <v>0</v>
      </c>
      <c r="AZ603" s="1112">
        <f t="shared" si="519"/>
        <v>0</v>
      </c>
      <c r="BA603" s="1112">
        <f t="shared" si="520"/>
        <v>0</v>
      </c>
      <c r="BB603" s="1112">
        <f t="shared" si="521"/>
        <v>0</v>
      </c>
      <c r="BC603" s="1113">
        <f t="shared" si="522"/>
        <v>0</v>
      </c>
      <c r="BD603" s="114"/>
      <c r="BE603" s="106"/>
      <c r="BF603" s="383">
        <v>0.81</v>
      </c>
      <c r="BG603" s="385">
        <f t="shared" si="510"/>
        <v>0</v>
      </c>
      <c r="BH603" s="1112">
        <f t="shared" si="511"/>
        <v>0</v>
      </c>
      <c r="BI603" s="1112">
        <f t="shared" si="512"/>
        <v>0</v>
      </c>
      <c r="BJ603" s="1112">
        <f t="shared" si="513"/>
        <v>0</v>
      </c>
      <c r="BK603" s="1112">
        <f t="shared" si="514"/>
        <v>0</v>
      </c>
      <c r="BL603" s="1112">
        <f t="shared" si="523"/>
        <v>0</v>
      </c>
      <c r="BM603" s="1113">
        <f t="shared" si="515"/>
        <v>0</v>
      </c>
    </row>
    <row r="604" spans="2:65" x14ac:dyDescent="0.25">
      <c r="B604" s="1103">
        <v>0.8</v>
      </c>
      <c r="C604" s="381"/>
      <c r="D604" s="381"/>
      <c r="E604" s="381"/>
      <c r="F604" s="381"/>
      <c r="G604" s="381"/>
      <c r="H604" s="381"/>
      <c r="I604" s="1110">
        <f>'Form 5 BIODIESEL'!$F368</f>
        <v>0</v>
      </c>
      <c r="J604" s="1110">
        <f>'Form 5 BIODIESEL'!$G368</f>
        <v>0</v>
      </c>
      <c r="K604" s="1110">
        <f>'Form 6 LNG'!$F368</f>
        <v>0</v>
      </c>
      <c r="L604" s="1110">
        <f>'Form 6 LNG'!$G368</f>
        <v>0</v>
      </c>
      <c r="M604" s="1110">
        <f>'Form 7 BUNKER C'!$F368</f>
        <v>0</v>
      </c>
      <c r="N604" s="1110">
        <f>'Form 7 BUNKER C'!$G368</f>
        <v>0</v>
      </c>
      <c r="O604" s="1110">
        <f>'Form 8 LFO Diesel'!$F368</f>
        <v>0</v>
      </c>
      <c r="P604" s="1111">
        <f>'Form 8 LFO Diesel'!$G368</f>
        <v>0</v>
      </c>
      <c r="Q604" s="113"/>
      <c r="R604" s="383">
        <v>0.8</v>
      </c>
      <c r="S604" s="385">
        <f t="shared" si="489"/>
        <v>0</v>
      </c>
      <c r="T604" s="1112">
        <f t="shared" si="490"/>
        <v>0</v>
      </c>
      <c r="U604" s="1112">
        <f t="shared" si="491"/>
        <v>0</v>
      </c>
      <c r="V604" s="1112">
        <f t="shared" si="492"/>
        <v>0</v>
      </c>
      <c r="W604" s="1112">
        <f t="shared" si="493"/>
        <v>0</v>
      </c>
      <c r="X604" s="1112">
        <f t="shared" si="494"/>
        <v>0</v>
      </c>
      <c r="Y604" s="1113">
        <f t="shared" si="495"/>
        <v>0</v>
      </c>
      <c r="Z604" s="113"/>
      <c r="AA604" s="113"/>
      <c r="AB604" s="383">
        <v>0.8</v>
      </c>
      <c r="AC604" s="385">
        <f t="shared" si="496"/>
        <v>0</v>
      </c>
      <c r="AD604" s="1112">
        <f t="shared" si="497"/>
        <v>0</v>
      </c>
      <c r="AE604" s="1112">
        <f t="shared" si="498"/>
        <v>0</v>
      </c>
      <c r="AF604" s="1112">
        <f t="shared" si="499"/>
        <v>0</v>
      </c>
      <c r="AG604" s="1112">
        <f t="shared" si="500"/>
        <v>0</v>
      </c>
      <c r="AH604" s="1112">
        <f t="shared" si="501"/>
        <v>0</v>
      </c>
      <c r="AI604" s="1113">
        <f t="shared" si="502"/>
        <v>0</v>
      </c>
      <c r="AJ604" s="113"/>
      <c r="AK604" s="106"/>
      <c r="AL604" s="383">
        <v>0.8</v>
      </c>
      <c r="AM604" s="385">
        <f t="shared" si="503"/>
        <v>0</v>
      </c>
      <c r="AN604" s="1112">
        <f t="shared" si="504"/>
        <v>0</v>
      </c>
      <c r="AO604" s="1112">
        <f t="shared" si="505"/>
        <v>0</v>
      </c>
      <c r="AP604" s="1112">
        <f t="shared" si="506"/>
        <v>0</v>
      </c>
      <c r="AQ604" s="1112">
        <f t="shared" si="507"/>
        <v>0</v>
      </c>
      <c r="AR604" s="1112">
        <f t="shared" si="508"/>
        <v>0</v>
      </c>
      <c r="AS604" s="1113">
        <f t="shared" si="509"/>
        <v>0</v>
      </c>
      <c r="AT604" s="113"/>
      <c r="AU604" s="106"/>
      <c r="AV604" s="383">
        <v>0.8</v>
      </c>
      <c r="AW604" s="385">
        <f t="shared" si="516"/>
        <v>0</v>
      </c>
      <c r="AX604" s="1112">
        <f t="shared" si="517"/>
        <v>0</v>
      </c>
      <c r="AY604" s="1112">
        <f t="shared" si="518"/>
        <v>0</v>
      </c>
      <c r="AZ604" s="1112">
        <f t="shared" si="519"/>
        <v>0</v>
      </c>
      <c r="BA604" s="1112">
        <f t="shared" si="520"/>
        <v>0</v>
      </c>
      <c r="BB604" s="1112">
        <f t="shared" si="521"/>
        <v>0</v>
      </c>
      <c r="BC604" s="1113">
        <f t="shared" si="522"/>
        <v>0</v>
      </c>
      <c r="BD604" s="114"/>
      <c r="BE604" s="106"/>
      <c r="BF604" s="383">
        <v>0.8</v>
      </c>
      <c r="BG604" s="385">
        <f t="shared" si="510"/>
        <v>0</v>
      </c>
      <c r="BH604" s="1112">
        <f t="shared" si="511"/>
        <v>0</v>
      </c>
      <c r="BI604" s="1112">
        <f t="shared" si="512"/>
        <v>0</v>
      </c>
      <c r="BJ604" s="1112">
        <f t="shared" si="513"/>
        <v>0</v>
      </c>
      <c r="BK604" s="1112">
        <f t="shared" si="514"/>
        <v>0</v>
      </c>
      <c r="BL604" s="1112">
        <f t="shared" si="523"/>
        <v>0</v>
      </c>
      <c r="BM604" s="1113">
        <f t="shared" si="515"/>
        <v>0</v>
      </c>
    </row>
    <row r="605" spans="2:65" x14ac:dyDescent="0.25">
      <c r="B605" s="1103">
        <v>0.79</v>
      </c>
      <c r="C605" s="381"/>
      <c r="D605" s="381"/>
      <c r="E605" s="381"/>
      <c r="F605" s="381"/>
      <c r="G605" s="381"/>
      <c r="H605" s="381"/>
      <c r="I605" s="1110">
        <f>'Form 5 BIODIESEL'!$F369</f>
        <v>0</v>
      </c>
      <c r="J605" s="1110">
        <f>'Form 5 BIODIESEL'!$G369</f>
        <v>0</v>
      </c>
      <c r="K605" s="1110">
        <f>'Form 6 LNG'!$F369</f>
        <v>0</v>
      </c>
      <c r="L605" s="1110">
        <f>'Form 6 LNG'!$G369</f>
        <v>0</v>
      </c>
      <c r="M605" s="1110">
        <f>'Form 7 BUNKER C'!$F369</f>
        <v>0</v>
      </c>
      <c r="N605" s="1110">
        <f>'Form 7 BUNKER C'!$G369</f>
        <v>0</v>
      </c>
      <c r="O605" s="1110">
        <f>'Form 8 LFO Diesel'!$F369</f>
        <v>0</v>
      </c>
      <c r="P605" s="1111">
        <f>'Form 8 LFO Diesel'!$G369</f>
        <v>0</v>
      </c>
      <c r="Q605" s="113"/>
      <c r="R605" s="383">
        <v>0.79</v>
      </c>
      <c r="S605" s="385">
        <f t="shared" si="489"/>
        <v>0</v>
      </c>
      <c r="T605" s="1112">
        <f t="shared" si="490"/>
        <v>0</v>
      </c>
      <c r="U605" s="1112">
        <f t="shared" si="491"/>
        <v>0</v>
      </c>
      <c r="V605" s="1112">
        <f t="shared" si="492"/>
        <v>0</v>
      </c>
      <c r="W605" s="1112">
        <f t="shared" si="493"/>
        <v>0</v>
      </c>
      <c r="X605" s="1112">
        <f t="shared" si="494"/>
        <v>0</v>
      </c>
      <c r="Y605" s="1113">
        <f t="shared" si="495"/>
        <v>0</v>
      </c>
      <c r="Z605" s="113"/>
      <c r="AA605" s="113"/>
      <c r="AB605" s="383">
        <v>0.79</v>
      </c>
      <c r="AC605" s="385">
        <f t="shared" si="496"/>
        <v>0</v>
      </c>
      <c r="AD605" s="1112">
        <f t="shared" si="497"/>
        <v>0</v>
      </c>
      <c r="AE605" s="1112">
        <f t="shared" si="498"/>
        <v>0</v>
      </c>
      <c r="AF605" s="1112">
        <f t="shared" si="499"/>
        <v>0</v>
      </c>
      <c r="AG605" s="1112">
        <f t="shared" si="500"/>
        <v>0</v>
      </c>
      <c r="AH605" s="1112">
        <f t="shared" si="501"/>
        <v>0</v>
      </c>
      <c r="AI605" s="1113">
        <f t="shared" si="502"/>
        <v>0</v>
      </c>
      <c r="AJ605" s="113"/>
      <c r="AK605" s="106"/>
      <c r="AL605" s="383">
        <v>0.79</v>
      </c>
      <c r="AM605" s="385">
        <f t="shared" si="503"/>
        <v>0</v>
      </c>
      <c r="AN605" s="1112">
        <f t="shared" si="504"/>
        <v>0</v>
      </c>
      <c r="AO605" s="1112">
        <f t="shared" si="505"/>
        <v>0</v>
      </c>
      <c r="AP605" s="1112">
        <f t="shared" si="506"/>
        <v>0</v>
      </c>
      <c r="AQ605" s="1112">
        <f t="shared" si="507"/>
        <v>0</v>
      </c>
      <c r="AR605" s="1112">
        <f t="shared" si="508"/>
        <v>0</v>
      </c>
      <c r="AS605" s="1113">
        <f t="shared" si="509"/>
        <v>0</v>
      </c>
      <c r="AT605" s="113"/>
      <c r="AU605" s="106"/>
      <c r="AV605" s="383">
        <v>0.79</v>
      </c>
      <c r="AW605" s="385">
        <f t="shared" si="516"/>
        <v>0</v>
      </c>
      <c r="AX605" s="1112">
        <f t="shared" si="517"/>
        <v>0</v>
      </c>
      <c r="AY605" s="1112">
        <f t="shared" si="518"/>
        <v>0</v>
      </c>
      <c r="AZ605" s="1112">
        <f t="shared" si="519"/>
        <v>0</v>
      </c>
      <c r="BA605" s="1112">
        <f t="shared" si="520"/>
        <v>0</v>
      </c>
      <c r="BB605" s="1112">
        <f t="shared" si="521"/>
        <v>0</v>
      </c>
      <c r="BC605" s="1113">
        <f t="shared" si="522"/>
        <v>0</v>
      </c>
      <c r="BD605" s="114"/>
      <c r="BE605" s="106"/>
      <c r="BF605" s="383">
        <v>0.79</v>
      </c>
      <c r="BG605" s="385">
        <f t="shared" si="510"/>
        <v>0</v>
      </c>
      <c r="BH605" s="1112">
        <f t="shared" si="511"/>
        <v>0</v>
      </c>
      <c r="BI605" s="1112">
        <f t="shared" si="512"/>
        <v>0</v>
      </c>
      <c r="BJ605" s="1112">
        <f t="shared" si="513"/>
        <v>0</v>
      </c>
      <c r="BK605" s="1112">
        <f t="shared" si="514"/>
        <v>0</v>
      </c>
      <c r="BL605" s="1112">
        <f t="shared" si="523"/>
        <v>0</v>
      </c>
      <c r="BM605" s="1113">
        <f t="shared" si="515"/>
        <v>0</v>
      </c>
    </row>
    <row r="606" spans="2:65" x14ac:dyDescent="0.25">
      <c r="B606" s="1103">
        <v>0.78</v>
      </c>
      <c r="C606" s="381"/>
      <c r="D606" s="381"/>
      <c r="E606" s="381"/>
      <c r="F606" s="381"/>
      <c r="G606" s="381"/>
      <c r="H606" s="381"/>
      <c r="I606" s="1110">
        <f>'Form 5 BIODIESEL'!$F370</f>
        <v>0</v>
      </c>
      <c r="J606" s="1110">
        <f>'Form 5 BIODIESEL'!$G370</f>
        <v>0</v>
      </c>
      <c r="K606" s="1110">
        <f>'Form 6 LNG'!$F370</f>
        <v>0</v>
      </c>
      <c r="L606" s="1110">
        <f>'Form 6 LNG'!$G370</f>
        <v>0</v>
      </c>
      <c r="M606" s="1110">
        <f>'Form 7 BUNKER C'!$F370</f>
        <v>0</v>
      </c>
      <c r="N606" s="1110">
        <f>'Form 7 BUNKER C'!$G370</f>
        <v>0</v>
      </c>
      <c r="O606" s="1110">
        <f>'Form 8 LFO Diesel'!$F370</f>
        <v>0</v>
      </c>
      <c r="P606" s="1111">
        <f>'Form 8 LFO Diesel'!$G370</f>
        <v>0</v>
      </c>
      <c r="Q606" s="113"/>
      <c r="R606" s="383">
        <v>0.78</v>
      </c>
      <c r="S606" s="385">
        <f t="shared" si="489"/>
        <v>0</v>
      </c>
      <c r="T606" s="1112">
        <f t="shared" si="490"/>
        <v>0</v>
      </c>
      <c r="U606" s="1112">
        <f t="shared" si="491"/>
        <v>0</v>
      </c>
      <c r="V606" s="1112">
        <f t="shared" si="492"/>
        <v>0</v>
      </c>
      <c r="W606" s="1112">
        <f t="shared" si="493"/>
        <v>0</v>
      </c>
      <c r="X606" s="1112">
        <f t="shared" si="494"/>
        <v>0</v>
      </c>
      <c r="Y606" s="1113">
        <f t="shared" si="495"/>
        <v>0</v>
      </c>
      <c r="Z606" s="113"/>
      <c r="AA606" s="113"/>
      <c r="AB606" s="383">
        <v>0.78</v>
      </c>
      <c r="AC606" s="385">
        <f t="shared" si="496"/>
        <v>0</v>
      </c>
      <c r="AD606" s="1112">
        <f t="shared" si="497"/>
        <v>0</v>
      </c>
      <c r="AE606" s="1112">
        <f t="shared" si="498"/>
        <v>0</v>
      </c>
      <c r="AF606" s="1112">
        <f t="shared" si="499"/>
        <v>0</v>
      </c>
      <c r="AG606" s="1112">
        <f t="shared" si="500"/>
        <v>0</v>
      </c>
      <c r="AH606" s="1112">
        <f t="shared" si="501"/>
        <v>0</v>
      </c>
      <c r="AI606" s="1113">
        <f t="shared" si="502"/>
        <v>0</v>
      </c>
      <c r="AJ606" s="113"/>
      <c r="AK606" s="106"/>
      <c r="AL606" s="383">
        <v>0.78</v>
      </c>
      <c r="AM606" s="385">
        <f t="shared" si="503"/>
        <v>0</v>
      </c>
      <c r="AN606" s="1112">
        <f t="shared" si="504"/>
        <v>0</v>
      </c>
      <c r="AO606" s="1112">
        <f t="shared" si="505"/>
        <v>0</v>
      </c>
      <c r="AP606" s="1112">
        <f t="shared" si="506"/>
        <v>0</v>
      </c>
      <c r="AQ606" s="1112">
        <f t="shared" si="507"/>
        <v>0</v>
      </c>
      <c r="AR606" s="1112">
        <f t="shared" si="508"/>
        <v>0</v>
      </c>
      <c r="AS606" s="1113">
        <f t="shared" si="509"/>
        <v>0</v>
      </c>
      <c r="AT606" s="113"/>
      <c r="AU606" s="106"/>
      <c r="AV606" s="383">
        <v>0.78</v>
      </c>
      <c r="AW606" s="385">
        <f t="shared" si="516"/>
        <v>0</v>
      </c>
      <c r="AX606" s="1112">
        <f t="shared" si="517"/>
        <v>0</v>
      </c>
      <c r="AY606" s="1112">
        <f t="shared" si="518"/>
        <v>0</v>
      </c>
      <c r="AZ606" s="1112">
        <f t="shared" si="519"/>
        <v>0</v>
      </c>
      <c r="BA606" s="1112">
        <f t="shared" si="520"/>
        <v>0</v>
      </c>
      <c r="BB606" s="1112">
        <f t="shared" si="521"/>
        <v>0</v>
      </c>
      <c r="BC606" s="1113">
        <f t="shared" si="522"/>
        <v>0</v>
      </c>
      <c r="BD606" s="114"/>
      <c r="BE606" s="106"/>
      <c r="BF606" s="383">
        <v>0.78</v>
      </c>
      <c r="BG606" s="385">
        <f t="shared" si="510"/>
        <v>0</v>
      </c>
      <c r="BH606" s="1112">
        <f t="shared" si="511"/>
        <v>0</v>
      </c>
      <c r="BI606" s="1112">
        <f t="shared" si="512"/>
        <v>0</v>
      </c>
      <c r="BJ606" s="1112">
        <f t="shared" si="513"/>
        <v>0</v>
      </c>
      <c r="BK606" s="1112">
        <f t="shared" si="514"/>
        <v>0</v>
      </c>
      <c r="BL606" s="1112">
        <f t="shared" si="523"/>
        <v>0</v>
      </c>
      <c r="BM606" s="1113">
        <f t="shared" si="515"/>
        <v>0</v>
      </c>
    </row>
    <row r="607" spans="2:65" x14ac:dyDescent="0.25">
      <c r="B607" s="1103">
        <v>0.77</v>
      </c>
      <c r="C607" s="381"/>
      <c r="D607" s="381"/>
      <c r="E607" s="381"/>
      <c r="F607" s="381"/>
      <c r="G607" s="381"/>
      <c r="H607" s="381"/>
      <c r="I607" s="1110">
        <f>'Form 5 BIODIESEL'!$F371</f>
        <v>0</v>
      </c>
      <c r="J607" s="1110">
        <f>'Form 5 BIODIESEL'!$G371</f>
        <v>0</v>
      </c>
      <c r="K607" s="1110">
        <f>'Form 6 LNG'!$F371</f>
        <v>0</v>
      </c>
      <c r="L607" s="1110">
        <f>'Form 6 LNG'!$G371</f>
        <v>0</v>
      </c>
      <c r="M607" s="1110">
        <f>'Form 7 BUNKER C'!$F371</f>
        <v>0</v>
      </c>
      <c r="N607" s="1110">
        <f>'Form 7 BUNKER C'!$G371</f>
        <v>0</v>
      </c>
      <c r="O607" s="1110">
        <f>'Form 8 LFO Diesel'!$F371</f>
        <v>0</v>
      </c>
      <c r="P607" s="1111">
        <f>'Form 8 LFO Diesel'!$G371</f>
        <v>0</v>
      </c>
      <c r="Q607" s="113"/>
      <c r="R607" s="383">
        <v>0.77</v>
      </c>
      <c r="S607" s="385">
        <f t="shared" si="489"/>
        <v>0</v>
      </c>
      <c r="T607" s="1112">
        <f t="shared" si="490"/>
        <v>0</v>
      </c>
      <c r="U607" s="1112">
        <f t="shared" si="491"/>
        <v>0</v>
      </c>
      <c r="V607" s="1112">
        <f t="shared" si="492"/>
        <v>0</v>
      </c>
      <c r="W607" s="1112">
        <f t="shared" si="493"/>
        <v>0</v>
      </c>
      <c r="X607" s="1112">
        <f t="shared" si="494"/>
        <v>0</v>
      </c>
      <c r="Y607" s="1113">
        <f t="shared" si="495"/>
        <v>0</v>
      </c>
      <c r="Z607" s="113"/>
      <c r="AA607" s="113"/>
      <c r="AB607" s="383">
        <v>0.77</v>
      </c>
      <c r="AC607" s="385">
        <f t="shared" si="496"/>
        <v>0</v>
      </c>
      <c r="AD607" s="1112">
        <f t="shared" si="497"/>
        <v>0</v>
      </c>
      <c r="AE607" s="1112">
        <f t="shared" si="498"/>
        <v>0</v>
      </c>
      <c r="AF607" s="1112">
        <f t="shared" si="499"/>
        <v>0</v>
      </c>
      <c r="AG607" s="1112">
        <f t="shared" si="500"/>
        <v>0</v>
      </c>
      <c r="AH607" s="1112">
        <f t="shared" si="501"/>
        <v>0</v>
      </c>
      <c r="AI607" s="1113">
        <f t="shared" si="502"/>
        <v>0</v>
      </c>
      <c r="AJ607" s="113"/>
      <c r="AK607" s="106"/>
      <c r="AL607" s="383">
        <v>0.77</v>
      </c>
      <c r="AM607" s="385">
        <f t="shared" si="503"/>
        <v>0</v>
      </c>
      <c r="AN607" s="1112">
        <f t="shared" si="504"/>
        <v>0</v>
      </c>
      <c r="AO607" s="1112">
        <f t="shared" si="505"/>
        <v>0</v>
      </c>
      <c r="AP607" s="1112">
        <f t="shared" si="506"/>
        <v>0</v>
      </c>
      <c r="AQ607" s="1112">
        <f t="shared" si="507"/>
        <v>0</v>
      </c>
      <c r="AR607" s="1112">
        <f t="shared" si="508"/>
        <v>0</v>
      </c>
      <c r="AS607" s="1113">
        <f t="shared" si="509"/>
        <v>0</v>
      </c>
      <c r="AT607" s="113"/>
      <c r="AU607" s="106"/>
      <c r="AV607" s="383">
        <v>0.77</v>
      </c>
      <c r="AW607" s="385">
        <f t="shared" si="516"/>
        <v>0</v>
      </c>
      <c r="AX607" s="1112">
        <f t="shared" si="517"/>
        <v>0</v>
      </c>
      <c r="AY607" s="1112">
        <f t="shared" si="518"/>
        <v>0</v>
      </c>
      <c r="AZ607" s="1112">
        <f t="shared" si="519"/>
        <v>0</v>
      </c>
      <c r="BA607" s="1112">
        <f t="shared" si="520"/>
        <v>0</v>
      </c>
      <c r="BB607" s="1112">
        <f t="shared" si="521"/>
        <v>0</v>
      </c>
      <c r="BC607" s="1113">
        <f t="shared" si="522"/>
        <v>0</v>
      </c>
      <c r="BD607" s="114"/>
      <c r="BE607" s="106"/>
      <c r="BF607" s="383">
        <v>0.77</v>
      </c>
      <c r="BG607" s="385">
        <f t="shared" si="510"/>
        <v>0</v>
      </c>
      <c r="BH607" s="1112">
        <f t="shared" si="511"/>
        <v>0</v>
      </c>
      <c r="BI607" s="1112">
        <f t="shared" si="512"/>
        <v>0</v>
      </c>
      <c r="BJ607" s="1112">
        <f t="shared" si="513"/>
        <v>0</v>
      </c>
      <c r="BK607" s="1112">
        <f t="shared" si="514"/>
        <v>0</v>
      </c>
      <c r="BL607" s="1112">
        <f t="shared" si="523"/>
        <v>0</v>
      </c>
      <c r="BM607" s="1113">
        <f t="shared" si="515"/>
        <v>0</v>
      </c>
    </row>
    <row r="608" spans="2:65" x14ac:dyDescent="0.25">
      <c r="B608" s="1103">
        <v>0.76</v>
      </c>
      <c r="C608" s="381"/>
      <c r="D608" s="381"/>
      <c r="E608" s="381"/>
      <c r="F608" s="381"/>
      <c r="G608" s="381"/>
      <c r="H608" s="381"/>
      <c r="I608" s="1110">
        <f>'Form 5 BIODIESEL'!$F372</f>
        <v>0</v>
      </c>
      <c r="J608" s="1110">
        <f>'Form 5 BIODIESEL'!$G372</f>
        <v>0</v>
      </c>
      <c r="K608" s="1110">
        <f>'Form 6 LNG'!$F372</f>
        <v>0</v>
      </c>
      <c r="L608" s="1110">
        <f>'Form 6 LNG'!$G372</f>
        <v>0</v>
      </c>
      <c r="M608" s="1110">
        <f>'Form 7 BUNKER C'!$F372</f>
        <v>0</v>
      </c>
      <c r="N608" s="1110">
        <f>'Form 7 BUNKER C'!$G372</f>
        <v>0</v>
      </c>
      <c r="O608" s="1110">
        <f>'Form 8 LFO Diesel'!$F372</f>
        <v>0</v>
      </c>
      <c r="P608" s="1111">
        <f>'Form 8 LFO Diesel'!$G372</f>
        <v>0</v>
      </c>
      <c r="Q608" s="113"/>
      <c r="R608" s="383">
        <v>0.76</v>
      </c>
      <c r="S608" s="385">
        <f t="shared" si="489"/>
        <v>0</v>
      </c>
      <c r="T608" s="1112">
        <f t="shared" si="490"/>
        <v>0</v>
      </c>
      <c r="U608" s="1112">
        <f t="shared" si="491"/>
        <v>0</v>
      </c>
      <c r="V608" s="1112">
        <f t="shared" si="492"/>
        <v>0</v>
      </c>
      <c r="W608" s="1112">
        <f t="shared" si="493"/>
        <v>0</v>
      </c>
      <c r="X608" s="1112">
        <f t="shared" si="494"/>
        <v>0</v>
      </c>
      <c r="Y608" s="1113">
        <f t="shared" si="495"/>
        <v>0</v>
      </c>
      <c r="Z608" s="113"/>
      <c r="AA608" s="113"/>
      <c r="AB608" s="383">
        <v>0.76</v>
      </c>
      <c r="AC608" s="385">
        <f t="shared" si="496"/>
        <v>0</v>
      </c>
      <c r="AD608" s="1112">
        <f t="shared" si="497"/>
        <v>0</v>
      </c>
      <c r="AE608" s="1112">
        <f t="shared" si="498"/>
        <v>0</v>
      </c>
      <c r="AF608" s="1112">
        <f t="shared" si="499"/>
        <v>0</v>
      </c>
      <c r="AG608" s="1112">
        <f t="shared" si="500"/>
        <v>0</v>
      </c>
      <c r="AH608" s="1112">
        <f t="shared" si="501"/>
        <v>0</v>
      </c>
      <c r="AI608" s="1113">
        <f t="shared" si="502"/>
        <v>0</v>
      </c>
      <c r="AJ608" s="113"/>
      <c r="AK608" s="106"/>
      <c r="AL608" s="383">
        <v>0.76</v>
      </c>
      <c r="AM608" s="385">
        <f t="shared" si="503"/>
        <v>0</v>
      </c>
      <c r="AN608" s="1112">
        <f t="shared" si="504"/>
        <v>0</v>
      </c>
      <c r="AO608" s="1112">
        <f t="shared" si="505"/>
        <v>0</v>
      </c>
      <c r="AP608" s="1112">
        <f t="shared" si="506"/>
        <v>0</v>
      </c>
      <c r="AQ608" s="1112">
        <f t="shared" si="507"/>
        <v>0</v>
      </c>
      <c r="AR608" s="1112">
        <f t="shared" si="508"/>
        <v>0</v>
      </c>
      <c r="AS608" s="1113">
        <f t="shared" si="509"/>
        <v>0</v>
      </c>
      <c r="AT608" s="113"/>
      <c r="AU608" s="106"/>
      <c r="AV608" s="383">
        <v>0.76</v>
      </c>
      <c r="AW608" s="385">
        <f t="shared" si="516"/>
        <v>0</v>
      </c>
      <c r="AX608" s="1112">
        <f t="shared" si="517"/>
        <v>0</v>
      </c>
      <c r="AY608" s="1112">
        <f t="shared" si="518"/>
        <v>0</v>
      </c>
      <c r="AZ608" s="1112">
        <f t="shared" si="519"/>
        <v>0</v>
      </c>
      <c r="BA608" s="1112">
        <f t="shared" si="520"/>
        <v>0</v>
      </c>
      <c r="BB608" s="1112">
        <f t="shared" si="521"/>
        <v>0</v>
      </c>
      <c r="BC608" s="1113">
        <f t="shared" si="522"/>
        <v>0</v>
      </c>
      <c r="BD608" s="114"/>
      <c r="BE608" s="106"/>
      <c r="BF608" s="383">
        <v>0.76</v>
      </c>
      <c r="BG608" s="385">
        <f t="shared" si="510"/>
        <v>0</v>
      </c>
      <c r="BH608" s="1112">
        <f t="shared" si="511"/>
        <v>0</v>
      </c>
      <c r="BI608" s="1112">
        <f t="shared" si="512"/>
        <v>0</v>
      </c>
      <c r="BJ608" s="1112">
        <f t="shared" si="513"/>
        <v>0</v>
      </c>
      <c r="BK608" s="1112">
        <f t="shared" si="514"/>
        <v>0</v>
      </c>
      <c r="BL608" s="1112">
        <f t="shared" si="523"/>
        <v>0</v>
      </c>
      <c r="BM608" s="1113">
        <f t="shared" si="515"/>
        <v>0</v>
      </c>
    </row>
    <row r="609" spans="2:65" x14ac:dyDescent="0.25">
      <c r="B609" s="1103">
        <v>0.75</v>
      </c>
      <c r="C609" s="381"/>
      <c r="D609" s="381"/>
      <c r="E609" s="381"/>
      <c r="F609" s="381"/>
      <c r="G609" s="381"/>
      <c r="H609" s="381"/>
      <c r="I609" s="1110">
        <f>'Form 5 BIODIESEL'!$F373</f>
        <v>0</v>
      </c>
      <c r="J609" s="1110">
        <f>'Form 5 BIODIESEL'!$G373</f>
        <v>0</v>
      </c>
      <c r="K609" s="1110">
        <f>'Form 6 LNG'!$F373</f>
        <v>0</v>
      </c>
      <c r="L609" s="1110">
        <f>'Form 6 LNG'!$G373</f>
        <v>0</v>
      </c>
      <c r="M609" s="1110">
        <f>'Form 7 BUNKER C'!$F373</f>
        <v>0</v>
      </c>
      <c r="N609" s="1110">
        <f>'Form 7 BUNKER C'!$G373</f>
        <v>0</v>
      </c>
      <c r="O609" s="1110">
        <f>'Form 8 LFO Diesel'!$F373</f>
        <v>0</v>
      </c>
      <c r="P609" s="1111">
        <f>'Form 8 LFO Diesel'!$G373</f>
        <v>0</v>
      </c>
      <c r="Q609" s="113"/>
      <c r="R609" s="383">
        <v>0.75</v>
      </c>
      <c r="S609" s="385">
        <f t="shared" si="489"/>
        <v>0</v>
      </c>
      <c r="T609" s="1112">
        <f t="shared" si="490"/>
        <v>0</v>
      </c>
      <c r="U609" s="1112">
        <f t="shared" si="491"/>
        <v>0</v>
      </c>
      <c r="V609" s="1112">
        <f t="shared" si="492"/>
        <v>0</v>
      </c>
      <c r="W609" s="1112">
        <f t="shared" si="493"/>
        <v>0</v>
      </c>
      <c r="X609" s="1112">
        <f t="shared" si="494"/>
        <v>0</v>
      </c>
      <c r="Y609" s="1113">
        <f t="shared" si="495"/>
        <v>0</v>
      </c>
      <c r="Z609" s="113"/>
      <c r="AA609" s="113"/>
      <c r="AB609" s="383">
        <v>0.75</v>
      </c>
      <c r="AC609" s="385">
        <f t="shared" si="496"/>
        <v>0</v>
      </c>
      <c r="AD609" s="1112">
        <f t="shared" si="497"/>
        <v>0</v>
      </c>
      <c r="AE609" s="1112">
        <f t="shared" si="498"/>
        <v>0</v>
      </c>
      <c r="AF609" s="1112">
        <f t="shared" si="499"/>
        <v>0</v>
      </c>
      <c r="AG609" s="1112">
        <f t="shared" si="500"/>
        <v>0</v>
      </c>
      <c r="AH609" s="1112">
        <f t="shared" si="501"/>
        <v>0</v>
      </c>
      <c r="AI609" s="1113">
        <f t="shared" si="502"/>
        <v>0</v>
      </c>
      <c r="AJ609" s="113"/>
      <c r="AK609" s="106"/>
      <c r="AL609" s="383">
        <v>0.75</v>
      </c>
      <c r="AM609" s="385">
        <f t="shared" si="503"/>
        <v>0</v>
      </c>
      <c r="AN609" s="1112">
        <f t="shared" si="504"/>
        <v>0</v>
      </c>
      <c r="AO609" s="1112">
        <f t="shared" si="505"/>
        <v>0</v>
      </c>
      <c r="AP609" s="1112">
        <f t="shared" si="506"/>
        <v>0</v>
      </c>
      <c r="AQ609" s="1112">
        <f t="shared" si="507"/>
        <v>0</v>
      </c>
      <c r="AR609" s="1112">
        <f t="shared" si="508"/>
        <v>0</v>
      </c>
      <c r="AS609" s="1113">
        <f t="shared" si="509"/>
        <v>0</v>
      </c>
      <c r="AT609" s="113"/>
      <c r="AU609" s="106"/>
      <c r="AV609" s="383">
        <v>0.75</v>
      </c>
      <c r="AW609" s="385">
        <f t="shared" si="516"/>
        <v>0</v>
      </c>
      <c r="AX609" s="1112">
        <f t="shared" si="517"/>
        <v>0</v>
      </c>
      <c r="AY609" s="1112">
        <f t="shared" si="518"/>
        <v>0</v>
      </c>
      <c r="AZ609" s="1112">
        <f t="shared" si="519"/>
        <v>0</v>
      </c>
      <c r="BA609" s="1112">
        <f t="shared" si="520"/>
        <v>0</v>
      </c>
      <c r="BB609" s="1112">
        <f t="shared" si="521"/>
        <v>0</v>
      </c>
      <c r="BC609" s="1113">
        <f t="shared" si="522"/>
        <v>0</v>
      </c>
      <c r="BD609" s="114"/>
      <c r="BE609" s="106"/>
      <c r="BF609" s="383">
        <v>0.75</v>
      </c>
      <c r="BG609" s="385">
        <f t="shared" si="510"/>
        <v>0</v>
      </c>
      <c r="BH609" s="1112">
        <f t="shared" si="511"/>
        <v>0</v>
      </c>
      <c r="BI609" s="1112">
        <f t="shared" si="512"/>
        <v>0</v>
      </c>
      <c r="BJ609" s="1112">
        <f t="shared" si="513"/>
        <v>0</v>
      </c>
      <c r="BK609" s="1112">
        <f t="shared" si="514"/>
        <v>0</v>
      </c>
      <c r="BL609" s="1112">
        <f t="shared" si="523"/>
        <v>0</v>
      </c>
      <c r="BM609" s="1113">
        <f t="shared" si="515"/>
        <v>0</v>
      </c>
    </row>
    <row r="610" spans="2:65" x14ac:dyDescent="0.25">
      <c r="B610" s="1103">
        <v>0.74</v>
      </c>
      <c r="C610" s="381"/>
      <c r="D610" s="381"/>
      <c r="E610" s="381"/>
      <c r="F610" s="381"/>
      <c r="G610" s="381"/>
      <c r="H610" s="381"/>
      <c r="I610" s="1110">
        <f>'Form 5 BIODIESEL'!$F374</f>
        <v>0</v>
      </c>
      <c r="J610" s="1110">
        <f>'Form 5 BIODIESEL'!$G374</f>
        <v>0</v>
      </c>
      <c r="K610" s="1110">
        <f>'Form 6 LNG'!$F374</f>
        <v>0</v>
      </c>
      <c r="L610" s="1110">
        <f>'Form 6 LNG'!$G374</f>
        <v>0</v>
      </c>
      <c r="M610" s="1110">
        <f>'Form 7 BUNKER C'!$F374</f>
        <v>0</v>
      </c>
      <c r="N610" s="1110">
        <f>'Form 7 BUNKER C'!$G374</f>
        <v>0</v>
      </c>
      <c r="O610" s="1110">
        <f>'Form 8 LFO Diesel'!$F374</f>
        <v>0</v>
      </c>
      <c r="P610" s="1111">
        <f>'Form 8 LFO Diesel'!$G374</f>
        <v>0</v>
      </c>
      <c r="Q610" s="113"/>
      <c r="R610" s="383">
        <v>0.74</v>
      </c>
      <c r="S610" s="385">
        <f t="shared" si="489"/>
        <v>0</v>
      </c>
      <c r="T610" s="1112">
        <f t="shared" si="490"/>
        <v>0</v>
      </c>
      <c r="U610" s="1112">
        <f t="shared" si="491"/>
        <v>0</v>
      </c>
      <c r="V610" s="1112">
        <f t="shared" si="492"/>
        <v>0</v>
      </c>
      <c r="W610" s="1112">
        <f t="shared" si="493"/>
        <v>0</v>
      </c>
      <c r="X610" s="1112">
        <f t="shared" si="494"/>
        <v>0</v>
      </c>
      <c r="Y610" s="1113">
        <f t="shared" si="495"/>
        <v>0</v>
      </c>
      <c r="Z610" s="113"/>
      <c r="AA610" s="113"/>
      <c r="AB610" s="383">
        <v>0.74</v>
      </c>
      <c r="AC610" s="385">
        <f t="shared" si="496"/>
        <v>0</v>
      </c>
      <c r="AD610" s="1112">
        <f t="shared" si="497"/>
        <v>0</v>
      </c>
      <c r="AE610" s="1112">
        <f t="shared" si="498"/>
        <v>0</v>
      </c>
      <c r="AF610" s="1112">
        <f t="shared" si="499"/>
        <v>0</v>
      </c>
      <c r="AG610" s="1112">
        <f t="shared" si="500"/>
        <v>0</v>
      </c>
      <c r="AH610" s="1112">
        <f t="shared" si="501"/>
        <v>0</v>
      </c>
      <c r="AI610" s="1113">
        <f t="shared" si="502"/>
        <v>0</v>
      </c>
      <c r="AJ610" s="113"/>
      <c r="AK610" s="106"/>
      <c r="AL610" s="383">
        <v>0.74</v>
      </c>
      <c r="AM610" s="385">
        <f t="shared" si="503"/>
        <v>0</v>
      </c>
      <c r="AN610" s="1112">
        <f t="shared" si="504"/>
        <v>0</v>
      </c>
      <c r="AO610" s="1112">
        <f t="shared" si="505"/>
        <v>0</v>
      </c>
      <c r="AP610" s="1112">
        <f t="shared" si="506"/>
        <v>0</v>
      </c>
      <c r="AQ610" s="1112">
        <f t="shared" si="507"/>
        <v>0</v>
      </c>
      <c r="AR610" s="1112">
        <f t="shared" si="508"/>
        <v>0</v>
      </c>
      <c r="AS610" s="1113">
        <f t="shared" si="509"/>
        <v>0</v>
      </c>
      <c r="AT610" s="113"/>
      <c r="AU610" s="106"/>
      <c r="AV610" s="383">
        <v>0.74</v>
      </c>
      <c r="AW610" s="385">
        <f t="shared" si="516"/>
        <v>0</v>
      </c>
      <c r="AX610" s="1112">
        <f t="shared" si="517"/>
        <v>0</v>
      </c>
      <c r="AY610" s="1112">
        <f t="shared" si="518"/>
        <v>0</v>
      </c>
      <c r="AZ610" s="1112">
        <f t="shared" si="519"/>
        <v>0</v>
      </c>
      <c r="BA610" s="1112">
        <f t="shared" si="520"/>
        <v>0</v>
      </c>
      <c r="BB610" s="1112">
        <f t="shared" si="521"/>
        <v>0</v>
      </c>
      <c r="BC610" s="1113">
        <f t="shared" si="522"/>
        <v>0</v>
      </c>
      <c r="BD610" s="114"/>
      <c r="BE610" s="106"/>
      <c r="BF610" s="383">
        <v>0.74</v>
      </c>
      <c r="BG610" s="385">
        <f t="shared" si="510"/>
        <v>0</v>
      </c>
      <c r="BH610" s="1112">
        <f t="shared" si="511"/>
        <v>0</v>
      </c>
      <c r="BI610" s="1112">
        <f t="shared" si="512"/>
        <v>0</v>
      </c>
      <c r="BJ610" s="1112">
        <f t="shared" si="513"/>
        <v>0</v>
      </c>
      <c r="BK610" s="1112">
        <f t="shared" si="514"/>
        <v>0</v>
      </c>
      <c r="BL610" s="1112">
        <f t="shared" si="523"/>
        <v>0</v>
      </c>
      <c r="BM610" s="1113">
        <f t="shared" si="515"/>
        <v>0</v>
      </c>
    </row>
    <row r="611" spans="2:65" x14ac:dyDescent="0.25">
      <c r="B611" s="1103">
        <v>0.73</v>
      </c>
      <c r="C611" s="381"/>
      <c r="D611" s="381"/>
      <c r="E611" s="381"/>
      <c r="F611" s="381"/>
      <c r="G611" s="381"/>
      <c r="H611" s="381"/>
      <c r="I611" s="1110">
        <f>'Form 5 BIODIESEL'!$F375</f>
        <v>0</v>
      </c>
      <c r="J611" s="1110">
        <f>'Form 5 BIODIESEL'!$G375</f>
        <v>0</v>
      </c>
      <c r="K611" s="1110">
        <f>'Form 6 LNG'!$F375</f>
        <v>0</v>
      </c>
      <c r="L611" s="1110">
        <f>'Form 6 LNG'!$G375</f>
        <v>0</v>
      </c>
      <c r="M611" s="1110">
        <f>'Form 7 BUNKER C'!$F375</f>
        <v>0</v>
      </c>
      <c r="N611" s="1110">
        <f>'Form 7 BUNKER C'!$G375</f>
        <v>0</v>
      </c>
      <c r="O611" s="1110">
        <f>'Form 8 LFO Diesel'!$F375</f>
        <v>0</v>
      </c>
      <c r="P611" s="1111">
        <f>'Form 8 LFO Diesel'!$G375</f>
        <v>0</v>
      </c>
      <c r="Q611" s="113"/>
      <c r="R611" s="383">
        <v>0.73</v>
      </c>
      <c r="S611" s="385">
        <f t="shared" si="489"/>
        <v>0</v>
      </c>
      <c r="T611" s="1112">
        <f t="shared" si="490"/>
        <v>0</v>
      </c>
      <c r="U611" s="1112">
        <f t="shared" si="491"/>
        <v>0</v>
      </c>
      <c r="V611" s="1112">
        <f t="shared" si="492"/>
        <v>0</v>
      </c>
      <c r="W611" s="1112">
        <f t="shared" si="493"/>
        <v>0</v>
      </c>
      <c r="X611" s="1112">
        <f t="shared" si="494"/>
        <v>0</v>
      </c>
      <c r="Y611" s="1113">
        <f t="shared" si="495"/>
        <v>0</v>
      </c>
      <c r="Z611" s="113"/>
      <c r="AA611" s="113"/>
      <c r="AB611" s="383">
        <v>0.73</v>
      </c>
      <c r="AC611" s="385">
        <f t="shared" si="496"/>
        <v>0</v>
      </c>
      <c r="AD611" s="1112">
        <f t="shared" si="497"/>
        <v>0</v>
      </c>
      <c r="AE611" s="1112">
        <f t="shared" si="498"/>
        <v>0</v>
      </c>
      <c r="AF611" s="1112">
        <f t="shared" si="499"/>
        <v>0</v>
      </c>
      <c r="AG611" s="1112">
        <f t="shared" si="500"/>
        <v>0</v>
      </c>
      <c r="AH611" s="1112">
        <f t="shared" si="501"/>
        <v>0</v>
      </c>
      <c r="AI611" s="1113">
        <f t="shared" si="502"/>
        <v>0</v>
      </c>
      <c r="AJ611" s="113"/>
      <c r="AK611" s="106"/>
      <c r="AL611" s="383">
        <v>0.73</v>
      </c>
      <c r="AM611" s="385">
        <f t="shared" si="503"/>
        <v>0</v>
      </c>
      <c r="AN611" s="1112">
        <f t="shared" si="504"/>
        <v>0</v>
      </c>
      <c r="AO611" s="1112">
        <f t="shared" si="505"/>
        <v>0</v>
      </c>
      <c r="AP611" s="1112">
        <f t="shared" si="506"/>
        <v>0</v>
      </c>
      <c r="AQ611" s="1112">
        <f t="shared" si="507"/>
        <v>0</v>
      </c>
      <c r="AR611" s="1112">
        <f t="shared" si="508"/>
        <v>0</v>
      </c>
      <c r="AS611" s="1113">
        <f t="shared" si="509"/>
        <v>0</v>
      </c>
      <c r="AT611" s="113"/>
      <c r="AU611" s="106"/>
      <c r="AV611" s="383">
        <v>0.73</v>
      </c>
      <c r="AW611" s="385">
        <f t="shared" si="516"/>
        <v>0</v>
      </c>
      <c r="AX611" s="1112">
        <f t="shared" si="517"/>
        <v>0</v>
      </c>
      <c r="AY611" s="1112">
        <f t="shared" si="518"/>
        <v>0</v>
      </c>
      <c r="AZ611" s="1112">
        <f t="shared" si="519"/>
        <v>0</v>
      </c>
      <c r="BA611" s="1112">
        <f t="shared" si="520"/>
        <v>0</v>
      </c>
      <c r="BB611" s="1112">
        <f t="shared" si="521"/>
        <v>0</v>
      </c>
      <c r="BC611" s="1113">
        <f t="shared" si="522"/>
        <v>0</v>
      </c>
      <c r="BD611" s="114"/>
      <c r="BE611" s="106"/>
      <c r="BF611" s="383">
        <v>0.73</v>
      </c>
      <c r="BG611" s="385">
        <f t="shared" si="510"/>
        <v>0</v>
      </c>
      <c r="BH611" s="1112">
        <f t="shared" si="511"/>
        <v>0</v>
      </c>
      <c r="BI611" s="1112">
        <f t="shared" si="512"/>
        <v>0</v>
      </c>
      <c r="BJ611" s="1112">
        <f t="shared" si="513"/>
        <v>0</v>
      </c>
      <c r="BK611" s="1112">
        <f t="shared" si="514"/>
        <v>0</v>
      </c>
      <c r="BL611" s="1112">
        <f t="shared" si="523"/>
        <v>0</v>
      </c>
      <c r="BM611" s="1113">
        <f t="shared" si="515"/>
        <v>0</v>
      </c>
    </row>
    <row r="612" spans="2:65" x14ac:dyDescent="0.25">
      <c r="B612" s="1103">
        <v>0.72</v>
      </c>
      <c r="C612" s="381"/>
      <c r="D612" s="381"/>
      <c r="E612" s="381"/>
      <c r="F612" s="381"/>
      <c r="G612" s="381"/>
      <c r="H612" s="381"/>
      <c r="I612" s="1110">
        <f>'Form 5 BIODIESEL'!$F376</f>
        <v>0</v>
      </c>
      <c r="J612" s="1110">
        <f>'Form 5 BIODIESEL'!$G376</f>
        <v>0</v>
      </c>
      <c r="K612" s="1110">
        <f>'Form 6 LNG'!$F376</f>
        <v>0</v>
      </c>
      <c r="L612" s="1110">
        <f>'Form 6 LNG'!$G376</f>
        <v>0</v>
      </c>
      <c r="M612" s="1110">
        <f>'Form 7 BUNKER C'!$F376</f>
        <v>0</v>
      </c>
      <c r="N612" s="1110">
        <f>'Form 7 BUNKER C'!$G376</f>
        <v>0</v>
      </c>
      <c r="O612" s="1110">
        <f>'Form 8 LFO Diesel'!$F376</f>
        <v>0</v>
      </c>
      <c r="P612" s="1111">
        <f>'Form 8 LFO Diesel'!$G376</f>
        <v>0</v>
      </c>
      <c r="Q612" s="113"/>
      <c r="R612" s="383">
        <v>0.72</v>
      </c>
      <c r="S612" s="385">
        <f t="shared" si="489"/>
        <v>0</v>
      </c>
      <c r="T612" s="1112">
        <f t="shared" si="490"/>
        <v>0</v>
      </c>
      <c r="U612" s="1112">
        <f t="shared" si="491"/>
        <v>0</v>
      </c>
      <c r="V612" s="1112">
        <f t="shared" si="492"/>
        <v>0</v>
      </c>
      <c r="W612" s="1112">
        <f t="shared" si="493"/>
        <v>0</v>
      </c>
      <c r="X612" s="1112">
        <f t="shared" si="494"/>
        <v>0</v>
      </c>
      <c r="Y612" s="1113">
        <f t="shared" si="495"/>
        <v>0</v>
      </c>
      <c r="Z612" s="113"/>
      <c r="AA612" s="113"/>
      <c r="AB612" s="383">
        <v>0.72</v>
      </c>
      <c r="AC612" s="385">
        <f t="shared" si="496"/>
        <v>0</v>
      </c>
      <c r="AD612" s="1112">
        <f t="shared" si="497"/>
        <v>0</v>
      </c>
      <c r="AE612" s="1112">
        <f t="shared" si="498"/>
        <v>0</v>
      </c>
      <c r="AF612" s="1112">
        <f t="shared" si="499"/>
        <v>0</v>
      </c>
      <c r="AG612" s="1112">
        <f t="shared" si="500"/>
        <v>0</v>
      </c>
      <c r="AH612" s="1112">
        <f t="shared" si="501"/>
        <v>0</v>
      </c>
      <c r="AI612" s="1113">
        <f t="shared" si="502"/>
        <v>0</v>
      </c>
      <c r="AJ612" s="113"/>
      <c r="AK612" s="106"/>
      <c r="AL612" s="383">
        <v>0.72</v>
      </c>
      <c r="AM612" s="385">
        <f t="shared" si="503"/>
        <v>0</v>
      </c>
      <c r="AN612" s="1112">
        <f t="shared" si="504"/>
        <v>0</v>
      </c>
      <c r="AO612" s="1112">
        <f t="shared" si="505"/>
        <v>0</v>
      </c>
      <c r="AP612" s="1112">
        <f t="shared" si="506"/>
        <v>0</v>
      </c>
      <c r="AQ612" s="1112">
        <f t="shared" si="507"/>
        <v>0</v>
      </c>
      <c r="AR612" s="1112">
        <f t="shared" si="508"/>
        <v>0</v>
      </c>
      <c r="AS612" s="1113">
        <f t="shared" si="509"/>
        <v>0</v>
      </c>
      <c r="AT612" s="113"/>
      <c r="AU612" s="106"/>
      <c r="AV612" s="383">
        <v>0.72</v>
      </c>
      <c r="AW612" s="385">
        <f t="shared" si="516"/>
        <v>0</v>
      </c>
      <c r="AX612" s="1112">
        <f t="shared" si="517"/>
        <v>0</v>
      </c>
      <c r="AY612" s="1112">
        <f t="shared" si="518"/>
        <v>0</v>
      </c>
      <c r="AZ612" s="1112">
        <f t="shared" si="519"/>
        <v>0</v>
      </c>
      <c r="BA612" s="1112">
        <f t="shared" si="520"/>
        <v>0</v>
      </c>
      <c r="BB612" s="1112">
        <f t="shared" si="521"/>
        <v>0</v>
      </c>
      <c r="BC612" s="1113">
        <f t="shared" si="522"/>
        <v>0</v>
      </c>
      <c r="BD612" s="114"/>
      <c r="BE612" s="106"/>
      <c r="BF612" s="383">
        <v>0.72</v>
      </c>
      <c r="BG612" s="385">
        <f t="shared" si="510"/>
        <v>0</v>
      </c>
      <c r="BH612" s="1112">
        <f t="shared" si="511"/>
        <v>0</v>
      </c>
      <c r="BI612" s="1112">
        <f t="shared" si="512"/>
        <v>0</v>
      </c>
      <c r="BJ612" s="1112">
        <f t="shared" si="513"/>
        <v>0</v>
      </c>
      <c r="BK612" s="1112">
        <f t="shared" si="514"/>
        <v>0</v>
      </c>
      <c r="BL612" s="1112">
        <f t="shared" si="523"/>
        <v>0</v>
      </c>
      <c r="BM612" s="1113">
        <f t="shared" si="515"/>
        <v>0</v>
      </c>
    </row>
    <row r="613" spans="2:65" x14ac:dyDescent="0.25">
      <c r="B613" s="1103">
        <v>0.71</v>
      </c>
      <c r="C613" s="381"/>
      <c r="D613" s="381"/>
      <c r="E613" s="381"/>
      <c r="F613" s="381"/>
      <c r="G613" s="381"/>
      <c r="H613" s="381"/>
      <c r="I613" s="1110">
        <f>'Form 5 BIODIESEL'!$F377</f>
        <v>0</v>
      </c>
      <c r="J613" s="1110">
        <f>'Form 5 BIODIESEL'!$G377</f>
        <v>0</v>
      </c>
      <c r="K613" s="1110">
        <f>'Form 6 LNG'!$F377</f>
        <v>0</v>
      </c>
      <c r="L613" s="1110">
        <f>'Form 6 LNG'!$G377</f>
        <v>0</v>
      </c>
      <c r="M613" s="1110">
        <f>'Form 7 BUNKER C'!$F377</f>
        <v>0</v>
      </c>
      <c r="N613" s="1110">
        <f>'Form 7 BUNKER C'!$G377</f>
        <v>0</v>
      </c>
      <c r="O613" s="1110">
        <f>'Form 8 LFO Diesel'!$F377</f>
        <v>0</v>
      </c>
      <c r="P613" s="1111">
        <f>'Form 8 LFO Diesel'!$G377</f>
        <v>0</v>
      </c>
      <c r="Q613" s="113"/>
      <c r="R613" s="383">
        <v>0.71</v>
      </c>
      <c r="S613" s="385">
        <f t="shared" si="489"/>
        <v>0</v>
      </c>
      <c r="T613" s="1112">
        <f t="shared" si="490"/>
        <v>0</v>
      </c>
      <c r="U613" s="1112">
        <f t="shared" si="491"/>
        <v>0</v>
      </c>
      <c r="V613" s="1112">
        <f t="shared" si="492"/>
        <v>0</v>
      </c>
      <c r="W613" s="1112">
        <f t="shared" si="493"/>
        <v>0</v>
      </c>
      <c r="X613" s="1112">
        <f t="shared" si="494"/>
        <v>0</v>
      </c>
      <c r="Y613" s="1113">
        <f t="shared" si="495"/>
        <v>0</v>
      </c>
      <c r="Z613" s="113"/>
      <c r="AA613" s="113"/>
      <c r="AB613" s="383">
        <v>0.71</v>
      </c>
      <c r="AC613" s="385">
        <f t="shared" si="496"/>
        <v>0</v>
      </c>
      <c r="AD613" s="1112">
        <f t="shared" si="497"/>
        <v>0</v>
      </c>
      <c r="AE613" s="1112">
        <f t="shared" si="498"/>
        <v>0</v>
      </c>
      <c r="AF613" s="1112">
        <f t="shared" si="499"/>
        <v>0</v>
      </c>
      <c r="AG613" s="1112">
        <f t="shared" si="500"/>
        <v>0</v>
      </c>
      <c r="AH613" s="1112">
        <f t="shared" si="501"/>
        <v>0</v>
      </c>
      <c r="AI613" s="1113">
        <f t="shared" si="502"/>
        <v>0</v>
      </c>
      <c r="AJ613" s="113"/>
      <c r="AK613" s="106"/>
      <c r="AL613" s="383">
        <v>0.71</v>
      </c>
      <c r="AM613" s="385">
        <f t="shared" si="503"/>
        <v>0</v>
      </c>
      <c r="AN613" s="1112">
        <f t="shared" si="504"/>
        <v>0</v>
      </c>
      <c r="AO613" s="1112">
        <f t="shared" si="505"/>
        <v>0</v>
      </c>
      <c r="AP613" s="1112">
        <f t="shared" si="506"/>
        <v>0</v>
      </c>
      <c r="AQ613" s="1112">
        <f t="shared" si="507"/>
        <v>0</v>
      </c>
      <c r="AR613" s="1112">
        <f t="shared" si="508"/>
        <v>0</v>
      </c>
      <c r="AS613" s="1113">
        <f t="shared" si="509"/>
        <v>0</v>
      </c>
      <c r="AT613" s="113"/>
      <c r="AU613" s="106"/>
      <c r="AV613" s="383">
        <v>0.71</v>
      </c>
      <c r="AW613" s="385">
        <f t="shared" si="516"/>
        <v>0</v>
      </c>
      <c r="AX613" s="1112">
        <f t="shared" si="517"/>
        <v>0</v>
      </c>
      <c r="AY613" s="1112">
        <f t="shared" si="518"/>
        <v>0</v>
      </c>
      <c r="AZ613" s="1112">
        <f t="shared" si="519"/>
        <v>0</v>
      </c>
      <c r="BA613" s="1112">
        <f t="shared" si="520"/>
        <v>0</v>
      </c>
      <c r="BB613" s="1112">
        <f t="shared" si="521"/>
        <v>0</v>
      </c>
      <c r="BC613" s="1113">
        <f t="shared" si="522"/>
        <v>0</v>
      </c>
      <c r="BD613" s="114"/>
      <c r="BE613" s="106"/>
      <c r="BF613" s="383">
        <v>0.71</v>
      </c>
      <c r="BG613" s="385">
        <f t="shared" si="510"/>
        <v>0</v>
      </c>
      <c r="BH613" s="1112">
        <f t="shared" si="511"/>
        <v>0</v>
      </c>
      <c r="BI613" s="1112">
        <f t="shared" si="512"/>
        <v>0</v>
      </c>
      <c r="BJ613" s="1112">
        <f t="shared" si="513"/>
        <v>0</v>
      </c>
      <c r="BK613" s="1112">
        <f t="shared" si="514"/>
        <v>0</v>
      </c>
      <c r="BL613" s="1112">
        <f t="shared" si="523"/>
        <v>0</v>
      </c>
      <c r="BM613" s="1113">
        <f t="shared" si="515"/>
        <v>0</v>
      </c>
    </row>
    <row r="614" spans="2:65" x14ac:dyDescent="0.25">
      <c r="B614" s="1103">
        <v>0.7</v>
      </c>
      <c r="C614" s="381"/>
      <c r="D614" s="381"/>
      <c r="E614" s="381"/>
      <c r="F614" s="381"/>
      <c r="G614" s="381"/>
      <c r="H614" s="381"/>
      <c r="I614" s="1110">
        <f>'Form 5 BIODIESEL'!$F392</f>
        <v>0</v>
      </c>
      <c r="J614" s="1110">
        <f>'Form 5 BIODIESEL'!$G392</f>
        <v>0</v>
      </c>
      <c r="K614" s="1110">
        <f>'Form 6 LNG'!$F392</f>
        <v>0</v>
      </c>
      <c r="L614" s="1110">
        <f>'Form 6 LNG'!$G392</f>
        <v>0</v>
      </c>
      <c r="M614" s="1110">
        <f>'Form 7 BUNKER C'!$F392</f>
        <v>0</v>
      </c>
      <c r="N614" s="1110">
        <f>'Form 7 BUNKER C'!$G392</f>
        <v>0</v>
      </c>
      <c r="O614" s="1110">
        <f>'Form 8 LFO Diesel'!$F392</f>
        <v>0</v>
      </c>
      <c r="P614" s="1111">
        <f>'Form 8 LFO Diesel'!$G392</f>
        <v>0</v>
      </c>
      <c r="Q614" s="113"/>
      <c r="R614" s="383">
        <v>0.7</v>
      </c>
      <c r="S614" s="385">
        <f t="shared" si="489"/>
        <v>0</v>
      </c>
      <c r="T614" s="1112">
        <f t="shared" si="490"/>
        <v>0</v>
      </c>
      <c r="U614" s="1112">
        <f t="shared" si="491"/>
        <v>0</v>
      </c>
      <c r="V614" s="1112">
        <f t="shared" si="492"/>
        <v>0</v>
      </c>
      <c r="W614" s="1112">
        <f t="shared" si="493"/>
        <v>0</v>
      </c>
      <c r="X614" s="1112">
        <f t="shared" si="494"/>
        <v>0</v>
      </c>
      <c r="Y614" s="1113">
        <f t="shared" si="495"/>
        <v>0</v>
      </c>
      <c r="Z614" s="113"/>
      <c r="AA614" s="113"/>
      <c r="AB614" s="383">
        <v>0.7</v>
      </c>
      <c r="AC614" s="385">
        <f t="shared" si="496"/>
        <v>0</v>
      </c>
      <c r="AD614" s="1112">
        <f t="shared" si="497"/>
        <v>0</v>
      </c>
      <c r="AE614" s="1112">
        <f t="shared" si="498"/>
        <v>0</v>
      </c>
      <c r="AF614" s="1112">
        <f t="shared" si="499"/>
        <v>0</v>
      </c>
      <c r="AG614" s="1112">
        <f t="shared" si="500"/>
        <v>0</v>
      </c>
      <c r="AH614" s="1112">
        <f t="shared" si="501"/>
        <v>0</v>
      </c>
      <c r="AI614" s="1113">
        <f t="shared" si="502"/>
        <v>0</v>
      </c>
      <c r="AJ614" s="113"/>
      <c r="AK614" s="106"/>
      <c r="AL614" s="383">
        <v>0.7</v>
      </c>
      <c r="AM614" s="385">
        <f t="shared" si="503"/>
        <v>0</v>
      </c>
      <c r="AN614" s="1112">
        <f t="shared" si="504"/>
        <v>0</v>
      </c>
      <c r="AO614" s="1112">
        <f t="shared" si="505"/>
        <v>0</v>
      </c>
      <c r="AP614" s="1112">
        <f t="shared" si="506"/>
        <v>0</v>
      </c>
      <c r="AQ614" s="1112">
        <f t="shared" si="507"/>
        <v>0</v>
      </c>
      <c r="AR614" s="1112">
        <f t="shared" si="508"/>
        <v>0</v>
      </c>
      <c r="AS614" s="1113">
        <f t="shared" si="509"/>
        <v>0</v>
      </c>
      <c r="AT614" s="113"/>
      <c r="AU614" s="106"/>
      <c r="AV614" s="383">
        <v>0.7</v>
      </c>
      <c r="AW614" s="385">
        <f t="shared" si="516"/>
        <v>0</v>
      </c>
      <c r="AX614" s="1112">
        <f t="shared" si="517"/>
        <v>0</v>
      </c>
      <c r="AY614" s="1112">
        <f t="shared" si="518"/>
        <v>0</v>
      </c>
      <c r="AZ614" s="1112">
        <f t="shared" si="519"/>
        <v>0</v>
      </c>
      <c r="BA614" s="1112">
        <f t="shared" si="520"/>
        <v>0</v>
      </c>
      <c r="BB614" s="1112">
        <f t="shared" si="521"/>
        <v>0</v>
      </c>
      <c r="BC614" s="1113">
        <f t="shared" si="522"/>
        <v>0</v>
      </c>
      <c r="BD614" s="114"/>
      <c r="BE614" s="106"/>
      <c r="BF614" s="383">
        <v>0.7</v>
      </c>
      <c r="BG614" s="385">
        <f t="shared" si="510"/>
        <v>0</v>
      </c>
      <c r="BH614" s="1112">
        <f t="shared" si="511"/>
        <v>0</v>
      </c>
      <c r="BI614" s="1112">
        <f t="shared" si="512"/>
        <v>0</v>
      </c>
      <c r="BJ614" s="1112">
        <f t="shared" si="513"/>
        <v>0</v>
      </c>
      <c r="BK614" s="1112">
        <f t="shared" si="514"/>
        <v>0</v>
      </c>
      <c r="BL614" s="1112">
        <f t="shared" si="523"/>
        <v>0</v>
      </c>
      <c r="BM614" s="1113">
        <f t="shared" si="515"/>
        <v>0</v>
      </c>
    </row>
    <row r="615" spans="2:65" x14ac:dyDescent="0.25">
      <c r="B615" s="1103">
        <v>0.69</v>
      </c>
      <c r="C615" s="381"/>
      <c r="D615" s="381"/>
      <c r="E615" s="381"/>
      <c r="F615" s="381"/>
      <c r="G615" s="381"/>
      <c r="H615" s="381"/>
      <c r="I615" s="1110">
        <f>'Form 5 BIODIESEL'!$F393</f>
        <v>0</v>
      </c>
      <c r="J615" s="1110">
        <f>'Form 5 BIODIESEL'!$G393</f>
        <v>0</v>
      </c>
      <c r="K615" s="1110">
        <f>'Form 6 LNG'!$F393</f>
        <v>0</v>
      </c>
      <c r="L615" s="1110">
        <f>'Form 6 LNG'!$G393</f>
        <v>0</v>
      </c>
      <c r="M615" s="1110">
        <f>'Form 7 BUNKER C'!$F393</f>
        <v>0</v>
      </c>
      <c r="N615" s="1110">
        <f>'Form 7 BUNKER C'!$G393</f>
        <v>0</v>
      </c>
      <c r="O615" s="1110">
        <f>'Form 8 LFO Diesel'!$F393</f>
        <v>0</v>
      </c>
      <c r="P615" s="1111">
        <f>'Form 8 LFO Diesel'!$G393</f>
        <v>0</v>
      </c>
      <c r="Q615" s="113"/>
      <c r="R615" s="383">
        <v>0.69</v>
      </c>
      <c r="S615" s="385">
        <f t="shared" si="489"/>
        <v>0</v>
      </c>
      <c r="T615" s="1112">
        <f t="shared" si="490"/>
        <v>0</v>
      </c>
      <c r="U615" s="1112">
        <f t="shared" si="491"/>
        <v>0</v>
      </c>
      <c r="V615" s="1112">
        <f t="shared" si="492"/>
        <v>0</v>
      </c>
      <c r="W615" s="1112">
        <f t="shared" si="493"/>
        <v>0</v>
      </c>
      <c r="X615" s="1112">
        <f t="shared" si="494"/>
        <v>0</v>
      </c>
      <c r="Y615" s="1113">
        <f t="shared" si="495"/>
        <v>0</v>
      </c>
      <c r="Z615" s="113"/>
      <c r="AA615" s="113"/>
      <c r="AB615" s="383">
        <v>0.69</v>
      </c>
      <c r="AC615" s="385">
        <f t="shared" si="496"/>
        <v>0</v>
      </c>
      <c r="AD615" s="1112">
        <f t="shared" si="497"/>
        <v>0</v>
      </c>
      <c r="AE615" s="1112">
        <f t="shared" si="498"/>
        <v>0</v>
      </c>
      <c r="AF615" s="1112">
        <f t="shared" si="499"/>
        <v>0</v>
      </c>
      <c r="AG615" s="1112">
        <f t="shared" si="500"/>
        <v>0</v>
      </c>
      <c r="AH615" s="1112">
        <f t="shared" si="501"/>
        <v>0</v>
      </c>
      <c r="AI615" s="1113">
        <f t="shared" si="502"/>
        <v>0</v>
      </c>
      <c r="AJ615" s="113"/>
      <c r="AK615" s="106"/>
      <c r="AL615" s="383">
        <v>0.69</v>
      </c>
      <c r="AM615" s="385">
        <f t="shared" si="503"/>
        <v>0</v>
      </c>
      <c r="AN615" s="1112">
        <f t="shared" si="504"/>
        <v>0</v>
      </c>
      <c r="AO615" s="1112">
        <f t="shared" si="505"/>
        <v>0</v>
      </c>
      <c r="AP615" s="1112">
        <f t="shared" si="506"/>
        <v>0</v>
      </c>
      <c r="AQ615" s="1112">
        <f t="shared" si="507"/>
        <v>0</v>
      </c>
      <c r="AR615" s="1112">
        <f t="shared" si="508"/>
        <v>0</v>
      </c>
      <c r="AS615" s="1113">
        <f t="shared" si="509"/>
        <v>0</v>
      </c>
      <c r="AT615" s="113"/>
      <c r="AU615" s="106"/>
      <c r="AV615" s="383">
        <v>0.69</v>
      </c>
      <c r="AW615" s="385">
        <f t="shared" si="516"/>
        <v>0</v>
      </c>
      <c r="AX615" s="1112">
        <f t="shared" si="517"/>
        <v>0</v>
      </c>
      <c r="AY615" s="1112">
        <f t="shared" si="518"/>
        <v>0</v>
      </c>
      <c r="AZ615" s="1112">
        <f t="shared" si="519"/>
        <v>0</v>
      </c>
      <c r="BA615" s="1112">
        <f t="shared" si="520"/>
        <v>0</v>
      </c>
      <c r="BB615" s="1112">
        <f t="shared" si="521"/>
        <v>0</v>
      </c>
      <c r="BC615" s="1113">
        <f t="shared" si="522"/>
        <v>0</v>
      </c>
      <c r="BD615" s="114"/>
      <c r="BE615" s="106"/>
      <c r="BF615" s="383">
        <v>0.69</v>
      </c>
      <c r="BG615" s="385">
        <f t="shared" si="510"/>
        <v>0</v>
      </c>
      <c r="BH615" s="1112">
        <f t="shared" si="511"/>
        <v>0</v>
      </c>
      <c r="BI615" s="1112">
        <f t="shared" si="512"/>
        <v>0</v>
      </c>
      <c r="BJ615" s="1112">
        <f t="shared" si="513"/>
        <v>0</v>
      </c>
      <c r="BK615" s="1112">
        <f t="shared" si="514"/>
        <v>0</v>
      </c>
      <c r="BL615" s="1112">
        <f t="shared" si="523"/>
        <v>0</v>
      </c>
      <c r="BM615" s="1113">
        <f t="shared" si="515"/>
        <v>0</v>
      </c>
    </row>
    <row r="616" spans="2:65" x14ac:dyDescent="0.25">
      <c r="B616" s="1103">
        <v>0.68</v>
      </c>
      <c r="C616" s="381"/>
      <c r="D616" s="381"/>
      <c r="E616" s="381"/>
      <c r="F616" s="381"/>
      <c r="G616" s="381"/>
      <c r="H616" s="381"/>
      <c r="I616" s="1110">
        <f>'Form 5 BIODIESEL'!$F394</f>
        <v>0</v>
      </c>
      <c r="J616" s="1110">
        <f>'Form 5 BIODIESEL'!$G394</f>
        <v>0</v>
      </c>
      <c r="K616" s="1110">
        <f>'Form 6 LNG'!$F394</f>
        <v>0</v>
      </c>
      <c r="L616" s="1110">
        <f>'Form 6 LNG'!$G394</f>
        <v>0</v>
      </c>
      <c r="M616" s="1110">
        <f>'Form 7 BUNKER C'!$F394</f>
        <v>0</v>
      </c>
      <c r="N616" s="1110">
        <f>'Form 7 BUNKER C'!$G394</f>
        <v>0</v>
      </c>
      <c r="O616" s="1110">
        <f>'Form 8 LFO Diesel'!$F394</f>
        <v>0</v>
      </c>
      <c r="P616" s="1111">
        <f>'Form 8 LFO Diesel'!$G394</f>
        <v>0</v>
      </c>
      <c r="Q616" s="113"/>
      <c r="R616" s="383">
        <v>0.68</v>
      </c>
      <c r="S616" s="385">
        <f t="shared" ref="S616:S647" si="524">$AC$5*$C$584*(1+$C$4)^($R$581-$B$581)+(1-$AC$5)*$C$584+$AC$6*$D$584*(1+$C$5)^($R$581-$B$581)+(1-$AC$6)*$D$584</f>
        <v>0</v>
      </c>
      <c r="T616" s="1112">
        <f t="shared" ref="T616:T647" si="525">$AD$5*$E$584*(1+$C$4)^($R$581-$B$581)+(1-$AD$5)*$E$584+$AD$6*$F$584*(1+$C$5)^($R$581-$B$581)+(1-$AD$6)*$F$584</f>
        <v>0</v>
      </c>
      <c r="U616" s="1112">
        <f t="shared" ref="U616:U647" si="526">$AE$5*$G$584*(1+$C$4)^($R$581-$B$581)+(1-$AE$5)*$G$584+$AE$6*$H$584*(1+$C$5)^($R$581-$B$581)+(1-$AE$6)*$H$584</f>
        <v>0</v>
      </c>
      <c r="V616" s="1112">
        <f t="shared" ref="V616:V647" si="527">$AF$5*$I616*(1+$C$4)^($R$581-$B$581)+(1-$AF$5)*$I616+$AF$6*$J616*(1+$C$5)^($R$581-$B$581)+(1-$AF$6)*$J616</f>
        <v>0</v>
      </c>
      <c r="W616" s="1112">
        <f t="shared" ref="W616:W647" si="528">($AG$5*$K616*(1+$C$4)^($R$581-$B$581)+(1-$AG$5)*$K616+$AG$6*$L616*(1+$C$5)^($R$581-$B$581)+(1-$AG$6)*$L616)*(1+$C$9)</f>
        <v>0</v>
      </c>
      <c r="X616" s="1112">
        <f t="shared" ref="X616:X647" si="529">($AH$5*$M616*(1+$C$4)^($R$581-$B$581)+(1-$AH$5)*$M616+$AH$6*$N616*(1+$C$5)^($R$581-$B$581)+(1-$AH$6)*$N616)*(1+$C$9)</f>
        <v>0</v>
      </c>
      <c r="Y616" s="1113">
        <f t="shared" ref="Y616:Y647" si="530">($AI$5*$O616*(1+$C$4)^($R$581-$B$581)+(1-$AI$5)*$O616+$AI$6*$P616*(1+$C$5)^($R$581-$B$581)+(1-$AI$6)*$P616)*(1+$C$9)</f>
        <v>0</v>
      </c>
      <c r="Z616" s="113"/>
      <c r="AA616" s="113"/>
      <c r="AB616" s="383">
        <v>0.68</v>
      </c>
      <c r="AC616" s="385">
        <f t="shared" ref="AC616:AC647" si="531">$AC$5*$C$584*(1+$C$4)^($AB$581-$B$581)+(1-$AC$5)*$C$584+$AC$6*$D$584*(1+$C$5)^($AB$581-$B$581)+(1-$AC$6)*$D$584</f>
        <v>0</v>
      </c>
      <c r="AD616" s="1112">
        <f t="shared" ref="AD616:AD647" si="532">$AD$5*$E$584*(1+$C$4)^($AB$581-$B$581)+(1-$AD$5)*$E$584+$AD$6*$F$584*(1+$C$5)^($AB$581-$B$581)+(1-$AD$6)*$F$584</f>
        <v>0</v>
      </c>
      <c r="AE616" s="1112">
        <f t="shared" ref="AE616:AE647" si="533">$AE$5*$G$584*(1+$C$4)^($AB$581-$B$581)+(1-$AE$5)*$G$584+$AE$6*$H$584*(1+$C$5)^($AB$581-$B$581)+(1-$AE$6)*$H$584</f>
        <v>0</v>
      </c>
      <c r="AF616" s="1112">
        <f t="shared" ref="AF616:AF647" si="534">$AF$5*$I616*(1+$C$4)^($AB$581-$B$581)+(1-$AF$5)*$I616+$AF$6*$J616*(1+$C$5)^($AB$581-$B$581)+(1-$AF$6)*$J616</f>
        <v>0</v>
      </c>
      <c r="AG616" s="1112">
        <f t="shared" ref="AG616:AG647" si="535">($AG$5*$K616*(1+$C$4)^($AB$581-$B$581)+(1-$AG$5)*$K616+$AG$6*$L616*(1+$C$5)^($AB$581-$B$581)+(1-$AG$6)*$L616)*(1+$C$9)</f>
        <v>0</v>
      </c>
      <c r="AH616" s="1112">
        <f t="shared" ref="AH616:AH647" si="536">($AH$5*$M616*(1+$C$4)^($AB$581-$B$581)+(1-$AH$5)*$M616+$AH$6*$N616*(1+$C$5)^($AB$581-$B$581)+(1-$AH$6)*$N616)*(1+$C$9)</f>
        <v>0</v>
      </c>
      <c r="AI616" s="1113">
        <f t="shared" ref="AI616:AI647" si="537">($AI$5*$O616*(1+$C$4)^($AB$581-$B$581)+(1-$AI$5)*$O616+$AI$6*$P616*(1+$C$5)^($AB$581-$B$581)+(1-$AI$6)*$P616)*(1+$C$9)</f>
        <v>0</v>
      </c>
      <c r="AJ616" s="113"/>
      <c r="AK616" s="106"/>
      <c r="AL616" s="383">
        <v>0.68</v>
      </c>
      <c r="AM616" s="385">
        <f t="shared" ref="AM616:AM647" si="538">$AC$5*$C$584*(1+$C$4)^($AL$581-$B$581)+(1-$AC$5)*$C$584+$AC$6*$D$584*(1+$C$5)^($AL$581-$B$581)+(1-$AC$6)*$D$584</f>
        <v>0</v>
      </c>
      <c r="AN616" s="1112">
        <f t="shared" ref="AN616:AN647" si="539">$AD$5*$E$584*(1+$C$4)^($AL$581-$B$581)+(1-$AD$5)*$E$584+$AD$6*$F$584*(1+$C$5)^($AL$581-$B$581)+(1-$AD$6)*$F$584</f>
        <v>0</v>
      </c>
      <c r="AO616" s="1112">
        <f t="shared" ref="AO616:AO647" si="540">$AE$5*$G$584*(1+$C$4)^($AL$581-$B$581)+(1-$AE$5)*$G$584+$AE$6*$H$584*(1+$C$5)^($AL$581-$B$581)+(1-$AE$6)*$H$584</f>
        <v>0</v>
      </c>
      <c r="AP616" s="1112">
        <f t="shared" ref="AP616:AP647" si="541">$AF$5*$I616*(1+$C$4)^($AL$581-$B$581)+(1-$AF$5)*$I616+$AF$6*$J616*(1+$C$5)^($AL$581-$B$581)+(1-$AF$6)*$J616</f>
        <v>0</v>
      </c>
      <c r="AQ616" s="1112">
        <f t="shared" ref="AQ616:AQ647" si="542">($AG$5*$K616*(1+$C$4)^($AL$581-$B$581)+(1-$AG$5)*$K616+$AG$6*$L616*(1+$C$5)^($AL$581-$B$581)+(1-$AG$6)*$L616)*(1+$C$9)</f>
        <v>0</v>
      </c>
      <c r="AR616" s="1112">
        <f t="shared" ref="AR616:AR647" si="543">($AH$5*$M616*(1+$C$4)^($AL$581-$B$581)+(1-$AH$5)*$M616+$AH$6*$N616*(1+$C$5)^($AL$581-$B$581)+(1-$AH$6)*$N616)*(1+$C$9)</f>
        <v>0</v>
      </c>
      <c r="AS616" s="1113">
        <f t="shared" ref="AS616:AS647" si="544">($AI$5*$O616*(1+$C$4)^($AL$581-$B$581)+(1-$AI$5)*$O616+$AI$6*$P616*(1+$C$5)^($AL$581-$B$581)+(1-$AI$6)*$P616)*(1+$C$9)</f>
        <v>0</v>
      </c>
      <c r="AT616" s="113"/>
      <c r="AU616" s="106"/>
      <c r="AV616" s="383">
        <v>0.68</v>
      </c>
      <c r="AW616" s="385">
        <f t="shared" si="516"/>
        <v>0</v>
      </c>
      <c r="AX616" s="1112">
        <f t="shared" si="517"/>
        <v>0</v>
      </c>
      <c r="AY616" s="1112">
        <f t="shared" si="518"/>
        <v>0</v>
      </c>
      <c r="AZ616" s="1112">
        <f t="shared" si="519"/>
        <v>0</v>
      </c>
      <c r="BA616" s="1112">
        <f t="shared" si="520"/>
        <v>0</v>
      </c>
      <c r="BB616" s="1112">
        <f t="shared" si="521"/>
        <v>0</v>
      </c>
      <c r="BC616" s="1113">
        <f t="shared" si="522"/>
        <v>0</v>
      </c>
      <c r="BD616" s="114"/>
      <c r="BE616" s="106"/>
      <c r="BF616" s="383">
        <v>0.68</v>
      </c>
      <c r="BG616" s="385">
        <f t="shared" ref="BG616:BG647" si="545">$AC$5*$C$584*(1+$C$4)^($BF$581-$B$581)+(1-$AC$5)*$C$584+$AC$6*$D$584*(1+$C$5)^($BF$581-$B$581)+(1-$AC$6)*$D$584</f>
        <v>0</v>
      </c>
      <c r="BH616" s="1112">
        <f t="shared" ref="BH616:BH647" si="546">$AD$5*$E$584*(1+$C$4)^($BF$581-$B$581)+(1-$AD$5)*$E$584+$AD$6*$F$584*(1+$C$5)^($BF$581-$B$581)+(1-$AD$6)*$F$584</f>
        <v>0</v>
      </c>
      <c r="BI616" s="1112">
        <f t="shared" ref="BI616:BI647" si="547">$AE$5*$G$584*(1+$C$4)^($BF$581-$B$581)+(1-$AE$5)*$G$584+$AE$6*$H$584*(1+$C$5)^($BF$581-$B$581)+(1-$AE$6)*$H$584</f>
        <v>0</v>
      </c>
      <c r="BJ616" s="1112">
        <f t="shared" ref="BJ616:BJ647" si="548">$AF$5*$I616*(1+$C$4)^($BF$581-$B$581)+(1-$AF$5)*$I616+$AF$6*$J616*(1+$C$5)^($BF$581-$B$581)+(1-$AF$6)*$J616</f>
        <v>0</v>
      </c>
      <c r="BK616" s="1112">
        <f t="shared" ref="BK616:BK647" si="549">($AG$5*$K616*(1+$C$4)^($BF$581-$B$581)+(1-$AG$5)*$K616+$AG$6*$L616*(1+$C$5)^($BF$581-$B$581)+(1-$AG$6)*$L616)*(1+$C$9)</f>
        <v>0</v>
      </c>
      <c r="BL616" s="1112">
        <f t="shared" si="523"/>
        <v>0</v>
      </c>
      <c r="BM616" s="1113">
        <f t="shared" ref="BM616:BM647" si="550">($AI$5*$O616*(1+$C$4)^($BF$581-$B$581)+(1-$AI$5)*$O616+$AI$6*$P616*(1+$C$5)^($BF$581-$B$581)+(1-$AI$6)*$P616)*(1+$C$9)</f>
        <v>0</v>
      </c>
    </row>
    <row r="617" spans="2:65" x14ac:dyDescent="0.25">
      <c r="B617" s="1103">
        <v>0.67</v>
      </c>
      <c r="C617" s="381"/>
      <c r="D617" s="381"/>
      <c r="E617" s="381"/>
      <c r="F617" s="381"/>
      <c r="G617" s="381"/>
      <c r="H617" s="381"/>
      <c r="I617" s="1110">
        <f>'Form 5 BIODIESEL'!$F395</f>
        <v>0</v>
      </c>
      <c r="J617" s="1110">
        <f>'Form 5 BIODIESEL'!$G395</f>
        <v>0</v>
      </c>
      <c r="K617" s="1110">
        <f>'Form 6 LNG'!$F395</f>
        <v>0</v>
      </c>
      <c r="L617" s="1110">
        <f>'Form 6 LNG'!$G395</f>
        <v>0</v>
      </c>
      <c r="M617" s="1110">
        <f>'Form 7 BUNKER C'!$F395</f>
        <v>0</v>
      </c>
      <c r="N617" s="1110">
        <f>'Form 7 BUNKER C'!$G395</f>
        <v>0</v>
      </c>
      <c r="O617" s="1110">
        <f>'Form 8 LFO Diesel'!$F395</f>
        <v>0</v>
      </c>
      <c r="P617" s="1111">
        <f>'Form 8 LFO Diesel'!$G395</f>
        <v>0</v>
      </c>
      <c r="Q617" s="113"/>
      <c r="R617" s="383">
        <v>0.67</v>
      </c>
      <c r="S617" s="385">
        <f t="shared" si="524"/>
        <v>0</v>
      </c>
      <c r="T617" s="1112">
        <f t="shared" si="525"/>
        <v>0</v>
      </c>
      <c r="U617" s="1112">
        <f t="shared" si="526"/>
        <v>0</v>
      </c>
      <c r="V617" s="1112">
        <f t="shared" si="527"/>
        <v>0</v>
      </c>
      <c r="W617" s="1112">
        <f t="shared" si="528"/>
        <v>0</v>
      </c>
      <c r="X617" s="1112">
        <f t="shared" si="529"/>
        <v>0</v>
      </c>
      <c r="Y617" s="1113">
        <f t="shared" si="530"/>
        <v>0</v>
      </c>
      <c r="Z617" s="113"/>
      <c r="AA617" s="113"/>
      <c r="AB617" s="383">
        <v>0.67</v>
      </c>
      <c r="AC617" s="385">
        <f t="shared" si="531"/>
        <v>0</v>
      </c>
      <c r="AD617" s="1112">
        <f t="shared" si="532"/>
        <v>0</v>
      </c>
      <c r="AE617" s="1112">
        <f t="shared" si="533"/>
        <v>0</v>
      </c>
      <c r="AF617" s="1112">
        <f t="shared" si="534"/>
        <v>0</v>
      </c>
      <c r="AG617" s="1112">
        <f t="shared" si="535"/>
        <v>0</v>
      </c>
      <c r="AH617" s="1112">
        <f t="shared" si="536"/>
        <v>0</v>
      </c>
      <c r="AI617" s="1113">
        <f t="shared" si="537"/>
        <v>0</v>
      </c>
      <c r="AJ617" s="113"/>
      <c r="AK617" s="106"/>
      <c r="AL617" s="383">
        <v>0.67</v>
      </c>
      <c r="AM617" s="385">
        <f t="shared" si="538"/>
        <v>0</v>
      </c>
      <c r="AN617" s="1112">
        <f t="shared" si="539"/>
        <v>0</v>
      </c>
      <c r="AO617" s="1112">
        <f t="shared" si="540"/>
        <v>0</v>
      </c>
      <c r="AP617" s="1112">
        <f t="shared" si="541"/>
        <v>0</v>
      </c>
      <c r="AQ617" s="1112">
        <f t="shared" si="542"/>
        <v>0</v>
      </c>
      <c r="AR617" s="1112">
        <f t="shared" si="543"/>
        <v>0</v>
      </c>
      <c r="AS617" s="1113">
        <f t="shared" si="544"/>
        <v>0</v>
      </c>
      <c r="AT617" s="113"/>
      <c r="AU617" s="106"/>
      <c r="AV617" s="383">
        <v>0.67</v>
      </c>
      <c r="AW617" s="385">
        <f t="shared" si="516"/>
        <v>0</v>
      </c>
      <c r="AX617" s="1112">
        <f t="shared" si="517"/>
        <v>0</v>
      </c>
      <c r="AY617" s="1112">
        <f t="shared" si="518"/>
        <v>0</v>
      </c>
      <c r="AZ617" s="1112">
        <f t="shared" si="519"/>
        <v>0</v>
      </c>
      <c r="BA617" s="1112">
        <f t="shared" si="520"/>
        <v>0</v>
      </c>
      <c r="BB617" s="1112">
        <f t="shared" si="521"/>
        <v>0</v>
      </c>
      <c r="BC617" s="1113">
        <f t="shared" si="522"/>
        <v>0</v>
      </c>
      <c r="BD617" s="114"/>
      <c r="BE617" s="106"/>
      <c r="BF617" s="383">
        <v>0.67</v>
      </c>
      <c r="BG617" s="385">
        <f t="shared" si="545"/>
        <v>0</v>
      </c>
      <c r="BH617" s="1112">
        <f t="shared" si="546"/>
        <v>0</v>
      </c>
      <c r="BI617" s="1112">
        <f t="shared" si="547"/>
        <v>0</v>
      </c>
      <c r="BJ617" s="1112">
        <f t="shared" si="548"/>
        <v>0</v>
      </c>
      <c r="BK617" s="1112">
        <f t="shared" si="549"/>
        <v>0</v>
      </c>
      <c r="BL617" s="1112">
        <f t="shared" si="523"/>
        <v>0</v>
      </c>
      <c r="BM617" s="1113">
        <f t="shared" si="550"/>
        <v>0</v>
      </c>
    </row>
    <row r="618" spans="2:65" x14ac:dyDescent="0.25">
      <c r="B618" s="1103">
        <v>0.66</v>
      </c>
      <c r="C618" s="381"/>
      <c r="D618" s="381"/>
      <c r="E618" s="381"/>
      <c r="F618" s="381"/>
      <c r="G618" s="381"/>
      <c r="H618" s="381"/>
      <c r="I618" s="1110">
        <f>'Form 5 BIODIESEL'!$F396</f>
        <v>0</v>
      </c>
      <c r="J618" s="1110">
        <f>'Form 5 BIODIESEL'!$G396</f>
        <v>0</v>
      </c>
      <c r="K618" s="1110">
        <f>'Form 6 LNG'!$F396</f>
        <v>0</v>
      </c>
      <c r="L618" s="1110">
        <f>'Form 6 LNG'!$G396</f>
        <v>0</v>
      </c>
      <c r="M618" s="1110">
        <f>'Form 7 BUNKER C'!$F396</f>
        <v>0</v>
      </c>
      <c r="N618" s="1110">
        <f>'Form 7 BUNKER C'!$G396</f>
        <v>0</v>
      </c>
      <c r="O618" s="1110">
        <f>'Form 8 LFO Diesel'!$F396</f>
        <v>0</v>
      </c>
      <c r="P618" s="1111">
        <f>'Form 8 LFO Diesel'!$G396</f>
        <v>0</v>
      </c>
      <c r="Q618" s="113"/>
      <c r="R618" s="383">
        <v>0.66</v>
      </c>
      <c r="S618" s="385">
        <f t="shared" si="524"/>
        <v>0</v>
      </c>
      <c r="T618" s="1112">
        <f t="shared" si="525"/>
        <v>0</v>
      </c>
      <c r="U618" s="1112">
        <f t="shared" si="526"/>
        <v>0</v>
      </c>
      <c r="V618" s="1112">
        <f t="shared" si="527"/>
        <v>0</v>
      </c>
      <c r="W618" s="1112">
        <f t="shared" si="528"/>
        <v>0</v>
      </c>
      <c r="X618" s="1112">
        <f t="shared" si="529"/>
        <v>0</v>
      </c>
      <c r="Y618" s="1113">
        <f t="shared" si="530"/>
        <v>0</v>
      </c>
      <c r="Z618" s="113"/>
      <c r="AA618" s="113"/>
      <c r="AB618" s="383">
        <v>0.66</v>
      </c>
      <c r="AC618" s="385">
        <f t="shared" si="531"/>
        <v>0</v>
      </c>
      <c r="AD618" s="1112">
        <f t="shared" si="532"/>
        <v>0</v>
      </c>
      <c r="AE618" s="1112">
        <f t="shared" si="533"/>
        <v>0</v>
      </c>
      <c r="AF618" s="1112">
        <f t="shared" si="534"/>
        <v>0</v>
      </c>
      <c r="AG618" s="1112">
        <f t="shared" si="535"/>
        <v>0</v>
      </c>
      <c r="AH618" s="1112">
        <f t="shared" si="536"/>
        <v>0</v>
      </c>
      <c r="AI618" s="1113">
        <f t="shared" si="537"/>
        <v>0</v>
      </c>
      <c r="AJ618" s="113"/>
      <c r="AK618" s="106"/>
      <c r="AL618" s="383">
        <v>0.66</v>
      </c>
      <c r="AM618" s="385">
        <f t="shared" si="538"/>
        <v>0</v>
      </c>
      <c r="AN618" s="1112">
        <f t="shared" si="539"/>
        <v>0</v>
      </c>
      <c r="AO618" s="1112">
        <f t="shared" si="540"/>
        <v>0</v>
      </c>
      <c r="AP618" s="1112">
        <f t="shared" si="541"/>
        <v>0</v>
      </c>
      <c r="AQ618" s="1112">
        <f t="shared" si="542"/>
        <v>0</v>
      </c>
      <c r="AR618" s="1112">
        <f t="shared" si="543"/>
        <v>0</v>
      </c>
      <c r="AS618" s="1113">
        <f t="shared" si="544"/>
        <v>0</v>
      </c>
      <c r="AT618" s="113"/>
      <c r="AU618" s="106"/>
      <c r="AV618" s="383">
        <v>0.66</v>
      </c>
      <c r="AW618" s="385">
        <f t="shared" si="516"/>
        <v>0</v>
      </c>
      <c r="AX618" s="1112">
        <f t="shared" si="517"/>
        <v>0</v>
      </c>
      <c r="AY618" s="1112">
        <f t="shared" si="518"/>
        <v>0</v>
      </c>
      <c r="AZ618" s="1112">
        <f t="shared" si="519"/>
        <v>0</v>
      </c>
      <c r="BA618" s="1112">
        <f t="shared" si="520"/>
        <v>0</v>
      </c>
      <c r="BB618" s="1112">
        <f t="shared" si="521"/>
        <v>0</v>
      </c>
      <c r="BC618" s="1113">
        <f t="shared" si="522"/>
        <v>0</v>
      </c>
      <c r="BD618" s="114"/>
      <c r="BE618" s="106"/>
      <c r="BF618" s="383">
        <v>0.66</v>
      </c>
      <c r="BG618" s="385">
        <f t="shared" si="545"/>
        <v>0</v>
      </c>
      <c r="BH618" s="1112">
        <f t="shared" si="546"/>
        <v>0</v>
      </c>
      <c r="BI618" s="1112">
        <f t="shared" si="547"/>
        <v>0</v>
      </c>
      <c r="BJ618" s="1112">
        <f t="shared" si="548"/>
        <v>0</v>
      </c>
      <c r="BK618" s="1112">
        <f t="shared" si="549"/>
        <v>0</v>
      </c>
      <c r="BL618" s="1112">
        <f t="shared" si="523"/>
        <v>0</v>
      </c>
      <c r="BM618" s="1113">
        <f t="shared" si="550"/>
        <v>0</v>
      </c>
    </row>
    <row r="619" spans="2:65" x14ac:dyDescent="0.25">
      <c r="B619" s="1103">
        <v>0.65</v>
      </c>
      <c r="C619" s="381"/>
      <c r="D619" s="381"/>
      <c r="E619" s="381"/>
      <c r="F619" s="381"/>
      <c r="G619" s="381"/>
      <c r="H619" s="381"/>
      <c r="I619" s="1110">
        <f>'Form 5 BIODIESEL'!$F397</f>
        <v>0</v>
      </c>
      <c r="J619" s="1110">
        <f>'Form 5 BIODIESEL'!$G397</f>
        <v>0</v>
      </c>
      <c r="K619" s="1110">
        <f>'Form 6 LNG'!$F397</f>
        <v>0</v>
      </c>
      <c r="L619" s="1110">
        <f>'Form 6 LNG'!$G397</f>
        <v>0</v>
      </c>
      <c r="M619" s="1110">
        <f>'Form 7 BUNKER C'!$F397</f>
        <v>0</v>
      </c>
      <c r="N619" s="1110">
        <f>'Form 7 BUNKER C'!$G397</f>
        <v>0</v>
      </c>
      <c r="O619" s="1110">
        <f>'Form 8 LFO Diesel'!$F397</f>
        <v>0</v>
      </c>
      <c r="P619" s="1111">
        <f>'Form 8 LFO Diesel'!$G397</f>
        <v>0</v>
      </c>
      <c r="Q619" s="113"/>
      <c r="R619" s="383">
        <v>0.65</v>
      </c>
      <c r="S619" s="385">
        <f t="shared" si="524"/>
        <v>0</v>
      </c>
      <c r="T619" s="1112">
        <f t="shared" si="525"/>
        <v>0</v>
      </c>
      <c r="U619" s="1112">
        <f t="shared" si="526"/>
        <v>0</v>
      </c>
      <c r="V619" s="1112">
        <f t="shared" si="527"/>
        <v>0</v>
      </c>
      <c r="W619" s="1112">
        <f t="shared" si="528"/>
        <v>0</v>
      </c>
      <c r="X619" s="1112">
        <f t="shared" si="529"/>
        <v>0</v>
      </c>
      <c r="Y619" s="1113">
        <f t="shared" si="530"/>
        <v>0</v>
      </c>
      <c r="Z619" s="113"/>
      <c r="AA619" s="113"/>
      <c r="AB619" s="383">
        <v>0.65</v>
      </c>
      <c r="AC619" s="385">
        <f t="shared" si="531"/>
        <v>0</v>
      </c>
      <c r="AD619" s="1112">
        <f t="shared" si="532"/>
        <v>0</v>
      </c>
      <c r="AE619" s="1112">
        <f t="shared" si="533"/>
        <v>0</v>
      </c>
      <c r="AF619" s="1112">
        <f t="shared" si="534"/>
        <v>0</v>
      </c>
      <c r="AG619" s="1112">
        <f t="shared" si="535"/>
        <v>0</v>
      </c>
      <c r="AH619" s="1112">
        <f t="shared" si="536"/>
        <v>0</v>
      </c>
      <c r="AI619" s="1113">
        <f t="shared" si="537"/>
        <v>0</v>
      </c>
      <c r="AJ619" s="113"/>
      <c r="AK619" s="106"/>
      <c r="AL619" s="383">
        <v>0.65</v>
      </c>
      <c r="AM619" s="385">
        <f t="shared" si="538"/>
        <v>0</v>
      </c>
      <c r="AN619" s="1112">
        <f t="shared" si="539"/>
        <v>0</v>
      </c>
      <c r="AO619" s="1112">
        <f t="shared" si="540"/>
        <v>0</v>
      </c>
      <c r="AP619" s="1112">
        <f t="shared" si="541"/>
        <v>0</v>
      </c>
      <c r="AQ619" s="1112">
        <f t="shared" si="542"/>
        <v>0</v>
      </c>
      <c r="AR619" s="1112">
        <f t="shared" si="543"/>
        <v>0</v>
      </c>
      <c r="AS619" s="1113">
        <f t="shared" si="544"/>
        <v>0</v>
      </c>
      <c r="AT619" s="113"/>
      <c r="AU619" s="106"/>
      <c r="AV619" s="383">
        <v>0.65</v>
      </c>
      <c r="AW619" s="385">
        <f t="shared" si="516"/>
        <v>0</v>
      </c>
      <c r="AX619" s="1112">
        <f t="shared" si="517"/>
        <v>0</v>
      </c>
      <c r="AY619" s="1112">
        <f t="shared" si="518"/>
        <v>0</v>
      </c>
      <c r="AZ619" s="1112">
        <f t="shared" si="519"/>
        <v>0</v>
      </c>
      <c r="BA619" s="1112">
        <f t="shared" si="520"/>
        <v>0</v>
      </c>
      <c r="BB619" s="1112">
        <f t="shared" si="521"/>
        <v>0</v>
      </c>
      <c r="BC619" s="1113">
        <f t="shared" si="522"/>
        <v>0</v>
      </c>
      <c r="BD619" s="114"/>
      <c r="BE619" s="106"/>
      <c r="BF619" s="383">
        <v>0.65</v>
      </c>
      <c r="BG619" s="385">
        <f t="shared" si="545"/>
        <v>0</v>
      </c>
      <c r="BH619" s="1112">
        <f t="shared" si="546"/>
        <v>0</v>
      </c>
      <c r="BI619" s="1112">
        <f t="shared" si="547"/>
        <v>0</v>
      </c>
      <c r="BJ619" s="1112">
        <f t="shared" si="548"/>
        <v>0</v>
      </c>
      <c r="BK619" s="1112">
        <f t="shared" si="549"/>
        <v>0</v>
      </c>
      <c r="BL619" s="1112">
        <f t="shared" si="523"/>
        <v>0</v>
      </c>
      <c r="BM619" s="1113">
        <f t="shared" si="550"/>
        <v>0</v>
      </c>
    </row>
    <row r="620" spans="2:65" x14ac:dyDescent="0.25">
      <c r="B620" s="1103">
        <v>0.64</v>
      </c>
      <c r="C620" s="381"/>
      <c r="D620" s="381"/>
      <c r="E620" s="381"/>
      <c r="F620" s="381"/>
      <c r="G620" s="381"/>
      <c r="H620" s="381"/>
      <c r="I620" s="1110">
        <f>'Form 5 BIODIESEL'!$F398</f>
        <v>0</v>
      </c>
      <c r="J620" s="1110">
        <f>'Form 5 BIODIESEL'!$G398</f>
        <v>0</v>
      </c>
      <c r="K620" s="1110">
        <f>'Form 6 LNG'!$F398</f>
        <v>0</v>
      </c>
      <c r="L620" s="1110">
        <f>'Form 6 LNG'!$G398</f>
        <v>0</v>
      </c>
      <c r="M620" s="1110">
        <f>'Form 7 BUNKER C'!$F398</f>
        <v>0</v>
      </c>
      <c r="N620" s="1110">
        <f>'Form 7 BUNKER C'!$G398</f>
        <v>0</v>
      </c>
      <c r="O620" s="1110">
        <f>'Form 8 LFO Diesel'!$F398</f>
        <v>0</v>
      </c>
      <c r="P620" s="1111">
        <f>'Form 8 LFO Diesel'!$G398</f>
        <v>0</v>
      </c>
      <c r="Q620" s="113"/>
      <c r="R620" s="383">
        <v>0.64</v>
      </c>
      <c r="S620" s="385">
        <f t="shared" si="524"/>
        <v>0</v>
      </c>
      <c r="T620" s="1112">
        <f t="shared" si="525"/>
        <v>0</v>
      </c>
      <c r="U620" s="1112">
        <f t="shared" si="526"/>
        <v>0</v>
      </c>
      <c r="V620" s="1112">
        <f t="shared" si="527"/>
        <v>0</v>
      </c>
      <c r="W620" s="1112">
        <f t="shared" si="528"/>
        <v>0</v>
      </c>
      <c r="X620" s="1112">
        <f t="shared" si="529"/>
        <v>0</v>
      </c>
      <c r="Y620" s="1113">
        <f t="shared" si="530"/>
        <v>0</v>
      </c>
      <c r="Z620" s="113"/>
      <c r="AA620" s="113"/>
      <c r="AB620" s="383">
        <v>0.64</v>
      </c>
      <c r="AC620" s="385">
        <f t="shared" si="531"/>
        <v>0</v>
      </c>
      <c r="AD620" s="1112">
        <f t="shared" si="532"/>
        <v>0</v>
      </c>
      <c r="AE620" s="1112">
        <f t="shared" si="533"/>
        <v>0</v>
      </c>
      <c r="AF620" s="1112">
        <f t="shared" si="534"/>
        <v>0</v>
      </c>
      <c r="AG620" s="1112">
        <f t="shared" si="535"/>
        <v>0</v>
      </c>
      <c r="AH620" s="1112">
        <f t="shared" si="536"/>
        <v>0</v>
      </c>
      <c r="AI620" s="1113">
        <f t="shared" si="537"/>
        <v>0</v>
      </c>
      <c r="AJ620" s="113"/>
      <c r="AK620" s="106"/>
      <c r="AL620" s="383">
        <v>0.64</v>
      </c>
      <c r="AM620" s="385">
        <f t="shared" si="538"/>
        <v>0</v>
      </c>
      <c r="AN620" s="1112">
        <f t="shared" si="539"/>
        <v>0</v>
      </c>
      <c r="AO620" s="1112">
        <f t="shared" si="540"/>
        <v>0</v>
      </c>
      <c r="AP620" s="1112">
        <f t="shared" si="541"/>
        <v>0</v>
      </c>
      <c r="AQ620" s="1112">
        <f t="shared" si="542"/>
        <v>0</v>
      </c>
      <c r="AR620" s="1112">
        <f t="shared" si="543"/>
        <v>0</v>
      </c>
      <c r="AS620" s="1113">
        <f t="shared" si="544"/>
        <v>0</v>
      </c>
      <c r="AT620" s="113"/>
      <c r="AU620" s="106"/>
      <c r="AV620" s="383">
        <v>0.64</v>
      </c>
      <c r="AW620" s="385">
        <f t="shared" si="516"/>
        <v>0</v>
      </c>
      <c r="AX620" s="1112">
        <f t="shared" si="517"/>
        <v>0</v>
      </c>
      <c r="AY620" s="1112">
        <f t="shared" si="518"/>
        <v>0</v>
      </c>
      <c r="AZ620" s="1112">
        <f t="shared" si="519"/>
        <v>0</v>
      </c>
      <c r="BA620" s="1112">
        <f t="shared" si="520"/>
        <v>0</v>
      </c>
      <c r="BB620" s="1112">
        <f t="shared" si="521"/>
        <v>0</v>
      </c>
      <c r="BC620" s="1113">
        <f t="shared" si="522"/>
        <v>0</v>
      </c>
      <c r="BD620" s="114"/>
      <c r="BE620" s="106"/>
      <c r="BF620" s="383">
        <v>0.64</v>
      </c>
      <c r="BG620" s="385">
        <f t="shared" si="545"/>
        <v>0</v>
      </c>
      <c r="BH620" s="1112">
        <f t="shared" si="546"/>
        <v>0</v>
      </c>
      <c r="BI620" s="1112">
        <f t="shared" si="547"/>
        <v>0</v>
      </c>
      <c r="BJ620" s="1112">
        <f t="shared" si="548"/>
        <v>0</v>
      </c>
      <c r="BK620" s="1112">
        <f t="shared" si="549"/>
        <v>0</v>
      </c>
      <c r="BL620" s="1112">
        <f t="shared" si="523"/>
        <v>0</v>
      </c>
      <c r="BM620" s="1113">
        <f t="shared" si="550"/>
        <v>0</v>
      </c>
    </row>
    <row r="621" spans="2:65" x14ac:dyDescent="0.25">
      <c r="B621" s="1103">
        <v>0.63</v>
      </c>
      <c r="C621" s="381"/>
      <c r="D621" s="381"/>
      <c r="E621" s="381"/>
      <c r="F621" s="381"/>
      <c r="G621" s="381"/>
      <c r="H621" s="381"/>
      <c r="I621" s="1110">
        <f>'Form 5 BIODIESEL'!$F399</f>
        <v>0</v>
      </c>
      <c r="J621" s="1110">
        <f>'Form 5 BIODIESEL'!$G399</f>
        <v>0</v>
      </c>
      <c r="K621" s="1110">
        <f>'Form 6 LNG'!$F399</f>
        <v>0</v>
      </c>
      <c r="L621" s="1110">
        <f>'Form 6 LNG'!$G399</f>
        <v>0</v>
      </c>
      <c r="M621" s="1110">
        <f>'Form 7 BUNKER C'!$F399</f>
        <v>0</v>
      </c>
      <c r="N621" s="1110">
        <f>'Form 7 BUNKER C'!$G399</f>
        <v>0</v>
      </c>
      <c r="O621" s="1110">
        <f>'Form 8 LFO Diesel'!$F399</f>
        <v>0</v>
      </c>
      <c r="P621" s="1111">
        <f>'Form 8 LFO Diesel'!$G399</f>
        <v>0</v>
      </c>
      <c r="Q621" s="113"/>
      <c r="R621" s="383">
        <v>0.63</v>
      </c>
      <c r="S621" s="385">
        <f t="shared" si="524"/>
        <v>0</v>
      </c>
      <c r="T621" s="1112">
        <f t="shared" si="525"/>
        <v>0</v>
      </c>
      <c r="U621" s="1112">
        <f t="shared" si="526"/>
        <v>0</v>
      </c>
      <c r="V621" s="1112">
        <f t="shared" si="527"/>
        <v>0</v>
      </c>
      <c r="W621" s="1112">
        <f t="shared" si="528"/>
        <v>0</v>
      </c>
      <c r="X621" s="1112">
        <f t="shared" si="529"/>
        <v>0</v>
      </c>
      <c r="Y621" s="1113">
        <f t="shared" si="530"/>
        <v>0</v>
      </c>
      <c r="Z621" s="113"/>
      <c r="AA621" s="113"/>
      <c r="AB621" s="383">
        <v>0.63</v>
      </c>
      <c r="AC621" s="385">
        <f t="shared" si="531"/>
        <v>0</v>
      </c>
      <c r="AD621" s="1112">
        <f t="shared" si="532"/>
        <v>0</v>
      </c>
      <c r="AE621" s="1112">
        <f t="shared" si="533"/>
        <v>0</v>
      </c>
      <c r="AF621" s="1112">
        <f t="shared" si="534"/>
        <v>0</v>
      </c>
      <c r="AG621" s="1112">
        <f t="shared" si="535"/>
        <v>0</v>
      </c>
      <c r="AH621" s="1112">
        <f t="shared" si="536"/>
        <v>0</v>
      </c>
      <c r="AI621" s="1113">
        <f t="shared" si="537"/>
        <v>0</v>
      </c>
      <c r="AJ621" s="113"/>
      <c r="AK621" s="106"/>
      <c r="AL621" s="383">
        <v>0.63</v>
      </c>
      <c r="AM621" s="385">
        <f t="shared" si="538"/>
        <v>0</v>
      </c>
      <c r="AN621" s="1112">
        <f t="shared" si="539"/>
        <v>0</v>
      </c>
      <c r="AO621" s="1112">
        <f t="shared" si="540"/>
        <v>0</v>
      </c>
      <c r="AP621" s="1112">
        <f t="shared" si="541"/>
        <v>0</v>
      </c>
      <c r="AQ621" s="1112">
        <f t="shared" si="542"/>
        <v>0</v>
      </c>
      <c r="AR621" s="1112">
        <f t="shared" si="543"/>
        <v>0</v>
      </c>
      <c r="AS621" s="1113">
        <f t="shared" si="544"/>
        <v>0</v>
      </c>
      <c r="AT621" s="113"/>
      <c r="AU621" s="106"/>
      <c r="AV621" s="383">
        <v>0.63</v>
      </c>
      <c r="AW621" s="385">
        <f t="shared" si="516"/>
        <v>0</v>
      </c>
      <c r="AX621" s="1112">
        <f t="shared" si="517"/>
        <v>0</v>
      </c>
      <c r="AY621" s="1112">
        <f t="shared" si="518"/>
        <v>0</v>
      </c>
      <c r="AZ621" s="1112">
        <f t="shared" si="519"/>
        <v>0</v>
      </c>
      <c r="BA621" s="1112">
        <f t="shared" si="520"/>
        <v>0</v>
      </c>
      <c r="BB621" s="1112">
        <f t="shared" si="521"/>
        <v>0</v>
      </c>
      <c r="BC621" s="1113">
        <f t="shared" si="522"/>
        <v>0</v>
      </c>
      <c r="BD621" s="114"/>
      <c r="BE621" s="106"/>
      <c r="BF621" s="383">
        <v>0.63</v>
      </c>
      <c r="BG621" s="385">
        <f t="shared" si="545"/>
        <v>0</v>
      </c>
      <c r="BH621" s="1112">
        <f t="shared" si="546"/>
        <v>0</v>
      </c>
      <c r="BI621" s="1112">
        <f t="shared" si="547"/>
        <v>0</v>
      </c>
      <c r="BJ621" s="1112">
        <f t="shared" si="548"/>
        <v>0</v>
      </c>
      <c r="BK621" s="1112">
        <f t="shared" si="549"/>
        <v>0</v>
      </c>
      <c r="BL621" s="1112">
        <f t="shared" si="523"/>
        <v>0</v>
      </c>
      <c r="BM621" s="1113">
        <f t="shared" si="550"/>
        <v>0</v>
      </c>
    </row>
    <row r="622" spans="2:65" x14ac:dyDescent="0.25">
      <c r="B622" s="1103">
        <v>0.62</v>
      </c>
      <c r="C622" s="381"/>
      <c r="D622" s="381"/>
      <c r="E622" s="381"/>
      <c r="F622" s="381"/>
      <c r="G622" s="381"/>
      <c r="H622" s="381"/>
      <c r="I622" s="1110">
        <f>'Form 5 BIODIESEL'!$F400</f>
        <v>0</v>
      </c>
      <c r="J622" s="1110">
        <f>'Form 5 BIODIESEL'!$G400</f>
        <v>0</v>
      </c>
      <c r="K622" s="1110">
        <f>'Form 6 LNG'!$F400</f>
        <v>0</v>
      </c>
      <c r="L622" s="1110">
        <f>'Form 6 LNG'!$G400</f>
        <v>0</v>
      </c>
      <c r="M622" s="1110">
        <f>'Form 7 BUNKER C'!$F400</f>
        <v>0</v>
      </c>
      <c r="N622" s="1110">
        <f>'Form 7 BUNKER C'!$G400</f>
        <v>0</v>
      </c>
      <c r="O622" s="1110">
        <f>'Form 8 LFO Diesel'!$F400</f>
        <v>0</v>
      </c>
      <c r="P622" s="1111">
        <f>'Form 8 LFO Diesel'!$G400</f>
        <v>0</v>
      </c>
      <c r="Q622" s="113"/>
      <c r="R622" s="383">
        <v>0.62</v>
      </c>
      <c r="S622" s="385">
        <f t="shared" si="524"/>
        <v>0</v>
      </c>
      <c r="T622" s="1112">
        <f t="shared" si="525"/>
        <v>0</v>
      </c>
      <c r="U622" s="1112">
        <f t="shared" si="526"/>
        <v>0</v>
      </c>
      <c r="V622" s="1112">
        <f t="shared" si="527"/>
        <v>0</v>
      </c>
      <c r="W622" s="1112">
        <f t="shared" si="528"/>
        <v>0</v>
      </c>
      <c r="X622" s="1112">
        <f t="shared" si="529"/>
        <v>0</v>
      </c>
      <c r="Y622" s="1113">
        <f t="shared" si="530"/>
        <v>0</v>
      </c>
      <c r="Z622" s="113"/>
      <c r="AA622" s="113"/>
      <c r="AB622" s="383">
        <v>0.62</v>
      </c>
      <c r="AC622" s="385">
        <f t="shared" si="531"/>
        <v>0</v>
      </c>
      <c r="AD622" s="1112">
        <f t="shared" si="532"/>
        <v>0</v>
      </c>
      <c r="AE622" s="1112">
        <f t="shared" si="533"/>
        <v>0</v>
      </c>
      <c r="AF622" s="1112">
        <f t="shared" si="534"/>
        <v>0</v>
      </c>
      <c r="AG622" s="1112">
        <f t="shared" si="535"/>
        <v>0</v>
      </c>
      <c r="AH622" s="1112">
        <f t="shared" si="536"/>
        <v>0</v>
      </c>
      <c r="AI622" s="1113">
        <f t="shared" si="537"/>
        <v>0</v>
      </c>
      <c r="AJ622" s="113"/>
      <c r="AK622" s="106"/>
      <c r="AL622" s="383">
        <v>0.62</v>
      </c>
      <c r="AM622" s="385">
        <f t="shared" si="538"/>
        <v>0</v>
      </c>
      <c r="AN622" s="1112">
        <f t="shared" si="539"/>
        <v>0</v>
      </c>
      <c r="AO622" s="1112">
        <f t="shared" si="540"/>
        <v>0</v>
      </c>
      <c r="AP622" s="1112">
        <f t="shared" si="541"/>
        <v>0</v>
      </c>
      <c r="AQ622" s="1112">
        <f t="shared" si="542"/>
        <v>0</v>
      </c>
      <c r="AR622" s="1112">
        <f t="shared" si="543"/>
        <v>0</v>
      </c>
      <c r="AS622" s="1113">
        <f t="shared" si="544"/>
        <v>0</v>
      </c>
      <c r="AT622" s="113"/>
      <c r="AU622" s="106"/>
      <c r="AV622" s="383">
        <v>0.62</v>
      </c>
      <c r="AW622" s="385">
        <f t="shared" si="516"/>
        <v>0</v>
      </c>
      <c r="AX622" s="1112">
        <f t="shared" si="517"/>
        <v>0</v>
      </c>
      <c r="AY622" s="1112">
        <f t="shared" si="518"/>
        <v>0</v>
      </c>
      <c r="AZ622" s="1112">
        <f t="shared" si="519"/>
        <v>0</v>
      </c>
      <c r="BA622" s="1112">
        <f t="shared" si="520"/>
        <v>0</v>
      </c>
      <c r="BB622" s="1112">
        <f t="shared" si="521"/>
        <v>0</v>
      </c>
      <c r="BC622" s="1113">
        <f t="shared" si="522"/>
        <v>0</v>
      </c>
      <c r="BD622" s="114"/>
      <c r="BE622" s="106"/>
      <c r="BF622" s="383">
        <v>0.62</v>
      </c>
      <c r="BG622" s="385">
        <f t="shared" si="545"/>
        <v>0</v>
      </c>
      <c r="BH622" s="1112">
        <f t="shared" si="546"/>
        <v>0</v>
      </c>
      <c r="BI622" s="1112">
        <f t="shared" si="547"/>
        <v>0</v>
      </c>
      <c r="BJ622" s="1112">
        <f t="shared" si="548"/>
        <v>0</v>
      </c>
      <c r="BK622" s="1112">
        <f t="shared" si="549"/>
        <v>0</v>
      </c>
      <c r="BL622" s="1112">
        <f t="shared" si="523"/>
        <v>0</v>
      </c>
      <c r="BM622" s="1113">
        <f t="shared" si="550"/>
        <v>0</v>
      </c>
    </row>
    <row r="623" spans="2:65" x14ac:dyDescent="0.25">
      <c r="B623" s="1103">
        <v>0.61</v>
      </c>
      <c r="C623" s="381"/>
      <c r="D623" s="381"/>
      <c r="E623" s="381"/>
      <c r="F623" s="381"/>
      <c r="G623" s="381"/>
      <c r="H623" s="381"/>
      <c r="I623" s="1110">
        <f>'Form 5 BIODIESEL'!$F401</f>
        <v>0</v>
      </c>
      <c r="J623" s="1110">
        <f>'Form 5 BIODIESEL'!$G401</f>
        <v>0</v>
      </c>
      <c r="K623" s="1110">
        <f>'Form 6 LNG'!$F401</f>
        <v>0</v>
      </c>
      <c r="L623" s="1110">
        <f>'Form 6 LNG'!$G401</f>
        <v>0</v>
      </c>
      <c r="M623" s="1110">
        <f>'Form 7 BUNKER C'!$F401</f>
        <v>0</v>
      </c>
      <c r="N623" s="1110">
        <f>'Form 7 BUNKER C'!$G401</f>
        <v>0</v>
      </c>
      <c r="O623" s="1110">
        <f>'Form 8 LFO Diesel'!$F401</f>
        <v>0</v>
      </c>
      <c r="P623" s="1111">
        <f>'Form 8 LFO Diesel'!$G401</f>
        <v>0</v>
      </c>
      <c r="Q623" s="113"/>
      <c r="R623" s="383">
        <v>0.61</v>
      </c>
      <c r="S623" s="385">
        <f t="shared" si="524"/>
        <v>0</v>
      </c>
      <c r="T623" s="1112">
        <f t="shared" si="525"/>
        <v>0</v>
      </c>
      <c r="U623" s="1112">
        <f t="shared" si="526"/>
        <v>0</v>
      </c>
      <c r="V623" s="1112">
        <f t="shared" si="527"/>
        <v>0</v>
      </c>
      <c r="W623" s="1112">
        <f t="shared" si="528"/>
        <v>0</v>
      </c>
      <c r="X623" s="1112">
        <f t="shared" si="529"/>
        <v>0</v>
      </c>
      <c r="Y623" s="1113">
        <f t="shared" si="530"/>
        <v>0</v>
      </c>
      <c r="Z623" s="113"/>
      <c r="AA623" s="113"/>
      <c r="AB623" s="383">
        <v>0.61</v>
      </c>
      <c r="AC623" s="385">
        <f t="shared" si="531"/>
        <v>0</v>
      </c>
      <c r="AD623" s="1112">
        <f t="shared" si="532"/>
        <v>0</v>
      </c>
      <c r="AE623" s="1112">
        <f t="shared" si="533"/>
        <v>0</v>
      </c>
      <c r="AF623" s="1112">
        <f t="shared" si="534"/>
        <v>0</v>
      </c>
      <c r="AG623" s="1112">
        <f t="shared" si="535"/>
        <v>0</v>
      </c>
      <c r="AH623" s="1112">
        <f t="shared" si="536"/>
        <v>0</v>
      </c>
      <c r="AI623" s="1113">
        <f t="shared" si="537"/>
        <v>0</v>
      </c>
      <c r="AJ623" s="113"/>
      <c r="AK623" s="106"/>
      <c r="AL623" s="383">
        <v>0.61</v>
      </c>
      <c r="AM623" s="385">
        <f t="shared" si="538"/>
        <v>0</v>
      </c>
      <c r="AN623" s="1112">
        <f t="shared" si="539"/>
        <v>0</v>
      </c>
      <c r="AO623" s="1112">
        <f t="shared" si="540"/>
        <v>0</v>
      </c>
      <c r="AP623" s="1112">
        <f t="shared" si="541"/>
        <v>0</v>
      </c>
      <c r="AQ623" s="1112">
        <f t="shared" si="542"/>
        <v>0</v>
      </c>
      <c r="AR623" s="1112">
        <f t="shared" si="543"/>
        <v>0</v>
      </c>
      <c r="AS623" s="1113">
        <f t="shared" si="544"/>
        <v>0</v>
      </c>
      <c r="AT623" s="113"/>
      <c r="AU623" s="106"/>
      <c r="AV623" s="383">
        <v>0.61</v>
      </c>
      <c r="AW623" s="385">
        <f t="shared" si="516"/>
        <v>0</v>
      </c>
      <c r="AX623" s="1112">
        <f t="shared" si="517"/>
        <v>0</v>
      </c>
      <c r="AY623" s="1112">
        <f t="shared" si="518"/>
        <v>0</v>
      </c>
      <c r="AZ623" s="1112">
        <f t="shared" si="519"/>
        <v>0</v>
      </c>
      <c r="BA623" s="1112">
        <f t="shared" si="520"/>
        <v>0</v>
      </c>
      <c r="BB623" s="1112">
        <f t="shared" si="521"/>
        <v>0</v>
      </c>
      <c r="BC623" s="1113">
        <f t="shared" si="522"/>
        <v>0</v>
      </c>
      <c r="BD623" s="114"/>
      <c r="BE623" s="106"/>
      <c r="BF623" s="383">
        <v>0.61</v>
      </c>
      <c r="BG623" s="385">
        <f t="shared" si="545"/>
        <v>0</v>
      </c>
      <c r="BH623" s="1112">
        <f t="shared" si="546"/>
        <v>0</v>
      </c>
      <c r="BI623" s="1112">
        <f t="shared" si="547"/>
        <v>0</v>
      </c>
      <c r="BJ623" s="1112">
        <f t="shared" si="548"/>
        <v>0</v>
      </c>
      <c r="BK623" s="1112">
        <f t="shared" si="549"/>
        <v>0</v>
      </c>
      <c r="BL623" s="1112">
        <f t="shared" si="523"/>
        <v>0</v>
      </c>
      <c r="BM623" s="1113">
        <f t="shared" si="550"/>
        <v>0</v>
      </c>
    </row>
    <row r="624" spans="2:65" x14ac:dyDescent="0.25">
      <c r="B624" s="1103">
        <v>0.6</v>
      </c>
      <c r="C624" s="381"/>
      <c r="D624" s="381"/>
      <c r="E624" s="381"/>
      <c r="F624" s="381"/>
      <c r="G624" s="381"/>
      <c r="H624" s="381"/>
      <c r="I624" s="1110">
        <f>'Form 5 BIODIESEL'!$F402</f>
        <v>0</v>
      </c>
      <c r="J624" s="1110">
        <f>'Form 5 BIODIESEL'!$G402</f>
        <v>0</v>
      </c>
      <c r="K624" s="1110">
        <f>'Form 6 LNG'!$F402</f>
        <v>0</v>
      </c>
      <c r="L624" s="1110">
        <f>'Form 6 LNG'!$G402</f>
        <v>0</v>
      </c>
      <c r="M624" s="1110">
        <f>'Form 7 BUNKER C'!$F402</f>
        <v>0</v>
      </c>
      <c r="N624" s="1110">
        <f>'Form 7 BUNKER C'!$G402</f>
        <v>0</v>
      </c>
      <c r="O624" s="1110">
        <f>'Form 8 LFO Diesel'!$F402</f>
        <v>0</v>
      </c>
      <c r="P624" s="1111">
        <f>'Form 8 LFO Diesel'!$G402</f>
        <v>0</v>
      </c>
      <c r="Q624" s="113"/>
      <c r="R624" s="383">
        <v>0.6</v>
      </c>
      <c r="S624" s="385">
        <f t="shared" si="524"/>
        <v>0</v>
      </c>
      <c r="T624" s="1112">
        <f t="shared" si="525"/>
        <v>0</v>
      </c>
      <c r="U624" s="1112">
        <f t="shared" si="526"/>
        <v>0</v>
      </c>
      <c r="V624" s="1112">
        <f t="shared" si="527"/>
        <v>0</v>
      </c>
      <c r="W624" s="1112">
        <f t="shared" si="528"/>
        <v>0</v>
      </c>
      <c r="X624" s="1112">
        <f t="shared" si="529"/>
        <v>0</v>
      </c>
      <c r="Y624" s="1113">
        <f t="shared" si="530"/>
        <v>0</v>
      </c>
      <c r="Z624" s="113"/>
      <c r="AA624" s="113"/>
      <c r="AB624" s="383">
        <v>0.6</v>
      </c>
      <c r="AC624" s="385">
        <f t="shared" si="531"/>
        <v>0</v>
      </c>
      <c r="AD624" s="1112">
        <f t="shared" si="532"/>
        <v>0</v>
      </c>
      <c r="AE624" s="1112">
        <f t="shared" si="533"/>
        <v>0</v>
      </c>
      <c r="AF624" s="1112">
        <f t="shared" si="534"/>
        <v>0</v>
      </c>
      <c r="AG624" s="1112">
        <f t="shared" si="535"/>
        <v>0</v>
      </c>
      <c r="AH624" s="1112">
        <f t="shared" si="536"/>
        <v>0</v>
      </c>
      <c r="AI624" s="1113">
        <f t="shared" si="537"/>
        <v>0</v>
      </c>
      <c r="AJ624" s="113"/>
      <c r="AK624" s="106"/>
      <c r="AL624" s="383">
        <v>0.6</v>
      </c>
      <c r="AM624" s="385">
        <f t="shared" si="538"/>
        <v>0</v>
      </c>
      <c r="AN624" s="1112">
        <f t="shared" si="539"/>
        <v>0</v>
      </c>
      <c r="AO624" s="1112">
        <f t="shared" si="540"/>
        <v>0</v>
      </c>
      <c r="AP624" s="1112">
        <f t="shared" si="541"/>
        <v>0</v>
      </c>
      <c r="AQ624" s="1112">
        <f t="shared" si="542"/>
        <v>0</v>
      </c>
      <c r="AR624" s="1112">
        <f t="shared" si="543"/>
        <v>0</v>
      </c>
      <c r="AS624" s="1113">
        <f t="shared" si="544"/>
        <v>0</v>
      </c>
      <c r="AT624" s="113"/>
      <c r="AU624" s="106"/>
      <c r="AV624" s="383">
        <v>0.6</v>
      </c>
      <c r="AW624" s="385">
        <f t="shared" si="516"/>
        <v>0</v>
      </c>
      <c r="AX624" s="1112">
        <f t="shared" si="517"/>
        <v>0</v>
      </c>
      <c r="AY624" s="1112">
        <f t="shared" si="518"/>
        <v>0</v>
      </c>
      <c r="AZ624" s="1112">
        <f t="shared" si="519"/>
        <v>0</v>
      </c>
      <c r="BA624" s="1112">
        <f t="shared" si="520"/>
        <v>0</v>
      </c>
      <c r="BB624" s="1112">
        <f t="shared" si="521"/>
        <v>0</v>
      </c>
      <c r="BC624" s="1113">
        <f t="shared" si="522"/>
        <v>0</v>
      </c>
      <c r="BD624" s="114"/>
      <c r="BE624" s="106"/>
      <c r="BF624" s="383">
        <v>0.6</v>
      </c>
      <c r="BG624" s="385">
        <f t="shared" si="545"/>
        <v>0</v>
      </c>
      <c r="BH624" s="1112">
        <f t="shared" si="546"/>
        <v>0</v>
      </c>
      <c r="BI624" s="1112">
        <f t="shared" si="547"/>
        <v>0</v>
      </c>
      <c r="BJ624" s="1112">
        <f t="shared" si="548"/>
        <v>0</v>
      </c>
      <c r="BK624" s="1112">
        <f t="shared" si="549"/>
        <v>0</v>
      </c>
      <c r="BL624" s="1112">
        <f t="shared" si="523"/>
        <v>0</v>
      </c>
      <c r="BM624" s="1113">
        <f t="shared" si="550"/>
        <v>0</v>
      </c>
    </row>
    <row r="625" spans="2:65" x14ac:dyDescent="0.25">
      <c r="B625" s="1103">
        <v>0.59</v>
      </c>
      <c r="C625" s="381"/>
      <c r="D625" s="381"/>
      <c r="E625" s="381"/>
      <c r="F625" s="381"/>
      <c r="G625" s="381"/>
      <c r="H625" s="381"/>
      <c r="I625" s="1110">
        <f>'Form 5 BIODIESEL'!$F403</f>
        <v>0</v>
      </c>
      <c r="J625" s="1110">
        <f>'Form 5 BIODIESEL'!$G403</f>
        <v>0</v>
      </c>
      <c r="K625" s="1110">
        <f>'Form 6 LNG'!$F403</f>
        <v>0</v>
      </c>
      <c r="L625" s="1110">
        <f>'Form 6 LNG'!$G403</f>
        <v>0</v>
      </c>
      <c r="M625" s="1110">
        <f>'Form 7 BUNKER C'!$F403</f>
        <v>0</v>
      </c>
      <c r="N625" s="1110">
        <f>'Form 7 BUNKER C'!$G403</f>
        <v>0</v>
      </c>
      <c r="O625" s="1110">
        <f>'Form 8 LFO Diesel'!$F403</f>
        <v>0</v>
      </c>
      <c r="P625" s="1111">
        <f>'Form 8 LFO Diesel'!$G403</f>
        <v>0</v>
      </c>
      <c r="Q625" s="113"/>
      <c r="R625" s="383">
        <v>0.59</v>
      </c>
      <c r="S625" s="385">
        <f t="shared" si="524"/>
        <v>0</v>
      </c>
      <c r="T625" s="1112">
        <f t="shared" si="525"/>
        <v>0</v>
      </c>
      <c r="U625" s="1112">
        <f t="shared" si="526"/>
        <v>0</v>
      </c>
      <c r="V625" s="1112">
        <f t="shared" si="527"/>
        <v>0</v>
      </c>
      <c r="W625" s="1112">
        <f t="shared" si="528"/>
        <v>0</v>
      </c>
      <c r="X625" s="1112">
        <f t="shared" si="529"/>
        <v>0</v>
      </c>
      <c r="Y625" s="1113">
        <f t="shared" si="530"/>
        <v>0</v>
      </c>
      <c r="Z625" s="113"/>
      <c r="AA625" s="113"/>
      <c r="AB625" s="383">
        <v>0.59</v>
      </c>
      <c r="AC625" s="385">
        <f t="shared" si="531"/>
        <v>0</v>
      </c>
      <c r="AD625" s="1112">
        <f t="shared" si="532"/>
        <v>0</v>
      </c>
      <c r="AE625" s="1112">
        <f t="shared" si="533"/>
        <v>0</v>
      </c>
      <c r="AF625" s="1112">
        <f t="shared" si="534"/>
        <v>0</v>
      </c>
      <c r="AG625" s="1112">
        <f t="shared" si="535"/>
        <v>0</v>
      </c>
      <c r="AH625" s="1112">
        <f t="shared" si="536"/>
        <v>0</v>
      </c>
      <c r="AI625" s="1113">
        <f t="shared" si="537"/>
        <v>0</v>
      </c>
      <c r="AJ625" s="113"/>
      <c r="AK625" s="106"/>
      <c r="AL625" s="383">
        <v>0.59</v>
      </c>
      <c r="AM625" s="385">
        <f t="shared" si="538"/>
        <v>0</v>
      </c>
      <c r="AN625" s="1112">
        <f t="shared" si="539"/>
        <v>0</v>
      </c>
      <c r="AO625" s="1112">
        <f t="shared" si="540"/>
        <v>0</v>
      </c>
      <c r="AP625" s="1112">
        <f t="shared" si="541"/>
        <v>0</v>
      </c>
      <c r="AQ625" s="1112">
        <f t="shared" si="542"/>
        <v>0</v>
      </c>
      <c r="AR625" s="1112">
        <f t="shared" si="543"/>
        <v>0</v>
      </c>
      <c r="AS625" s="1113">
        <f t="shared" si="544"/>
        <v>0</v>
      </c>
      <c r="AT625" s="113"/>
      <c r="AU625" s="106"/>
      <c r="AV625" s="383">
        <v>0.59</v>
      </c>
      <c r="AW625" s="385">
        <f t="shared" si="516"/>
        <v>0</v>
      </c>
      <c r="AX625" s="1112">
        <f t="shared" si="517"/>
        <v>0</v>
      </c>
      <c r="AY625" s="1112">
        <f t="shared" si="518"/>
        <v>0</v>
      </c>
      <c r="AZ625" s="1112">
        <f t="shared" si="519"/>
        <v>0</v>
      </c>
      <c r="BA625" s="1112">
        <f t="shared" si="520"/>
        <v>0</v>
      </c>
      <c r="BB625" s="1112">
        <f t="shared" si="521"/>
        <v>0</v>
      </c>
      <c r="BC625" s="1113">
        <f t="shared" si="522"/>
        <v>0</v>
      </c>
      <c r="BD625" s="114"/>
      <c r="BE625" s="106"/>
      <c r="BF625" s="383">
        <v>0.59</v>
      </c>
      <c r="BG625" s="385">
        <f t="shared" si="545"/>
        <v>0</v>
      </c>
      <c r="BH625" s="1112">
        <f t="shared" si="546"/>
        <v>0</v>
      </c>
      <c r="BI625" s="1112">
        <f t="shared" si="547"/>
        <v>0</v>
      </c>
      <c r="BJ625" s="1112">
        <f t="shared" si="548"/>
        <v>0</v>
      </c>
      <c r="BK625" s="1112">
        <f t="shared" si="549"/>
        <v>0</v>
      </c>
      <c r="BL625" s="1112">
        <f t="shared" si="523"/>
        <v>0</v>
      </c>
      <c r="BM625" s="1113">
        <f t="shared" si="550"/>
        <v>0</v>
      </c>
    </row>
    <row r="626" spans="2:65" x14ac:dyDescent="0.25">
      <c r="B626" s="1103">
        <v>0.57999999999999996</v>
      </c>
      <c r="C626" s="381"/>
      <c r="D626" s="381"/>
      <c r="E626" s="381"/>
      <c r="F626" s="381"/>
      <c r="G626" s="381"/>
      <c r="H626" s="381"/>
      <c r="I626" s="1110">
        <f>'Form 5 BIODIESEL'!$F404</f>
        <v>0</v>
      </c>
      <c r="J626" s="1110">
        <f>'Form 5 BIODIESEL'!$G404</f>
        <v>0</v>
      </c>
      <c r="K626" s="1110">
        <f>'Form 6 LNG'!$F404</f>
        <v>0</v>
      </c>
      <c r="L626" s="1110">
        <f>'Form 6 LNG'!$G404</f>
        <v>0</v>
      </c>
      <c r="M626" s="1110">
        <f>'Form 7 BUNKER C'!$F404</f>
        <v>0</v>
      </c>
      <c r="N626" s="1110">
        <f>'Form 7 BUNKER C'!$G404</f>
        <v>0</v>
      </c>
      <c r="O626" s="1110">
        <f>'Form 8 LFO Diesel'!$F404</f>
        <v>0</v>
      </c>
      <c r="P626" s="1111">
        <f>'Form 8 LFO Diesel'!$G404</f>
        <v>0</v>
      </c>
      <c r="Q626" s="113"/>
      <c r="R626" s="383">
        <v>0.57999999999999996</v>
      </c>
      <c r="S626" s="385">
        <f t="shared" si="524"/>
        <v>0</v>
      </c>
      <c r="T626" s="1112">
        <f t="shared" si="525"/>
        <v>0</v>
      </c>
      <c r="U626" s="1112">
        <f t="shared" si="526"/>
        <v>0</v>
      </c>
      <c r="V626" s="1112">
        <f t="shared" si="527"/>
        <v>0</v>
      </c>
      <c r="W626" s="1112">
        <f t="shared" si="528"/>
        <v>0</v>
      </c>
      <c r="X626" s="1112">
        <f t="shared" si="529"/>
        <v>0</v>
      </c>
      <c r="Y626" s="1113">
        <f t="shared" si="530"/>
        <v>0</v>
      </c>
      <c r="Z626" s="113"/>
      <c r="AA626" s="113"/>
      <c r="AB626" s="383">
        <v>0.57999999999999996</v>
      </c>
      <c r="AC626" s="385">
        <f t="shared" si="531"/>
        <v>0</v>
      </c>
      <c r="AD626" s="1112">
        <f t="shared" si="532"/>
        <v>0</v>
      </c>
      <c r="AE626" s="1112">
        <f t="shared" si="533"/>
        <v>0</v>
      </c>
      <c r="AF626" s="1112">
        <f t="shared" si="534"/>
        <v>0</v>
      </c>
      <c r="AG626" s="1112">
        <f t="shared" si="535"/>
        <v>0</v>
      </c>
      <c r="AH626" s="1112">
        <f t="shared" si="536"/>
        <v>0</v>
      </c>
      <c r="AI626" s="1113">
        <f t="shared" si="537"/>
        <v>0</v>
      </c>
      <c r="AJ626" s="113"/>
      <c r="AK626" s="106"/>
      <c r="AL626" s="383">
        <v>0.57999999999999996</v>
      </c>
      <c r="AM626" s="385">
        <f t="shared" si="538"/>
        <v>0</v>
      </c>
      <c r="AN626" s="1112">
        <f t="shared" si="539"/>
        <v>0</v>
      </c>
      <c r="AO626" s="1112">
        <f t="shared" si="540"/>
        <v>0</v>
      </c>
      <c r="AP626" s="1112">
        <f t="shared" si="541"/>
        <v>0</v>
      </c>
      <c r="AQ626" s="1112">
        <f t="shared" si="542"/>
        <v>0</v>
      </c>
      <c r="AR626" s="1112">
        <f t="shared" si="543"/>
        <v>0</v>
      </c>
      <c r="AS626" s="1113">
        <f t="shared" si="544"/>
        <v>0</v>
      </c>
      <c r="AT626" s="113"/>
      <c r="AU626" s="106"/>
      <c r="AV626" s="383">
        <v>0.57999999999999996</v>
      </c>
      <c r="AW626" s="385">
        <f t="shared" si="516"/>
        <v>0</v>
      </c>
      <c r="AX626" s="1112">
        <f t="shared" si="517"/>
        <v>0</v>
      </c>
      <c r="AY626" s="1112">
        <f t="shared" si="518"/>
        <v>0</v>
      </c>
      <c r="AZ626" s="1112">
        <f t="shared" si="519"/>
        <v>0</v>
      </c>
      <c r="BA626" s="1112">
        <f t="shared" si="520"/>
        <v>0</v>
      </c>
      <c r="BB626" s="1112">
        <f t="shared" si="521"/>
        <v>0</v>
      </c>
      <c r="BC626" s="1113">
        <f t="shared" si="522"/>
        <v>0</v>
      </c>
      <c r="BD626" s="114"/>
      <c r="BE626" s="106"/>
      <c r="BF626" s="383">
        <v>0.57999999999999996</v>
      </c>
      <c r="BG626" s="385">
        <f t="shared" si="545"/>
        <v>0</v>
      </c>
      <c r="BH626" s="1112">
        <f t="shared" si="546"/>
        <v>0</v>
      </c>
      <c r="BI626" s="1112">
        <f t="shared" si="547"/>
        <v>0</v>
      </c>
      <c r="BJ626" s="1112">
        <f t="shared" si="548"/>
        <v>0</v>
      </c>
      <c r="BK626" s="1112">
        <f t="shared" si="549"/>
        <v>0</v>
      </c>
      <c r="BL626" s="1112">
        <f t="shared" si="523"/>
        <v>0</v>
      </c>
      <c r="BM626" s="1113">
        <f t="shared" si="550"/>
        <v>0</v>
      </c>
    </row>
    <row r="627" spans="2:65" x14ac:dyDescent="0.25">
      <c r="B627" s="1103">
        <v>0.56999999999999995</v>
      </c>
      <c r="C627" s="381"/>
      <c r="D627" s="381"/>
      <c r="E627" s="381"/>
      <c r="F627" s="381"/>
      <c r="G627" s="381"/>
      <c r="H627" s="381"/>
      <c r="I627" s="1110">
        <f>'Form 5 BIODIESEL'!$F405</f>
        <v>0</v>
      </c>
      <c r="J627" s="1110">
        <f>'Form 5 BIODIESEL'!$G405</f>
        <v>0</v>
      </c>
      <c r="K627" s="1110">
        <f>'Form 6 LNG'!$F405</f>
        <v>0</v>
      </c>
      <c r="L627" s="1110">
        <f>'Form 6 LNG'!$G405</f>
        <v>0</v>
      </c>
      <c r="M627" s="1110">
        <f>'Form 7 BUNKER C'!$F405</f>
        <v>0</v>
      </c>
      <c r="N627" s="1110">
        <f>'Form 7 BUNKER C'!$G405</f>
        <v>0</v>
      </c>
      <c r="O627" s="1110">
        <f>'Form 8 LFO Diesel'!$F405</f>
        <v>0</v>
      </c>
      <c r="P627" s="1111">
        <f>'Form 8 LFO Diesel'!$G405</f>
        <v>0</v>
      </c>
      <c r="Q627" s="113"/>
      <c r="R627" s="383">
        <v>0.56999999999999995</v>
      </c>
      <c r="S627" s="385">
        <f t="shared" si="524"/>
        <v>0</v>
      </c>
      <c r="T627" s="1112">
        <f t="shared" si="525"/>
        <v>0</v>
      </c>
      <c r="U627" s="1112">
        <f t="shared" si="526"/>
        <v>0</v>
      </c>
      <c r="V627" s="1112">
        <f t="shared" si="527"/>
        <v>0</v>
      </c>
      <c r="W627" s="1112">
        <f t="shared" si="528"/>
        <v>0</v>
      </c>
      <c r="X627" s="1112">
        <f t="shared" si="529"/>
        <v>0</v>
      </c>
      <c r="Y627" s="1113">
        <f t="shared" si="530"/>
        <v>0</v>
      </c>
      <c r="Z627" s="113"/>
      <c r="AA627" s="113"/>
      <c r="AB627" s="383">
        <v>0.56999999999999995</v>
      </c>
      <c r="AC627" s="385">
        <f t="shared" si="531"/>
        <v>0</v>
      </c>
      <c r="AD627" s="1112">
        <f t="shared" si="532"/>
        <v>0</v>
      </c>
      <c r="AE627" s="1112">
        <f t="shared" si="533"/>
        <v>0</v>
      </c>
      <c r="AF627" s="1112">
        <f t="shared" si="534"/>
        <v>0</v>
      </c>
      <c r="AG627" s="1112">
        <f t="shared" si="535"/>
        <v>0</v>
      </c>
      <c r="AH627" s="1112">
        <f t="shared" si="536"/>
        <v>0</v>
      </c>
      <c r="AI627" s="1113">
        <f t="shared" si="537"/>
        <v>0</v>
      </c>
      <c r="AJ627" s="113"/>
      <c r="AK627" s="106"/>
      <c r="AL627" s="383">
        <v>0.56999999999999995</v>
      </c>
      <c r="AM627" s="385">
        <f t="shared" si="538"/>
        <v>0</v>
      </c>
      <c r="AN627" s="1112">
        <f t="shared" si="539"/>
        <v>0</v>
      </c>
      <c r="AO627" s="1112">
        <f t="shared" si="540"/>
        <v>0</v>
      </c>
      <c r="AP627" s="1112">
        <f t="shared" si="541"/>
        <v>0</v>
      </c>
      <c r="AQ627" s="1112">
        <f t="shared" si="542"/>
        <v>0</v>
      </c>
      <c r="AR627" s="1112">
        <f t="shared" si="543"/>
        <v>0</v>
      </c>
      <c r="AS627" s="1113">
        <f t="shared" si="544"/>
        <v>0</v>
      </c>
      <c r="AT627" s="113"/>
      <c r="AU627" s="106"/>
      <c r="AV627" s="383">
        <v>0.56999999999999995</v>
      </c>
      <c r="AW627" s="385">
        <f t="shared" si="516"/>
        <v>0</v>
      </c>
      <c r="AX627" s="1112">
        <f t="shared" si="517"/>
        <v>0</v>
      </c>
      <c r="AY627" s="1112">
        <f t="shared" si="518"/>
        <v>0</v>
      </c>
      <c r="AZ627" s="1112">
        <f t="shared" si="519"/>
        <v>0</v>
      </c>
      <c r="BA627" s="1112">
        <f t="shared" si="520"/>
        <v>0</v>
      </c>
      <c r="BB627" s="1112">
        <f t="shared" si="521"/>
        <v>0</v>
      </c>
      <c r="BC627" s="1113">
        <f t="shared" si="522"/>
        <v>0</v>
      </c>
      <c r="BD627" s="114"/>
      <c r="BE627" s="106"/>
      <c r="BF627" s="383">
        <v>0.56999999999999995</v>
      </c>
      <c r="BG627" s="385">
        <f t="shared" si="545"/>
        <v>0</v>
      </c>
      <c r="BH627" s="1112">
        <f t="shared" si="546"/>
        <v>0</v>
      </c>
      <c r="BI627" s="1112">
        <f t="shared" si="547"/>
        <v>0</v>
      </c>
      <c r="BJ627" s="1112">
        <f t="shared" si="548"/>
        <v>0</v>
      </c>
      <c r="BK627" s="1112">
        <f t="shared" si="549"/>
        <v>0</v>
      </c>
      <c r="BL627" s="1112">
        <f t="shared" si="523"/>
        <v>0</v>
      </c>
      <c r="BM627" s="1113">
        <f t="shared" si="550"/>
        <v>0</v>
      </c>
    </row>
    <row r="628" spans="2:65" x14ac:dyDescent="0.25">
      <c r="B628" s="1103">
        <v>0.56000000000000005</v>
      </c>
      <c r="C628" s="381"/>
      <c r="D628" s="381"/>
      <c r="E628" s="381"/>
      <c r="F628" s="381"/>
      <c r="G628" s="381"/>
      <c r="H628" s="381"/>
      <c r="I628" s="1110">
        <f>'Form 5 BIODIESEL'!$F406</f>
        <v>0</v>
      </c>
      <c r="J628" s="1110">
        <f>'Form 5 BIODIESEL'!$G406</f>
        <v>0</v>
      </c>
      <c r="K628" s="1110">
        <f>'Form 6 LNG'!$F406</f>
        <v>0</v>
      </c>
      <c r="L628" s="1110">
        <f>'Form 6 LNG'!$G406</f>
        <v>0</v>
      </c>
      <c r="M628" s="1110">
        <f>'Form 7 BUNKER C'!$F406</f>
        <v>0</v>
      </c>
      <c r="N628" s="1110">
        <f>'Form 7 BUNKER C'!$G406</f>
        <v>0</v>
      </c>
      <c r="O628" s="1110">
        <f>'Form 8 LFO Diesel'!$F406</f>
        <v>0</v>
      </c>
      <c r="P628" s="1111">
        <f>'Form 8 LFO Diesel'!$G406</f>
        <v>0</v>
      </c>
      <c r="Q628" s="113"/>
      <c r="R628" s="383">
        <v>0.56000000000000005</v>
      </c>
      <c r="S628" s="385">
        <f t="shared" si="524"/>
        <v>0</v>
      </c>
      <c r="T628" s="1112">
        <f t="shared" si="525"/>
        <v>0</v>
      </c>
      <c r="U628" s="1112">
        <f t="shared" si="526"/>
        <v>0</v>
      </c>
      <c r="V628" s="1112">
        <f t="shared" si="527"/>
        <v>0</v>
      </c>
      <c r="W628" s="1112">
        <f t="shared" si="528"/>
        <v>0</v>
      </c>
      <c r="X628" s="1112">
        <f t="shared" si="529"/>
        <v>0</v>
      </c>
      <c r="Y628" s="1113">
        <f t="shared" si="530"/>
        <v>0</v>
      </c>
      <c r="Z628" s="113"/>
      <c r="AA628" s="113"/>
      <c r="AB628" s="383">
        <v>0.56000000000000005</v>
      </c>
      <c r="AC628" s="385">
        <f t="shared" si="531"/>
        <v>0</v>
      </c>
      <c r="AD628" s="1112">
        <f t="shared" si="532"/>
        <v>0</v>
      </c>
      <c r="AE628" s="1112">
        <f t="shared" si="533"/>
        <v>0</v>
      </c>
      <c r="AF628" s="1112">
        <f t="shared" si="534"/>
        <v>0</v>
      </c>
      <c r="AG628" s="1112">
        <f t="shared" si="535"/>
        <v>0</v>
      </c>
      <c r="AH628" s="1112">
        <f t="shared" si="536"/>
        <v>0</v>
      </c>
      <c r="AI628" s="1113">
        <f t="shared" si="537"/>
        <v>0</v>
      </c>
      <c r="AJ628" s="113"/>
      <c r="AK628" s="106"/>
      <c r="AL628" s="383">
        <v>0.56000000000000005</v>
      </c>
      <c r="AM628" s="385">
        <f t="shared" si="538"/>
        <v>0</v>
      </c>
      <c r="AN628" s="1112">
        <f t="shared" si="539"/>
        <v>0</v>
      </c>
      <c r="AO628" s="1112">
        <f t="shared" si="540"/>
        <v>0</v>
      </c>
      <c r="AP628" s="1112">
        <f t="shared" si="541"/>
        <v>0</v>
      </c>
      <c r="AQ628" s="1112">
        <f t="shared" si="542"/>
        <v>0</v>
      </c>
      <c r="AR628" s="1112">
        <f t="shared" si="543"/>
        <v>0</v>
      </c>
      <c r="AS628" s="1113">
        <f t="shared" si="544"/>
        <v>0</v>
      </c>
      <c r="AT628" s="113"/>
      <c r="AU628" s="106"/>
      <c r="AV628" s="383">
        <v>0.56000000000000005</v>
      </c>
      <c r="AW628" s="385">
        <f t="shared" si="516"/>
        <v>0</v>
      </c>
      <c r="AX628" s="1112">
        <f t="shared" si="517"/>
        <v>0</v>
      </c>
      <c r="AY628" s="1112">
        <f t="shared" si="518"/>
        <v>0</v>
      </c>
      <c r="AZ628" s="1112">
        <f t="shared" si="519"/>
        <v>0</v>
      </c>
      <c r="BA628" s="1112">
        <f t="shared" si="520"/>
        <v>0</v>
      </c>
      <c r="BB628" s="1112">
        <f t="shared" si="521"/>
        <v>0</v>
      </c>
      <c r="BC628" s="1113">
        <f t="shared" si="522"/>
        <v>0</v>
      </c>
      <c r="BD628" s="114"/>
      <c r="BE628" s="106"/>
      <c r="BF628" s="383">
        <v>0.56000000000000005</v>
      </c>
      <c r="BG628" s="385">
        <f t="shared" si="545"/>
        <v>0</v>
      </c>
      <c r="BH628" s="1112">
        <f t="shared" si="546"/>
        <v>0</v>
      </c>
      <c r="BI628" s="1112">
        <f t="shared" si="547"/>
        <v>0</v>
      </c>
      <c r="BJ628" s="1112">
        <f t="shared" si="548"/>
        <v>0</v>
      </c>
      <c r="BK628" s="1112">
        <f t="shared" si="549"/>
        <v>0</v>
      </c>
      <c r="BL628" s="1112">
        <f t="shared" si="523"/>
        <v>0</v>
      </c>
      <c r="BM628" s="1113">
        <f t="shared" si="550"/>
        <v>0</v>
      </c>
    </row>
    <row r="629" spans="2:65" x14ac:dyDescent="0.25">
      <c r="B629" s="1103">
        <v>0.55000000000000004</v>
      </c>
      <c r="C629" s="381"/>
      <c r="D629" s="381"/>
      <c r="E629" s="381"/>
      <c r="F629" s="381"/>
      <c r="G629" s="381"/>
      <c r="H629" s="381"/>
      <c r="I629" s="1110">
        <f>'Form 5 BIODIESEL'!$F407</f>
        <v>0</v>
      </c>
      <c r="J629" s="1110">
        <f>'Form 5 BIODIESEL'!$G407</f>
        <v>0</v>
      </c>
      <c r="K629" s="1110">
        <f>'Form 6 LNG'!$F407</f>
        <v>0</v>
      </c>
      <c r="L629" s="1110">
        <f>'Form 6 LNG'!$G407</f>
        <v>0</v>
      </c>
      <c r="M629" s="1110">
        <f>'Form 7 BUNKER C'!$F407</f>
        <v>0</v>
      </c>
      <c r="N629" s="1110">
        <f>'Form 7 BUNKER C'!$G407</f>
        <v>0</v>
      </c>
      <c r="O629" s="1110">
        <f>'Form 8 LFO Diesel'!$F407</f>
        <v>0</v>
      </c>
      <c r="P629" s="1111">
        <f>'Form 8 LFO Diesel'!$G407</f>
        <v>0</v>
      </c>
      <c r="Q629" s="113"/>
      <c r="R629" s="383">
        <v>0.55000000000000004</v>
      </c>
      <c r="S629" s="385">
        <f t="shared" si="524"/>
        <v>0</v>
      </c>
      <c r="T629" s="1112">
        <f t="shared" si="525"/>
        <v>0</v>
      </c>
      <c r="U629" s="1112">
        <f t="shared" si="526"/>
        <v>0</v>
      </c>
      <c r="V629" s="1112">
        <f t="shared" si="527"/>
        <v>0</v>
      </c>
      <c r="W629" s="1112">
        <f t="shared" si="528"/>
        <v>0</v>
      </c>
      <c r="X629" s="1112">
        <f t="shared" si="529"/>
        <v>0</v>
      </c>
      <c r="Y629" s="1113">
        <f t="shared" si="530"/>
        <v>0</v>
      </c>
      <c r="Z629" s="113"/>
      <c r="AA629" s="113"/>
      <c r="AB629" s="383">
        <v>0.55000000000000004</v>
      </c>
      <c r="AC629" s="385">
        <f t="shared" si="531"/>
        <v>0</v>
      </c>
      <c r="AD629" s="1112">
        <f t="shared" si="532"/>
        <v>0</v>
      </c>
      <c r="AE629" s="1112">
        <f t="shared" si="533"/>
        <v>0</v>
      </c>
      <c r="AF629" s="1112">
        <f t="shared" si="534"/>
        <v>0</v>
      </c>
      <c r="AG629" s="1112">
        <f t="shared" si="535"/>
        <v>0</v>
      </c>
      <c r="AH629" s="1112">
        <f t="shared" si="536"/>
        <v>0</v>
      </c>
      <c r="AI629" s="1113">
        <f t="shared" si="537"/>
        <v>0</v>
      </c>
      <c r="AJ629" s="113"/>
      <c r="AK629" s="106"/>
      <c r="AL629" s="383">
        <v>0.55000000000000004</v>
      </c>
      <c r="AM629" s="385">
        <f t="shared" si="538"/>
        <v>0</v>
      </c>
      <c r="AN629" s="1112">
        <f t="shared" si="539"/>
        <v>0</v>
      </c>
      <c r="AO629" s="1112">
        <f t="shared" si="540"/>
        <v>0</v>
      </c>
      <c r="AP629" s="1112">
        <f t="shared" si="541"/>
        <v>0</v>
      </c>
      <c r="AQ629" s="1112">
        <f t="shared" si="542"/>
        <v>0</v>
      </c>
      <c r="AR629" s="1112">
        <f t="shared" si="543"/>
        <v>0</v>
      </c>
      <c r="AS629" s="1113">
        <f t="shared" si="544"/>
        <v>0</v>
      </c>
      <c r="AT629" s="113"/>
      <c r="AU629" s="106"/>
      <c r="AV629" s="383">
        <v>0.55000000000000004</v>
      </c>
      <c r="AW629" s="385">
        <f t="shared" si="516"/>
        <v>0</v>
      </c>
      <c r="AX629" s="1112">
        <f t="shared" si="517"/>
        <v>0</v>
      </c>
      <c r="AY629" s="1112">
        <f t="shared" si="518"/>
        <v>0</v>
      </c>
      <c r="AZ629" s="1112">
        <f t="shared" si="519"/>
        <v>0</v>
      </c>
      <c r="BA629" s="1112">
        <f t="shared" si="520"/>
        <v>0</v>
      </c>
      <c r="BB629" s="1112">
        <f t="shared" si="521"/>
        <v>0</v>
      </c>
      <c r="BC629" s="1113">
        <f t="shared" si="522"/>
        <v>0</v>
      </c>
      <c r="BD629" s="114"/>
      <c r="BE629" s="106"/>
      <c r="BF629" s="383">
        <v>0.55000000000000004</v>
      </c>
      <c r="BG629" s="385">
        <f t="shared" si="545"/>
        <v>0</v>
      </c>
      <c r="BH629" s="1112">
        <f t="shared" si="546"/>
        <v>0</v>
      </c>
      <c r="BI629" s="1112">
        <f t="shared" si="547"/>
        <v>0</v>
      </c>
      <c r="BJ629" s="1112">
        <f t="shared" si="548"/>
        <v>0</v>
      </c>
      <c r="BK629" s="1112">
        <f t="shared" si="549"/>
        <v>0</v>
      </c>
      <c r="BL629" s="1112">
        <f t="shared" si="523"/>
        <v>0</v>
      </c>
      <c r="BM629" s="1113">
        <f t="shared" si="550"/>
        <v>0</v>
      </c>
    </row>
    <row r="630" spans="2:65" x14ac:dyDescent="0.25">
      <c r="B630" s="1103">
        <v>0.54</v>
      </c>
      <c r="C630" s="381"/>
      <c r="D630" s="381"/>
      <c r="E630" s="381"/>
      <c r="F630" s="381"/>
      <c r="G630" s="381"/>
      <c r="H630" s="381"/>
      <c r="I630" s="1110">
        <f>'Form 5 BIODIESEL'!$F408</f>
        <v>0</v>
      </c>
      <c r="J630" s="1110">
        <f>'Form 5 BIODIESEL'!$G408</f>
        <v>0</v>
      </c>
      <c r="K630" s="1110">
        <f>'Form 6 LNG'!$F408</f>
        <v>0</v>
      </c>
      <c r="L630" s="1110">
        <f>'Form 6 LNG'!$G408</f>
        <v>0</v>
      </c>
      <c r="M630" s="1110">
        <f>'Form 7 BUNKER C'!$F408</f>
        <v>0</v>
      </c>
      <c r="N630" s="1110">
        <f>'Form 7 BUNKER C'!$G408</f>
        <v>0</v>
      </c>
      <c r="O630" s="1110">
        <f>'Form 8 LFO Diesel'!$F408</f>
        <v>0</v>
      </c>
      <c r="P630" s="1111">
        <f>'Form 8 LFO Diesel'!$G408</f>
        <v>0</v>
      </c>
      <c r="Q630" s="113"/>
      <c r="R630" s="383">
        <v>0.54</v>
      </c>
      <c r="S630" s="385">
        <f t="shared" si="524"/>
        <v>0</v>
      </c>
      <c r="T630" s="1112">
        <f t="shared" si="525"/>
        <v>0</v>
      </c>
      <c r="U630" s="1112">
        <f t="shared" si="526"/>
        <v>0</v>
      </c>
      <c r="V630" s="1112">
        <f t="shared" si="527"/>
        <v>0</v>
      </c>
      <c r="W630" s="1112">
        <f t="shared" si="528"/>
        <v>0</v>
      </c>
      <c r="X630" s="1112">
        <f t="shared" si="529"/>
        <v>0</v>
      </c>
      <c r="Y630" s="1113">
        <f t="shared" si="530"/>
        <v>0</v>
      </c>
      <c r="Z630" s="113"/>
      <c r="AA630" s="113"/>
      <c r="AB630" s="383">
        <v>0.54</v>
      </c>
      <c r="AC630" s="385">
        <f t="shared" si="531"/>
        <v>0</v>
      </c>
      <c r="AD630" s="1112">
        <f t="shared" si="532"/>
        <v>0</v>
      </c>
      <c r="AE630" s="1112">
        <f t="shared" si="533"/>
        <v>0</v>
      </c>
      <c r="AF630" s="1112">
        <f t="shared" si="534"/>
        <v>0</v>
      </c>
      <c r="AG630" s="1112">
        <f t="shared" si="535"/>
        <v>0</v>
      </c>
      <c r="AH630" s="1112">
        <f t="shared" si="536"/>
        <v>0</v>
      </c>
      <c r="AI630" s="1113">
        <f t="shared" si="537"/>
        <v>0</v>
      </c>
      <c r="AJ630" s="113"/>
      <c r="AK630" s="106"/>
      <c r="AL630" s="383">
        <v>0.54</v>
      </c>
      <c r="AM630" s="385">
        <f t="shared" si="538"/>
        <v>0</v>
      </c>
      <c r="AN630" s="1112">
        <f t="shared" si="539"/>
        <v>0</v>
      </c>
      <c r="AO630" s="1112">
        <f t="shared" si="540"/>
        <v>0</v>
      </c>
      <c r="AP630" s="1112">
        <f t="shared" si="541"/>
        <v>0</v>
      </c>
      <c r="AQ630" s="1112">
        <f t="shared" si="542"/>
        <v>0</v>
      </c>
      <c r="AR630" s="1112">
        <f t="shared" si="543"/>
        <v>0</v>
      </c>
      <c r="AS630" s="1113">
        <f t="shared" si="544"/>
        <v>0</v>
      </c>
      <c r="AT630" s="113"/>
      <c r="AU630" s="106"/>
      <c r="AV630" s="383">
        <v>0.54</v>
      </c>
      <c r="AW630" s="385">
        <f t="shared" si="516"/>
        <v>0</v>
      </c>
      <c r="AX630" s="1112">
        <f t="shared" si="517"/>
        <v>0</v>
      </c>
      <c r="AY630" s="1112">
        <f t="shared" si="518"/>
        <v>0</v>
      </c>
      <c r="AZ630" s="1112">
        <f t="shared" si="519"/>
        <v>0</v>
      </c>
      <c r="BA630" s="1112">
        <f t="shared" si="520"/>
        <v>0</v>
      </c>
      <c r="BB630" s="1112">
        <f t="shared" si="521"/>
        <v>0</v>
      </c>
      <c r="BC630" s="1113">
        <f t="shared" si="522"/>
        <v>0</v>
      </c>
      <c r="BD630" s="114"/>
      <c r="BE630" s="106"/>
      <c r="BF630" s="383">
        <v>0.54</v>
      </c>
      <c r="BG630" s="385">
        <f t="shared" si="545"/>
        <v>0</v>
      </c>
      <c r="BH630" s="1112">
        <f t="shared" si="546"/>
        <v>0</v>
      </c>
      <c r="BI630" s="1112">
        <f t="shared" si="547"/>
        <v>0</v>
      </c>
      <c r="BJ630" s="1112">
        <f t="shared" si="548"/>
        <v>0</v>
      </c>
      <c r="BK630" s="1112">
        <f t="shared" si="549"/>
        <v>0</v>
      </c>
      <c r="BL630" s="1112">
        <f t="shared" si="523"/>
        <v>0</v>
      </c>
      <c r="BM630" s="1113">
        <f t="shared" si="550"/>
        <v>0</v>
      </c>
    </row>
    <row r="631" spans="2:65" x14ac:dyDescent="0.25">
      <c r="B631" s="1103">
        <v>0.53</v>
      </c>
      <c r="C631" s="381"/>
      <c r="D631" s="381"/>
      <c r="E631" s="381"/>
      <c r="F631" s="381"/>
      <c r="G631" s="381"/>
      <c r="H631" s="381"/>
      <c r="I631" s="1110">
        <f>'Form 5 BIODIESEL'!$F409</f>
        <v>0</v>
      </c>
      <c r="J631" s="1110">
        <f>'Form 5 BIODIESEL'!$G409</f>
        <v>0</v>
      </c>
      <c r="K631" s="1110">
        <f>'Form 6 LNG'!$F409</f>
        <v>0</v>
      </c>
      <c r="L631" s="1110">
        <f>'Form 6 LNG'!$G409</f>
        <v>0</v>
      </c>
      <c r="M631" s="1110">
        <f>'Form 7 BUNKER C'!$F409</f>
        <v>0</v>
      </c>
      <c r="N631" s="1110">
        <f>'Form 7 BUNKER C'!$G409</f>
        <v>0</v>
      </c>
      <c r="O631" s="1110">
        <f>'Form 8 LFO Diesel'!$F409</f>
        <v>0</v>
      </c>
      <c r="P631" s="1111">
        <f>'Form 8 LFO Diesel'!$G409</f>
        <v>0</v>
      </c>
      <c r="Q631" s="113"/>
      <c r="R631" s="383">
        <v>0.53</v>
      </c>
      <c r="S631" s="385">
        <f t="shared" si="524"/>
        <v>0</v>
      </c>
      <c r="T631" s="1112">
        <f t="shared" si="525"/>
        <v>0</v>
      </c>
      <c r="U631" s="1112">
        <f t="shared" si="526"/>
        <v>0</v>
      </c>
      <c r="V631" s="1112">
        <f t="shared" si="527"/>
        <v>0</v>
      </c>
      <c r="W631" s="1112">
        <f t="shared" si="528"/>
        <v>0</v>
      </c>
      <c r="X631" s="1112">
        <f t="shared" si="529"/>
        <v>0</v>
      </c>
      <c r="Y631" s="1113">
        <f t="shared" si="530"/>
        <v>0</v>
      </c>
      <c r="Z631" s="113"/>
      <c r="AA631" s="113"/>
      <c r="AB631" s="383">
        <v>0.53</v>
      </c>
      <c r="AC631" s="385">
        <f t="shared" si="531"/>
        <v>0</v>
      </c>
      <c r="AD631" s="1112">
        <f t="shared" si="532"/>
        <v>0</v>
      </c>
      <c r="AE631" s="1112">
        <f t="shared" si="533"/>
        <v>0</v>
      </c>
      <c r="AF631" s="1112">
        <f t="shared" si="534"/>
        <v>0</v>
      </c>
      <c r="AG631" s="1112">
        <f t="shared" si="535"/>
        <v>0</v>
      </c>
      <c r="AH631" s="1112">
        <f t="shared" si="536"/>
        <v>0</v>
      </c>
      <c r="AI631" s="1113">
        <f t="shared" si="537"/>
        <v>0</v>
      </c>
      <c r="AJ631" s="113"/>
      <c r="AK631" s="106"/>
      <c r="AL631" s="383">
        <v>0.53</v>
      </c>
      <c r="AM631" s="385">
        <f t="shared" si="538"/>
        <v>0</v>
      </c>
      <c r="AN631" s="1112">
        <f t="shared" si="539"/>
        <v>0</v>
      </c>
      <c r="AO631" s="1112">
        <f t="shared" si="540"/>
        <v>0</v>
      </c>
      <c r="AP631" s="1112">
        <f t="shared" si="541"/>
        <v>0</v>
      </c>
      <c r="AQ631" s="1112">
        <f t="shared" si="542"/>
        <v>0</v>
      </c>
      <c r="AR631" s="1112">
        <f t="shared" si="543"/>
        <v>0</v>
      </c>
      <c r="AS631" s="1113">
        <f t="shared" si="544"/>
        <v>0</v>
      </c>
      <c r="AT631" s="113"/>
      <c r="AU631" s="106"/>
      <c r="AV631" s="383">
        <v>0.53</v>
      </c>
      <c r="AW631" s="385">
        <f t="shared" si="516"/>
        <v>0</v>
      </c>
      <c r="AX631" s="1112">
        <f t="shared" si="517"/>
        <v>0</v>
      </c>
      <c r="AY631" s="1112">
        <f t="shared" si="518"/>
        <v>0</v>
      </c>
      <c r="AZ631" s="1112">
        <f t="shared" si="519"/>
        <v>0</v>
      </c>
      <c r="BA631" s="1112">
        <f t="shared" si="520"/>
        <v>0</v>
      </c>
      <c r="BB631" s="1112">
        <f t="shared" si="521"/>
        <v>0</v>
      </c>
      <c r="BC631" s="1113">
        <f t="shared" si="522"/>
        <v>0</v>
      </c>
      <c r="BD631" s="114"/>
      <c r="BE631" s="106"/>
      <c r="BF631" s="383">
        <v>0.53</v>
      </c>
      <c r="BG631" s="385">
        <f t="shared" si="545"/>
        <v>0</v>
      </c>
      <c r="BH631" s="1112">
        <f t="shared" si="546"/>
        <v>0</v>
      </c>
      <c r="BI631" s="1112">
        <f t="shared" si="547"/>
        <v>0</v>
      </c>
      <c r="BJ631" s="1112">
        <f t="shared" si="548"/>
        <v>0</v>
      </c>
      <c r="BK631" s="1112">
        <f t="shared" si="549"/>
        <v>0</v>
      </c>
      <c r="BL631" s="1112">
        <f t="shared" si="523"/>
        <v>0</v>
      </c>
      <c r="BM631" s="1113">
        <f t="shared" si="550"/>
        <v>0</v>
      </c>
    </row>
    <row r="632" spans="2:65" x14ac:dyDescent="0.25">
      <c r="B632" s="1103">
        <v>0.52</v>
      </c>
      <c r="C632" s="381"/>
      <c r="D632" s="381"/>
      <c r="E632" s="381"/>
      <c r="F632" s="381"/>
      <c r="G632" s="381"/>
      <c r="H632" s="381"/>
      <c r="I632" s="1110">
        <f>'Form 5 BIODIESEL'!$F410</f>
        <v>0</v>
      </c>
      <c r="J632" s="1110">
        <f>'Form 5 BIODIESEL'!$G410</f>
        <v>0</v>
      </c>
      <c r="K632" s="1110">
        <f>'Form 6 LNG'!$F410</f>
        <v>0</v>
      </c>
      <c r="L632" s="1110">
        <f>'Form 6 LNG'!$G410</f>
        <v>0</v>
      </c>
      <c r="M632" s="1110">
        <f>'Form 7 BUNKER C'!$F410</f>
        <v>0</v>
      </c>
      <c r="N632" s="1110">
        <f>'Form 7 BUNKER C'!$G410</f>
        <v>0</v>
      </c>
      <c r="O632" s="1110">
        <f>'Form 8 LFO Diesel'!$F410</f>
        <v>0</v>
      </c>
      <c r="P632" s="1111">
        <f>'Form 8 LFO Diesel'!$G410</f>
        <v>0</v>
      </c>
      <c r="Q632" s="113"/>
      <c r="R632" s="383">
        <v>0.52</v>
      </c>
      <c r="S632" s="385">
        <f t="shared" si="524"/>
        <v>0</v>
      </c>
      <c r="T632" s="1112">
        <f t="shared" si="525"/>
        <v>0</v>
      </c>
      <c r="U632" s="1112">
        <f t="shared" si="526"/>
        <v>0</v>
      </c>
      <c r="V632" s="1112">
        <f t="shared" si="527"/>
        <v>0</v>
      </c>
      <c r="W632" s="1112">
        <f t="shared" si="528"/>
        <v>0</v>
      </c>
      <c r="X632" s="1112">
        <f t="shared" si="529"/>
        <v>0</v>
      </c>
      <c r="Y632" s="1113">
        <f t="shared" si="530"/>
        <v>0</v>
      </c>
      <c r="Z632" s="113"/>
      <c r="AA632" s="113"/>
      <c r="AB632" s="383">
        <v>0.52</v>
      </c>
      <c r="AC632" s="385">
        <f t="shared" si="531"/>
        <v>0</v>
      </c>
      <c r="AD632" s="1112">
        <f t="shared" si="532"/>
        <v>0</v>
      </c>
      <c r="AE632" s="1112">
        <f t="shared" si="533"/>
        <v>0</v>
      </c>
      <c r="AF632" s="1112">
        <f t="shared" si="534"/>
        <v>0</v>
      </c>
      <c r="AG632" s="1112">
        <f t="shared" si="535"/>
        <v>0</v>
      </c>
      <c r="AH632" s="1112">
        <f t="shared" si="536"/>
        <v>0</v>
      </c>
      <c r="AI632" s="1113">
        <f t="shared" si="537"/>
        <v>0</v>
      </c>
      <c r="AJ632" s="113"/>
      <c r="AK632" s="106"/>
      <c r="AL632" s="383">
        <v>0.52</v>
      </c>
      <c r="AM632" s="385">
        <f t="shared" si="538"/>
        <v>0</v>
      </c>
      <c r="AN632" s="1112">
        <f t="shared" si="539"/>
        <v>0</v>
      </c>
      <c r="AO632" s="1112">
        <f t="shared" si="540"/>
        <v>0</v>
      </c>
      <c r="AP632" s="1112">
        <f t="shared" si="541"/>
        <v>0</v>
      </c>
      <c r="AQ632" s="1112">
        <f t="shared" si="542"/>
        <v>0</v>
      </c>
      <c r="AR632" s="1112">
        <f t="shared" si="543"/>
        <v>0</v>
      </c>
      <c r="AS632" s="1113">
        <f t="shared" si="544"/>
        <v>0</v>
      </c>
      <c r="AT632" s="113"/>
      <c r="AU632" s="106"/>
      <c r="AV632" s="383">
        <v>0.52</v>
      </c>
      <c r="AW632" s="385">
        <f t="shared" si="516"/>
        <v>0</v>
      </c>
      <c r="AX632" s="1112">
        <f t="shared" si="517"/>
        <v>0</v>
      </c>
      <c r="AY632" s="1112">
        <f t="shared" si="518"/>
        <v>0</v>
      </c>
      <c r="AZ632" s="1112">
        <f t="shared" si="519"/>
        <v>0</v>
      </c>
      <c r="BA632" s="1112">
        <f t="shared" si="520"/>
        <v>0</v>
      </c>
      <c r="BB632" s="1112">
        <f t="shared" si="521"/>
        <v>0</v>
      </c>
      <c r="BC632" s="1113">
        <f t="shared" si="522"/>
        <v>0</v>
      </c>
      <c r="BD632" s="114"/>
      <c r="BE632" s="106"/>
      <c r="BF632" s="383">
        <v>0.52</v>
      </c>
      <c r="BG632" s="385">
        <f t="shared" si="545"/>
        <v>0</v>
      </c>
      <c r="BH632" s="1112">
        <f t="shared" si="546"/>
        <v>0</v>
      </c>
      <c r="BI632" s="1112">
        <f t="shared" si="547"/>
        <v>0</v>
      </c>
      <c r="BJ632" s="1112">
        <f t="shared" si="548"/>
        <v>0</v>
      </c>
      <c r="BK632" s="1112">
        <f t="shared" si="549"/>
        <v>0</v>
      </c>
      <c r="BL632" s="1112">
        <f t="shared" si="523"/>
        <v>0</v>
      </c>
      <c r="BM632" s="1113">
        <f t="shared" si="550"/>
        <v>0</v>
      </c>
    </row>
    <row r="633" spans="2:65" x14ac:dyDescent="0.25">
      <c r="B633" s="1103">
        <v>0.51</v>
      </c>
      <c r="C633" s="381"/>
      <c r="D633" s="381"/>
      <c r="E633" s="381"/>
      <c r="F633" s="381"/>
      <c r="G633" s="381"/>
      <c r="H633" s="381"/>
      <c r="I633" s="1110">
        <f>'Form 5 BIODIESEL'!$F411</f>
        <v>0</v>
      </c>
      <c r="J633" s="1110">
        <f>'Form 5 BIODIESEL'!$G411</f>
        <v>0</v>
      </c>
      <c r="K633" s="1110">
        <f>'Form 6 LNG'!$F411</f>
        <v>0</v>
      </c>
      <c r="L633" s="1110">
        <f>'Form 6 LNG'!$G411</f>
        <v>0</v>
      </c>
      <c r="M633" s="1110">
        <f>'Form 7 BUNKER C'!$F411</f>
        <v>0</v>
      </c>
      <c r="N633" s="1110">
        <f>'Form 7 BUNKER C'!$G411</f>
        <v>0</v>
      </c>
      <c r="O633" s="1110">
        <f>'Form 8 LFO Diesel'!$F411</f>
        <v>0</v>
      </c>
      <c r="P633" s="1111">
        <f>'Form 8 LFO Diesel'!$G411</f>
        <v>0</v>
      </c>
      <c r="Q633" s="113"/>
      <c r="R633" s="383">
        <v>0.51</v>
      </c>
      <c r="S633" s="385">
        <f t="shared" si="524"/>
        <v>0</v>
      </c>
      <c r="T633" s="1112">
        <f t="shared" si="525"/>
        <v>0</v>
      </c>
      <c r="U633" s="1112">
        <f t="shared" si="526"/>
        <v>0</v>
      </c>
      <c r="V633" s="1112">
        <f t="shared" si="527"/>
        <v>0</v>
      </c>
      <c r="W633" s="1112">
        <f t="shared" si="528"/>
        <v>0</v>
      </c>
      <c r="X633" s="1112">
        <f t="shared" si="529"/>
        <v>0</v>
      </c>
      <c r="Y633" s="1113">
        <f t="shared" si="530"/>
        <v>0</v>
      </c>
      <c r="Z633" s="113"/>
      <c r="AA633" s="113"/>
      <c r="AB633" s="383">
        <v>0.51</v>
      </c>
      <c r="AC633" s="385">
        <f t="shared" si="531"/>
        <v>0</v>
      </c>
      <c r="AD633" s="1112">
        <f t="shared" si="532"/>
        <v>0</v>
      </c>
      <c r="AE633" s="1112">
        <f t="shared" si="533"/>
        <v>0</v>
      </c>
      <c r="AF633" s="1112">
        <f t="shared" si="534"/>
        <v>0</v>
      </c>
      <c r="AG633" s="1112">
        <f t="shared" si="535"/>
        <v>0</v>
      </c>
      <c r="AH633" s="1112">
        <f t="shared" si="536"/>
        <v>0</v>
      </c>
      <c r="AI633" s="1113">
        <f t="shared" si="537"/>
        <v>0</v>
      </c>
      <c r="AJ633" s="113"/>
      <c r="AK633" s="106"/>
      <c r="AL633" s="383">
        <v>0.51</v>
      </c>
      <c r="AM633" s="385">
        <f t="shared" si="538"/>
        <v>0</v>
      </c>
      <c r="AN633" s="1112">
        <f t="shared" si="539"/>
        <v>0</v>
      </c>
      <c r="AO633" s="1112">
        <f t="shared" si="540"/>
        <v>0</v>
      </c>
      <c r="AP633" s="1112">
        <f t="shared" si="541"/>
        <v>0</v>
      </c>
      <c r="AQ633" s="1112">
        <f t="shared" si="542"/>
        <v>0</v>
      </c>
      <c r="AR633" s="1112">
        <f t="shared" si="543"/>
        <v>0</v>
      </c>
      <c r="AS633" s="1113">
        <f t="shared" si="544"/>
        <v>0</v>
      </c>
      <c r="AT633" s="113"/>
      <c r="AU633" s="106"/>
      <c r="AV633" s="383">
        <v>0.51</v>
      </c>
      <c r="AW633" s="385">
        <f t="shared" si="516"/>
        <v>0</v>
      </c>
      <c r="AX633" s="1112">
        <f t="shared" si="517"/>
        <v>0</v>
      </c>
      <c r="AY633" s="1112">
        <f t="shared" si="518"/>
        <v>0</v>
      </c>
      <c r="AZ633" s="1112">
        <f t="shared" si="519"/>
        <v>0</v>
      </c>
      <c r="BA633" s="1112">
        <f t="shared" si="520"/>
        <v>0</v>
      </c>
      <c r="BB633" s="1112">
        <f t="shared" si="521"/>
        <v>0</v>
      </c>
      <c r="BC633" s="1113">
        <f t="shared" si="522"/>
        <v>0</v>
      </c>
      <c r="BD633" s="114"/>
      <c r="BE633" s="106"/>
      <c r="BF633" s="383">
        <v>0.51</v>
      </c>
      <c r="BG633" s="385">
        <f t="shared" si="545"/>
        <v>0</v>
      </c>
      <c r="BH633" s="1112">
        <f t="shared" si="546"/>
        <v>0</v>
      </c>
      <c r="BI633" s="1112">
        <f t="shared" si="547"/>
        <v>0</v>
      </c>
      <c r="BJ633" s="1112">
        <f t="shared" si="548"/>
        <v>0</v>
      </c>
      <c r="BK633" s="1112">
        <f t="shared" si="549"/>
        <v>0</v>
      </c>
      <c r="BL633" s="1112">
        <f t="shared" si="523"/>
        <v>0</v>
      </c>
      <c r="BM633" s="1113">
        <f t="shared" si="550"/>
        <v>0</v>
      </c>
    </row>
    <row r="634" spans="2:65" x14ac:dyDescent="0.25">
      <c r="B634" s="1103">
        <v>0.5</v>
      </c>
      <c r="C634" s="381"/>
      <c r="D634" s="381"/>
      <c r="E634" s="381"/>
      <c r="F634" s="381"/>
      <c r="G634" s="381"/>
      <c r="H634" s="381"/>
      <c r="I634" s="1110">
        <f>'Form 5 BIODIESEL'!$F412</f>
        <v>0</v>
      </c>
      <c r="J634" s="1110">
        <f>'Form 5 BIODIESEL'!$G412</f>
        <v>0</v>
      </c>
      <c r="K634" s="1110">
        <f>'Form 6 LNG'!$F412</f>
        <v>0</v>
      </c>
      <c r="L634" s="1110">
        <f>'Form 6 LNG'!$G412</f>
        <v>0</v>
      </c>
      <c r="M634" s="1110">
        <f>'Form 7 BUNKER C'!$F412</f>
        <v>0</v>
      </c>
      <c r="N634" s="1110">
        <f>'Form 7 BUNKER C'!$G412</f>
        <v>0</v>
      </c>
      <c r="O634" s="1110">
        <f>'Form 8 LFO Diesel'!$F412</f>
        <v>0</v>
      </c>
      <c r="P634" s="1111">
        <f>'Form 8 LFO Diesel'!$G412</f>
        <v>0</v>
      </c>
      <c r="Q634" s="113"/>
      <c r="R634" s="383">
        <v>0.5</v>
      </c>
      <c r="S634" s="385">
        <f t="shared" si="524"/>
        <v>0</v>
      </c>
      <c r="T634" s="1112">
        <f t="shared" si="525"/>
        <v>0</v>
      </c>
      <c r="U634" s="1112">
        <f t="shared" si="526"/>
        <v>0</v>
      </c>
      <c r="V634" s="1112">
        <f t="shared" si="527"/>
        <v>0</v>
      </c>
      <c r="W634" s="1112">
        <f t="shared" si="528"/>
        <v>0</v>
      </c>
      <c r="X634" s="1112">
        <f t="shared" si="529"/>
        <v>0</v>
      </c>
      <c r="Y634" s="1113">
        <f t="shared" si="530"/>
        <v>0</v>
      </c>
      <c r="Z634" s="113"/>
      <c r="AA634" s="113"/>
      <c r="AB634" s="383">
        <v>0.5</v>
      </c>
      <c r="AC634" s="385">
        <f t="shared" si="531"/>
        <v>0</v>
      </c>
      <c r="AD634" s="1112">
        <f t="shared" si="532"/>
        <v>0</v>
      </c>
      <c r="AE634" s="1112">
        <f t="shared" si="533"/>
        <v>0</v>
      </c>
      <c r="AF634" s="1112">
        <f t="shared" si="534"/>
        <v>0</v>
      </c>
      <c r="AG634" s="1112">
        <f t="shared" si="535"/>
        <v>0</v>
      </c>
      <c r="AH634" s="1112">
        <f t="shared" si="536"/>
        <v>0</v>
      </c>
      <c r="AI634" s="1113">
        <f t="shared" si="537"/>
        <v>0</v>
      </c>
      <c r="AJ634" s="113"/>
      <c r="AK634" s="106"/>
      <c r="AL634" s="383">
        <v>0.5</v>
      </c>
      <c r="AM634" s="385">
        <f t="shared" si="538"/>
        <v>0</v>
      </c>
      <c r="AN634" s="1112">
        <f t="shared" si="539"/>
        <v>0</v>
      </c>
      <c r="AO634" s="1112">
        <f t="shared" si="540"/>
        <v>0</v>
      </c>
      <c r="AP634" s="1112">
        <f t="shared" si="541"/>
        <v>0</v>
      </c>
      <c r="AQ634" s="1112">
        <f t="shared" si="542"/>
        <v>0</v>
      </c>
      <c r="AR634" s="1112">
        <f t="shared" si="543"/>
        <v>0</v>
      </c>
      <c r="AS634" s="1113">
        <f t="shared" si="544"/>
        <v>0</v>
      </c>
      <c r="AT634" s="113"/>
      <c r="AU634" s="106"/>
      <c r="AV634" s="383">
        <v>0.5</v>
      </c>
      <c r="AW634" s="385">
        <f t="shared" si="516"/>
        <v>0</v>
      </c>
      <c r="AX634" s="1112">
        <f t="shared" si="517"/>
        <v>0</v>
      </c>
      <c r="AY634" s="1112">
        <f t="shared" si="518"/>
        <v>0</v>
      </c>
      <c r="AZ634" s="1112">
        <f t="shared" si="519"/>
        <v>0</v>
      </c>
      <c r="BA634" s="1112">
        <f t="shared" si="520"/>
        <v>0</v>
      </c>
      <c r="BB634" s="1112">
        <f t="shared" si="521"/>
        <v>0</v>
      </c>
      <c r="BC634" s="1113">
        <f t="shared" si="522"/>
        <v>0</v>
      </c>
      <c r="BD634" s="114"/>
      <c r="BE634" s="106"/>
      <c r="BF634" s="383">
        <v>0.5</v>
      </c>
      <c r="BG634" s="385">
        <f t="shared" si="545"/>
        <v>0</v>
      </c>
      <c r="BH634" s="1112">
        <f t="shared" si="546"/>
        <v>0</v>
      </c>
      <c r="BI634" s="1112">
        <f t="shared" si="547"/>
        <v>0</v>
      </c>
      <c r="BJ634" s="1112">
        <f t="shared" si="548"/>
        <v>0</v>
      </c>
      <c r="BK634" s="1112">
        <f t="shared" si="549"/>
        <v>0</v>
      </c>
      <c r="BL634" s="1112">
        <f t="shared" si="523"/>
        <v>0</v>
      </c>
      <c r="BM634" s="1113">
        <f t="shared" si="550"/>
        <v>0</v>
      </c>
    </row>
    <row r="635" spans="2:65" x14ac:dyDescent="0.25">
      <c r="B635" s="1103">
        <v>0.49</v>
      </c>
      <c r="C635" s="381"/>
      <c r="D635" s="381"/>
      <c r="E635" s="381"/>
      <c r="F635" s="381"/>
      <c r="G635" s="381"/>
      <c r="H635" s="381"/>
      <c r="I635" s="1110">
        <f>'Form 5 BIODIESEL'!$F413</f>
        <v>0</v>
      </c>
      <c r="J635" s="1110">
        <f>'Form 5 BIODIESEL'!$G413</f>
        <v>0</v>
      </c>
      <c r="K635" s="1110">
        <f>'Form 6 LNG'!$F413</f>
        <v>0</v>
      </c>
      <c r="L635" s="1110">
        <f>'Form 6 LNG'!$G413</f>
        <v>0</v>
      </c>
      <c r="M635" s="1110">
        <f>'Form 7 BUNKER C'!$F413</f>
        <v>0</v>
      </c>
      <c r="N635" s="1110">
        <f>'Form 7 BUNKER C'!$G413</f>
        <v>0</v>
      </c>
      <c r="O635" s="1110">
        <f>'Form 8 LFO Diesel'!$F413</f>
        <v>0</v>
      </c>
      <c r="P635" s="1111">
        <f>'Form 8 LFO Diesel'!$G413</f>
        <v>0</v>
      </c>
      <c r="Q635" s="113"/>
      <c r="R635" s="383">
        <v>0.49</v>
      </c>
      <c r="S635" s="385">
        <f t="shared" si="524"/>
        <v>0</v>
      </c>
      <c r="T635" s="1112">
        <f t="shared" si="525"/>
        <v>0</v>
      </c>
      <c r="U635" s="1112">
        <f t="shared" si="526"/>
        <v>0</v>
      </c>
      <c r="V635" s="1112">
        <f t="shared" si="527"/>
        <v>0</v>
      </c>
      <c r="W635" s="1112">
        <f t="shared" si="528"/>
        <v>0</v>
      </c>
      <c r="X635" s="1112">
        <f t="shared" si="529"/>
        <v>0</v>
      </c>
      <c r="Y635" s="1113">
        <f t="shared" si="530"/>
        <v>0</v>
      </c>
      <c r="Z635" s="113"/>
      <c r="AA635" s="113"/>
      <c r="AB635" s="383">
        <v>0.49</v>
      </c>
      <c r="AC635" s="385">
        <f t="shared" si="531"/>
        <v>0</v>
      </c>
      <c r="AD635" s="1112">
        <f t="shared" si="532"/>
        <v>0</v>
      </c>
      <c r="AE635" s="1112">
        <f t="shared" si="533"/>
        <v>0</v>
      </c>
      <c r="AF635" s="1112">
        <f t="shared" si="534"/>
        <v>0</v>
      </c>
      <c r="AG635" s="1112">
        <f t="shared" si="535"/>
        <v>0</v>
      </c>
      <c r="AH635" s="1112">
        <f t="shared" si="536"/>
        <v>0</v>
      </c>
      <c r="AI635" s="1113">
        <f t="shared" si="537"/>
        <v>0</v>
      </c>
      <c r="AJ635" s="113"/>
      <c r="AK635" s="106"/>
      <c r="AL635" s="383">
        <v>0.49</v>
      </c>
      <c r="AM635" s="385">
        <f t="shared" si="538"/>
        <v>0</v>
      </c>
      <c r="AN635" s="1112">
        <f t="shared" si="539"/>
        <v>0</v>
      </c>
      <c r="AO635" s="1112">
        <f t="shared" si="540"/>
        <v>0</v>
      </c>
      <c r="AP635" s="1112">
        <f t="shared" si="541"/>
        <v>0</v>
      </c>
      <c r="AQ635" s="1112">
        <f t="shared" si="542"/>
        <v>0</v>
      </c>
      <c r="AR635" s="1112">
        <f t="shared" si="543"/>
        <v>0</v>
      </c>
      <c r="AS635" s="1113">
        <f t="shared" si="544"/>
        <v>0</v>
      </c>
      <c r="AT635" s="113"/>
      <c r="AU635" s="106"/>
      <c r="AV635" s="383">
        <v>0.49</v>
      </c>
      <c r="AW635" s="385">
        <f t="shared" si="516"/>
        <v>0</v>
      </c>
      <c r="AX635" s="1112">
        <f t="shared" si="517"/>
        <v>0</v>
      </c>
      <c r="AY635" s="1112">
        <f t="shared" si="518"/>
        <v>0</v>
      </c>
      <c r="AZ635" s="1112">
        <f t="shared" si="519"/>
        <v>0</v>
      </c>
      <c r="BA635" s="1112">
        <f t="shared" si="520"/>
        <v>0</v>
      </c>
      <c r="BB635" s="1112">
        <f t="shared" si="521"/>
        <v>0</v>
      </c>
      <c r="BC635" s="1113">
        <f t="shared" si="522"/>
        <v>0</v>
      </c>
      <c r="BD635" s="114"/>
      <c r="BE635" s="106"/>
      <c r="BF635" s="383">
        <v>0.49</v>
      </c>
      <c r="BG635" s="385">
        <f t="shared" si="545"/>
        <v>0</v>
      </c>
      <c r="BH635" s="1112">
        <f t="shared" si="546"/>
        <v>0</v>
      </c>
      <c r="BI635" s="1112">
        <f t="shared" si="547"/>
        <v>0</v>
      </c>
      <c r="BJ635" s="1112">
        <f t="shared" si="548"/>
        <v>0</v>
      </c>
      <c r="BK635" s="1112">
        <f t="shared" si="549"/>
        <v>0</v>
      </c>
      <c r="BL635" s="1112">
        <f t="shared" si="523"/>
        <v>0</v>
      </c>
      <c r="BM635" s="1113">
        <f t="shared" si="550"/>
        <v>0</v>
      </c>
    </row>
    <row r="636" spans="2:65" x14ac:dyDescent="0.25">
      <c r="B636" s="1103">
        <v>0.48</v>
      </c>
      <c r="C636" s="381"/>
      <c r="D636" s="381"/>
      <c r="E636" s="381"/>
      <c r="F636" s="381"/>
      <c r="G636" s="381"/>
      <c r="H636" s="381"/>
      <c r="I636" s="1110">
        <f>'Form 5 BIODIESEL'!$F414</f>
        <v>0</v>
      </c>
      <c r="J636" s="1110">
        <f>'Form 5 BIODIESEL'!$G414</f>
        <v>0</v>
      </c>
      <c r="K636" s="1110">
        <f>'Form 6 LNG'!$F414</f>
        <v>0</v>
      </c>
      <c r="L636" s="1110">
        <f>'Form 6 LNG'!$G414</f>
        <v>0</v>
      </c>
      <c r="M636" s="1110">
        <f>'Form 7 BUNKER C'!$F414</f>
        <v>0</v>
      </c>
      <c r="N636" s="1110">
        <f>'Form 7 BUNKER C'!$G414</f>
        <v>0</v>
      </c>
      <c r="O636" s="1110">
        <f>'Form 8 LFO Diesel'!$F414</f>
        <v>0</v>
      </c>
      <c r="P636" s="1111">
        <f>'Form 8 LFO Diesel'!$G414</f>
        <v>0</v>
      </c>
      <c r="Q636" s="113"/>
      <c r="R636" s="383">
        <v>0.48</v>
      </c>
      <c r="S636" s="385">
        <f t="shared" si="524"/>
        <v>0</v>
      </c>
      <c r="T636" s="1112">
        <f t="shared" si="525"/>
        <v>0</v>
      </c>
      <c r="U636" s="1112">
        <f t="shared" si="526"/>
        <v>0</v>
      </c>
      <c r="V636" s="1112">
        <f t="shared" si="527"/>
        <v>0</v>
      </c>
      <c r="W636" s="1112">
        <f t="shared" si="528"/>
        <v>0</v>
      </c>
      <c r="X636" s="1112">
        <f t="shared" si="529"/>
        <v>0</v>
      </c>
      <c r="Y636" s="1113">
        <f t="shared" si="530"/>
        <v>0</v>
      </c>
      <c r="Z636" s="113"/>
      <c r="AA636" s="113"/>
      <c r="AB636" s="383">
        <v>0.48</v>
      </c>
      <c r="AC636" s="385">
        <f t="shared" si="531"/>
        <v>0</v>
      </c>
      <c r="AD636" s="1112">
        <f t="shared" si="532"/>
        <v>0</v>
      </c>
      <c r="AE636" s="1112">
        <f t="shared" si="533"/>
        <v>0</v>
      </c>
      <c r="AF636" s="1112">
        <f t="shared" si="534"/>
        <v>0</v>
      </c>
      <c r="AG636" s="1112">
        <f t="shared" si="535"/>
        <v>0</v>
      </c>
      <c r="AH636" s="1112">
        <f t="shared" si="536"/>
        <v>0</v>
      </c>
      <c r="AI636" s="1113">
        <f t="shared" si="537"/>
        <v>0</v>
      </c>
      <c r="AJ636" s="113"/>
      <c r="AK636" s="106"/>
      <c r="AL636" s="383">
        <v>0.48</v>
      </c>
      <c r="AM636" s="385">
        <f t="shared" si="538"/>
        <v>0</v>
      </c>
      <c r="AN636" s="1112">
        <f t="shared" si="539"/>
        <v>0</v>
      </c>
      <c r="AO636" s="1112">
        <f t="shared" si="540"/>
        <v>0</v>
      </c>
      <c r="AP636" s="1112">
        <f t="shared" si="541"/>
        <v>0</v>
      </c>
      <c r="AQ636" s="1112">
        <f t="shared" si="542"/>
        <v>0</v>
      </c>
      <c r="AR636" s="1112">
        <f t="shared" si="543"/>
        <v>0</v>
      </c>
      <c r="AS636" s="1113">
        <f t="shared" si="544"/>
        <v>0</v>
      </c>
      <c r="AT636" s="113"/>
      <c r="AU636" s="106"/>
      <c r="AV636" s="383">
        <v>0.48</v>
      </c>
      <c r="AW636" s="385">
        <f t="shared" si="516"/>
        <v>0</v>
      </c>
      <c r="AX636" s="1112">
        <f t="shared" si="517"/>
        <v>0</v>
      </c>
      <c r="AY636" s="1112">
        <f t="shared" si="518"/>
        <v>0</v>
      </c>
      <c r="AZ636" s="1112">
        <f t="shared" si="519"/>
        <v>0</v>
      </c>
      <c r="BA636" s="1112">
        <f t="shared" si="520"/>
        <v>0</v>
      </c>
      <c r="BB636" s="1112">
        <f t="shared" si="521"/>
        <v>0</v>
      </c>
      <c r="BC636" s="1113">
        <f t="shared" si="522"/>
        <v>0</v>
      </c>
      <c r="BD636" s="114"/>
      <c r="BE636" s="106"/>
      <c r="BF636" s="383">
        <v>0.48</v>
      </c>
      <c r="BG636" s="385">
        <f t="shared" si="545"/>
        <v>0</v>
      </c>
      <c r="BH636" s="1112">
        <f t="shared" si="546"/>
        <v>0</v>
      </c>
      <c r="BI636" s="1112">
        <f t="shared" si="547"/>
        <v>0</v>
      </c>
      <c r="BJ636" s="1112">
        <f t="shared" si="548"/>
        <v>0</v>
      </c>
      <c r="BK636" s="1112">
        <f t="shared" si="549"/>
        <v>0</v>
      </c>
      <c r="BL636" s="1112">
        <f t="shared" si="523"/>
        <v>0</v>
      </c>
      <c r="BM636" s="1113">
        <f t="shared" si="550"/>
        <v>0</v>
      </c>
    </row>
    <row r="637" spans="2:65" x14ac:dyDescent="0.25">
      <c r="B637" s="1103">
        <v>0.47</v>
      </c>
      <c r="C637" s="381"/>
      <c r="D637" s="381"/>
      <c r="E637" s="381"/>
      <c r="F637" s="381"/>
      <c r="G637" s="381"/>
      <c r="H637" s="381"/>
      <c r="I637" s="1110">
        <f>'Form 5 BIODIESEL'!$F415</f>
        <v>0</v>
      </c>
      <c r="J637" s="1110">
        <f>'Form 5 BIODIESEL'!$G415</f>
        <v>0</v>
      </c>
      <c r="K637" s="1110">
        <f>'Form 6 LNG'!$F415</f>
        <v>0</v>
      </c>
      <c r="L637" s="1110">
        <f>'Form 6 LNG'!$G415</f>
        <v>0</v>
      </c>
      <c r="M637" s="1110">
        <f>'Form 7 BUNKER C'!$F415</f>
        <v>0</v>
      </c>
      <c r="N637" s="1110">
        <f>'Form 7 BUNKER C'!$G415</f>
        <v>0</v>
      </c>
      <c r="O637" s="1110">
        <f>'Form 8 LFO Diesel'!$F415</f>
        <v>0</v>
      </c>
      <c r="P637" s="1111">
        <f>'Form 8 LFO Diesel'!$G415</f>
        <v>0</v>
      </c>
      <c r="Q637" s="113"/>
      <c r="R637" s="383">
        <v>0.47</v>
      </c>
      <c r="S637" s="385">
        <f t="shared" si="524"/>
        <v>0</v>
      </c>
      <c r="T637" s="1112">
        <f t="shared" si="525"/>
        <v>0</v>
      </c>
      <c r="U637" s="1112">
        <f t="shared" si="526"/>
        <v>0</v>
      </c>
      <c r="V637" s="1112">
        <f t="shared" si="527"/>
        <v>0</v>
      </c>
      <c r="W637" s="1112">
        <f t="shared" si="528"/>
        <v>0</v>
      </c>
      <c r="X637" s="1112">
        <f t="shared" si="529"/>
        <v>0</v>
      </c>
      <c r="Y637" s="1113">
        <f t="shared" si="530"/>
        <v>0</v>
      </c>
      <c r="Z637" s="113"/>
      <c r="AA637" s="113"/>
      <c r="AB637" s="383">
        <v>0.47</v>
      </c>
      <c r="AC637" s="385">
        <f t="shared" si="531"/>
        <v>0</v>
      </c>
      <c r="AD637" s="1112">
        <f t="shared" si="532"/>
        <v>0</v>
      </c>
      <c r="AE637" s="1112">
        <f t="shared" si="533"/>
        <v>0</v>
      </c>
      <c r="AF637" s="1112">
        <f t="shared" si="534"/>
        <v>0</v>
      </c>
      <c r="AG637" s="1112">
        <f t="shared" si="535"/>
        <v>0</v>
      </c>
      <c r="AH637" s="1112">
        <f t="shared" si="536"/>
        <v>0</v>
      </c>
      <c r="AI637" s="1113">
        <f t="shared" si="537"/>
        <v>0</v>
      </c>
      <c r="AJ637" s="113"/>
      <c r="AK637" s="106"/>
      <c r="AL637" s="383">
        <v>0.47</v>
      </c>
      <c r="AM637" s="385">
        <f t="shared" si="538"/>
        <v>0</v>
      </c>
      <c r="AN637" s="1112">
        <f t="shared" si="539"/>
        <v>0</v>
      </c>
      <c r="AO637" s="1112">
        <f t="shared" si="540"/>
        <v>0</v>
      </c>
      <c r="AP637" s="1112">
        <f t="shared" si="541"/>
        <v>0</v>
      </c>
      <c r="AQ637" s="1112">
        <f t="shared" si="542"/>
        <v>0</v>
      </c>
      <c r="AR637" s="1112">
        <f t="shared" si="543"/>
        <v>0</v>
      </c>
      <c r="AS637" s="1113">
        <f t="shared" si="544"/>
        <v>0</v>
      </c>
      <c r="AT637" s="113"/>
      <c r="AU637" s="106"/>
      <c r="AV637" s="383">
        <v>0.47</v>
      </c>
      <c r="AW637" s="385">
        <f t="shared" si="516"/>
        <v>0</v>
      </c>
      <c r="AX637" s="1112">
        <f t="shared" si="517"/>
        <v>0</v>
      </c>
      <c r="AY637" s="1112">
        <f t="shared" si="518"/>
        <v>0</v>
      </c>
      <c r="AZ637" s="1112">
        <f t="shared" si="519"/>
        <v>0</v>
      </c>
      <c r="BA637" s="1112">
        <f t="shared" si="520"/>
        <v>0</v>
      </c>
      <c r="BB637" s="1112">
        <f t="shared" si="521"/>
        <v>0</v>
      </c>
      <c r="BC637" s="1113">
        <f t="shared" si="522"/>
        <v>0</v>
      </c>
      <c r="BD637" s="114"/>
      <c r="BE637" s="106"/>
      <c r="BF637" s="383">
        <v>0.47</v>
      </c>
      <c r="BG637" s="385">
        <f t="shared" si="545"/>
        <v>0</v>
      </c>
      <c r="BH637" s="1112">
        <f t="shared" si="546"/>
        <v>0</v>
      </c>
      <c r="BI637" s="1112">
        <f t="shared" si="547"/>
        <v>0</v>
      </c>
      <c r="BJ637" s="1112">
        <f t="shared" si="548"/>
        <v>0</v>
      </c>
      <c r="BK637" s="1112">
        <f t="shared" si="549"/>
        <v>0</v>
      </c>
      <c r="BL637" s="1112">
        <f t="shared" si="523"/>
        <v>0</v>
      </c>
      <c r="BM637" s="1113">
        <f t="shared" si="550"/>
        <v>0</v>
      </c>
    </row>
    <row r="638" spans="2:65" x14ac:dyDescent="0.25">
      <c r="B638" s="1103">
        <v>0.46</v>
      </c>
      <c r="C638" s="381"/>
      <c r="D638" s="381"/>
      <c r="E638" s="381"/>
      <c r="F638" s="381"/>
      <c r="G638" s="381"/>
      <c r="H638" s="381"/>
      <c r="I638" s="1110">
        <f>'Form 5 BIODIESEL'!$F416</f>
        <v>0</v>
      </c>
      <c r="J638" s="1110">
        <f>'Form 5 BIODIESEL'!$G416</f>
        <v>0</v>
      </c>
      <c r="K638" s="1110">
        <f>'Form 6 LNG'!$F416</f>
        <v>0</v>
      </c>
      <c r="L638" s="1110">
        <f>'Form 6 LNG'!$G416</f>
        <v>0</v>
      </c>
      <c r="M638" s="1110">
        <f>'Form 7 BUNKER C'!$F416</f>
        <v>0</v>
      </c>
      <c r="N638" s="1110">
        <f>'Form 7 BUNKER C'!$G416</f>
        <v>0</v>
      </c>
      <c r="O638" s="1110">
        <f>'Form 8 LFO Diesel'!$F416</f>
        <v>0</v>
      </c>
      <c r="P638" s="1111">
        <f>'Form 8 LFO Diesel'!$G416</f>
        <v>0</v>
      </c>
      <c r="Q638" s="113"/>
      <c r="R638" s="383">
        <v>0.46</v>
      </c>
      <c r="S638" s="385">
        <f t="shared" si="524"/>
        <v>0</v>
      </c>
      <c r="T638" s="1112">
        <f t="shared" si="525"/>
        <v>0</v>
      </c>
      <c r="U638" s="1112">
        <f t="shared" si="526"/>
        <v>0</v>
      </c>
      <c r="V638" s="1112">
        <f t="shared" si="527"/>
        <v>0</v>
      </c>
      <c r="W638" s="1112">
        <f t="shared" si="528"/>
        <v>0</v>
      </c>
      <c r="X638" s="1112">
        <f t="shared" si="529"/>
        <v>0</v>
      </c>
      <c r="Y638" s="1113">
        <f t="shared" si="530"/>
        <v>0</v>
      </c>
      <c r="Z638" s="113"/>
      <c r="AA638" s="113"/>
      <c r="AB638" s="383">
        <v>0.46</v>
      </c>
      <c r="AC638" s="385">
        <f t="shared" si="531"/>
        <v>0</v>
      </c>
      <c r="AD638" s="1112">
        <f t="shared" si="532"/>
        <v>0</v>
      </c>
      <c r="AE638" s="1112">
        <f t="shared" si="533"/>
        <v>0</v>
      </c>
      <c r="AF638" s="1112">
        <f t="shared" si="534"/>
        <v>0</v>
      </c>
      <c r="AG638" s="1112">
        <f t="shared" si="535"/>
        <v>0</v>
      </c>
      <c r="AH638" s="1112">
        <f t="shared" si="536"/>
        <v>0</v>
      </c>
      <c r="AI638" s="1113">
        <f t="shared" si="537"/>
        <v>0</v>
      </c>
      <c r="AJ638" s="113"/>
      <c r="AK638" s="106"/>
      <c r="AL638" s="383">
        <v>0.46</v>
      </c>
      <c r="AM638" s="385">
        <f t="shared" si="538"/>
        <v>0</v>
      </c>
      <c r="AN638" s="1112">
        <f t="shared" si="539"/>
        <v>0</v>
      </c>
      <c r="AO638" s="1112">
        <f t="shared" si="540"/>
        <v>0</v>
      </c>
      <c r="AP638" s="1112">
        <f t="shared" si="541"/>
        <v>0</v>
      </c>
      <c r="AQ638" s="1112">
        <f t="shared" si="542"/>
        <v>0</v>
      </c>
      <c r="AR638" s="1112">
        <f t="shared" si="543"/>
        <v>0</v>
      </c>
      <c r="AS638" s="1113">
        <f t="shared" si="544"/>
        <v>0</v>
      </c>
      <c r="AT638" s="113"/>
      <c r="AU638" s="106"/>
      <c r="AV638" s="383">
        <v>0.46</v>
      </c>
      <c r="AW638" s="385">
        <f t="shared" si="516"/>
        <v>0</v>
      </c>
      <c r="AX638" s="1112">
        <f t="shared" si="517"/>
        <v>0</v>
      </c>
      <c r="AY638" s="1112">
        <f t="shared" si="518"/>
        <v>0</v>
      </c>
      <c r="AZ638" s="1112">
        <f t="shared" si="519"/>
        <v>0</v>
      </c>
      <c r="BA638" s="1112">
        <f t="shared" si="520"/>
        <v>0</v>
      </c>
      <c r="BB638" s="1112">
        <f t="shared" si="521"/>
        <v>0</v>
      </c>
      <c r="BC638" s="1113">
        <f t="shared" si="522"/>
        <v>0</v>
      </c>
      <c r="BD638" s="114"/>
      <c r="BE638" s="106"/>
      <c r="BF638" s="383">
        <v>0.46</v>
      </c>
      <c r="BG638" s="385">
        <f t="shared" si="545"/>
        <v>0</v>
      </c>
      <c r="BH638" s="1112">
        <f t="shared" si="546"/>
        <v>0</v>
      </c>
      <c r="BI638" s="1112">
        <f t="shared" si="547"/>
        <v>0</v>
      </c>
      <c r="BJ638" s="1112">
        <f t="shared" si="548"/>
        <v>0</v>
      </c>
      <c r="BK638" s="1112">
        <f t="shared" si="549"/>
        <v>0</v>
      </c>
      <c r="BL638" s="1112">
        <f t="shared" si="523"/>
        <v>0</v>
      </c>
      <c r="BM638" s="1113">
        <f t="shared" si="550"/>
        <v>0</v>
      </c>
    </row>
    <row r="639" spans="2:65" x14ac:dyDescent="0.25">
      <c r="B639" s="1103">
        <v>0.45</v>
      </c>
      <c r="C639" s="381"/>
      <c r="D639" s="381"/>
      <c r="E639" s="381"/>
      <c r="F639" s="381"/>
      <c r="G639" s="381"/>
      <c r="H639" s="381"/>
      <c r="I639" s="1110">
        <f>'Form 5 BIODIESEL'!$F417</f>
        <v>0</v>
      </c>
      <c r="J639" s="1110">
        <f>'Form 5 BIODIESEL'!$G417</f>
        <v>0</v>
      </c>
      <c r="K639" s="1110">
        <f>'Form 6 LNG'!$F417</f>
        <v>0</v>
      </c>
      <c r="L639" s="1110">
        <f>'Form 6 LNG'!$G417</f>
        <v>0</v>
      </c>
      <c r="M639" s="1110">
        <f>'Form 7 BUNKER C'!$F417</f>
        <v>0</v>
      </c>
      <c r="N639" s="1110">
        <f>'Form 7 BUNKER C'!$G417</f>
        <v>0</v>
      </c>
      <c r="O639" s="1110">
        <f>'Form 8 LFO Diesel'!$F417</f>
        <v>0</v>
      </c>
      <c r="P639" s="1111">
        <f>'Form 8 LFO Diesel'!$G417</f>
        <v>0</v>
      </c>
      <c r="Q639" s="113"/>
      <c r="R639" s="383">
        <v>0.45</v>
      </c>
      <c r="S639" s="385">
        <f t="shared" si="524"/>
        <v>0</v>
      </c>
      <c r="T639" s="1112">
        <f t="shared" si="525"/>
        <v>0</v>
      </c>
      <c r="U639" s="1112">
        <f t="shared" si="526"/>
        <v>0</v>
      </c>
      <c r="V639" s="1112">
        <f t="shared" si="527"/>
        <v>0</v>
      </c>
      <c r="W639" s="1112">
        <f t="shared" si="528"/>
        <v>0</v>
      </c>
      <c r="X639" s="1112">
        <f t="shared" si="529"/>
        <v>0</v>
      </c>
      <c r="Y639" s="1113">
        <f t="shared" si="530"/>
        <v>0</v>
      </c>
      <c r="Z639" s="113"/>
      <c r="AA639" s="113"/>
      <c r="AB639" s="383">
        <v>0.45</v>
      </c>
      <c r="AC639" s="385">
        <f t="shared" si="531"/>
        <v>0</v>
      </c>
      <c r="AD639" s="1112">
        <f t="shared" si="532"/>
        <v>0</v>
      </c>
      <c r="AE639" s="1112">
        <f t="shared" si="533"/>
        <v>0</v>
      </c>
      <c r="AF639" s="1112">
        <f t="shared" si="534"/>
        <v>0</v>
      </c>
      <c r="AG639" s="1112">
        <f t="shared" si="535"/>
        <v>0</v>
      </c>
      <c r="AH639" s="1112">
        <f t="shared" si="536"/>
        <v>0</v>
      </c>
      <c r="AI639" s="1113">
        <f t="shared" si="537"/>
        <v>0</v>
      </c>
      <c r="AJ639" s="113"/>
      <c r="AK639" s="106"/>
      <c r="AL639" s="383">
        <v>0.45</v>
      </c>
      <c r="AM639" s="385">
        <f t="shared" si="538"/>
        <v>0</v>
      </c>
      <c r="AN639" s="1112">
        <f t="shared" si="539"/>
        <v>0</v>
      </c>
      <c r="AO639" s="1112">
        <f t="shared" si="540"/>
        <v>0</v>
      </c>
      <c r="AP639" s="1112">
        <f t="shared" si="541"/>
        <v>0</v>
      </c>
      <c r="AQ639" s="1112">
        <f t="shared" si="542"/>
        <v>0</v>
      </c>
      <c r="AR639" s="1112">
        <f t="shared" si="543"/>
        <v>0</v>
      </c>
      <c r="AS639" s="1113">
        <f t="shared" si="544"/>
        <v>0</v>
      </c>
      <c r="AT639" s="113"/>
      <c r="AU639" s="106"/>
      <c r="AV639" s="383">
        <v>0.45</v>
      </c>
      <c r="AW639" s="385">
        <f t="shared" si="516"/>
        <v>0</v>
      </c>
      <c r="AX639" s="1112">
        <f t="shared" si="517"/>
        <v>0</v>
      </c>
      <c r="AY639" s="1112">
        <f t="shared" si="518"/>
        <v>0</v>
      </c>
      <c r="AZ639" s="1112">
        <f t="shared" si="519"/>
        <v>0</v>
      </c>
      <c r="BA639" s="1112">
        <f t="shared" si="520"/>
        <v>0</v>
      </c>
      <c r="BB639" s="1112">
        <f t="shared" si="521"/>
        <v>0</v>
      </c>
      <c r="BC639" s="1113">
        <f t="shared" si="522"/>
        <v>0</v>
      </c>
      <c r="BD639" s="114"/>
      <c r="BE639" s="106"/>
      <c r="BF639" s="383">
        <v>0.45</v>
      </c>
      <c r="BG639" s="385">
        <f t="shared" si="545"/>
        <v>0</v>
      </c>
      <c r="BH639" s="1112">
        <f t="shared" si="546"/>
        <v>0</v>
      </c>
      <c r="BI639" s="1112">
        <f t="shared" si="547"/>
        <v>0</v>
      </c>
      <c r="BJ639" s="1112">
        <f t="shared" si="548"/>
        <v>0</v>
      </c>
      <c r="BK639" s="1112">
        <f t="shared" si="549"/>
        <v>0</v>
      </c>
      <c r="BL639" s="1112">
        <f t="shared" si="523"/>
        <v>0</v>
      </c>
      <c r="BM639" s="1113">
        <f t="shared" si="550"/>
        <v>0</v>
      </c>
    </row>
    <row r="640" spans="2:65" x14ac:dyDescent="0.25">
      <c r="B640" s="1103">
        <v>0.44</v>
      </c>
      <c r="C640" s="381"/>
      <c r="D640" s="381"/>
      <c r="E640" s="381"/>
      <c r="F640" s="381"/>
      <c r="G640" s="381"/>
      <c r="H640" s="381"/>
      <c r="I640" s="1110">
        <f>'Form 5 BIODIESEL'!$F418</f>
        <v>0</v>
      </c>
      <c r="J640" s="1110">
        <f>'Form 5 BIODIESEL'!$G418</f>
        <v>0</v>
      </c>
      <c r="K640" s="1110">
        <f>'Form 6 LNG'!$F418</f>
        <v>0</v>
      </c>
      <c r="L640" s="1110">
        <f>'Form 6 LNG'!$G418</f>
        <v>0</v>
      </c>
      <c r="M640" s="1110">
        <f>'Form 7 BUNKER C'!$F418</f>
        <v>0</v>
      </c>
      <c r="N640" s="1110">
        <f>'Form 7 BUNKER C'!$G418</f>
        <v>0</v>
      </c>
      <c r="O640" s="1110">
        <f>'Form 8 LFO Diesel'!$F418</f>
        <v>0</v>
      </c>
      <c r="P640" s="1111">
        <f>'Form 8 LFO Diesel'!$G418</f>
        <v>0</v>
      </c>
      <c r="Q640" s="113"/>
      <c r="R640" s="383">
        <v>0.44</v>
      </c>
      <c r="S640" s="385">
        <f t="shared" si="524"/>
        <v>0</v>
      </c>
      <c r="T640" s="1112">
        <f t="shared" si="525"/>
        <v>0</v>
      </c>
      <c r="U640" s="1112">
        <f t="shared" si="526"/>
        <v>0</v>
      </c>
      <c r="V640" s="1112">
        <f t="shared" si="527"/>
        <v>0</v>
      </c>
      <c r="W640" s="1112">
        <f t="shared" si="528"/>
        <v>0</v>
      </c>
      <c r="X640" s="1112">
        <f t="shared" si="529"/>
        <v>0</v>
      </c>
      <c r="Y640" s="1113">
        <f t="shared" si="530"/>
        <v>0</v>
      </c>
      <c r="Z640" s="113"/>
      <c r="AA640" s="113"/>
      <c r="AB640" s="383">
        <v>0.44</v>
      </c>
      <c r="AC640" s="385">
        <f t="shared" si="531"/>
        <v>0</v>
      </c>
      <c r="AD640" s="1112">
        <f t="shared" si="532"/>
        <v>0</v>
      </c>
      <c r="AE640" s="1112">
        <f t="shared" si="533"/>
        <v>0</v>
      </c>
      <c r="AF640" s="1112">
        <f t="shared" si="534"/>
        <v>0</v>
      </c>
      <c r="AG640" s="1112">
        <f t="shared" si="535"/>
        <v>0</v>
      </c>
      <c r="AH640" s="1112">
        <f t="shared" si="536"/>
        <v>0</v>
      </c>
      <c r="AI640" s="1113">
        <f t="shared" si="537"/>
        <v>0</v>
      </c>
      <c r="AJ640" s="113"/>
      <c r="AK640" s="106"/>
      <c r="AL640" s="383">
        <v>0.44</v>
      </c>
      <c r="AM640" s="385">
        <f t="shared" si="538"/>
        <v>0</v>
      </c>
      <c r="AN640" s="1112">
        <f t="shared" si="539"/>
        <v>0</v>
      </c>
      <c r="AO640" s="1112">
        <f t="shared" si="540"/>
        <v>0</v>
      </c>
      <c r="AP640" s="1112">
        <f t="shared" si="541"/>
        <v>0</v>
      </c>
      <c r="AQ640" s="1112">
        <f t="shared" si="542"/>
        <v>0</v>
      </c>
      <c r="AR640" s="1112">
        <f t="shared" si="543"/>
        <v>0</v>
      </c>
      <c r="AS640" s="1113">
        <f t="shared" si="544"/>
        <v>0</v>
      </c>
      <c r="AT640" s="113"/>
      <c r="AU640" s="106"/>
      <c r="AV640" s="383">
        <v>0.44</v>
      </c>
      <c r="AW640" s="385">
        <f t="shared" si="516"/>
        <v>0</v>
      </c>
      <c r="AX640" s="1112">
        <f t="shared" si="517"/>
        <v>0</v>
      </c>
      <c r="AY640" s="1112">
        <f t="shared" si="518"/>
        <v>0</v>
      </c>
      <c r="AZ640" s="1112">
        <f t="shared" si="519"/>
        <v>0</v>
      </c>
      <c r="BA640" s="1112">
        <f t="shared" si="520"/>
        <v>0</v>
      </c>
      <c r="BB640" s="1112">
        <f t="shared" si="521"/>
        <v>0</v>
      </c>
      <c r="BC640" s="1113">
        <f t="shared" si="522"/>
        <v>0</v>
      </c>
      <c r="BD640" s="114"/>
      <c r="BE640" s="106"/>
      <c r="BF640" s="383">
        <v>0.44</v>
      </c>
      <c r="BG640" s="385">
        <f t="shared" si="545"/>
        <v>0</v>
      </c>
      <c r="BH640" s="1112">
        <f t="shared" si="546"/>
        <v>0</v>
      </c>
      <c r="BI640" s="1112">
        <f t="shared" si="547"/>
        <v>0</v>
      </c>
      <c r="BJ640" s="1112">
        <f t="shared" si="548"/>
        <v>0</v>
      </c>
      <c r="BK640" s="1112">
        <f t="shared" si="549"/>
        <v>0</v>
      </c>
      <c r="BL640" s="1112">
        <f t="shared" si="523"/>
        <v>0</v>
      </c>
      <c r="BM640" s="1113">
        <f t="shared" si="550"/>
        <v>0</v>
      </c>
    </row>
    <row r="641" spans="2:65" x14ac:dyDescent="0.25">
      <c r="B641" s="1103">
        <v>0.43</v>
      </c>
      <c r="C641" s="381"/>
      <c r="D641" s="381"/>
      <c r="E641" s="381"/>
      <c r="F641" s="381"/>
      <c r="G641" s="381"/>
      <c r="H641" s="381"/>
      <c r="I641" s="1110">
        <f>'Form 5 BIODIESEL'!$F419</f>
        <v>0</v>
      </c>
      <c r="J641" s="1110">
        <f>'Form 5 BIODIESEL'!$G419</f>
        <v>0</v>
      </c>
      <c r="K641" s="1110">
        <f>'Form 6 LNG'!$F419</f>
        <v>0</v>
      </c>
      <c r="L641" s="1110">
        <f>'Form 6 LNG'!$G419</f>
        <v>0</v>
      </c>
      <c r="M641" s="1110">
        <f>'Form 7 BUNKER C'!$F419</f>
        <v>0</v>
      </c>
      <c r="N641" s="1110">
        <f>'Form 7 BUNKER C'!$G419</f>
        <v>0</v>
      </c>
      <c r="O641" s="1110">
        <f>'Form 8 LFO Diesel'!$F419</f>
        <v>0</v>
      </c>
      <c r="P641" s="1111">
        <f>'Form 8 LFO Diesel'!$G419</f>
        <v>0</v>
      </c>
      <c r="Q641" s="113"/>
      <c r="R641" s="383">
        <v>0.43</v>
      </c>
      <c r="S641" s="385">
        <f t="shared" si="524"/>
        <v>0</v>
      </c>
      <c r="T641" s="1112">
        <f t="shared" si="525"/>
        <v>0</v>
      </c>
      <c r="U641" s="1112">
        <f t="shared" si="526"/>
        <v>0</v>
      </c>
      <c r="V641" s="1112">
        <f t="shared" si="527"/>
        <v>0</v>
      </c>
      <c r="W641" s="1112">
        <f t="shared" si="528"/>
        <v>0</v>
      </c>
      <c r="X641" s="1112">
        <f t="shared" si="529"/>
        <v>0</v>
      </c>
      <c r="Y641" s="1113">
        <f t="shared" si="530"/>
        <v>0</v>
      </c>
      <c r="Z641" s="113"/>
      <c r="AA641" s="113"/>
      <c r="AB641" s="383">
        <v>0.43</v>
      </c>
      <c r="AC641" s="385">
        <f t="shared" si="531"/>
        <v>0</v>
      </c>
      <c r="AD641" s="1112">
        <f t="shared" si="532"/>
        <v>0</v>
      </c>
      <c r="AE641" s="1112">
        <f t="shared" si="533"/>
        <v>0</v>
      </c>
      <c r="AF641" s="1112">
        <f t="shared" si="534"/>
        <v>0</v>
      </c>
      <c r="AG641" s="1112">
        <f t="shared" si="535"/>
        <v>0</v>
      </c>
      <c r="AH641" s="1112">
        <f t="shared" si="536"/>
        <v>0</v>
      </c>
      <c r="AI641" s="1113">
        <f t="shared" si="537"/>
        <v>0</v>
      </c>
      <c r="AJ641" s="113"/>
      <c r="AK641" s="106"/>
      <c r="AL641" s="383">
        <v>0.43</v>
      </c>
      <c r="AM641" s="385">
        <f t="shared" si="538"/>
        <v>0</v>
      </c>
      <c r="AN641" s="1112">
        <f t="shared" si="539"/>
        <v>0</v>
      </c>
      <c r="AO641" s="1112">
        <f t="shared" si="540"/>
        <v>0</v>
      </c>
      <c r="AP641" s="1112">
        <f t="shared" si="541"/>
        <v>0</v>
      </c>
      <c r="AQ641" s="1112">
        <f t="shared" si="542"/>
        <v>0</v>
      </c>
      <c r="AR641" s="1112">
        <f t="shared" si="543"/>
        <v>0</v>
      </c>
      <c r="AS641" s="1113">
        <f t="shared" si="544"/>
        <v>0</v>
      </c>
      <c r="AT641" s="113"/>
      <c r="AU641" s="106"/>
      <c r="AV641" s="383">
        <v>0.43</v>
      </c>
      <c r="AW641" s="385">
        <f t="shared" si="516"/>
        <v>0</v>
      </c>
      <c r="AX641" s="1112">
        <f t="shared" si="517"/>
        <v>0</v>
      </c>
      <c r="AY641" s="1112">
        <f t="shared" si="518"/>
        <v>0</v>
      </c>
      <c r="AZ641" s="1112">
        <f t="shared" si="519"/>
        <v>0</v>
      </c>
      <c r="BA641" s="1112">
        <f t="shared" si="520"/>
        <v>0</v>
      </c>
      <c r="BB641" s="1112">
        <f t="shared" si="521"/>
        <v>0</v>
      </c>
      <c r="BC641" s="1113">
        <f t="shared" si="522"/>
        <v>0</v>
      </c>
      <c r="BD641" s="114"/>
      <c r="BE641" s="106"/>
      <c r="BF641" s="383">
        <v>0.43</v>
      </c>
      <c r="BG641" s="385">
        <f t="shared" si="545"/>
        <v>0</v>
      </c>
      <c r="BH641" s="1112">
        <f t="shared" si="546"/>
        <v>0</v>
      </c>
      <c r="BI641" s="1112">
        <f t="shared" si="547"/>
        <v>0</v>
      </c>
      <c r="BJ641" s="1112">
        <f t="shared" si="548"/>
        <v>0</v>
      </c>
      <c r="BK641" s="1112">
        <f t="shared" si="549"/>
        <v>0</v>
      </c>
      <c r="BL641" s="1112">
        <f t="shared" si="523"/>
        <v>0</v>
      </c>
      <c r="BM641" s="1113">
        <f t="shared" si="550"/>
        <v>0</v>
      </c>
    </row>
    <row r="642" spans="2:65" x14ac:dyDescent="0.25">
      <c r="B642" s="1103">
        <v>0.42</v>
      </c>
      <c r="C642" s="381"/>
      <c r="D642" s="381"/>
      <c r="E642" s="381"/>
      <c r="F642" s="381"/>
      <c r="G642" s="381"/>
      <c r="H642" s="381"/>
      <c r="I642" s="1110">
        <f>'Form 5 BIODIESEL'!$F420</f>
        <v>0</v>
      </c>
      <c r="J642" s="1110">
        <f>'Form 5 BIODIESEL'!$G420</f>
        <v>0</v>
      </c>
      <c r="K642" s="1110">
        <f>'Form 6 LNG'!$F420</f>
        <v>0</v>
      </c>
      <c r="L642" s="1110">
        <f>'Form 6 LNG'!$G420</f>
        <v>0</v>
      </c>
      <c r="M642" s="1110">
        <f>'Form 7 BUNKER C'!$F420</f>
        <v>0</v>
      </c>
      <c r="N642" s="1110">
        <f>'Form 7 BUNKER C'!$G420</f>
        <v>0</v>
      </c>
      <c r="O642" s="1110">
        <f>'Form 8 LFO Diesel'!$F420</f>
        <v>0</v>
      </c>
      <c r="P642" s="1111">
        <f>'Form 8 LFO Diesel'!$G420</f>
        <v>0</v>
      </c>
      <c r="Q642" s="113"/>
      <c r="R642" s="383">
        <v>0.42</v>
      </c>
      <c r="S642" s="385">
        <f t="shared" si="524"/>
        <v>0</v>
      </c>
      <c r="T642" s="1112">
        <f t="shared" si="525"/>
        <v>0</v>
      </c>
      <c r="U642" s="1112">
        <f t="shared" si="526"/>
        <v>0</v>
      </c>
      <c r="V642" s="1112">
        <f t="shared" si="527"/>
        <v>0</v>
      </c>
      <c r="W642" s="1112">
        <f t="shared" si="528"/>
        <v>0</v>
      </c>
      <c r="X642" s="1112">
        <f t="shared" si="529"/>
        <v>0</v>
      </c>
      <c r="Y642" s="1113">
        <f t="shared" si="530"/>
        <v>0</v>
      </c>
      <c r="Z642" s="113"/>
      <c r="AA642" s="113"/>
      <c r="AB642" s="383">
        <v>0.42</v>
      </c>
      <c r="AC642" s="385">
        <f t="shared" si="531"/>
        <v>0</v>
      </c>
      <c r="AD642" s="1112">
        <f t="shared" si="532"/>
        <v>0</v>
      </c>
      <c r="AE642" s="1112">
        <f t="shared" si="533"/>
        <v>0</v>
      </c>
      <c r="AF642" s="1112">
        <f t="shared" si="534"/>
        <v>0</v>
      </c>
      <c r="AG642" s="1112">
        <f t="shared" si="535"/>
        <v>0</v>
      </c>
      <c r="AH642" s="1112">
        <f t="shared" si="536"/>
        <v>0</v>
      </c>
      <c r="AI642" s="1113">
        <f t="shared" si="537"/>
        <v>0</v>
      </c>
      <c r="AJ642" s="113"/>
      <c r="AK642" s="106"/>
      <c r="AL642" s="383">
        <v>0.42</v>
      </c>
      <c r="AM642" s="385">
        <f t="shared" si="538"/>
        <v>0</v>
      </c>
      <c r="AN642" s="1112">
        <f t="shared" si="539"/>
        <v>0</v>
      </c>
      <c r="AO642" s="1112">
        <f t="shared" si="540"/>
        <v>0</v>
      </c>
      <c r="AP642" s="1112">
        <f t="shared" si="541"/>
        <v>0</v>
      </c>
      <c r="AQ642" s="1112">
        <f t="shared" si="542"/>
        <v>0</v>
      </c>
      <c r="AR642" s="1112">
        <f t="shared" si="543"/>
        <v>0</v>
      </c>
      <c r="AS642" s="1113">
        <f t="shared" si="544"/>
        <v>0</v>
      </c>
      <c r="AT642" s="113"/>
      <c r="AU642" s="106"/>
      <c r="AV642" s="383">
        <v>0.42</v>
      </c>
      <c r="AW642" s="385">
        <f t="shared" si="516"/>
        <v>0</v>
      </c>
      <c r="AX642" s="1112">
        <f t="shared" si="517"/>
        <v>0</v>
      </c>
      <c r="AY642" s="1112">
        <f t="shared" si="518"/>
        <v>0</v>
      </c>
      <c r="AZ642" s="1112">
        <f t="shared" si="519"/>
        <v>0</v>
      </c>
      <c r="BA642" s="1112">
        <f t="shared" si="520"/>
        <v>0</v>
      </c>
      <c r="BB642" s="1112">
        <f t="shared" si="521"/>
        <v>0</v>
      </c>
      <c r="BC642" s="1113">
        <f t="shared" si="522"/>
        <v>0</v>
      </c>
      <c r="BD642" s="114"/>
      <c r="BE642" s="106"/>
      <c r="BF642" s="383">
        <v>0.42</v>
      </c>
      <c r="BG642" s="385">
        <f t="shared" si="545"/>
        <v>0</v>
      </c>
      <c r="BH642" s="1112">
        <f t="shared" si="546"/>
        <v>0</v>
      </c>
      <c r="BI642" s="1112">
        <f t="shared" si="547"/>
        <v>0</v>
      </c>
      <c r="BJ642" s="1112">
        <f t="shared" si="548"/>
        <v>0</v>
      </c>
      <c r="BK642" s="1112">
        <f t="shared" si="549"/>
        <v>0</v>
      </c>
      <c r="BL642" s="1112">
        <f t="shared" si="523"/>
        <v>0</v>
      </c>
      <c r="BM642" s="1113">
        <f t="shared" si="550"/>
        <v>0</v>
      </c>
    </row>
    <row r="643" spans="2:65" x14ac:dyDescent="0.25">
      <c r="B643" s="1103">
        <v>0.41</v>
      </c>
      <c r="C643" s="381"/>
      <c r="D643" s="381"/>
      <c r="E643" s="381"/>
      <c r="F643" s="381"/>
      <c r="G643" s="381"/>
      <c r="H643" s="381"/>
      <c r="I643" s="1110">
        <f>'Form 5 BIODIESEL'!$F421</f>
        <v>0</v>
      </c>
      <c r="J643" s="1110">
        <f>'Form 5 BIODIESEL'!$G421</f>
        <v>0</v>
      </c>
      <c r="K643" s="1110">
        <f>'Form 6 LNG'!$F421</f>
        <v>0</v>
      </c>
      <c r="L643" s="1110">
        <f>'Form 6 LNG'!$G421</f>
        <v>0</v>
      </c>
      <c r="M643" s="1110">
        <f>'Form 7 BUNKER C'!$F421</f>
        <v>0</v>
      </c>
      <c r="N643" s="1110">
        <f>'Form 7 BUNKER C'!$G421</f>
        <v>0</v>
      </c>
      <c r="O643" s="1110">
        <f>'Form 8 LFO Diesel'!$F421</f>
        <v>0</v>
      </c>
      <c r="P643" s="1111">
        <f>'Form 8 LFO Diesel'!$G421</f>
        <v>0</v>
      </c>
      <c r="Q643" s="113"/>
      <c r="R643" s="383">
        <v>0.41</v>
      </c>
      <c r="S643" s="385">
        <f t="shared" si="524"/>
        <v>0</v>
      </c>
      <c r="T643" s="1112">
        <f t="shared" si="525"/>
        <v>0</v>
      </c>
      <c r="U643" s="1112">
        <f t="shared" si="526"/>
        <v>0</v>
      </c>
      <c r="V643" s="1112">
        <f t="shared" si="527"/>
        <v>0</v>
      </c>
      <c r="W643" s="1112">
        <f t="shared" si="528"/>
        <v>0</v>
      </c>
      <c r="X643" s="1112">
        <f t="shared" si="529"/>
        <v>0</v>
      </c>
      <c r="Y643" s="1113">
        <f t="shared" si="530"/>
        <v>0</v>
      </c>
      <c r="Z643" s="113"/>
      <c r="AA643" s="113"/>
      <c r="AB643" s="383">
        <v>0.41</v>
      </c>
      <c r="AC643" s="385">
        <f t="shared" si="531"/>
        <v>0</v>
      </c>
      <c r="AD643" s="1112">
        <f t="shared" si="532"/>
        <v>0</v>
      </c>
      <c r="AE643" s="1112">
        <f t="shared" si="533"/>
        <v>0</v>
      </c>
      <c r="AF643" s="1112">
        <f t="shared" si="534"/>
        <v>0</v>
      </c>
      <c r="AG643" s="1112">
        <f t="shared" si="535"/>
        <v>0</v>
      </c>
      <c r="AH643" s="1112">
        <f t="shared" si="536"/>
        <v>0</v>
      </c>
      <c r="AI643" s="1113">
        <f t="shared" si="537"/>
        <v>0</v>
      </c>
      <c r="AJ643" s="113"/>
      <c r="AK643" s="106"/>
      <c r="AL643" s="383">
        <v>0.41</v>
      </c>
      <c r="AM643" s="385">
        <f t="shared" si="538"/>
        <v>0</v>
      </c>
      <c r="AN643" s="1112">
        <f t="shared" si="539"/>
        <v>0</v>
      </c>
      <c r="AO643" s="1112">
        <f t="shared" si="540"/>
        <v>0</v>
      </c>
      <c r="AP643" s="1112">
        <f t="shared" si="541"/>
        <v>0</v>
      </c>
      <c r="AQ643" s="1112">
        <f t="shared" si="542"/>
        <v>0</v>
      </c>
      <c r="AR643" s="1112">
        <f t="shared" si="543"/>
        <v>0</v>
      </c>
      <c r="AS643" s="1113">
        <f t="shared" si="544"/>
        <v>0</v>
      </c>
      <c r="AT643" s="113"/>
      <c r="AU643" s="106"/>
      <c r="AV643" s="383">
        <v>0.41</v>
      </c>
      <c r="AW643" s="385">
        <f t="shared" si="516"/>
        <v>0</v>
      </c>
      <c r="AX643" s="1112">
        <f t="shared" si="517"/>
        <v>0</v>
      </c>
      <c r="AY643" s="1112">
        <f t="shared" si="518"/>
        <v>0</v>
      </c>
      <c r="AZ643" s="1112">
        <f t="shared" si="519"/>
        <v>0</v>
      </c>
      <c r="BA643" s="1112">
        <f t="shared" si="520"/>
        <v>0</v>
      </c>
      <c r="BB643" s="1112">
        <f t="shared" si="521"/>
        <v>0</v>
      </c>
      <c r="BC643" s="1113">
        <f t="shared" si="522"/>
        <v>0</v>
      </c>
      <c r="BD643" s="114"/>
      <c r="BE643" s="106"/>
      <c r="BF643" s="383">
        <v>0.41</v>
      </c>
      <c r="BG643" s="385">
        <f t="shared" si="545"/>
        <v>0</v>
      </c>
      <c r="BH643" s="1112">
        <f t="shared" si="546"/>
        <v>0</v>
      </c>
      <c r="BI643" s="1112">
        <f t="shared" si="547"/>
        <v>0</v>
      </c>
      <c r="BJ643" s="1112">
        <f t="shared" si="548"/>
        <v>0</v>
      </c>
      <c r="BK643" s="1112">
        <f t="shared" si="549"/>
        <v>0</v>
      </c>
      <c r="BL643" s="1112">
        <f t="shared" si="523"/>
        <v>0</v>
      </c>
      <c r="BM643" s="1113">
        <f t="shared" si="550"/>
        <v>0</v>
      </c>
    </row>
    <row r="644" spans="2:65" x14ac:dyDescent="0.25">
      <c r="B644" s="1103">
        <v>0.4</v>
      </c>
      <c r="C644" s="381"/>
      <c r="D644" s="381"/>
      <c r="E644" s="381"/>
      <c r="F644" s="381"/>
      <c r="G644" s="381"/>
      <c r="H644" s="381"/>
      <c r="I644" s="1110">
        <f>'Form 5 BIODIESEL'!$F422</f>
        <v>0</v>
      </c>
      <c r="J644" s="1110">
        <f>'Form 5 BIODIESEL'!$G422</f>
        <v>0</v>
      </c>
      <c r="K644" s="1110">
        <f>'Form 6 LNG'!$F422</f>
        <v>0</v>
      </c>
      <c r="L644" s="1110">
        <f>'Form 6 LNG'!$G422</f>
        <v>0</v>
      </c>
      <c r="M644" s="1110">
        <f>'Form 7 BUNKER C'!$F422</f>
        <v>0</v>
      </c>
      <c r="N644" s="1110">
        <f>'Form 7 BUNKER C'!$G422</f>
        <v>0</v>
      </c>
      <c r="O644" s="1110">
        <f>'Form 8 LFO Diesel'!$F422</f>
        <v>0</v>
      </c>
      <c r="P644" s="1111">
        <f>'Form 8 LFO Diesel'!$G422</f>
        <v>0</v>
      </c>
      <c r="Q644" s="113"/>
      <c r="R644" s="383">
        <v>0.4</v>
      </c>
      <c r="S644" s="385">
        <f t="shared" si="524"/>
        <v>0</v>
      </c>
      <c r="T644" s="1112">
        <f t="shared" si="525"/>
        <v>0</v>
      </c>
      <c r="U644" s="1112">
        <f t="shared" si="526"/>
        <v>0</v>
      </c>
      <c r="V644" s="1112">
        <f t="shared" si="527"/>
        <v>0</v>
      </c>
      <c r="W644" s="1112">
        <f t="shared" si="528"/>
        <v>0</v>
      </c>
      <c r="X644" s="1112">
        <f t="shared" si="529"/>
        <v>0</v>
      </c>
      <c r="Y644" s="1113">
        <f t="shared" si="530"/>
        <v>0</v>
      </c>
      <c r="Z644" s="113"/>
      <c r="AA644" s="113"/>
      <c r="AB644" s="383">
        <v>0.4</v>
      </c>
      <c r="AC644" s="385">
        <f t="shared" si="531"/>
        <v>0</v>
      </c>
      <c r="AD644" s="1112">
        <f t="shared" si="532"/>
        <v>0</v>
      </c>
      <c r="AE644" s="1112">
        <f t="shared" si="533"/>
        <v>0</v>
      </c>
      <c r="AF644" s="1112">
        <f t="shared" si="534"/>
        <v>0</v>
      </c>
      <c r="AG644" s="1112">
        <f t="shared" si="535"/>
        <v>0</v>
      </c>
      <c r="AH644" s="1112">
        <f t="shared" si="536"/>
        <v>0</v>
      </c>
      <c r="AI644" s="1113">
        <f t="shared" si="537"/>
        <v>0</v>
      </c>
      <c r="AJ644" s="113"/>
      <c r="AK644" s="106"/>
      <c r="AL644" s="383">
        <v>0.4</v>
      </c>
      <c r="AM644" s="385">
        <f t="shared" si="538"/>
        <v>0</v>
      </c>
      <c r="AN644" s="1112">
        <f t="shared" si="539"/>
        <v>0</v>
      </c>
      <c r="AO644" s="1112">
        <f t="shared" si="540"/>
        <v>0</v>
      </c>
      <c r="AP644" s="1112">
        <f t="shared" si="541"/>
        <v>0</v>
      </c>
      <c r="AQ644" s="1112">
        <f t="shared" si="542"/>
        <v>0</v>
      </c>
      <c r="AR644" s="1112">
        <f t="shared" si="543"/>
        <v>0</v>
      </c>
      <c r="AS644" s="1113">
        <f t="shared" si="544"/>
        <v>0</v>
      </c>
      <c r="AT644" s="113"/>
      <c r="AU644" s="106"/>
      <c r="AV644" s="383">
        <v>0.4</v>
      </c>
      <c r="AW644" s="385">
        <f t="shared" si="516"/>
        <v>0</v>
      </c>
      <c r="AX644" s="1112">
        <f t="shared" si="517"/>
        <v>0</v>
      </c>
      <c r="AY644" s="1112">
        <f t="shared" si="518"/>
        <v>0</v>
      </c>
      <c r="AZ644" s="1112">
        <f t="shared" si="519"/>
        <v>0</v>
      </c>
      <c r="BA644" s="1112">
        <f t="shared" si="520"/>
        <v>0</v>
      </c>
      <c r="BB644" s="1112">
        <f t="shared" si="521"/>
        <v>0</v>
      </c>
      <c r="BC644" s="1113">
        <f t="shared" si="522"/>
        <v>0</v>
      </c>
      <c r="BD644" s="114"/>
      <c r="BE644" s="106"/>
      <c r="BF644" s="383">
        <v>0.4</v>
      </c>
      <c r="BG644" s="385">
        <f t="shared" si="545"/>
        <v>0</v>
      </c>
      <c r="BH644" s="1112">
        <f t="shared" si="546"/>
        <v>0</v>
      </c>
      <c r="BI644" s="1112">
        <f t="shared" si="547"/>
        <v>0</v>
      </c>
      <c r="BJ644" s="1112">
        <f t="shared" si="548"/>
        <v>0</v>
      </c>
      <c r="BK644" s="1112">
        <f t="shared" si="549"/>
        <v>0</v>
      </c>
      <c r="BL644" s="1112">
        <f t="shared" si="523"/>
        <v>0</v>
      </c>
      <c r="BM644" s="1113">
        <f t="shared" si="550"/>
        <v>0</v>
      </c>
    </row>
    <row r="645" spans="2:65" x14ac:dyDescent="0.25">
      <c r="B645" s="1103">
        <v>0.39</v>
      </c>
      <c r="C645" s="381"/>
      <c r="D645" s="381"/>
      <c r="E645" s="381"/>
      <c r="F645" s="381"/>
      <c r="G645" s="381"/>
      <c r="H645" s="381"/>
      <c r="I645" s="1110">
        <f>'Form 5 BIODIESEL'!$F423</f>
        <v>0</v>
      </c>
      <c r="J645" s="1110">
        <f>'Form 5 BIODIESEL'!$G423</f>
        <v>0</v>
      </c>
      <c r="K645" s="1110">
        <f>'Form 6 LNG'!$F423</f>
        <v>0</v>
      </c>
      <c r="L645" s="1110">
        <f>'Form 6 LNG'!$G423</f>
        <v>0</v>
      </c>
      <c r="M645" s="1110">
        <f>'Form 7 BUNKER C'!$F423</f>
        <v>0</v>
      </c>
      <c r="N645" s="1110">
        <f>'Form 7 BUNKER C'!$G423</f>
        <v>0</v>
      </c>
      <c r="O645" s="1110">
        <f>'Form 8 LFO Diesel'!$F423</f>
        <v>0</v>
      </c>
      <c r="P645" s="1111">
        <f>'Form 8 LFO Diesel'!$G423</f>
        <v>0</v>
      </c>
      <c r="Q645" s="113"/>
      <c r="R645" s="383">
        <v>0.39</v>
      </c>
      <c r="S645" s="385">
        <f t="shared" si="524"/>
        <v>0</v>
      </c>
      <c r="T645" s="1112">
        <f t="shared" si="525"/>
        <v>0</v>
      </c>
      <c r="U645" s="1112">
        <f t="shared" si="526"/>
        <v>0</v>
      </c>
      <c r="V645" s="1112">
        <f t="shared" si="527"/>
        <v>0</v>
      </c>
      <c r="W645" s="1112">
        <f t="shared" si="528"/>
        <v>0</v>
      </c>
      <c r="X645" s="1112">
        <f t="shared" si="529"/>
        <v>0</v>
      </c>
      <c r="Y645" s="1113">
        <f t="shared" si="530"/>
        <v>0</v>
      </c>
      <c r="Z645" s="113"/>
      <c r="AA645" s="113"/>
      <c r="AB645" s="383">
        <v>0.39</v>
      </c>
      <c r="AC645" s="385">
        <f t="shared" si="531"/>
        <v>0</v>
      </c>
      <c r="AD645" s="1112">
        <f t="shared" si="532"/>
        <v>0</v>
      </c>
      <c r="AE645" s="1112">
        <f t="shared" si="533"/>
        <v>0</v>
      </c>
      <c r="AF645" s="1112">
        <f t="shared" si="534"/>
        <v>0</v>
      </c>
      <c r="AG645" s="1112">
        <f t="shared" si="535"/>
        <v>0</v>
      </c>
      <c r="AH645" s="1112">
        <f t="shared" si="536"/>
        <v>0</v>
      </c>
      <c r="AI645" s="1113">
        <f t="shared" si="537"/>
        <v>0</v>
      </c>
      <c r="AJ645" s="113"/>
      <c r="AK645" s="106"/>
      <c r="AL645" s="383">
        <v>0.39</v>
      </c>
      <c r="AM645" s="385">
        <f t="shared" si="538"/>
        <v>0</v>
      </c>
      <c r="AN645" s="1112">
        <f t="shared" si="539"/>
        <v>0</v>
      </c>
      <c r="AO645" s="1112">
        <f t="shared" si="540"/>
        <v>0</v>
      </c>
      <c r="AP645" s="1112">
        <f t="shared" si="541"/>
        <v>0</v>
      </c>
      <c r="AQ645" s="1112">
        <f t="shared" si="542"/>
        <v>0</v>
      </c>
      <c r="AR645" s="1112">
        <f t="shared" si="543"/>
        <v>0</v>
      </c>
      <c r="AS645" s="1113">
        <f t="shared" si="544"/>
        <v>0</v>
      </c>
      <c r="AT645" s="113"/>
      <c r="AU645" s="106"/>
      <c r="AV645" s="383">
        <v>0.39</v>
      </c>
      <c r="AW645" s="385">
        <f t="shared" si="516"/>
        <v>0</v>
      </c>
      <c r="AX645" s="1112">
        <f t="shared" si="517"/>
        <v>0</v>
      </c>
      <c r="AY645" s="1112">
        <f t="shared" si="518"/>
        <v>0</v>
      </c>
      <c r="AZ645" s="1112">
        <f t="shared" si="519"/>
        <v>0</v>
      </c>
      <c r="BA645" s="1112">
        <f t="shared" si="520"/>
        <v>0</v>
      </c>
      <c r="BB645" s="1112">
        <f t="shared" si="521"/>
        <v>0</v>
      </c>
      <c r="BC645" s="1113">
        <f t="shared" si="522"/>
        <v>0</v>
      </c>
      <c r="BD645" s="114"/>
      <c r="BE645" s="106"/>
      <c r="BF645" s="383">
        <v>0.39</v>
      </c>
      <c r="BG645" s="385">
        <f t="shared" si="545"/>
        <v>0</v>
      </c>
      <c r="BH645" s="1112">
        <f t="shared" si="546"/>
        <v>0</v>
      </c>
      <c r="BI645" s="1112">
        <f t="shared" si="547"/>
        <v>0</v>
      </c>
      <c r="BJ645" s="1112">
        <f t="shared" si="548"/>
        <v>0</v>
      </c>
      <c r="BK645" s="1112">
        <f t="shared" si="549"/>
        <v>0</v>
      </c>
      <c r="BL645" s="1112">
        <f t="shared" si="523"/>
        <v>0</v>
      </c>
      <c r="BM645" s="1113">
        <f t="shared" si="550"/>
        <v>0</v>
      </c>
    </row>
    <row r="646" spans="2:65" x14ac:dyDescent="0.25">
      <c r="B646" s="1103">
        <v>0.38</v>
      </c>
      <c r="C646" s="381"/>
      <c r="D646" s="381"/>
      <c r="E646" s="381"/>
      <c r="F646" s="381"/>
      <c r="G646" s="381"/>
      <c r="H646" s="381"/>
      <c r="I646" s="1110">
        <f>'Form 5 BIODIESEL'!$F424</f>
        <v>0</v>
      </c>
      <c r="J646" s="1110">
        <f>'Form 5 BIODIESEL'!$G424</f>
        <v>0</v>
      </c>
      <c r="K646" s="1110">
        <f>'Form 6 LNG'!$F424</f>
        <v>0</v>
      </c>
      <c r="L646" s="1110">
        <f>'Form 6 LNG'!$G424</f>
        <v>0</v>
      </c>
      <c r="M646" s="1110">
        <f>'Form 7 BUNKER C'!$F424</f>
        <v>0</v>
      </c>
      <c r="N646" s="1110">
        <f>'Form 7 BUNKER C'!$G424</f>
        <v>0</v>
      </c>
      <c r="O646" s="1110">
        <f>'Form 8 LFO Diesel'!$F424</f>
        <v>0</v>
      </c>
      <c r="P646" s="1111">
        <f>'Form 8 LFO Diesel'!$G424</f>
        <v>0</v>
      </c>
      <c r="Q646" s="113"/>
      <c r="R646" s="383">
        <v>0.38</v>
      </c>
      <c r="S646" s="385">
        <f t="shared" si="524"/>
        <v>0</v>
      </c>
      <c r="T646" s="1112">
        <f t="shared" si="525"/>
        <v>0</v>
      </c>
      <c r="U646" s="1112">
        <f t="shared" si="526"/>
        <v>0</v>
      </c>
      <c r="V646" s="1112">
        <f t="shared" si="527"/>
        <v>0</v>
      </c>
      <c r="W646" s="1112">
        <f t="shared" si="528"/>
        <v>0</v>
      </c>
      <c r="X646" s="1112">
        <f t="shared" si="529"/>
        <v>0</v>
      </c>
      <c r="Y646" s="1113">
        <f t="shared" si="530"/>
        <v>0</v>
      </c>
      <c r="Z646" s="113"/>
      <c r="AA646" s="113"/>
      <c r="AB646" s="383">
        <v>0.38</v>
      </c>
      <c r="AC646" s="385">
        <f t="shared" si="531"/>
        <v>0</v>
      </c>
      <c r="AD646" s="1112">
        <f t="shared" si="532"/>
        <v>0</v>
      </c>
      <c r="AE646" s="1112">
        <f t="shared" si="533"/>
        <v>0</v>
      </c>
      <c r="AF646" s="1112">
        <f t="shared" si="534"/>
        <v>0</v>
      </c>
      <c r="AG646" s="1112">
        <f t="shared" si="535"/>
        <v>0</v>
      </c>
      <c r="AH646" s="1112">
        <f t="shared" si="536"/>
        <v>0</v>
      </c>
      <c r="AI646" s="1113">
        <f t="shared" si="537"/>
        <v>0</v>
      </c>
      <c r="AJ646" s="113"/>
      <c r="AK646" s="106"/>
      <c r="AL646" s="383">
        <v>0.38</v>
      </c>
      <c r="AM646" s="385">
        <f t="shared" si="538"/>
        <v>0</v>
      </c>
      <c r="AN646" s="1112">
        <f t="shared" si="539"/>
        <v>0</v>
      </c>
      <c r="AO646" s="1112">
        <f t="shared" si="540"/>
        <v>0</v>
      </c>
      <c r="AP646" s="1112">
        <f t="shared" si="541"/>
        <v>0</v>
      </c>
      <c r="AQ646" s="1112">
        <f t="shared" si="542"/>
        <v>0</v>
      </c>
      <c r="AR646" s="1112">
        <f t="shared" si="543"/>
        <v>0</v>
      </c>
      <c r="AS646" s="1113">
        <f t="shared" si="544"/>
        <v>0</v>
      </c>
      <c r="AT646" s="113"/>
      <c r="AU646" s="106"/>
      <c r="AV646" s="383">
        <v>0.38</v>
      </c>
      <c r="AW646" s="385">
        <f t="shared" si="516"/>
        <v>0</v>
      </c>
      <c r="AX646" s="1112">
        <f t="shared" si="517"/>
        <v>0</v>
      </c>
      <c r="AY646" s="1112">
        <f t="shared" si="518"/>
        <v>0</v>
      </c>
      <c r="AZ646" s="1112">
        <f t="shared" si="519"/>
        <v>0</v>
      </c>
      <c r="BA646" s="1112">
        <f t="shared" si="520"/>
        <v>0</v>
      </c>
      <c r="BB646" s="1112">
        <f t="shared" si="521"/>
        <v>0</v>
      </c>
      <c r="BC646" s="1113">
        <f t="shared" si="522"/>
        <v>0</v>
      </c>
      <c r="BD646" s="114"/>
      <c r="BE646" s="106"/>
      <c r="BF646" s="383">
        <v>0.38</v>
      </c>
      <c r="BG646" s="385">
        <f t="shared" si="545"/>
        <v>0</v>
      </c>
      <c r="BH646" s="1112">
        <f t="shared" si="546"/>
        <v>0</v>
      </c>
      <c r="BI646" s="1112">
        <f t="shared" si="547"/>
        <v>0</v>
      </c>
      <c r="BJ646" s="1112">
        <f t="shared" si="548"/>
        <v>0</v>
      </c>
      <c r="BK646" s="1112">
        <f t="shared" si="549"/>
        <v>0</v>
      </c>
      <c r="BL646" s="1112">
        <f t="shared" si="523"/>
        <v>0</v>
      </c>
      <c r="BM646" s="1113">
        <f t="shared" si="550"/>
        <v>0</v>
      </c>
    </row>
    <row r="647" spans="2:65" x14ac:dyDescent="0.25">
      <c r="B647" s="1103">
        <v>0.37</v>
      </c>
      <c r="C647" s="381"/>
      <c r="D647" s="381"/>
      <c r="E647" s="381"/>
      <c r="F647" s="381"/>
      <c r="G647" s="381"/>
      <c r="H647" s="381"/>
      <c r="I647" s="1110">
        <f>'Form 5 BIODIESEL'!$F425</f>
        <v>0</v>
      </c>
      <c r="J647" s="1110">
        <f>'Form 5 BIODIESEL'!$G425</f>
        <v>0</v>
      </c>
      <c r="K647" s="1110">
        <f>'Form 6 LNG'!$F425</f>
        <v>0</v>
      </c>
      <c r="L647" s="1110">
        <f>'Form 6 LNG'!$G425</f>
        <v>0</v>
      </c>
      <c r="M647" s="1110">
        <f>'Form 7 BUNKER C'!$F425</f>
        <v>0</v>
      </c>
      <c r="N647" s="1110">
        <f>'Form 7 BUNKER C'!$G425</f>
        <v>0</v>
      </c>
      <c r="O647" s="1110">
        <f>'Form 8 LFO Diesel'!$F425</f>
        <v>0</v>
      </c>
      <c r="P647" s="1111">
        <f>'Form 8 LFO Diesel'!$G425</f>
        <v>0</v>
      </c>
      <c r="Q647" s="113"/>
      <c r="R647" s="383">
        <v>0.37</v>
      </c>
      <c r="S647" s="385">
        <f t="shared" si="524"/>
        <v>0</v>
      </c>
      <c r="T647" s="1112">
        <f t="shared" si="525"/>
        <v>0</v>
      </c>
      <c r="U647" s="1112">
        <f t="shared" si="526"/>
        <v>0</v>
      </c>
      <c r="V647" s="1112">
        <f t="shared" si="527"/>
        <v>0</v>
      </c>
      <c r="W647" s="1112">
        <f t="shared" si="528"/>
        <v>0</v>
      </c>
      <c r="X647" s="1112">
        <f t="shared" si="529"/>
        <v>0</v>
      </c>
      <c r="Y647" s="1113">
        <f t="shared" si="530"/>
        <v>0</v>
      </c>
      <c r="Z647" s="113"/>
      <c r="AA647" s="113"/>
      <c r="AB647" s="383">
        <v>0.37</v>
      </c>
      <c r="AC647" s="385">
        <f t="shared" si="531"/>
        <v>0</v>
      </c>
      <c r="AD647" s="1112">
        <f t="shared" si="532"/>
        <v>0</v>
      </c>
      <c r="AE647" s="1112">
        <f t="shared" si="533"/>
        <v>0</v>
      </c>
      <c r="AF647" s="1112">
        <f t="shared" si="534"/>
        <v>0</v>
      </c>
      <c r="AG647" s="1112">
        <f t="shared" si="535"/>
        <v>0</v>
      </c>
      <c r="AH647" s="1112">
        <f t="shared" si="536"/>
        <v>0</v>
      </c>
      <c r="AI647" s="1113">
        <f t="shared" si="537"/>
        <v>0</v>
      </c>
      <c r="AJ647" s="113"/>
      <c r="AK647" s="106"/>
      <c r="AL647" s="383">
        <v>0.37</v>
      </c>
      <c r="AM647" s="385">
        <f t="shared" si="538"/>
        <v>0</v>
      </c>
      <c r="AN647" s="1112">
        <f t="shared" si="539"/>
        <v>0</v>
      </c>
      <c r="AO647" s="1112">
        <f t="shared" si="540"/>
        <v>0</v>
      </c>
      <c r="AP647" s="1112">
        <f t="shared" si="541"/>
        <v>0</v>
      </c>
      <c r="AQ647" s="1112">
        <f t="shared" si="542"/>
        <v>0</v>
      </c>
      <c r="AR647" s="1112">
        <f t="shared" si="543"/>
        <v>0</v>
      </c>
      <c r="AS647" s="1113">
        <f t="shared" si="544"/>
        <v>0</v>
      </c>
      <c r="AT647" s="113"/>
      <c r="AU647" s="106"/>
      <c r="AV647" s="383">
        <v>0.37</v>
      </c>
      <c r="AW647" s="385">
        <f t="shared" si="516"/>
        <v>0</v>
      </c>
      <c r="AX647" s="1112">
        <f t="shared" si="517"/>
        <v>0</v>
      </c>
      <c r="AY647" s="1112">
        <f t="shared" si="518"/>
        <v>0</v>
      </c>
      <c r="AZ647" s="1112">
        <f t="shared" si="519"/>
        <v>0</v>
      </c>
      <c r="BA647" s="1112">
        <f t="shared" si="520"/>
        <v>0</v>
      </c>
      <c r="BB647" s="1112">
        <f t="shared" si="521"/>
        <v>0</v>
      </c>
      <c r="BC647" s="1113">
        <f t="shared" si="522"/>
        <v>0</v>
      </c>
      <c r="BD647" s="114"/>
      <c r="BE647" s="106"/>
      <c r="BF647" s="383">
        <v>0.37</v>
      </c>
      <c r="BG647" s="385">
        <f t="shared" si="545"/>
        <v>0</v>
      </c>
      <c r="BH647" s="1112">
        <f t="shared" si="546"/>
        <v>0</v>
      </c>
      <c r="BI647" s="1112">
        <f t="shared" si="547"/>
        <v>0</v>
      </c>
      <c r="BJ647" s="1112">
        <f t="shared" si="548"/>
        <v>0</v>
      </c>
      <c r="BK647" s="1112">
        <f t="shared" si="549"/>
        <v>0</v>
      </c>
      <c r="BL647" s="1112">
        <f t="shared" si="523"/>
        <v>0</v>
      </c>
      <c r="BM647" s="1113">
        <f t="shared" si="550"/>
        <v>0</v>
      </c>
    </row>
    <row r="648" spans="2:65" x14ac:dyDescent="0.25">
      <c r="B648" s="1103">
        <v>0.36</v>
      </c>
      <c r="C648" s="381"/>
      <c r="D648" s="381"/>
      <c r="E648" s="381"/>
      <c r="F648" s="381"/>
      <c r="G648" s="381"/>
      <c r="H648" s="381"/>
      <c r="I648" s="1110">
        <f>'Form 5 BIODIESEL'!$F426</f>
        <v>0</v>
      </c>
      <c r="J648" s="1110">
        <f>'Form 5 BIODIESEL'!$G426</f>
        <v>0</v>
      </c>
      <c r="K648" s="1110">
        <f>'Form 6 LNG'!$F426</f>
        <v>0</v>
      </c>
      <c r="L648" s="1110">
        <f>'Form 6 LNG'!$G426</f>
        <v>0</v>
      </c>
      <c r="M648" s="1110">
        <f>'Form 7 BUNKER C'!$F426</f>
        <v>0</v>
      </c>
      <c r="N648" s="1110">
        <f>'Form 7 BUNKER C'!$G426</f>
        <v>0</v>
      </c>
      <c r="O648" s="1110">
        <f>'Form 8 LFO Diesel'!$F426</f>
        <v>0</v>
      </c>
      <c r="P648" s="1111">
        <f>'Form 8 LFO Diesel'!$G426</f>
        <v>0</v>
      </c>
      <c r="Q648" s="113"/>
      <c r="R648" s="383">
        <v>0.36</v>
      </c>
      <c r="S648" s="385">
        <f t="shared" ref="S648:S683" si="551">$AC$5*$C$584*(1+$C$4)^($R$581-$B$581)+(1-$AC$5)*$C$584+$AC$6*$D$584*(1+$C$5)^($R$581-$B$581)+(1-$AC$6)*$D$584</f>
        <v>0</v>
      </c>
      <c r="T648" s="1112">
        <f t="shared" ref="T648:T683" si="552">$AD$5*$E$584*(1+$C$4)^($R$581-$B$581)+(1-$AD$5)*$E$584+$AD$6*$F$584*(1+$C$5)^($R$581-$B$581)+(1-$AD$6)*$F$584</f>
        <v>0</v>
      </c>
      <c r="U648" s="1112">
        <f t="shared" ref="U648:U683" si="553">$AE$5*$G$584*(1+$C$4)^($R$581-$B$581)+(1-$AE$5)*$G$584+$AE$6*$H$584*(1+$C$5)^($R$581-$B$581)+(1-$AE$6)*$H$584</f>
        <v>0</v>
      </c>
      <c r="V648" s="1112">
        <f t="shared" ref="V648:V684" si="554">$AF$5*$I648*(1+$C$4)^($R$581-$B$581)+(1-$AF$5)*$I648+$AF$6*$J648*(1+$C$5)^($R$581-$B$581)+(1-$AF$6)*$J648</f>
        <v>0</v>
      </c>
      <c r="W648" s="1112">
        <f t="shared" ref="W648:W684" si="555">($AG$5*$K648*(1+$C$4)^($R$581-$B$581)+(1-$AG$5)*$K648+$AG$6*$L648*(1+$C$5)^($R$581-$B$581)+(1-$AG$6)*$L648)*(1+$C$9)</f>
        <v>0</v>
      </c>
      <c r="X648" s="1112">
        <f t="shared" ref="X648:X684" si="556">($AH$5*$M648*(1+$C$4)^($R$581-$B$581)+(1-$AH$5)*$M648+$AH$6*$N648*(1+$C$5)^($R$581-$B$581)+(1-$AH$6)*$N648)*(1+$C$9)</f>
        <v>0</v>
      </c>
      <c r="Y648" s="1113">
        <f t="shared" ref="Y648:Y684" si="557">($AI$5*$O648*(1+$C$4)^($R$581-$B$581)+(1-$AI$5)*$O648+$AI$6*$P648*(1+$C$5)^($R$581-$B$581)+(1-$AI$6)*$P648)*(1+$C$9)</f>
        <v>0</v>
      </c>
      <c r="Z648" s="113"/>
      <c r="AA648" s="113"/>
      <c r="AB648" s="383">
        <v>0.36</v>
      </c>
      <c r="AC648" s="385">
        <f t="shared" ref="AC648:AC683" si="558">$AC$5*$C$584*(1+$C$4)^($AB$581-$B$581)+(1-$AC$5)*$C$584+$AC$6*$D$584*(1+$C$5)^($AB$581-$B$581)+(1-$AC$6)*$D$584</f>
        <v>0</v>
      </c>
      <c r="AD648" s="1112">
        <f t="shared" ref="AD648:AD683" si="559">$AD$5*$E$584*(1+$C$4)^($AB$581-$B$581)+(1-$AD$5)*$E$584+$AD$6*$F$584*(1+$C$5)^($AB$581-$B$581)+(1-$AD$6)*$F$584</f>
        <v>0</v>
      </c>
      <c r="AE648" s="1112">
        <f t="shared" ref="AE648:AE683" si="560">$AE$5*$G$584*(1+$C$4)^($AB$581-$B$581)+(1-$AE$5)*$G$584+$AE$6*$H$584*(1+$C$5)^($AB$581-$B$581)+(1-$AE$6)*$H$584</f>
        <v>0</v>
      </c>
      <c r="AF648" s="1112">
        <f t="shared" ref="AF648:AF684" si="561">$AF$5*$I648*(1+$C$4)^($AB$581-$B$581)+(1-$AF$5)*$I648+$AF$6*$J648*(1+$C$5)^($AB$581-$B$581)+(1-$AF$6)*$J648</f>
        <v>0</v>
      </c>
      <c r="AG648" s="1112">
        <f t="shared" ref="AG648:AG684" si="562">($AG$5*$K648*(1+$C$4)^($AB$581-$B$581)+(1-$AG$5)*$K648+$AG$6*$L648*(1+$C$5)^($AB$581-$B$581)+(1-$AG$6)*$L648)*(1+$C$9)</f>
        <v>0</v>
      </c>
      <c r="AH648" s="1112">
        <f t="shared" ref="AH648:AH684" si="563">($AH$5*$M648*(1+$C$4)^($AB$581-$B$581)+(1-$AH$5)*$M648+$AH$6*$N648*(1+$C$5)^($AB$581-$B$581)+(1-$AH$6)*$N648)*(1+$C$9)</f>
        <v>0</v>
      </c>
      <c r="AI648" s="1113">
        <f t="shared" ref="AI648:AI684" si="564">($AI$5*$O648*(1+$C$4)^($AB$581-$B$581)+(1-$AI$5)*$O648+$AI$6*$P648*(1+$C$5)^($AB$581-$B$581)+(1-$AI$6)*$P648)*(1+$C$9)</f>
        <v>0</v>
      </c>
      <c r="AJ648" s="113"/>
      <c r="AK648" s="106"/>
      <c r="AL648" s="383">
        <v>0.36</v>
      </c>
      <c r="AM648" s="385">
        <f t="shared" ref="AM648:AM683" si="565">$AC$5*$C$584*(1+$C$4)^($AL$581-$B$581)+(1-$AC$5)*$C$584+$AC$6*$D$584*(1+$C$5)^($AL$581-$B$581)+(1-$AC$6)*$D$584</f>
        <v>0</v>
      </c>
      <c r="AN648" s="1112">
        <f t="shared" ref="AN648:AN683" si="566">$AD$5*$E$584*(1+$C$4)^($AL$581-$B$581)+(1-$AD$5)*$E$584+$AD$6*$F$584*(1+$C$5)^($AL$581-$B$581)+(1-$AD$6)*$F$584</f>
        <v>0</v>
      </c>
      <c r="AO648" s="1112">
        <f t="shared" ref="AO648:AO683" si="567">$AE$5*$G$584*(1+$C$4)^($AL$581-$B$581)+(1-$AE$5)*$G$584+$AE$6*$H$584*(1+$C$5)^($AL$581-$B$581)+(1-$AE$6)*$H$584</f>
        <v>0</v>
      </c>
      <c r="AP648" s="1112">
        <f t="shared" ref="AP648:AP684" si="568">$AF$5*$I648*(1+$C$4)^($AL$581-$B$581)+(1-$AF$5)*$I648+$AF$6*$J648*(1+$C$5)^($AL$581-$B$581)+(1-$AF$6)*$J648</f>
        <v>0</v>
      </c>
      <c r="AQ648" s="1112">
        <f t="shared" ref="AQ648:AQ684" si="569">($AG$5*$K648*(1+$C$4)^($AL$581-$B$581)+(1-$AG$5)*$K648+$AG$6*$L648*(1+$C$5)^($AL$581-$B$581)+(1-$AG$6)*$L648)*(1+$C$9)</f>
        <v>0</v>
      </c>
      <c r="AR648" s="1112">
        <f t="shared" ref="AR648:AR684" si="570">($AH$5*$M648*(1+$C$4)^($AL$581-$B$581)+(1-$AH$5)*$M648+$AH$6*$N648*(1+$C$5)^($AL$581-$B$581)+(1-$AH$6)*$N648)*(1+$C$9)</f>
        <v>0</v>
      </c>
      <c r="AS648" s="1113">
        <f t="shared" ref="AS648:AS684" si="571">($AI$5*$O648*(1+$C$4)^($AL$581-$B$581)+(1-$AI$5)*$O648+$AI$6*$P648*(1+$C$5)^($AL$581-$B$581)+(1-$AI$6)*$P648)*(1+$C$9)</f>
        <v>0</v>
      </c>
      <c r="AT648" s="113"/>
      <c r="AU648" s="106"/>
      <c r="AV648" s="383">
        <v>0.36</v>
      </c>
      <c r="AW648" s="385">
        <f t="shared" si="516"/>
        <v>0</v>
      </c>
      <c r="AX648" s="1112">
        <f t="shared" si="517"/>
        <v>0</v>
      </c>
      <c r="AY648" s="1112">
        <f t="shared" si="518"/>
        <v>0</v>
      </c>
      <c r="AZ648" s="1112">
        <f t="shared" si="519"/>
        <v>0</v>
      </c>
      <c r="BA648" s="1112">
        <f t="shared" si="520"/>
        <v>0</v>
      </c>
      <c r="BB648" s="1112">
        <f t="shared" si="521"/>
        <v>0</v>
      </c>
      <c r="BC648" s="1113">
        <f t="shared" si="522"/>
        <v>0</v>
      </c>
      <c r="BD648" s="114"/>
      <c r="BE648" s="106"/>
      <c r="BF648" s="383">
        <v>0.36</v>
      </c>
      <c r="BG648" s="385">
        <f t="shared" ref="BG648:BG683" si="572">$AC$5*$C$584*(1+$C$4)^($BF$581-$B$581)+(1-$AC$5)*$C$584+$AC$6*$D$584*(1+$C$5)^($BF$581-$B$581)+(1-$AC$6)*$D$584</f>
        <v>0</v>
      </c>
      <c r="BH648" s="1112">
        <f t="shared" ref="BH648:BH683" si="573">$AD$5*$E$584*(1+$C$4)^($BF$581-$B$581)+(1-$AD$5)*$E$584+$AD$6*$F$584*(1+$C$5)^($BF$581-$B$581)+(1-$AD$6)*$F$584</f>
        <v>0</v>
      </c>
      <c r="BI648" s="1112">
        <f t="shared" ref="BI648:BI683" si="574">$AE$5*$G$584*(1+$C$4)^($BF$581-$B$581)+(1-$AE$5)*$G$584+$AE$6*$H$584*(1+$C$5)^($BF$581-$B$581)+(1-$AE$6)*$H$584</f>
        <v>0</v>
      </c>
      <c r="BJ648" s="1112">
        <f t="shared" ref="BJ648:BJ684" si="575">$AF$5*$I648*(1+$C$4)^($BF$581-$B$581)+(1-$AF$5)*$I648+$AF$6*$J648*(1+$C$5)^($BF$581-$B$581)+(1-$AF$6)*$J648</f>
        <v>0</v>
      </c>
      <c r="BK648" s="1112">
        <f t="shared" ref="BK648:BK684" si="576">($AG$5*$K648*(1+$C$4)^($BF$581-$B$581)+(1-$AG$5)*$K648+$AG$6*$L648*(1+$C$5)^($BF$581-$B$581)+(1-$AG$6)*$L648)*(1+$C$9)</f>
        <v>0</v>
      </c>
      <c r="BL648" s="1112">
        <f t="shared" si="523"/>
        <v>0</v>
      </c>
      <c r="BM648" s="1113">
        <f t="shared" ref="BM648:BM684" si="577">($AI$5*$O648*(1+$C$4)^($BF$581-$B$581)+(1-$AI$5)*$O648+$AI$6*$P648*(1+$C$5)^($BF$581-$B$581)+(1-$AI$6)*$P648)*(1+$C$9)</f>
        <v>0</v>
      </c>
    </row>
    <row r="649" spans="2:65" x14ac:dyDescent="0.25">
      <c r="B649" s="1103">
        <v>0.35</v>
      </c>
      <c r="C649" s="381"/>
      <c r="D649" s="381"/>
      <c r="E649" s="381"/>
      <c r="F649" s="381"/>
      <c r="G649" s="381"/>
      <c r="H649" s="381"/>
      <c r="I649" s="1110">
        <f>'Form 5 BIODIESEL'!$F427</f>
        <v>0</v>
      </c>
      <c r="J649" s="1110">
        <f>'Form 5 BIODIESEL'!$G427</f>
        <v>0</v>
      </c>
      <c r="K649" s="1110">
        <f>'Form 6 LNG'!$F427</f>
        <v>0</v>
      </c>
      <c r="L649" s="1110">
        <f>'Form 6 LNG'!$G427</f>
        <v>0</v>
      </c>
      <c r="M649" s="1110">
        <f>'Form 7 BUNKER C'!$F427</f>
        <v>0</v>
      </c>
      <c r="N649" s="1110">
        <f>'Form 7 BUNKER C'!$G427</f>
        <v>0</v>
      </c>
      <c r="O649" s="1110">
        <f>'Form 8 LFO Diesel'!$F427</f>
        <v>0</v>
      </c>
      <c r="P649" s="1111">
        <f>'Form 8 LFO Diesel'!$G427</f>
        <v>0</v>
      </c>
      <c r="Q649" s="113"/>
      <c r="R649" s="383">
        <v>0.35</v>
      </c>
      <c r="S649" s="385">
        <f t="shared" si="551"/>
        <v>0</v>
      </c>
      <c r="T649" s="1112">
        <f t="shared" si="552"/>
        <v>0</v>
      </c>
      <c r="U649" s="1112">
        <f t="shared" si="553"/>
        <v>0</v>
      </c>
      <c r="V649" s="1112">
        <f t="shared" si="554"/>
        <v>0</v>
      </c>
      <c r="W649" s="1112">
        <f t="shared" si="555"/>
        <v>0</v>
      </c>
      <c r="X649" s="1112">
        <f t="shared" si="556"/>
        <v>0</v>
      </c>
      <c r="Y649" s="1113">
        <f t="shared" si="557"/>
        <v>0</v>
      </c>
      <c r="Z649" s="113"/>
      <c r="AA649" s="113"/>
      <c r="AB649" s="383">
        <v>0.35</v>
      </c>
      <c r="AC649" s="385">
        <f t="shared" si="558"/>
        <v>0</v>
      </c>
      <c r="AD649" s="1112">
        <f t="shared" si="559"/>
        <v>0</v>
      </c>
      <c r="AE649" s="1112">
        <f t="shared" si="560"/>
        <v>0</v>
      </c>
      <c r="AF649" s="1112">
        <f t="shared" si="561"/>
        <v>0</v>
      </c>
      <c r="AG649" s="1112">
        <f t="shared" si="562"/>
        <v>0</v>
      </c>
      <c r="AH649" s="1112">
        <f t="shared" si="563"/>
        <v>0</v>
      </c>
      <c r="AI649" s="1113">
        <f t="shared" si="564"/>
        <v>0</v>
      </c>
      <c r="AJ649" s="113"/>
      <c r="AK649" s="106"/>
      <c r="AL649" s="383">
        <v>0.35</v>
      </c>
      <c r="AM649" s="385">
        <f t="shared" si="565"/>
        <v>0</v>
      </c>
      <c r="AN649" s="1112">
        <f t="shared" si="566"/>
        <v>0</v>
      </c>
      <c r="AO649" s="1112">
        <f t="shared" si="567"/>
        <v>0</v>
      </c>
      <c r="AP649" s="1112">
        <f t="shared" si="568"/>
        <v>0</v>
      </c>
      <c r="AQ649" s="1112">
        <f t="shared" si="569"/>
        <v>0</v>
      </c>
      <c r="AR649" s="1112">
        <f t="shared" si="570"/>
        <v>0</v>
      </c>
      <c r="AS649" s="1113">
        <f t="shared" si="571"/>
        <v>0</v>
      </c>
      <c r="AT649" s="113"/>
      <c r="AU649" s="106"/>
      <c r="AV649" s="383">
        <v>0.35</v>
      </c>
      <c r="AW649" s="385">
        <f t="shared" ref="AW649:AW684" si="578">$AC$5*$C$584*(1+$C$4)^($AV$581-$B$581)+(1-$AC$5)*$C$584+$AC$6*$D$584*(1+$C$5)^($AV$581-$B$581)+(1-$AC$6)*$D$584</f>
        <v>0</v>
      </c>
      <c r="AX649" s="1112">
        <f t="shared" ref="AX649:AX684" si="579">$AD$5*$E$584*(1+$C$4)^($AV$581-$B$581)+(1-$AD$5)*$E$584+$AD$6*$F$584*(1+$C$5)^($AV$581-$B$581)+(1-$AD$6)*$F$584</f>
        <v>0</v>
      </c>
      <c r="AY649" s="1112">
        <f t="shared" ref="AY649:AY684" si="580">$AE$5*$G$584*(1+$C$4)^($AV$581-$B$581)+(1-$AE$5)*$G$584+$AE$6*$H$584*(1+$C$5)^($AV$581-$B$581)+(1-$AE$6)*$H$584</f>
        <v>0</v>
      </c>
      <c r="AZ649" s="1112">
        <f t="shared" ref="AZ649:AZ684" si="581">$AF$5*$I649*(1+$C$4)^($AV$581-$B$581)+(1-$AF$5)*$I649+$AF$6*$J649*(1+$C$5)^($AV$581-$B$581)+(1-$AF$6)*$J649</f>
        <v>0</v>
      </c>
      <c r="BA649" s="1112">
        <f t="shared" ref="BA649:BA684" si="582">($AG$5*$K649*(1+$C$4)^($AV$581-$B$581)+(1-$AG$5)*$K649+$AG$6*$L649*(1+$C$5)^($AV$581-$B$581)+(1-$AG$6)*$L649)*(1+$C$9)</f>
        <v>0</v>
      </c>
      <c r="BB649" s="1112">
        <f t="shared" ref="BB649:BB684" si="583">($AH$5*$M649*(1+$C$4)^($AV$581-$B$581)+(1-$AH$5)*$M649+$AH$6*$N649*(1+$C$5)^($AV$581-$B$581)+(1-$AH$6)*$N649)*(1+$C$9)</f>
        <v>0</v>
      </c>
      <c r="BC649" s="1113">
        <f t="shared" ref="BC649:BC684" si="584">($AI$5*$O649*(1+$C$4)^($AV$581-$B$581)+(1-$AI$5)*$O649+$AI$6*$P649*(1+$C$5)^($AV$581-$B$581)+(1-$AI$6)*$P649)*(1+$C$9)</f>
        <v>0</v>
      </c>
      <c r="BD649" s="114"/>
      <c r="BE649" s="106"/>
      <c r="BF649" s="383">
        <v>0.35</v>
      </c>
      <c r="BG649" s="385">
        <f t="shared" si="572"/>
        <v>0</v>
      </c>
      <c r="BH649" s="1112">
        <f t="shared" si="573"/>
        <v>0</v>
      </c>
      <c r="BI649" s="1112">
        <f t="shared" si="574"/>
        <v>0</v>
      </c>
      <c r="BJ649" s="1112">
        <f t="shared" si="575"/>
        <v>0</v>
      </c>
      <c r="BK649" s="1112">
        <f t="shared" si="576"/>
        <v>0</v>
      </c>
      <c r="BL649" s="1112">
        <f t="shared" ref="BL649:BL684" si="585">($AH$5*$M649*(1+$C$4)^($BF$581-$B$581)+(1-$AH$5)*$M649+$AH$6*$N649*(1+$C$5)^($BF$581-$B$581)+(1-$AH$6)*$N649)*(1+$C$9)</f>
        <v>0</v>
      </c>
      <c r="BM649" s="1113">
        <f t="shared" si="577"/>
        <v>0</v>
      </c>
    </row>
    <row r="650" spans="2:65" x14ac:dyDescent="0.25">
      <c r="B650" s="1103">
        <v>0.34</v>
      </c>
      <c r="C650" s="381"/>
      <c r="D650" s="381"/>
      <c r="E650" s="381"/>
      <c r="F650" s="381"/>
      <c r="G650" s="381"/>
      <c r="H650" s="381"/>
      <c r="I650" s="1110">
        <f>'Form 5 BIODIESEL'!$F428</f>
        <v>0</v>
      </c>
      <c r="J650" s="1110">
        <f>'Form 5 BIODIESEL'!$G428</f>
        <v>0</v>
      </c>
      <c r="K650" s="1110">
        <f>'Form 6 LNG'!$F428</f>
        <v>0</v>
      </c>
      <c r="L650" s="1110">
        <f>'Form 6 LNG'!$G428</f>
        <v>0</v>
      </c>
      <c r="M650" s="1110">
        <f>'Form 7 BUNKER C'!$F428</f>
        <v>0</v>
      </c>
      <c r="N650" s="1110">
        <f>'Form 7 BUNKER C'!$G428</f>
        <v>0</v>
      </c>
      <c r="O650" s="1110">
        <f>'Form 8 LFO Diesel'!$F428</f>
        <v>0</v>
      </c>
      <c r="P650" s="1111">
        <f>'Form 8 LFO Diesel'!$G428</f>
        <v>0</v>
      </c>
      <c r="Q650" s="113"/>
      <c r="R650" s="383">
        <v>0.34</v>
      </c>
      <c r="S650" s="385">
        <f t="shared" si="551"/>
        <v>0</v>
      </c>
      <c r="T650" s="1112">
        <f t="shared" si="552"/>
        <v>0</v>
      </c>
      <c r="U650" s="1112">
        <f t="shared" si="553"/>
        <v>0</v>
      </c>
      <c r="V650" s="1112">
        <f t="shared" si="554"/>
        <v>0</v>
      </c>
      <c r="W650" s="1112">
        <f t="shared" si="555"/>
        <v>0</v>
      </c>
      <c r="X650" s="1112">
        <f t="shared" si="556"/>
        <v>0</v>
      </c>
      <c r="Y650" s="1113">
        <f t="shared" si="557"/>
        <v>0</v>
      </c>
      <c r="Z650" s="113"/>
      <c r="AA650" s="113"/>
      <c r="AB650" s="383">
        <v>0.34</v>
      </c>
      <c r="AC650" s="385">
        <f t="shared" si="558"/>
        <v>0</v>
      </c>
      <c r="AD650" s="1112">
        <f t="shared" si="559"/>
        <v>0</v>
      </c>
      <c r="AE650" s="1112">
        <f t="shared" si="560"/>
        <v>0</v>
      </c>
      <c r="AF650" s="1112">
        <f t="shared" si="561"/>
        <v>0</v>
      </c>
      <c r="AG650" s="1112">
        <f t="shared" si="562"/>
        <v>0</v>
      </c>
      <c r="AH650" s="1112">
        <f t="shared" si="563"/>
        <v>0</v>
      </c>
      <c r="AI650" s="1113">
        <f t="shared" si="564"/>
        <v>0</v>
      </c>
      <c r="AJ650" s="113"/>
      <c r="AK650" s="106"/>
      <c r="AL650" s="383">
        <v>0.34</v>
      </c>
      <c r="AM650" s="385">
        <f t="shared" si="565"/>
        <v>0</v>
      </c>
      <c r="AN650" s="1112">
        <f t="shared" si="566"/>
        <v>0</v>
      </c>
      <c r="AO650" s="1112">
        <f t="shared" si="567"/>
        <v>0</v>
      </c>
      <c r="AP650" s="1112">
        <f t="shared" si="568"/>
        <v>0</v>
      </c>
      <c r="AQ650" s="1112">
        <f t="shared" si="569"/>
        <v>0</v>
      </c>
      <c r="AR650" s="1112">
        <f t="shared" si="570"/>
        <v>0</v>
      </c>
      <c r="AS650" s="1113">
        <f t="shared" si="571"/>
        <v>0</v>
      </c>
      <c r="AT650" s="113"/>
      <c r="AU650" s="106"/>
      <c r="AV650" s="383">
        <v>0.34</v>
      </c>
      <c r="AW650" s="385">
        <f t="shared" si="578"/>
        <v>0</v>
      </c>
      <c r="AX650" s="1112">
        <f t="shared" si="579"/>
        <v>0</v>
      </c>
      <c r="AY650" s="1112">
        <f t="shared" si="580"/>
        <v>0</v>
      </c>
      <c r="AZ650" s="1112">
        <f t="shared" si="581"/>
        <v>0</v>
      </c>
      <c r="BA650" s="1112">
        <f t="shared" si="582"/>
        <v>0</v>
      </c>
      <c r="BB650" s="1112">
        <f t="shared" si="583"/>
        <v>0</v>
      </c>
      <c r="BC650" s="1113">
        <f t="shared" si="584"/>
        <v>0</v>
      </c>
      <c r="BD650" s="114"/>
      <c r="BE650" s="106"/>
      <c r="BF650" s="383">
        <v>0.34</v>
      </c>
      <c r="BG650" s="385">
        <f t="shared" si="572"/>
        <v>0</v>
      </c>
      <c r="BH650" s="1112">
        <f t="shared" si="573"/>
        <v>0</v>
      </c>
      <c r="BI650" s="1112">
        <f t="shared" si="574"/>
        <v>0</v>
      </c>
      <c r="BJ650" s="1112">
        <f t="shared" si="575"/>
        <v>0</v>
      </c>
      <c r="BK650" s="1112">
        <f t="shared" si="576"/>
        <v>0</v>
      </c>
      <c r="BL650" s="1112">
        <f t="shared" si="585"/>
        <v>0</v>
      </c>
      <c r="BM650" s="1113">
        <f t="shared" si="577"/>
        <v>0</v>
      </c>
    </row>
    <row r="651" spans="2:65" x14ac:dyDescent="0.25">
      <c r="B651" s="1103">
        <v>0.33</v>
      </c>
      <c r="C651" s="381"/>
      <c r="D651" s="381"/>
      <c r="E651" s="381"/>
      <c r="F651" s="381"/>
      <c r="G651" s="381"/>
      <c r="H651" s="381"/>
      <c r="I651" s="1110">
        <f>'Form 5 BIODIESEL'!$F429</f>
        <v>0</v>
      </c>
      <c r="J651" s="1110">
        <f>'Form 5 BIODIESEL'!$G429</f>
        <v>0</v>
      </c>
      <c r="K651" s="1110">
        <f>'Form 6 LNG'!$F429</f>
        <v>0</v>
      </c>
      <c r="L651" s="1110">
        <f>'Form 6 LNG'!$G429</f>
        <v>0</v>
      </c>
      <c r="M651" s="1110">
        <f>'Form 7 BUNKER C'!$F429</f>
        <v>0</v>
      </c>
      <c r="N651" s="1110">
        <f>'Form 7 BUNKER C'!$G429</f>
        <v>0</v>
      </c>
      <c r="O651" s="1110">
        <f>'Form 8 LFO Diesel'!$F429</f>
        <v>0</v>
      </c>
      <c r="P651" s="1111">
        <f>'Form 8 LFO Diesel'!$G429</f>
        <v>0</v>
      </c>
      <c r="Q651" s="113"/>
      <c r="R651" s="383">
        <v>0.33</v>
      </c>
      <c r="S651" s="385">
        <f t="shared" si="551"/>
        <v>0</v>
      </c>
      <c r="T651" s="1112">
        <f t="shared" si="552"/>
        <v>0</v>
      </c>
      <c r="U651" s="1112">
        <f t="shared" si="553"/>
        <v>0</v>
      </c>
      <c r="V651" s="1112">
        <f t="shared" si="554"/>
        <v>0</v>
      </c>
      <c r="W651" s="1112">
        <f t="shared" si="555"/>
        <v>0</v>
      </c>
      <c r="X651" s="1112">
        <f t="shared" si="556"/>
        <v>0</v>
      </c>
      <c r="Y651" s="1113">
        <f t="shared" si="557"/>
        <v>0</v>
      </c>
      <c r="Z651" s="113"/>
      <c r="AA651" s="113"/>
      <c r="AB651" s="383">
        <v>0.33</v>
      </c>
      <c r="AC651" s="385">
        <f t="shared" si="558"/>
        <v>0</v>
      </c>
      <c r="AD651" s="1112">
        <f t="shared" si="559"/>
        <v>0</v>
      </c>
      <c r="AE651" s="1112">
        <f t="shared" si="560"/>
        <v>0</v>
      </c>
      <c r="AF651" s="1112">
        <f t="shared" si="561"/>
        <v>0</v>
      </c>
      <c r="AG651" s="1112">
        <f t="shared" si="562"/>
        <v>0</v>
      </c>
      <c r="AH651" s="1112">
        <f t="shared" si="563"/>
        <v>0</v>
      </c>
      <c r="AI651" s="1113">
        <f t="shared" si="564"/>
        <v>0</v>
      </c>
      <c r="AJ651" s="113"/>
      <c r="AK651" s="106"/>
      <c r="AL651" s="383">
        <v>0.33</v>
      </c>
      <c r="AM651" s="385">
        <f t="shared" si="565"/>
        <v>0</v>
      </c>
      <c r="AN651" s="1112">
        <f t="shared" si="566"/>
        <v>0</v>
      </c>
      <c r="AO651" s="1112">
        <f t="shared" si="567"/>
        <v>0</v>
      </c>
      <c r="AP651" s="1112">
        <f t="shared" si="568"/>
        <v>0</v>
      </c>
      <c r="AQ651" s="1112">
        <f t="shared" si="569"/>
        <v>0</v>
      </c>
      <c r="AR651" s="1112">
        <f t="shared" si="570"/>
        <v>0</v>
      </c>
      <c r="AS651" s="1113">
        <f t="shared" si="571"/>
        <v>0</v>
      </c>
      <c r="AT651" s="113"/>
      <c r="AU651" s="106"/>
      <c r="AV651" s="383">
        <v>0.33</v>
      </c>
      <c r="AW651" s="385">
        <f t="shared" si="578"/>
        <v>0</v>
      </c>
      <c r="AX651" s="1112">
        <f t="shared" si="579"/>
        <v>0</v>
      </c>
      <c r="AY651" s="1112">
        <f t="shared" si="580"/>
        <v>0</v>
      </c>
      <c r="AZ651" s="1112">
        <f t="shared" si="581"/>
        <v>0</v>
      </c>
      <c r="BA651" s="1112">
        <f t="shared" si="582"/>
        <v>0</v>
      </c>
      <c r="BB651" s="1112">
        <f t="shared" si="583"/>
        <v>0</v>
      </c>
      <c r="BC651" s="1113">
        <f t="shared" si="584"/>
        <v>0</v>
      </c>
      <c r="BD651" s="114"/>
      <c r="BE651" s="106"/>
      <c r="BF651" s="383">
        <v>0.33</v>
      </c>
      <c r="BG651" s="385">
        <f t="shared" si="572"/>
        <v>0</v>
      </c>
      <c r="BH651" s="1112">
        <f t="shared" si="573"/>
        <v>0</v>
      </c>
      <c r="BI651" s="1112">
        <f t="shared" si="574"/>
        <v>0</v>
      </c>
      <c r="BJ651" s="1112">
        <f t="shared" si="575"/>
        <v>0</v>
      </c>
      <c r="BK651" s="1112">
        <f t="shared" si="576"/>
        <v>0</v>
      </c>
      <c r="BL651" s="1112">
        <f t="shared" si="585"/>
        <v>0</v>
      </c>
      <c r="BM651" s="1113">
        <f t="shared" si="577"/>
        <v>0</v>
      </c>
    </row>
    <row r="652" spans="2:65" x14ac:dyDescent="0.25">
      <c r="B652" s="1103">
        <v>0.32</v>
      </c>
      <c r="C652" s="381"/>
      <c r="D652" s="381"/>
      <c r="E652" s="381"/>
      <c r="F652" s="381"/>
      <c r="G652" s="381"/>
      <c r="H652" s="381"/>
      <c r="I652" s="1110">
        <f>'Form 5 BIODIESEL'!$F430</f>
        <v>0</v>
      </c>
      <c r="J652" s="1110">
        <f>'Form 5 BIODIESEL'!$G430</f>
        <v>0</v>
      </c>
      <c r="K652" s="1110">
        <f>'Form 6 LNG'!$F430</f>
        <v>0</v>
      </c>
      <c r="L652" s="1110">
        <f>'Form 6 LNG'!$G430</f>
        <v>0</v>
      </c>
      <c r="M652" s="1110">
        <f>'Form 7 BUNKER C'!$F430</f>
        <v>0</v>
      </c>
      <c r="N652" s="1110">
        <f>'Form 7 BUNKER C'!$G430</f>
        <v>0</v>
      </c>
      <c r="O652" s="1110">
        <f>'Form 8 LFO Diesel'!$F430</f>
        <v>0</v>
      </c>
      <c r="P652" s="1111">
        <f>'Form 8 LFO Diesel'!$G430</f>
        <v>0</v>
      </c>
      <c r="Q652" s="113"/>
      <c r="R652" s="383">
        <v>0.32</v>
      </c>
      <c r="S652" s="385">
        <f t="shared" si="551"/>
        <v>0</v>
      </c>
      <c r="T652" s="1112">
        <f t="shared" si="552"/>
        <v>0</v>
      </c>
      <c r="U652" s="1112">
        <f t="shared" si="553"/>
        <v>0</v>
      </c>
      <c r="V652" s="1112">
        <f t="shared" si="554"/>
        <v>0</v>
      </c>
      <c r="W652" s="1112">
        <f t="shared" si="555"/>
        <v>0</v>
      </c>
      <c r="X652" s="1112">
        <f t="shared" si="556"/>
        <v>0</v>
      </c>
      <c r="Y652" s="1113">
        <f t="shared" si="557"/>
        <v>0</v>
      </c>
      <c r="Z652" s="113"/>
      <c r="AA652" s="113"/>
      <c r="AB652" s="383">
        <v>0.32</v>
      </c>
      <c r="AC652" s="385">
        <f t="shared" si="558"/>
        <v>0</v>
      </c>
      <c r="AD652" s="1112">
        <f t="shared" si="559"/>
        <v>0</v>
      </c>
      <c r="AE652" s="1112">
        <f t="shared" si="560"/>
        <v>0</v>
      </c>
      <c r="AF652" s="1112">
        <f t="shared" si="561"/>
        <v>0</v>
      </c>
      <c r="AG652" s="1112">
        <f t="shared" si="562"/>
        <v>0</v>
      </c>
      <c r="AH652" s="1112">
        <f t="shared" si="563"/>
        <v>0</v>
      </c>
      <c r="AI652" s="1113">
        <f t="shared" si="564"/>
        <v>0</v>
      </c>
      <c r="AJ652" s="113"/>
      <c r="AK652" s="106"/>
      <c r="AL652" s="383">
        <v>0.32</v>
      </c>
      <c r="AM652" s="385">
        <f t="shared" si="565"/>
        <v>0</v>
      </c>
      <c r="AN652" s="1112">
        <f t="shared" si="566"/>
        <v>0</v>
      </c>
      <c r="AO652" s="1112">
        <f t="shared" si="567"/>
        <v>0</v>
      </c>
      <c r="AP652" s="1112">
        <f t="shared" si="568"/>
        <v>0</v>
      </c>
      <c r="AQ652" s="1112">
        <f t="shared" si="569"/>
        <v>0</v>
      </c>
      <c r="AR652" s="1112">
        <f t="shared" si="570"/>
        <v>0</v>
      </c>
      <c r="AS652" s="1113">
        <f t="shared" si="571"/>
        <v>0</v>
      </c>
      <c r="AT652" s="113"/>
      <c r="AU652" s="106"/>
      <c r="AV652" s="383">
        <v>0.32</v>
      </c>
      <c r="AW652" s="385">
        <f t="shared" si="578"/>
        <v>0</v>
      </c>
      <c r="AX652" s="1112">
        <f t="shared" si="579"/>
        <v>0</v>
      </c>
      <c r="AY652" s="1112">
        <f t="shared" si="580"/>
        <v>0</v>
      </c>
      <c r="AZ652" s="1112">
        <f t="shared" si="581"/>
        <v>0</v>
      </c>
      <c r="BA652" s="1112">
        <f t="shared" si="582"/>
        <v>0</v>
      </c>
      <c r="BB652" s="1112">
        <f t="shared" si="583"/>
        <v>0</v>
      </c>
      <c r="BC652" s="1113">
        <f t="shared" si="584"/>
        <v>0</v>
      </c>
      <c r="BD652" s="114"/>
      <c r="BE652" s="106"/>
      <c r="BF652" s="383">
        <v>0.32</v>
      </c>
      <c r="BG652" s="385">
        <f t="shared" si="572"/>
        <v>0</v>
      </c>
      <c r="BH652" s="1112">
        <f t="shared" si="573"/>
        <v>0</v>
      </c>
      <c r="BI652" s="1112">
        <f t="shared" si="574"/>
        <v>0</v>
      </c>
      <c r="BJ652" s="1112">
        <f t="shared" si="575"/>
        <v>0</v>
      </c>
      <c r="BK652" s="1112">
        <f t="shared" si="576"/>
        <v>0</v>
      </c>
      <c r="BL652" s="1112">
        <f t="shared" si="585"/>
        <v>0</v>
      </c>
      <c r="BM652" s="1113">
        <f t="shared" si="577"/>
        <v>0</v>
      </c>
    </row>
    <row r="653" spans="2:65" x14ac:dyDescent="0.25">
      <c r="B653" s="1103">
        <v>0.31</v>
      </c>
      <c r="C653" s="381"/>
      <c r="D653" s="381"/>
      <c r="E653" s="381"/>
      <c r="F653" s="381"/>
      <c r="G653" s="381"/>
      <c r="H653" s="381"/>
      <c r="I653" s="1110">
        <f>'Form 5 BIODIESEL'!$F431</f>
        <v>0</v>
      </c>
      <c r="J653" s="1110">
        <f>'Form 5 BIODIESEL'!$G431</f>
        <v>0</v>
      </c>
      <c r="K653" s="1110">
        <f>'Form 6 LNG'!$F431</f>
        <v>0</v>
      </c>
      <c r="L653" s="1110">
        <f>'Form 6 LNG'!$G431</f>
        <v>0</v>
      </c>
      <c r="M653" s="1110">
        <f>'Form 7 BUNKER C'!$F431</f>
        <v>0</v>
      </c>
      <c r="N653" s="1110">
        <f>'Form 7 BUNKER C'!$G431</f>
        <v>0</v>
      </c>
      <c r="O653" s="1110">
        <f>'Form 8 LFO Diesel'!$F431</f>
        <v>0</v>
      </c>
      <c r="P653" s="1111">
        <f>'Form 8 LFO Diesel'!$G431</f>
        <v>0</v>
      </c>
      <c r="Q653" s="113"/>
      <c r="R653" s="383">
        <v>0.31</v>
      </c>
      <c r="S653" s="385">
        <f t="shared" si="551"/>
        <v>0</v>
      </c>
      <c r="T653" s="1112">
        <f t="shared" si="552"/>
        <v>0</v>
      </c>
      <c r="U653" s="1112">
        <f t="shared" si="553"/>
        <v>0</v>
      </c>
      <c r="V653" s="1112">
        <f t="shared" si="554"/>
        <v>0</v>
      </c>
      <c r="W653" s="1112">
        <f t="shared" si="555"/>
        <v>0</v>
      </c>
      <c r="X653" s="1112">
        <f t="shared" si="556"/>
        <v>0</v>
      </c>
      <c r="Y653" s="1113">
        <f t="shared" si="557"/>
        <v>0</v>
      </c>
      <c r="Z653" s="113"/>
      <c r="AA653" s="113"/>
      <c r="AB653" s="383">
        <v>0.31</v>
      </c>
      <c r="AC653" s="385">
        <f t="shared" si="558"/>
        <v>0</v>
      </c>
      <c r="AD653" s="1112">
        <f t="shared" si="559"/>
        <v>0</v>
      </c>
      <c r="AE653" s="1112">
        <f t="shared" si="560"/>
        <v>0</v>
      </c>
      <c r="AF653" s="1112">
        <f t="shared" si="561"/>
        <v>0</v>
      </c>
      <c r="AG653" s="1112">
        <f t="shared" si="562"/>
        <v>0</v>
      </c>
      <c r="AH653" s="1112">
        <f t="shared" si="563"/>
        <v>0</v>
      </c>
      <c r="AI653" s="1113">
        <f t="shared" si="564"/>
        <v>0</v>
      </c>
      <c r="AJ653" s="113"/>
      <c r="AK653" s="106"/>
      <c r="AL653" s="383">
        <v>0.31</v>
      </c>
      <c r="AM653" s="385">
        <f t="shared" si="565"/>
        <v>0</v>
      </c>
      <c r="AN653" s="1112">
        <f t="shared" si="566"/>
        <v>0</v>
      </c>
      <c r="AO653" s="1112">
        <f t="shared" si="567"/>
        <v>0</v>
      </c>
      <c r="AP653" s="1112">
        <f t="shared" si="568"/>
        <v>0</v>
      </c>
      <c r="AQ653" s="1112">
        <f t="shared" si="569"/>
        <v>0</v>
      </c>
      <c r="AR653" s="1112">
        <f t="shared" si="570"/>
        <v>0</v>
      </c>
      <c r="AS653" s="1113">
        <f t="shared" si="571"/>
        <v>0</v>
      </c>
      <c r="AT653" s="113"/>
      <c r="AU653" s="106"/>
      <c r="AV653" s="383">
        <v>0.31</v>
      </c>
      <c r="AW653" s="385">
        <f t="shared" si="578"/>
        <v>0</v>
      </c>
      <c r="AX653" s="1112">
        <f t="shared" si="579"/>
        <v>0</v>
      </c>
      <c r="AY653" s="1112">
        <f t="shared" si="580"/>
        <v>0</v>
      </c>
      <c r="AZ653" s="1112">
        <f t="shared" si="581"/>
        <v>0</v>
      </c>
      <c r="BA653" s="1112">
        <f t="shared" si="582"/>
        <v>0</v>
      </c>
      <c r="BB653" s="1112">
        <f t="shared" si="583"/>
        <v>0</v>
      </c>
      <c r="BC653" s="1113">
        <f t="shared" si="584"/>
        <v>0</v>
      </c>
      <c r="BD653" s="114"/>
      <c r="BE653" s="106"/>
      <c r="BF653" s="383">
        <v>0.31</v>
      </c>
      <c r="BG653" s="385">
        <f t="shared" si="572"/>
        <v>0</v>
      </c>
      <c r="BH653" s="1112">
        <f t="shared" si="573"/>
        <v>0</v>
      </c>
      <c r="BI653" s="1112">
        <f t="shared" si="574"/>
        <v>0</v>
      </c>
      <c r="BJ653" s="1112">
        <f t="shared" si="575"/>
        <v>0</v>
      </c>
      <c r="BK653" s="1112">
        <f t="shared" si="576"/>
        <v>0</v>
      </c>
      <c r="BL653" s="1112">
        <f t="shared" si="585"/>
        <v>0</v>
      </c>
      <c r="BM653" s="1113">
        <f t="shared" si="577"/>
        <v>0</v>
      </c>
    </row>
    <row r="654" spans="2:65" x14ac:dyDescent="0.25">
      <c r="B654" s="1103">
        <v>0.3</v>
      </c>
      <c r="C654" s="381"/>
      <c r="D654" s="381"/>
      <c r="E654" s="381"/>
      <c r="F654" s="381"/>
      <c r="G654" s="381"/>
      <c r="H654" s="381"/>
      <c r="I654" s="1110">
        <f>'Form 5 BIODIESEL'!$F446</f>
        <v>0</v>
      </c>
      <c r="J654" s="1110">
        <f>'Form 5 BIODIESEL'!$G446</f>
        <v>0</v>
      </c>
      <c r="K654" s="1110">
        <f>'Form 6 LNG'!$F446</f>
        <v>0</v>
      </c>
      <c r="L654" s="1110">
        <f>'Form 6 LNG'!$G446</f>
        <v>0</v>
      </c>
      <c r="M654" s="1110">
        <f>'Form 7 BUNKER C'!$F446</f>
        <v>0</v>
      </c>
      <c r="N654" s="1110">
        <f>'Form 7 BUNKER C'!$G446</f>
        <v>0</v>
      </c>
      <c r="O654" s="1110">
        <f>'Form 8 LFO Diesel'!$F446</f>
        <v>0</v>
      </c>
      <c r="P654" s="1111">
        <f>'Form 8 LFO Diesel'!$G446</f>
        <v>0</v>
      </c>
      <c r="Q654" s="113"/>
      <c r="R654" s="383">
        <v>0.3</v>
      </c>
      <c r="S654" s="385">
        <f t="shared" si="551"/>
        <v>0</v>
      </c>
      <c r="T654" s="1112">
        <f t="shared" si="552"/>
        <v>0</v>
      </c>
      <c r="U654" s="1112">
        <f t="shared" si="553"/>
        <v>0</v>
      </c>
      <c r="V654" s="1112">
        <f t="shared" si="554"/>
        <v>0</v>
      </c>
      <c r="W654" s="1112">
        <f t="shared" si="555"/>
        <v>0</v>
      </c>
      <c r="X654" s="1112">
        <f t="shared" si="556"/>
        <v>0</v>
      </c>
      <c r="Y654" s="1113">
        <f t="shared" si="557"/>
        <v>0</v>
      </c>
      <c r="Z654" s="113"/>
      <c r="AA654" s="113"/>
      <c r="AB654" s="383">
        <v>0.3</v>
      </c>
      <c r="AC654" s="385">
        <f t="shared" si="558"/>
        <v>0</v>
      </c>
      <c r="AD654" s="1112">
        <f t="shared" si="559"/>
        <v>0</v>
      </c>
      <c r="AE654" s="1112">
        <f t="shared" si="560"/>
        <v>0</v>
      </c>
      <c r="AF654" s="1112">
        <f t="shared" si="561"/>
        <v>0</v>
      </c>
      <c r="AG654" s="1112">
        <f t="shared" si="562"/>
        <v>0</v>
      </c>
      <c r="AH654" s="1112">
        <f t="shared" si="563"/>
        <v>0</v>
      </c>
      <c r="AI654" s="1113">
        <f t="shared" si="564"/>
        <v>0</v>
      </c>
      <c r="AJ654" s="113"/>
      <c r="AK654" s="106"/>
      <c r="AL654" s="383">
        <v>0.3</v>
      </c>
      <c r="AM654" s="385">
        <f t="shared" si="565"/>
        <v>0</v>
      </c>
      <c r="AN654" s="1112">
        <f t="shared" si="566"/>
        <v>0</v>
      </c>
      <c r="AO654" s="1112">
        <f t="shared" si="567"/>
        <v>0</v>
      </c>
      <c r="AP654" s="1112">
        <f t="shared" si="568"/>
        <v>0</v>
      </c>
      <c r="AQ654" s="1112">
        <f t="shared" si="569"/>
        <v>0</v>
      </c>
      <c r="AR654" s="1112">
        <f t="shared" si="570"/>
        <v>0</v>
      </c>
      <c r="AS654" s="1113">
        <f t="shared" si="571"/>
        <v>0</v>
      </c>
      <c r="AT654" s="113"/>
      <c r="AU654" s="106"/>
      <c r="AV654" s="383">
        <v>0.3</v>
      </c>
      <c r="AW654" s="385">
        <f t="shared" si="578"/>
        <v>0</v>
      </c>
      <c r="AX654" s="1112">
        <f t="shared" si="579"/>
        <v>0</v>
      </c>
      <c r="AY654" s="1112">
        <f t="shared" si="580"/>
        <v>0</v>
      </c>
      <c r="AZ654" s="1112">
        <f t="shared" si="581"/>
        <v>0</v>
      </c>
      <c r="BA654" s="1112">
        <f t="shared" si="582"/>
        <v>0</v>
      </c>
      <c r="BB654" s="1112">
        <f t="shared" si="583"/>
        <v>0</v>
      </c>
      <c r="BC654" s="1113">
        <f t="shared" si="584"/>
        <v>0</v>
      </c>
      <c r="BD654" s="114"/>
      <c r="BE654" s="106"/>
      <c r="BF654" s="383">
        <v>0.3</v>
      </c>
      <c r="BG654" s="385">
        <f t="shared" si="572"/>
        <v>0</v>
      </c>
      <c r="BH654" s="1112">
        <f t="shared" si="573"/>
        <v>0</v>
      </c>
      <c r="BI654" s="1112">
        <f t="shared" si="574"/>
        <v>0</v>
      </c>
      <c r="BJ654" s="1112">
        <f t="shared" si="575"/>
        <v>0</v>
      </c>
      <c r="BK654" s="1112">
        <f t="shared" si="576"/>
        <v>0</v>
      </c>
      <c r="BL654" s="1112">
        <f t="shared" si="585"/>
        <v>0</v>
      </c>
      <c r="BM654" s="1113">
        <f t="shared" si="577"/>
        <v>0</v>
      </c>
    </row>
    <row r="655" spans="2:65" x14ac:dyDescent="0.25">
      <c r="B655" s="1103">
        <v>0.28999999999999998</v>
      </c>
      <c r="C655" s="381"/>
      <c r="D655" s="381"/>
      <c r="E655" s="381"/>
      <c r="F655" s="381"/>
      <c r="G655" s="381"/>
      <c r="H655" s="381"/>
      <c r="I655" s="1110">
        <f>'Form 5 BIODIESEL'!$F447</f>
        <v>0</v>
      </c>
      <c r="J655" s="1110">
        <f>'Form 5 BIODIESEL'!$G447</f>
        <v>0</v>
      </c>
      <c r="K655" s="1110">
        <f>'Form 6 LNG'!$F447</f>
        <v>0</v>
      </c>
      <c r="L655" s="1110">
        <f>'Form 6 LNG'!$G447</f>
        <v>0</v>
      </c>
      <c r="M655" s="1110">
        <f>'Form 7 BUNKER C'!$F447</f>
        <v>0</v>
      </c>
      <c r="N655" s="1110">
        <f>'Form 7 BUNKER C'!$G447</f>
        <v>0</v>
      </c>
      <c r="O655" s="1110">
        <f>'Form 8 LFO Diesel'!$F447</f>
        <v>0</v>
      </c>
      <c r="P655" s="1111">
        <f>'Form 8 LFO Diesel'!$G447</f>
        <v>0</v>
      </c>
      <c r="Q655" s="113"/>
      <c r="R655" s="383">
        <v>0.28999999999999998</v>
      </c>
      <c r="S655" s="385">
        <f t="shared" si="551"/>
        <v>0</v>
      </c>
      <c r="T655" s="1112">
        <f t="shared" si="552"/>
        <v>0</v>
      </c>
      <c r="U655" s="1112">
        <f t="shared" si="553"/>
        <v>0</v>
      </c>
      <c r="V655" s="1112">
        <f t="shared" si="554"/>
        <v>0</v>
      </c>
      <c r="W655" s="1112">
        <f t="shared" si="555"/>
        <v>0</v>
      </c>
      <c r="X655" s="1112">
        <f t="shared" si="556"/>
        <v>0</v>
      </c>
      <c r="Y655" s="1113">
        <f t="shared" si="557"/>
        <v>0</v>
      </c>
      <c r="Z655" s="113"/>
      <c r="AA655" s="113"/>
      <c r="AB655" s="383">
        <v>0.28999999999999998</v>
      </c>
      <c r="AC655" s="385">
        <f t="shared" si="558"/>
        <v>0</v>
      </c>
      <c r="AD655" s="1112">
        <f t="shared" si="559"/>
        <v>0</v>
      </c>
      <c r="AE655" s="1112">
        <f t="shared" si="560"/>
        <v>0</v>
      </c>
      <c r="AF655" s="1112">
        <f t="shared" si="561"/>
        <v>0</v>
      </c>
      <c r="AG655" s="1112">
        <f t="shared" si="562"/>
        <v>0</v>
      </c>
      <c r="AH655" s="1112">
        <f t="shared" si="563"/>
        <v>0</v>
      </c>
      <c r="AI655" s="1113">
        <f t="shared" si="564"/>
        <v>0</v>
      </c>
      <c r="AJ655" s="113"/>
      <c r="AK655" s="106"/>
      <c r="AL655" s="383">
        <v>0.28999999999999998</v>
      </c>
      <c r="AM655" s="385">
        <f t="shared" si="565"/>
        <v>0</v>
      </c>
      <c r="AN655" s="1112">
        <f t="shared" si="566"/>
        <v>0</v>
      </c>
      <c r="AO655" s="1112">
        <f t="shared" si="567"/>
        <v>0</v>
      </c>
      <c r="AP655" s="1112">
        <f t="shared" si="568"/>
        <v>0</v>
      </c>
      <c r="AQ655" s="1112">
        <f t="shared" si="569"/>
        <v>0</v>
      </c>
      <c r="AR655" s="1112">
        <f t="shared" si="570"/>
        <v>0</v>
      </c>
      <c r="AS655" s="1113">
        <f t="shared" si="571"/>
        <v>0</v>
      </c>
      <c r="AT655" s="113"/>
      <c r="AU655" s="106"/>
      <c r="AV655" s="383">
        <v>0.28999999999999998</v>
      </c>
      <c r="AW655" s="385">
        <f t="shared" si="578"/>
        <v>0</v>
      </c>
      <c r="AX655" s="1112">
        <f t="shared" si="579"/>
        <v>0</v>
      </c>
      <c r="AY655" s="1112">
        <f t="shared" si="580"/>
        <v>0</v>
      </c>
      <c r="AZ655" s="1112">
        <f t="shared" si="581"/>
        <v>0</v>
      </c>
      <c r="BA655" s="1112">
        <f t="shared" si="582"/>
        <v>0</v>
      </c>
      <c r="BB655" s="1112">
        <f t="shared" si="583"/>
        <v>0</v>
      </c>
      <c r="BC655" s="1113">
        <f t="shared" si="584"/>
        <v>0</v>
      </c>
      <c r="BD655" s="114"/>
      <c r="BE655" s="106"/>
      <c r="BF655" s="383">
        <v>0.28999999999999998</v>
      </c>
      <c r="BG655" s="385">
        <f t="shared" si="572"/>
        <v>0</v>
      </c>
      <c r="BH655" s="1112">
        <f t="shared" si="573"/>
        <v>0</v>
      </c>
      <c r="BI655" s="1112">
        <f t="shared" si="574"/>
        <v>0</v>
      </c>
      <c r="BJ655" s="1112">
        <f t="shared" si="575"/>
        <v>0</v>
      </c>
      <c r="BK655" s="1112">
        <f t="shared" si="576"/>
        <v>0</v>
      </c>
      <c r="BL655" s="1112">
        <f t="shared" si="585"/>
        <v>0</v>
      </c>
      <c r="BM655" s="1113">
        <f t="shared" si="577"/>
        <v>0</v>
      </c>
    </row>
    <row r="656" spans="2:65" x14ac:dyDescent="0.25">
      <c r="B656" s="1103">
        <v>0.28000000000000003</v>
      </c>
      <c r="C656" s="381"/>
      <c r="D656" s="381"/>
      <c r="E656" s="381"/>
      <c r="F656" s="381"/>
      <c r="G656" s="381"/>
      <c r="H656" s="381"/>
      <c r="I656" s="1110">
        <f>'Form 5 BIODIESEL'!$F448</f>
        <v>0</v>
      </c>
      <c r="J656" s="1110">
        <f>'Form 5 BIODIESEL'!$G448</f>
        <v>0</v>
      </c>
      <c r="K656" s="1110">
        <f>'Form 6 LNG'!$F448</f>
        <v>0</v>
      </c>
      <c r="L656" s="1110">
        <f>'Form 6 LNG'!$G448</f>
        <v>0</v>
      </c>
      <c r="M656" s="1110">
        <f>'Form 7 BUNKER C'!$F448</f>
        <v>0</v>
      </c>
      <c r="N656" s="1110">
        <f>'Form 7 BUNKER C'!$G448</f>
        <v>0</v>
      </c>
      <c r="O656" s="1110">
        <f>'Form 8 LFO Diesel'!$F448</f>
        <v>0</v>
      </c>
      <c r="P656" s="1111">
        <f>'Form 8 LFO Diesel'!$G448</f>
        <v>0</v>
      </c>
      <c r="Q656" s="113"/>
      <c r="R656" s="383">
        <v>0.28000000000000003</v>
      </c>
      <c r="S656" s="385">
        <f t="shared" si="551"/>
        <v>0</v>
      </c>
      <c r="T656" s="1112">
        <f t="shared" si="552"/>
        <v>0</v>
      </c>
      <c r="U656" s="1112">
        <f t="shared" si="553"/>
        <v>0</v>
      </c>
      <c r="V656" s="1112">
        <f t="shared" si="554"/>
        <v>0</v>
      </c>
      <c r="W656" s="1112">
        <f t="shared" si="555"/>
        <v>0</v>
      </c>
      <c r="X656" s="1112">
        <f t="shared" si="556"/>
        <v>0</v>
      </c>
      <c r="Y656" s="1113">
        <f t="shared" si="557"/>
        <v>0</v>
      </c>
      <c r="Z656" s="113"/>
      <c r="AA656" s="113"/>
      <c r="AB656" s="383">
        <v>0.28000000000000003</v>
      </c>
      <c r="AC656" s="385">
        <f t="shared" si="558"/>
        <v>0</v>
      </c>
      <c r="AD656" s="1112">
        <f t="shared" si="559"/>
        <v>0</v>
      </c>
      <c r="AE656" s="1112">
        <f t="shared" si="560"/>
        <v>0</v>
      </c>
      <c r="AF656" s="1112">
        <f t="shared" si="561"/>
        <v>0</v>
      </c>
      <c r="AG656" s="1112">
        <f t="shared" si="562"/>
        <v>0</v>
      </c>
      <c r="AH656" s="1112">
        <f t="shared" si="563"/>
        <v>0</v>
      </c>
      <c r="AI656" s="1113">
        <f t="shared" si="564"/>
        <v>0</v>
      </c>
      <c r="AJ656" s="113"/>
      <c r="AK656" s="106"/>
      <c r="AL656" s="383">
        <v>0.28000000000000003</v>
      </c>
      <c r="AM656" s="385">
        <f t="shared" si="565"/>
        <v>0</v>
      </c>
      <c r="AN656" s="1112">
        <f t="shared" si="566"/>
        <v>0</v>
      </c>
      <c r="AO656" s="1112">
        <f t="shared" si="567"/>
        <v>0</v>
      </c>
      <c r="AP656" s="1112">
        <f t="shared" si="568"/>
        <v>0</v>
      </c>
      <c r="AQ656" s="1112">
        <f t="shared" si="569"/>
        <v>0</v>
      </c>
      <c r="AR656" s="1112">
        <f t="shared" si="570"/>
        <v>0</v>
      </c>
      <c r="AS656" s="1113">
        <f t="shared" si="571"/>
        <v>0</v>
      </c>
      <c r="AT656" s="113"/>
      <c r="AU656" s="106"/>
      <c r="AV656" s="383">
        <v>0.28000000000000003</v>
      </c>
      <c r="AW656" s="385">
        <f t="shared" si="578"/>
        <v>0</v>
      </c>
      <c r="AX656" s="1112">
        <f t="shared" si="579"/>
        <v>0</v>
      </c>
      <c r="AY656" s="1112">
        <f t="shared" si="580"/>
        <v>0</v>
      </c>
      <c r="AZ656" s="1112">
        <f t="shared" si="581"/>
        <v>0</v>
      </c>
      <c r="BA656" s="1112">
        <f t="shared" si="582"/>
        <v>0</v>
      </c>
      <c r="BB656" s="1112">
        <f t="shared" si="583"/>
        <v>0</v>
      </c>
      <c r="BC656" s="1113">
        <f t="shared" si="584"/>
        <v>0</v>
      </c>
      <c r="BD656" s="114"/>
      <c r="BE656" s="106"/>
      <c r="BF656" s="383">
        <v>0.28000000000000003</v>
      </c>
      <c r="BG656" s="385">
        <f t="shared" si="572"/>
        <v>0</v>
      </c>
      <c r="BH656" s="1112">
        <f t="shared" si="573"/>
        <v>0</v>
      </c>
      <c r="BI656" s="1112">
        <f t="shared" si="574"/>
        <v>0</v>
      </c>
      <c r="BJ656" s="1112">
        <f t="shared" si="575"/>
        <v>0</v>
      </c>
      <c r="BK656" s="1112">
        <f t="shared" si="576"/>
        <v>0</v>
      </c>
      <c r="BL656" s="1112">
        <f t="shared" si="585"/>
        <v>0</v>
      </c>
      <c r="BM656" s="1113">
        <f t="shared" si="577"/>
        <v>0</v>
      </c>
    </row>
    <row r="657" spans="2:65" x14ac:dyDescent="0.25">
      <c r="B657" s="1103">
        <v>0.27</v>
      </c>
      <c r="C657" s="381"/>
      <c r="D657" s="381"/>
      <c r="E657" s="381"/>
      <c r="F657" s="381"/>
      <c r="G657" s="381"/>
      <c r="H657" s="381"/>
      <c r="I657" s="1110">
        <f>'Form 5 BIODIESEL'!$F449</f>
        <v>0</v>
      </c>
      <c r="J657" s="1110">
        <f>'Form 5 BIODIESEL'!$G449</f>
        <v>0</v>
      </c>
      <c r="K657" s="1110">
        <f>'Form 6 LNG'!$F449</f>
        <v>0</v>
      </c>
      <c r="L657" s="1110">
        <f>'Form 6 LNG'!$G449</f>
        <v>0</v>
      </c>
      <c r="M657" s="1110">
        <f>'Form 7 BUNKER C'!$F449</f>
        <v>0</v>
      </c>
      <c r="N657" s="1110">
        <f>'Form 7 BUNKER C'!$G449</f>
        <v>0</v>
      </c>
      <c r="O657" s="1110">
        <f>'Form 8 LFO Diesel'!$F449</f>
        <v>0</v>
      </c>
      <c r="P657" s="1111">
        <f>'Form 8 LFO Diesel'!$G449</f>
        <v>0</v>
      </c>
      <c r="Q657" s="113"/>
      <c r="R657" s="383">
        <v>0.27</v>
      </c>
      <c r="S657" s="385">
        <f t="shared" si="551"/>
        <v>0</v>
      </c>
      <c r="T657" s="1112">
        <f t="shared" si="552"/>
        <v>0</v>
      </c>
      <c r="U657" s="1112">
        <f t="shared" si="553"/>
        <v>0</v>
      </c>
      <c r="V657" s="1112">
        <f t="shared" si="554"/>
        <v>0</v>
      </c>
      <c r="W657" s="1112">
        <f t="shared" si="555"/>
        <v>0</v>
      </c>
      <c r="X657" s="1112">
        <f t="shared" si="556"/>
        <v>0</v>
      </c>
      <c r="Y657" s="1113">
        <f t="shared" si="557"/>
        <v>0</v>
      </c>
      <c r="Z657" s="113"/>
      <c r="AA657" s="113"/>
      <c r="AB657" s="383">
        <v>0.27</v>
      </c>
      <c r="AC657" s="385">
        <f t="shared" si="558"/>
        <v>0</v>
      </c>
      <c r="AD657" s="1112">
        <f t="shared" si="559"/>
        <v>0</v>
      </c>
      <c r="AE657" s="1112">
        <f t="shared" si="560"/>
        <v>0</v>
      </c>
      <c r="AF657" s="1112">
        <f t="shared" si="561"/>
        <v>0</v>
      </c>
      <c r="AG657" s="1112">
        <f t="shared" si="562"/>
        <v>0</v>
      </c>
      <c r="AH657" s="1112">
        <f t="shared" si="563"/>
        <v>0</v>
      </c>
      <c r="AI657" s="1113">
        <f t="shared" si="564"/>
        <v>0</v>
      </c>
      <c r="AJ657" s="113"/>
      <c r="AK657" s="106"/>
      <c r="AL657" s="383">
        <v>0.27</v>
      </c>
      <c r="AM657" s="385">
        <f t="shared" si="565"/>
        <v>0</v>
      </c>
      <c r="AN657" s="1112">
        <f t="shared" si="566"/>
        <v>0</v>
      </c>
      <c r="AO657" s="1112">
        <f t="shared" si="567"/>
        <v>0</v>
      </c>
      <c r="AP657" s="1112">
        <f t="shared" si="568"/>
        <v>0</v>
      </c>
      <c r="AQ657" s="1112">
        <f t="shared" si="569"/>
        <v>0</v>
      </c>
      <c r="AR657" s="1112">
        <f t="shared" si="570"/>
        <v>0</v>
      </c>
      <c r="AS657" s="1113">
        <f t="shared" si="571"/>
        <v>0</v>
      </c>
      <c r="AT657" s="113"/>
      <c r="AU657" s="106"/>
      <c r="AV657" s="383">
        <v>0.27</v>
      </c>
      <c r="AW657" s="385">
        <f t="shared" si="578"/>
        <v>0</v>
      </c>
      <c r="AX657" s="1112">
        <f t="shared" si="579"/>
        <v>0</v>
      </c>
      <c r="AY657" s="1112">
        <f t="shared" si="580"/>
        <v>0</v>
      </c>
      <c r="AZ657" s="1112">
        <f t="shared" si="581"/>
        <v>0</v>
      </c>
      <c r="BA657" s="1112">
        <f t="shared" si="582"/>
        <v>0</v>
      </c>
      <c r="BB657" s="1112">
        <f t="shared" si="583"/>
        <v>0</v>
      </c>
      <c r="BC657" s="1113">
        <f t="shared" si="584"/>
        <v>0</v>
      </c>
      <c r="BD657" s="114"/>
      <c r="BE657" s="106"/>
      <c r="BF657" s="383">
        <v>0.27</v>
      </c>
      <c r="BG657" s="385">
        <f t="shared" si="572"/>
        <v>0</v>
      </c>
      <c r="BH657" s="1112">
        <f t="shared" si="573"/>
        <v>0</v>
      </c>
      <c r="BI657" s="1112">
        <f t="shared" si="574"/>
        <v>0</v>
      </c>
      <c r="BJ657" s="1112">
        <f t="shared" si="575"/>
        <v>0</v>
      </c>
      <c r="BK657" s="1112">
        <f t="shared" si="576"/>
        <v>0</v>
      </c>
      <c r="BL657" s="1112">
        <f t="shared" si="585"/>
        <v>0</v>
      </c>
      <c r="BM657" s="1113">
        <f t="shared" si="577"/>
        <v>0</v>
      </c>
    </row>
    <row r="658" spans="2:65" x14ac:dyDescent="0.25">
      <c r="B658" s="1103">
        <v>0.26</v>
      </c>
      <c r="C658" s="381"/>
      <c r="D658" s="381"/>
      <c r="E658" s="381"/>
      <c r="F658" s="381"/>
      <c r="G658" s="381"/>
      <c r="H658" s="381"/>
      <c r="I658" s="1110">
        <f>'Form 5 BIODIESEL'!$F450</f>
        <v>0</v>
      </c>
      <c r="J658" s="1110">
        <f>'Form 5 BIODIESEL'!$G450</f>
        <v>0</v>
      </c>
      <c r="K658" s="1110">
        <f>'Form 6 LNG'!$F450</f>
        <v>0</v>
      </c>
      <c r="L658" s="1110">
        <f>'Form 6 LNG'!$G450</f>
        <v>0</v>
      </c>
      <c r="M658" s="1110">
        <f>'Form 7 BUNKER C'!$F450</f>
        <v>0</v>
      </c>
      <c r="N658" s="1110">
        <f>'Form 7 BUNKER C'!$G450</f>
        <v>0</v>
      </c>
      <c r="O658" s="1110">
        <f>'Form 8 LFO Diesel'!$F450</f>
        <v>0</v>
      </c>
      <c r="P658" s="1111">
        <f>'Form 8 LFO Diesel'!$G450</f>
        <v>0</v>
      </c>
      <c r="Q658" s="113"/>
      <c r="R658" s="383">
        <v>0.26</v>
      </c>
      <c r="S658" s="385">
        <f t="shared" si="551"/>
        <v>0</v>
      </c>
      <c r="T658" s="1112">
        <f t="shared" si="552"/>
        <v>0</v>
      </c>
      <c r="U658" s="1112">
        <f t="shared" si="553"/>
        <v>0</v>
      </c>
      <c r="V658" s="1112">
        <f t="shared" si="554"/>
        <v>0</v>
      </c>
      <c r="W658" s="1112">
        <f t="shared" si="555"/>
        <v>0</v>
      </c>
      <c r="X658" s="1112">
        <f t="shared" si="556"/>
        <v>0</v>
      </c>
      <c r="Y658" s="1113">
        <f t="shared" si="557"/>
        <v>0</v>
      </c>
      <c r="Z658" s="113"/>
      <c r="AA658" s="113"/>
      <c r="AB658" s="383">
        <v>0.26</v>
      </c>
      <c r="AC658" s="385">
        <f t="shared" si="558"/>
        <v>0</v>
      </c>
      <c r="AD658" s="1112">
        <f t="shared" si="559"/>
        <v>0</v>
      </c>
      <c r="AE658" s="1112">
        <f t="shared" si="560"/>
        <v>0</v>
      </c>
      <c r="AF658" s="1112">
        <f t="shared" si="561"/>
        <v>0</v>
      </c>
      <c r="AG658" s="1112">
        <f t="shared" si="562"/>
        <v>0</v>
      </c>
      <c r="AH658" s="1112">
        <f t="shared" si="563"/>
        <v>0</v>
      </c>
      <c r="AI658" s="1113">
        <f t="shared" si="564"/>
        <v>0</v>
      </c>
      <c r="AJ658" s="113"/>
      <c r="AK658" s="106"/>
      <c r="AL658" s="383">
        <v>0.26</v>
      </c>
      <c r="AM658" s="385">
        <f t="shared" si="565"/>
        <v>0</v>
      </c>
      <c r="AN658" s="1112">
        <f t="shared" si="566"/>
        <v>0</v>
      </c>
      <c r="AO658" s="1112">
        <f t="shared" si="567"/>
        <v>0</v>
      </c>
      <c r="AP658" s="1112">
        <f t="shared" si="568"/>
        <v>0</v>
      </c>
      <c r="AQ658" s="1112">
        <f t="shared" si="569"/>
        <v>0</v>
      </c>
      <c r="AR658" s="1112">
        <f t="shared" si="570"/>
        <v>0</v>
      </c>
      <c r="AS658" s="1113">
        <f t="shared" si="571"/>
        <v>0</v>
      </c>
      <c r="AT658" s="113"/>
      <c r="AU658" s="106"/>
      <c r="AV658" s="383">
        <v>0.26</v>
      </c>
      <c r="AW658" s="385">
        <f t="shared" si="578"/>
        <v>0</v>
      </c>
      <c r="AX658" s="1112">
        <f t="shared" si="579"/>
        <v>0</v>
      </c>
      <c r="AY658" s="1112">
        <f t="shared" si="580"/>
        <v>0</v>
      </c>
      <c r="AZ658" s="1112">
        <f t="shared" si="581"/>
        <v>0</v>
      </c>
      <c r="BA658" s="1112">
        <f t="shared" si="582"/>
        <v>0</v>
      </c>
      <c r="BB658" s="1112">
        <f t="shared" si="583"/>
        <v>0</v>
      </c>
      <c r="BC658" s="1113">
        <f t="shared" si="584"/>
        <v>0</v>
      </c>
      <c r="BD658" s="114"/>
      <c r="BE658" s="106"/>
      <c r="BF658" s="383">
        <v>0.26</v>
      </c>
      <c r="BG658" s="385">
        <f t="shared" si="572"/>
        <v>0</v>
      </c>
      <c r="BH658" s="1112">
        <f t="shared" si="573"/>
        <v>0</v>
      </c>
      <c r="BI658" s="1112">
        <f t="shared" si="574"/>
        <v>0</v>
      </c>
      <c r="BJ658" s="1112">
        <f t="shared" si="575"/>
        <v>0</v>
      </c>
      <c r="BK658" s="1112">
        <f t="shared" si="576"/>
        <v>0</v>
      </c>
      <c r="BL658" s="1112">
        <f t="shared" si="585"/>
        <v>0</v>
      </c>
      <c r="BM658" s="1113">
        <f t="shared" si="577"/>
        <v>0</v>
      </c>
    </row>
    <row r="659" spans="2:65" x14ac:dyDescent="0.25">
      <c r="B659" s="1103">
        <v>0.25</v>
      </c>
      <c r="C659" s="381"/>
      <c r="D659" s="381"/>
      <c r="E659" s="381"/>
      <c r="F659" s="381"/>
      <c r="G659" s="381"/>
      <c r="H659" s="381"/>
      <c r="I659" s="1110">
        <f>'Form 5 BIODIESEL'!$F451</f>
        <v>0</v>
      </c>
      <c r="J659" s="1110">
        <f>'Form 5 BIODIESEL'!$G451</f>
        <v>0</v>
      </c>
      <c r="K659" s="1110">
        <f>'Form 6 LNG'!$F451</f>
        <v>0</v>
      </c>
      <c r="L659" s="1110">
        <f>'Form 6 LNG'!$G451</f>
        <v>0</v>
      </c>
      <c r="M659" s="1110">
        <f>'Form 7 BUNKER C'!$F451</f>
        <v>0</v>
      </c>
      <c r="N659" s="1110">
        <f>'Form 7 BUNKER C'!$G451</f>
        <v>0</v>
      </c>
      <c r="O659" s="1110">
        <f>'Form 8 LFO Diesel'!$F451</f>
        <v>0</v>
      </c>
      <c r="P659" s="1111">
        <f>'Form 8 LFO Diesel'!$G451</f>
        <v>0</v>
      </c>
      <c r="Q659" s="113"/>
      <c r="R659" s="383">
        <v>0.25</v>
      </c>
      <c r="S659" s="385">
        <f t="shared" si="551"/>
        <v>0</v>
      </c>
      <c r="T659" s="1112">
        <f t="shared" si="552"/>
        <v>0</v>
      </c>
      <c r="U659" s="1112">
        <f t="shared" si="553"/>
        <v>0</v>
      </c>
      <c r="V659" s="1112">
        <f t="shared" si="554"/>
        <v>0</v>
      </c>
      <c r="W659" s="1112">
        <f t="shared" si="555"/>
        <v>0</v>
      </c>
      <c r="X659" s="1112">
        <f t="shared" si="556"/>
        <v>0</v>
      </c>
      <c r="Y659" s="1113">
        <f t="shared" si="557"/>
        <v>0</v>
      </c>
      <c r="Z659" s="113"/>
      <c r="AA659" s="113"/>
      <c r="AB659" s="383">
        <v>0.25</v>
      </c>
      <c r="AC659" s="385">
        <f t="shared" si="558"/>
        <v>0</v>
      </c>
      <c r="AD659" s="1112">
        <f t="shared" si="559"/>
        <v>0</v>
      </c>
      <c r="AE659" s="1112">
        <f t="shared" si="560"/>
        <v>0</v>
      </c>
      <c r="AF659" s="1112">
        <f t="shared" si="561"/>
        <v>0</v>
      </c>
      <c r="AG659" s="1112">
        <f t="shared" si="562"/>
        <v>0</v>
      </c>
      <c r="AH659" s="1112">
        <f t="shared" si="563"/>
        <v>0</v>
      </c>
      <c r="AI659" s="1113">
        <f t="shared" si="564"/>
        <v>0</v>
      </c>
      <c r="AJ659" s="113"/>
      <c r="AK659" s="106"/>
      <c r="AL659" s="383">
        <v>0.25</v>
      </c>
      <c r="AM659" s="385">
        <f t="shared" si="565"/>
        <v>0</v>
      </c>
      <c r="AN659" s="1112">
        <f t="shared" si="566"/>
        <v>0</v>
      </c>
      <c r="AO659" s="1112">
        <f t="shared" si="567"/>
        <v>0</v>
      </c>
      <c r="AP659" s="1112">
        <f t="shared" si="568"/>
        <v>0</v>
      </c>
      <c r="AQ659" s="1112">
        <f t="shared" si="569"/>
        <v>0</v>
      </c>
      <c r="AR659" s="1112">
        <f t="shared" si="570"/>
        <v>0</v>
      </c>
      <c r="AS659" s="1113">
        <f t="shared" si="571"/>
        <v>0</v>
      </c>
      <c r="AT659" s="113"/>
      <c r="AU659" s="106"/>
      <c r="AV659" s="383">
        <v>0.25</v>
      </c>
      <c r="AW659" s="385">
        <f t="shared" si="578"/>
        <v>0</v>
      </c>
      <c r="AX659" s="1112">
        <f t="shared" si="579"/>
        <v>0</v>
      </c>
      <c r="AY659" s="1112">
        <f t="shared" si="580"/>
        <v>0</v>
      </c>
      <c r="AZ659" s="1112">
        <f t="shared" si="581"/>
        <v>0</v>
      </c>
      <c r="BA659" s="1112">
        <f t="shared" si="582"/>
        <v>0</v>
      </c>
      <c r="BB659" s="1112">
        <f t="shared" si="583"/>
        <v>0</v>
      </c>
      <c r="BC659" s="1113">
        <f t="shared" si="584"/>
        <v>0</v>
      </c>
      <c r="BD659" s="114"/>
      <c r="BE659" s="106"/>
      <c r="BF659" s="383">
        <v>0.25</v>
      </c>
      <c r="BG659" s="385">
        <f t="shared" si="572"/>
        <v>0</v>
      </c>
      <c r="BH659" s="1112">
        <f t="shared" si="573"/>
        <v>0</v>
      </c>
      <c r="BI659" s="1112">
        <f t="shared" si="574"/>
        <v>0</v>
      </c>
      <c r="BJ659" s="1112">
        <f t="shared" si="575"/>
        <v>0</v>
      </c>
      <c r="BK659" s="1112">
        <f t="shared" si="576"/>
        <v>0</v>
      </c>
      <c r="BL659" s="1112">
        <f t="shared" si="585"/>
        <v>0</v>
      </c>
      <c r="BM659" s="1113">
        <f t="shared" si="577"/>
        <v>0</v>
      </c>
    </row>
    <row r="660" spans="2:65" x14ac:dyDescent="0.25">
      <c r="B660" s="1103">
        <v>0.24</v>
      </c>
      <c r="C660" s="381"/>
      <c r="D660" s="381"/>
      <c r="E660" s="381"/>
      <c r="F660" s="381"/>
      <c r="G660" s="381"/>
      <c r="H660" s="381"/>
      <c r="I660" s="1110">
        <f>'Form 5 BIODIESEL'!$F452</f>
        <v>0</v>
      </c>
      <c r="J660" s="1110">
        <f>'Form 5 BIODIESEL'!$G452</f>
        <v>0</v>
      </c>
      <c r="K660" s="1110">
        <f>'Form 6 LNG'!$F452</f>
        <v>0</v>
      </c>
      <c r="L660" s="1110">
        <f>'Form 6 LNG'!$G452</f>
        <v>0</v>
      </c>
      <c r="M660" s="1110">
        <f>'Form 7 BUNKER C'!$F452</f>
        <v>0</v>
      </c>
      <c r="N660" s="1110">
        <f>'Form 7 BUNKER C'!$G452</f>
        <v>0</v>
      </c>
      <c r="O660" s="1110">
        <f>'Form 8 LFO Diesel'!$F452</f>
        <v>0</v>
      </c>
      <c r="P660" s="1111">
        <f>'Form 8 LFO Diesel'!$G452</f>
        <v>0</v>
      </c>
      <c r="Q660" s="113"/>
      <c r="R660" s="383">
        <v>0.24</v>
      </c>
      <c r="S660" s="385">
        <f t="shared" si="551"/>
        <v>0</v>
      </c>
      <c r="T660" s="1112">
        <f t="shared" si="552"/>
        <v>0</v>
      </c>
      <c r="U660" s="1112">
        <f t="shared" si="553"/>
        <v>0</v>
      </c>
      <c r="V660" s="1112">
        <f t="shared" si="554"/>
        <v>0</v>
      </c>
      <c r="W660" s="1112">
        <f t="shared" si="555"/>
        <v>0</v>
      </c>
      <c r="X660" s="1112">
        <f t="shared" si="556"/>
        <v>0</v>
      </c>
      <c r="Y660" s="1113">
        <f t="shared" si="557"/>
        <v>0</v>
      </c>
      <c r="Z660" s="113"/>
      <c r="AA660" s="113"/>
      <c r="AB660" s="383">
        <v>0.24</v>
      </c>
      <c r="AC660" s="385">
        <f t="shared" si="558"/>
        <v>0</v>
      </c>
      <c r="AD660" s="1112">
        <f t="shared" si="559"/>
        <v>0</v>
      </c>
      <c r="AE660" s="1112">
        <f t="shared" si="560"/>
        <v>0</v>
      </c>
      <c r="AF660" s="1112">
        <f t="shared" si="561"/>
        <v>0</v>
      </c>
      <c r="AG660" s="1112">
        <f t="shared" si="562"/>
        <v>0</v>
      </c>
      <c r="AH660" s="1112">
        <f t="shared" si="563"/>
        <v>0</v>
      </c>
      <c r="AI660" s="1113">
        <f t="shared" si="564"/>
        <v>0</v>
      </c>
      <c r="AJ660" s="113"/>
      <c r="AK660" s="106"/>
      <c r="AL660" s="383">
        <v>0.24</v>
      </c>
      <c r="AM660" s="385">
        <f t="shared" si="565"/>
        <v>0</v>
      </c>
      <c r="AN660" s="1112">
        <f t="shared" si="566"/>
        <v>0</v>
      </c>
      <c r="AO660" s="1112">
        <f t="shared" si="567"/>
        <v>0</v>
      </c>
      <c r="AP660" s="1112">
        <f t="shared" si="568"/>
        <v>0</v>
      </c>
      <c r="AQ660" s="1112">
        <f t="shared" si="569"/>
        <v>0</v>
      </c>
      <c r="AR660" s="1112">
        <f t="shared" si="570"/>
        <v>0</v>
      </c>
      <c r="AS660" s="1113">
        <f t="shared" si="571"/>
        <v>0</v>
      </c>
      <c r="AT660" s="113"/>
      <c r="AU660" s="106"/>
      <c r="AV660" s="383">
        <v>0.24</v>
      </c>
      <c r="AW660" s="385">
        <f t="shared" si="578"/>
        <v>0</v>
      </c>
      <c r="AX660" s="1112">
        <f t="shared" si="579"/>
        <v>0</v>
      </c>
      <c r="AY660" s="1112">
        <f t="shared" si="580"/>
        <v>0</v>
      </c>
      <c r="AZ660" s="1112">
        <f t="shared" si="581"/>
        <v>0</v>
      </c>
      <c r="BA660" s="1112">
        <f t="shared" si="582"/>
        <v>0</v>
      </c>
      <c r="BB660" s="1112">
        <f t="shared" si="583"/>
        <v>0</v>
      </c>
      <c r="BC660" s="1113">
        <f t="shared" si="584"/>
        <v>0</v>
      </c>
      <c r="BD660" s="114"/>
      <c r="BE660" s="106"/>
      <c r="BF660" s="383">
        <v>0.24</v>
      </c>
      <c r="BG660" s="385">
        <f t="shared" si="572"/>
        <v>0</v>
      </c>
      <c r="BH660" s="1112">
        <f t="shared" si="573"/>
        <v>0</v>
      </c>
      <c r="BI660" s="1112">
        <f t="shared" si="574"/>
        <v>0</v>
      </c>
      <c r="BJ660" s="1112">
        <f t="shared" si="575"/>
        <v>0</v>
      </c>
      <c r="BK660" s="1112">
        <f t="shared" si="576"/>
        <v>0</v>
      </c>
      <c r="BL660" s="1112">
        <f t="shared" si="585"/>
        <v>0</v>
      </c>
      <c r="BM660" s="1113">
        <f t="shared" si="577"/>
        <v>0</v>
      </c>
    </row>
    <row r="661" spans="2:65" x14ac:dyDescent="0.25">
      <c r="B661" s="1103">
        <v>0.23</v>
      </c>
      <c r="C661" s="381"/>
      <c r="D661" s="381"/>
      <c r="E661" s="381"/>
      <c r="F661" s="381"/>
      <c r="G661" s="381"/>
      <c r="H661" s="381"/>
      <c r="I661" s="1110">
        <f>'Form 5 BIODIESEL'!$F453</f>
        <v>0</v>
      </c>
      <c r="J661" s="1110">
        <f>'Form 5 BIODIESEL'!$G453</f>
        <v>0</v>
      </c>
      <c r="K661" s="1110">
        <f>'Form 6 LNG'!$F453</f>
        <v>0</v>
      </c>
      <c r="L661" s="1110">
        <f>'Form 6 LNG'!$G453</f>
        <v>0</v>
      </c>
      <c r="M661" s="1110">
        <f>'Form 7 BUNKER C'!$F453</f>
        <v>0</v>
      </c>
      <c r="N661" s="1110">
        <f>'Form 7 BUNKER C'!$G453</f>
        <v>0</v>
      </c>
      <c r="O661" s="1110">
        <f>'Form 8 LFO Diesel'!$F453</f>
        <v>0</v>
      </c>
      <c r="P661" s="1111">
        <f>'Form 8 LFO Diesel'!$G453</f>
        <v>0</v>
      </c>
      <c r="Q661" s="113"/>
      <c r="R661" s="383">
        <v>0.23</v>
      </c>
      <c r="S661" s="385">
        <f t="shared" si="551"/>
        <v>0</v>
      </c>
      <c r="T661" s="1112">
        <f t="shared" si="552"/>
        <v>0</v>
      </c>
      <c r="U661" s="1112">
        <f t="shared" si="553"/>
        <v>0</v>
      </c>
      <c r="V661" s="1112">
        <f t="shared" si="554"/>
        <v>0</v>
      </c>
      <c r="W661" s="1112">
        <f t="shared" si="555"/>
        <v>0</v>
      </c>
      <c r="X661" s="1112">
        <f t="shared" si="556"/>
        <v>0</v>
      </c>
      <c r="Y661" s="1113">
        <f t="shared" si="557"/>
        <v>0</v>
      </c>
      <c r="Z661" s="113"/>
      <c r="AA661" s="113"/>
      <c r="AB661" s="383">
        <v>0.23</v>
      </c>
      <c r="AC661" s="385">
        <f t="shared" si="558"/>
        <v>0</v>
      </c>
      <c r="AD661" s="1112">
        <f t="shared" si="559"/>
        <v>0</v>
      </c>
      <c r="AE661" s="1112">
        <f t="shared" si="560"/>
        <v>0</v>
      </c>
      <c r="AF661" s="1112">
        <f t="shared" si="561"/>
        <v>0</v>
      </c>
      <c r="AG661" s="1112">
        <f t="shared" si="562"/>
        <v>0</v>
      </c>
      <c r="AH661" s="1112">
        <f t="shared" si="563"/>
        <v>0</v>
      </c>
      <c r="AI661" s="1113">
        <f t="shared" si="564"/>
        <v>0</v>
      </c>
      <c r="AJ661" s="113"/>
      <c r="AK661" s="106"/>
      <c r="AL661" s="383">
        <v>0.23</v>
      </c>
      <c r="AM661" s="385">
        <f t="shared" si="565"/>
        <v>0</v>
      </c>
      <c r="AN661" s="1112">
        <f t="shared" si="566"/>
        <v>0</v>
      </c>
      <c r="AO661" s="1112">
        <f t="shared" si="567"/>
        <v>0</v>
      </c>
      <c r="AP661" s="1112">
        <f t="shared" si="568"/>
        <v>0</v>
      </c>
      <c r="AQ661" s="1112">
        <f t="shared" si="569"/>
        <v>0</v>
      </c>
      <c r="AR661" s="1112">
        <f t="shared" si="570"/>
        <v>0</v>
      </c>
      <c r="AS661" s="1113">
        <f t="shared" si="571"/>
        <v>0</v>
      </c>
      <c r="AT661" s="113"/>
      <c r="AU661" s="106"/>
      <c r="AV661" s="383">
        <v>0.23</v>
      </c>
      <c r="AW661" s="385">
        <f t="shared" si="578"/>
        <v>0</v>
      </c>
      <c r="AX661" s="1112">
        <f t="shared" si="579"/>
        <v>0</v>
      </c>
      <c r="AY661" s="1112">
        <f t="shared" si="580"/>
        <v>0</v>
      </c>
      <c r="AZ661" s="1112">
        <f t="shared" si="581"/>
        <v>0</v>
      </c>
      <c r="BA661" s="1112">
        <f t="shared" si="582"/>
        <v>0</v>
      </c>
      <c r="BB661" s="1112">
        <f t="shared" si="583"/>
        <v>0</v>
      </c>
      <c r="BC661" s="1113">
        <f t="shared" si="584"/>
        <v>0</v>
      </c>
      <c r="BD661" s="114"/>
      <c r="BE661" s="106"/>
      <c r="BF661" s="383">
        <v>0.23</v>
      </c>
      <c r="BG661" s="385">
        <f t="shared" si="572"/>
        <v>0</v>
      </c>
      <c r="BH661" s="1112">
        <f t="shared" si="573"/>
        <v>0</v>
      </c>
      <c r="BI661" s="1112">
        <f t="shared" si="574"/>
        <v>0</v>
      </c>
      <c r="BJ661" s="1112">
        <f t="shared" si="575"/>
        <v>0</v>
      </c>
      <c r="BK661" s="1112">
        <f t="shared" si="576"/>
        <v>0</v>
      </c>
      <c r="BL661" s="1112">
        <f t="shared" si="585"/>
        <v>0</v>
      </c>
      <c r="BM661" s="1113">
        <f t="shared" si="577"/>
        <v>0</v>
      </c>
    </row>
    <row r="662" spans="2:65" x14ac:dyDescent="0.25">
      <c r="B662" s="1103">
        <v>0.22</v>
      </c>
      <c r="C662" s="381"/>
      <c r="D662" s="381"/>
      <c r="E662" s="381"/>
      <c r="F662" s="381"/>
      <c r="G662" s="381"/>
      <c r="H662" s="381"/>
      <c r="I662" s="1110">
        <f>'Form 5 BIODIESEL'!$F454</f>
        <v>0</v>
      </c>
      <c r="J662" s="1110">
        <f>'Form 5 BIODIESEL'!$G454</f>
        <v>0</v>
      </c>
      <c r="K662" s="1110">
        <f>'Form 6 LNG'!$F454</f>
        <v>0</v>
      </c>
      <c r="L662" s="1110">
        <f>'Form 6 LNG'!$G454</f>
        <v>0</v>
      </c>
      <c r="M662" s="1110">
        <f>'Form 7 BUNKER C'!$F454</f>
        <v>0</v>
      </c>
      <c r="N662" s="1110">
        <f>'Form 7 BUNKER C'!$G454</f>
        <v>0</v>
      </c>
      <c r="O662" s="1110">
        <f>'Form 8 LFO Diesel'!$F454</f>
        <v>0</v>
      </c>
      <c r="P662" s="1111">
        <f>'Form 8 LFO Diesel'!$G454</f>
        <v>0</v>
      </c>
      <c r="Q662" s="113"/>
      <c r="R662" s="383">
        <v>0.22</v>
      </c>
      <c r="S662" s="385">
        <f t="shared" si="551"/>
        <v>0</v>
      </c>
      <c r="T662" s="1112">
        <f t="shared" si="552"/>
        <v>0</v>
      </c>
      <c r="U662" s="1112">
        <f t="shared" si="553"/>
        <v>0</v>
      </c>
      <c r="V662" s="1112">
        <f t="shared" si="554"/>
        <v>0</v>
      </c>
      <c r="W662" s="1112">
        <f t="shared" si="555"/>
        <v>0</v>
      </c>
      <c r="X662" s="1112">
        <f t="shared" si="556"/>
        <v>0</v>
      </c>
      <c r="Y662" s="1113">
        <f t="shared" si="557"/>
        <v>0</v>
      </c>
      <c r="Z662" s="113"/>
      <c r="AA662" s="113"/>
      <c r="AB662" s="383">
        <v>0.22</v>
      </c>
      <c r="AC662" s="385">
        <f t="shared" si="558"/>
        <v>0</v>
      </c>
      <c r="AD662" s="1112">
        <f t="shared" si="559"/>
        <v>0</v>
      </c>
      <c r="AE662" s="1112">
        <f t="shared" si="560"/>
        <v>0</v>
      </c>
      <c r="AF662" s="1112">
        <f t="shared" si="561"/>
        <v>0</v>
      </c>
      <c r="AG662" s="1112">
        <f t="shared" si="562"/>
        <v>0</v>
      </c>
      <c r="AH662" s="1112">
        <f t="shared" si="563"/>
        <v>0</v>
      </c>
      <c r="AI662" s="1113">
        <f t="shared" si="564"/>
        <v>0</v>
      </c>
      <c r="AJ662" s="113"/>
      <c r="AK662" s="106"/>
      <c r="AL662" s="383">
        <v>0.22</v>
      </c>
      <c r="AM662" s="385">
        <f t="shared" si="565"/>
        <v>0</v>
      </c>
      <c r="AN662" s="1112">
        <f t="shared" si="566"/>
        <v>0</v>
      </c>
      <c r="AO662" s="1112">
        <f t="shared" si="567"/>
        <v>0</v>
      </c>
      <c r="AP662" s="1112">
        <f t="shared" si="568"/>
        <v>0</v>
      </c>
      <c r="AQ662" s="1112">
        <f t="shared" si="569"/>
        <v>0</v>
      </c>
      <c r="AR662" s="1112">
        <f t="shared" si="570"/>
        <v>0</v>
      </c>
      <c r="AS662" s="1113">
        <f t="shared" si="571"/>
        <v>0</v>
      </c>
      <c r="AT662" s="113"/>
      <c r="AU662" s="106"/>
      <c r="AV662" s="383">
        <v>0.22</v>
      </c>
      <c r="AW662" s="385">
        <f t="shared" si="578"/>
        <v>0</v>
      </c>
      <c r="AX662" s="1112">
        <f t="shared" si="579"/>
        <v>0</v>
      </c>
      <c r="AY662" s="1112">
        <f t="shared" si="580"/>
        <v>0</v>
      </c>
      <c r="AZ662" s="1112">
        <f t="shared" si="581"/>
        <v>0</v>
      </c>
      <c r="BA662" s="1112">
        <f t="shared" si="582"/>
        <v>0</v>
      </c>
      <c r="BB662" s="1112">
        <f t="shared" si="583"/>
        <v>0</v>
      </c>
      <c r="BC662" s="1113">
        <f t="shared" si="584"/>
        <v>0</v>
      </c>
      <c r="BD662" s="114"/>
      <c r="BE662" s="106"/>
      <c r="BF662" s="383">
        <v>0.22</v>
      </c>
      <c r="BG662" s="385">
        <f t="shared" si="572"/>
        <v>0</v>
      </c>
      <c r="BH662" s="1112">
        <f t="shared" si="573"/>
        <v>0</v>
      </c>
      <c r="BI662" s="1112">
        <f t="shared" si="574"/>
        <v>0</v>
      </c>
      <c r="BJ662" s="1112">
        <f t="shared" si="575"/>
        <v>0</v>
      </c>
      <c r="BK662" s="1112">
        <f t="shared" si="576"/>
        <v>0</v>
      </c>
      <c r="BL662" s="1112">
        <f t="shared" si="585"/>
        <v>0</v>
      </c>
      <c r="BM662" s="1113">
        <f t="shared" si="577"/>
        <v>0</v>
      </c>
    </row>
    <row r="663" spans="2:65" x14ac:dyDescent="0.25">
      <c r="B663" s="1103">
        <v>0.21</v>
      </c>
      <c r="C663" s="381"/>
      <c r="D663" s="381"/>
      <c r="E663" s="381"/>
      <c r="F663" s="381"/>
      <c r="G663" s="381"/>
      <c r="H663" s="381"/>
      <c r="I663" s="1110">
        <f>'Form 5 BIODIESEL'!$F455</f>
        <v>0</v>
      </c>
      <c r="J663" s="1110">
        <f>'Form 5 BIODIESEL'!$G455</f>
        <v>0</v>
      </c>
      <c r="K663" s="1110">
        <f>'Form 6 LNG'!$F455</f>
        <v>0</v>
      </c>
      <c r="L663" s="1110">
        <f>'Form 6 LNG'!$G455</f>
        <v>0</v>
      </c>
      <c r="M663" s="1110">
        <f>'Form 7 BUNKER C'!$F455</f>
        <v>0</v>
      </c>
      <c r="N663" s="1110">
        <f>'Form 7 BUNKER C'!$G455</f>
        <v>0</v>
      </c>
      <c r="O663" s="1110">
        <f>'Form 8 LFO Diesel'!$F455</f>
        <v>0</v>
      </c>
      <c r="P663" s="1111">
        <f>'Form 8 LFO Diesel'!$G455</f>
        <v>0</v>
      </c>
      <c r="Q663" s="113"/>
      <c r="R663" s="383">
        <v>0.21</v>
      </c>
      <c r="S663" s="385">
        <f t="shared" si="551"/>
        <v>0</v>
      </c>
      <c r="T663" s="1112">
        <f t="shared" si="552"/>
        <v>0</v>
      </c>
      <c r="U663" s="1112">
        <f t="shared" si="553"/>
        <v>0</v>
      </c>
      <c r="V663" s="1112">
        <f t="shared" si="554"/>
        <v>0</v>
      </c>
      <c r="W663" s="1112">
        <f t="shared" si="555"/>
        <v>0</v>
      </c>
      <c r="X663" s="1112">
        <f t="shared" si="556"/>
        <v>0</v>
      </c>
      <c r="Y663" s="1113">
        <f t="shared" si="557"/>
        <v>0</v>
      </c>
      <c r="Z663" s="113"/>
      <c r="AA663" s="113"/>
      <c r="AB663" s="383">
        <v>0.21</v>
      </c>
      <c r="AC663" s="385">
        <f t="shared" si="558"/>
        <v>0</v>
      </c>
      <c r="AD663" s="1112">
        <f t="shared" si="559"/>
        <v>0</v>
      </c>
      <c r="AE663" s="1112">
        <f t="shared" si="560"/>
        <v>0</v>
      </c>
      <c r="AF663" s="1112">
        <f t="shared" si="561"/>
        <v>0</v>
      </c>
      <c r="AG663" s="1112">
        <f t="shared" si="562"/>
        <v>0</v>
      </c>
      <c r="AH663" s="1112">
        <f t="shared" si="563"/>
        <v>0</v>
      </c>
      <c r="AI663" s="1113">
        <f t="shared" si="564"/>
        <v>0</v>
      </c>
      <c r="AJ663" s="113"/>
      <c r="AK663" s="106"/>
      <c r="AL663" s="383">
        <v>0.21</v>
      </c>
      <c r="AM663" s="385">
        <f t="shared" si="565"/>
        <v>0</v>
      </c>
      <c r="AN663" s="1112">
        <f t="shared" si="566"/>
        <v>0</v>
      </c>
      <c r="AO663" s="1112">
        <f t="shared" si="567"/>
        <v>0</v>
      </c>
      <c r="AP663" s="1112">
        <f t="shared" si="568"/>
        <v>0</v>
      </c>
      <c r="AQ663" s="1112">
        <f t="shared" si="569"/>
        <v>0</v>
      </c>
      <c r="AR663" s="1112">
        <f t="shared" si="570"/>
        <v>0</v>
      </c>
      <c r="AS663" s="1113">
        <f t="shared" si="571"/>
        <v>0</v>
      </c>
      <c r="AT663" s="113"/>
      <c r="AU663" s="106"/>
      <c r="AV663" s="383">
        <v>0.21</v>
      </c>
      <c r="AW663" s="385">
        <f t="shared" si="578"/>
        <v>0</v>
      </c>
      <c r="AX663" s="1112">
        <f t="shared" si="579"/>
        <v>0</v>
      </c>
      <c r="AY663" s="1112">
        <f t="shared" si="580"/>
        <v>0</v>
      </c>
      <c r="AZ663" s="1112">
        <f t="shared" si="581"/>
        <v>0</v>
      </c>
      <c r="BA663" s="1112">
        <f t="shared" si="582"/>
        <v>0</v>
      </c>
      <c r="BB663" s="1112">
        <f t="shared" si="583"/>
        <v>0</v>
      </c>
      <c r="BC663" s="1113">
        <f t="shared" si="584"/>
        <v>0</v>
      </c>
      <c r="BD663" s="114"/>
      <c r="BE663" s="106"/>
      <c r="BF663" s="383">
        <v>0.21</v>
      </c>
      <c r="BG663" s="385">
        <f t="shared" si="572"/>
        <v>0</v>
      </c>
      <c r="BH663" s="1112">
        <f t="shared" si="573"/>
        <v>0</v>
      </c>
      <c r="BI663" s="1112">
        <f t="shared" si="574"/>
        <v>0</v>
      </c>
      <c r="BJ663" s="1112">
        <f t="shared" si="575"/>
        <v>0</v>
      </c>
      <c r="BK663" s="1112">
        <f t="shared" si="576"/>
        <v>0</v>
      </c>
      <c r="BL663" s="1112">
        <f t="shared" si="585"/>
        <v>0</v>
      </c>
      <c r="BM663" s="1113">
        <f t="shared" si="577"/>
        <v>0</v>
      </c>
    </row>
    <row r="664" spans="2:65" x14ac:dyDescent="0.25">
      <c r="B664" s="1103">
        <v>0.2</v>
      </c>
      <c r="C664" s="381"/>
      <c r="D664" s="381"/>
      <c r="E664" s="381"/>
      <c r="F664" s="381"/>
      <c r="G664" s="381"/>
      <c r="H664" s="381"/>
      <c r="I664" s="1110">
        <f>'Form 5 BIODIESEL'!$F456</f>
        <v>0</v>
      </c>
      <c r="J664" s="1110">
        <f>'Form 5 BIODIESEL'!$G456</f>
        <v>0</v>
      </c>
      <c r="K664" s="1110">
        <f>'Form 6 LNG'!$F456</f>
        <v>0</v>
      </c>
      <c r="L664" s="1110">
        <f>'Form 6 LNG'!$G456</f>
        <v>0</v>
      </c>
      <c r="M664" s="1110">
        <f>'Form 7 BUNKER C'!$F456</f>
        <v>0</v>
      </c>
      <c r="N664" s="1110">
        <f>'Form 7 BUNKER C'!$G456</f>
        <v>0</v>
      </c>
      <c r="O664" s="1110">
        <f>'Form 8 LFO Diesel'!$F456</f>
        <v>0</v>
      </c>
      <c r="P664" s="1111">
        <f>'Form 8 LFO Diesel'!$G456</f>
        <v>0</v>
      </c>
      <c r="Q664" s="113"/>
      <c r="R664" s="383">
        <v>0.2</v>
      </c>
      <c r="S664" s="385">
        <f t="shared" si="551"/>
        <v>0</v>
      </c>
      <c r="T664" s="1112">
        <f t="shared" si="552"/>
        <v>0</v>
      </c>
      <c r="U664" s="1112">
        <f t="shared" si="553"/>
        <v>0</v>
      </c>
      <c r="V664" s="1112">
        <f t="shared" si="554"/>
        <v>0</v>
      </c>
      <c r="W664" s="1112">
        <f t="shared" si="555"/>
        <v>0</v>
      </c>
      <c r="X664" s="1112">
        <f t="shared" si="556"/>
        <v>0</v>
      </c>
      <c r="Y664" s="1113">
        <f t="shared" si="557"/>
        <v>0</v>
      </c>
      <c r="Z664" s="113"/>
      <c r="AA664" s="113"/>
      <c r="AB664" s="383">
        <v>0.2</v>
      </c>
      <c r="AC664" s="385">
        <f t="shared" si="558"/>
        <v>0</v>
      </c>
      <c r="AD664" s="1112">
        <f t="shared" si="559"/>
        <v>0</v>
      </c>
      <c r="AE664" s="1112">
        <f t="shared" si="560"/>
        <v>0</v>
      </c>
      <c r="AF664" s="1112">
        <f t="shared" si="561"/>
        <v>0</v>
      </c>
      <c r="AG664" s="1112">
        <f t="shared" si="562"/>
        <v>0</v>
      </c>
      <c r="AH664" s="1112">
        <f t="shared" si="563"/>
        <v>0</v>
      </c>
      <c r="AI664" s="1113">
        <f t="shared" si="564"/>
        <v>0</v>
      </c>
      <c r="AJ664" s="113"/>
      <c r="AK664" s="106"/>
      <c r="AL664" s="383">
        <v>0.2</v>
      </c>
      <c r="AM664" s="385">
        <f t="shared" si="565"/>
        <v>0</v>
      </c>
      <c r="AN664" s="1112">
        <f t="shared" si="566"/>
        <v>0</v>
      </c>
      <c r="AO664" s="1112">
        <f t="shared" si="567"/>
        <v>0</v>
      </c>
      <c r="AP664" s="1112">
        <f t="shared" si="568"/>
        <v>0</v>
      </c>
      <c r="AQ664" s="1112">
        <f t="shared" si="569"/>
        <v>0</v>
      </c>
      <c r="AR664" s="1112">
        <f t="shared" si="570"/>
        <v>0</v>
      </c>
      <c r="AS664" s="1113">
        <f t="shared" si="571"/>
        <v>0</v>
      </c>
      <c r="AT664" s="113"/>
      <c r="AU664" s="106"/>
      <c r="AV664" s="383">
        <v>0.2</v>
      </c>
      <c r="AW664" s="385">
        <f t="shared" si="578"/>
        <v>0</v>
      </c>
      <c r="AX664" s="1112">
        <f t="shared" si="579"/>
        <v>0</v>
      </c>
      <c r="AY664" s="1112">
        <f t="shared" si="580"/>
        <v>0</v>
      </c>
      <c r="AZ664" s="1112">
        <f t="shared" si="581"/>
        <v>0</v>
      </c>
      <c r="BA664" s="1112">
        <f t="shared" si="582"/>
        <v>0</v>
      </c>
      <c r="BB664" s="1112">
        <f t="shared" si="583"/>
        <v>0</v>
      </c>
      <c r="BC664" s="1113">
        <f t="shared" si="584"/>
        <v>0</v>
      </c>
      <c r="BD664" s="114"/>
      <c r="BE664" s="106"/>
      <c r="BF664" s="383">
        <v>0.2</v>
      </c>
      <c r="BG664" s="385">
        <f t="shared" si="572"/>
        <v>0</v>
      </c>
      <c r="BH664" s="1112">
        <f t="shared" si="573"/>
        <v>0</v>
      </c>
      <c r="BI664" s="1112">
        <f t="shared" si="574"/>
        <v>0</v>
      </c>
      <c r="BJ664" s="1112">
        <f t="shared" si="575"/>
        <v>0</v>
      </c>
      <c r="BK664" s="1112">
        <f t="shared" si="576"/>
        <v>0</v>
      </c>
      <c r="BL664" s="1112">
        <f t="shared" si="585"/>
        <v>0</v>
      </c>
      <c r="BM664" s="1113">
        <f t="shared" si="577"/>
        <v>0</v>
      </c>
    </row>
    <row r="665" spans="2:65" x14ac:dyDescent="0.25">
      <c r="B665" s="1103">
        <v>0.19</v>
      </c>
      <c r="C665" s="381"/>
      <c r="D665" s="381"/>
      <c r="E665" s="381"/>
      <c r="F665" s="381"/>
      <c r="G665" s="381"/>
      <c r="H665" s="381"/>
      <c r="I665" s="1110">
        <f>'Form 5 BIODIESEL'!$F457</f>
        <v>0</v>
      </c>
      <c r="J665" s="1110">
        <f>'Form 5 BIODIESEL'!$G457</f>
        <v>0</v>
      </c>
      <c r="K665" s="1110">
        <f>'Form 6 LNG'!$F457</f>
        <v>0</v>
      </c>
      <c r="L665" s="1110">
        <f>'Form 6 LNG'!$G457</f>
        <v>0</v>
      </c>
      <c r="M665" s="1110">
        <f>'Form 7 BUNKER C'!$F457</f>
        <v>0</v>
      </c>
      <c r="N665" s="1110">
        <f>'Form 7 BUNKER C'!$G457</f>
        <v>0</v>
      </c>
      <c r="O665" s="1110">
        <f>'Form 8 LFO Diesel'!$F457</f>
        <v>0</v>
      </c>
      <c r="P665" s="1111">
        <f>'Form 8 LFO Diesel'!$G457</f>
        <v>0</v>
      </c>
      <c r="Q665" s="113"/>
      <c r="R665" s="383">
        <v>0.19</v>
      </c>
      <c r="S665" s="385">
        <f t="shared" si="551"/>
        <v>0</v>
      </c>
      <c r="T665" s="1112">
        <f t="shared" si="552"/>
        <v>0</v>
      </c>
      <c r="U665" s="1112">
        <f t="shared" si="553"/>
        <v>0</v>
      </c>
      <c r="V665" s="1112">
        <f t="shared" si="554"/>
        <v>0</v>
      </c>
      <c r="W665" s="1112">
        <f t="shared" si="555"/>
        <v>0</v>
      </c>
      <c r="X665" s="1112">
        <f t="shared" si="556"/>
        <v>0</v>
      </c>
      <c r="Y665" s="1113">
        <f t="shared" si="557"/>
        <v>0</v>
      </c>
      <c r="Z665" s="113"/>
      <c r="AA665" s="113"/>
      <c r="AB665" s="383">
        <v>0.19</v>
      </c>
      <c r="AC665" s="385">
        <f t="shared" si="558"/>
        <v>0</v>
      </c>
      <c r="AD665" s="1112">
        <f t="shared" si="559"/>
        <v>0</v>
      </c>
      <c r="AE665" s="1112">
        <f t="shared" si="560"/>
        <v>0</v>
      </c>
      <c r="AF665" s="1112">
        <f t="shared" si="561"/>
        <v>0</v>
      </c>
      <c r="AG665" s="1112">
        <f t="shared" si="562"/>
        <v>0</v>
      </c>
      <c r="AH665" s="1112">
        <f t="shared" si="563"/>
        <v>0</v>
      </c>
      <c r="AI665" s="1113">
        <f t="shared" si="564"/>
        <v>0</v>
      </c>
      <c r="AJ665" s="113"/>
      <c r="AK665" s="106"/>
      <c r="AL665" s="383">
        <v>0.19</v>
      </c>
      <c r="AM665" s="385">
        <f t="shared" si="565"/>
        <v>0</v>
      </c>
      <c r="AN665" s="1112">
        <f t="shared" si="566"/>
        <v>0</v>
      </c>
      <c r="AO665" s="1112">
        <f t="shared" si="567"/>
        <v>0</v>
      </c>
      <c r="AP665" s="1112">
        <f t="shared" si="568"/>
        <v>0</v>
      </c>
      <c r="AQ665" s="1112">
        <f t="shared" si="569"/>
        <v>0</v>
      </c>
      <c r="AR665" s="1112">
        <f t="shared" si="570"/>
        <v>0</v>
      </c>
      <c r="AS665" s="1113">
        <f t="shared" si="571"/>
        <v>0</v>
      </c>
      <c r="AT665" s="113"/>
      <c r="AU665" s="106"/>
      <c r="AV665" s="383">
        <v>0.19</v>
      </c>
      <c r="AW665" s="385">
        <f t="shared" si="578"/>
        <v>0</v>
      </c>
      <c r="AX665" s="1112">
        <f t="shared" si="579"/>
        <v>0</v>
      </c>
      <c r="AY665" s="1112">
        <f t="shared" si="580"/>
        <v>0</v>
      </c>
      <c r="AZ665" s="1112">
        <f t="shared" si="581"/>
        <v>0</v>
      </c>
      <c r="BA665" s="1112">
        <f t="shared" si="582"/>
        <v>0</v>
      </c>
      <c r="BB665" s="1112">
        <f t="shared" si="583"/>
        <v>0</v>
      </c>
      <c r="BC665" s="1113">
        <f t="shared" si="584"/>
        <v>0</v>
      </c>
      <c r="BD665" s="114"/>
      <c r="BE665" s="106"/>
      <c r="BF665" s="383">
        <v>0.19</v>
      </c>
      <c r="BG665" s="385">
        <f t="shared" si="572"/>
        <v>0</v>
      </c>
      <c r="BH665" s="1112">
        <f t="shared" si="573"/>
        <v>0</v>
      </c>
      <c r="BI665" s="1112">
        <f t="shared" si="574"/>
        <v>0</v>
      </c>
      <c r="BJ665" s="1112">
        <f t="shared" si="575"/>
        <v>0</v>
      </c>
      <c r="BK665" s="1112">
        <f t="shared" si="576"/>
        <v>0</v>
      </c>
      <c r="BL665" s="1112">
        <f t="shared" si="585"/>
        <v>0</v>
      </c>
      <c r="BM665" s="1113">
        <f t="shared" si="577"/>
        <v>0</v>
      </c>
    </row>
    <row r="666" spans="2:65" x14ac:dyDescent="0.25">
      <c r="B666" s="1103">
        <v>0.18</v>
      </c>
      <c r="C666" s="381"/>
      <c r="D666" s="381"/>
      <c r="E666" s="381"/>
      <c r="F666" s="381"/>
      <c r="G666" s="381"/>
      <c r="H666" s="381"/>
      <c r="I666" s="1110">
        <f>'Form 5 BIODIESEL'!$F458</f>
        <v>0</v>
      </c>
      <c r="J666" s="1110">
        <f>'Form 5 BIODIESEL'!$G458</f>
        <v>0</v>
      </c>
      <c r="K666" s="1110">
        <f>'Form 6 LNG'!$F458</f>
        <v>0</v>
      </c>
      <c r="L666" s="1110">
        <f>'Form 6 LNG'!$G458</f>
        <v>0</v>
      </c>
      <c r="M666" s="1110">
        <f>'Form 7 BUNKER C'!$F458</f>
        <v>0</v>
      </c>
      <c r="N666" s="1110">
        <f>'Form 7 BUNKER C'!$G458</f>
        <v>0</v>
      </c>
      <c r="O666" s="1110">
        <f>'Form 8 LFO Diesel'!$F458</f>
        <v>0</v>
      </c>
      <c r="P666" s="1111">
        <f>'Form 8 LFO Diesel'!$G458</f>
        <v>0</v>
      </c>
      <c r="Q666" s="113"/>
      <c r="R666" s="383">
        <v>0.18</v>
      </c>
      <c r="S666" s="385">
        <f t="shared" si="551"/>
        <v>0</v>
      </c>
      <c r="T666" s="1112">
        <f t="shared" si="552"/>
        <v>0</v>
      </c>
      <c r="U666" s="1112">
        <f t="shared" si="553"/>
        <v>0</v>
      </c>
      <c r="V666" s="1112">
        <f t="shared" si="554"/>
        <v>0</v>
      </c>
      <c r="W666" s="1112">
        <f t="shared" si="555"/>
        <v>0</v>
      </c>
      <c r="X666" s="1112">
        <f t="shared" si="556"/>
        <v>0</v>
      </c>
      <c r="Y666" s="1113">
        <f t="shared" si="557"/>
        <v>0</v>
      </c>
      <c r="Z666" s="113"/>
      <c r="AA666" s="113"/>
      <c r="AB666" s="383">
        <v>0.18</v>
      </c>
      <c r="AC666" s="385">
        <f t="shared" si="558"/>
        <v>0</v>
      </c>
      <c r="AD666" s="1112">
        <f t="shared" si="559"/>
        <v>0</v>
      </c>
      <c r="AE666" s="1112">
        <f t="shared" si="560"/>
        <v>0</v>
      </c>
      <c r="AF666" s="1112">
        <f t="shared" si="561"/>
        <v>0</v>
      </c>
      <c r="AG666" s="1112">
        <f t="shared" si="562"/>
        <v>0</v>
      </c>
      <c r="AH666" s="1112">
        <f t="shared" si="563"/>
        <v>0</v>
      </c>
      <c r="AI666" s="1113">
        <f t="shared" si="564"/>
        <v>0</v>
      </c>
      <c r="AJ666" s="113"/>
      <c r="AK666" s="106"/>
      <c r="AL666" s="383">
        <v>0.18</v>
      </c>
      <c r="AM666" s="385">
        <f t="shared" si="565"/>
        <v>0</v>
      </c>
      <c r="AN666" s="1112">
        <f t="shared" si="566"/>
        <v>0</v>
      </c>
      <c r="AO666" s="1112">
        <f t="shared" si="567"/>
        <v>0</v>
      </c>
      <c r="AP666" s="1112">
        <f t="shared" si="568"/>
        <v>0</v>
      </c>
      <c r="AQ666" s="1112">
        <f t="shared" si="569"/>
        <v>0</v>
      </c>
      <c r="AR666" s="1112">
        <f t="shared" si="570"/>
        <v>0</v>
      </c>
      <c r="AS666" s="1113">
        <f t="shared" si="571"/>
        <v>0</v>
      </c>
      <c r="AT666" s="113"/>
      <c r="AU666" s="106"/>
      <c r="AV666" s="383">
        <v>0.18</v>
      </c>
      <c r="AW666" s="385">
        <f t="shared" si="578"/>
        <v>0</v>
      </c>
      <c r="AX666" s="1112">
        <f t="shared" si="579"/>
        <v>0</v>
      </c>
      <c r="AY666" s="1112">
        <f t="shared" si="580"/>
        <v>0</v>
      </c>
      <c r="AZ666" s="1112">
        <f t="shared" si="581"/>
        <v>0</v>
      </c>
      <c r="BA666" s="1112">
        <f t="shared" si="582"/>
        <v>0</v>
      </c>
      <c r="BB666" s="1112">
        <f t="shared" si="583"/>
        <v>0</v>
      </c>
      <c r="BC666" s="1113">
        <f t="shared" si="584"/>
        <v>0</v>
      </c>
      <c r="BD666" s="114"/>
      <c r="BE666" s="106"/>
      <c r="BF666" s="383">
        <v>0.18</v>
      </c>
      <c r="BG666" s="385">
        <f t="shared" si="572"/>
        <v>0</v>
      </c>
      <c r="BH666" s="1112">
        <f t="shared" si="573"/>
        <v>0</v>
      </c>
      <c r="BI666" s="1112">
        <f t="shared" si="574"/>
        <v>0</v>
      </c>
      <c r="BJ666" s="1112">
        <f t="shared" si="575"/>
        <v>0</v>
      </c>
      <c r="BK666" s="1112">
        <f t="shared" si="576"/>
        <v>0</v>
      </c>
      <c r="BL666" s="1112">
        <f t="shared" si="585"/>
        <v>0</v>
      </c>
      <c r="BM666" s="1113">
        <f t="shared" si="577"/>
        <v>0</v>
      </c>
    </row>
    <row r="667" spans="2:65" x14ac:dyDescent="0.25">
      <c r="B667" s="1103">
        <v>0.17</v>
      </c>
      <c r="C667" s="381"/>
      <c r="D667" s="381"/>
      <c r="E667" s="381"/>
      <c r="F667" s="381"/>
      <c r="G667" s="381"/>
      <c r="H667" s="381"/>
      <c r="I667" s="1110">
        <f>'Form 5 BIODIESEL'!$F459</f>
        <v>0</v>
      </c>
      <c r="J667" s="1110">
        <f>'Form 5 BIODIESEL'!$G459</f>
        <v>0</v>
      </c>
      <c r="K667" s="1110">
        <f>'Form 6 LNG'!$F459</f>
        <v>0</v>
      </c>
      <c r="L667" s="1110">
        <f>'Form 6 LNG'!$G459</f>
        <v>0</v>
      </c>
      <c r="M667" s="1110">
        <f>'Form 7 BUNKER C'!$F459</f>
        <v>0</v>
      </c>
      <c r="N667" s="1110">
        <f>'Form 7 BUNKER C'!$G459</f>
        <v>0</v>
      </c>
      <c r="O667" s="1110">
        <f>'Form 8 LFO Diesel'!$F459</f>
        <v>0</v>
      </c>
      <c r="P667" s="1111">
        <f>'Form 8 LFO Diesel'!$G459</f>
        <v>0</v>
      </c>
      <c r="Q667" s="113"/>
      <c r="R667" s="383">
        <v>0.17</v>
      </c>
      <c r="S667" s="385">
        <f t="shared" si="551"/>
        <v>0</v>
      </c>
      <c r="T667" s="1112">
        <f t="shared" si="552"/>
        <v>0</v>
      </c>
      <c r="U667" s="1112">
        <f t="shared" si="553"/>
        <v>0</v>
      </c>
      <c r="V667" s="1112">
        <f t="shared" si="554"/>
        <v>0</v>
      </c>
      <c r="W667" s="1112">
        <f t="shared" si="555"/>
        <v>0</v>
      </c>
      <c r="X667" s="1112">
        <f t="shared" si="556"/>
        <v>0</v>
      </c>
      <c r="Y667" s="1113">
        <f t="shared" si="557"/>
        <v>0</v>
      </c>
      <c r="Z667" s="113"/>
      <c r="AA667" s="113"/>
      <c r="AB667" s="383">
        <v>0.17</v>
      </c>
      <c r="AC667" s="385">
        <f t="shared" si="558"/>
        <v>0</v>
      </c>
      <c r="AD667" s="1112">
        <f t="shared" si="559"/>
        <v>0</v>
      </c>
      <c r="AE667" s="1112">
        <f t="shared" si="560"/>
        <v>0</v>
      </c>
      <c r="AF667" s="1112">
        <f t="shared" si="561"/>
        <v>0</v>
      </c>
      <c r="AG667" s="1112">
        <f t="shared" si="562"/>
        <v>0</v>
      </c>
      <c r="AH667" s="1112">
        <f t="shared" si="563"/>
        <v>0</v>
      </c>
      <c r="AI667" s="1113">
        <f t="shared" si="564"/>
        <v>0</v>
      </c>
      <c r="AJ667" s="113"/>
      <c r="AK667" s="106"/>
      <c r="AL667" s="383">
        <v>0.17</v>
      </c>
      <c r="AM667" s="385">
        <f t="shared" si="565"/>
        <v>0</v>
      </c>
      <c r="AN667" s="1112">
        <f t="shared" si="566"/>
        <v>0</v>
      </c>
      <c r="AO667" s="1112">
        <f t="shared" si="567"/>
        <v>0</v>
      </c>
      <c r="AP667" s="1112">
        <f t="shared" si="568"/>
        <v>0</v>
      </c>
      <c r="AQ667" s="1112">
        <f t="shared" si="569"/>
        <v>0</v>
      </c>
      <c r="AR667" s="1112">
        <f t="shared" si="570"/>
        <v>0</v>
      </c>
      <c r="AS667" s="1113">
        <f t="shared" si="571"/>
        <v>0</v>
      </c>
      <c r="AT667" s="113"/>
      <c r="AU667" s="106"/>
      <c r="AV667" s="383">
        <v>0.17</v>
      </c>
      <c r="AW667" s="385">
        <f t="shared" si="578"/>
        <v>0</v>
      </c>
      <c r="AX667" s="1112">
        <f t="shared" si="579"/>
        <v>0</v>
      </c>
      <c r="AY667" s="1112">
        <f t="shared" si="580"/>
        <v>0</v>
      </c>
      <c r="AZ667" s="1112">
        <f t="shared" si="581"/>
        <v>0</v>
      </c>
      <c r="BA667" s="1112">
        <f t="shared" si="582"/>
        <v>0</v>
      </c>
      <c r="BB667" s="1112">
        <f t="shared" si="583"/>
        <v>0</v>
      </c>
      <c r="BC667" s="1113">
        <f t="shared" si="584"/>
        <v>0</v>
      </c>
      <c r="BD667" s="114"/>
      <c r="BE667" s="106"/>
      <c r="BF667" s="383">
        <v>0.17</v>
      </c>
      <c r="BG667" s="385">
        <f t="shared" si="572"/>
        <v>0</v>
      </c>
      <c r="BH667" s="1112">
        <f t="shared" si="573"/>
        <v>0</v>
      </c>
      <c r="BI667" s="1112">
        <f t="shared" si="574"/>
        <v>0</v>
      </c>
      <c r="BJ667" s="1112">
        <f t="shared" si="575"/>
        <v>0</v>
      </c>
      <c r="BK667" s="1112">
        <f t="shared" si="576"/>
        <v>0</v>
      </c>
      <c r="BL667" s="1112">
        <f t="shared" si="585"/>
        <v>0</v>
      </c>
      <c r="BM667" s="1113">
        <f t="shared" si="577"/>
        <v>0</v>
      </c>
    </row>
    <row r="668" spans="2:65" x14ac:dyDescent="0.25">
      <c r="B668" s="1103">
        <v>0.16</v>
      </c>
      <c r="C668" s="381"/>
      <c r="D668" s="381"/>
      <c r="E668" s="381"/>
      <c r="F668" s="381"/>
      <c r="G668" s="381"/>
      <c r="H668" s="381"/>
      <c r="I668" s="1110">
        <f>'Form 5 BIODIESEL'!$F460</f>
        <v>0</v>
      </c>
      <c r="J668" s="1110">
        <f>'Form 5 BIODIESEL'!$G460</f>
        <v>0</v>
      </c>
      <c r="K668" s="1110">
        <f>'Form 6 LNG'!$F460</f>
        <v>0</v>
      </c>
      <c r="L668" s="1110">
        <f>'Form 6 LNG'!$G460</f>
        <v>0</v>
      </c>
      <c r="M668" s="1110">
        <f>'Form 7 BUNKER C'!$F460</f>
        <v>0</v>
      </c>
      <c r="N668" s="1110">
        <f>'Form 7 BUNKER C'!$G460</f>
        <v>0</v>
      </c>
      <c r="O668" s="1110">
        <f>'Form 8 LFO Diesel'!$F460</f>
        <v>0</v>
      </c>
      <c r="P668" s="1111">
        <f>'Form 8 LFO Diesel'!$G460</f>
        <v>0</v>
      </c>
      <c r="Q668" s="113"/>
      <c r="R668" s="383">
        <v>0.16</v>
      </c>
      <c r="S668" s="385">
        <f t="shared" si="551"/>
        <v>0</v>
      </c>
      <c r="T668" s="1112">
        <f t="shared" si="552"/>
        <v>0</v>
      </c>
      <c r="U668" s="1112">
        <f t="shared" si="553"/>
        <v>0</v>
      </c>
      <c r="V668" s="1112">
        <f t="shared" si="554"/>
        <v>0</v>
      </c>
      <c r="W668" s="1112">
        <f t="shared" si="555"/>
        <v>0</v>
      </c>
      <c r="X668" s="1112">
        <f t="shared" si="556"/>
        <v>0</v>
      </c>
      <c r="Y668" s="1113">
        <f t="shared" si="557"/>
        <v>0</v>
      </c>
      <c r="Z668" s="113"/>
      <c r="AA668" s="113"/>
      <c r="AB668" s="383">
        <v>0.16</v>
      </c>
      <c r="AC668" s="385">
        <f t="shared" si="558"/>
        <v>0</v>
      </c>
      <c r="AD668" s="1112">
        <f t="shared" si="559"/>
        <v>0</v>
      </c>
      <c r="AE668" s="1112">
        <f t="shared" si="560"/>
        <v>0</v>
      </c>
      <c r="AF668" s="1112">
        <f t="shared" si="561"/>
        <v>0</v>
      </c>
      <c r="AG668" s="1112">
        <f t="shared" si="562"/>
        <v>0</v>
      </c>
      <c r="AH668" s="1112">
        <f t="shared" si="563"/>
        <v>0</v>
      </c>
      <c r="AI668" s="1113">
        <f t="shared" si="564"/>
        <v>0</v>
      </c>
      <c r="AJ668" s="113"/>
      <c r="AK668" s="106"/>
      <c r="AL668" s="383">
        <v>0.16</v>
      </c>
      <c r="AM668" s="385">
        <f t="shared" si="565"/>
        <v>0</v>
      </c>
      <c r="AN668" s="1112">
        <f t="shared" si="566"/>
        <v>0</v>
      </c>
      <c r="AO668" s="1112">
        <f t="shared" si="567"/>
        <v>0</v>
      </c>
      <c r="AP668" s="1112">
        <f t="shared" si="568"/>
        <v>0</v>
      </c>
      <c r="AQ668" s="1112">
        <f t="shared" si="569"/>
        <v>0</v>
      </c>
      <c r="AR668" s="1112">
        <f t="shared" si="570"/>
        <v>0</v>
      </c>
      <c r="AS668" s="1113">
        <f t="shared" si="571"/>
        <v>0</v>
      </c>
      <c r="AT668" s="113"/>
      <c r="AU668" s="106"/>
      <c r="AV668" s="383">
        <v>0.16</v>
      </c>
      <c r="AW668" s="385">
        <f t="shared" si="578"/>
        <v>0</v>
      </c>
      <c r="AX668" s="1112">
        <f t="shared" si="579"/>
        <v>0</v>
      </c>
      <c r="AY668" s="1112">
        <f t="shared" si="580"/>
        <v>0</v>
      </c>
      <c r="AZ668" s="1112">
        <f t="shared" si="581"/>
        <v>0</v>
      </c>
      <c r="BA668" s="1112">
        <f t="shared" si="582"/>
        <v>0</v>
      </c>
      <c r="BB668" s="1112">
        <f t="shared" si="583"/>
        <v>0</v>
      </c>
      <c r="BC668" s="1113">
        <f t="shared" si="584"/>
        <v>0</v>
      </c>
      <c r="BD668" s="114"/>
      <c r="BE668" s="106"/>
      <c r="BF668" s="383">
        <v>0.16</v>
      </c>
      <c r="BG668" s="385">
        <f t="shared" si="572"/>
        <v>0</v>
      </c>
      <c r="BH668" s="1112">
        <f t="shared" si="573"/>
        <v>0</v>
      </c>
      <c r="BI668" s="1112">
        <f t="shared" si="574"/>
        <v>0</v>
      </c>
      <c r="BJ668" s="1112">
        <f t="shared" si="575"/>
        <v>0</v>
      </c>
      <c r="BK668" s="1112">
        <f t="shared" si="576"/>
        <v>0</v>
      </c>
      <c r="BL668" s="1112">
        <f t="shared" si="585"/>
        <v>0</v>
      </c>
      <c r="BM668" s="1113">
        <f t="shared" si="577"/>
        <v>0</v>
      </c>
    </row>
    <row r="669" spans="2:65" x14ac:dyDescent="0.25">
      <c r="B669" s="1103">
        <v>0.15</v>
      </c>
      <c r="C669" s="381"/>
      <c r="D669" s="381"/>
      <c r="E669" s="381"/>
      <c r="F669" s="381"/>
      <c r="G669" s="381"/>
      <c r="H669" s="381"/>
      <c r="I669" s="1110">
        <f>'Form 5 BIODIESEL'!$F461</f>
        <v>0</v>
      </c>
      <c r="J669" s="1110">
        <f>'Form 5 BIODIESEL'!$G461</f>
        <v>0</v>
      </c>
      <c r="K669" s="1110">
        <f>'Form 6 LNG'!$F461</f>
        <v>0</v>
      </c>
      <c r="L669" s="1110">
        <f>'Form 6 LNG'!$G461</f>
        <v>0</v>
      </c>
      <c r="M669" s="1110">
        <f>'Form 7 BUNKER C'!$F461</f>
        <v>0</v>
      </c>
      <c r="N669" s="1110">
        <f>'Form 7 BUNKER C'!$G461</f>
        <v>0</v>
      </c>
      <c r="O669" s="1110">
        <f>'Form 8 LFO Diesel'!$F461</f>
        <v>0</v>
      </c>
      <c r="P669" s="1111">
        <f>'Form 8 LFO Diesel'!$G461</f>
        <v>0</v>
      </c>
      <c r="Q669" s="113"/>
      <c r="R669" s="383">
        <v>0.15</v>
      </c>
      <c r="S669" s="385">
        <f t="shared" si="551"/>
        <v>0</v>
      </c>
      <c r="T669" s="1112">
        <f t="shared" si="552"/>
        <v>0</v>
      </c>
      <c r="U669" s="1112">
        <f t="shared" si="553"/>
        <v>0</v>
      </c>
      <c r="V669" s="1112">
        <f t="shared" si="554"/>
        <v>0</v>
      </c>
      <c r="W669" s="1112">
        <f t="shared" si="555"/>
        <v>0</v>
      </c>
      <c r="X669" s="1112">
        <f t="shared" si="556"/>
        <v>0</v>
      </c>
      <c r="Y669" s="1113">
        <f t="shared" si="557"/>
        <v>0</v>
      </c>
      <c r="Z669" s="113"/>
      <c r="AA669" s="113"/>
      <c r="AB669" s="383">
        <v>0.15</v>
      </c>
      <c r="AC669" s="385">
        <f t="shared" si="558"/>
        <v>0</v>
      </c>
      <c r="AD669" s="1112">
        <f t="shared" si="559"/>
        <v>0</v>
      </c>
      <c r="AE669" s="1112">
        <f t="shared" si="560"/>
        <v>0</v>
      </c>
      <c r="AF669" s="1112">
        <f t="shared" si="561"/>
        <v>0</v>
      </c>
      <c r="AG669" s="1112">
        <f t="shared" si="562"/>
        <v>0</v>
      </c>
      <c r="AH669" s="1112">
        <f t="shared" si="563"/>
        <v>0</v>
      </c>
      <c r="AI669" s="1113">
        <f t="shared" si="564"/>
        <v>0</v>
      </c>
      <c r="AJ669" s="113"/>
      <c r="AK669" s="106"/>
      <c r="AL669" s="383">
        <v>0.15</v>
      </c>
      <c r="AM669" s="385">
        <f t="shared" si="565"/>
        <v>0</v>
      </c>
      <c r="AN669" s="1112">
        <f t="shared" si="566"/>
        <v>0</v>
      </c>
      <c r="AO669" s="1112">
        <f t="shared" si="567"/>
        <v>0</v>
      </c>
      <c r="AP669" s="1112">
        <f t="shared" si="568"/>
        <v>0</v>
      </c>
      <c r="AQ669" s="1112">
        <f t="shared" si="569"/>
        <v>0</v>
      </c>
      <c r="AR669" s="1112">
        <f t="shared" si="570"/>
        <v>0</v>
      </c>
      <c r="AS669" s="1113">
        <f t="shared" si="571"/>
        <v>0</v>
      </c>
      <c r="AT669" s="113"/>
      <c r="AU669" s="106"/>
      <c r="AV669" s="383">
        <v>0.15</v>
      </c>
      <c r="AW669" s="385">
        <f t="shared" si="578"/>
        <v>0</v>
      </c>
      <c r="AX669" s="1112">
        <f t="shared" si="579"/>
        <v>0</v>
      </c>
      <c r="AY669" s="1112">
        <f t="shared" si="580"/>
        <v>0</v>
      </c>
      <c r="AZ669" s="1112">
        <f t="shared" si="581"/>
        <v>0</v>
      </c>
      <c r="BA669" s="1112">
        <f t="shared" si="582"/>
        <v>0</v>
      </c>
      <c r="BB669" s="1112">
        <f t="shared" si="583"/>
        <v>0</v>
      </c>
      <c r="BC669" s="1113">
        <f t="shared" si="584"/>
        <v>0</v>
      </c>
      <c r="BD669" s="114"/>
      <c r="BE669" s="106"/>
      <c r="BF669" s="383">
        <v>0.15</v>
      </c>
      <c r="BG669" s="385">
        <f t="shared" si="572"/>
        <v>0</v>
      </c>
      <c r="BH669" s="1112">
        <f t="shared" si="573"/>
        <v>0</v>
      </c>
      <c r="BI669" s="1112">
        <f t="shared" si="574"/>
        <v>0</v>
      </c>
      <c r="BJ669" s="1112">
        <f t="shared" si="575"/>
        <v>0</v>
      </c>
      <c r="BK669" s="1112">
        <f t="shared" si="576"/>
        <v>0</v>
      </c>
      <c r="BL669" s="1112">
        <f t="shared" si="585"/>
        <v>0</v>
      </c>
      <c r="BM669" s="1113">
        <f t="shared" si="577"/>
        <v>0</v>
      </c>
    </row>
    <row r="670" spans="2:65" x14ac:dyDescent="0.25">
      <c r="B670" s="1103">
        <v>0.14000000000000001</v>
      </c>
      <c r="C670" s="381"/>
      <c r="D670" s="381"/>
      <c r="E670" s="381"/>
      <c r="F670" s="381"/>
      <c r="G670" s="381"/>
      <c r="H670" s="381"/>
      <c r="I670" s="1110">
        <f>'Form 5 BIODIESEL'!$F462</f>
        <v>0</v>
      </c>
      <c r="J670" s="1110">
        <f>'Form 5 BIODIESEL'!$G462</f>
        <v>0</v>
      </c>
      <c r="K670" s="1110">
        <f>'Form 6 LNG'!$F462</f>
        <v>0</v>
      </c>
      <c r="L670" s="1110">
        <f>'Form 6 LNG'!$G462</f>
        <v>0</v>
      </c>
      <c r="M670" s="1110">
        <f>'Form 7 BUNKER C'!$F462</f>
        <v>0</v>
      </c>
      <c r="N670" s="1110">
        <f>'Form 7 BUNKER C'!$G462</f>
        <v>0</v>
      </c>
      <c r="O670" s="1110">
        <f>'Form 8 LFO Diesel'!$F462</f>
        <v>0</v>
      </c>
      <c r="P670" s="1111">
        <f>'Form 8 LFO Diesel'!$G462</f>
        <v>0</v>
      </c>
      <c r="Q670" s="113"/>
      <c r="R670" s="383">
        <v>0.14000000000000001</v>
      </c>
      <c r="S670" s="385">
        <f t="shared" si="551"/>
        <v>0</v>
      </c>
      <c r="T670" s="1112">
        <f t="shared" si="552"/>
        <v>0</v>
      </c>
      <c r="U670" s="1112">
        <f t="shared" si="553"/>
        <v>0</v>
      </c>
      <c r="V670" s="1112">
        <f t="shared" si="554"/>
        <v>0</v>
      </c>
      <c r="W670" s="1112">
        <f t="shared" si="555"/>
        <v>0</v>
      </c>
      <c r="X670" s="1112">
        <f t="shared" si="556"/>
        <v>0</v>
      </c>
      <c r="Y670" s="1113">
        <f t="shared" si="557"/>
        <v>0</v>
      </c>
      <c r="Z670" s="113"/>
      <c r="AA670" s="113"/>
      <c r="AB670" s="383">
        <v>0.14000000000000001</v>
      </c>
      <c r="AC670" s="385">
        <f t="shared" si="558"/>
        <v>0</v>
      </c>
      <c r="AD670" s="1112">
        <f t="shared" si="559"/>
        <v>0</v>
      </c>
      <c r="AE670" s="1112">
        <f t="shared" si="560"/>
        <v>0</v>
      </c>
      <c r="AF670" s="1112">
        <f t="shared" si="561"/>
        <v>0</v>
      </c>
      <c r="AG670" s="1112">
        <f t="shared" si="562"/>
        <v>0</v>
      </c>
      <c r="AH670" s="1112">
        <f t="shared" si="563"/>
        <v>0</v>
      </c>
      <c r="AI670" s="1113">
        <f t="shared" si="564"/>
        <v>0</v>
      </c>
      <c r="AJ670" s="113"/>
      <c r="AK670" s="106"/>
      <c r="AL670" s="383">
        <v>0.14000000000000001</v>
      </c>
      <c r="AM670" s="385">
        <f t="shared" si="565"/>
        <v>0</v>
      </c>
      <c r="AN670" s="1112">
        <f t="shared" si="566"/>
        <v>0</v>
      </c>
      <c r="AO670" s="1112">
        <f t="shared" si="567"/>
        <v>0</v>
      </c>
      <c r="AP670" s="1112">
        <f t="shared" si="568"/>
        <v>0</v>
      </c>
      <c r="AQ670" s="1112">
        <f t="shared" si="569"/>
        <v>0</v>
      </c>
      <c r="AR670" s="1112">
        <f t="shared" si="570"/>
        <v>0</v>
      </c>
      <c r="AS670" s="1113">
        <f t="shared" si="571"/>
        <v>0</v>
      </c>
      <c r="AT670" s="113"/>
      <c r="AU670" s="106"/>
      <c r="AV670" s="383">
        <v>0.14000000000000001</v>
      </c>
      <c r="AW670" s="385">
        <f t="shared" si="578"/>
        <v>0</v>
      </c>
      <c r="AX670" s="1112">
        <f t="shared" si="579"/>
        <v>0</v>
      </c>
      <c r="AY670" s="1112">
        <f t="shared" si="580"/>
        <v>0</v>
      </c>
      <c r="AZ670" s="1112">
        <f t="shared" si="581"/>
        <v>0</v>
      </c>
      <c r="BA670" s="1112">
        <f t="shared" si="582"/>
        <v>0</v>
      </c>
      <c r="BB670" s="1112">
        <f t="shared" si="583"/>
        <v>0</v>
      </c>
      <c r="BC670" s="1113">
        <f t="shared" si="584"/>
        <v>0</v>
      </c>
      <c r="BD670" s="114"/>
      <c r="BE670" s="106"/>
      <c r="BF670" s="383">
        <v>0.14000000000000001</v>
      </c>
      <c r="BG670" s="385">
        <f t="shared" si="572"/>
        <v>0</v>
      </c>
      <c r="BH670" s="1112">
        <f t="shared" si="573"/>
        <v>0</v>
      </c>
      <c r="BI670" s="1112">
        <f t="shared" si="574"/>
        <v>0</v>
      </c>
      <c r="BJ670" s="1112">
        <f t="shared" si="575"/>
        <v>0</v>
      </c>
      <c r="BK670" s="1112">
        <f t="shared" si="576"/>
        <v>0</v>
      </c>
      <c r="BL670" s="1112">
        <f t="shared" si="585"/>
        <v>0</v>
      </c>
      <c r="BM670" s="1113">
        <f t="shared" si="577"/>
        <v>0</v>
      </c>
    </row>
    <row r="671" spans="2:65" x14ac:dyDescent="0.25">
      <c r="B671" s="1103">
        <v>0.13</v>
      </c>
      <c r="C671" s="381"/>
      <c r="D671" s="381"/>
      <c r="E671" s="381"/>
      <c r="F671" s="381"/>
      <c r="G671" s="381"/>
      <c r="H671" s="381"/>
      <c r="I671" s="1110">
        <f>'Form 5 BIODIESEL'!$F463</f>
        <v>0</v>
      </c>
      <c r="J671" s="1110">
        <f>'Form 5 BIODIESEL'!$G463</f>
        <v>0</v>
      </c>
      <c r="K671" s="1110">
        <f>'Form 6 LNG'!$F463</f>
        <v>0</v>
      </c>
      <c r="L671" s="1110">
        <f>'Form 6 LNG'!$G463</f>
        <v>0</v>
      </c>
      <c r="M671" s="1110">
        <f>'Form 7 BUNKER C'!$F463</f>
        <v>0</v>
      </c>
      <c r="N671" s="1110">
        <f>'Form 7 BUNKER C'!$G463</f>
        <v>0</v>
      </c>
      <c r="O671" s="1110">
        <f>'Form 8 LFO Diesel'!$F463</f>
        <v>0</v>
      </c>
      <c r="P671" s="1111">
        <f>'Form 8 LFO Diesel'!$G463</f>
        <v>0</v>
      </c>
      <c r="Q671" s="113"/>
      <c r="R671" s="383">
        <v>0.13</v>
      </c>
      <c r="S671" s="385">
        <f t="shared" si="551"/>
        <v>0</v>
      </c>
      <c r="T671" s="1112">
        <f t="shared" si="552"/>
        <v>0</v>
      </c>
      <c r="U671" s="1112">
        <f t="shared" si="553"/>
        <v>0</v>
      </c>
      <c r="V671" s="1112">
        <f t="shared" si="554"/>
        <v>0</v>
      </c>
      <c r="W671" s="1112">
        <f t="shared" si="555"/>
        <v>0</v>
      </c>
      <c r="X671" s="1112">
        <f t="shared" si="556"/>
        <v>0</v>
      </c>
      <c r="Y671" s="1113">
        <f t="shared" si="557"/>
        <v>0</v>
      </c>
      <c r="Z671" s="113"/>
      <c r="AA671" s="113"/>
      <c r="AB671" s="383">
        <v>0.13</v>
      </c>
      <c r="AC671" s="385">
        <f t="shared" si="558"/>
        <v>0</v>
      </c>
      <c r="AD671" s="1112">
        <f t="shared" si="559"/>
        <v>0</v>
      </c>
      <c r="AE671" s="1112">
        <f t="shared" si="560"/>
        <v>0</v>
      </c>
      <c r="AF671" s="1112">
        <f t="shared" si="561"/>
        <v>0</v>
      </c>
      <c r="AG671" s="1112">
        <f t="shared" si="562"/>
        <v>0</v>
      </c>
      <c r="AH671" s="1112">
        <f t="shared" si="563"/>
        <v>0</v>
      </c>
      <c r="AI671" s="1113">
        <f t="shared" si="564"/>
        <v>0</v>
      </c>
      <c r="AJ671" s="113"/>
      <c r="AK671" s="106"/>
      <c r="AL671" s="383">
        <v>0.13</v>
      </c>
      <c r="AM671" s="385">
        <f t="shared" si="565"/>
        <v>0</v>
      </c>
      <c r="AN671" s="1112">
        <f t="shared" si="566"/>
        <v>0</v>
      </c>
      <c r="AO671" s="1112">
        <f t="shared" si="567"/>
        <v>0</v>
      </c>
      <c r="AP671" s="1112">
        <f t="shared" si="568"/>
        <v>0</v>
      </c>
      <c r="AQ671" s="1112">
        <f t="shared" si="569"/>
        <v>0</v>
      </c>
      <c r="AR671" s="1112">
        <f t="shared" si="570"/>
        <v>0</v>
      </c>
      <c r="AS671" s="1113">
        <f t="shared" si="571"/>
        <v>0</v>
      </c>
      <c r="AT671" s="113"/>
      <c r="AU671" s="106"/>
      <c r="AV671" s="383">
        <v>0.13</v>
      </c>
      <c r="AW671" s="385">
        <f t="shared" si="578"/>
        <v>0</v>
      </c>
      <c r="AX671" s="1112">
        <f t="shared" si="579"/>
        <v>0</v>
      </c>
      <c r="AY671" s="1112">
        <f t="shared" si="580"/>
        <v>0</v>
      </c>
      <c r="AZ671" s="1112">
        <f t="shared" si="581"/>
        <v>0</v>
      </c>
      <c r="BA671" s="1112">
        <f t="shared" si="582"/>
        <v>0</v>
      </c>
      <c r="BB671" s="1112">
        <f t="shared" si="583"/>
        <v>0</v>
      </c>
      <c r="BC671" s="1113">
        <f t="shared" si="584"/>
        <v>0</v>
      </c>
      <c r="BD671" s="114"/>
      <c r="BE671" s="106"/>
      <c r="BF671" s="383">
        <v>0.13</v>
      </c>
      <c r="BG671" s="385">
        <f t="shared" si="572"/>
        <v>0</v>
      </c>
      <c r="BH671" s="1112">
        <f t="shared" si="573"/>
        <v>0</v>
      </c>
      <c r="BI671" s="1112">
        <f t="shared" si="574"/>
        <v>0</v>
      </c>
      <c r="BJ671" s="1112">
        <f t="shared" si="575"/>
        <v>0</v>
      </c>
      <c r="BK671" s="1112">
        <f t="shared" si="576"/>
        <v>0</v>
      </c>
      <c r="BL671" s="1112">
        <f t="shared" si="585"/>
        <v>0</v>
      </c>
      <c r="BM671" s="1113">
        <f t="shared" si="577"/>
        <v>0</v>
      </c>
    </row>
    <row r="672" spans="2:65" x14ac:dyDescent="0.25">
      <c r="B672" s="1103">
        <v>0.12</v>
      </c>
      <c r="C672" s="381"/>
      <c r="D672" s="381"/>
      <c r="E672" s="381"/>
      <c r="F672" s="381"/>
      <c r="G672" s="381"/>
      <c r="H672" s="381"/>
      <c r="I672" s="1110">
        <f>'Form 5 BIODIESEL'!$F464</f>
        <v>0</v>
      </c>
      <c r="J672" s="1110">
        <f>'Form 5 BIODIESEL'!$G464</f>
        <v>0</v>
      </c>
      <c r="K672" s="1110">
        <f>'Form 6 LNG'!$F464</f>
        <v>0</v>
      </c>
      <c r="L672" s="1110">
        <f>'Form 6 LNG'!$G464</f>
        <v>0</v>
      </c>
      <c r="M672" s="1110">
        <f>'Form 7 BUNKER C'!$F464</f>
        <v>0</v>
      </c>
      <c r="N672" s="1110">
        <f>'Form 7 BUNKER C'!$G464</f>
        <v>0</v>
      </c>
      <c r="O672" s="1110">
        <f>'Form 8 LFO Diesel'!$F464</f>
        <v>0</v>
      </c>
      <c r="P672" s="1111">
        <f>'Form 8 LFO Diesel'!$G464</f>
        <v>0</v>
      </c>
      <c r="Q672" s="113"/>
      <c r="R672" s="383">
        <v>0.12</v>
      </c>
      <c r="S672" s="385">
        <f t="shared" si="551"/>
        <v>0</v>
      </c>
      <c r="T672" s="1112">
        <f t="shared" si="552"/>
        <v>0</v>
      </c>
      <c r="U672" s="1112">
        <f t="shared" si="553"/>
        <v>0</v>
      </c>
      <c r="V672" s="1112">
        <f t="shared" si="554"/>
        <v>0</v>
      </c>
      <c r="W672" s="1112">
        <f t="shared" si="555"/>
        <v>0</v>
      </c>
      <c r="X672" s="1112">
        <f t="shared" si="556"/>
        <v>0</v>
      </c>
      <c r="Y672" s="1113">
        <f t="shared" si="557"/>
        <v>0</v>
      </c>
      <c r="Z672" s="113"/>
      <c r="AA672" s="113"/>
      <c r="AB672" s="383">
        <v>0.12</v>
      </c>
      <c r="AC672" s="385">
        <f t="shared" si="558"/>
        <v>0</v>
      </c>
      <c r="AD672" s="1112">
        <f t="shared" si="559"/>
        <v>0</v>
      </c>
      <c r="AE672" s="1112">
        <f t="shared" si="560"/>
        <v>0</v>
      </c>
      <c r="AF672" s="1112">
        <f t="shared" si="561"/>
        <v>0</v>
      </c>
      <c r="AG672" s="1112">
        <f t="shared" si="562"/>
        <v>0</v>
      </c>
      <c r="AH672" s="1112">
        <f t="shared" si="563"/>
        <v>0</v>
      </c>
      <c r="AI672" s="1113">
        <f t="shared" si="564"/>
        <v>0</v>
      </c>
      <c r="AJ672" s="113"/>
      <c r="AK672" s="106"/>
      <c r="AL672" s="383">
        <v>0.12</v>
      </c>
      <c r="AM672" s="385">
        <f t="shared" si="565"/>
        <v>0</v>
      </c>
      <c r="AN672" s="1112">
        <f t="shared" si="566"/>
        <v>0</v>
      </c>
      <c r="AO672" s="1112">
        <f t="shared" si="567"/>
        <v>0</v>
      </c>
      <c r="AP672" s="1112">
        <f t="shared" si="568"/>
        <v>0</v>
      </c>
      <c r="AQ672" s="1112">
        <f t="shared" si="569"/>
        <v>0</v>
      </c>
      <c r="AR672" s="1112">
        <f t="shared" si="570"/>
        <v>0</v>
      </c>
      <c r="AS672" s="1113">
        <f t="shared" si="571"/>
        <v>0</v>
      </c>
      <c r="AT672" s="113"/>
      <c r="AU672" s="106"/>
      <c r="AV672" s="383">
        <v>0.12</v>
      </c>
      <c r="AW672" s="385">
        <f t="shared" si="578"/>
        <v>0</v>
      </c>
      <c r="AX672" s="1112">
        <f t="shared" si="579"/>
        <v>0</v>
      </c>
      <c r="AY672" s="1112">
        <f t="shared" si="580"/>
        <v>0</v>
      </c>
      <c r="AZ672" s="1112">
        <f t="shared" si="581"/>
        <v>0</v>
      </c>
      <c r="BA672" s="1112">
        <f t="shared" si="582"/>
        <v>0</v>
      </c>
      <c r="BB672" s="1112">
        <f t="shared" si="583"/>
        <v>0</v>
      </c>
      <c r="BC672" s="1113">
        <f t="shared" si="584"/>
        <v>0</v>
      </c>
      <c r="BD672" s="114"/>
      <c r="BE672" s="106"/>
      <c r="BF672" s="383">
        <v>0.12</v>
      </c>
      <c r="BG672" s="385">
        <f t="shared" si="572"/>
        <v>0</v>
      </c>
      <c r="BH672" s="1112">
        <f t="shared" si="573"/>
        <v>0</v>
      </c>
      <c r="BI672" s="1112">
        <f t="shared" si="574"/>
        <v>0</v>
      </c>
      <c r="BJ672" s="1112">
        <f t="shared" si="575"/>
        <v>0</v>
      </c>
      <c r="BK672" s="1112">
        <f t="shared" si="576"/>
        <v>0</v>
      </c>
      <c r="BL672" s="1112">
        <f t="shared" si="585"/>
        <v>0</v>
      </c>
      <c r="BM672" s="1113">
        <f t="shared" si="577"/>
        <v>0</v>
      </c>
    </row>
    <row r="673" spans="2:65" x14ac:dyDescent="0.25">
      <c r="B673" s="1103">
        <v>0.11</v>
      </c>
      <c r="C673" s="381"/>
      <c r="D673" s="381"/>
      <c r="E673" s="381"/>
      <c r="F673" s="381"/>
      <c r="G673" s="381"/>
      <c r="H673" s="381"/>
      <c r="I673" s="1110">
        <f>'Form 5 BIODIESEL'!$F465</f>
        <v>0</v>
      </c>
      <c r="J673" s="1110">
        <f>'Form 5 BIODIESEL'!$G465</f>
        <v>0</v>
      </c>
      <c r="K673" s="1110">
        <f>'Form 6 LNG'!$F465</f>
        <v>0</v>
      </c>
      <c r="L673" s="1110">
        <f>'Form 6 LNG'!$G465</f>
        <v>0</v>
      </c>
      <c r="M673" s="1110">
        <f>'Form 7 BUNKER C'!$F465</f>
        <v>0</v>
      </c>
      <c r="N673" s="1110">
        <f>'Form 7 BUNKER C'!$G465</f>
        <v>0</v>
      </c>
      <c r="O673" s="1110">
        <f>'Form 8 LFO Diesel'!$F465</f>
        <v>0</v>
      </c>
      <c r="P673" s="1111">
        <f>'Form 8 LFO Diesel'!$G465</f>
        <v>0</v>
      </c>
      <c r="Q673" s="113"/>
      <c r="R673" s="383">
        <v>0.11</v>
      </c>
      <c r="S673" s="385">
        <f t="shared" si="551"/>
        <v>0</v>
      </c>
      <c r="T673" s="1112">
        <f t="shared" si="552"/>
        <v>0</v>
      </c>
      <c r="U673" s="1112">
        <f t="shared" si="553"/>
        <v>0</v>
      </c>
      <c r="V673" s="1112">
        <f t="shared" si="554"/>
        <v>0</v>
      </c>
      <c r="W673" s="1112">
        <f t="shared" si="555"/>
        <v>0</v>
      </c>
      <c r="X673" s="1112">
        <f t="shared" si="556"/>
        <v>0</v>
      </c>
      <c r="Y673" s="1113">
        <f t="shared" si="557"/>
        <v>0</v>
      </c>
      <c r="Z673" s="113"/>
      <c r="AA673" s="113"/>
      <c r="AB673" s="383">
        <v>0.11</v>
      </c>
      <c r="AC673" s="385">
        <f t="shared" si="558"/>
        <v>0</v>
      </c>
      <c r="AD673" s="1112">
        <f t="shared" si="559"/>
        <v>0</v>
      </c>
      <c r="AE673" s="1112">
        <f t="shared" si="560"/>
        <v>0</v>
      </c>
      <c r="AF673" s="1112">
        <f t="shared" si="561"/>
        <v>0</v>
      </c>
      <c r="AG673" s="1112">
        <f t="shared" si="562"/>
        <v>0</v>
      </c>
      <c r="AH673" s="1112">
        <f t="shared" si="563"/>
        <v>0</v>
      </c>
      <c r="AI673" s="1113">
        <f t="shared" si="564"/>
        <v>0</v>
      </c>
      <c r="AJ673" s="113"/>
      <c r="AK673" s="106"/>
      <c r="AL673" s="383">
        <v>0.11</v>
      </c>
      <c r="AM673" s="385">
        <f t="shared" si="565"/>
        <v>0</v>
      </c>
      <c r="AN673" s="1112">
        <f t="shared" si="566"/>
        <v>0</v>
      </c>
      <c r="AO673" s="1112">
        <f t="shared" si="567"/>
        <v>0</v>
      </c>
      <c r="AP673" s="1112">
        <f t="shared" si="568"/>
        <v>0</v>
      </c>
      <c r="AQ673" s="1112">
        <f t="shared" si="569"/>
        <v>0</v>
      </c>
      <c r="AR673" s="1112">
        <f t="shared" si="570"/>
        <v>0</v>
      </c>
      <c r="AS673" s="1113">
        <f t="shared" si="571"/>
        <v>0</v>
      </c>
      <c r="AT673" s="113"/>
      <c r="AU673" s="106"/>
      <c r="AV673" s="383">
        <v>0.11</v>
      </c>
      <c r="AW673" s="385">
        <f t="shared" si="578"/>
        <v>0</v>
      </c>
      <c r="AX673" s="1112">
        <f t="shared" si="579"/>
        <v>0</v>
      </c>
      <c r="AY673" s="1112">
        <f t="shared" si="580"/>
        <v>0</v>
      </c>
      <c r="AZ673" s="1112">
        <f t="shared" si="581"/>
        <v>0</v>
      </c>
      <c r="BA673" s="1112">
        <f t="shared" si="582"/>
        <v>0</v>
      </c>
      <c r="BB673" s="1112">
        <f t="shared" si="583"/>
        <v>0</v>
      </c>
      <c r="BC673" s="1113">
        <f t="shared" si="584"/>
        <v>0</v>
      </c>
      <c r="BD673" s="114"/>
      <c r="BE673" s="106"/>
      <c r="BF673" s="383">
        <v>0.11</v>
      </c>
      <c r="BG673" s="385">
        <f t="shared" si="572"/>
        <v>0</v>
      </c>
      <c r="BH673" s="1112">
        <f t="shared" si="573"/>
        <v>0</v>
      </c>
      <c r="BI673" s="1112">
        <f t="shared" si="574"/>
        <v>0</v>
      </c>
      <c r="BJ673" s="1112">
        <f t="shared" si="575"/>
        <v>0</v>
      </c>
      <c r="BK673" s="1112">
        <f t="shared" si="576"/>
        <v>0</v>
      </c>
      <c r="BL673" s="1112">
        <f t="shared" si="585"/>
        <v>0</v>
      </c>
      <c r="BM673" s="1113">
        <f t="shared" si="577"/>
        <v>0</v>
      </c>
    </row>
    <row r="674" spans="2:65" x14ac:dyDescent="0.25">
      <c r="B674" s="1103">
        <v>0.1</v>
      </c>
      <c r="C674" s="381"/>
      <c r="D674" s="381"/>
      <c r="E674" s="381"/>
      <c r="F674" s="381"/>
      <c r="G674" s="381"/>
      <c r="H674" s="381"/>
      <c r="I674" s="1110">
        <f>'Form 5 BIODIESEL'!$F466</f>
        <v>0</v>
      </c>
      <c r="J674" s="1110">
        <f>'Form 5 BIODIESEL'!$G466</f>
        <v>0</v>
      </c>
      <c r="K674" s="1110">
        <f>'Form 6 LNG'!$F466</f>
        <v>0</v>
      </c>
      <c r="L674" s="1110">
        <f>'Form 6 LNG'!$G466</f>
        <v>0</v>
      </c>
      <c r="M674" s="1110">
        <f>'Form 7 BUNKER C'!$F466</f>
        <v>0</v>
      </c>
      <c r="N674" s="1110">
        <f>'Form 7 BUNKER C'!$G466</f>
        <v>0</v>
      </c>
      <c r="O674" s="1110">
        <f>'Form 8 LFO Diesel'!$F466</f>
        <v>0</v>
      </c>
      <c r="P674" s="1111">
        <f>'Form 8 LFO Diesel'!$G466</f>
        <v>0</v>
      </c>
      <c r="Q674" s="113"/>
      <c r="R674" s="383">
        <v>0.1</v>
      </c>
      <c r="S674" s="385">
        <f t="shared" si="551"/>
        <v>0</v>
      </c>
      <c r="T674" s="1112">
        <f t="shared" si="552"/>
        <v>0</v>
      </c>
      <c r="U674" s="1112">
        <f t="shared" si="553"/>
        <v>0</v>
      </c>
      <c r="V674" s="1112">
        <f t="shared" si="554"/>
        <v>0</v>
      </c>
      <c r="W674" s="1112">
        <f t="shared" si="555"/>
        <v>0</v>
      </c>
      <c r="X674" s="1112">
        <f t="shared" si="556"/>
        <v>0</v>
      </c>
      <c r="Y674" s="1113">
        <f t="shared" si="557"/>
        <v>0</v>
      </c>
      <c r="Z674" s="113"/>
      <c r="AA674" s="113"/>
      <c r="AB674" s="383">
        <v>0.1</v>
      </c>
      <c r="AC674" s="385">
        <f t="shared" si="558"/>
        <v>0</v>
      </c>
      <c r="AD674" s="1112">
        <f t="shared" si="559"/>
        <v>0</v>
      </c>
      <c r="AE674" s="1112">
        <f t="shared" si="560"/>
        <v>0</v>
      </c>
      <c r="AF674" s="1112">
        <f t="shared" si="561"/>
        <v>0</v>
      </c>
      <c r="AG674" s="1112">
        <f t="shared" si="562"/>
        <v>0</v>
      </c>
      <c r="AH674" s="1112">
        <f t="shared" si="563"/>
        <v>0</v>
      </c>
      <c r="AI674" s="1113">
        <f t="shared" si="564"/>
        <v>0</v>
      </c>
      <c r="AJ674" s="113"/>
      <c r="AK674" s="106"/>
      <c r="AL674" s="383">
        <v>0.1</v>
      </c>
      <c r="AM674" s="385">
        <f t="shared" si="565"/>
        <v>0</v>
      </c>
      <c r="AN674" s="1112">
        <f t="shared" si="566"/>
        <v>0</v>
      </c>
      <c r="AO674" s="1112">
        <f t="shared" si="567"/>
        <v>0</v>
      </c>
      <c r="AP674" s="1112">
        <f t="shared" si="568"/>
        <v>0</v>
      </c>
      <c r="AQ674" s="1112">
        <f t="shared" si="569"/>
        <v>0</v>
      </c>
      <c r="AR674" s="1112">
        <f t="shared" si="570"/>
        <v>0</v>
      </c>
      <c r="AS674" s="1113">
        <f t="shared" si="571"/>
        <v>0</v>
      </c>
      <c r="AT674" s="113"/>
      <c r="AU674" s="106"/>
      <c r="AV674" s="383">
        <v>0.1</v>
      </c>
      <c r="AW674" s="385">
        <f t="shared" si="578"/>
        <v>0</v>
      </c>
      <c r="AX674" s="1112">
        <f t="shared" si="579"/>
        <v>0</v>
      </c>
      <c r="AY674" s="1112">
        <f t="shared" si="580"/>
        <v>0</v>
      </c>
      <c r="AZ674" s="1112">
        <f t="shared" si="581"/>
        <v>0</v>
      </c>
      <c r="BA674" s="1112">
        <f t="shared" si="582"/>
        <v>0</v>
      </c>
      <c r="BB674" s="1112">
        <f t="shared" si="583"/>
        <v>0</v>
      </c>
      <c r="BC674" s="1113">
        <f t="shared" si="584"/>
        <v>0</v>
      </c>
      <c r="BD674" s="114"/>
      <c r="BE674" s="106"/>
      <c r="BF674" s="383">
        <v>0.1</v>
      </c>
      <c r="BG674" s="385">
        <f t="shared" si="572"/>
        <v>0</v>
      </c>
      <c r="BH674" s="1112">
        <f t="shared" si="573"/>
        <v>0</v>
      </c>
      <c r="BI674" s="1112">
        <f t="shared" si="574"/>
        <v>0</v>
      </c>
      <c r="BJ674" s="1112">
        <f t="shared" si="575"/>
        <v>0</v>
      </c>
      <c r="BK674" s="1112">
        <f t="shared" si="576"/>
        <v>0</v>
      </c>
      <c r="BL674" s="1112">
        <f t="shared" si="585"/>
        <v>0</v>
      </c>
      <c r="BM674" s="1113">
        <f t="shared" si="577"/>
        <v>0</v>
      </c>
    </row>
    <row r="675" spans="2:65" x14ac:dyDescent="0.25">
      <c r="B675" s="1103">
        <v>0.09</v>
      </c>
      <c r="C675" s="381"/>
      <c r="D675" s="381"/>
      <c r="E675" s="381"/>
      <c r="F675" s="381"/>
      <c r="G675" s="381"/>
      <c r="H675" s="381"/>
      <c r="I675" s="1110">
        <f>'Form 5 BIODIESEL'!$F467</f>
        <v>0</v>
      </c>
      <c r="J675" s="1110">
        <f>'Form 5 BIODIESEL'!$G467</f>
        <v>0</v>
      </c>
      <c r="K675" s="1110">
        <f>'Form 6 LNG'!$F467</f>
        <v>0</v>
      </c>
      <c r="L675" s="1110">
        <f>'Form 6 LNG'!$G467</f>
        <v>0</v>
      </c>
      <c r="M675" s="1110">
        <f>'Form 7 BUNKER C'!$F467</f>
        <v>0</v>
      </c>
      <c r="N675" s="1110">
        <f>'Form 7 BUNKER C'!$G467</f>
        <v>0</v>
      </c>
      <c r="O675" s="1110">
        <f>'Form 8 LFO Diesel'!$F467</f>
        <v>0</v>
      </c>
      <c r="P675" s="1111">
        <f>'Form 8 LFO Diesel'!$G467</f>
        <v>0</v>
      </c>
      <c r="Q675" s="113"/>
      <c r="R675" s="383">
        <v>0.09</v>
      </c>
      <c r="S675" s="385">
        <f t="shared" si="551"/>
        <v>0</v>
      </c>
      <c r="T675" s="1112">
        <f t="shared" si="552"/>
        <v>0</v>
      </c>
      <c r="U675" s="1112">
        <f t="shared" si="553"/>
        <v>0</v>
      </c>
      <c r="V675" s="1112">
        <f t="shared" si="554"/>
        <v>0</v>
      </c>
      <c r="W675" s="1112">
        <f t="shared" si="555"/>
        <v>0</v>
      </c>
      <c r="X675" s="1112">
        <f t="shared" si="556"/>
        <v>0</v>
      </c>
      <c r="Y675" s="1113">
        <f t="shared" si="557"/>
        <v>0</v>
      </c>
      <c r="Z675" s="113"/>
      <c r="AA675" s="113"/>
      <c r="AB675" s="383">
        <v>0.09</v>
      </c>
      <c r="AC675" s="385">
        <f t="shared" si="558"/>
        <v>0</v>
      </c>
      <c r="AD675" s="1112">
        <f t="shared" si="559"/>
        <v>0</v>
      </c>
      <c r="AE675" s="1112">
        <f t="shared" si="560"/>
        <v>0</v>
      </c>
      <c r="AF675" s="1112">
        <f t="shared" si="561"/>
        <v>0</v>
      </c>
      <c r="AG675" s="1112">
        <f t="shared" si="562"/>
        <v>0</v>
      </c>
      <c r="AH675" s="1112">
        <f t="shared" si="563"/>
        <v>0</v>
      </c>
      <c r="AI675" s="1113">
        <f t="shared" si="564"/>
        <v>0</v>
      </c>
      <c r="AJ675" s="113"/>
      <c r="AK675" s="106"/>
      <c r="AL675" s="383">
        <v>0.09</v>
      </c>
      <c r="AM675" s="385">
        <f t="shared" si="565"/>
        <v>0</v>
      </c>
      <c r="AN675" s="1112">
        <f t="shared" si="566"/>
        <v>0</v>
      </c>
      <c r="AO675" s="1112">
        <f t="shared" si="567"/>
        <v>0</v>
      </c>
      <c r="AP675" s="1112">
        <f t="shared" si="568"/>
        <v>0</v>
      </c>
      <c r="AQ675" s="1112">
        <f t="shared" si="569"/>
        <v>0</v>
      </c>
      <c r="AR675" s="1112">
        <f t="shared" si="570"/>
        <v>0</v>
      </c>
      <c r="AS675" s="1113">
        <f t="shared" si="571"/>
        <v>0</v>
      </c>
      <c r="AT675" s="113"/>
      <c r="AU675" s="106"/>
      <c r="AV675" s="383">
        <v>0.09</v>
      </c>
      <c r="AW675" s="385">
        <f t="shared" si="578"/>
        <v>0</v>
      </c>
      <c r="AX675" s="1112">
        <f t="shared" si="579"/>
        <v>0</v>
      </c>
      <c r="AY675" s="1112">
        <f t="shared" si="580"/>
        <v>0</v>
      </c>
      <c r="AZ675" s="1112">
        <f t="shared" si="581"/>
        <v>0</v>
      </c>
      <c r="BA675" s="1112">
        <f t="shared" si="582"/>
        <v>0</v>
      </c>
      <c r="BB675" s="1112">
        <f t="shared" si="583"/>
        <v>0</v>
      </c>
      <c r="BC675" s="1113">
        <f t="shared" si="584"/>
        <v>0</v>
      </c>
      <c r="BD675" s="114"/>
      <c r="BE675" s="106"/>
      <c r="BF675" s="383">
        <v>0.09</v>
      </c>
      <c r="BG675" s="385">
        <f t="shared" si="572"/>
        <v>0</v>
      </c>
      <c r="BH675" s="1112">
        <f t="shared" si="573"/>
        <v>0</v>
      </c>
      <c r="BI675" s="1112">
        <f t="shared" si="574"/>
        <v>0</v>
      </c>
      <c r="BJ675" s="1112">
        <f t="shared" si="575"/>
        <v>0</v>
      </c>
      <c r="BK675" s="1112">
        <f t="shared" si="576"/>
        <v>0</v>
      </c>
      <c r="BL675" s="1112">
        <f t="shared" si="585"/>
        <v>0</v>
      </c>
      <c r="BM675" s="1113">
        <f t="shared" si="577"/>
        <v>0</v>
      </c>
    </row>
    <row r="676" spans="2:65" x14ac:dyDescent="0.25">
      <c r="B676" s="1103">
        <v>0.08</v>
      </c>
      <c r="C676" s="381"/>
      <c r="D676" s="381"/>
      <c r="E676" s="381"/>
      <c r="F676" s="381"/>
      <c r="G676" s="381"/>
      <c r="H676" s="381"/>
      <c r="I676" s="1110">
        <f>'Form 5 BIODIESEL'!$F468</f>
        <v>0</v>
      </c>
      <c r="J676" s="1110">
        <f>'Form 5 BIODIESEL'!$G468</f>
        <v>0</v>
      </c>
      <c r="K676" s="1110">
        <f>'Form 6 LNG'!$F468</f>
        <v>0</v>
      </c>
      <c r="L676" s="1110">
        <f>'Form 6 LNG'!$G468</f>
        <v>0</v>
      </c>
      <c r="M676" s="1110">
        <f>'Form 7 BUNKER C'!$F468</f>
        <v>0</v>
      </c>
      <c r="N676" s="1110">
        <f>'Form 7 BUNKER C'!$G468</f>
        <v>0</v>
      </c>
      <c r="O676" s="1110">
        <f>'Form 8 LFO Diesel'!$F468</f>
        <v>0</v>
      </c>
      <c r="P676" s="1111">
        <f>'Form 8 LFO Diesel'!$G468</f>
        <v>0</v>
      </c>
      <c r="Q676" s="113"/>
      <c r="R676" s="383">
        <v>0.08</v>
      </c>
      <c r="S676" s="385">
        <f t="shared" si="551"/>
        <v>0</v>
      </c>
      <c r="T676" s="1112">
        <f t="shared" si="552"/>
        <v>0</v>
      </c>
      <c r="U676" s="1112">
        <f t="shared" si="553"/>
        <v>0</v>
      </c>
      <c r="V676" s="1112">
        <f t="shared" si="554"/>
        <v>0</v>
      </c>
      <c r="W676" s="1112">
        <f t="shared" si="555"/>
        <v>0</v>
      </c>
      <c r="X676" s="1112">
        <f t="shared" si="556"/>
        <v>0</v>
      </c>
      <c r="Y676" s="1113">
        <f t="shared" si="557"/>
        <v>0</v>
      </c>
      <c r="Z676" s="113"/>
      <c r="AA676" s="113"/>
      <c r="AB676" s="383">
        <v>0.08</v>
      </c>
      <c r="AC676" s="385">
        <f t="shared" si="558"/>
        <v>0</v>
      </c>
      <c r="AD676" s="1112">
        <f t="shared" si="559"/>
        <v>0</v>
      </c>
      <c r="AE676" s="1112">
        <f t="shared" si="560"/>
        <v>0</v>
      </c>
      <c r="AF676" s="1112">
        <f t="shared" si="561"/>
        <v>0</v>
      </c>
      <c r="AG676" s="1112">
        <f t="shared" si="562"/>
        <v>0</v>
      </c>
      <c r="AH676" s="1112">
        <f t="shared" si="563"/>
        <v>0</v>
      </c>
      <c r="AI676" s="1113">
        <f t="shared" si="564"/>
        <v>0</v>
      </c>
      <c r="AJ676" s="113"/>
      <c r="AK676" s="106"/>
      <c r="AL676" s="383">
        <v>0.08</v>
      </c>
      <c r="AM676" s="385">
        <f t="shared" si="565"/>
        <v>0</v>
      </c>
      <c r="AN676" s="1112">
        <f t="shared" si="566"/>
        <v>0</v>
      </c>
      <c r="AO676" s="1112">
        <f t="shared" si="567"/>
        <v>0</v>
      </c>
      <c r="AP676" s="1112">
        <f t="shared" si="568"/>
        <v>0</v>
      </c>
      <c r="AQ676" s="1112">
        <f t="shared" si="569"/>
        <v>0</v>
      </c>
      <c r="AR676" s="1112">
        <f t="shared" si="570"/>
        <v>0</v>
      </c>
      <c r="AS676" s="1113">
        <f t="shared" si="571"/>
        <v>0</v>
      </c>
      <c r="AT676" s="113"/>
      <c r="AU676" s="106"/>
      <c r="AV676" s="383">
        <v>0.08</v>
      </c>
      <c r="AW676" s="385">
        <f t="shared" si="578"/>
        <v>0</v>
      </c>
      <c r="AX676" s="1112">
        <f t="shared" si="579"/>
        <v>0</v>
      </c>
      <c r="AY676" s="1112">
        <f t="shared" si="580"/>
        <v>0</v>
      </c>
      <c r="AZ676" s="1112">
        <f t="shared" si="581"/>
        <v>0</v>
      </c>
      <c r="BA676" s="1112">
        <f t="shared" si="582"/>
        <v>0</v>
      </c>
      <c r="BB676" s="1112">
        <f t="shared" si="583"/>
        <v>0</v>
      </c>
      <c r="BC676" s="1113">
        <f t="shared" si="584"/>
        <v>0</v>
      </c>
      <c r="BD676" s="114"/>
      <c r="BE676" s="106"/>
      <c r="BF676" s="383">
        <v>0.08</v>
      </c>
      <c r="BG676" s="385">
        <f t="shared" si="572"/>
        <v>0</v>
      </c>
      <c r="BH676" s="1112">
        <f t="shared" si="573"/>
        <v>0</v>
      </c>
      <c r="BI676" s="1112">
        <f t="shared" si="574"/>
        <v>0</v>
      </c>
      <c r="BJ676" s="1112">
        <f t="shared" si="575"/>
        <v>0</v>
      </c>
      <c r="BK676" s="1112">
        <f t="shared" si="576"/>
        <v>0</v>
      </c>
      <c r="BL676" s="1112">
        <f t="shared" si="585"/>
        <v>0</v>
      </c>
      <c r="BM676" s="1113">
        <f t="shared" si="577"/>
        <v>0</v>
      </c>
    </row>
    <row r="677" spans="2:65" x14ac:dyDescent="0.25">
      <c r="B677" s="1103">
        <v>7.0000000000000007E-2</v>
      </c>
      <c r="C677" s="381"/>
      <c r="D677" s="381"/>
      <c r="E677" s="381"/>
      <c r="F677" s="381"/>
      <c r="G677" s="381"/>
      <c r="H677" s="381"/>
      <c r="I677" s="1110">
        <f>'Form 5 BIODIESEL'!$F469</f>
        <v>0</v>
      </c>
      <c r="J677" s="1110">
        <f>'Form 5 BIODIESEL'!$G469</f>
        <v>0</v>
      </c>
      <c r="K677" s="1110">
        <f>'Form 6 LNG'!$F469</f>
        <v>0</v>
      </c>
      <c r="L677" s="1110">
        <f>'Form 6 LNG'!$G469</f>
        <v>0</v>
      </c>
      <c r="M677" s="1110">
        <f>'Form 7 BUNKER C'!$F469</f>
        <v>0</v>
      </c>
      <c r="N677" s="1110">
        <f>'Form 7 BUNKER C'!$G469</f>
        <v>0</v>
      </c>
      <c r="O677" s="1110">
        <f>'Form 8 LFO Diesel'!$F469</f>
        <v>0</v>
      </c>
      <c r="P677" s="1111">
        <f>'Form 8 LFO Diesel'!$G469</f>
        <v>0</v>
      </c>
      <c r="Q677" s="113"/>
      <c r="R677" s="383">
        <v>7.0000000000000007E-2</v>
      </c>
      <c r="S677" s="385">
        <f t="shared" si="551"/>
        <v>0</v>
      </c>
      <c r="T677" s="1112">
        <f t="shared" si="552"/>
        <v>0</v>
      </c>
      <c r="U677" s="1112">
        <f t="shared" si="553"/>
        <v>0</v>
      </c>
      <c r="V677" s="1112">
        <f t="shared" si="554"/>
        <v>0</v>
      </c>
      <c r="W677" s="1112">
        <f t="shared" si="555"/>
        <v>0</v>
      </c>
      <c r="X677" s="1112">
        <f t="shared" si="556"/>
        <v>0</v>
      </c>
      <c r="Y677" s="1113">
        <f t="shared" si="557"/>
        <v>0</v>
      </c>
      <c r="Z677" s="113"/>
      <c r="AA677" s="113"/>
      <c r="AB677" s="383">
        <v>7.0000000000000007E-2</v>
      </c>
      <c r="AC677" s="385">
        <f t="shared" si="558"/>
        <v>0</v>
      </c>
      <c r="AD677" s="1112">
        <f t="shared" si="559"/>
        <v>0</v>
      </c>
      <c r="AE677" s="1112">
        <f t="shared" si="560"/>
        <v>0</v>
      </c>
      <c r="AF677" s="1112">
        <f t="shared" si="561"/>
        <v>0</v>
      </c>
      <c r="AG677" s="1112">
        <f t="shared" si="562"/>
        <v>0</v>
      </c>
      <c r="AH677" s="1112">
        <f t="shared" si="563"/>
        <v>0</v>
      </c>
      <c r="AI677" s="1113">
        <f t="shared" si="564"/>
        <v>0</v>
      </c>
      <c r="AJ677" s="113"/>
      <c r="AK677" s="106"/>
      <c r="AL677" s="383">
        <v>7.0000000000000007E-2</v>
      </c>
      <c r="AM677" s="385">
        <f t="shared" si="565"/>
        <v>0</v>
      </c>
      <c r="AN677" s="1112">
        <f t="shared" si="566"/>
        <v>0</v>
      </c>
      <c r="AO677" s="1112">
        <f t="shared" si="567"/>
        <v>0</v>
      </c>
      <c r="AP677" s="1112">
        <f t="shared" si="568"/>
        <v>0</v>
      </c>
      <c r="AQ677" s="1112">
        <f t="shared" si="569"/>
        <v>0</v>
      </c>
      <c r="AR677" s="1112">
        <f t="shared" si="570"/>
        <v>0</v>
      </c>
      <c r="AS677" s="1113">
        <f t="shared" si="571"/>
        <v>0</v>
      </c>
      <c r="AT677" s="113"/>
      <c r="AU677" s="106"/>
      <c r="AV677" s="383">
        <v>7.0000000000000007E-2</v>
      </c>
      <c r="AW677" s="385">
        <f t="shared" si="578"/>
        <v>0</v>
      </c>
      <c r="AX677" s="1112">
        <f t="shared" si="579"/>
        <v>0</v>
      </c>
      <c r="AY677" s="1112">
        <f t="shared" si="580"/>
        <v>0</v>
      </c>
      <c r="AZ677" s="1112">
        <f t="shared" si="581"/>
        <v>0</v>
      </c>
      <c r="BA677" s="1112">
        <f t="shared" si="582"/>
        <v>0</v>
      </c>
      <c r="BB677" s="1112">
        <f t="shared" si="583"/>
        <v>0</v>
      </c>
      <c r="BC677" s="1113">
        <f t="shared" si="584"/>
        <v>0</v>
      </c>
      <c r="BD677" s="114"/>
      <c r="BE677" s="106"/>
      <c r="BF677" s="383">
        <v>7.0000000000000007E-2</v>
      </c>
      <c r="BG677" s="385">
        <f t="shared" si="572"/>
        <v>0</v>
      </c>
      <c r="BH677" s="1112">
        <f t="shared" si="573"/>
        <v>0</v>
      </c>
      <c r="BI677" s="1112">
        <f t="shared" si="574"/>
        <v>0</v>
      </c>
      <c r="BJ677" s="1112">
        <f t="shared" si="575"/>
        <v>0</v>
      </c>
      <c r="BK677" s="1112">
        <f t="shared" si="576"/>
        <v>0</v>
      </c>
      <c r="BL677" s="1112">
        <f t="shared" si="585"/>
        <v>0</v>
      </c>
      <c r="BM677" s="1113">
        <f t="shared" si="577"/>
        <v>0</v>
      </c>
    </row>
    <row r="678" spans="2:65" x14ac:dyDescent="0.25">
      <c r="B678" s="1103">
        <v>0.06</v>
      </c>
      <c r="C678" s="381"/>
      <c r="D678" s="381"/>
      <c r="E678" s="381"/>
      <c r="F678" s="381"/>
      <c r="G678" s="381"/>
      <c r="H678" s="381"/>
      <c r="I678" s="1110">
        <f>'Form 5 BIODIESEL'!$F470</f>
        <v>0</v>
      </c>
      <c r="J678" s="1110">
        <f>'Form 5 BIODIESEL'!$G470</f>
        <v>0</v>
      </c>
      <c r="K678" s="1110">
        <f>'Form 6 LNG'!$F470</f>
        <v>0</v>
      </c>
      <c r="L678" s="1110">
        <f>'Form 6 LNG'!$G470</f>
        <v>0</v>
      </c>
      <c r="M678" s="1110">
        <f>'Form 7 BUNKER C'!$F470</f>
        <v>0</v>
      </c>
      <c r="N678" s="1110">
        <f>'Form 7 BUNKER C'!$G470</f>
        <v>0</v>
      </c>
      <c r="O678" s="1110">
        <f>'Form 8 LFO Diesel'!$F470</f>
        <v>0</v>
      </c>
      <c r="P678" s="1111">
        <f>'Form 8 LFO Diesel'!$G470</f>
        <v>0</v>
      </c>
      <c r="Q678" s="113"/>
      <c r="R678" s="383">
        <v>0.06</v>
      </c>
      <c r="S678" s="385">
        <f t="shared" si="551"/>
        <v>0</v>
      </c>
      <c r="T678" s="1112">
        <f t="shared" si="552"/>
        <v>0</v>
      </c>
      <c r="U678" s="1112">
        <f t="shared" si="553"/>
        <v>0</v>
      </c>
      <c r="V678" s="1112">
        <f t="shared" si="554"/>
        <v>0</v>
      </c>
      <c r="W678" s="1112">
        <f t="shared" si="555"/>
        <v>0</v>
      </c>
      <c r="X678" s="1112">
        <f t="shared" si="556"/>
        <v>0</v>
      </c>
      <c r="Y678" s="1113">
        <f t="shared" si="557"/>
        <v>0</v>
      </c>
      <c r="Z678" s="113"/>
      <c r="AA678" s="113"/>
      <c r="AB678" s="383">
        <v>0.06</v>
      </c>
      <c r="AC678" s="385">
        <f t="shared" si="558"/>
        <v>0</v>
      </c>
      <c r="AD678" s="1112">
        <f t="shared" si="559"/>
        <v>0</v>
      </c>
      <c r="AE678" s="1112">
        <f t="shared" si="560"/>
        <v>0</v>
      </c>
      <c r="AF678" s="1112">
        <f t="shared" si="561"/>
        <v>0</v>
      </c>
      <c r="AG678" s="1112">
        <f t="shared" si="562"/>
        <v>0</v>
      </c>
      <c r="AH678" s="1112">
        <f t="shared" si="563"/>
        <v>0</v>
      </c>
      <c r="AI678" s="1113">
        <f t="shared" si="564"/>
        <v>0</v>
      </c>
      <c r="AJ678" s="113"/>
      <c r="AK678" s="106"/>
      <c r="AL678" s="383">
        <v>0.06</v>
      </c>
      <c r="AM678" s="385">
        <f t="shared" si="565"/>
        <v>0</v>
      </c>
      <c r="AN678" s="1112">
        <f t="shared" si="566"/>
        <v>0</v>
      </c>
      <c r="AO678" s="1112">
        <f t="shared" si="567"/>
        <v>0</v>
      </c>
      <c r="AP678" s="1112">
        <f t="shared" si="568"/>
        <v>0</v>
      </c>
      <c r="AQ678" s="1112">
        <f t="shared" si="569"/>
        <v>0</v>
      </c>
      <c r="AR678" s="1112">
        <f t="shared" si="570"/>
        <v>0</v>
      </c>
      <c r="AS678" s="1113">
        <f t="shared" si="571"/>
        <v>0</v>
      </c>
      <c r="AT678" s="113"/>
      <c r="AU678" s="106"/>
      <c r="AV678" s="383">
        <v>0.06</v>
      </c>
      <c r="AW678" s="385">
        <f t="shared" si="578"/>
        <v>0</v>
      </c>
      <c r="AX678" s="1112">
        <f t="shared" si="579"/>
        <v>0</v>
      </c>
      <c r="AY678" s="1112">
        <f t="shared" si="580"/>
        <v>0</v>
      </c>
      <c r="AZ678" s="1112">
        <f t="shared" si="581"/>
        <v>0</v>
      </c>
      <c r="BA678" s="1112">
        <f t="shared" si="582"/>
        <v>0</v>
      </c>
      <c r="BB678" s="1112">
        <f t="shared" si="583"/>
        <v>0</v>
      </c>
      <c r="BC678" s="1113">
        <f t="shared" si="584"/>
        <v>0</v>
      </c>
      <c r="BD678" s="114"/>
      <c r="BE678" s="106"/>
      <c r="BF678" s="383">
        <v>0.06</v>
      </c>
      <c r="BG678" s="385">
        <f t="shared" si="572"/>
        <v>0</v>
      </c>
      <c r="BH678" s="1112">
        <f t="shared" si="573"/>
        <v>0</v>
      </c>
      <c r="BI678" s="1112">
        <f t="shared" si="574"/>
        <v>0</v>
      </c>
      <c r="BJ678" s="1112">
        <f t="shared" si="575"/>
        <v>0</v>
      </c>
      <c r="BK678" s="1112">
        <f t="shared" si="576"/>
        <v>0</v>
      </c>
      <c r="BL678" s="1112">
        <f t="shared" si="585"/>
        <v>0</v>
      </c>
      <c r="BM678" s="1113">
        <f t="shared" si="577"/>
        <v>0</v>
      </c>
    </row>
    <row r="679" spans="2:65" x14ac:dyDescent="0.25">
      <c r="B679" s="1103">
        <v>0.05</v>
      </c>
      <c r="C679" s="381"/>
      <c r="D679" s="381"/>
      <c r="E679" s="381"/>
      <c r="F679" s="381"/>
      <c r="G679" s="381"/>
      <c r="H679" s="381"/>
      <c r="I679" s="1110">
        <f>'Form 5 BIODIESEL'!$F471</f>
        <v>0</v>
      </c>
      <c r="J679" s="1110">
        <f>'Form 5 BIODIESEL'!$G471</f>
        <v>0</v>
      </c>
      <c r="K679" s="1110">
        <f>'Form 6 LNG'!$F471</f>
        <v>0</v>
      </c>
      <c r="L679" s="1110">
        <f>'Form 6 LNG'!$G471</f>
        <v>0</v>
      </c>
      <c r="M679" s="1110">
        <f>'Form 7 BUNKER C'!$F471</f>
        <v>0</v>
      </c>
      <c r="N679" s="1110">
        <f>'Form 7 BUNKER C'!$G471</f>
        <v>0</v>
      </c>
      <c r="O679" s="1110">
        <f>'Form 8 LFO Diesel'!$F471</f>
        <v>0</v>
      </c>
      <c r="P679" s="1111">
        <f>'Form 8 LFO Diesel'!$G471</f>
        <v>0</v>
      </c>
      <c r="Q679" s="113"/>
      <c r="R679" s="383">
        <v>0.05</v>
      </c>
      <c r="S679" s="385">
        <f t="shared" si="551"/>
        <v>0</v>
      </c>
      <c r="T679" s="1112">
        <f t="shared" si="552"/>
        <v>0</v>
      </c>
      <c r="U679" s="1112">
        <f t="shared" si="553"/>
        <v>0</v>
      </c>
      <c r="V679" s="1112">
        <f t="shared" si="554"/>
        <v>0</v>
      </c>
      <c r="W679" s="1112">
        <f t="shared" si="555"/>
        <v>0</v>
      </c>
      <c r="X679" s="1112">
        <f t="shared" si="556"/>
        <v>0</v>
      </c>
      <c r="Y679" s="1113">
        <f t="shared" si="557"/>
        <v>0</v>
      </c>
      <c r="Z679" s="113"/>
      <c r="AA679" s="113"/>
      <c r="AB679" s="383">
        <v>0.05</v>
      </c>
      <c r="AC679" s="385">
        <f t="shared" si="558"/>
        <v>0</v>
      </c>
      <c r="AD679" s="1112">
        <f t="shared" si="559"/>
        <v>0</v>
      </c>
      <c r="AE679" s="1112">
        <f t="shared" si="560"/>
        <v>0</v>
      </c>
      <c r="AF679" s="1112">
        <f t="shared" si="561"/>
        <v>0</v>
      </c>
      <c r="AG679" s="1112">
        <f t="shared" si="562"/>
        <v>0</v>
      </c>
      <c r="AH679" s="1112">
        <f t="shared" si="563"/>
        <v>0</v>
      </c>
      <c r="AI679" s="1113">
        <f t="shared" si="564"/>
        <v>0</v>
      </c>
      <c r="AJ679" s="113"/>
      <c r="AK679" s="106"/>
      <c r="AL679" s="383">
        <v>0.05</v>
      </c>
      <c r="AM679" s="385">
        <f t="shared" si="565"/>
        <v>0</v>
      </c>
      <c r="AN679" s="1112">
        <f t="shared" si="566"/>
        <v>0</v>
      </c>
      <c r="AO679" s="1112">
        <f t="shared" si="567"/>
        <v>0</v>
      </c>
      <c r="AP679" s="1112">
        <f t="shared" si="568"/>
        <v>0</v>
      </c>
      <c r="AQ679" s="1112">
        <f t="shared" si="569"/>
        <v>0</v>
      </c>
      <c r="AR679" s="1112">
        <f t="shared" si="570"/>
        <v>0</v>
      </c>
      <c r="AS679" s="1113">
        <f t="shared" si="571"/>
        <v>0</v>
      </c>
      <c r="AT679" s="113"/>
      <c r="AU679" s="106"/>
      <c r="AV679" s="383">
        <v>0.05</v>
      </c>
      <c r="AW679" s="385">
        <f t="shared" si="578"/>
        <v>0</v>
      </c>
      <c r="AX679" s="1112">
        <f t="shared" si="579"/>
        <v>0</v>
      </c>
      <c r="AY679" s="1112">
        <f t="shared" si="580"/>
        <v>0</v>
      </c>
      <c r="AZ679" s="1112">
        <f t="shared" si="581"/>
        <v>0</v>
      </c>
      <c r="BA679" s="1112">
        <f t="shared" si="582"/>
        <v>0</v>
      </c>
      <c r="BB679" s="1112">
        <f t="shared" si="583"/>
        <v>0</v>
      </c>
      <c r="BC679" s="1113">
        <f t="shared" si="584"/>
        <v>0</v>
      </c>
      <c r="BD679" s="114"/>
      <c r="BE679" s="106"/>
      <c r="BF679" s="383">
        <v>0.05</v>
      </c>
      <c r="BG679" s="385">
        <f t="shared" si="572"/>
        <v>0</v>
      </c>
      <c r="BH679" s="1112">
        <f t="shared" si="573"/>
        <v>0</v>
      </c>
      <c r="BI679" s="1112">
        <f t="shared" si="574"/>
        <v>0</v>
      </c>
      <c r="BJ679" s="1112">
        <f t="shared" si="575"/>
        <v>0</v>
      </c>
      <c r="BK679" s="1112">
        <f t="shared" si="576"/>
        <v>0</v>
      </c>
      <c r="BL679" s="1112">
        <f t="shared" si="585"/>
        <v>0</v>
      </c>
      <c r="BM679" s="1113">
        <f t="shared" si="577"/>
        <v>0</v>
      </c>
    </row>
    <row r="680" spans="2:65" x14ac:dyDescent="0.25">
      <c r="B680" s="1103">
        <v>0.04</v>
      </c>
      <c r="C680" s="381"/>
      <c r="D680" s="381"/>
      <c r="E680" s="381"/>
      <c r="F680" s="381"/>
      <c r="G680" s="381"/>
      <c r="H680" s="381"/>
      <c r="I680" s="1110">
        <f>'Form 5 BIODIESEL'!$F472</f>
        <v>0</v>
      </c>
      <c r="J680" s="1110">
        <f>'Form 5 BIODIESEL'!$G472</f>
        <v>0</v>
      </c>
      <c r="K680" s="1110">
        <f>'Form 6 LNG'!$F472</f>
        <v>0</v>
      </c>
      <c r="L680" s="1110">
        <f>'Form 6 LNG'!$G472</f>
        <v>0</v>
      </c>
      <c r="M680" s="1110">
        <f>'Form 7 BUNKER C'!$F472</f>
        <v>0</v>
      </c>
      <c r="N680" s="1110">
        <f>'Form 7 BUNKER C'!$G472</f>
        <v>0</v>
      </c>
      <c r="O680" s="1110">
        <f>'Form 8 LFO Diesel'!$F472</f>
        <v>0</v>
      </c>
      <c r="P680" s="1111">
        <f>'Form 8 LFO Diesel'!$G472</f>
        <v>0</v>
      </c>
      <c r="Q680" s="113"/>
      <c r="R680" s="383">
        <v>0.04</v>
      </c>
      <c r="S680" s="385">
        <f t="shared" si="551"/>
        <v>0</v>
      </c>
      <c r="T680" s="1112">
        <f t="shared" si="552"/>
        <v>0</v>
      </c>
      <c r="U680" s="1112">
        <f t="shared" si="553"/>
        <v>0</v>
      </c>
      <c r="V680" s="1112">
        <f t="shared" si="554"/>
        <v>0</v>
      </c>
      <c r="W680" s="1112">
        <f t="shared" si="555"/>
        <v>0</v>
      </c>
      <c r="X680" s="1112">
        <f t="shared" si="556"/>
        <v>0</v>
      </c>
      <c r="Y680" s="1113">
        <f t="shared" si="557"/>
        <v>0</v>
      </c>
      <c r="Z680" s="113"/>
      <c r="AA680" s="113"/>
      <c r="AB680" s="383">
        <v>0.04</v>
      </c>
      <c r="AC680" s="385">
        <f t="shared" si="558"/>
        <v>0</v>
      </c>
      <c r="AD680" s="1112">
        <f t="shared" si="559"/>
        <v>0</v>
      </c>
      <c r="AE680" s="1112">
        <f t="shared" si="560"/>
        <v>0</v>
      </c>
      <c r="AF680" s="1112">
        <f t="shared" si="561"/>
        <v>0</v>
      </c>
      <c r="AG680" s="1112">
        <f t="shared" si="562"/>
        <v>0</v>
      </c>
      <c r="AH680" s="1112">
        <f t="shared" si="563"/>
        <v>0</v>
      </c>
      <c r="AI680" s="1113">
        <f t="shared" si="564"/>
        <v>0</v>
      </c>
      <c r="AJ680" s="113"/>
      <c r="AK680" s="106"/>
      <c r="AL680" s="383">
        <v>0.04</v>
      </c>
      <c r="AM680" s="385">
        <f t="shared" si="565"/>
        <v>0</v>
      </c>
      <c r="AN680" s="1112">
        <f t="shared" si="566"/>
        <v>0</v>
      </c>
      <c r="AO680" s="1112">
        <f t="shared" si="567"/>
        <v>0</v>
      </c>
      <c r="AP680" s="1112">
        <f t="shared" si="568"/>
        <v>0</v>
      </c>
      <c r="AQ680" s="1112">
        <f t="shared" si="569"/>
        <v>0</v>
      </c>
      <c r="AR680" s="1112">
        <f t="shared" si="570"/>
        <v>0</v>
      </c>
      <c r="AS680" s="1113">
        <f t="shared" si="571"/>
        <v>0</v>
      </c>
      <c r="AT680" s="113"/>
      <c r="AU680" s="106"/>
      <c r="AV680" s="383">
        <v>0.04</v>
      </c>
      <c r="AW680" s="385">
        <f t="shared" si="578"/>
        <v>0</v>
      </c>
      <c r="AX680" s="1112">
        <f t="shared" si="579"/>
        <v>0</v>
      </c>
      <c r="AY680" s="1112">
        <f t="shared" si="580"/>
        <v>0</v>
      </c>
      <c r="AZ680" s="1112">
        <f t="shared" si="581"/>
        <v>0</v>
      </c>
      <c r="BA680" s="1112">
        <f t="shared" si="582"/>
        <v>0</v>
      </c>
      <c r="BB680" s="1112">
        <f t="shared" si="583"/>
        <v>0</v>
      </c>
      <c r="BC680" s="1113">
        <f t="shared" si="584"/>
        <v>0</v>
      </c>
      <c r="BD680" s="114"/>
      <c r="BE680" s="106"/>
      <c r="BF680" s="383">
        <v>0.04</v>
      </c>
      <c r="BG680" s="385">
        <f t="shared" si="572"/>
        <v>0</v>
      </c>
      <c r="BH680" s="1112">
        <f t="shared" si="573"/>
        <v>0</v>
      </c>
      <c r="BI680" s="1112">
        <f t="shared" si="574"/>
        <v>0</v>
      </c>
      <c r="BJ680" s="1112">
        <f t="shared" si="575"/>
        <v>0</v>
      </c>
      <c r="BK680" s="1112">
        <f t="shared" si="576"/>
        <v>0</v>
      </c>
      <c r="BL680" s="1112">
        <f t="shared" si="585"/>
        <v>0</v>
      </c>
      <c r="BM680" s="1113">
        <f t="shared" si="577"/>
        <v>0</v>
      </c>
    </row>
    <row r="681" spans="2:65" x14ac:dyDescent="0.25">
      <c r="B681" s="1103">
        <v>0.03</v>
      </c>
      <c r="C681" s="381"/>
      <c r="D681" s="381"/>
      <c r="E681" s="381"/>
      <c r="F681" s="381"/>
      <c r="G681" s="381"/>
      <c r="H681" s="381"/>
      <c r="I681" s="1110">
        <f>'Form 5 BIODIESEL'!$F473</f>
        <v>0</v>
      </c>
      <c r="J681" s="1110">
        <f>'Form 5 BIODIESEL'!$G473</f>
        <v>0</v>
      </c>
      <c r="K681" s="1110">
        <f>'Form 6 LNG'!$F473</f>
        <v>0</v>
      </c>
      <c r="L681" s="1110">
        <f>'Form 6 LNG'!$G473</f>
        <v>0</v>
      </c>
      <c r="M681" s="1110">
        <f>'Form 7 BUNKER C'!$F473</f>
        <v>0</v>
      </c>
      <c r="N681" s="1110">
        <f>'Form 7 BUNKER C'!$G473</f>
        <v>0</v>
      </c>
      <c r="O681" s="1110">
        <f>'Form 8 LFO Diesel'!$F473</f>
        <v>0</v>
      </c>
      <c r="P681" s="1111">
        <f>'Form 8 LFO Diesel'!$G473</f>
        <v>0</v>
      </c>
      <c r="Q681" s="113"/>
      <c r="R681" s="383">
        <v>0.03</v>
      </c>
      <c r="S681" s="385">
        <f t="shared" si="551"/>
        <v>0</v>
      </c>
      <c r="T681" s="1112">
        <f t="shared" si="552"/>
        <v>0</v>
      </c>
      <c r="U681" s="1112">
        <f t="shared" si="553"/>
        <v>0</v>
      </c>
      <c r="V681" s="1112">
        <f t="shared" si="554"/>
        <v>0</v>
      </c>
      <c r="W681" s="1112">
        <f t="shared" si="555"/>
        <v>0</v>
      </c>
      <c r="X681" s="1112">
        <f t="shared" si="556"/>
        <v>0</v>
      </c>
      <c r="Y681" s="1113">
        <f t="shared" si="557"/>
        <v>0</v>
      </c>
      <c r="Z681" s="113"/>
      <c r="AA681" s="113"/>
      <c r="AB681" s="383">
        <v>0.03</v>
      </c>
      <c r="AC681" s="385">
        <f t="shared" si="558"/>
        <v>0</v>
      </c>
      <c r="AD681" s="1112">
        <f t="shared" si="559"/>
        <v>0</v>
      </c>
      <c r="AE681" s="1112">
        <f t="shared" si="560"/>
        <v>0</v>
      </c>
      <c r="AF681" s="1112">
        <f t="shared" si="561"/>
        <v>0</v>
      </c>
      <c r="AG681" s="1112">
        <f t="shared" si="562"/>
        <v>0</v>
      </c>
      <c r="AH681" s="1112">
        <f t="shared" si="563"/>
        <v>0</v>
      </c>
      <c r="AI681" s="1113">
        <f t="shared" si="564"/>
        <v>0</v>
      </c>
      <c r="AJ681" s="113"/>
      <c r="AK681" s="106"/>
      <c r="AL681" s="383">
        <v>0.03</v>
      </c>
      <c r="AM681" s="385">
        <f t="shared" si="565"/>
        <v>0</v>
      </c>
      <c r="AN681" s="1112">
        <f t="shared" si="566"/>
        <v>0</v>
      </c>
      <c r="AO681" s="1112">
        <f t="shared" si="567"/>
        <v>0</v>
      </c>
      <c r="AP681" s="1112">
        <f t="shared" si="568"/>
        <v>0</v>
      </c>
      <c r="AQ681" s="1112">
        <f t="shared" si="569"/>
        <v>0</v>
      </c>
      <c r="AR681" s="1112">
        <f t="shared" si="570"/>
        <v>0</v>
      </c>
      <c r="AS681" s="1113">
        <f t="shared" si="571"/>
        <v>0</v>
      </c>
      <c r="AT681" s="113"/>
      <c r="AU681" s="106"/>
      <c r="AV681" s="383">
        <v>0.03</v>
      </c>
      <c r="AW681" s="385">
        <f t="shared" si="578"/>
        <v>0</v>
      </c>
      <c r="AX681" s="1112">
        <f t="shared" si="579"/>
        <v>0</v>
      </c>
      <c r="AY681" s="1112">
        <f t="shared" si="580"/>
        <v>0</v>
      </c>
      <c r="AZ681" s="1112">
        <f t="shared" si="581"/>
        <v>0</v>
      </c>
      <c r="BA681" s="1112">
        <f t="shared" si="582"/>
        <v>0</v>
      </c>
      <c r="BB681" s="1112">
        <f t="shared" si="583"/>
        <v>0</v>
      </c>
      <c r="BC681" s="1113">
        <f t="shared" si="584"/>
        <v>0</v>
      </c>
      <c r="BD681" s="114"/>
      <c r="BE681" s="106"/>
      <c r="BF681" s="383">
        <v>0.03</v>
      </c>
      <c r="BG681" s="385">
        <f t="shared" si="572"/>
        <v>0</v>
      </c>
      <c r="BH681" s="1112">
        <f t="shared" si="573"/>
        <v>0</v>
      </c>
      <c r="BI681" s="1112">
        <f t="shared" si="574"/>
        <v>0</v>
      </c>
      <c r="BJ681" s="1112">
        <f t="shared" si="575"/>
        <v>0</v>
      </c>
      <c r="BK681" s="1112">
        <f t="shared" si="576"/>
        <v>0</v>
      </c>
      <c r="BL681" s="1112">
        <f t="shared" si="585"/>
        <v>0</v>
      </c>
      <c r="BM681" s="1113">
        <f t="shared" si="577"/>
        <v>0</v>
      </c>
    </row>
    <row r="682" spans="2:65" x14ac:dyDescent="0.25">
      <c r="B682" s="1103">
        <v>0.02</v>
      </c>
      <c r="C682" s="381"/>
      <c r="D682" s="381"/>
      <c r="E682" s="381"/>
      <c r="F682" s="381"/>
      <c r="G682" s="381"/>
      <c r="H682" s="381"/>
      <c r="I682" s="1110">
        <f>'Form 5 BIODIESEL'!$F474</f>
        <v>0</v>
      </c>
      <c r="J682" s="1110">
        <f>'Form 5 BIODIESEL'!$G474</f>
        <v>0</v>
      </c>
      <c r="K682" s="1110">
        <f>'Form 6 LNG'!$F474</f>
        <v>0</v>
      </c>
      <c r="L682" s="1110">
        <f>'Form 6 LNG'!$G474</f>
        <v>0</v>
      </c>
      <c r="M682" s="1110">
        <f>'Form 7 BUNKER C'!$F474</f>
        <v>0</v>
      </c>
      <c r="N682" s="1110">
        <f>'Form 7 BUNKER C'!$G474</f>
        <v>0</v>
      </c>
      <c r="O682" s="1110">
        <f>'Form 8 LFO Diesel'!$F474</f>
        <v>0</v>
      </c>
      <c r="P682" s="1111">
        <f>'Form 8 LFO Diesel'!$G474</f>
        <v>0</v>
      </c>
      <c r="Q682" s="113"/>
      <c r="R682" s="383">
        <v>0.02</v>
      </c>
      <c r="S682" s="385">
        <f t="shared" si="551"/>
        <v>0</v>
      </c>
      <c r="T682" s="1112">
        <f t="shared" si="552"/>
        <v>0</v>
      </c>
      <c r="U682" s="1112">
        <f t="shared" si="553"/>
        <v>0</v>
      </c>
      <c r="V682" s="1112">
        <f t="shared" si="554"/>
        <v>0</v>
      </c>
      <c r="W682" s="1112">
        <f t="shared" si="555"/>
        <v>0</v>
      </c>
      <c r="X682" s="1112">
        <f t="shared" si="556"/>
        <v>0</v>
      </c>
      <c r="Y682" s="1113">
        <f t="shared" si="557"/>
        <v>0</v>
      </c>
      <c r="Z682" s="113"/>
      <c r="AA682" s="113"/>
      <c r="AB682" s="383">
        <v>0.02</v>
      </c>
      <c r="AC682" s="385">
        <f t="shared" si="558"/>
        <v>0</v>
      </c>
      <c r="AD682" s="1112">
        <f t="shared" si="559"/>
        <v>0</v>
      </c>
      <c r="AE682" s="1112">
        <f t="shared" si="560"/>
        <v>0</v>
      </c>
      <c r="AF682" s="1112">
        <f t="shared" si="561"/>
        <v>0</v>
      </c>
      <c r="AG682" s="1112">
        <f t="shared" si="562"/>
        <v>0</v>
      </c>
      <c r="AH682" s="1112">
        <f t="shared" si="563"/>
        <v>0</v>
      </c>
      <c r="AI682" s="1113">
        <f t="shared" si="564"/>
        <v>0</v>
      </c>
      <c r="AJ682" s="113"/>
      <c r="AK682" s="106"/>
      <c r="AL682" s="383">
        <v>0.02</v>
      </c>
      <c r="AM682" s="385">
        <f t="shared" si="565"/>
        <v>0</v>
      </c>
      <c r="AN682" s="1112">
        <f t="shared" si="566"/>
        <v>0</v>
      </c>
      <c r="AO682" s="1112">
        <f t="shared" si="567"/>
        <v>0</v>
      </c>
      <c r="AP682" s="1112">
        <f t="shared" si="568"/>
        <v>0</v>
      </c>
      <c r="AQ682" s="1112">
        <f t="shared" si="569"/>
        <v>0</v>
      </c>
      <c r="AR682" s="1112">
        <f t="shared" si="570"/>
        <v>0</v>
      </c>
      <c r="AS682" s="1113">
        <f t="shared" si="571"/>
        <v>0</v>
      </c>
      <c r="AT682" s="113"/>
      <c r="AU682" s="106"/>
      <c r="AV682" s="383">
        <v>0.02</v>
      </c>
      <c r="AW682" s="385">
        <f t="shared" si="578"/>
        <v>0</v>
      </c>
      <c r="AX682" s="1112">
        <f t="shared" si="579"/>
        <v>0</v>
      </c>
      <c r="AY682" s="1112">
        <f t="shared" si="580"/>
        <v>0</v>
      </c>
      <c r="AZ682" s="1112">
        <f t="shared" si="581"/>
        <v>0</v>
      </c>
      <c r="BA682" s="1112">
        <f t="shared" si="582"/>
        <v>0</v>
      </c>
      <c r="BB682" s="1112">
        <f t="shared" si="583"/>
        <v>0</v>
      </c>
      <c r="BC682" s="1113">
        <f t="shared" si="584"/>
        <v>0</v>
      </c>
      <c r="BD682" s="114"/>
      <c r="BE682" s="106"/>
      <c r="BF682" s="383">
        <v>0.02</v>
      </c>
      <c r="BG682" s="385">
        <f t="shared" si="572"/>
        <v>0</v>
      </c>
      <c r="BH682" s="1112">
        <f t="shared" si="573"/>
        <v>0</v>
      </c>
      <c r="BI682" s="1112">
        <f t="shared" si="574"/>
        <v>0</v>
      </c>
      <c r="BJ682" s="1112">
        <f t="shared" si="575"/>
        <v>0</v>
      </c>
      <c r="BK682" s="1112">
        <f t="shared" si="576"/>
        <v>0</v>
      </c>
      <c r="BL682" s="1112">
        <f t="shared" si="585"/>
        <v>0</v>
      </c>
      <c r="BM682" s="1113">
        <f t="shared" si="577"/>
        <v>0</v>
      </c>
    </row>
    <row r="683" spans="2:65" x14ac:dyDescent="0.25">
      <c r="B683" s="1103">
        <v>0.01</v>
      </c>
      <c r="C683" s="381"/>
      <c r="D683" s="381"/>
      <c r="E683" s="381"/>
      <c r="F683" s="381"/>
      <c r="G683" s="381"/>
      <c r="H683" s="381"/>
      <c r="I683" s="1110">
        <f>'Form 5 BIODIESEL'!$F475</f>
        <v>0</v>
      </c>
      <c r="J683" s="1110">
        <f>'Form 5 BIODIESEL'!$G475</f>
        <v>0</v>
      </c>
      <c r="K683" s="1110">
        <f>'Form 6 LNG'!$F475</f>
        <v>0</v>
      </c>
      <c r="L683" s="1110">
        <f>'Form 6 LNG'!$G475</f>
        <v>0</v>
      </c>
      <c r="M683" s="1110">
        <f>'Form 7 BUNKER C'!$F475</f>
        <v>0</v>
      </c>
      <c r="N683" s="1110">
        <f>'Form 7 BUNKER C'!$G475</f>
        <v>0</v>
      </c>
      <c r="O683" s="1110">
        <f>'Form 8 LFO Diesel'!$F475</f>
        <v>0</v>
      </c>
      <c r="P683" s="1111">
        <f>'Form 8 LFO Diesel'!$G475</f>
        <v>0</v>
      </c>
      <c r="Q683" s="113"/>
      <c r="R683" s="383">
        <v>0.01</v>
      </c>
      <c r="S683" s="385">
        <f t="shared" si="551"/>
        <v>0</v>
      </c>
      <c r="T683" s="1112">
        <f t="shared" si="552"/>
        <v>0</v>
      </c>
      <c r="U683" s="1112">
        <f t="shared" si="553"/>
        <v>0</v>
      </c>
      <c r="V683" s="1112">
        <f t="shared" si="554"/>
        <v>0</v>
      </c>
      <c r="W683" s="1112">
        <f t="shared" si="555"/>
        <v>0</v>
      </c>
      <c r="X683" s="1112">
        <f t="shared" si="556"/>
        <v>0</v>
      </c>
      <c r="Y683" s="1113">
        <f t="shared" si="557"/>
        <v>0</v>
      </c>
      <c r="Z683" s="113"/>
      <c r="AA683" s="113"/>
      <c r="AB683" s="383">
        <v>0.01</v>
      </c>
      <c r="AC683" s="385">
        <f t="shared" si="558"/>
        <v>0</v>
      </c>
      <c r="AD683" s="1112">
        <f t="shared" si="559"/>
        <v>0</v>
      </c>
      <c r="AE683" s="1112">
        <f t="shared" si="560"/>
        <v>0</v>
      </c>
      <c r="AF683" s="1112">
        <f t="shared" si="561"/>
        <v>0</v>
      </c>
      <c r="AG683" s="1112">
        <f t="shared" si="562"/>
        <v>0</v>
      </c>
      <c r="AH683" s="1112">
        <f t="shared" si="563"/>
        <v>0</v>
      </c>
      <c r="AI683" s="1113">
        <f t="shared" si="564"/>
        <v>0</v>
      </c>
      <c r="AJ683" s="113"/>
      <c r="AK683" s="106"/>
      <c r="AL683" s="383">
        <v>0.01</v>
      </c>
      <c r="AM683" s="385">
        <f t="shared" si="565"/>
        <v>0</v>
      </c>
      <c r="AN683" s="1112">
        <f t="shared" si="566"/>
        <v>0</v>
      </c>
      <c r="AO683" s="1112">
        <f t="shared" si="567"/>
        <v>0</v>
      </c>
      <c r="AP683" s="1112">
        <f t="shared" si="568"/>
        <v>0</v>
      </c>
      <c r="AQ683" s="1112">
        <f t="shared" si="569"/>
        <v>0</v>
      </c>
      <c r="AR683" s="1112">
        <f t="shared" si="570"/>
        <v>0</v>
      </c>
      <c r="AS683" s="1113">
        <f t="shared" si="571"/>
        <v>0</v>
      </c>
      <c r="AT683" s="113"/>
      <c r="AU683" s="106"/>
      <c r="AV683" s="383">
        <v>0.01</v>
      </c>
      <c r="AW683" s="385">
        <f t="shared" si="578"/>
        <v>0</v>
      </c>
      <c r="AX683" s="1112">
        <f t="shared" si="579"/>
        <v>0</v>
      </c>
      <c r="AY683" s="1112">
        <f t="shared" si="580"/>
        <v>0</v>
      </c>
      <c r="AZ683" s="1112">
        <f t="shared" si="581"/>
        <v>0</v>
      </c>
      <c r="BA683" s="1112">
        <f t="shared" si="582"/>
        <v>0</v>
      </c>
      <c r="BB683" s="1112">
        <f t="shared" si="583"/>
        <v>0</v>
      </c>
      <c r="BC683" s="1113">
        <f t="shared" si="584"/>
        <v>0</v>
      </c>
      <c r="BD683" s="117"/>
      <c r="BE683" s="106"/>
      <c r="BF683" s="383">
        <v>0.01</v>
      </c>
      <c r="BG683" s="385">
        <f t="shared" si="572"/>
        <v>0</v>
      </c>
      <c r="BH683" s="1112">
        <f t="shared" si="573"/>
        <v>0</v>
      </c>
      <c r="BI683" s="1112">
        <f t="shared" si="574"/>
        <v>0</v>
      </c>
      <c r="BJ683" s="1112">
        <f t="shared" si="575"/>
        <v>0</v>
      </c>
      <c r="BK683" s="1112">
        <f t="shared" si="576"/>
        <v>0</v>
      </c>
      <c r="BL683" s="1112">
        <f t="shared" si="585"/>
        <v>0</v>
      </c>
      <c r="BM683" s="1113">
        <f t="shared" si="577"/>
        <v>0</v>
      </c>
    </row>
    <row r="684" spans="2:65" ht="13.8" thickBot="1" x14ac:dyDescent="0.3">
      <c r="B684" s="1104">
        <v>0</v>
      </c>
      <c r="C684" s="382"/>
      <c r="D684" s="382"/>
      <c r="E684" s="382"/>
      <c r="F684" s="382"/>
      <c r="G684" s="382"/>
      <c r="H684" s="382"/>
      <c r="I684" s="1105">
        <f>'Form 5 BIODIESEL'!$F476</f>
        <v>0</v>
      </c>
      <c r="J684" s="1105">
        <f>'Form 5 BIODIESEL'!$G476</f>
        <v>0</v>
      </c>
      <c r="K684" s="1105">
        <f>'Form 6 LNG'!$F476</f>
        <v>0</v>
      </c>
      <c r="L684" s="1105">
        <f>'Form 6 LNG'!$G476</f>
        <v>0</v>
      </c>
      <c r="M684" s="1105">
        <f>'Form 7 BUNKER C'!F476</f>
        <v>0</v>
      </c>
      <c r="N684" s="1105">
        <f>'Form 7 BUNKER C'!G476</f>
        <v>0</v>
      </c>
      <c r="O684" s="1105">
        <f>'Form 8 LFO Diesel'!F476</f>
        <v>0</v>
      </c>
      <c r="P684" s="1114">
        <f>'Form 8 LFO Diesel'!G476</f>
        <v>0</v>
      </c>
      <c r="Q684" s="113"/>
      <c r="R684" s="384">
        <v>0</v>
      </c>
      <c r="S684" s="386"/>
      <c r="T684" s="386"/>
      <c r="U684" s="1115"/>
      <c r="V684" s="1115">
        <f t="shared" si="554"/>
        <v>0</v>
      </c>
      <c r="W684" s="1115">
        <f t="shared" si="555"/>
        <v>0</v>
      </c>
      <c r="X684" s="1115">
        <f t="shared" si="556"/>
        <v>0</v>
      </c>
      <c r="Y684" s="1116">
        <f t="shared" si="557"/>
        <v>0</v>
      </c>
      <c r="Z684" s="113"/>
      <c r="AA684" s="113"/>
      <c r="AB684" s="384">
        <v>0</v>
      </c>
      <c r="AC684" s="386"/>
      <c r="AD684" s="386"/>
      <c r="AE684" s="1115"/>
      <c r="AF684" s="1115">
        <f t="shared" si="561"/>
        <v>0</v>
      </c>
      <c r="AG684" s="1115">
        <f t="shared" si="562"/>
        <v>0</v>
      </c>
      <c r="AH684" s="1115">
        <f t="shared" si="563"/>
        <v>0</v>
      </c>
      <c r="AI684" s="1116">
        <f t="shared" si="564"/>
        <v>0</v>
      </c>
      <c r="AJ684" s="113"/>
      <c r="AK684" s="106"/>
      <c r="AL684" s="384">
        <v>0</v>
      </c>
      <c r="AM684" s="386"/>
      <c r="AN684" s="386"/>
      <c r="AO684" s="1115"/>
      <c r="AP684" s="1115">
        <f t="shared" si="568"/>
        <v>0</v>
      </c>
      <c r="AQ684" s="1115">
        <f t="shared" si="569"/>
        <v>0</v>
      </c>
      <c r="AR684" s="1115">
        <f t="shared" si="570"/>
        <v>0</v>
      </c>
      <c r="AS684" s="1116">
        <f t="shared" si="571"/>
        <v>0</v>
      </c>
      <c r="AT684" s="113"/>
      <c r="AU684" s="106"/>
      <c r="AV684" s="384">
        <v>0</v>
      </c>
      <c r="AW684" s="386">
        <f t="shared" si="578"/>
        <v>0</v>
      </c>
      <c r="AX684" s="386">
        <f t="shared" si="579"/>
        <v>0</v>
      </c>
      <c r="AY684" s="1115">
        <f t="shared" si="580"/>
        <v>0</v>
      </c>
      <c r="AZ684" s="1115">
        <f t="shared" si="581"/>
        <v>0</v>
      </c>
      <c r="BA684" s="1115">
        <f t="shared" si="582"/>
        <v>0</v>
      </c>
      <c r="BB684" s="1115">
        <f t="shared" si="583"/>
        <v>0</v>
      </c>
      <c r="BC684" s="1116">
        <f t="shared" si="584"/>
        <v>0</v>
      </c>
      <c r="BD684" s="117"/>
      <c r="BE684" s="106"/>
      <c r="BF684" s="384">
        <v>0</v>
      </c>
      <c r="BG684" s="386"/>
      <c r="BH684" s="386"/>
      <c r="BI684" s="1115"/>
      <c r="BJ684" s="1115">
        <f t="shared" si="575"/>
        <v>0</v>
      </c>
      <c r="BK684" s="1115">
        <f t="shared" si="576"/>
        <v>0</v>
      </c>
      <c r="BL684" s="1115">
        <f t="shared" si="585"/>
        <v>0</v>
      </c>
      <c r="BM684" s="1116">
        <f t="shared" si="577"/>
        <v>0</v>
      </c>
    </row>
    <row r="685" spans="2:65" x14ac:dyDescent="0.25">
      <c r="B685" s="1069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  <c r="AA685" s="106"/>
      <c r="AB685" s="106"/>
      <c r="AC685" s="106"/>
      <c r="AD685" s="106"/>
      <c r="AE685" s="106"/>
      <c r="AF685" s="106"/>
      <c r="AG685" s="106"/>
      <c r="AH685" s="106"/>
      <c r="AI685" s="106"/>
      <c r="AJ685" s="106"/>
      <c r="AK685" s="106"/>
      <c r="AL685" s="106"/>
      <c r="AM685" s="106"/>
      <c r="AN685" s="106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</row>
    <row r="686" spans="2:65" ht="16.8" thickBot="1" x14ac:dyDescent="0.4">
      <c r="B686" s="1117" t="s">
        <v>324</v>
      </c>
      <c r="C686" s="54"/>
      <c r="D686" s="54"/>
      <c r="E686" s="54"/>
      <c r="F686" s="54"/>
      <c r="G686" s="54"/>
      <c r="H686" s="54"/>
      <c r="I686" s="54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  <c r="AA686" s="106"/>
      <c r="AB686" s="106"/>
      <c r="AC686" s="106"/>
      <c r="AD686" s="106"/>
      <c r="AE686" s="106"/>
      <c r="AF686" s="106"/>
      <c r="AG686" s="106"/>
      <c r="AH686" s="106"/>
      <c r="AI686" s="106"/>
      <c r="AJ686" s="106"/>
      <c r="AK686" s="106"/>
      <c r="AL686" s="106"/>
      <c r="AM686" s="106"/>
      <c r="AN686" s="106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</row>
    <row r="687" spans="2:65" ht="16.2" customHeight="1" thickBot="1" x14ac:dyDescent="0.3">
      <c r="B687" s="343" t="s">
        <v>223</v>
      </c>
      <c r="C687" s="344" t="s">
        <v>51</v>
      </c>
      <c r="D687" s="344" t="s">
        <v>50</v>
      </c>
      <c r="E687" s="344" t="s">
        <v>52</v>
      </c>
      <c r="F687" s="344" t="s">
        <v>201</v>
      </c>
      <c r="G687" s="344" t="s">
        <v>12</v>
      </c>
      <c r="H687" s="344" t="s">
        <v>177</v>
      </c>
      <c r="I687" s="345" t="s">
        <v>58</v>
      </c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  <c r="AA687" s="106"/>
      <c r="AB687" s="106"/>
      <c r="AC687" s="106"/>
      <c r="AD687" s="106"/>
      <c r="AE687" s="106"/>
      <c r="AF687" s="106"/>
      <c r="AG687" s="106"/>
      <c r="AH687" s="106"/>
      <c r="AI687" s="106"/>
      <c r="AJ687" s="106"/>
      <c r="AK687" s="106"/>
      <c r="AL687" s="106"/>
      <c r="AM687" s="106"/>
      <c r="AN687" s="106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</row>
    <row r="688" spans="2:65" ht="15.6" x14ac:dyDescent="0.35">
      <c r="B688" s="1118" t="s">
        <v>301</v>
      </c>
      <c r="C688" s="1119">
        <f>'Form 2 HYDRO'!$E$96</f>
        <v>0</v>
      </c>
      <c r="D688" s="1119">
        <f>'Form 3 SOLAR'!$E$96</f>
        <v>0</v>
      </c>
      <c r="E688" s="1119">
        <f>'Form 4 BIOMASS'!$E$96</f>
        <v>0</v>
      </c>
      <c r="F688" s="1119">
        <f>'Form 5 BIODIESEL'!$E$483</f>
        <v>0</v>
      </c>
      <c r="G688" s="1119">
        <f>'Form 6 LNG'!$E$483</f>
        <v>0</v>
      </c>
      <c r="H688" s="1119">
        <f>'Form 7 BUNKER C'!$E$483</f>
        <v>0</v>
      </c>
      <c r="I688" s="1120">
        <f>'Form 8 LFO Diesel'!$E$483</f>
        <v>0</v>
      </c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  <c r="AA688" s="106"/>
      <c r="AB688" s="106"/>
      <c r="AC688" s="106"/>
      <c r="AD688" s="106"/>
      <c r="AE688" s="106"/>
      <c r="AF688" s="106"/>
      <c r="AG688" s="106"/>
      <c r="AH688" s="106"/>
      <c r="AI688" s="106"/>
      <c r="AJ688" s="106"/>
      <c r="AK688" s="106"/>
      <c r="AL688" s="106"/>
      <c r="AM688" s="106"/>
      <c r="AN688" s="106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</row>
    <row r="689" spans="2:65" ht="15.6" x14ac:dyDescent="0.35">
      <c r="B689" s="1121" t="s">
        <v>302</v>
      </c>
      <c r="C689" s="1122">
        <f>'Form 2 HYDRO'!$F$96</f>
        <v>0</v>
      </c>
      <c r="D689" s="1122">
        <f>'Form 3 SOLAR'!$F$96</f>
        <v>0</v>
      </c>
      <c r="E689" s="1122">
        <f>'Form 4 BIOMASS'!$F$96</f>
        <v>0</v>
      </c>
      <c r="F689" s="1122">
        <f>'Form 5 BIODIESEL'!$F$483</f>
        <v>0</v>
      </c>
      <c r="G689" s="1122">
        <f>'Form 6 LNG'!$F$483</f>
        <v>0</v>
      </c>
      <c r="H689" s="1122">
        <f>'Form 7 BUNKER C'!$F$483</f>
        <v>0</v>
      </c>
      <c r="I689" s="1123">
        <f>'Form 8 LFO Diesel'!$F$483</f>
        <v>0</v>
      </c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  <c r="AA689" s="106"/>
      <c r="AB689" s="106"/>
      <c r="AC689" s="106"/>
      <c r="AD689" s="106"/>
      <c r="AE689" s="106"/>
      <c r="AF689" s="106"/>
      <c r="AG689" s="106"/>
      <c r="AH689" s="106"/>
      <c r="AI689" s="106"/>
      <c r="AJ689" s="106"/>
      <c r="AK689" s="106"/>
      <c r="AL689" s="106"/>
      <c r="AM689" s="106"/>
      <c r="AN689" s="106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</row>
    <row r="690" spans="2:65" x14ac:dyDescent="0.25">
      <c r="B690" s="1124">
        <v>2021</v>
      </c>
      <c r="C690" s="1125"/>
      <c r="D690" s="1125"/>
      <c r="E690" s="1125"/>
      <c r="F690" s="1125"/>
      <c r="G690" s="1125"/>
      <c r="H690" s="1125"/>
      <c r="I690" s="1126"/>
      <c r="J690" s="1098"/>
      <c r="K690" s="1098"/>
      <c r="L690" s="1098"/>
      <c r="M690" s="1098"/>
      <c r="N690" s="1098"/>
      <c r="O690" s="1098"/>
      <c r="P690" s="1098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  <c r="AA690" s="106"/>
      <c r="AB690" s="106"/>
      <c r="AC690" s="106"/>
      <c r="AD690" s="106"/>
      <c r="AE690" s="106"/>
      <c r="AF690" s="106"/>
      <c r="AG690" s="106"/>
      <c r="AH690" s="106"/>
      <c r="AI690" s="106"/>
      <c r="AJ690" s="106"/>
      <c r="AK690" s="106"/>
      <c r="AL690" s="106"/>
      <c r="AM690" s="106"/>
      <c r="AN690" s="106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</row>
    <row r="691" spans="2:65" x14ac:dyDescent="0.25">
      <c r="B691" s="1124">
        <v>2022</v>
      </c>
      <c r="C691" s="1122">
        <f>$AC$7*$C$688*(1+$C$4)^($B691-$B$690)+(1-$AC$7)*$C$688+$AC$8*$C$689*(1+$C$5)^($B691-$B$690)+(1-$AC$8)*$C$689</f>
        <v>0</v>
      </c>
      <c r="D691" s="1122">
        <f>$AD$7*$D$688*(1+$C$4)^($B691-$B$690)+(1-$AD$7)*$D$688+$AD$8*$D$689*(1+$C$5)^($B691-$B$690)+(1-$AD$8)*$D$689</f>
        <v>0</v>
      </c>
      <c r="E691" s="1122">
        <f>$AE$7*$E$688*(1+$C$4)^($B691-$B$690)+(1-$AE$7)*$E$688+$AE$8*$E$689*(1+$C$5)^($B691-$B$690)+(1-$AE$8)*$E$689</f>
        <v>0</v>
      </c>
      <c r="F691" s="1122">
        <f>$AF$7*$F$688*(1+$C$5)^($B691-$B$690)+(1-$AF$7)*$F$688+$AF$8*$F$689*(1+$C$5)^($B691-$B$690)+(1-$AF$8)*$F$689</f>
        <v>0</v>
      </c>
      <c r="G691" s="1122">
        <f>($AG$7*$G$688*(1+$C$4)^($B691-$B$690)+(1-$AG$7)*$G$688+$AG$8*$G$689*(1+$C$5)^($B691-$B$690)+(1-$AG$8)*$G$689)*(1+$C$9)</f>
        <v>0</v>
      </c>
      <c r="H691" s="1122">
        <f>($AH$7*$H$688*(1+$C$4)^($B691-$B$690)+(1-$AH$7)*$H$688+$AH$8*$H$689*(1+$C$5)^($B691-$B$690)+(1-$AH$8)*$H$689)*(1+$C$9)</f>
        <v>0</v>
      </c>
      <c r="I691" s="1123">
        <f>($AI$7*$I$688*(1+$C$4)^($B691-$B$690)+(1-AI$7)*$I$688+$AI$8*$I$689*(1+$C$5)^($B691-$B$690)+(1-$AI$8)*$I$689)*(1+$C$9)</f>
        <v>0</v>
      </c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  <c r="AA691" s="106"/>
      <c r="AB691" s="106"/>
      <c r="AC691" s="106"/>
      <c r="AD691" s="106"/>
      <c r="AE691" s="106"/>
      <c r="AF691" s="106"/>
      <c r="AG691" s="106"/>
      <c r="AH691" s="106"/>
      <c r="AI691" s="106"/>
      <c r="AJ691" s="106"/>
      <c r="AK691" s="106"/>
      <c r="AL691" s="106"/>
      <c r="AM691" s="106"/>
      <c r="AN691" s="106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</row>
    <row r="692" spans="2:65" x14ac:dyDescent="0.25">
      <c r="B692" s="1124">
        <v>2023</v>
      </c>
      <c r="C692" s="1122">
        <f>$AC$7*$C$688*(1+$C$4)^($B692-$B$690)+(1-$AC$7)*$C$688+$AC$8*$C$689*(1+$C$5)^($B692-$B$690)+(1-$AC$8)*$C$689</f>
        <v>0</v>
      </c>
      <c r="D692" s="1122">
        <f>$AD$7*$D$688*(1+$C$4)^($B692-$B$690)+(1-$AD$7)*$D$688+$AD$8*$D$689*(1+$C$5)^($B692-$B$690)+(1-$AD$8)*$D$689</f>
        <v>0</v>
      </c>
      <c r="E692" s="1122">
        <f>$AE$7*$E$688*(1+$C$4)^($B692-$B$690)+(1-$AE$7)*$E$688+$AE$8*$E$689*(1+$C$5)^($B692-$B$690)+(1-$AE$8)*$E$689</f>
        <v>0</v>
      </c>
      <c r="F692" s="1122">
        <f>$AF$7*$F$688*(1+$C$5)^($B692-$B$690)+(1-$AF$7)*$F$688+$AF$8*$F$689*(1+$C$5)^($B692-$B$690)+(1-$AF$8)*$F$689</f>
        <v>0</v>
      </c>
      <c r="G692" s="1122">
        <f>($AG$7*$G$688*(1+$C$4)^($B692-$B$690)+(1-$AG$7)*$G$688+$AG$8*$G$689*(1+$C$5)^($B692-$B$690)+(1-$AG$8)*$G$689)*(1+$C$9)</f>
        <v>0</v>
      </c>
      <c r="H692" s="1122">
        <f>($AH$7*$H$688*(1+$C$4)^($B692-$B$690)+(1-$AH$7)*$H$688+$AH$8*$H$689*(1+$C$5)^($B692-$B$690)+(1-$AH$8)*$H$689)*(1+$C$9)</f>
        <v>0</v>
      </c>
      <c r="I692" s="1123">
        <f>($AI$7*$I$688*(1+$C$4)^($B692-$B$690)+(1-AI$7)*$I$688+$AI$8*$I$689*(1+$C$5)^($B692-$B$690)+(1-$AI$8)*$I$689)*(1+$C$9)</f>
        <v>0</v>
      </c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  <c r="AA692" s="106"/>
      <c r="AB692" s="106"/>
      <c r="AC692" s="106"/>
      <c r="AD692" s="106"/>
      <c r="AE692" s="106"/>
      <c r="AF692" s="106"/>
      <c r="AG692" s="106"/>
      <c r="AH692" s="106"/>
      <c r="AI692" s="106"/>
      <c r="AJ692" s="106"/>
      <c r="AK692" s="106"/>
      <c r="AL692" s="106"/>
      <c r="AM692" s="106"/>
      <c r="AN692" s="106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</row>
    <row r="693" spans="2:65" x14ac:dyDescent="0.25">
      <c r="B693" s="1124">
        <v>2024</v>
      </c>
      <c r="C693" s="1122">
        <f>$AC$7*$C$688*(1+$C$4)^($B693-$B$690)+(1-$AC$7)*$C$688+$AC$8*$C$689*(1+$C$5)^($B693-$B$690)+(1-$AC$8)*$C$689</f>
        <v>0</v>
      </c>
      <c r="D693" s="1122">
        <f>$AD$7*$D$688*(1+$C$4)^($B693-$B$690)+(1-$AD$7)*$D$688+$AD$8*$D$689*(1+$C$5)^($B693-$B$690)+(1-$AD$8)*$D$689</f>
        <v>0</v>
      </c>
      <c r="E693" s="1122">
        <f>$AE$7*$E$688*(1+$C$4)^($B693-$B$690)+(1-$AE$7)*$E$688+$AE$8*$E$689*(1+$C$5)^($B693-$B$690)+(1-$AE$8)*$E$689</f>
        <v>0</v>
      </c>
      <c r="F693" s="1122">
        <f>$AF$7*$F$688*(1+$C$5)^($B693-$B$690)+(1-$AF$7)*$F$688+$AF$8*$F$689*(1+$C$5)^($B693-$B$690)+(1-$AF$8)*$F$689</f>
        <v>0</v>
      </c>
      <c r="G693" s="1122">
        <f>($AG$7*$G$688*(1+$C$4)^($B693-$B$690)+(1-$AG$7)*$G$688+$AG$8*$G$689*(1+$C$5)^($B693-$B$690)+(1-$AG$8)*$G$689)*(1+$C$9)</f>
        <v>0</v>
      </c>
      <c r="H693" s="1122">
        <f>($AH$7*$H$688*(1+$C$4)^($B693-$B$690)+(1-$AH$7)*$H$688+$AH$8*$H$689*(1+$C$5)^($B693-$B$690)+(1-$AH$8)*$H$689)*(1+$C$9)</f>
        <v>0</v>
      </c>
      <c r="I693" s="1123">
        <f>($AI$7*$I$688*(1+$C$4)^($B693-$B$690)+(1-AI$7)*$I$688+$AI$8*$I$689*(1+$C$5)^($B693-$B$690)+(1-$AI$8)*$I$689)*(1+$C$9)</f>
        <v>0</v>
      </c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  <c r="AA693" s="106"/>
      <c r="AB693" s="106"/>
      <c r="AC693" s="106"/>
      <c r="AD693" s="106"/>
      <c r="AE693" s="106"/>
      <c r="AF693" s="106"/>
      <c r="AG693" s="106"/>
      <c r="AH693" s="106"/>
      <c r="AI693" s="106"/>
      <c r="AJ693" s="106"/>
      <c r="AK693" s="106"/>
      <c r="AL693" s="106"/>
      <c r="AM693" s="106"/>
      <c r="AN693" s="106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</row>
    <row r="694" spans="2:65" x14ac:dyDescent="0.25">
      <c r="B694" s="1124">
        <v>2025</v>
      </c>
      <c r="C694" s="1122">
        <f>$AC$7*$C$688*(1+$C$4)^($B694-$B$690)+(1-$AC$7)*$C$688+$AC$8*$C$689*(1+$C$5)^($B694-$B$690)+(1-$AC$8)*$C$689</f>
        <v>0</v>
      </c>
      <c r="D694" s="1122">
        <f>$AD$7*$D$688*(1+$C$4)^($B694-$B$690)+(1-$AD$7)*$D$688+$AD$8*$D$689*(1+$C$5)^($B694-$B$690)+(1-$AD$8)*$D$689</f>
        <v>0</v>
      </c>
      <c r="E694" s="1122">
        <f>$AE$7*$E$688*(1+$C$4)^($B694-$B$690)+(1-$AE$7)*$E$688+$AE$8*$E$689*(1+$C$5)^($B694-$B$690)+(1-$AE$8)*$E$689</f>
        <v>0</v>
      </c>
      <c r="F694" s="1122">
        <f>$AF$7*$F$688*(1+$C$5)^($B694-$B$690)+(1-$AF$7)*$F$688+$AF$8*$F$689*(1+$C$5)^($B694-$B$690)+(1-$AF$8)*$F$689</f>
        <v>0</v>
      </c>
      <c r="G694" s="1122">
        <f>($AG$7*$G$688*(1+$C$4)^($B694-$B$690)+(1-$AG$7)*$G$688+$AG$8*$G$689*(1+$C$5)^($B694-$B$690)+(1-$AG$8)*$G$689)*(1+$C$9)</f>
        <v>0</v>
      </c>
      <c r="H694" s="1122">
        <f>($AH$7*$H$688*(1+$C$4)^($B694-$B$690)+(1-$AH$7)*$H$688+$AH$8*$H$689*(1+$C$5)^($B694-$B$690)+(1-$AH$8)*$H$689)*(1+$C$9)</f>
        <v>0</v>
      </c>
      <c r="I694" s="1123">
        <f>($AI$7*$I$688*(1+$C$4)^($B694-$B$690)+(1-AI$7)*$I$688+$AI$8*$I$689*(1+$C$5)^($B694-$B$690)+(1-$AI$8)*$I$689)*(1+$C$9)</f>
        <v>0</v>
      </c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  <c r="AA694" s="106"/>
      <c r="AB694" s="106"/>
      <c r="AC694" s="106"/>
      <c r="AD694" s="106"/>
      <c r="AE694" s="106"/>
      <c r="AF694" s="106"/>
      <c r="AG694" s="106"/>
      <c r="AH694" s="106"/>
      <c r="AI694" s="106"/>
      <c r="AJ694" s="106"/>
      <c r="AK694" s="106"/>
      <c r="AL694" s="106"/>
      <c r="AM694" s="106"/>
      <c r="AN694" s="106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</row>
    <row r="695" spans="2:65" ht="13.8" thickBot="1" x14ac:dyDescent="0.3">
      <c r="B695" s="1127">
        <v>2026</v>
      </c>
      <c r="C695" s="1128">
        <f>$AC$7*$C$688*(1+$C$4)^($B695-$B$690)+(1-$AC$7)*$C$688+$AC$8*$C$689*(1+$C$5)^($B695-$B$690)+(1-$AC$8)*$C$689</f>
        <v>0</v>
      </c>
      <c r="D695" s="1128">
        <f>$AD$7*$D$688*(1+$C$4)^($B695-$B$690)+(1-$AD$7)*$D$688+$AD$8*$D$689*(1+$C$5)^($B695-$B$690)+(1-$AD$8)*$D$689</f>
        <v>0</v>
      </c>
      <c r="E695" s="1128">
        <f>$AE$7*$E$688*(1+$C$4)^($B695-$B$690)+(1-$AE$7)*$E$688+$AE$8*$E$689*(1+$C$5)^($B695-$B$690)+(1-$AE$8)*$E$689</f>
        <v>0</v>
      </c>
      <c r="F695" s="1128">
        <f>$AF$7*$F$688*(1+$C$5)^($B695-$B$690)+(1-$AF$7)*$F$688+$AF$8*$F$689*(1+$C$5)^($B695-$B$690)+(1-$AF$8)*$F$689</f>
        <v>0</v>
      </c>
      <c r="G695" s="1128">
        <f>($AG$7*$G$688*(1+$C$4)^($B695-$B$690)+(1-$AG$7)*$G$688+$AG$8*$G$689*(1+$C$5)^($B695-$B$690)+(1-$AG$8)*$G$689)*(1+$C$9)</f>
        <v>0</v>
      </c>
      <c r="H695" s="1128">
        <f>($AH$7*$H$688*(1+$C$4)^($B695-$B$690)+(1-$AH$7)*$H$688+$AH$8*$H$689*(1+$C$5)^($B695-$B$690)+(1-$AH$8)*$H$689)*(1+$C$9)</f>
        <v>0</v>
      </c>
      <c r="I695" s="1129">
        <f>($AI$7*$I$688*(1+$C$4)^($B695-$B$690)+(1-AI$7)*$I$688+$AI$8*$I$689*(1+$C$5)^($B695-$B$690)+(1-$AI$8)*$I$689)*(1+$C$9)</f>
        <v>0</v>
      </c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  <c r="AA695" s="106"/>
      <c r="AB695" s="106"/>
      <c r="AC695" s="106"/>
      <c r="AD695" s="106"/>
      <c r="AE695" s="106"/>
      <c r="AF695" s="106"/>
      <c r="AG695" s="106"/>
      <c r="AH695" s="106"/>
      <c r="AI695" s="106"/>
      <c r="AJ695" s="106"/>
      <c r="AK695" s="106"/>
      <c r="AL695" s="106"/>
      <c r="AM695" s="106"/>
      <c r="AN695" s="106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</row>
    <row r="696" spans="2:65" ht="13.8" thickBot="1" x14ac:dyDescent="0.3">
      <c r="B696" s="109"/>
      <c r="C696" s="120"/>
      <c r="D696" s="120"/>
      <c r="E696" s="120"/>
      <c r="F696" s="120"/>
      <c r="G696" s="120"/>
      <c r="H696" s="120"/>
      <c r="I696" s="120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  <c r="AA696" s="106"/>
      <c r="AB696" s="106"/>
      <c r="AC696" s="106"/>
      <c r="AD696" s="106"/>
      <c r="AE696" s="106"/>
      <c r="AF696" s="106"/>
      <c r="AG696" s="106"/>
      <c r="AH696" s="106"/>
      <c r="AI696" s="106"/>
      <c r="AJ696" s="106"/>
      <c r="AK696" s="106"/>
      <c r="AL696" s="106"/>
      <c r="AM696" s="106"/>
      <c r="AN696" s="106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</row>
    <row r="697" spans="2:65" ht="13.8" thickBot="1" x14ac:dyDescent="0.3">
      <c r="B697" s="1130" t="s">
        <v>262</v>
      </c>
      <c r="C697" s="333" t="s">
        <v>51</v>
      </c>
      <c r="D697" s="333" t="s">
        <v>50</v>
      </c>
      <c r="E697" s="333" t="s">
        <v>52</v>
      </c>
      <c r="F697" s="333" t="s">
        <v>201</v>
      </c>
      <c r="G697" s="333" t="s">
        <v>12</v>
      </c>
      <c r="H697" s="333" t="s">
        <v>177</v>
      </c>
      <c r="I697" s="334" t="s">
        <v>58</v>
      </c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  <c r="AA697" s="106"/>
      <c r="AB697" s="106"/>
      <c r="AC697" s="106"/>
      <c r="AD697" s="106"/>
      <c r="AE697" s="106"/>
      <c r="AF697" s="106"/>
      <c r="AG697" s="106"/>
      <c r="AH697" s="106"/>
      <c r="AI697" s="106"/>
      <c r="AJ697" s="106"/>
      <c r="AK697" s="106"/>
      <c r="AL697" s="106"/>
      <c r="AM697" s="106"/>
      <c r="AN697" s="106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</row>
    <row r="698" spans="2:65" x14ac:dyDescent="0.25">
      <c r="B698" s="1124">
        <v>2021</v>
      </c>
      <c r="C698" s="387">
        <f>'Form 2 HYDRO'!$G$96</f>
        <v>0</v>
      </c>
      <c r="D698" s="387">
        <f>'Form 3 SOLAR'!$G$96</f>
        <v>0</v>
      </c>
      <c r="E698" s="387">
        <f>'Form 4 BIOMASS'!$G$96</f>
        <v>0</v>
      </c>
      <c r="F698" s="387">
        <f>'Form 5 BIODIESEL'!$G$483</f>
        <v>0</v>
      </c>
      <c r="G698" s="387">
        <f>'Form 6 LNG'!$G$483</f>
        <v>0</v>
      </c>
      <c r="H698" s="387">
        <f>'Form 7 BUNKER C'!$G$483</f>
        <v>0</v>
      </c>
      <c r="I698" s="388">
        <f>'Form 8 LFO Diesel'!$G$483</f>
        <v>0</v>
      </c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  <c r="AA698" s="106"/>
      <c r="AB698" s="106"/>
      <c r="AC698" s="106"/>
      <c r="AD698" s="106"/>
      <c r="AE698" s="106"/>
      <c r="AF698" s="106"/>
      <c r="AG698" s="106"/>
      <c r="AH698" s="106"/>
      <c r="AI698" s="106"/>
      <c r="AJ698" s="106"/>
      <c r="AK698" s="106"/>
      <c r="AL698" s="106"/>
      <c r="AM698" s="106"/>
      <c r="AN698" s="106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</row>
    <row r="699" spans="2:65" s="53" customFormat="1" x14ac:dyDescent="0.25">
      <c r="B699" s="1124">
        <v>2022</v>
      </c>
      <c r="C699" s="1122">
        <f>$AC$9*$C$698*(1+$C$7)^($B699-$B$698)+(1-$AC$9)*$C$698</f>
        <v>0</v>
      </c>
      <c r="D699" s="1122">
        <f>$AD$9*$D$698*(1+$C$7)^($B699-$B$698)+(1-$AD$9)*$D$698</f>
        <v>0</v>
      </c>
      <c r="E699" s="1122">
        <f>$AE$9*$E$698*(1+$C$7)^($B699-$B$698)+(1-$AE$9)*$E$698</f>
        <v>0</v>
      </c>
      <c r="F699" s="1122">
        <f>$AF$9*$F$698*(1+$C$6)^($B699-$B$698)+(1-$AF$9)*$F$698</f>
        <v>0</v>
      </c>
      <c r="G699" s="1122">
        <f>($AG$9*$G$698*(1+$C$8)^($B699-$B$698)+(1-$AG$9)*$G$698)*(1+$C$9)</f>
        <v>0</v>
      </c>
      <c r="H699" s="1122">
        <f>($AH$9*$H$698*(1+$C$7)^($B699-$B$698)+(1-$AH$9)*$H$698)*(1+$C$9)</f>
        <v>0</v>
      </c>
      <c r="I699" s="1123">
        <f>($AI$9*$I$698*(1+$C$7)^($B699-$B$698)+(1-$AI$9)*$I$698)*(1+$C$9)</f>
        <v>0</v>
      </c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</row>
    <row r="700" spans="2:65" x14ac:dyDescent="0.25">
      <c r="B700" s="1124">
        <v>2023</v>
      </c>
      <c r="C700" s="1122">
        <f>$AC$9*$C$698*(1+$C$7)^($B700-$B$698)+(1-$AC$9)*$C$698</f>
        <v>0</v>
      </c>
      <c r="D700" s="1122">
        <f>$AD$9*$D$698*(1+$C$7)^($B700-$B$698)+(1-$AD$9)*$D$698</f>
        <v>0</v>
      </c>
      <c r="E700" s="1122">
        <f>$AE$9*$E$698*(1+$C$7)^($B700-$B$698)+(1-$AE$9)*$E$698</f>
        <v>0</v>
      </c>
      <c r="F700" s="1122">
        <f>$AF$9*$F$698*(1+$C$6)^($B700-$B$698)+(1-$AF$9)*$F$698</f>
        <v>0</v>
      </c>
      <c r="G700" s="1122">
        <f>($AG$9*$G$698*(1+$C$8)^($B700-$B$698)+(1-$AG$9)*$G$698)*(1+$C$9)</f>
        <v>0</v>
      </c>
      <c r="H700" s="1122">
        <f>($AH$9*$H$698*(1+$C$7)^($B700-$B$698)+(1-$AH$9)*$H$698)*(1+$C$9)</f>
        <v>0</v>
      </c>
      <c r="I700" s="1123">
        <f>($AI$9*$I$698*(1+$C$7)^($B700-$B$698)+(1-$AI$9)*$I$698)*(1+$C$9)</f>
        <v>0</v>
      </c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  <c r="AA700" s="106"/>
      <c r="AB700" s="106"/>
      <c r="AC700" s="106"/>
      <c r="AD700" s="106"/>
      <c r="AE700" s="106"/>
      <c r="AF700" s="106"/>
      <c r="AG700" s="106"/>
      <c r="AH700" s="106"/>
      <c r="AI700" s="106"/>
      <c r="AJ700" s="106"/>
      <c r="AK700" s="106"/>
      <c r="AL700" s="106"/>
      <c r="AM700" s="106"/>
      <c r="AN700" s="106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</row>
    <row r="701" spans="2:65" x14ac:dyDescent="0.25">
      <c r="B701" s="1124">
        <v>2024</v>
      </c>
      <c r="C701" s="1122">
        <f>$AC$9*$C$698*(1+$C$7)^($B701-$B$698)+(1-$AC$9)*$C$698</f>
        <v>0</v>
      </c>
      <c r="D701" s="1122">
        <f>$AD$9*$D$698*(1+$C$7)^($B701-$B$698)+(1-$AD$9)*$D$698</f>
        <v>0</v>
      </c>
      <c r="E701" s="1122">
        <f>$AE$9*$E$698*(1+$C$7)^($B701-$B$698)+(1-$AE$9)*$E$698</f>
        <v>0</v>
      </c>
      <c r="F701" s="1122">
        <f>$AF$9*$F$698*(1+$C$6)^($B701-$B$698)+(1-$AF$9)*$F$698</f>
        <v>0</v>
      </c>
      <c r="G701" s="1122">
        <f>($AG$9*$G$698*(1+$C$8)^($B701-$B$698)+(1-$AG$9)*$G$698)*(1+$C$9)</f>
        <v>0</v>
      </c>
      <c r="H701" s="1122">
        <f>($AH$9*$H$698*(1+$C$7)^($B701-$B$698)+(1-$AH$9)*$H$698)*(1+$C$9)</f>
        <v>0</v>
      </c>
      <c r="I701" s="1123">
        <f>($AI$9*$I$698*(1+$C$7)^($B701-$B$698)+(1-$AI$9)*$I$698)*(1+$C$9)</f>
        <v>0</v>
      </c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  <c r="AA701" s="106"/>
      <c r="AB701" s="106"/>
      <c r="AC701" s="106"/>
      <c r="AD701" s="106"/>
      <c r="AE701" s="106"/>
      <c r="AF701" s="106"/>
      <c r="AG701" s="106"/>
      <c r="AH701" s="106"/>
      <c r="AI701" s="106"/>
      <c r="AJ701" s="106"/>
      <c r="AK701" s="106"/>
      <c r="AL701" s="106"/>
      <c r="AM701" s="106"/>
      <c r="AN701" s="106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</row>
    <row r="702" spans="2:65" x14ac:dyDescent="0.25">
      <c r="B702" s="1124">
        <v>2025</v>
      </c>
      <c r="C702" s="1122">
        <f>$AC$9*$C$698*(1+$C$7)^($B702-$B$698)+(1-$AC$9)*$C$698</f>
        <v>0</v>
      </c>
      <c r="D702" s="1122">
        <f>$AD$9*$D$698*(1+$C$7)^($B702-$B$698)+(1-$AD$9)*$D$698</f>
        <v>0</v>
      </c>
      <c r="E702" s="1122">
        <f>$AE$9*$E$698*(1+$C$7)^($B702-$B$698)+(1-$AE$9)*$E$698</f>
        <v>0</v>
      </c>
      <c r="F702" s="1122">
        <f>$AF$9*$F$698*(1+$C$6)^($B702-$B$698)+(1-$AF$9)*$F$698</f>
        <v>0</v>
      </c>
      <c r="G702" s="1122">
        <f>($AG$9*$G$698*(1+$C$8)^($B702-$B$698)+(1-$AG$9)*$G$698)*(1+$C$9)</f>
        <v>0</v>
      </c>
      <c r="H702" s="1122">
        <f>($AH$9*$H$698*(1+$C$7)^($B702-$B$698)+(1-$AH$9)*$H$698)*(1+$C$9)</f>
        <v>0</v>
      </c>
      <c r="I702" s="1123">
        <f>($AI$9*$I$698*(1+$C$7)^($B702-$B$698)+(1-$AI$9)*$I$698)*(1+$C$9)</f>
        <v>0</v>
      </c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  <c r="AA702" s="106"/>
      <c r="AB702" s="106"/>
      <c r="AC702" s="106"/>
      <c r="AD702" s="106"/>
      <c r="AE702" s="106"/>
      <c r="AF702" s="106"/>
      <c r="AG702" s="106"/>
      <c r="AH702" s="106"/>
      <c r="AI702" s="106"/>
      <c r="AJ702" s="106"/>
      <c r="AK702" s="106"/>
      <c r="AL702" s="106"/>
      <c r="AM702" s="106"/>
      <c r="AN702" s="106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</row>
    <row r="703" spans="2:65" ht="13.8" thickBot="1" x14ac:dyDescent="0.3">
      <c r="B703" s="1127">
        <v>2026</v>
      </c>
      <c r="C703" s="1128">
        <f>$AC$9*$C$698*(1+$C$7)^($B703-$B$698)+(1-$AC$9)*$C$698</f>
        <v>0</v>
      </c>
      <c r="D703" s="1128">
        <f>$AD$9*$D$698*(1+$C$7)^($B703-$B$698)+(1-$AD$9)*$D$698</f>
        <v>0</v>
      </c>
      <c r="E703" s="1128">
        <f>$AE$9*$E$698*(1+$C$7)^($B703-$B$698)+(1-$AE$9)*$E$698</f>
        <v>0</v>
      </c>
      <c r="F703" s="1128">
        <f>$AF$9*$F$698*(1+$C$6)^($B703-$B$698)+(1-$AF$9)*$F$698</f>
        <v>0</v>
      </c>
      <c r="G703" s="1128">
        <f>($AG$9*$G$698*(1+$C$8)^($B703-$B$698)+(1-$AG$9)*$G$698)*(1+$C$9)</f>
        <v>0</v>
      </c>
      <c r="H703" s="1128">
        <f>($AH$9*$H$698*(1+$C$7)^($B703-$B$698)+(1-$AH$9)*$H$698)*(1+$C$9)</f>
        <v>0</v>
      </c>
      <c r="I703" s="1129">
        <f>($AI$9*$I$698*(1+$C$7)^($B703-$B$698)+(1-$AI$9)*$I$698)*(1+$C$9)</f>
        <v>0</v>
      </c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  <c r="AA703" s="106"/>
      <c r="AB703" s="106"/>
      <c r="AC703" s="106"/>
      <c r="AD703" s="106"/>
      <c r="AE703" s="106"/>
      <c r="AF703" s="106"/>
      <c r="AG703" s="106"/>
      <c r="AH703" s="106"/>
      <c r="AI703" s="106"/>
      <c r="AJ703" s="106"/>
      <c r="AK703" s="106"/>
      <c r="AL703" s="106"/>
      <c r="AM703" s="106"/>
      <c r="AN703" s="106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</row>
  </sheetData>
  <sheetProtection algorithmName="SHA-512" hashValue="HCEMrj2NOtyaeFoGue+vkTEo6DUTBfOUnm9/1HU51GYNQlxqNHij9pRfl75ZBWwVp0L6jmHAn2ShpjsRsKu3XA==" saltValue="8xAaAAjWO85AkMJ8WFNwRg==" spinCount="100000" sheet="1" objects="1" scenarios="1"/>
  <mergeCells count="22">
    <mergeCell ref="E119:F119"/>
    <mergeCell ref="O119:P119"/>
    <mergeCell ref="M119:N119"/>
    <mergeCell ref="K119:L119"/>
    <mergeCell ref="I119:J119"/>
    <mergeCell ref="G119:H119"/>
    <mergeCell ref="C118:D118"/>
    <mergeCell ref="C582:D582"/>
    <mergeCell ref="O582:P582"/>
    <mergeCell ref="M582:N582"/>
    <mergeCell ref="K582:L582"/>
    <mergeCell ref="I582:J582"/>
    <mergeCell ref="G582:H582"/>
    <mergeCell ref="E582:F582"/>
    <mergeCell ref="C350:D350"/>
    <mergeCell ref="O350:P350"/>
    <mergeCell ref="M350:N350"/>
    <mergeCell ref="K350:L350"/>
    <mergeCell ref="I350:J350"/>
    <mergeCell ref="G350:H350"/>
    <mergeCell ref="E350:F350"/>
    <mergeCell ref="C119:D11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A1F50-2A03-46CF-8FED-5FE652330C02}">
  <sheetPr>
    <tabColor theme="5"/>
  </sheetPr>
  <dimension ref="B1:AH67"/>
  <sheetViews>
    <sheetView showGridLines="0" zoomScaleNormal="100" workbookViewId="0">
      <selection activeCell="M10" sqref="M10"/>
    </sheetView>
  </sheetViews>
  <sheetFormatPr defaultColWidth="21.6640625" defaultRowHeight="13.2" x14ac:dyDescent="0.25"/>
  <cols>
    <col min="1" max="1" width="1.44140625" style="34" customWidth="1"/>
    <col min="2" max="2" width="20" style="34" customWidth="1"/>
    <col min="3" max="9" width="12.77734375" style="34" customWidth="1"/>
    <col min="10" max="10" width="2.77734375" style="53" customWidth="1"/>
    <col min="11" max="17" width="12.77734375" style="34" customWidth="1"/>
    <col min="18" max="18" width="2.77734375" style="53" customWidth="1"/>
    <col min="19" max="20" width="17.44140625" style="34" bestFit="1" customWidth="1"/>
    <col min="21" max="22" width="19.21875" style="34" bestFit="1" customWidth="1"/>
    <col min="23" max="23" width="17.44140625" style="34" bestFit="1" customWidth="1"/>
    <col min="24" max="25" width="19.21875" style="34" bestFit="1" customWidth="1"/>
    <col min="26" max="26" width="2.77734375" style="53" customWidth="1"/>
    <col min="27" max="27" width="18.21875" style="34" customWidth="1"/>
    <col min="28" max="29" width="17.77734375" style="34" bestFit="1" customWidth="1"/>
    <col min="30" max="34" width="19.6640625" style="34" bestFit="1" customWidth="1"/>
    <col min="35" max="16384" width="21.6640625" style="34"/>
  </cols>
  <sheetData>
    <row r="1" spans="2:34" ht="15.6" x14ac:dyDescent="0.3">
      <c r="B1" s="816" t="s">
        <v>308</v>
      </c>
      <c r="C1" s="106"/>
      <c r="D1" s="106"/>
      <c r="E1" s="106"/>
      <c r="F1" s="106"/>
      <c r="G1" s="106"/>
      <c r="H1" s="106"/>
      <c r="I1" s="106"/>
      <c r="J1" s="54"/>
      <c r="K1" s="106"/>
      <c r="L1" s="106"/>
      <c r="M1" s="106"/>
      <c r="N1" s="106"/>
      <c r="O1" s="106"/>
      <c r="P1" s="106"/>
      <c r="Q1" s="106"/>
      <c r="R1" s="54"/>
      <c r="S1" s="106"/>
      <c r="T1" s="106"/>
      <c r="U1" s="106"/>
      <c r="V1" s="106"/>
      <c r="W1" s="106"/>
      <c r="X1" s="106"/>
      <c r="Y1" s="106"/>
      <c r="Z1" s="54"/>
      <c r="AA1" s="106"/>
      <c r="AB1" s="106"/>
      <c r="AC1" s="106"/>
      <c r="AD1" s="106"/>
      <c r="AE1" s="106"/>
      <c r="AF1" s="106"/>
      <c r="AG1" s="106"/>
      <c r="AH1" s="106"/>
    </row>
    <row r="2" spans="2:34" ht="14.4" thickBot="1" x14ac:dyDescent="0.3">
      <c r="B2" s="972"/>
      <c r="C2" s="106"/>
      <c r="D2" s="106"/>
      <c r="E2" s="106"/>
      <c r="F2" s="106"/>
      <c r="G2" s="106"/>
      <c r="H2" s="106"/>
      <c r="I2" s="106"/>
      <c r="J2" s="54"/>
      <c r="K2" s="106"/>
      <c r="L2" s="106"/>
      <c r="M2" s="106"/>
      <c r="N2" s="106"/>
      <c r="O2" s="106"/>
      <c r="P2" s="106"/>
      <c r="Q2" s="106"/>
      <c r="R2" s="54"/>
      <c r="S2" s="106"/>
      <c r="T2" s="106"/>
      <c r="U2" s="106"/>
      <c r="V2" s="106"/>
      <c r="W2" s="106"/>
      <c r="X2" s="106"/>
      <c r="Y2" s="106"/>
      <c r="Z2" s="54"/>
      <c r="AA2" s="106"/>
      <c r="AB2" s="106"/>
      <c r="AC2" s="106"/>
      <c r="AD2" s="106"/>
      <c r="AE2" s="106"/>
      <c r="AF2" s="106"/>
      <c r="AG2" s="106"/>
      <c r="AH2" s="106"/>
    </row>
    <row r="3" spans="2:34" x14ac:dyDescent="0.25">
      <c r="B3" s="970" t="s">
        <v>31</v>
      </c>
      <c r="C3" s="971">
        <f>Parameters!$D$12</f>
        <v>2.69E-2</v>
      </c>
      <c r="D3" s="106"/>
      <c r="E3" s="106"/>
      <c r="F3" s="106"/>
      <c r="G3" s="106"/>
      <c r="H3" s="106"/>
      <c r="I3" s="106"/>
      <c r="J3" s="54"/>
      <c r="K3" s="106"/>
      <c r="L3" s="106"/>
      <c r="M3" s="106"/>
      <c r="N3" s="106"/>
      <c r="O3" s="106"/>
      <c r="P3" s="106"/>
      <c r="Q3" s="106"/>
      <c r="R3" s="54"/>
      <c r="S3" s="106"/>
      <c r="T3" s="106"/>
      <c r="U3" s="106"/>
      <c r="V3" s="106"/>
      <c r="W3" s="106"/>
      <c r="X3" s="106"/>
      <c r="Y3" s="106"/>
      <c r="Z3" s="54"/>
      <c r="AA3" s="106"/>
      <c r="AB3" s="106"/>
      <c r="AC3" s="106"/>
      <c r="AD3" s="106"/>
      <c r="AE3" s="106"/>
      <c r="AF3" s="106"/>
      <c r="AG3" s="106"/>
      <c r="AH3" s="106"/>
    </row>
    <row r="4" spans="2:34" ht="13.8" thickBot="1" x14ac:dyDescent="0.3">
      <c r="B4" s="675" t="s">
        <v>238</v>
      </c>
      <c r="C4" s="746">
        <v>2021</v>
      </c>
      <c r="D4" s="106"/>
      <c r="E4" s="106"/>
      <c r="F4" s="106"/>
      <c r="G4" s="106"/>
      <c r="H4" s="106"/>
      <c r="I4" s="106"/>
      <c r="J4" s="54"/>
      <c r="K4" s="106"/>
      <c r="L4" s="106"/>
      <c r="M4" s="106"/>
      <c r="N4" s="106"/>
      <c r="O4" s="106"/>
      <c r="P4" s="106"/>
      <c r="Q4" s="106"/>
      <c r="R4" s="54"/>
      <c r="S4" s="106"/>
      <c r="T4" s="106"/>
      <c r="U4" s="106"/>
      <c r="V4" s="106"/>
      <c r="W4" s="106"/>
      <c r="X4" s="106"/>
      <c r="Y4" s="106"/>
      <c r="Z4" s="54"/>
      <c r="AA4" s="106"/>
      <c r="AB4" s="106"/>
      <c r="AC4" s="106"/>
      <c r="AD4" s="106"/>
      <c r="AE4" s="106"/>
      <c r="AF4" s="106"/>
      <c r="AG4" s="106"/>
      <c r="AH4" s="106"/>
    </row>
    <row r="5" spans="2:34" ht="7.8" customHeight="1" x14ac:dyDescent="0.25">
      <c r="B5" s="140"/>
      <c r="C5" s="54"/>
      <c r="D5" s="106"/>
      <c r="E5" s="106"/>
      <c r="F5" s="106"/>
      <c r="G5" s="106"/>
      <c r="H5" s="106"/>
      <c r="I5" s="106"/>
      <c r="J5" s="54"/>
      <c r="K5" s="106"/>
      <c r="L5" s="106"/>
      <c r="M5" s="106"/>
      <c r="N5" s="106"/>
      <c r="O5" s="106"/>
      <c r="P5" s="106"/>
      <c r="Q5" s="106"/>
      <c r="R5" s="54"/>
      <c r="S5" s="106"/>
      <c r="T5" s="106"/>
      <c r="U5" s="106"/>
      <c r="V5" s="106"/>
      <c r="W5" s="106"/>
      <c r="X5" s="106"/>
      <c r="Y5" s="106"/>
      <c r="Z5" s="54"/>
      <c r="AA5" s="106"/>
      <c r="AB5" s="106"/>
      <c r="AC5" s="106"/>
      <c r="AD5" s="106"/>
      <c r="AE5" s="106"/>
      <c r="AF5" s="106"/>
      <c r="AG5" s="106"/>
      <c r="AH5" s="106"/>
    </row>
    <row r="6" spans="2:34" ht="14.4" thickBot="1" x14ac:dyDescent="0.3">
      <c r="B6" s="972" t="s">
        <v>59</v>
      </c>
      <c r="C6" s="106"/>
      <c r="D6" s="106"/>
      <c r="E6" s="106"/>
      <c r="F6" s="106"/>
      <c r="G6" s="106"/>
      <c r="H6" s="106"/>
      <c r="I6" s="106"/>
      <c r="J6" s="54"/>
      <c r="K6" s="106"/>
      <c r="L6" s="106"/>
      <c r="M6" s="106"/>
      <c r="N6" s="106"/>
      <c r="O6" s="106"/>
      <c r="P6" s="106"/>
      <c r="Q6" s="106"/>
      <c r="R6" s="54"/>
      <c r="S6" s="106"/>
      <c r="T6" s="106"/>
      <c r="U6" s="106"/>
      <c r="V6" s="106"/>
      <c r="W6" s="106"/>
      <c r="X6" s="106"/>
      <c r="Y6" s="106"/>
      <c r="Z6" s="54"/>
      <c r="AA6" s="106"/>
      <c r="AB6" s="106"/>
      <c r="AC6" s="106"/>
      <c r="AD6" s="106"/>
      <c r="AE6" s="106"/>
      <c r="AF6" s="106"/>
      <c r="AG6" s="106"/>
      <c r="AH6" s="106"/>
    </row>
    <row r="7" spans="2:34" ht="21.6" customHeight="1" thickBot="1" x14ac:dyDescent="0.3">
      <c r="B7" s="1278" t="s">
        <v>320</v>
      </c>
      <c r="C7" s="1279"/>
      <c r="D7" s="1279"/>
      <c r="E7" s="1279"/>
      <c r="F7" s="1279"/>
      <c r="G7" s="1279"/>
      <c r="H7" s="1279"/>
      <c r="I7" s="1280"/>
      <c r="J7" s="54"/>
      <c r="K7" s="106"/>
      <c r="L7" s="106"/>
      <c r="M7" s="106"/>
      <c r="N7" s="106"/>
      <c r="O7" s="106"/>
      <c r="P7" s="106"/>
      <c r="Q7" s="106"/>
      <c r="R7" s="54"/>
      <c r="S7" s="106"/>
      <c r="T7" s="106"/>
      <c r="U7" s="106"/>
      <c r="V7" s="106"/>
      <c r="W7" s="106"/>
      <c r="X7" s="106"/>
      <c r="Y7" s="106"/>
      <c r="Z7" s="54"/>
      <c r="AA7" s="106"/>
      <c r="AB7" s="106"/>
      <c r="AC7" s="106"/>
      <c r="AD7" s="106"/>
      <c r="AE7" s="106"/>
      <c r="AF7" s="106"/>
      <c r="AG7" s="106"/>
      <c r="AH7" s="106"/>
    </row>
    <row r="8" spans="2:34" ht="18.600000000000001" customHeight="1" x14ac:dyDescent="0.25">
      <c r="B8" s="973" t="s">
        <v>2</v>
      </c>
      <c r="C8" s="974" t="str">
        <f>'Dependable Capacity'!J3</f>
        <v>Hydro</v>
      </c>
      <c r="D8" s="974" t="str">
        <f>'Dependable Capacity'!K3</f>
        <v>Solar</v>
      </c>
      <c r="E8" s="974" t="str">
        <f>'Dependable Capacity'!L3</f>
        <v>Biomass</v>
      </c>
      <c r="F8" s="974" t="str">
        <f>'Dependable Capacity'!M3</f>
        <v>Biodiesel</v>
      </c>
      <c r="G8" s="974" t="str">
        <f>'Dependable Capacity'!N3</f>
        <v>LNG</v>
      </c>
      <c r="H8" s="974" t="str">
        <f>'Dependable Capacity'!O3</f>
        <v>Bunker</v>
      </c>
      <c r="I8" s="975" t="str">
        <f>'Dependable Capacity'!P3</f>
        <v>LFO Diesel</v>
      </c>
      <c r="J8" s="54"/>
      <c r="K8" s="106"/>
      <c r="L8" s="106"/>
      <c r="M8" s="106"/>
      <c r="N8" s="106"/>
      <c r="O8" s="106"/>
      <c r="P8" s="106"/>
      <c r="Q8" s="106"/>
      <c r="R8" s="54"/>
      <c r="S8" s="106"/>
      <c r="T8" s="106"/>
      <c r="U8" s="106"/>
      <c r="V8" s="106"/>
      <c r="W8" s="106"/>
      <c r="X8" s="106"/>
      <c r="Y8" s="106"/>
      <c r="Z8" s="54"/>
      <c r="AA8" s="106"/>
      <c r="AB8" s="106"/>
      <c r="AC8" s="106"/>
      <c r="AD8" s="106"/>
      <c r="AE8" s="106"/>
      <c r="AF8" s="106"/>
      <c r="AG8" s="106"/>
      <c r="AH8" s="106"/>
    </row>
    <row r="9" spans="2:34" x14ac:dyDescent="0.25">
      <c r="B9" s="1157">
        <f>'Dependable Capacity'!I4</f>
        <v>2021</v>
      </c>
      <c r="C9" s="196">
        <f>'Dependable Capacity'!J4</f>
        <v>0</v>
      </c>
      <c r="D9" s="196">
        <f>SUMIF('Dependable Capacity'!$C$9:$C$14,'Levelized Bid Price @100% CUF'!$B9,'Dependable Capacity'!$F$9:$F$14)</f>
        <v>0</v>
      </c>
      <c r="E9" s="196">
        <f>'Dependable Capacity'!L4</f>
        <v>0</v>
      </c>
      <c r="F9" s="196">
        <f>'Dependable Capacity'!M4</f>
        <v>0</v>
      </c>
      <c r="G9" s="196">
        <f>'Dependable Capacity'!N4</f>
        <v>0</v>
      </c>
      <c r="H9" s="196">
        <f>'Dependable Capacity'!O4</f>
        <v>0</v>
      </c>
      <c r="I9" s="976">
        <f>'Dependable Capacity'!P4</f>
        <v>0</v>
      </c>
      <c r="J9" s="54"/>
      <c r="K9" s="106"/>
      <c r="L9" s="106"/>
      <c r="M9" s="106"/>
      <c r="N9" s="106"/>
      <c r="O9" s="106"/>
      <c r="P9" s="106"/>
      <c r="Q9" s="106"/>
      <c r="R9" s="54"/>
      <c r="S9" s="106"/>
      <c r="T9" s="106"/>
      <c r="U9" s="106"/>
      <c r="V9" s="106"/>
      <c r="W9" s="106"/>
      <c r="X9" s="106"/>
      <c r="Y9" s="106"/>
      <c r="Z9" s="54"/>
      <c r="AA9" s="106"/>
      <c r="AB9" s="106"/>
      <c r="AC9" s="106"/>
      <c r="AD9" s="106"/>
      <c r="AE9" s="106"/>
      <c r="AF9" s="106"/>
      <c r="AG9" s="106"/>
      <c r="AH9" s="106"/>
    </row>
    <row r="10" spans="2:34" x14ac:dyDescent="0.25">
      <c r="B10" s="1157">
        <f>'Dependable Capacity'!I5</f>
        <v>2022</v>
      </c>
      <c r="C10" s="196">
        <f>'Dependable Capacity'!J5</f>
        <v>0</v>
      </c>
      <c r="D10" s="196">
        <f>SUMIF('Dependable Capacity'!$C$9:$C$14,'Levelized Bid Price @100% CUF'!$B10,'Dependable Capacity'!$F$9:$F$14)</f>
        <v>0</v>
      </c>
      <c r="E10" s="196">
        <f>'Dependable Capacity'!L5</f>
        <v>0</v>
      </c>
      <c r="F10" s="196">
        <f>'Dependable Capacity'!M5</f>
        <v>0</v>
      </c>
      <c r="G10" s="196">
        <f>'Dependable Capacity'!N5</f>
        <v>0</v>
      </c>
      <c r="H10" s="196">
        <f>'Dependable Capacity'!O5</f>
        <v>0</v>
      </c>
      <c r="I10" s="976">
        <f>'Dependable Capacity'!P5</f>
        <v>0</v>
      </c>
      <c r="J10" s="54"/>
      <c r="K10" s="106"/>
      <c r="L10" s="106"/>
      <c r="M10" s="106"/>
      <c r="N10" s="106"/>
      <c r="O10" s="106"/>
      <c r="P10" s="106"/>
      <c r="Q10" s="106"/>
      <c r="R10" s="54"/>
      <c r="S10" s="106"/>
      <c r="T10" s="106"/>
      <c r="U10" s="106"/>
      <c r="V10" s="106"/>
      <c r="W10" s="106"/>
      <c r="X10" s="106"/>
      <c r="Y10" s="106"/>
      <c r="Z10" s="54"/>
      <c r="AA10" s="106"/>
      <c r="AB10" s="106"/>
      <c r="AC10" s="106"/>
      <c r="AD10" s="106"/>
      <c r="AE10" s="106"/>
      <c r="AF10" s="106"/>
      <c r="AG10" s="106"/>
      <c r="AH10" s="106"/>
    </row>
    <row r="11" spans="2:34" x14ac:dyDescent="0.25">
      <c r="B11" s="1157">
        <f>'Dependable Capacity'!I6</f>
        <v>2023</v>
      </c>
      <c r="C11" s="196">
        <f>'Dependable Capacity'!J6</f>
        <v>0</v>
      </c>
      <c r="D11" s="196">
        <f>SUMIF('Dependable Capacity'!$C$9:$C$14,'Levelized Bid Price @100% CUF'!$B11,'Dependable Capacity'!$F$9:$F$14)</f>
        <v>0</v>
      </c>
      <c r="E11" s="196">
        <f>'Dependable Capacity'!L6</f>
        <v>0</v>
      </c>
      <c r="F11" s="196">
        <f>'Dependable Capacity'!M6</f>
        <v>0</v>
      </c>
      <c r="G11" s="196">
        <f>'Dependable Capacity'!N6</f>
        <v>0</v>
      </c>
      <c r="H11" s="196">
        <f>'Dependable Capacity'!O6</f>
        <v>0</v>
      </c>
      <c r="I11" s="976">
        <f>'Dependable Capacity'!P6</f>
        <v>0</v>
      </c>
      <c r="J11" s="54"/>
      <c r="K11" s="106"/>
      <c r="L11" s="106"/>
      <c r="M11" s="106"/>
      <c r="N11" s="106"/>
      <c r="O11" s="106"/>
      <c r="P11" s="106"/>
      <c r="Q11" s="106"/>
      <c r="R11" s="54"/>
      <c r="S11" s="106"/>
      <c r="T11" s="106"/>
      <c r="U11" s="106"/>
      <c r="V11" s="106"/>
      <c r="W11" s="106"/>
      <c r="X11" s="106"/>
      <c r="Y11" s="106"/>
      <c r="Z11" s="54"/>
      <c r="AA11" s="106"/>
      <c r="AB11" s="106"/>
      <c r="AC11" s="106"/>
      <c r="AD11" s="106"/>
      <c r="AE11" s="106"/>
      <c r="AF11" s="106"/>
      <c r="AG11" s="106"/>
      <c r="AH11" s="106"/>
    </row>
    <row r="12" spans="2:34" x14ac:dyDescent="0.25">
      <c r="B12" s="1157">
        <f>'Dependable Capacity'!I7</f>
        <v>2024</v>
      </c>
      <c r="C12" s="196">
        <f>'Dependable Capacity'!J7</f>
        <v>0</v>
      </c>
      <c r="D12" s="196">
        <f>SUMIF('Dependable Capacity'!$C$9:$C$14,'Levelized Bid Price @100% CUF'!$B12,'Dependable Capacity'!$F$9:$F$14)</f>
        <v>0</v>
      </c>
      <c r="E12" s="196">
        <f>'Dependable Capacity'!L7</f>
        <v>0</v>
      </c>
      <c r="F12" s="196">
        <f>'Dependable Capacity'!M7</f>
        <v>0</v>
      </c>
      <c r="G12" s="196">
        <f>'Dependable Capacity'!N7</f>
        <v>0</v>
      </c>
      <c r="H12" s="196">
        <f>'Dependable Capacity'!O7</f>
        <v>0</v>
      </c>
      <c r="I12" s="976">
        <f>'Dependable Capacity'!P7</f>
        <v>0</v>
      </c>
      <c r="J12" s="54"/>
      <c r="K12" s="106"/>
      <c r="L12" s="106"/>
      <c r="M12" s="106"/>
      <c r="N12" s="106"/>
      <c r="O12" s="106"/>
      <c r="P12" s="106"/>
      <c r="Q12" s="106"/>
      <c r="R12" s="54"/>
      <c r="S12" s="106"/>
      <c r="T12" s="106"/>
      <c r="U12" s="106"/>
      <c r="V12" s="106"/>
      <c r="W12" s="106"/>
      <c r="X12" s="106"/>
      <c r="Y12" s="106"/>
      <c r="Z12" s="54"/>
      <c r="AA12" s="106"/>
      <c r="AB12" s="106"/>
      <c r="AC12" s="106"/>
      <c r="AD12" s="106"/>
      <c r="AE12" s="106"/>
      <c r="AF12" s="106"/>
      <c r="AG12" s="106"/>
      <c r="AH12" s="106"/>
    </row>
    <row r="13" spans="2:34" x14ac:dyDescent="0.25">
      <c r="B13" s="1157">
        <f>'Dependable Capacity'!I8</f>
        <v>2025</v>
      </c>
      <c r="C13" s="196">
        <f>'Dependable Capacity'!J8</f>
        <v>0</v>
      </c>
      <c r="D13" s="196">
        <f>SUMIF('Dependable Capacity'!$C$9:$C$14,'Levelized Bid Price @100% CUF'!$B13,'Dependable Capacity'!$F$9:$F$14)</f>
        <v>0</v>
      </c>
      <c r="E13" s="196">
        <f>'Dependable Capacity'!L8</f>
        <v>0</v>
      </c>
      <c r="F13" s="196">
        <f>'Dependable Capacity'!M8</f>
        <v>0</v>
      </c>
      <c r="G13" s="196">
        <f>'Dependable Capacity'!N8</f>
        <v>0</v>
      </c>
      <c r="H13" s="196">
        <f>'Dependable Capacity'!O8</f>
        <v>0</v>
      </c>
      <c r="I13" s="976">
        <f>'Dependable Capacity'!P8</f>
        <v>0</v>
      </c>
      <c r="J13" s="54"/>
      <c r="K13" s="106"/>
      <c r="L13" s="106"/>
      <c r="M13" s="106"/>
      <c r="N13" s="106"/>
      <c r="O13" s="106"/>
      <c r="P13" s="106"/>
      <c r="Q13" s="106"/>
      <c r="R13" s="54"/>
      <c r="S13" s="106"/>
      <c r="T13" s="106"/>
      <c r="U13" s="106"/>
      <c r="V13" s="106"/>
      <c r="W13" s="106"/>
      <c r="X13" s="106"/>
      <c r="Y13" s="106"/>
      <c r="Z13" s="54"/>
      <c r="AA13" s="106"/>
      <c r="AB13" s="106"/>
      <c r="AC13" s="106"/>
      <c r="AD13" s="106"/>
      <c r="AE13" s="106"/>
      <c r="AF13" s="106"/>
      <c r="AG13" s="106"/>
      <c r="AH13" s="106"/>
    </row>
    <row r="14" spans="2:34" ht="13.8" thickBot="1" x14ac:dyDescent="0.3">
      <c r="B14" s="214">
        <f>'Dependable Capacity'!I9</f>
        <v>2026</v>
      </c>
      <c r="C14" s="216">
        <f>'Dependable Capacity'!J9</f>
        <v>0</v>
      </c>
      <c r="D14" s="216">
        <f>SUMIF('Dependable Capacity'!$C$9:$C$14,'Levelized Bid Price @100% CUF'!$B14,'Dependable Capacity'!$F$9:$F$14)</f>
        <v>0</v>
      </c>
      <c r="E14" s="216">
        <f>'Dependable Capacity'!L9</f>
        <v>0</v>
      </c>
      <c r="F14" s="216">
        <f>'Dependable Capacity'!M9</f>
        <v>0</v>
      </c>
      <c r="G14" s="216">
        <f>'Dependable Capacity'!N9</f>
        <v>0</v>
      </c>
      <c r="H14" s="216">
        <f>'Dependable Capacity'!O9</f>
        <v>0</v>
      </c>
      <c r="I14" s="977">
        <f>'Dependable Capacity'!P9</f>
        <v>0</v>
      </c>
      <c r="J14" s="54"/>
      <c r="K14" s="106"/>
      <c r="L14" s="106"/>
      <c r="M14" s="106"/>
      <c r="N14" s="106"/>
      <c r="O14" s="106"/>
      <c r="P14" s="106"/>
      <c r="Q14" s="106"/>
      <c r="R14" s="54"/>
      <c r="S14" s="106"/>
      <c r="T14" s="106"/>
      <c r="U14" s="106"/>
      <c r="V14" s="106"/>
      <c r="W14" s="106"/>
      <c r="X14" s="106"/>
      <c r="Y14" s="106"/>
      <c r="Z14" s="54"/>
      <c r="AA14" s="106"/>
      <c r="AB14" s="106"/>
      <c r="AC14" s="106"/>
      <c r="AD14" s="106"/>
      <c r="AE14" s="106"/>
      <c r="AF14" s="106"/>
      <c r="AG14" s="106"/>
      <c r="AH14" s="106"/>
    </row>
    <row r="15" spans="2:34" ht="13.8" thickBot="1" x14ac:dyDescent="0.3">
      <c r="B15" s="106"/>
      <c r="C15" s="106"/>
      <c r="D15" s="106"/>
      <c r="E15" s="106"/>
      <c r="F15" s="106"/>
      <c r="G15" s="106"/>
      <c r="H15" s="106"/>
      <c r="I15" s="106"/>
      <c r="J15" s="54"/>
      <c r="K15" s="106"/>
      <c r="L15" s="106"/>
      <c r="M15" s="106"/>
      <c r="N15" s="106"/>
      <c r="O15" s="106"/>
      <c r="P15" s="106"/>
      <c r="Q15" s="106"/>
      <c r="R15" s="54"/>
      <c r="S15" s="106"/>
      <c r="T15" s="106"/>
      <c r="U15" s="106"/>
      <c r="V15" s="106"/>
      <c r="W15" s="106"/>
      <c r="X15" s="106"/>
      <c r="Y15" s="106"/>
      <c r="Z15" s="54"/>
      <c r="AA15" s="106"/>
      <c r="AB15" s="106"/>
      <c r="AC15" s="106"/>
      <c r="AD15" s="106"/>
      <c r="AE15" s="106"/>
      <c r="AF15" s="106"/>
      <c r="AG15" s="106"/>
      <c r="AH15" s="106"/>
    </row>
    <row r="16" spans="2:34" ht="18.600000000000001" customHeight="1" thickBot="1" x14ac:dyDescent="0.3">
      <c r="B16" s="1154" t="s">
        <v>59</v>
      </c>
      <c r="C16" s="1279" t="s">
        <v>330</v>
      </c>
      <c r="D16" s="1279"/>
      <c r="E16" s="1279"/>
      <c r="F16" s="1279"/>
      <c r="G16" s="1279"/>
      <c r="H16" s="1279"/>
      <c r="I16" s="1280"/>
      <c r="J16" s="137"/>
      <c r="K16" s="1278" t="s">
        <v>345</v>
      </c>
      <c r="L16" s="1279"/>
      <c r="M16" s="1279"/>
      <c r="N16" s="1279"/>
      <c r="O16" s="1279"/>
      <c r="P16" s="1279"/>
      <c r="Q16" s="1280"/>
      <c r="R16" s="139"/>
      <c r="S16" s="1278" t="s">
        <v>328</v>
      </c>
      <c r="T16" s="1279"/>
      <c r="U16" s="1279"/>
      <c r="V16" s="1279"/>
      <c r="W16" s="1279"/>
      <c r="X16" s="1279"/>
      <c r="Y16" s="1280"/>
      <c r="Z16" s="156"/>
      <c r="AA16" s="1278" t="s">
        <v>329</v>
      </c>
      <c r="AB16" s="1279"/>
      <c r="AC16" s="1279"/>
      <c r="AD16" s="1279"/>
      <c r="AE16" s="1279"/>
      <c r="AF16" s="1279"/>
      <c r="AG16" s="1279"/>
      <c r="AH16" s="1280"/>
    </row>
    <row r="17" spans="2:34" x14ac:dyDescent="0.25">
      <c r="B17" s="978" t="s">
        <v>295</v>
      </c>
      <c r="C17" s="974" t="s">
        <v>51</v>
      </c>
      <c r="D17" s="974" t="s">
        <v>50</v>
      </c>
      <c r="E17" s="974" t="s">
        <v>52</v>
      </c>
      <c r="F17" s="974" t="s">
        <v>206</v>
      </c>
      <c r="G17" s="974" t="s">
        <v>12</v>
      </c>
      <c r="H17" s="974" t="s">
        <v>177</v>
      </c>
      <c r="I17" s="975" t="s">
        <v>58</v>
      </c>
      <c r="J17" s="54"/>
      <c r="K17" s="973" t="str">
        <f t="shared" ref="K17:Q17" si="0">C17</f>
        <v>Hydro</v>
      </c>
      <c r="L17" s="974" t="str">
        <f t="shared" si="0"/>
        <v>Solar</v>
      </c>
      <c r="M17" s="974" t="str">
        <f t="shared" si="0"/>
        <v>Biomass</v>
      </c>
      <c r="N17" s="974" t="str">
        <f t="shared" si="0"/>
        <v>Biodiesel</v>
      </c>
      <c r="O17" s="974" t="str">
        <f t="shared" si="0"/>
        <v>LNG</v>
      </c>
      <c r="P17" s="974" t="str">
        <f t="shared" si="0"/>
        <v>Bunker</v>
      </c>
      <c r="Q17" s="975" t="str">
        <f t="shared" si="0"/>
        <v>LFO Diesel</v>
      </c>
      <c r="R17" s="54"/>
      <c r="S17" s="973" t="str">
        <f t="shared" ref="S17:Y17" si="1">C17</f>
        <v>Hydro</v>
      </c>
      <c r="T17" s="974" t="str">
        <f t="shared" si="1"/>
        <v>Solar</v>
      </c>
      <c r="U17" s="974" t="str">
        <f t="shared" si="1"/>
        <v>Biomass</v>
      </c>
      <c r="V17" s="974" t="str">
        <f t="shared" si="1"/>
        <v>Biodiesel</v>
      </c>
      <c r="W17" s="974" t="str">
        <f t="shared" si="1"/>
        <v>LNG</v>
      </c>
      <c r="X17" s="974" t="str">
        <f t="shared" si="1"/>
        <v>Bunker</v>
      </c>
      <c r="Y17" s="975" t="str">
        <f t="shared" si="1"/>
        <v>LFO Diesel</v>
      </c>
      <c r="Z17" s="979"/>
      <c r="AA17" s="743"/>
      <c r="AB17" s="974" t="s">
        <v>51</v>
      </c>
      <c r="AC17" s="974" t="s">
        <v>50</v>
      </c>
      <c r="AD17" s="974" t="s">
        <v>52</v>
      </c>
      <c r="AE17" s="974" t="s">
        <v>206</v>
      </c>
      <c r="AF17" s="974" t="s">
        <v>12</v>
      </c>
      <c r="AG17" s="974" t="s">
        <v>177</v>
      </c>
      <c r="AH17" s="975" t="s">
        <v>58</v>
      </c>
    </row>
    <row r="18" spans="2:34" x14ac:dyDescent="0.25">
      <c r="B18" s="980" t="s">
        <v>231</v>
      </c>
      <c r="C18" s="981">
        <f t="array" ref="C18:I18">TRANSPOSE(Parameters!$C$74:$C$80)</f>
        <v>0.6</v>
      </c>
      <c r="D18" s="981">
        <v>0.15</v>
      </c>
      <c r="E18" s="981">
        <v>0.72</v>
      </c>
      <c r="F18" s="981">
        <v>0.85</v>
      </c>
      <c r="G18" s="981">
        <v>0.85</v>
      </c>
      <c r="H18" s="981">
        <v>0.85</v>
      </c>
      <c r="I18" s="982">
        <v>0.85</v>
      </c>
      <c r="J18" s="138"/>
      <c r="K18" s="1157"/>
      <c r="L18" s="1155"/>
      <c r="M18" s="1155"/>
      <c r="N18" s="1155"/>
      <c r="O18" s="1155"/>
      <c r="P18" s="1155"/>
      <c r="Q18" s="1156"/>
      <c r="R18" s="54"/>
      <c r="S18" s="1283"/>
      <c r="T18" s="1281"/>
      <c r="U18" s="1281"/>
      <c r="V18" s="1281"/>
      <c r="W18" s="1281"/>
      <c r="X18" s="1281"/>
      <c r="Y18" s="1282"/>
      <c r="Z18" s="983"/>
      <c r="AA18" s="596"/>
      <c r="AB18" s="1281" t="s">
        <v>283</v>
      </c>
      <c r="AC18" s="1281"/>
      <c r="AD18" s="1281"/>
      <c r="AE18" s="1281"/>
      <c r="AF18" s="1281"/>
      <c r="AG18" s="1281"/>
      <c r="AH18" s="1282"/>
    </row>
    <row r="19" spans="2:34" x14ac:dyDescent="0.25">
      <c r="B19" s="1157">
        <v>2022</v>
      </c>
      <c r="C19" s="258">
        <f t="shared" ref="C19:I23" si="2">C10*C$18*8760</f>
        <v>0</v>
      </c>
      <c r="D19" s="258">
        <f t="shared" si="2"/>
        <v>0</v>
      </c>
      <c r="E19" s="258">
        <f t="shared" si="2"/>
        <v>0</v>
      </c>
      <c r="F19" s="258">
        <f t="shared" si="2"/>
        <v>0</v>
      </c>
      <c r="G19" s="258">
        <f t="shared" si="2"/>
        <v>0</v>
      </c>
      <c r="H19" s="258">
        <f t="shared" si="2"/>
        <v>0</v>
      </c>
      <c r="I19" s="259">
        <f t="shared" si="2"/>
        <v>0</v>
      </c>
      <c r="J19" s="54"/>
      <c r="K19" s="984">
        <f>'Inflated Bid Prices After Tax'!AM5</f>
        <v>0</v>
      </c>
      <c r="L19" s="985">
        <f>'Inflated Bid Prices After Tax'!AN5</f>
        <v>0</v>
      </c>
      <c r="M19" s="985">
        <f>'Inflated Bid Prices After Tax'!AO5</f>
        <v>0</v>
      </c>
      <c r="N19" s="985">
        <f>'Inflated Bid Prices After Tax'!AP5</f>
        <v>0</v>
      </c>
      <c r="O19" s="985">
        <f>'Inflated Bid Prices After Tax'!AQ5</f>
        <v>0</v>
      </c>
      <c r="P19" s="985">
        <f>'Inflated Bid Prices After Tax'!AR5</f>
        <v>0</v>
      </c>
      <c r="Q19" s="986">
        <f>'Inflated Bid Prices After Tax'!AS5</f>
        <v>0</v>
      </c>
      <c r="R19" s="54"/>
      <c r="S19" s="987">
        <f>K19*C19*1000</f>
        <v>0</v>
      </c>
      <c r="T19" s="751">
        <f t="shared" ref="S19:Y23" si="3">L19*D19*1000</f>
        <v>0</v>
      </c>
      <c r="U19" s="751">
        <f t="shared" si="3"/>
        <v>0</v>
      </c>
      <c r="V19" s="751">
        <f t="shared" si="3"/>
        <v>0</v>
      </c>
      <c r="W19" s="751">
        <f t="shared" si="3"/>
        <v>0</v>
      </c>
      <c r="X19" s="751">
        <f t="shared" si="3"/>
        <v>0</v>
      </c>
      <c r="Y19" s="988">
        <f t="shared" si="3"/>
        <v>0</v>
      </c>
      <c r="Z19" s="54"/>
      <c r="AA19" s="596"/>
      <c r="AB19" s="751">
        <f>S19/(1+$C$3)^($B19-$C$4)</f>
        <v>0</v>
      </c>
      <c r="AC19" s="751">
        <f t="shared" ref="AB19:AH23" si="4">T19/(1+$C$3)^($B19-$C$4)</f>
        <v>0</v>
      </c>
      <c r="AD19" s="751">
        <f t="shared" si="4"/>
        <v>0</v>
      </c>
      <c r="AE19" s="751">
        <f t="shared" si="4"/>
        <v>0</v>
      </c>
      <c r="AF19" s="751">
        <f t="shared" si="4"/>
        <v>0</v>
      </c>
      <c r="AG19" s="751">
        <f>X19/(1+$C$3)^($B19-$C$4)</f>
        <v>0</v>
      </c>
      <c r="AH19" s="988">
        <f t="shared" si="4"/>
        <v>0</v>
      </c>
    </row>
    <row r="20" spans="2:34" x14ac:dyDescent="0.25">
      <c r="B20" s="1157">
        <v>2023</v>
      </c>
      <c r="C20" s="258">
        <f t="shared" si="2"/>
        <v>0</v>
      </c>
      <c r="D20" s="258">
        <f t="shared" si="2"/>
        <v>0</v>
      </c>
      <c r="E20" s="258">
        <f t="shared" si="2"/>
        <v>0</v>
      </c>
      <c r="F20" s="258">
        <f t="shared" si="2"/>
        <v>0</v>
      </c>
      <c r="G20" s="258">
        <f t="shared" si="2"/>
        <v>0</v>
      </c>
      <c r="H20" s="258">
        <f t="shared" si="2"/>
        <v>0</v>
      </c>
      <c r="I20" s="259">
        <f t="shared" si="2"/>
        <v>0</v>
      </c>
      <c r="J20" s="54"/>
      <c r="K20" s="984">
        <f>'Inflated Bid Prices After Tax'!AM6</f>
        <v>0</v>
      </c>
      <c r="L20" s="985">
        <f>'Inflated Bid Prices After Tax'!AN6</f>
        <v>0</v>
      </c>
      <c r="M20" s="985">
        <f>'Inflated Bid Prices After Tax'!AO6</f>
        <v>0</v>
      </c>
      <c r="N20" s="985">
        <f>'Inflated Bid Prices After Tax'!AP6</f>
        <v>0</v>
      </c>
      <c r="O20" s="985">
        <f>'Inflated Bid Prices After Tax'!AQ6</f>
        <v>0</v>
      </c>
      <c r="P20" s="985">
        <f>'Inflated Bid Prices After Tax'!AR6</f>
        <v>0</v>
      </c>
      <c r="Q20" s="986">
        <f>'Inflated Bid Prices After Tax'!AS6</f>
        <v>0</v>
      </c>
      <c r="R20" s="54"/>
      <c r="S20" s="987">
        <f t="shared" si="3"/>
        <v>0</v>
      </c>
      <c r="T20" s="751">
        <f t="shared" si="3"/>
        <v>0</v>
      </c>
      <c r="U20" s="751">
        <f t="shared" si="3"/>
        <v>0</v>
      </c>
      <c r="V20" s="751">
        <f t="shared" si="3"/>
        <v>0</v>
      </c>
      <c r="W20" s="751">
        <f t="shared" si="3"/>
        <v>0</v>
      </c>
      <c r="X20" s="751">
        <f t="shared" si="3"/>
        <v>0</v>
      </c>
      <c r="Y20" s="988">
        <f t="shared" si="3"/>
        <v>0</v>
      </c>
      <c r="Z20" s="54"/>
      <c r="AA20" s="596"/>
      <c r="AB20" s="751">
        <f t="shared" si="4"/>
        <v>0</v>
      </c>
      <c r="AC20" s="751">
        <f t="shared" si="4"/>
        <v>0</v>
      </c>
      <c r="AD20" s="751">
        <f t="shared" si="4"/>
        <v>0</v>
      </c>
      <c r="AE20" s="751">
        <f t="shared" si="4"/>
        <v>0</v>
      </c>
      <c r="AF20" s="751">
        <f t="shared" si="4"/>
        <v>0</v>
      </c>
      <c r="AG20" s="751">
        <f t="shared" si="4"/>
        <v>0</v>
      </c>
      <c r="AH20" s="988">
        <f t="shared" si="4"/>
        <v>0</v>
      </c>
    </row>
    <row r="21" spans="2:34" x14ac:dyDescent="0.25">
      <c r="B21" s="1157">
        <v>2024</v>
      </c>
      <c r="C21" s="258">
        <f t="shared" si="2"/>
        <v>0</v>
      </c>
      <c r="D21" s="258">
        <f t="shared" si="2"/>
        <v>0</v>
      </c>
      <c r="E21" s="258">
        <f t="shared" si="2"/>
        <v>0</v>
      </c>
      <c r="F21" s="258">
        <f t="shared" si="2"/>
        <v>0</v>
      </c>
      <c r="G21" s="258">
        <f t="shared" si="2"/>
        <v>0</v>
      </c>
      <c r="H21" s="258">
        <f t="shared" si="2"/>
        <v>0</v>
      </c>
      <c r="I21" s="259">
        <f t="shared" si="2"/>
        <v>0</v>
      </c>
      <c r="J21" s="54"/>
      <c r="K21" s="984">
        <f>'Inflated Bid Prices After Tax'!AM7</f>
        <v>0</v>
      </c>
      <c r="L21" s="985">
        <f>'Inflated Bid Prices After Tax'!AN7</f>
        <v>0</v>
      </c>
      <c r="M21" s="985">
        <f>'Inflated Bid Prices After Tax'!AO7</f>
        <v>0</v>
      </c>
      <c r="N21" s="985">
        <f>'Inflated Bid Prices After Tax'!AP7</f>
        <v>0</v>
      </c>
      <c r="O21" s="985">
        <f>'Inflated Bid Prices After Tax'!AQ7</f>
        <v>0</v>
      </c>
      <c r="P21" s="985">
        <f>'Inflated Bid Prices After Tax'!AR7</f>
        <v>0</v>
      </c>
      <c r="Q21" s="986">
        <f>'Inflated Bid Prices After Tax'!AS7</f>
        <v>0</v>
      </c>
      <c r="R21" s="54"/>
      <c r="S21" s="987">
        <f t="shared" si="3"/>
        <v>0</v>
      </c>
      <c r="T21" s="751">
        <f t="shared" si="3"/>
        <v>0</v>
      </c>
      <c r="U21" s="751">
        <f t="shared" si="3"/>
        <v>0</v>
      </c>
      <c r="V21" s="751">
        <f t="shared" si="3"/>
        <v>0</v>
      </c>
      <c r="W21" s="751">
        <f t="shared" si="3"/>
        <v>0</v>
      </c>
      <c r="X21" s="751">
        <f t="shared" si="3"/>
        <v>0</v>
      </c>
      <c r="Y21" s="988">
        <f t="shared" si="3"/>
        <v>0</v>
      </c>
      <c r="Z21" s="54"/>
      <c r="AA21" s="596"/>
      <c r="AB21" s="751">
        <f t="shared" si="4"/>
        <v>0</v>
      </c>
      <c r="AC21" s="751">
        <f t="shared" si="4"/>
        <v>0</v>
      </c>
      <c r="AD21" s="751">
        <f t="shared" si="4"/>
        <v>0</v>
      </c>
      <c r="AE21" s="751">
        <f t="shared" si="4"/>
        <v>0</v>
      </c>
      <c r="AF21" s="751">
        <f t="shared" si="4"/>
        <v>0</v>
      </c>
      <c r="AG21" s="751">
        <f t="shared" si="4"/>
        <v>0</v>
      </c>
      <c r="AH21" s="988">
        <f t="shared" si="4"/>
        <v>0</v>
      </c>
    </row>
    <row r="22" spans="2:34" x14ac:dyDescent="0.25">
      <c r="B22" s="1157">
        <v>2025</v>
      </c>
      <c r="C22" s="258">
        <f t="shared" si="2"/>
        <v>0</v>
      </c>
      <c r="D22" s="258">
        <f t="shared" si="2"/>
        <v>0</v>
      </c>
      <c r="E22" s="258">
        <f t="shared" si="2"/>
        <v>0</v>
      </c>
      <c r="F22" s="258">
        <f t="shared" si="2"/>
        <v>0</v>
      </c>
      <c r="G22" s="258">
        <f t="shared" si="2"/>
        <v>0</v>
      </c>
      <c r="H22" s="258">
        <f t="shared" si="2"/>
        <v>0</v>
      </c>
      <c r="I22" s="259">
        <f t="shared" si="2"/>
        <v>0</v>
      </c>
      <c r="J22" s="54"/>
      <c r="K22" s="984">
        <f>'Inflated Bid Prices After Tax'!AM8</f>
        <v>0</v>
      </c>
      <c r="L22" s="985">
        <f>'Inflated Bid Prices After Tax'!AN8</f>
        <v>0</v>
      </c>
      <c r="M22" s="985">
        <f>'Inflated Bid Prices After Tax'!AO8</f>
        <v>0</v>
      </c>
      <c r="N22" s="985">
        <f>'Inflated Bid Prices After Tax'!AP8</f>
        <v>0</v>
      </c>
      <c r="O22" s="985">
        <f>'Inflated Bid Prices After Tax'!AQ8</f>
        <v>0</v>
      </c>
      <c r="P22" s="985">
        <f>'Inflated Bid Prices After Tax'!AR8</f>
        <v>0</v>
      </c>
      <c r="Q22" s="986">
        <f>'Inflated Bid Prices After Tax'!AS8</f>
        <v>0</v>
      </c>
      <c r="R22" s="54"/>
      <c r="S22" s="987">
        <f t="shared" si="3"/>
        <v>0</v>
      </c>
      <c r="T22" s="751">
        <f t="shared" si="3"/>
        <v>0</v>
      </c>
      <c r="U22" s="751">
        <f t="shared" si="3"/>
        <v>0</v>
      </c>
      <c r="V22" s="751">
        <f t="shared" si="3"/>
        <v>0</v>
      </c>
      <c r="W22" s="751">
        <f t="shared" si="3"/>
        <v>0</v>
      </c>
      <c r="X22" s="751">
        <f t="shared" si="3"/>
        <v>0</v>
      </c>
      <c r="Y22" s="988">
        <f t="shared" si="3"/>
        <v>0</v>
      </c>
      <c r="Z22" s="54"/>
      <c r="AA22" s="596"/>
      <c r="AB22" s="751">
        <f t="shared" si="4"/>
        <v>0</v>
      </c>
      <c r="AC22" s="751">
        <f t="shared" si="4"/>
        <v>0</v>
      </c>
      <c r="AD22" s="751">
        <f t="shared" si="4"/>
        <v>0</v>
      </c>
      <c r="AE22" s="751">
        <f t="shared" si="4"/>
        <v>0</v>
      </c>
      <c r="AF22" s="751">
        <f t="shared" si="4"/>
        <v>0</v>
      </c>
      <c r="AG22" s="751">
        <f t="shared" si="4"/>
        <v>0</v>
      </c>
      <c r="AH22" s="988">
        <f t="shared" si="4"/>
        <v>0</v>
      </c>
    </row>
    <row r="23" spans="2:34" x14ac:dyDescent="0.25">
      <c r="B23" s="1157">
        <v>2026</v>
      </c>
      <c r="C23" s="258">
        <f t="shared" si="2"/>
        <v>0</v>
      </c>
      <c r="D23" s="258">
        <f t="shared" si="2"/>
        <v>0</v>
      </c>
      <c r="E23" s="258">
        <f t="shared" si="2"/>
        <v>0</v>
      </c>
      <c r="F23" s="258">
        <f t="shared" si="2"/>
        <v>0</v>
      </c>
      <c r="G23" s="258">
        <f t="shared" si="2"/>
        <v>0</v>
      </c>
      <c r="H23" s="258">
        <f t="shared" si="2"/>
        <v>0</v>
      </c>
      <c r="I23" s="259">
        <f t="shared" si="2"/>
        <v>0</v>
      </c>
      <c r="J23" s="54"/>
      <c r="K23" s="984">
        <f>'Inflated Bid Prices After Tax'!AM9</f>
        <v>0</v>
      </c>
      <c r="L23" s="985">
        <f>'Inflated Bid Prices After Tax'!AN9</f>
        <v>0</v>
      </c>
      <c r="M23" s="985">
        <f>'Inflated Bid Prices After Tax'!AO9</f>
        <v>0</v>
      </c>
      <c r="N23" s="985">
        <f>'Inflated Bid Prices After Tax'!AP9</f>
        <v>0</v>
      </c>
      <c r="O23" s="985">
        <f>'Inflated Bid Prices After Tax'!AQ9</f>
        <v>0</v>
      </c>
      <c r="P23" s="985">
        <f>'Inflated Bid Prices After Tax'!AR9</f>
        <v>0</v>
      </c>
      <c r="Q23" s="986">
        <f>'Inflated Bid Prices After Tax'!AS9</f>
        <v>0</v>
      </c>
      <c r="R23" s="54"/>
      <c r="S23" s="987">
        <f t="shared" si="3"/>
        <v>0</v>
      </c>
      <c r="T23" s="751">
        <f t="shared" si="3"/>
        <v>0</v>
      </c>
      <c r="U23" s="751">
        <f t="shared" si="3"/>
        <v>0</v>
      </c>
      <c r="V23" s="751">
        <f t="shared" si="3"/>
        <v>0</v>
      </c>
      <c r="W23" s="751">
        <f t="shared" si="3"/>
        <v>0</v>
      </c>
      <c r="X23" s="751">
        <f t="shared" si="3"/>
        <v>0</v>
      </c>
      <c r="Y23" s="988">
        <f t="shared" si="3"/>
        <v>0</v>
      </c>
      <c r="Z23" s="54"/>
      <c r="AA23" s="596"/>
      <c r="AB23" s="751">
        <f t="shared" si="4"/>
        <v>0</v>
      </c>
      <c r="AC23" s="751">
        <f t="shared" si="4"/>
        <v>0</v>
      </c>
      <c r="AD23" s="751">
        <f t="shared" si="4"/>
        <v>0</v>
      </c>
      <c r="AE23" s="751">
        <f t="shared" si="4"/>
        <v>0</v>
      </c>
      <c r="AF23" s="751">
        <f t="shared" si="4"/>
        <v>0</v>
      </c>
      <c r="AG23" s="751">
        <f t="shared" si="4"/>
        <v>0</v>
      </c>
      <c r="AH23" s="988">
        <f t="shared" si="4"/>
        <v>0</v>
      </c>
    </row>
    <row r="24" spans="2:34" ht="15.6" customHeight="1" thickBot="1" x14ac:dyDescent="0.3">
      <c r="B24" s="214" t="s">
        <v>188</v>
      </c>
      <c r="C24" s="989">
        <f t="shared" ref="C24:I24" si="5">SUM(C19:C23)</f>
        <v>0</v>
      </c>
      <c r="D24" s="989">
        <f t="shared" si="5"/>
        <v>0</v>
      </c>
      <c r="E24" s="989">
        <f t="shared" si="5"/>
        <v>0</v>
      </c>
      <c r="F24" s="989">
        <f t="shared" si="5"/>
        <v>0</v>
      </c>
      <c r="G24" s="989">
        <f t="shared" si="5"/>
        <v>0</v>
      </c>
      <c r="H24" s="989">
        <f t="shared" si="5"/>
        <v>0</v>
      </c>
      <c r="I24" s="990">
        <f t="shared" si="5"/>
        <v>0</v>
      </c>
      <c r="J24" s="54"/>
      <c r="K24" s="991"/>
      <c r="L24" s="992"/>
      <c r="M24" s="992"/>
      <c r="N24" s="992"/>
      <c r="O24" s="992"/>
      <c r="P24" s="992"/>
      <c r="Q24" s="993"/>
      <c r="R24" s="54"/>
      <c r="S24" s="994"/>
      <c r="T24" s="299"/>
      <c r="U24" s="299"/>
      <c r="V24" s="299"/>
      <c r="W24" s="299"/>
      <c r="X24" s="299"/>
      <c r="Y24" s="746"/>
      <c r="Z24" s="54"/>
      <c r="AA24" s="1157" t="s">
        <v>188</v>
      </c>
      <c r="AB24" s="995">
        <f t="shared" ref="AB24:AH24" si="6">SUM(AB19:AB23)</f>
        <v>0</v>
      </c>
      <c r="AC24" s="995">
        <f t="shared" si="6"/>
        <v>0</v>
      </c>
      <c r="AD24" s="995">
        <f t="shared" si="6"/>
        <v>0</v>
      </c>
      <c r="AE24" s="995">
        <f t="shared" si="6"/>
        <v>0</v>
      </c>
      <c r="AF24" s="995">
        <f t="shared" si="6"/>
        <v>0</v>
      </c>
      <c r="AG24" s="995">
        <f t="shared" si="6"/>
        <v>0</v>
      </c>
      <c r="AH24" s="754">
        <f t="shared" si="6"/>
        <v>0</v>
      </c>
    </row>
    <row r="25" spans="2:34" ht="34.200000000000003" customHeight="1" thickBot="1" x14ac:dyDescent="0.3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996"/>
      <c r="W25" s="996"/>
      <c r="X25" s="996"/>
      <c r="Y25" s="996"/>
      <c r="Z25" s="996"/>
      <c r="AA25" s="997" t="s">
        <v>189</v>
      </c>
      <c r="AB25" s="998">
        <f t="shared" ref="AB25:AH25" si="7">IF((C24=0),0,(AB24/C24)/1000)</f>
        <v>0</v>
      </c>
      <c r="AC25" s="998">
        <f t="shared" si="7"/>
        <v>0</v>
      </c>
      <c r="AD25" s="998">
        <f t="shared" si="7"/>
        <v>0</v>
      </c>
      <c r="AE25" s="998">
        <f t="shared" si="7"/>
        <v>0</v>
      </c>
      <c r="AF25" s="998">
        <f t="shared" si="7"/>
        <v>0</v>
      </c>
      <c r="AG25" s="998">
        <f t="shared" si="7"/>
        <v>0</v>
      </c>
      <c r="AH25" s="999">
        <f t="shared" si="7"/>
        <v>0</v>
      </c>
    </row>
    <row r="26" spans="2:34" x14ac:dyDescent="0.25">
      <c r="B26" s="106"/>
      <c r="C26" s="106"/>
      <c r="D26" s="106"/>
      <c r="E26" s="106"/>
      <c r="F26" s="106"/>
      <c r="G26" s="106"/>
      <c r="H26" s="106"/>
      <c r="I26" s="106"/>
      <c r="J26" s="54"/>
      <c r="K26" s="106"/>
      <c r="L26" s="106"/>
      <c r="M26" s="106"/>
      <c r="N26" s="106"/>
      <c r="O26" s="106"/>
      <c r="P26" s="106"/>
      <c r="Q26" s="106"/>
      <c r="R26" s="54"/>
      <c r="S26" s="106"/>
      <c r="T26" s="106"/>
      <c r="U26" s="106"/>
      <c r="V26" s="106"/>
      <c r="W26" s="106"/>
      <c r="X26" s="106"/>
      <c r="Y26" s="106"/>
      <c r="Z26" s="54"/>
      <c r="AA26" s="106"/>
      <c r="AB26" s="106"/>
      <c r="AC26" s="106"/>
      <c r="AD26" s="106"/>
      <c r="AE26" s="106"/>
      <c r="AF26" s="106"/>
      <c r="AG26" s="106"/>
      <c r="AH26" s="106"/>
    </row>
    <row r="27" spans="2:34" ht="14.4" thickBot="1" x14ac:dyDescent="0.3">
      <c r="B27" s="263" t="s">
        <v>243</v>
      </c>
      <c r="C27" s="106"/>
      <c r="D27" s="106"/>
      <c r="E27" s="106"/>
      <c r="F27" s="106"/>
      <c r="G27" s="106"/>
      <c r="H27" s="106"/>
      <c r="I27" s="106"/>
      <c r="J27" s="54"/>
      <c r="K27" s="106"/>
      <c r="L27" s="106"/>
      <c r="M27" s="106"/>
      <c r="N27" s="106"/>
      <c r="O27" s="106"/>
      <c r="P27" s="106"/>
      <c r="Q27" s="106"/>
      <c r="R27" s="54"/>
      <c r="S27" s="106"/>
      <c r="T27" s="106"/>
      <c r="U27" s="106"/>
      <c r="V27" s="106"/>
      <c r="W27" s="106"/>
      <c r="X27" s="106"/>
      <c r="Y27" s="106"/>
      <c r="Z27" s="54"/>
      <c r="AA27" s="106"/>
      <c r="AB27" s="106"/>
      <c r="AC27" s="106"/>
      <c r="AD27" s="106"/>
      <c r="AE27" s="106"/>
      <c r="AF27" s="106"/>
      <c r="AG27" s="106"/>
      <c r="AH27" s="106"/>
    </row>
    <row r="28" spans="2:34" ht="19.8" customHeight="1" thickBot="1" x14ac:dyDescent="0.3">
      <c r="B28" s="1278" t="s">
        <v>320</v>
      </c>
      <c r="C28" s="1279"/>
      <c r="D28" s="1279"/>
      <c r="E28" s="1279"/>
      <c r="F28" s="1279"/>
      <c r="G28" s="1279"/>
      <c r="H28" s="1279"/>
      <c r="I28" s="1280"/>
      <c r="J28" s="54"/>
      <c r="K28" s="106"/>
      <c r="L28" s="106"/>
      <c r="M28" s="106"/>
      <c r="N28" s="106"/>
      <c r="O28" s="106"/>
      <c r="P28" s="106"/>
      <c r="Q28" s="106"/>
      <c r="R28" s="54"/>
      <c r="S28" s="106"/>
      <c r="T28" s="106"/>
      <c r="U28" s="106"/>
      <c r="V28" s="106"/>
      <c r="W28" s="106"/>
      <c r="X28" s="106"/>
      <c r="Y28" s="106"/>
      <c r="Z28" s="54"/>
      <c r="AA28" s="106"/>
      <c r="AB28" s="106"/>
      <c r="AC28" s="106"/>
      <c r="AD28" s="106"/>
      <c r="AE28" s="106"/>
      <c r="AF28" s="106"/>
      <c r="AG28" s="106"/>
      <c r="AH28" s="106"/>
    </row>
    <row r="29" spans="2:34" ht="18.600000000000001" customHeight="1" x14ac:dyDescent="0.25">
      <c r="B29" s="260" t="s">
        <v>2</v>
      </c>
      <c r="C29" s="901" t="str">
        <f>'Dependable Capacity'!J58</f>
        <v>Hydro</v>
      </c>
      <c r="D29" s="901" t="str">
        <f>'Dependable Capacity'!K58</f>
        <v>Solar</v>
      </c>
      <c r="E29" s="901" t="str">
        <f>'Dependable Capacity'!L58</f>
        <v>Biomass</v>
      </c>
      <c r="F29" s="901" t="str">
        <f>'Dependable Capacity'!M58</f>
        <v>Biodiesel</v>
      </c>
      <c r="G29" s="901" t="str">
        <f>'Dependable Capacity'!N58</f>
        <v>LNG</v>
      </c>
      <c r="H29" s="901" t="str">
        <f>'Dependable Capacity'!O58</f>
        <v>Bunker</v>
      </c>
      <c r="I29" s="1000" t="str">
        <f>'Dependable Capacity'!P58</f>
        <v>LFO Diesel</v>
      </c>
      <c r="J29" s="54"/>
      <c r="K29" s="106"/>
      <c r="L29" s="106"/>
      <c r="M29" s="106"/>
      <c r="N29" s="106"/>
      <c r="O29" s="106"/>
      <c r="P29" s="106"/>
      <c r="Q29" s="106"/>
      <c r="R29" s="54"/>
      <c r="S29" s="106"/>
      <c r="T29" s="106"/>
      <c r="U29" s="106"/>
      <c r="V29" s="106"/>
      <c r="W29" s="106"/>
      <c r="X29" s="106"/>
      <c r="Y29" s="106"/>
      <c r="Z29" s="54"/>
      <c r="AA29" s="106"/>
      <c r="AB29" s="106"/>
      <c r="AC29" s="106"/>
      <c r="AD29" s="106"/>
      <c r="AE29" s="106"/>
      <c r="AF29" s="106"/>
      <c r="AG29" s="106"/>
      <c r="AH29" s="106"/>
    </row>
    <row r="30" spans="2:34" x14ac:dyDescent="0.25">
      <c r="B30" s="1001">
        <f>'Dependable Capacity'!I59</f>
        <v>2021</v>
      </c>
      <c r="C30" s="905">
        <f>'Dependable Capacity'!J59</f>
        <v>0</v>
      </c>
      <c r="D30" s="905">
        <f>SUMIF('Dependable Capacity'!$C$64:$C$69,'Levelized Bid Price @100% CUF'!$B30,'Dependable Capacity'!$F$64:$F$69)</f>
        <v>0</v>
      </c>
      <c r="E30" s="905">
        <f>'Dependable Capacity'!L59</f>
        <v>0</v>
      </c>
      <c r="F30" s="905">
        <f>'Dependable Capacity'!M59</f>
        <v>0</v>
      </c>
      <c r="G30" s="905">
        <f>'Dependable Capacity'!N59</f>
        <v>0</v>
      </c>
      <c r="H30" s="905">
        <f>'Dependable Capacity'!O59</f>
        <v>0</v>
      </c>
      <c r="I30" s="906">
        <f>'Dependable Capacity'!P59</f>
        <v>0</v>
      </c>
      <c r="J30" s="54"/>
      <c r="K30" s="106"/>
      <c r="L30" s="106"/>
      <c r="M30" s="106"/>
      <c r="N30" s="106"/>
      <c r="O30" s="106"/>
      <c r="P30" s="106"/>
      <c r="Q30" s="106"/>
      <c r="R30" s="54"/>
      <c r="S30" s="106"/>
      <c r="T30" s="106"/>
      <c r="U30" s="106"/>
      <c r="V30" s="106"/>
      <c r="W30" s="106"/>
      <c r="X30" s="106"/>
      <c r="Y30" s="106"/>
      <c r="Z30" s="54"/>
      <c r="AA30" s="106"/>
      <c r="AB30" s="106"/>
      <c r="AC30" s="106"/>
      <c r="AD30" s="106"/>
      <c r="AE30" s="106"/>
      <c r="AF30" s="106"/>
      <c r="AG30" s="106"/>
      <c r="AH30" s="106"/>
    </row>
    <row r="31" spans="2:34" x14ac:dyDescent="0.25">
      <c r="B31" s="1001">
        <f>'Dependable Capacity'!I60</f>
        <v>2022</v>
      </c>
      <c r="C31" s="905">
        <f>'Dependable Capacity'!J60</f>
        <v>0</v>
      </c>
      <c r="D31" s="905">
        <f>SUMIF('Dependable Capacity'!$C$64:$C$69,'Levelized Bid Price @100% CUF'!$B31,'Dependable Capacity'!$F$64:$F$69)</f>
        <v>0</v>
      </c>
      <c r="E31" s="905">
        <f>'Dependable Capacity'!L60</f>
        <v>0</v>
      </c>
      <c r="F31" s="905">
        <f>'Dependable Capacity'!M60</f>
        <v>0</v>
      </c>
      <c r="G31" s="905">
        <f>'Dependable Capacity'!N60</f>
        <v>0</v>
      </c>
      <c r="H31" s="905">
        <f>'Dependable Capacity'!O60</f>
        <v>0</v>
      </c>
      <c r="I31" s="906">
        <f>'Dependable Capacity'!P60</f>
        <v>0</v>
      </c>
      <c r="J31" s="54"/>
      <c r="K31" s="106"/>
      <c r="L31" s="106"/>
      <c r="M31" s="106"/>
      <c r="N31" s="106"/>
      <c r="O31" s="106"/>
      <c r="P31" s="106"/>
      <c r="Q31" s="106"/>
      <c r="R31" s="54"/>
      <c r="S31" s="106"/>
      <c r="T31" s="106"/>
      <c r="U31" s="106"/>
      <c r="V31" s="106"/>
      <c r="W31" s="106"/>
      <c r="X31" s="106"/>
      <c r="Y31" s="106"/>
      <c r="Z31" s="54"/>
      <c r="AA31" s="106"/>
      <c r="AB31" s="106"/>
      <c r="AC31" s="106"/>
      <c r="AD31" s="106"/>
      <c r="AE31" s="106"/>
      <c r="AF31" s="106"/>
      <c r="AG31" s="106"/>
      <c r="AH31" s="106"/>
    </row>
    <row r="32" spans="2:34" x14ac:dyDescent="0.25">
      <c r="B32" s="1001">
        <f>'Dependable Capacity'!I61</f>
        <v>2023</v>
      </c>
      <c r="C32" s="905">
        <f>'Dependable Capacity'!J61</f>
        <v>0</v>
      </c>
      <c r="D32" s="905">
        <f>SUMIF('Dependable Capacity'!$C$64:$C$69,'Levelized Bid Price @100% CUF'!$B32,'Dependable Capacity'!$F$64:$F$69)</f>
        <v>0</v>
      </c>
      <c r="E32" s="905">
        <f>'Dependable Capacity'!L61</f>
        <v>0</v>
      </c>
      <c r="F32" s="905">
        <f>'Dependable Capacity'!M61</f>
        <v>0</v>
      </c>
      <c r="G32" s="905">
        <f>'Dependable Capacity'!N61</f>
        <v>0</v>
      </c>
      <c r="H32" s="905">
        <f>'Dependable Capacity'!O61</f>
        <v>0</v>
      </c>
      <c r="I32" s="906">
        <f>'Dependable Capacity'!P61</f>
        <v>0</v>
      </c>
      <c r="J32" s="54"/>
      <c r="K32" s="106"/>
      <c r="L32" s="106"/>
      <c r="M32" s="106"/>
      <c r="N32" s="106"/>
      <c r="O32" s="106"/>
      <c r="P32" s="106"/>
      <c r="Q32" s="106"/>
      <c r="R32" s="54"/>
      <c r="S32" s="106"/>
      <c r="T32" s="106"/>
      <c r="U32" s="106"/>
      <c r="V32" s="106"/>
      <c r="W32" s="106"/>
      <c r="X32" s="106"/>
      <c r="Y32" s="106"/>
      <c r="Z32" s="54"/>
      <c r="AA32" s="106"/>
      <c r="AB32" s="106"/>
      <c r="AC32" s="106"/>
      <c r="AD32" s="106"/>
      <c r="AE32" s="106"/>
      <c r="AF32" s="106"/>
      <c r="AG32" s="106"/>
      <c r="AH32" s="106"/>
    </row>
    <row r="33" spans="2:34" x14ac:dyDescent="0.25">
      <c r="B33" s="1001">
        <f>'Dependable Capacity'!I62</f>
        <v>2024</v>
      </c>
      <c r="C33" s="905">
        <f>'Dependable Capacity'!J62</f>
        <v>0</v>
      </c>
      <c r="D33" s="905">
        <f>SUMIF('Dependable Capacity'!$C$64:$C$69,'Levelized Bid Price @100% CUF'!$B33,'Dependable Capacity'!$F$64:$F$69)</f>
        <v>0</v>
      </c>
      <c r="E33" s="905">
        <f>'Dependable Capacity'!L62</f>
        <v>0</v>
      </c>
      <c r="F33" s="905">
        <f>'Dependable Capacity'!M62</f>
        <v>0</v>
      </c>
      <c r="G33" s="905">
        <f>'Dependable Capacity'!N62</f>
        <v>0</v>
      </c>
      <c r="H33" s="905">
        <f>'Dependable Capacity'!O62</f>
        <v>0</v>
      </c>
      <c r="I33" s="906">
        <f>'Dependable Capacity'!P62</f>
        <v>0</v>
      </c>
      <c r="J33" s="54"/>
      <c r="K33" s="106"/>
      <c r="L33" s="106"/>
      <c r="M33" s="106"/>
      <c r="N33" s="106"/>
      <c r="O33" s="106"/>
      <c r="P33" s="106"/>
      <c r="Q33" s="106"/>
      <c r="R33" s="54"/>
      <c r="S33" s="106"/>
      <c r="T33" s="106"/>
      <c r="U33" s="106"/>
      <c r="V33" s="106"/>
      <c r="W33" s="106"/>
      <c r="X33" s="106"/>
      <c r="Y33" s="106"/>
      <c r="Z33" s="54"/>
      <c r="AA33" s="106"/>
      <c r="AB33" s="106"/>
      <c r="AC33" s="106"/>
      <c r="AD33" s="106"/>
      <c r="AE33" s="106"/>
      <c r="AF33" s="106"/>
      <c r="AG33" s="106"/>
      <c r="AH33" s="106"/>
    </row>
    <row r="34" spans="2:34" x14ac:dyDescent="0.25">
      <c r="B34" s="1001">
        <f>'Dependable Capacity'!I63</f>
        <v>2025</v>
      </c>
      <c r="C34" s="905">
        <f>'Dependable Capacity'!J63</f>
        <v>0</v>
      </c>
      <c r="D34" s="905">
        <f>SUMIF('Dependable Capacity'!$C$64:$C$69,'Levelized Bid Price @100% CUF'!$B34,'Dependable Capacity'!$F$64:$F$69)</f>
        <v>0</v>
      </c>
      <c r="E34" s="905">
        <f>'Dependable Capacity'!L63</f>
        <v>0</v>
      </c>
      <c r="F34" s="905">
        <f>'Dependable Capacity'!M63</f>
        <v>0</v>
      </c>
      <c r="G34" s="905">
        <f>'Dependable Capacity'!N63</f>
        <v>0</v>
      </c>
      <c r="H34" s="905">
        <f>'Dependable Capacity'!O63</f>
        <v>0</v>
      </c>
      <c r="I34" s="906">
        <f>'Dependable Capacity'!P63</f>
        <v>0</v>
      </c>
      <c r="J34" s="54"/>
      <c r="K34" s="106"/>
      <c r="L34" s="106"/>
      <c r="M34" s="106"/>
      <c r="N34" s="106"/>
      <c r="O34" s="106"/>
      <c r="P34" s="106"/>
      <c r="Q34" s="106"/>
      <c r="R34" s="54"/>
      <c r="S34" s="106"/>
      <c r="T34" s="106"/>
      <c r="U34" s="106"/>
      <c r="V34" s="106"/>
      <c r="W34" s="106"/>
      <c r="X34" s="106"/>
      <c r="Y34" s="106"/>
      <c r="Z34" s="54"/>
      <c r="AA34" s="106"/>
      <c r="AB34" s="106"/>
      <c r="AC34" s="106"/>
      <c r="AD34" s="106"/>
      <c r="AE34" s="106"/>
      <c r="AF34" s="106"/>
      <c r="AG34" s="106"/>
      <c r="AH34" s="106"/>
    </row>
    <row r="35" spans="2:34" ht="13.8" thickBot="1" x14ac:dyDescent="0.3">
      <c r="B35" s="1002">
        <f>'Dependable Capacity'!I64</f>
        <v>2026</v>
      </c>
      <c r="C35" s="923">
        <f>'Dependable Capacity'!J64</f>
        <v>0</v>
      </c>
      <c r="D35" s="923">
        <f>SUMIF('Dependable Capacity'!$C$64:$C$69,'Levelized Bid Price @100% CUF'!$B35,'Dependable Capacity'!$F$64:$F$69)</f>
        <v>0</v>
      </c>
      <c r="E35" s="923">
        <f>'Dependable Capacity'!L64</f>
        <v>0</v>
      </c>
      <c r="F35" s="923">
        <f>'Dependable Capacity'!M64</f>
        <v>0</v>
      </c>
      <c r="G35" s="923">
        <f>'Dependable Capacity'!N64</f>
        <v>0</v>
      </c>
      <c r="H35" s="923">
        <f>'Dependable Capacity'!O64</f>
        <v>0</v>
      </c>
      <c r="I35" s="924">
        <f>'Dependable Capacity'!P64</f>
        <v>0</v>
      </c>
      <c r="J35" s="54"/>
      <c r="K35" s="106"/>
      <c r="L35" s="106"/>
      <c r="M35" s="106"/>
      <c r="N35" s="106"/>
      <c r="O35" s="106"/>
      <c r="P35" s="106"/>
      <c r="Q35" s="106"/>
      <c r="R35" s="54"/>
      <c r="S35" s="106"/>
      <c r="T35" s="106"/>
      <c r="U35" s="106"/>
      <c r="V35" s="106"/>
      <c r="W35" s="106"/>
      <c r="X35" s="106"/>
      <c r="Y35" s="106"/>
      <c r="Z35" s="54"/>
      <c r="AA35" s="106"/>
      <c r="AB35" s="106"/>
      <c r="AC35" s="106"/>
      <c r="AD35" s="106"/>
      <c r="AE35" s="106"/>
      <c r="AF35" s="106"/>
      <c r="AG35" s="106"/>
      <c r="AH35" s="106"/>
    </row>
    <row r="36" spans="2:34" x14ac:dyDescent="0.25">
      <c r="B36" s="106"/>
      <c r="C36" s="106"/>
      <c r="D36" s="106"/>
      <c r="E36" s="106"/>
      <c r="F36" s="106"/>
      <c r="G36" s="106"/>
      <c r="H36" s="106"/>
      <c r="I36" s="106"/>
      <c r="J36" s="54"/>
      <c r="K36" s="106"/>
      <c r="L36" s="106"/>
      <c r="M36" s="106"/>
      <c r="N36" s="106"/>
      <c r="O36" s="106"/>
      <c r="P36" s="106"/>
      <c r="Q36" s="106"/>
      <c r="R36" s="54"/>
      <c r="S36" s="106"/>
      <c r="T36" s="106"/>
      <c r="U36" s="106"/>
      <c r="V36" s="106"/>
      <c r="W36" s="106"/>
      <c r="X36" s="106"/>
      <c r="Y36" s="106"/>
      <c r="Z36" s="54"/>
      <c r="AA36" s="106"/>
      <c r="AB36" s="106"/>
      <c r="AC36" s="106"/>
      <c r="AD36" s="106"/>
      <c r="AE36" s="106"/>
      <c r="AF36" s="106"/>
      <c r="AG36" s="106"/>
      <c r="AH36" s="106"/>
    </row>
    <row r="37" spans="2:34" s="53" customFormat="1" ht="14.4" customHeight="1" thickBot="1" x14ac:dyDescent="0.3">
      <c r="B37" s="175"/>
      <c r="C37" s="175"/>
      <c r="D37" s="54"/>
      <c r="E37" s="54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9"/>
      <c r="S37" s="155"/>
      <c r="T37" s="156"/>
      <c r="U37" s="156"/>
      <c r="V37" s="156"/>
      <c r="W37" s="156"/>
      <c r="X37" s="156"/>
      <c r="Y37" s="156"/>
      <c r="Z37" s="156"/>
      <c r="AA37" s="54"/>
      <c r="AB37" s="54"/>
      <c r="AC37" s="54"/>
      <c r="AD37" s="54"/>
      <c r="AE37" s="54"/>
      <c r="AF37" s="54"/>
      <c r="AG37" s="54"/>
      <c r="AH37" s="54"/>
    </row>
    <row r="38" spans="2:34" ht="19.2" customHeight="1" thickBot="1" x14ac:dyDescent="0.3">
      <c r="B38" s="1278" t="s">
        <v>330</v>
      </c>
      <c r="C38" s="1279"/>
      <c r="D38" s="1279"/>
      <c r="E38" s="1279"/>
      <c r="F38" s="1279"/>
      <c r="G38" s="1279"/>
      <c r="H38" s="1279"/>
      <c r="I38" s="1280"/>
      <c r="J38" s="138"/>
      <c r="K38" s="1278" t="s">
        <v>345</v>
      </c>
      <c r="L38" s="1279"/>
      <c r="M38" s="1279"/>
      <c r="N38" s="1279"/>
      <c r="O38" s="1279"/>
      <c r="P38" s="1279"/>
      <c r="Q38" s="1280"/>
      <c r="R38" s="54"/>
      <c r="S38" s="1278" t="s">
        <v>328</v>
      </c>
      <c r="T38" s="1279"/>
      <c r="U38" s="1279"/>
      <c r="V38" s="1279"/>
      <c r="W38" s="1279"/>
      <c r="X38" s="1279"/>
      <c r="Y38" s="1280"/>
      <c r="Z38" s="983"/>
      <c r="AA38" s="1278" t="s">
        <v>329</v>
      </c>
      <c r="AB38" s="1279"/>
      <c r="AC38" s="1279"/>
      <c r="AD38" s="1279"/>
      <c r="AE38" s="1279"/>
      <c r="AF38" s="1279"/>
      <c r="AG38" s="1279"/>
      <c r="AH38" s="1280"/>
    </row>
    <row r="39" spans="2:34" x14ac:dyDescent="0.25">
      <c r="B39" s="260" t="s">
        <v>2</v>
      </c>
      <c r="C39" s="901" t="s">
        <v>51</v>
      </c>
      <c r="D39" s="901" t="s">
        <v>50</v>
      </c>
      <c r="E39" s="901" t="s">
        <v>52</v>
      </c>
      <c r="F39" s="901" t="s">
        <v>206</v>
      </c>
      <c r="G39" s="901" t="s">
        <v>12</v>
      </c>
      <c r="H39" s="901" t="s">
        <v>177</v>
      </c>
      <c r="I39" s="1000" t="s">
        <v>58</v>
      </c>
      <c r="J39" s="54"/>
      <c r="K39" s="260" t="str">
        <f t="shared" ref="K39:Q39" si="8">C39</f>
        <v>Hydro</v>
      </c>
      <c r="L39" s="901" t="str">
        <f t="shared" si="8"/>
        <v>Solar</v>
      </c>
      <c r="M39" s="901" t="str">
        <f t="shared" si="8"/>
        <v>Biomass</v>
      </c>
      <c r="N39" s="901" t="str">
        <f t="shared" si="8"/>
        <v>Biodiesel</v>
      </c>
      <c r="O39" s="901" t="str">
        <f t="shared" si="8"/>
        <v>LNG</v>
      </c>
      <c r="P39" s="901" t="str">
        <f t="shared" si="8"/>
        <v>Bunker</v>
      </c>
      <c r="Q39" s="1000" t="str">
        <f t="shared" si="8"/>
        <v>LFO Diesel</v>
      </c>
      <c r="R39" s="54"/>
      <c r="S39" s="260" t="str">
        <f t="shared" ref="S39:Y39" si="9">C39</f>
        <v>Hydro</v>
      </c>
      <c r="T39" s="901" t="str">
        <f t="shared" si="9"/>
        <v>Solar</v>
      </c>
      <c r="U39" s="901" t="str">
        <f t="shared" si="9"/>
        <v>Biomass</v>
      </c>
      <c r="V39" s="901" t="str">
        <f t="shared" si="9"/>
        <v>Biodiesel</v>
      </c>
      <c r="W39" s="901" t="str">
        <f t="shared" si="9"/>
        <v>LNG</v>
      </c>
      <c r="X39" s="901" t="str">
        <f t="shared" si="9"/>
        <v>Bunker</v>
      </c>
      <c r="Y39" s="1000" t="str">
        <f t="shared" si="9"/>
        <v>LFO Diesel</v>
      </c>
      <c r="Z39" s="979"/>
      <c r="AA39" s="1003"/>
      <c r="AB39" s="901" t="s">
        <v>51</v>
      </c>
      <c r="AC39" s="901" t="s">
        <v>50</v>
      </c>
      <c r="AD39" s="901" t="s">
        <v>52</v>
      </c>
      <c r="AE39" s="901" t="s">
        <v>206</v>
      </c>
      <c r="AF39" s="901" t="s">
        <v>12</v>
      </c>
      <c r="AG39" s="901" t="s">
        <v>177</v>
      </c>
      <c r="AH39" s="1000" t="s">
        <v>58</v>
      </c>
    </row>
    <row r="40" spans="2:34" x14ac:dyDescent="0.25">
      <c r="B40" s="1001">
        <v>2022</v>
      </c>
      <c r="C40" s="261">
        <f t="shared" ref="C40:I44" si="10">C31*C$18*8760</f>
        <v>0</v>
      </c>
      <c r="D40" s="261">
        <f t="shared" si="10"/>
        <v>0</v>
      </c>
      <c r="E40" s="261">
        <f t="shared" si="10"/>
        <v>0</v>
      </c>
      <c r="F40" s="261">
        <f t="shared" si="10"/>
        <v>0</v>
      </c>
      <c r="G40" s="261">
        <f t="shared" si="10"/>
        <v>0</v>
      </c>
      <c r="H40" s="261">
        <f t="shared" si="10"/>
        <v>0</v>
      </c>
      <c r="I40" s="262">
        <f t="shared" si="10"/>
        <v>0</v>
      </c>
      <c r="J40" s="54"/>
      <c r="K40" s="1004">
        <f>'Inflated Bid Prices After Tax'!AW5</f>
        <v>0</v>
      </c>
      <c r="L40" s="1005">
        <f>'Inflated Bid Prices After Tax'!AX5</f>
        <v>0</v>
      </c>
      <c r="M40" s="1005">
        <f>'Inflated Bid Prices After Tax'!AY5</f>
        <v>0</v>
      </c>
      <c r="N40" s="1005">
        <f>'Inflated Bid Prices After Tax'!AZ5</f>
        <v>0</v>
      </c>
      <c r="O40" s="1005">
        <f>'Inflated Bid Prices After Tax'!BA5</f>
        <v>0</v>
      </c>
      <c r="P40" s="1005">
        <f>'Inflated Bid Prices After Tax'!BB5</f>
        <v>0</v>
      </c>
      <c r="Q40" s="1006">
        <f>'Inflated Bid Prices After Tax'!BC5</f>
        <v>0</v>
      </c>
      <c r="R40" s="54"/>
      <c r="S40" s="1007">
        <f t="shared" ref="S40:Y44" si="11">K40*C40*1000</f>
        <v>0</v>
      </c>
      <c r="T40" s="764">
        <f t="shared" si="11"/>
        <v>0</v>
      </c>
      <c r="U40" s="764">
        <f t="shared" si="11"/>
        <v>0</v>
      </c>
      <c r="V40" s="764">
        <f t="shared" si="11"/>
        <v>0</v>
      </c>
      <c r="W40" s="764">
        <f t="shared" si="11"/>
        <v>0</v>
      </c>
      <c r="X40" s="764">
        <f t="shared" si="11"/>
        <v>0</v>
      </c>
      <c r="Y40" s="765">
        <f t="shared" si="11"/>
        <v>0</v>
      </c>
      <c r="Z40" s="54"/>
      <c r="AA40" s="758"/>
      <c r="AB40" s="764">
        <f t="shared" ref="AB40:AH44" si="12">S40/(1+$C$3)^($B40-$C$4)</f>
        <v>0</v>
      </c>
      <c r="AC40" s="764">
        <f t="shared" si="12"/>
        <v>0</v>
      </c>
      <c r="AD40" s="764">
        <f t="shared" si="12"/>
        <v>0</v>
      </c>
      <c r="AE40" s="764">
        <f t="shared" si="12"/>
        <v>0</v>
      </c>
      <c r="AF40" s="764">
        <f t="shared" si="12"/>
        <v>0</v>
      </c>
      <c r="AG40" s="764">
        <f t="shared" si="12"/>
        <v>0</v>
      </c>
      <c r="AH40" s="765">
        <f t="shared" si="12"/>
        <v>0</v>
      </c>
    </row>
    <row r="41" spans="2:34" x14ac:dyDescent="0.25">
      <c r="B41" s="1001">
        <v>2023</v>
      </c>
      <c r="C41" s="261">
        <f t="shared" si="10"/>
        <v>0</v>
      </c>
      <c r="D41" s="261">
        <f t="shared" si="10"/>
        <v>0</v>
      </c>
      <c r="E41" s="261">
        <f t="shared" si="10"/>
        <v>0</v>
      </c>
      <c r="F41" s="261">
        <f t="shared" si="10"/>
        <v>0</v>
      </c>
      <c r="G41" s="261">
        <f t="shared" si="10"/>
        <v>0</v>
      </c>
      <c r="H41" s="261">
        <f t="shared" si="10"/>
        <v>0</v>
      </c>
      <c r="I41" s="262">
        <f t="shared" si="10"/>
        <v>0</v>
      </c>
      <c r="J41" s="54"/>
      <c r="K41" s="1004">
        <f>'Inflated Bid Prices After Tax'!AW6</f>
        <v>0</v>
      </c>
      <c r="L41" s="1005">
        <f>'Inflated Bid Prices After Tax'!AX6</f>
        <v>0</v>
      </c>
      <c r="M41" s="1005">
        <f>'Inflated Bid Prices After Tax'!AY6</f>
        <v>0</v>
      </c>
      <c r="N41" s="1005">
        <f>'Inflated Bid Prices After Tax'!AZ6</f>
        <v>0</v>
      </c>
      <c r="O41" s="1005">
        <f>'Inflated Bid Prices After Tax'!BA6</f>
        <v>0</v>
      </c>
      <c r="P41" s="1005">
        <f>'Inflated Bid Prices After Tax'!BB6</f>
        <v>0</v>
      </c>
      <c r="Q41" s="1006">
        <f>'Inflated Bid Prices After Tax'!BC6</f>
        <v>0</v>
      </c>
      <c r="R41" s="54"/>
      <c r="S41" s="1007">
        <f t="shared" si="11"/>
        <v>0</v>
      </c>
      <c r="T41" s="764">
        <f t="shared" si="11"/>
        <v>0</v>
      </c>
      <c r="U41" s="764">
        <f t="shared" si="11"/>
        <v>0</v>
      </c>
      <c r="V41" s="764">
        <f t="shared" si="11"/>
        <v>0</v>
      </c>
      <c r="W41" s="764">
        <f t="shared" si="11"/>
        <v>0</v>
      </c>
      <c r="X41" s="764">
        <f t="shared" si="11"/>
        <v>0</v>
      </c>
      <c r="Y41" s="765">
        <f t="shared" si="11"/>
        <v>0</v>
      </c>
      <c r="Z41" s="54"/>
      <c r="AA41" s="758"/>
      <c r="AB41" s="764">
        <f t="shared" si="12"/>
        <v>0</v>
      </c>
      <c r="AC41" s="764">
        <f t="shared" si="12"/>
        <v>0</v>
      </c>
      <c r="AD41" s="764">
        <f t="shared" si="12"/>
        <v>0</v>
      </c>
      <c r="AE41" s="764">
        <f t="shared" si="12"/>
        <v>0</v>
      </c>
      <c r="AF41" s="764">
        <f t="shared" si="12"/>
        <v>0</v>
      </c>
      <c r="AG41" s="764">
        <f t="shared" si="12"/>
        <v>0</v>
      </c>
      <c r="AH41" s="765">
        <f t="shared" si="12"/>
        <v>0</v>
      </c>
    </row>
    <row r="42" spans="2:34" x14ac:dyDescent="0.25">
      <c r="B42" s="1001">
        <v>2024</v>
      </c>
      <c r="C42" s="261">
        <f t="shared" si="10"/>
        <v>0</v>
      </c>
      <c r="D42" s="261">
        <f t="shared" si="10"/>
        <v>0</v>
      </c>
      <c r="E42" s="261">
        <f t="shared" si="10"/>
        <v>0</v>
      </c>
      <c r="F42" s="261">
        <f t="shared" si="10"/>
        <v>0</v>
      </c>
      <c r="G42" s="261">
        <f t="shared" si="10"/>
        <v>0</v>
      </c>
      <c r="H42" s="261">
        <f t="shared" si="10"/>
        <v>0</v>
      </c>
      <c r="I42" s="262">
        <f t="shared" si="10"/>
        <v>0</v>
      </c>
      <c r="J42" s="54"/>
      <c r="K42" s="1004">
        <f>'Inflated Bid Prices After Tax'!AW7</f>
        <v>0</v>
      </c>
      <c r="L42" s="1005">
        <f>'Inflated Bid Prices After Tax'!AX7</f>
        <v>0</v>
      </c>
      <c r="M42" s="1005">
        <f>'Inflated Bid Prices After Tax'!AY7</f>
        <v>0</v>
      </c>
      <c r="N42" s="1005">
        <f>'Inflated Bid Prices After Tax'!AZ7</f>
        <v>0</v>
      </c>
      <c r="O42" s="1005">
        <f>'Inflated Bid Prices After Tax'!BA7</f>
        <v>0</v>
      </c>
      <c r="P42" s="1005">
        <f>'Inflated Bid Prices After Tax'!BB7</f>
        <v>0</v>
      </c>
      <c r="Q42" s="1006">
        <f>'Inflated Bid Prices After Tax'!BC7</f>
        <v>0</v>
      </c>
      <c r="R42" s="54"/>
      <c r="S42" s="1007">
        <f t="shared" si="11"/>
        <v>0</v>
      </c>
      <c r="T42" s="764">
        <f t="shared" si="11"/>
        <v>0</v>
      </c>
      <c r="U42" s="764">
        <f t="shared" si="11"/>
        <v>0</v>
      </c>
      <c r="V42" s="764">
        <f t="shared" si="11"/>
        <v>0</v>
      </c>
      <c r="W42" s="764">
        <f t="shared" si="11"/>
        <v>0</v>
      </c>
      <c r="X42" s="764">
        <f t="shared" si="11"/>
        <v>0</v>
      </c>
      <c r="Y42" s="765">
        <f t="shared" si="11"/>
        <v>0</v>
      </c>
      <c r="Z42" s="54"/>
      <c r="AA42" s="758"/>
      <c r="AB42" s="764">
        <f t="shared" si="12"/>
        <v>0</v>
      </c>
      <c r="AC42" s="764">
        <f t="shared" si="12"/>
        <v>0</v>
      </c>
      <c r="AD42" s="764">
        <f t="shared" si="12"/>
        <v>0</v>
      </c>
      <c r="AE42" s="764">
        <f t="shared" si="12"/>
        <v>0</v>
      </c>
      <c r="AF42" s="764">
        <f t="shared" si="12"/>
        <v>0</v>
      </c>
      <c r="AG42" s="764">
        <f t="shared" si="12"/>
        <v>0</v>
      </c>
      <c r="AH42" s="765">
        <f t="shared" si="12"/>
        <v>0</v>
      </c>
    </row>
    <row r="43" spans="2:34" x14ac:dyDescent="0.25">
      <c r="B43" s="1001">
        <v>2025</v>
      </c>
      <c r="C43" s="261">
        <f t="shared" si="10"/>
        <v>0</v>
      </c>
      <c r="D43" s="261">
        <f t="shared" si="10"/>
        <v>0</v>
      </c>
      <c r="E43" s="261">
        <f t="shared" si="10"/>
        <v>0</v>
      </c>
      <c r="F43" s="261">
        <f t="shared" si="10"/>
        <v>0</v>
      </c>
      <c r="G43" s="261">
        <f t="shared" si="10"/>
        <v>0</v>
      </c>
      <c r="H43" s="261">
        <f t="shared" si="10"/>
        <v>0</v>
      </c>
      <c r="I43" s="262">
        <f t="shared" si="10"/>
        <v>0</v>
      </c>
      <c r="J43" s="54"/>
      <c r="K43" s="1004">
        <f>'Inflated Bid Prices After Tax'!AW8</f>
        <v>0</v>
      </c>
      <c r="L43" s="1005">
        <f>'Inflated Bid Prices After Tax'!AX8</f>
        <v>0</v>
      </c>
      <c r="M43" s="1005">
        <f>'Inflated Bid Prices After Tax'!AY8</f>
        <v>0</v>
      </c>
      <c r="N43" s="1005">
        <f>'Inflated Bid Prices After Tax'!AZ8</f>
        <v>0</v>
      </c>
      <c r="O43" s="1005">
        <f>'Inflated Bid Prices After Tax'!BA8</f>
        <v>0</v>
      </c>
      <c r="P43" s="1005">
        <f>'Inflated Bid Prices After Tax'!BB8</f>
        <v>0</v>
      </c>
      <c r="Q43" s="1006">
        <f>'Inflated Bid Prices After Tax'!BC8</f>
        <v>0</v>
      </c>
      <c r="R43" s="54"/>
      <c r="S43" s="1007">
        <f t="shared" si="11"/>
        <v>0</v>
      </c>
      <c r="T43" s="764">
        <f t="shared" si="11"/>
        <v>0</v>
      </c>
      <c r="U43" s="764">
        <f t="shared" si="11"/>
        <v>0</v>
      </c>
      <c r="V43" s="764">
        <f t="shared" si="11"/>
        <v>0</v>
      </c>
      <c r="W43" s="764">
        <f t="shared" si="11"/>
        <v>0</v>
      </c>
      <c r="X43" s="764">
        <f t="shared" si="11"/>
        <v>0</v>
      </c>
      <c r="Y43" s="765">
        <f t="shared" si="11"/>
        <v>0</v>
      </c>
      <c r="Z43" s="54"/>
      <c r="AA43" s="758"/>
      <c r="AB43" s="764">
        <f t="shared" si="12"/>
        <v>0</v>
      </c>
      <c r="AC43" s="764">
        <f t="shared" si="12"/>
        <v>0</v>
      </c>
      <c r="AD43" s="764">
        <f t="shared" si="12"/>
        <v>0</v>
      </c>
      <c r="AE43" s="764">
        <f t="shared" si="12"/>
        <v>0</v>
      </c>
      <c r="AF43" s="764">
        <f t="shared" si="12"/>
        <v>0</v>
      </c>
      <c r="AG43" s="764">
        <f t="shared" si="12"/>
        <v>0</v>
      </c>
      <c r="AH43" s="765">
        <f t="shared" si="12"/>
        <v>0</v>
      </c>
    </row>
    <row r="44" spans="2:34" x14ac:dyDescent="0.25">
      <c r="B44" s="1001">
        <v>2026</v>
      </c>
      <c r="C44" s="261">
        <f t="shared" si="10"/>
        <v>0</v>
      </c>
      <c r="D44" s="261">
        <f t="shared" si="10"/>
        <v>0</v>
      </c>
      <c r="E44" s="261">
        <f t="shared" si="10"/>
        <v>0</v>
      </c>
      <c r="F44" s="261">
        <f t="shared" si="10"/>
        <v>0</v>
      </c>
      <c r="G44" s="261">
        <f t="shared" si="10"/>
        <v>0</v>
      </c>
      <c r="H44" s="261">
        <f t="shared" si="10"/>
        <v>0</v>
      </c>
      <c r="I44" s="262">
        <f t="shared" si="10"/>
        <v>0</v>
      </c>
      <c r="J44" s="54"/>
      <c r="K44" s="1004">
        <f>'Inflated Bid Prices After Tax'!AW9</f>
        <v>0</v>
      </c>
      <c r="L44" s="1005">
        <f>'Inflated Bid Prices After Tax'!AX9</f>
        <v>0</v>
      </c>
      <c r="M44" s="1005">
        <f>'Inflated Bid Prices After Tax'!AY9</f>
        <v>0</v>
      </c>
      <c r="N44" s="1005">
        <f>'Inflated Bid Prices After Tax'!AZ9</f>
        <v>0</v>
      </c>
      <c r="O44" s="1005">
        <f>'Inflated Bid Prices After Tax'!BA9</f>
        <v>0</v>
      </c>
      <c r="P44" s="1005">
        <f>'Inflated Bid Prices After Tax'!BB9</f>
        <v>0</v>
      </c>
      <c r="Q44" s="1006">
        <f>'Inflated Bid Prices After Tax'!BC9</f>
        <v>0</v>
      </c>
      <c r="R44" s="54"/>
      <c r="S44" s="1007">
        <f t="shared" si="11"/>
        <v>0</v>
      </c>
      <c r="T44" s="764">
        <f t="shared" si="11"/>
        <v>0</v>
      </c>
      <c r="U44" s="764">
        <f t="shared" si="11"/>
        <v>0</v>
      </c>
      <c r="V44" s="764">
        <f t="shared" si="11"/>
        <v>0</v>
      </c>
      <c r="W44" s="764">
        <f t="shared" si="11"/>
        <v>0</v>
      </c>
      <c r="X44" s="764">
        <f t="shared" si="11"/>
        <v>0</v>
      </c>
      <c r="Y44" s="765">
        <f t="shared" si="11"/>
        <v>0</v>
      </c>
      <c r="Z44" s="54"/>
      <c r="AA44" s="758"/>
      <c r="AB44" s="764">
        <f t="shared" si="12"/>
        <v>0</v>
      </c>
      <c r="AC44" s="764">
        <f t="shared" si="12"/>
        <v>0</v>
      </c>
      <c r="AD44" s="764">
        <f t="shared" si="12"/>
        <v>0</v>
      </c>
      <c r="AE44" s="764">
        <f t="shared" si="12"/>
        <v>0</v>
      </c>
      <c r="AF44" s="764">
        <f t="shared" si="12"/>
        <v>0</v>
      </c>
      <c r="AG44" s="764">
        <f t="shared" si="12"/>
        <v>0</v>
      </c>
      <c r="AH44" s="765">
        <f t="shared" si="12"/>
        <v>0</v>
      </c>
    </row>
    <row r="45" spans="2:34" ht="13.8" thickBot="1" x14ac:dyDescent="0.3">
      <c r="B45" s="1002" t="s">
        <v>188</v>
      </c>
      <c r="C45" s="1008">
        <f t="shared" ref="C45:I45" si="13">SUM(C40:C44)</f>
        <v>0</v>
      </c>
      <c r="D45" s="1008">
        <f t="shared" si="13"/>
        <v>0</v>
      </c>
      <c r="E45" s="1008">
        <f t="shared" si="13"/>
        <v>0</v>
      </c>
      <c r="F45" s="1008">
        <f t="shared" si="13"/>
        <v>0</v>
      </c>
      <c r="G45" s="1008">
        <f t="shared" si="13"/>
        <v>0</v>
      </c>
      <c r="H45" s="1008">
        <f t="shared" si="13"/>
        <v>0</v>
      </c>
      <c r="I45" s="1009">
        <f t="shared" si="13"/>
        <v>0</v>
      </c>
      <c r="J45" s="54"/>
      <c r="K45" s="1010"/>
      <c r="L45" s="1011"/>
      <c r="M45" s="1011"/>
      <c r="N45" s="1011"/>
      <c r="O45" s="1011"/>
      <c r="P45" s="1011"/>
      <c r="Q45" s="1012"/>
      <c r="R45" s="54"/>
      <c r="S45" s="1013"/>
      <c r="T45" s="920"/>
      <c r="U45" s="920"/>
      <c r="V45" s="920"/>
      <c r="W45" s="920"/>
      <c r="X45" s="920"/>
      <c r="Y45" s="928"/>
      <c r="Z45" s="54"/>
      <c r="AA45" s="1001" t="s">
        <v>188</v>
      </c>
      <c r="AB45" s="1014">
        <f t="shared" ref="AB45:AH45" si="14">SUM(AB40:AB44)</f>
        <v>0</v>
      </c>
      <c r="AC45" s="1014">
        <f t="shared" si="14"/>
        <v>0</v>
      </c>
      <c r="AD45" s="1014">
        <f t="shared" si="14"/>
        <v>0</v>
      </c>
      <c r="AE45" s="1014">
        <f t="shared" si="14"/>
        <v>0</v>
      </c>
      <c r="AF45" s="1014">
        <f t="shared" si="14"/>
        <v>0</v>
      </c>
      <c r="AG45" s="1014">
        <f t="shared" si="14"/>
        <v>0</v>
      </c>
      <c r="AH45" s="1015">
        <f t="shared" si="14"/>
        <v>0</v>
      </c>
    </row>
    <row r="46" spans="2:34" ht="34.200000000000003" customHeight="1" thickBot="1" x14ac:dyDescent="0.3">
      <c r="B46" s="55"/>
      <c r="C46" s="55"/>
      <c r="D46" s="55"/>
      <c r="E46" s="55"/>
      <c r="F46" s="55"/>
      <c r="G46" s="55"/>
      <c r="H46" s="55"/>
      <c r="I46" s="55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996"/>
      <c r="W46" s="996"/>
      <c r="X46" s="996"/>
      <c r="Y46" s="996"/>
      <c r="Z46" s="996"/>
      <c r="AA46" s="1016" t="s">
        <v>189</v>
      </c>
      <c r="AB46" s="1017">
        <f t="shared" ref="AB46:AH46" si="15">IF((C45=0),0,(AB45/C45)/1000)</f>
        <v>0</v>
      </c>
      <c r="AC46" s="1017">
        <f t="shared" si="15"/>
        <v>0</v>
      </c>
      <c r="AD46" s="1017">
        <f t="shared" si="15"/>
        <v>0</v>
      </c>
      <c r="AE46" s="1017">
        <f t="shared" si="15"/>
        <v>0</v>
      </c>
      <c r="AF46" s="1017">
        <f t="shared" si="15"/>
        <v>0</v>
      </c>
      <c r="AG46" s="1017">
        <f t="shared" si="15"/>
        <v>0</v>
      </c>
      <c r="AH46" s="1018">
        <f t="shared" si="15"/>
        <v>0</v>
      </c>
    </row>
    <row r="47" spans="2:34" ht="15" customHeight="1" x14ac:dyDescent="0.25">
      <c r="B47" s="55"/>
      <c r="C47" s="55"/>
      <c r="D47" s="55"/>
      <c r="E47" s="55"/>
      <c r="F47" s="55"/>
      <c r="G47" s="55"/>
      <c r="H47" s="55"/>
      <c r="I47" s="55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996"/>
      <c r="W47" s="996"/>
      <c r="X47" s="996"/>
      <c r="Y47" s="996"/>
      <c r="Z47" s="996"/>
      <c r="AA47" s="1162"/>
      <c r="AB47" s="1163"/>
      <c r="AC47" s="1163"/>
      <c r="AD47" s="1163"/>
      <c r="AE47" s="1163"/>
      <c r="AF47" s="1163"/>
      <c r="AG47" s="1163"/>
      <c r="AH47" s="1163"/>
    </row>
    <row r="48" spans="2:34" ht="13.8" thickBot="1" x14ac:dyDescent="0.3">
      <c r="B48" s="109" t="s">
        <v>244</v>
      </c>
      <c r="C48" s="106"/>
      <c r="D48" s="106"/>
      <c r="E48" s="106"/>
      <c r="F48" s="106"/>
      <c r="G48" s="106"/>
      <c r="H48" s="106"/>
      <c r="I48" s="106"/>
      <c r="J48" s="54"/>
      <c r="K48" s="106"/>
      <c r="L48" s="106"/>
      <c r="M48" s="106"/>
      <c r="N48" s="106"/>
      <c r="O48" s="106"/>
      <c r="P48" s="106"/>
      <c r="Q48" s="106"/>
      <c r="R48" s="54"/>
      <c r="S48" s="106"/>
      <c r="T48" s="106"/>
      <c r="U48" s="106"/>
      <c r="V48" s="106"/>
      <c r="W48" s="106"/>
      <c r="X48" s="106"/>
      <c r="Y48" s="106"/>
      <c r="Z48" s="54"/>
      <c r="AA48" s="106"/>
      <c r="AB48" s="106"/>
      <c r="AC48" s="106"/>
      <c r="AD48" s="106"/>
      <c r="AE48" s="106"/>
      <c r="AF48" s="106"/>
      <c r="AG48" s="106"/>
      <c r="AH48" s="106"/>
    </row>
    <row r="49" spans="2:34" ht="18.600000000000001" customHeight="1" thickBot="1" x14ac:dyDescent="0.3">
      <c r="B49" s="1278" t="s">
        <v>320</v>
      </c>
      <c r="C49" s="1279"/>
      <c r="D49" s="1279"/>
      <c r="E49" s="1279"/>
      <c r="F49" s="1279"/>
      <c r="G49" s="1279"/>
      <c r="H49" s="1279"/>
      <c r="I49" s="1280"/>
      <c r="J49" s="54"/>
      <c r="K49" s="106"/>
      <c r="L49" s="106"/>
      <c r="M49" s="106"/>
      <c r="N49" s="106"/>
      <c r="O49" s="106"/>
      <c r="P49" s="106"/>
      <c r="Q49" s="106"/>
      <c r="R49" s="54"/>
      <c r="S49" s="106"/>
      <c r="T49" s="106"/>
      <c r="U49" s="106"/>
      <c r="V49" s="106"/>
      <c r="W49" s="106"/>
      <c r="X49" s="106"/>
      <c r="Y49" s="106"/>
      <c r="Z49" s="54"/>
      <c r="AA49" s="106"/>
      <c r="AB49" s="106"/>
      <c r="AC49" s="106"/>
      <c r="AD49" s="106"/>
      <c r="AE49" s="106"/>
      <c r="AF49" s="106"/>
      <c r="AG49" s="106"/>
      <c r="AH49" s="106"/>
    </row>
    <row r="50" spans="2:34" x14ac:dyDescent="0.25">
      <c r="B50" s="1019" t="s">
        <v>2</v>
      </c>
      <c r="C50" s="1020" t="str">
        <f>'Dependable Capacity'!J112</f>
        <v>Hydro</v>
      </c>
      <c r="D50" s="1020" t="str">
        <f>'Dependable Capacity'!K112</f>
        <v>Solar</v>
      </c>
      <c r="E50" s="1020" t="str">
        <f>'Dependable Capacity'!L112</f>
        <v>Biomass</v>
      </c>
      <c r="F50" s="1020" t="str">
        <f>'Dependable Capacity'!M112</f>
        <v>Biodiesel</v>
      </c>
      <c r="G50" s="1020" t="str">
        <f>'Dependable Capacity'!N112</f>
        <v>LNG</v>
      </c>
      <c r="H50" s="1020" t="str">
        <f>'Dependable Capacity'!O112</f>
        <v>Bunker</v>
      </c>
      <c r="I50" s="1021" t="str">
        <f>'Dependable Capacity'!P112</f>
        <v>LFO Diesel</v>
      </c>
      <c r="J50" s="54"/>
      <c r="K50" s="106"/>
      <c r="L50" s="106"/>
      <c r="M50" s="106"/>
      <c r="N50" s="106"/>
      <c r="O50" s="106"/>
      <c r="P50" s="106"/>
      <c r="Q50" s="106"/>
      <c r="R50" s="54"/>
      <c r="S50" s="106"/>
      <c r="T50" s="106"/>
      <c r="U50" s="106"/>
      <c r="V50" s="106"/>
      <c r="W50" s="106"/>
      <c r="X50" s="106"/>
      <c r="Y50" s="106"/>
      <c r="Z50" s="54"/>
      <c r="AA50" s="106"/>
      <c r="AB50" s="106"/>
      <c r="AC50" s="106"/>
      <c r="AD50" s="106"/>
      <c r="AE50" s="106"/>
      <c r="AF50" s="106"/>
      <c r="AG50" s="106"/>
      <c r="AH50" s="106"/>
    </row>
    <row r="51" spans="2:34" x14ac:dyDescent="0.25">
      <c r="B51" s="1022">
        <f>'Dependable Capacity'!I113</f>
        <v>2021</v>
      </c>
      <c r="C51" s="945">
        <f>'Dependable Capacity'!J113</f>
        <v>0</v>
      </c>
      <c r="D51" s="945">
        <f>SUMIF('Dependable Capacity'!$C$118:$C$123,'Levelized Bid Price @100% CUF'!$B51,'Dependable Capacity'!$F$118:$F$123)</f>
        <v>0</v>
      </c>
      <c r="E51" s="945">
        <f>'Dependable Capacity'!L113</f>
        <v>0</v>
      </c>
      <c r="F51" s="945">
        <f>'Dependable Capacity'!M113</f>
        <v>0</v>
      </c>
      <c r="G51" s="945">
        <f>'Dependable Capacity'!N113</f>
        <v>0</v>
      </c>
      <c r="H51" s="945">
        <f>'Dependable Capacity'!O113</f>
        <v>0</v>
      </c>
      <c r="I51" s="1023">
        <f>'Dependable Capacity'!P113</f>
        <v>0</v>
      </c>
      <c r="J51" s="54"/>
      <c r="K51" s="106"/>
      <c r="L51" s="106"/>
      <c r="M51" s="106"/>
      <c r="N51" s="106"/>
      <c r="O51" s="106"/>
      <c r="P51" s="106"/>
      <c r="Q51" s="106"/>
      <c r="R51" s="54"/>
      <c r="S51" s="106"/>
      <c r="T51" s="106"/>
      <c r="U51" s="106"/>
      <c r="V51" s="106"/>
      <c r="W51" s="106"/>
      <c r="X51" s="106"/>
      <c r="Y51" s="106"/>
      <c r="Z51" s="54"/>
      <c r="AA51" s="106"/>
      <c r="AB51" s="106"/>
      <c r="AC51" s="106"/>
      <c r="AD51" s="106"/>
      <c r="AE51" s="106"/>
      <c r="AF51" s="106"/>
      <c r="AG51" s="106"/>
      <c r="AH51" s="106"/>
    </row>
    <row r="52" spans="2:34" x14ac:dyDescent="0.25">
      <c r="B52" s="1022">
        <f>'Dependable Capacity'!I114</f>
        <v>2022</v>
      </c>
      <c r="C52" s="945">
        <f>'Dependable Capacity'!J114</f>
        <v>0</v>
      </c>
      <c r="D52" s="945">
        <f>SUMIF('Dependable Capacity'!$C$118:$C$123,'Levelized Bid Price @100% CUF'!$B52,'Dependable Capacity'!$F$118:$F$123)</f>
        <v>0</v>
      </c>
      <c r="E52" s="945">
        <f>'Dependable Capacity'!L114</f>
        <v>0</v>
      </c>
      <c r="F52" s="945">
        <f>'Dependable Capacity'!M114</f>
        <v>0</v>
      </c>
      <c r="G52" s="945">
        <f>'Dependable Capacity'!N114</f>
        <v>0</v>
      </c>
      <c r="H52" s="945">
        <f>'Dependable Capacity'!O114</f>
        <v>0</v>
      </c>
      <c r="I52" s="1023">
        <f>'Dependable Capacity'!P114</f>
        <v>0</v>
      </c>
      <c r="J52" s="54"/>
      <c r="K52" s="106"/>
      <c r="L52" s="106"/>
      <c r="M52" s="106"/>
      <c r="N52" s="106"/>
      <c r="O52" s="106"/>
      <c r="P52" s="106"/>
      <c r="Q52" s="106"/>
      <c r="R52" s="54"/>
      <c r="S52" s="106"/>
      <c r="T52" s="106"/>
      <c r="U52" s="106"/>
      <c r="V52" s="106"/>
      <c r="W52" s="106"/>
      <c r="X52" s="106"/>
      <c r="Y52" s="106"/>
      <c r="Z52" s="54"/>
      <c r="AA52" s="106"/>
      <c r="AB52" s="106"/>
      <c r="AC52" s="106"/>
      <c r="AD52" s="106"/>
      <c r="AE52" s="106"/>
      <c r="AF52" s="106"/>
      <c r="AG52" s="106"/>
      <c r="AH52" s="106"/>
    </row>
    <row r="53" spans="2:34" x14ac:dyDescent="0.25">
      <c r="B53" s="1022">
        <f>'Dependable Capacity'!I115</f>
        <v>2023</v>
      </c>
      <c r="C53" s="945">
        <f>'Dependable Capacity'!J115</f>
        <v>0</v>
      </c>
      <c r="D53" s="945">
        <f>SUMIF('Dependable Capacity'!$C$118:$C$123,'Levelized Bid Price @100% CUF'!$B53,'Dependable Capacity'!$F$118:$F$123)</f>
        <v>0</v>
      </c>
      <c r="E53" s="945">
        <f>'Dependable Capacity'!L115</f>
        <v>0</v>
      </c>
      <c r="F53" s="945">
        <f>'Dependable Capacity'!M115</f>
        <v>0</v>
      </c>
      <c r="G53" s="945">
        <f>'Dependable Capacity'!N115</f>
        <v>0</v>
      </c>
      <c r="H53" s="945">
        <f>'Dependable Capacity'!O115</f>
        <v>0</v>
      </c>
      <c r="I53" s="1023">
        <f>'Dependable Capacity'!P115</f>
        <v>0</v>
      </c>
      <c r="J53" s="54"/>
      <c r="K53" s="106"/>
      <c r="L53" s="106"/>
      <c r="M53" s="106"/>
      <c r="N53" s="106"/>
      <c r="O53" s="106"/>
      <c r="P53" s="106"/>
      <c r="Q53" s="106"/>
      <c r="R53" s="54"/>
      <c r="S53" s="106"/>
      <c r="T53" s="106"/>
      <c r="U53" s="106"/>
      <c r="V53" s="106"/>
      <c r="W53" s="106"/>
      <c r="X53" s="106"/>
      <c r="Y53" s="106"/>
      <c r="Z53" s="54"/>
      <c r="AA53" s="106"/>
      <c r="AB53" s="106"/>
      <c r="AC53" s="106"/>
      <c r="AD53" s="106"/>
      <c r="AE53" s="106"/>
      <c r="AF53" s="106"/>
      <c r="AG53" s="106"/>
      <c r="AH53" s="106"/>
    </row>
    <row r="54" spans="2:34" x14ac:dyDescent="0.25">
      <c r="B54" s="1022">
        <f>'Dependable Capacity'!I116</f>
        <v>2024</v>
      </c>
      <c r="C54" s="945">
        <f>'Dependable Capacity'!J116</f>
        <v>0</v>
      </c>
      <c r="D54" s="945">
        <f>SUMIF('Dependable Capacity'!$C$118:$C$123,'Levelized Bid Price @100% CUF'!$B54,'Dependable Capacity'!$F$118:$F$123)</f>
        <v>0</v>
      </c>
      <c r="E54" s="945">
        <f>'Dependable Capacity'!L116</f>
        <v>0</v>
      </c>
      <c r="F54" s="945">
        <f>'Dependable Capacity'!M116</f>
        <v>0</v>
      </c>
      <c r="G54" s="945">
        <f>'Dependable Capacity'!N116</f>
        <v>0</v>
      </c>
      <c r="H54" s="945">
        <f>'Dependable Capacity'!O116</f>
        <v>0</v>
      </c>
      <c r="I54" s="1023">
        <f>'Dependable Capacity'!P116</f>
        <v>0</v>
      </c>
      <c r="J54" s="54"/>
      <c r="K54" s="106"/>
      <c r="L54" s="106"/>
      <c r="M54" s="106"/>
      <c r="N54" s="106"/>
      <c r="O54" s="106"/>
      <c r="P54" s="106"/>
      <c r="Q54" s="106"/>
      <c r="R54" s="54"/>
      <c r="S54" s="106"/>
      <c r="T54" s="106"/>
      <c r="U54" s="106"/>
      <c r="V54" s="106"/>
      <c r="W54" s="106"/>
      <c r="X54" s="106"/>
      <c r="Y54" s="106"/>
      <c r="Z54" s="54"/>
      <c r="AA54" s="106"/>
      <c r="AB54" s="106"/>
      <c r="AC54" s="106"/>
      <c r="AD54" s="106"/>
      <c r="AE54" s="106"/>
      <c r="AF54" s="106"/>
      <c r="AG54" s="106"/>
      <c r="AH54" s="106"/>
    </row>
    <row r="55" spans="2:34" x14ac:dyDescent="0.25">
      <c r="B55" s="1022">
        <f>'Dependable Capacity'!I117</f>
        <v>2025</v>
      </c>
      <c r="C55" s="945">
        <f>'Dependable Capacity'!J117</f>
        <v>0</v>
      </c>
      <c r="D55" s="945">
        <f>SUMIF('Dependable Capacity'!$C$118:$C$123,'Levelized Bid Price @100% CUF'!$B55,'Dependable Capacity'!$F$118:$F$123)</f>
        <v>0</v>
      </c>
      <c r="E55" s="945">
        <f>'Dependable Capacity'!L117</f>
        <v>0</v>
      </c>
      <c r="F55" s="945">
        <f>'Dependable Capacity'!M117</f>
        <v>0</v>
      </c>
      <c r="G55" s="945">
        <f>'Dependable Capacity'!N117</f>
        <v>0</v>
      </c>
      <c r="H55" s="945">
        <f>'Dependable Capacity'!O117</f>
        <v>0</v>
      </c>
      <c r="I55" s="1023">
        <f>'Dependable Capacity'!P117</f>
        <v>0</v>
      </c>
      <c r="J55" s="54"/>
      <c r="K55" s="106"/>
      <c r="L55" s="106"/>
      <c r="M55" s="106"/>
      <c r="N55" s="106"/>
      <c r="O55" s="106"/>
      <c r="P55" s="106"/>
      <c r="Q55" s="106"/>
      <c r="R55" s="54"/>
      <c r="S55" s="106"/>
      <c r="T55" s="106"/>
      <c r="U55" s="106"/>
      <c r="V55" s="106"/>
      <c r="W55" s="106"/>
      <c r="X55" s="106"/>
      <c r="Y55" s="106"/>
      <c r="Z55" s="54"/>
      <c r="AA55" s="106"/>
      <c r="AB55" s="106"/>
      <c r="AC55" s="106"/>
      <c r="AD55" s="106"/>
      <c r="AE55" s="106"/>
      <c r="AF55" s="106"/>
      <c r="AG55" s="106"/>
      <c r="AH55" s="106"/>
    </row>
    <row r="56" spans="2:34" ht="13.8" thickBot="1" x14ac:dyDescent="0.3">
      <c r="B56" s="1024">
        <f>'Dependable Capacity'!I118</f>
        <v>2026</v>
      </c>
      <c r="C56" s="960">
        <f>'Dependable Capacity'!J118</f>
        <v>0</v>
      </c>
      <c r="D56" s="960">
        <f>SUMIF('Dependable Capacity'!$C$118:$C$123,'Levelized Bid Price @100% CUF'!$B56,'Dependable Capacity'!$F$118:$F$123)</f>
        <v>0</v>
      </c>
      <c r="E56" s="960">
        <f>'Dependable Capacity'!L118</f>
        <v>0</v>
      </c>
      <c r="F56" s="960">
        <f>'Dependable Capacity'!M118</f>
        <v>0</v>
      </c>
      <c r="G56" s="960">
        <f>'Dependable Capacity'!N118</f>
        <v>0</v>
      </c>
      <c r="H56" s="960">
        <f>'Dependable Capacity'!O118</f>
        <v>0</v>
      </c>
      <c r="I56" s="1025">
        <f>'Dependable Capacity'!P118</f>
        <v>0</v>
      </c>
      <c r="J56" s="54"/>
      <c r="K56" s="106"/>
      <c r="L56" s="106"/>
      <c r="M56" s="106"/>
      <c r="N56" s="106"/>
      <c r="O56" s="106"/>
      <c r="P56" s="106"/>
      <c r="Q56" s="106"/>
      <c r="R56" s="54"/>
      <c r="S56" s="106"/>
      <c r="T56" s="106"/>
      <c r="U56" s="106"/>
      <c r="V56" s="106"/>
      <c r="W56" s="106"/>
      <c r="X56" s="106"/>
      <c r="Y56" s="106"/>
      <c r="Z56" s="54"/>
      <c r="AA56" s="106"/>
      <c r="AB56" s="106"/>
      <c r="AC56" s="106"/>
      <c r="AD56" s="106"/>
      <c r="AE56" s="106"/>
      <c r="AF56" s="106"/>
      <c r="AG56" s="106"/>
      <c r="AH56" s="106"/>
    </row>
    <row r="57" spans="2:34" x14ac:dyDescent="0.25">
      <c r="B57" s="106"/>
      <c r="C57" s="106"/>
      <c r="D57" s="106"/>
      <c r="E57" s="106"/>
      <c r="F57" s="106"/>
      <c r="G57" s="106"/>
      <c r="H57" s="106"/>
      <c r="I57" s="106"/>
      <c r="J57" s="54"/>
      <c r="K57" s="106"/>
      <c r="L57" s="106"/>
      <c r="M57" s="106"/>
      <c r="N57" s="106"/>
      <c r="O57" s="106"/>
      <c r="P57" s="106"/>
      <c r="Q57" s="106"/>
      <c r="R57" s="54"/>
      <c r="S57" s="106"/>
      <c r="T57" s="106"/>
      <c r="U57" s="106"/>
      <c r="V57" s="106"/>
      <c r="W57" s="106"/>
      <c r="X57" s="106"/>
      <c r="Y57" s="106"/>
      <c r="Z57" s="54"/>
      <c r="AA57" s="106"/>
      <c r="AB57" s="106"/>
      <c r="AC57" s="106"/>
      <c r="AD57" s="106"/>
      <c r="AE57" s="106"/>
      <c r="AF57" s="106"/>
      <c r="AG57" s="106"/>
      <c r="AH57" s="106"/>
    </row>
    <row r="58" spans="2:34" ht="13.8" thickBot="1" x14ac:dyDescent="0.3">
      <c r="B58" s="106"/>
      <c r="C58" s="106"/>
      <c r="D58" s="106"/>
      <c r="E58" s="106"/>
      <c r="F58" s="106"/>
      <c r="G58" s="106"/>
      <c r="H58" s="106"/>
      <c r="I58" s="106"/>
      <c r="J58" s="54"/>
      <c r="K58" s="106"/>
      <c r="L58" s="106"/>
      <c r="M58" s="106"/>
      <c r="N58" s="106"/>
      <c r="O58" s="106"/>
      <c r="P58" s="106"/>
      <c r="Q58" s="106"/>
      <c r="R58" s="54"/>
      <c r="S58" s="106"/>
      <c r="T58" s="106"/>
      <c r="U58" s="106"/>
      <c r="V58" s="106"/>
      <c r="W58" s="106"/>
      <c r="X58" s="106"/>
      <c r="Y58" s="106"/>
      <c r="Z58" s="54"/>
      <c r="AA58" s="106"/>
      <c r="AB58" s="106"/>
      <c r="AC58" s="106"/>
      <c r="AD58" s="106"/>
      <c r="AE58" s="106"/>
      <c r="AF58" s="106"/>
      <c r="AG58" s="106"/>
      <c r="AH58" s="106"/>
    </row>
    <row r="59" spans="2:34" ht="19.8" customHeight="1" thickBot="1" x14ac:dyDescent="0.3">
      <c r="B59" s="1278" t="s">
        <v>330</v>
      </c>
      <c r="C59" s="1279"/>
      <c r="D59" s="1279"/>
      <c r="E59" s="1279"/>
      <c r="F59" s="1279"/>
      <c r="G59" s="1279"/>
      <c r="H59" s="1279"/>
      <c r="I59" s="1280"/>
      <c r="J59" s="138"/>
      <c r="K59" s="1278" t="s">
        <v>345</v>
      </c>
      <c r="L59" s="1279"/>
      <c r="M59" s="1279"/>
      <c r="N59" s="1279"/>
      <c r="O59" s="1279"/>
      <c r="P59" s="1279"/>
      <c r="Q59" s="1280"/>
      <c r="R59" s="54"/>
      <c r="S59" s="1278" t="s">
        <v>328</v>
      </c>
      <c r="T59" s="1279"/>
      <c r="U59" s="1279"/>
      <c r="V59" s="1279"/>
      <c r="W59" s="1279"/>
      <c r="X59" s="1279"/>
      <c r="Y59" s="1280"/>
      <c r="Z59" s="983"/>
      <c r="AA59" s="1278" t="s">
        <v>329</v>
      </c>
      <c r="AB59" s="1279"/>
      <c r="AC59" s="1279"/>
      <c r="AD59" s="1279"/>
      <c r="AE59" s="1279"/>
      <c r="AF59" s="1279"/>
      <c r="AG59" s="1279"/>
      <c r="AH59" s="1280"/>
    </row>
    <row r="60" spans="2:34" x14ac:dyDescent="0.25">
      <c r="B60" s="936" t="s">
        <v>2</v>
      </c>
      <c r="C60" s="937" t="s">
        <v>51</v>
      </c>
      <c r="D60" s="937" t="s">
        <v>50</v>
      </c>
      <c r="E60" s="937" t="s">
        <v>52</v>
      </c>
      <c r="F60" s="937" t="s">
        <v>206</v>
      </c>
      <c r="G60" s="937" t="s">
        <v>12</v>
      </c>
      <c r="H60" s="937" t="s">
        <v>177</v>
      </c>
      <c r="I60" s="1026" t="s">
        <v>58</v>
      </c>
      <c r="J60" s="54"/>
      <c r="K60" s="936" t="str">
        <f t="shared" ref="K60:Q60" si="16">C60</f>
        <v>Hydro</v>
      </c>
      <c r="L60" s="937" t="str">
        <f t="shared" si="16"/>
        <v>Solar</v>
      </c>
      <c r="M60" s="937" t="str">
        <f t="shared" si="16"/>
        <v>Biomass</v>
      </c>
      <c r="N60" s="937" t="str">
        <f t="shared" si="16"/>
        <v>Biodiesel</v>
      </c>
      <c r="O60" s="937" t="str">
        <f t="shared" si="16"/>
        <v>LNG</v>
      </c>
      <c r="P60" s="937" t="str">
        <f t="shared" si="16"/>
        <v>Bunker</v>
      </c>
      <c r="Q60" s="1026" t="str">
        <f t="shared" si="16"/>
        <v>LFO Diesel</v>
      </c>
      <c r="R60" s="54"/>
      <c r="S60" s="936" t="str">
        <f t="shared" ref="S60:Y60" si="17">C60</f>
        <v>Hydro</v>
      </c>
      <c r="T60" s="937" t="str">
        <f t="shared" si="17"/>
        <v>Solar</v>
      </c>
      <c r="U60" s="937" t="str">
        <f t="shared" si="17"/>
        <v>Biomass</v>
      </c>
      <c r="V60" s="937" t="str">
        <f t="shared" si="17"/>
        <v>Biodiesel</v>
      </c>
      <c r="W60" s="937" t="str">
        <f t="shared" si="17"/>
        <v>LNG</v>
      </c>
      <c r="X60" s="937" t="str">
        <f t="shared" si="17"/>
        <v>Bunker</v>
      </c>
      <c r="Y60" s="1026" t="str">
        <f t="shared" si="17"/>
        <v>LFO Diesel</v>
      </c>
      <c r="Z60" s="979"/>
      <c r="AA60" s="1027"/>
      <c r="AB60" s="937" t="s">
        <v>51</v>
      </c>
      <c r="AC60" s="937" t="s">
        <v>50</v>
      </c>
      <c r="AD60" s="937" t="s">
        <v>52</v>
      </c>
      <c r="AE60" s="937" t="s">
        <v>206</v>
      </c>
      <c r="AF60" s="937" t="s">
        <v>12</v>
      </c>
      <c r="AG60" s="937" t="s">
        <v>177</v>
      </c>
      <c r="AH60" s="1026" t="s">
        <v>58</v>
      </c>
    </row>
    <row r="61" spans="2:34" x14ac:dyDescent="0.25">
      <c r="B61" s="1022">
        <v>2022</v>
      </c>
      <c r="C61" s="264">
        <f t="shared" ref="C61:I65" si="18">C52*$C$18*8760</f>
        <v>0</v>
      </c>
      <c r="D61" s="264">
        <f t="shared" si="18"/>
        <v>0</v>
      </c>
      <c r="E61" s="264">
        <f t="shared" si="18"/>
        <v>0</v>
      </c>
      <c r="F61" s="264">
        <f t="shared" si="18"/>
        <v>0</v>
      </c>
      <c r="G61" s="264">
        <f t="shared" si="18"/>
        <v>0</v>
      </c>
      <c r="H61" s="264">
        <f t="shared" si="18"/>
        <v>0</v>
      </c>
      <c r="I61" s="265">
        <f t="shared" si="18"/>
        <v>0</v>
      </c>
      <c r="J61" s="54"/>
      <c r="K61" s="1028">
        <f>'Inflated Bid Prices After Tax'!BG5</f>
        <v>0</v>
      </c>
      <c r="L61" s="1029">
        <f>'Inflated Bid Prices After Tax'!BH5</f>
        <v>0</v>
      </c>
      <c r="M61" s="1029">
        <f>'Inflated Bid Prices After Tax'!BI5</f>
        <v>0</v>
      </c>
      <c r="N61" s="1029">
        <f>'Inflated Bid Prices After Tax'!BJ5</f>
        <v>0</v>
      </c>
      <c r="O61" s="1029">
        <f>'Inflated Bid Prices After Tax'!BK5</f>
        <v>0</v>
      </c>
      <c r="P61" s="1029">
        <f>'Inflated Bid Prices After Tax'!BL5</f>
        <v>0</v>
      </c>
      <c r="Q61" s="1030">
        <f>'Inflated Bid Prices After Tax'!BM5</f>
        <v>0</v>
      </c>
      <c r="R61" s="54"/>
      <c r="S61" s="1031">
        <f t="shared" ref="S61:Y65" si="19">K61*C61*1000</f>
        <v>0</v>
      </c>
      <c r="T61" s="774">
        <f t="shared" si="19"/>
        <v>0</v>
      </c>
      <c r="U61" s="774">
        <f t="shared" si="19"/>
        <v>0</v>
      </c>
      <c r="V61" s="774">
        <f t="shared" si="19"/>
        <v>0</v>
      </c>
      <c r="W61" s="774">
        <f t="shared" si="19"/>
        <v>0</v>
      </c>
      <c r="X61" s="774">
        <f t="shared" si="19"/>
        <v>0</v>
      </c>
      <c r="Y61" s="778">
        <f t="shared" si="19"/>
        <v>0</v>
      </c>
      <c r="Z61" s="54"/>
      <c r="AA61" s="770"/>
      <c r="AB61" s="774">
        <f t="shared" ref="AB61:AH65" si="20">S61/(1+$C$3)^($B61-$C$4)</f>
        <v>0</v>
      </c>
      <c r="AC61" s="774">
        <f t="shared" si="20"/>
        <v>0</v>
      </c>
      <c r="AD61" s="774">
        <f t="shared" si="20"/>
        <v>0</v>
      </c>
      <c r="AE61" s="774">
        <f t="shared" si="20"/>
        <v>0</v>
      </c>
      <c r="AF61" s="774">
        <f t="shared" si="20"/>
        <v>0</v>
      </c>
      <c r="AG61" s="774">
        <f t="shared" si="20"/>
        <v>0</v>
      </c>
      <c r="AH61" s="778">
        <f t="shared" si="20"/>
        <v>0</v>
      </c>
    </row>
    <row r="62" spans="2:34" x14ac:dyDescent="0.25">
      <c r="B62" s="1022">
        <v>2023</v>
      </c>
      <c r="C62" s="264">
        <f t="shared" si="18"/>
        <v>0</v>
      </c>
      <c r="D62" s="264">
        <f t="shared" si="18"/>
        <v>0</v>
      </c>
      <c r="E62" s="264">
        <f t="shared" si="18"/>
        <v>0</v>
      </c>
      <c r="F62" s="264">
        <f t="shared" si="18"/>
        <v>0</v>
      </c>
      <c r="G62" s="264">
        <f t="shared" si="18"/>
        <v>0</v>
      </c>
      <c r="H62" s="264">
        <f t="shared" si="18"/>
        <v>0</v>
      </c>
      <c r="I62" s="265">
        <f t="shared" si="18"/>
        <v>0</v>
      </c>
      <c r="J62" s="54"/>
      <c r="K62" s="1028">
        <f>'Inflated Bid Prices After Tax'!BG6</f>
        <v>0</v>
      </c>
      <c r="L62" s="1029">
        <f>'Inflated Bid Prices After Tax'!BH6</f>
        <v>0</v>
      </c>
      <c r="M62" s="1029">
        <f>'Inflated Bid Prices After Tax'!BI6</f>
        <v>0</v>
      </c>
      <c r="N62" s="1029">
        <f>'Inflated Bid Prices After Tax'!BJ6</f>
        <v>0</v>
      </c>
      <c r="O62" s="1029">
        <f>'Inflated Bid Prices After Tax'!BK6</f>
        <v>0</v>
      </c>
      <c r="P62" s="1029">
        <f>'Inflated Bid Prices After Tax'!BL6</f>
        <v>0</v>
      </c>
      <c r="Q62" s="1030">
        <f>'Inflated Bid Prices After Tax'!BM6</f>
        <v>0</v>
      </c>
      <c r="R62" s="54"/>
      <c r="S62" s="1031">
        <f t="shared" si="19"/>
        <v>0</v>
      </c>
      <c r="T62" s="774">
        <f t="shared" si="19"/>
        <v>0</v>
      </c>
      <c r="U62" s="774">
        <f t="shared" si="19"/>
        <v>0</v>
      </c>
      <c r="V62" s="774">
        <f t="shared" si="19"/>
        <v>0</v>
      </c>
      <c r="W62" s="774">
        <f t="shared" si="19"/>
        <v>0</v>
      </c>
      <c r="X62" s="774">
        <f t="shared" si="19"/>
        <v>0</v>
      </c>
      <c r="Y62" s="778">
        <f t="shared" si="19"/>
        <v>0</v>
      </c>
      <c r="Z62" s="54"/>
      <c r="AA62" s="770"/>
      <c r="AB62" s="774">
        <f t="shared" si="20"/>
        <v>0</v>
      </c>
      <c r="AC62" s="774">
        <f t="shared" si="20"/>
        <v>0</v>
      </c>
      <c r="AD62" s="774">
        <f t="shared" si="20"/>
        <v>0</v>
      </c>
      <c r="AE62" s="774">
        <f t="shared" si="20"/>
        <v>0</v>
      </c>
      <c r="AF62" s="774">
        <f t="shared" si="20"/>
        <v>0</v>
      </c>
      <c r="AG62" s="774">
        <f t="shared" si="20"/>
        <v>0</v>
      </c>
      <c r="AH62" s="778">
        <f t="shared" si="20"/>
        <v>0</v>
      </c>
    </row>
    <row r="63" spans="2:34" x14ac:dyDescent="0.25">
      <c r="B63" s="1022">
        <v>2024</v>
      </c>
      <c r="C63" s="264">
        <f t="shared" si="18"/>
        <v>0</v>
      </c>
      <c r="D63" s="264">
        <f t="shared" si="18"/>
        <v>0</v>
      </c>
      <c r="E63" s="264">
        <f t="shared" si="18"/>
        <v>0</v>
      </c>
      <c r="F63" s="264">
        <f t="shared" si="18"/>
        <v>0</v>
      </c>
      <c r="G63" s="264">
        <f t="shared" si="18"/>
        <v>0</v>
      </c>
      <c r="H63" s="264">
        <f t="shared" si="18"/>
        <v>0</v>
      </c>
      <c r="I63" s="265">
        <f t="shared" si="18"/>
        <v>0</v>
      </c>
      <c r="J63" s="54"/>
      <c r="K63" s="1028">
        <f>'Inflated Bid Prices After Tax'!BG7</f>
        <v>0</v>
      </c>
      <c r="L63" s="1029">
        <f>'Inflated Bid Prices After Tax'!BH7</f>
        <v>0</v>
      </c>
      <c r="M63" s="1029">
        <f>'Inflated Bid Prices After Tax'!BI7</f>
        <v>0</v>
      </c>
      <c r="N63" s="1029">
        <f>'Inflated Bid Prices After Tax'!BJ7</f>
        <v>0</v>
      </c>
      <c r="O63" s="1029">
        <f>'Inflated Bid Prices After Tax'!BK7</f>
        <v>0</v>
      </c>
      <c r="P63" s="1029">
        <f>'Inflated Bid Prices After Tax'!BL7</f>
        <v>0</v>
      </c>
      <c r="Q63" s="1030">
        <f>'Inflated Bid Prices After Tax'!BM7</f>
        <v>0</v>
      </c>
      <c r="R63" s="54"/>
      <c r="S63" s="1031">
        <f t="shared" si="19"/>
        <v>0</v>
      </c>
      <c r="T63" s="774">
        <f t="shared" si="19"/>
        <v>0</v>
      </c>
      <c r="U63" s="774">
        <f t="shared" si="19"/>
        <v>0</v>
      </c>
      <c r="V63" s="774">
        <f t="shared" si="19"/>
        <v>0</v>
      </c>
      <c r="W63" s="774">
        <f t="shared" si="19"/>
        <v>0</v>
      </c>
      <c r="X63" s="774">
        <f t="shared" si="19"/>
        <v>0</v>
      </c>
      <c r="Y63" s="778">
        <f t="shared" si="19"/>
        <v>0</v>
      </c>
      <c r="Z63" s="54"/>
      <c r="AA63" s="770"/>
      <c r="AB63" s="774">
        <f t="shared" si="20"/>
        <v>0</v>
      </c>
      <c r="AC63" s="774">
        <f t="shared" si="20"/>
        <v>0</v>
      </c>
      <c r="AD63" s="774">
        <f t="shared" si="20"/>
        <v>0</v>
      </c>
      <c r="AE63" s="774">
        <f t="shared" si="20"/>
        <v>0</v>
      </c>
      <c r="AF63" s="774">
        <f t="shared" si="20"/>
        <v>0</v>
      </c>
      <c r="AG63" s="774">
        <f t="shared" si="20"/>
        <v>0</v>
      </c>
      <c r="AH63" s="778">
        <f t="shared" si="20"/>
        <v>0</v>
      </c>
    </row>
    <row r="64" spans="2:34" x14ac:dyDescent="0.25">
      <c r="B64" s="1022">
        <v>2025</v>
      </c>
      <c r="C64" s="264">
        <f t="shared" si="18"/>
        <v>0</v>
      </c>
      <c r="D64" s="264">
        <f t="shared" si="18"/>
        <v>0</v>
      </c>
      <c r="E64" s="264">
        <f t="shared" si="18"/>
        <v>0</v>
      </c>
      <c r="F64" s="264">
        <f t="shared" si="18"/>
        <v>0</v>
      </c>
      <c r="G64" s="264">
        <f t="shared" si="18"/>
        <v>0</v>
      </c>
      <c r="H64" s="264">
        <f t="shared" si="18"/>
        <v>0</v>
      </c>
      <c r="I64" s="265">
        <f t="shared" si="18"/>
        <v>0</v>
      </c>
      <c r="J64" s="54"/>
      <c r="K64" s="1028">
        <f>'Inflated Bid Prices After Tax'!BG8</f>
        <v>0</v>
      </c>
      <c r="L64" s="1029">
        <f>'Inflated Bid Prices After Tax'!BH8</f>
        <v>0</v>
      </c>
      <c r="M64" s="1029">
        <f>'Inflated Bid Prices After Tax'!BI8</f>
        <v>0</v>
      </c>
      <c r="N64" s="1029">
        <f>'Inflated Bid Prices After Tax'!BJ8</f>
        <v>0</v>
      </c>
      <c r="O64" s="1029">
        <f>'Inflated Bid Prices After Tax'!BK8</f>
        <v>0</v>
      </c>
      <c r="P64" s="1029">
        <f>'Inflated Bid Prices After Tax'!BL8</f>
        <v>0</v>
      </c>
      <c r="Q64" s="1030">
        <f>'Inflated Bid Prices After Tax'!BM8</f>
        <v>0</v>
      </c>
      <c r="R64" s="54"/>
      <c r="S64" s="1031">
        <f t="shared" si="19"/>
        <v>0</v>
      </c>
      <c r="T64" s="774">
        <f t="shared" si="19"/>
        <v>0</v>
      </c>
      <c r="U64" s="774">
        <f t="shared" si="19"/>
        <v>0</v>
      </c>
      <c r="V64" s="774">
        <f t="shared" si="19"/>
        <v>0</v>
      </c>
      <c r="W64" s="774">
        <f t="shared" si="19"/>
        <v>0</v>
      </c>
      <c r="X64" s="774">
        <f t="shared" si="19"/>
        <v>0</v>
      </c>
      <c r="Y64" s="778">
        <f t="shared" si="19"/>
        <v>0</v>
      </c>
      <c r="Z64" s="54"/>
      <c r="AA64" s="770"/>
      <c r="AB64" s="774">
        <f t="shared" si="20"/>
        <v>0</v>
      </c>
      <c r="AC64" s="774">
        <f t="shared" si="20"/>
        <v>0</v>
      </c>
      <c r="AD64" s="774">
        <f t="shared" si="20"/>
        <v>0</v>
      </c>
      <c r="AE64" s="774">
        <f t="shared" si="20"/>
        <v>0</v>
      </c>
      <c r="AF64" s="774">
        <f t="shared" si="20"/>
        <v>0</v>
      </c>
      <c r="AG64" s="774">
        <f t="shared" si="20"/>
        <v>0</v>
      </c>
      <c r="AH64" s="778">
        <f t="shared" si="20"/>
        <v>0</v>
      </c>
    </row>
    <row r="65" spans="2:34" x14ac:dyDescent="0.25">
      <c r="B65" s="1022">
        <v>2026</v>
      </c>
      <c r="C65" s="264">
        <f t="shared" si="18"/>
        <v>0</v>
      </c>
      <c r="D65" s="264">
        <f t="shared" si="18"/>
        <v>0</v>
      </c>
      <c r="E65" s="264">
        <f t="shared" si="18"/>
        <v>0</v>
      </c>
      <c r="F65" s="264">
        <f t="shared" si="18"/>
        <v>0</v>
      </c>
      <c r="G65" s="264">
        <f t="shared" si="18"/>
        <v>0</v>
      </c>
      <c r="H65" s="264">
        <f t="shared" si="18"/>
        <v>0</v>
      </c>
      <c r="I65" s="265">
        <f t="shared" si="18"/>
        <v>0</v>
      </c>
      <c r="J65" s="54"/>
      <c r="K65" s="1028">
        <f>'Inflated Bid Prices After Tax'!BG9</f>
        <v>0</v>
      </c>
      <c r="L65" s="1029">
        <f>'Inflated Bid Prices After Tax'!BH9</f>
        <v>0</v>
      </c>
      <c r="M65" s="1029">
        <f>'Inflated Bid Prices After Tax'!BI9</f>
        <v>0</v>
      </c>
      <c r="N65" s="1029">
        <f>'Inflated Bid Prices After Tax'!BJ9</f>
        <v>0</v>
      </c>
      <c r="O65" s="1029">
        <f>'Inflated Bid Prices After Tax'!BK9</f>
        <v>0</v>
      </c>
      <c r="P65" s="1029">
        <f>'Inflated Bid Prices After Tax'!BL9</f>
        <v>0</v>
      </c>
      <c r="Q65" s="1030">
        <f>'Inflated Bid Prices After Tax'!BM9</f>
        <v>0</v>
      </c>
      <c r="R65" s="54"/>
      <c r="S65" s="1031">
        <f t="shared" si="19"/>
        <v>0</v>
      </c>
      <c r="T65" s="774">
        <f t="shared" si="19"/>
        <v>0</v>
      </c>
      <c r="U65" s="774">
        <f t="shared" si="19"/>
        <v>0</v>
      </c>
      <c r="V65" s="774">
        <f t="shared" si="19"/>
        <v>0</v>
      </c>
      <c r="W65" s="774">
        <f t="shared" si="19"/>
        <v>0</v>
      </c>
      <c r="X65" s="774">
        <f t="shared" si="19"/>
        <v>0</v>
      </c>
      <c r="Y65" s="778">
        <f t="shared" si="19"/>
        <v>0</v>
      </c>
      <c r="Z65" s="54"/>
      <c r="AA65" s="770"/>
      <c r="AB65" s="774">
        <f t="shared" si="20"/>
        <v>0</v>
      </c>
      <c r="AC65" s="774">
        <f t="shared" si="20"/>
        <v>0</v>
      </c>
      <c r="AD65" s="774">
        <f t="shared" si="20"/>
        <v>0</v>
      </c>
      <c r="AE65" s="774">
        <f t="shared" si="20"/>
        <v>0</v>
      </c>
      <c r="AF65" s="774">
        <f t="shared" si="20"/>
        <v>0</v>
      </c>
      <c r="AG65" s="774">
        <f t="shared" si="20"/>
        <v>0</v>
      </c>
      <c r="AH65" s="778">
        <f t="shared" si="20"/>
        <v>0</v>
      </c>
    </row>
    <row r="66" spans="2:34" ht="13.8" thickBot="1" x14ac:dyDescent="0.3">
      <c r="B66" s="1024" t="s">
        <v>188</v>
      </c>
      <c r="C66" s="1032">
        <f t="shared" ref="C66:I66" si="21">SUM(C61:C65)</f>
        <v>0</v>
      </c>
      <c r="D66" s="1032">
        <f t="shared" si="21"/>
        <v>0</v>
      </c>
      <c r="E66" s="1032">
        <f t="shared" si="21"/>
        <v>0</v>
      </c>
      <c r="F66" s="1032">
        <f t="shared" si="21"/>
        <v>0</v>
      </c>
      <c r="G66" s="1032">
        <f t="shared" si="21"/>
        <v>0</v>
      </c>
      <c r="H66" s="1032">
        <f t="shared" si="21"/>
        <v>0</v>
      </c>
      <c r="I66" s="1033">
        <f t="shared" si="21"/>
        <v>0</v>
      </c>
      <c r="J66" s="54"/>
      <c r="K66" s="1034"/>
      <c r="L66" s="1035"/>
      <c r="M66" s="1035"/>
      <c r="N66" s="1035"/>
      <c r="O66" s="1035"/>
      <c r="P66" s="1035"/>
      <c r="Q66" s="1036"/>
      <c r="R66" s="54"/>
      <c r="S66" s="1034"/>
      <c r="T66" s="1035"/>
      <c r="U66" s="1035"/>
      <c r="V66" s="1035"/>
      <c r="W66" s="1035"/>
      <c r="X66" s="1035"/>
      <c r="Y66" s="1036"/>
      <c r="Z66" s="54"/>
      <c r="AA66" s="1022" t="s">
        <v>188</v>
      </c>
      <c r="AB66" s="1037">
        <f t="shared" ref="AB66:AH66" si="22">SUM(AB61:AB65)</f>
        <v>0</v>
      </c>
      <c r="AC66" s="1037">
        <f t="shared" si="22"/>
        <v>0</v>
      </c>
      <c r="AD66" s="1037">
        <f t="shared" si="22"/>
        <v>0</v>
      </c>
      <c r="AE66" s="1037">
        <f t="shared" si="22"/>
        <v>0</v>
      </c>
      <c r="AF66" s="1037">
        <f t="shared" si="22"/>
        <v>0</v>
      </c>
      <c r="AG66" s="1037">
        <f t="shared" si="22"/>
        <v>0</v>
      </c>
      <c r="AH66" s="1038">
        <f t="shared" si="22"/>
        <v>0</v>
      </c>
    </row>
    <row r="67" spans="2:34" ht="34.200000000000003" customHeight="1" thickBot="1" x14ac:dyDescent="0.3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996"/>
      <c r="W67" s="996"/>
      <c r="X67" s="996"/>
      <c r="Y67" s="996"/>
      <c r="Z67" s="996"/>
      <c r="AA67" s="1016" t="s">
        <v>189</v>
      </c>
      <c r="AB67" s="1017">
        <f t="shared" ref="AB67:AH67" si="23">IF((C66=0),0,(AB66/C66)/1000)</f>
        <v>0</v>
      </c>
      <c r="AC67" s="1017">
        <f t="shared" si="23"/>
        <v>0</v>
      </c>
      <c r="AD67" s="1017">
        <f t="shared" si="23"/>
        <v>0</v>
      </c>
      <c r="AE67" s="1017">
        <f t="shared" si="23"/>
        <v>0</v>
      </c>
      <c r="AF67" s="1017">
        <f t="shared" si="23"/>
        <v>0</v>
      </c>
      <c r="AG67" s="1017">
        <f t="shared" si="23"/>
        <v>0</v>
      </c>
      <c r="AH67" s="1018">
        <f t="shared" si="23"/>
        <v>0</v>
      </c>
    </row>
  </sheetData>
  <sheetProtection algorithmName="SHA-512" hashValue="lTaX1fBdHKwcp2OGcwIkuZi1FdApyjkolRJaqoFSAL+YiJyDBfg8GIDuSqK4jU2AS95ntclExsbeBCb4KQHklA==" saltValue="PhxutfSNPTJFmMeBFB2fdw==" spinCount="100000" sheet="1" objects="1" scenarios="1"/>
  <mergeCells count="17">
    <mergeCell ref="B7:I7"/>
    <mergeCell ref="B28:I28"/>
    <mergeCell ref="B49:I49"/>
    <mergeCell ref="B59:I59"/>
    <mergeCell ref="AA59:AH59"/>
    <mergeCell ref="K16:Q16"/>
    <mergeCell ref="S16:Y16"/>
    <mergeCell ref="AA16:AH16"/>
    <mergeCell ref="B38:I38"/>
    <mergeCell ref="AA38:AH38"/>
    <mergeCell ref="K59:Q59"/>
    <mergeCell ref="S59:Y59"/>
    <mergeCell ref="AB18:AH18"/>
    <mergeCell ref="K38:Q38"/>
    <mergeCell ref="S38:Y38"/>
    <mergeCell ref="S18:Y18"/>
    <mergeCell ref="C16:I16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/>
  </sheetPr>
  <dimension ref="B1:AA162"/>
  <sheetViews>
    <sheetView showGridLines="0" zoomScaleNormal="100" workbookViewId="0">
      <selection activeCell="L15" sqref="L15"/>
    </sheetView>
  </sheetViews>
  <sheetFormatPr defaultRowHeight="13.2" x14ac:dyDescent="0.25"/>
  <cols>
    <col min="1" max="1" width="1.88671875" style="192" customWidth="1"/>
    <col min="2" max="2" width="14" style="192" customWidth="1"/>
    <col min="3" max="3" width="8.88671875" style="192"/>
    <col min="4" max="4" width="17.109375" style="58" customWidth="1"/>
    <col min="5" max="5" width="12.6640625" style="58" customWidth="1"/>
    <col min="6" max="6" width="13.77734375" style="58" customWidth="1"/>
    <col min="7" max="7" width="12.88671875" style="58" customWidth="1"/>
    <col min="8" max="8" width="3" style="58" customWidth="1"/>
    <col min="9" max="12" width="8.88671875" style="192"/>
    <col min="13" max="13" width="9.5546875" style="192" customWidth="1"/>
    <col min="14" max="15" width="8.88671875" style="192"/>
    <col min="16" max="16" width="11.88671875" style="192" customWidth="1"/>
    <col min="17" max="18" width="8.88671875" style="192"/>
    <col min="19" max="19" width="12.77734375" style="192" customWidth="1"/>
    <col min="20" max="20" width="3.33203125" style="192" customWidth="1"/>
    <col min="21" max="21" width="14" style="192" customWidth="1"/>
    <col min="22" max="22" width="15.109375" style="192" customWidth="1"/>
    <col min="23" max="23" width="13.6640625" style="192" customWidth="1"/>
    <col min="24" max="25" width="11.109375" style="192" customWidth="1"/>
    <col min="26" max="26" width="12" style="192" customWidth="1"/>
    <col min="27" max="27" width="11.21875" style="192" customWidth="1"/>
    <col min="28" max="16384" width="8.88671875" style="192"/>
  </cols>
  <sheetData>
    <row r="1" spans="2:27" ht="23.4" customHeight="1" thickBot="1" x14ac:dyDescent="0.35">
      <c r="B1" s="218" t="s">
        <v>320</v>
      </c>
    </row>
    <row r="2" spans="2:27" ht="45.6" customHeight="1" thickBot="1" x14ac:dyDescent="0.3">
      <c r="B2" s="257" t="s">
        <v>59</v>
      </c>
      <c r="C2" s="885" t="s">
        <v>2</v>
      </c>
      <c r="D2" s="223" t="s">
        <v>183</v>
      </c>
      <c r="E2" s="223" t="s">
        <v>184</v>
      </c>
      <c r="F2" s="223" t="s">
        <v>185</v>
      </c>
      <c r="G2" s="241" t="s">
        <v>322</v>
      </c>
      <c r="H2" s="193"/>
      <c r="I2" s="1292" t="s">
        <v>292</v>
      </c>
      <c r="J2" s="1293"/>
      <c r="K2" s="1293"/>
      <c r="L2" s="1293"/>
      <c r="M2" s="1293"/>
      <c r="N2" s="1293"/>
      <c r="O2" s="1293"/>
      <c r="P2" s="1293"/>
      <c r="Q2" s="1293"/>
      <c r="R2" s="1293"/>
      <c r="S2" s="1294"/>
      <c r="T2" s="122"/>
      <c r="U2" s="1292" t="s">
        <v>247</v>
      </c>
      <c r="V2" s="1293"/>
      <c r="W2" s="1293"/>
      <c r="X2" s="1293"/>
      <c r="Y2" s="1293"/>
      <c r="Z2" s="1293"/>
      <c r="AA2" s="1294"/>
    </row>
    <row r="3" spans="2:27" ht="41.4" customHeight="1" x14ac:dyDescent="0.25">
      <c r="B3" s="1295" t="s">
        <v>10</v>
      </c>
      <c r="C3" s="886">
        <v>2021</v>
      </c>
      <c r="D3" s="224">
        <f>('Form 1 ALL POWER PLANTS'!I19+'Form 1 ALL POWER PLANTS'!J19)*F3</f>
        <v>0</v>
      </c>
      <c r="E3" s="196">
        <f>'Form 1 ALL POWER PLANTS'!E19*'Form 1 ALL POWER PLANTS'!G19</f>
        <v>0</v>
      </c>
      <c r="F3" s="196">
        <f>'Form 1 ALL POWER PLANTS'!F19*'Form 1 ALL POWER PLANTS'!G19</f>
        <v>0</v>
      </c>
      <c r="G3" s="225">
        <f>'Form 1 ALL POWER PLANTS'!H19</f>
        <v>0</v>
      </c>
      <c r="H3" s="55"/>
      <c r="I3" s="210" t="s">
        <v>2</v>
      </c>
      <c r="J3" s="207" t="s">
        <v>51</v>
      </c>
      <c r="K3" s="208" t="s">
        <v>50</v>
      </c>
      <c r="L3" s="208" t="s">
        <v>52</v>
      </c>
      <c r="M3" s="208" t="s">
        <v>206</v>
      </c>
      <c r="N3" s="208" t="s">
        <v>12</v>
      </c>
      <c r="O3" s="208" t="s">
        <v>177</v>
      </c>
      <c r="P3" s="208" t="s">
        <v>58</v>
      </c>
      <c r="Q3" s="208" t="s">
        <v>188</v>
      </c>
      <c r="R3" s="207" t="s">
        <v>248</v>
      </c>
      <c r="S3" s="211" t="s">
        <v>200</v>
      </c>
      <c r="T3" s="122"/>
      <c r="U3" s="210" t="s">
        <v>2</v>
      </c>
      <c r="V3" s="209" t="s">
        <v>190</v>
      </c>
      <c r="W3" s="209" t="s">
        <v>275</v>
      </c>
      <c r="X3" s="209" t="s">
        <v>290</v>
      </c>
      <c r="Y3" s="209" t="s">
        <v>181</v>
      </c>
      <c r="Z3" s="209" t="s">
        <v>291</v>
      </c>
      <c r="AA3" s="211" t="s">
        <v>200</v>
      </c>
    </row>
    <row r="4" spans="2:27" ht="15" customHeight="1" x14ac:dyDescent="0.25">
      <c r="B4" s="1295"/>
      <c r="C4" s="887">
        <v>2022</v>
      </c>
      <c r="D4" s="194">
        <f>('Form 1 ALL POWER PLANTS'!I20+'Form 1 ALL POWER PLANTS'!J20)*F4</f>
        <v>0</v>
      </c>
      <c r="E4" s="195">
        <f>'Form 1 ALL POWER PLANTS'!E20*'Form 1 ALL POWER PLANTS'!G20</f>
        <v>0</v>
      </c>
      <c r="F4" s="195">
        <f>'Form 1 ALL POWER PLANTS'!F20*'Form 1 ALL POWER PLANTS'!G20</f>
        <v>0</v>
      </c>
      <c r="G4" s="219">
        <f>'Form 1 ALL POWER PLANTS'!H20</f>
        <v>0</v>
      </c>
      <c r="H4" s="55"/>
      <c r="I4" s="212">
        <v>2021</v>
      </c>
      <c r="J4" s="196">
        <f>SUMIFS('Dependable Capacity'!$F$3:$F$8,$C$3:$C$8,'Dependable Capacity'!$I4)</f>
        <v>0</v>
      </c>
      <c r="K4" s="196">
        <f>SUMIF($C$9:$C$14,'Dependable Capacity'!$I4,'Dependable Capacity'!$F$48:$F$53)</f>
        <v>0</v>
      </c>
      <c r="L4" s="196">
        <f>SUMIFS('Dependable Capacity'!$F$15:$F$20,$C$15:$C$20,'Dependable Capacity'!$I4)</f>
        <v>0</v>
      </c>
      <c r="M4" s="196">
        <f>SUMIFS('Dependable Capacity'!$F$21:$F$26,$C$21:$C$26,'Dependable Capacity'!$I4)</f>
        <v>0</v>
      </c>
      <c r="N4" s="196">
        <f>SUMIFS('Dependable Capacity'!$F$27:$F$32,$C$27:$C$32,'Dependable Capacity'!$I4)</f>
        <v>0</v>
      </c>
      <c r="O4" s="196">
        <f>SUMIFS('Dependable Capacity'!$F$33:$F$38,$C$33:$C$38,'Dependable Capacity'!$I4)</f>
        <v>0</v>
      </c>
      <c r="P4" s="196">
        <f>SUMIFS('Dependable Capacity'!$F$39:$F$44,$C$39:$C$44,'Dependable Capacity'!$I4)</f>
        <v>0</v>
      </c>
      <c r="Q4" s="197">
        <f t="shared" ref="Q4:Q9" si="0">SUM(J4:P4)</f>
        <v>0</v>
      </c>
      <c r="R4" s="196">
        <v>18</v>
      </c>
      <c r="S4" s="213" t="str">
        <f t="shared" ref="S4:S9" si="1">IF(Q4&gt;=R4,"YES","NO")</f>
        <v>NO</v>
      </c>
      <c r="T4" s="122"/>
      <c r="U4" s="212">
        <v>2021</v>
      </c>
      <c r="V4" s="197">
        <f>'Form 1 ALL POWER PLANTS'!$F61-SUMIF('Form 1 ALL POWER PLANTS'!$D$25:$D$30,'Dependable Capacity'!$U4,'Dependable Capacity'!$F$9:$F$14)+SUMIF('Form 1 ALL POWER PLANTS'!$E$71:$E$76,'Dependable Capacity'!$U4,'Dependable Capacity'!$F$48:$F$53)</f>
        <v>0</v>
      </c>
      <c r="W4" s="196">
        <f t="array" ref="W4">MAX(IF('Form 1 ALL POWER PLANTS'!$D$19:$D$60='Dependable Capacity'!$U4,'Form 1 ALL POWER PLANTS'!$F$19:$F$60))</f>
        <v>0</v>
      </c>
      <c r="X4" s="196">
        <f>V4-W4</f>
        <v>0</v>
      </c>
      <c r="Y4" s="196">
        <v>18</v>
      </c>
      <c r="Z4" s="196">
        <f>IFERROR(X4-Y4,0)</f>
        <v>-18</v>
      </c>
      <c r="AA4" s="213" t="str">
        <f t="shared" ref="AA4:AA9" si="2">IF($Z4&gt;=0,"YES","NO")</f>
        <v>NO</v>
      </c>
    </row>
    <row r="5" spans="2:27" x14ac:dyDescent="0.25">
      <c r="B5" s="1295"/>
      <c r="C5" s="887">
        <v>2023</v>
      </c>
      <c r="D5" s="194">
        <f>('Form 1 ALL POWER PLANTS'!I21+'Form 1 ALL POWER PLANTS'!J21)*F5</f>
        <v>0</v>
      </c>
      <c r="E5" s="195">
        <f>'Form 1 ALL POWER PLANTS'!E21*'Form 1 ALL POWER PLANTS'!G21</f>
        <v>0</v>
      </c>
      <c r="F5" s="195">
        <f>'Form 1 ALL POWER PLANTS'!F21*'Form 1 ALL POWER PLANTS'!G21</f>
        <v>0</v>
      </c>
      <c r="G5" s="219">
        <f>'Form 1 ALL POWER PLANTS'!H21</f>
        <v>0</v>
      </c>
      <c r="H5" s="55"/>
      <c r="I5" s="212">
        <v>2022</v>
      </c>
      <c r="J5" s="196">
        <f>SUMIFS('Dependable Capacity'!$F$3:$F$8,$C$3:$C$8,'Dependable Capacity'!$I5)</f>
        <v>0</v>
      </c>
      <c r="K5" s="196">
        <f>SUMIF($C$9:$C$14,'Dependable Capacity'!$I5,'Dependable Capacity'!$F$48:$F$53)</f>
        <v>0</v>
      </c>
      <c r="L5" s="196">
        <f>SUMIFS('Dependable Capacity'!$F$15:$F$20,$C$15:$C$20,'Dependable Capacity'!$I5)</f>
        <v>0</v>
      </c>
      <c r="M5" s="196">
        <f>SUMIFS('Dependable Capacity'!$F$21:$F$26,$C$21:$C$26,'Dependable Capacity'!$I5)</f>
        <v>0</v>
      </c>
      <c r="N5" s="196">
        <f>SUMIFS('Dependable Capacity'!$F$27:$F$32,$C$27:$C$32,'Dependable Capacity'!$I5)</f>
        <v>0</v>
      </c>
      <c r="O5" s="196">
        <f>SUMIFS('Dependable Capacity'!$F$33:$F$38,$C$33:$C$38,'Dependable Capacity'!$I5)</f>
        <v>0</v>
      </c>
      <c r="P5" s="196">
        <f>SUMIFS('Dependable Capacity'!$F$39:$F$44,$C$39:$C$44,'Dependable Capacity'!$I5)</f>
        <v>0</v>
      </c>
      <c r="Q5" s="197">
        <f t="shared" si="0"/>
        <v>0</v>
      </c>
      <c r="R5" s="196">
        <v>19</v>
      </c>
      <c r="S5" s="213" t="str">
        <f t="shared" si="1"/>
        <v>NO</v>
      </c>
      <c r="T5" s="122"/>
      <c r="U5" s="212">
        <v>2022</v>
      </c>
      <c r="V5" s="197">
        <f>'Form 1 ALL POWER PLANTS'!$F62-SUMIF('Form 1 ALL POWER PLANTS'!$D$25:$D$30,'Dependable Capacity'!$U5,'Dependable Capacity'!$F$9:$F$14)+'Dependable Capacity'!$K5</f>
        <v>0</v>
      </c>
      <c r="W5" s="196">
        <f t="array" ref="W5">MAX(IF('Form 1 ALL POWER PLANTS'!$D$19:$D$60='Dependable Capacity'!$U5,'Form 1 ALL POWER PLANTS'!$F$19:$F$60))</f>
        <v>0</v>
      </c>
      <c r="X5" s="196">
        <f t="shared" ref="X5:X9" si="3">V5-W5</f>
        <v>0</v>
      </c>
      <c r="Y5" s="196">
        <v>19</v>
      </c>
      <c r="Z5" s="196">
        <f t="shared" ref="Z5:Z9" si="4">IFERROR(X5-Y5,0)</f>
        <v>-19</v>
      </c>
      <c r="AA5" s="213" t="str">
        <f t="shared" si="2"/>
        <v>NO</v>
      </c>
    </row>
    <row r="6" spans="2:27" x14ac:dyDescent="0.25">
      <c r="B6" s="1295"/>
      <c r="C6" s="887">
        <v>2024</v>
      </c>
      <c r="D6" s="194">
        <f>('Form 1 ALL POWER PLANTS'!I22+'Form 1 ALL POWER PLANTS'!J22)*F6</f>
        <v>0</v>
      </c>
      <c r="E6" s="195">
        <f>'Form 1 ALL POWER PLANTS'!E22*'Form 1 ALL POWER PLANTS'!G22</f>
        <v>0</v>
      </c>
      <c r="F6" s="195">
        <f>'Form 1 ALL POWER PLANTS'!F22*'Form 1 ALL POWER PLANTS'!G22</f>
        <v>0</v>
      </c>
      <c r="G6" s="219">
        <f>'Form 1 ALL POWER PLANTS'!H22</f>
        <v>0</v>
      </c>
      <c r="H6" s="55"/>
      <c r="I6" s="212">
        <v>2023</v>
      </c>
      <c r="J6" s="196">
        <f>SUMIFS('Dependable Capacity'!$F$3:$F$8,$C$3:$C$8,'Dependable Capacity'!$I6)</f>
        <v>0</v>
      </c>
      <c r="K6" s="196">
        <f>SUMIF($C$9:$C$14,'Dependable Capacity'!$I6,'Dependable Capacity'!$F$48:$F$53)</f>
        <v>0</v>
      </c>
      <c r="L6" s="196">
        <f>SUMIFS('Dependable Capacity'!$F$15:$F$20,$C$15:$C$20,'Dependable Capacity'!$I6)</f>
        <v>0</v>
      </c>
      <c r="M6" s="196">
        <f>SUMIFS('Dependable Capacity'!$F$21:$F$26,$C$21:$C$26,'Dependable Capacity'!$I6)</f>
        <v>0</v>
      </c>
      <c r="N6" s="196">
        <f>SUMIFS('Dependable Capacity'!$F$27:$F$32,$C$27:$C$32,'Dependable Capacity'!$I6)</f>
        <v>0</v>
      </c>
      <c r="O6" s="196">
        <f>SUMIFS('Dependable Capacity'!$F$33:$F$38,$C$33:$C$38,'Dependable Capacity'!$I6)</f>
        <v>0</v>
      </c>
      <c r="P6" s="196">
        <f>SUMIFS('Dependable Capacity'!$F$39:$F$44,$C$39:$C$44,'Dependable Capacity'!$I6)</f>
        <v>0</v>
      </c>
      <c r="Q6" s="197">
        <f t="shared" si="0"/>
        <v>0</v>
      </c>
      <c r="R6" s="196">
        <v>21</v>
      </c>
      <c r="S6" s="213" t="str">
        <f t="shared" si="1"/>
        <v>NO</v>
      </c>
      <c r="T6" s="122"/>
      <c r="U6" s="212">
        <v>2023</v>
      </c>
      <c r="V6" s="197">
        <f>'Form 1 ALL POWER PLANTS'!$F63-SUMIF('Form 1 ALL POWER PLANTS'!$D$25:$D$30,'Dependable Capacity'!$U6,'Dependable Capacity'!$F$9:$F$14)+'Dependable Capacity'!$K6</f>
        <v>0</v>
      </c>
      <c r="W6" s="196">
        <f t="array" ref="W6">MAX(IF('Form 1 ALL POWER PLANTS'!$D$19:$D$60='Dependable Capacity'!$U6,'Form 1 ALL POWER PLANTS'!$F$19:$F$60))</f>
        <v>0</v>
      </c>
      <c r="X6" s="196">
        <f t="shared" si="3"/>
        <v>0</v>
      </c>
      <c r="Y6" s="196">
        <v>21</v>
      </c>
      <c r="Z6" s="196">
        <f t="shared" si="4"/>
        <v>-21</v>
      </c>
      <c r="AA6" s="213" t="str">
        <f t="shared" si="2"/>
        <v>NO</v>
      </c>
    </row>
    <row r="7" spans="2:27" x14ac:dyDescent="0.25">
      <c r="B7" s="1295"/>
      <c r="C7" s="887">
        <v>2025</v>
      </c>
      <c r="D7" s="194">
        <f>('Form 1 ALL POWER PLANTS'!I23+'Form 1 ALL POWER PLANTS'!J23)*F7</f>
        <v>0</v>
      </c>
      <c r="E7" s="195">
        <f>'Form 1 ALL POWER PLANTS'!E23*'Form 1 ALL POWER PLANTS'!G23</f>
        <v>0</v>
      </c>
      <c r="F7" s="195">
        <f>'Form 1 ALL POWER PLANTS'!F23*'Form 1 ALL POWER PLANTS'!G23</f>
        <v>0</v>
      </c>
      <c r="G7" s="219">
        <f>'Form 1 ALL POWER PLANTS'!H23</f>
        <v>0</v>
      </c>
      <c r="H7" s="55"/>
      <c r="I7" s="212">
        <v>2024</v>
      </c>
      <c r="J7" s="196">
        <f>SUMIFS('Dependable Capacity'!$F$3:$F$8,$C$3:$C$8,'Dependable Capacity'!$I7)</f>
        <v>0</v>
      </c>
      <c r="K7" s="196">
        <f>SUMIF($C$9:$C$14,'Dependable Capacity'!$I7,'Dependable Capacity'!$F$48:$F$53)</f>
        <v>0</v>
      </c>
      <c r="L7" s="196">
        <f>SUMIFS('Dependable Capacity'!$F$15:$F$20,$C$15:$C$20,'Dependable Capacity'!$I7)</f>
        <v>0</v>
      </c>
      <c r="M7" s="196">
        <f>SUMIFS('Dependable Capacity'!$F$21:$F$26,$C$21:$C$26,'Dependable Capacity'!$I7)</f>
        <v>0</v>
      </c>
      <c r="N7" s="196">
        <f>SUMIFS('Dependable Capacity'!$F$27:$F$32,$C$27:$C$32,'Dependable Capacity'!$I7)</f>
        <v>0</v>
      </c>
      <c r="O7" s="196">
        <f>SUMIFS('Dependable Capacity'!$F$33:$F$38,$C$33:$C$38,'Dependable Capacity'!$I7)</f>
        <v>0</v>
      </c>
      <c r="P7" s="196">
        <f>SUMIFS('Dependable Capacity'!$F$39:$F$44,$C$39:$C$44,'Dependable Capacity'!$I7)</f>
        <v>0</v>
      </c>
      <c r="Q7" s="197">
        <f t="shared" si="0"/>
        <v>0</v>
      </c>
      <c r="R7" s="196">
        <v>22</v>
      </c>
      <c r="S7" s="213" t="str">
        <f t="shared" si="1"/>
        <v>NO</v>
      </c>
      <c r="T7" s="122"/>
      <c r="U7" s="212">
        <v>2024</v>
      </c>
      <c r="V7" s="197">
        <f>'Form 1 ALL POWER PLANTS'!$F64-SUMIF('Form 1 ALL POWER PLANTS'!$D$25:$D$30,'Dependable Capacity'!$U7,'Dependable Capacity'!$F$9:$F$14)+'Dependable Capacity'!$K7</f>
        <v>0</v>
      </c>
      <c r="W7" s="196">
        <f t="array" ref="W7">MAX(IF('Form 1 ALL POWER PLANTS'!$D$19:$D$60='Dependable Capacity'!$U7,'Form 1 ALL POWER PLANTS'!$F$19:$F$60))</f>
        <v>0</v>
      </c>
      <c r="X7" s="196">
        <f t="shared" si="3"/>
        <v>0</v>
      </c>
      <c r="Y7" s="196">
        <v>22</v>
      </c>
      <c r="Z7" s="196">
        <f t="shared" si="4"/>
        <v>-22</v>
      </c>
      <c r="AA7" s="213" t="str">
        <f t="shared" si="2"/>
        <v>NO</v>
      </c>
    </row>
    <row r="8" spans="2:27" x14ac:dyDescent="0.25">
      <c r="B8" s="1295"/>
      <c r="C8" s="887">
        <v>2026</v>
      </c>
      <c r="D8" s="194">
        <f>('Form 1 ALL POWER PLANTS'!I24+'Form 1 ALL POWER PLANTS'!J24)*F8</f>
        <v>0</v>
      </c>
      <c r="E8" s="195">
        <f>'Form 1 ALL POWER PLANTS'!E24*'Form 1 ALL POWER PLANTS'!G24</f>
        <v>0</v>
      </c>
      <c r="F8" s="195">
        <f>'Form 1 ALL POWER PLANTS'!F24*'Form 1 ALL POWER PLANTS'!G24</f>
        <v>0</v>
      </c>
      <c r="G8" s="219">
        <f>'Form 1 ALL POWER PLANTS'!H24</f>
        <v>0</v>
      </c>
      <c r="H8" s="55"/>
      <c r="I8" s="212">
        <v>2025</v>
      </c>
      <c r="J8" s="196">
        <f>SUMIFS('Dependable Capacity'!$F$3:$F$8,$C$3:$C$8,'Dependable Capacity'!$I8)</f>
        <v>0</v>
      </c>
      <c r="K8" s="196">
        <f>SUMIF($C$9:$C$14,'Dependable Capacity'!$I8,'Dependable Capacity'!$F$48:$F$53)</f>
        <v>0</v>
      </c>
      <c r="L8" s="196">
        <f>SUMIFS('Dependable Capacity'!$F$15:$F$20,$C$15:$C$20,'Dependable Capacity'!$I8)</f>
        <v>0</v>
      </c>
      <c r="M8" s="196">
        <f>SUMIFS('Dependable Capacity'!$F$21:$F$26,$C$21:$C$26,'Dependable Capacity'!$I8)</f>
        <v>0</v>
      </c>
      <c r="N8" s="196">
        <f>SUMIFS('Dependable Capacity'!$F$27:$F$32,$C$27:$C$32,'Dependable Capacity'!$I8)</f>
        <v>0</v>
      </c>
      <c r="O8" s="196">
        <f>SUMIFS('Dependable Capacity'!$F$33:$F$38,$C$33:$C$38,'Dependable Capacity'!$I8)</f>
        <v>0</v>
      </c>
      <c r="P8" s="196">
        <f>SUMIFS('Dependable Capacity'!$F$39:$F$44,$C$39:$C$44,'Dependable Capacity'!$I8)</f>
        <v>0</v>
      </c>
      <c r="Q8" s="197">
        <f t="shared" si="0"/>
        <v>0</v>
      </c>
      <c r="R8" s="196">
        <v>23</v>
      </c>
      <c r="S8" s="213" t="str">
        <f t="shared" si="1"/>
        <v>NO</v>
      </c>
      <c r="T8" s="122"/>
      <c r="U8" s="212">
        <v>2025</v>
      </c>
      <c r="V8" s="197">
        <f>'Form 1 ALL POWER PLANTS'!$F65-SUMIF('Form 1 ALL POWER PLANTS'!$D$25:$D$30,'Dependable Capacity'!$U8,'Dependable Capacity'!$F$9:$F$14)+'Dependable Capacity'!$K8</f>
        <v>0</v>
      </c>
      <c r="W8" s="196">
        <f t="array" ref="W8">MAX(IF('Form 1 ALL POWER PLANTS'!$D$19:$D$60='Dependable Capacity'!$U8,'Form 1 ALL POWER PLANTS'!$F$19:$F$60))</f>
        <v>0</v>
      </c>
      <c r="X8" s="196">
        <f t="shared" si="3"/>
        <v>0</v>
      </c>
      <c r="Y8" s="196">
        <v>23</v>
      </c>
      <c r="Z8" s="196">
        <f t="shared" si="4"/>
        <v>-23</v>
      </c>
      <c r="AA8" s="213" t="str">
        <f t="shared" si="2"/>
        <v>NO</v>
      </c>
    </row>
    <row r="9" spans="2:27" ht="13.8" thickBot="1" x14ac:dyDescent="0.3">
      <c r="B9" s="1287" t="s">
        <v>9</v>
      </c>
      <c r="C9" s="888">
        <v>2021</v>
      </c>
      <c r="D9" s="252">
        <f>('Form 1 ALL POWER PLANTS'!I25+'Form 1 ALL POWER PLANTS'!J25)*F9</f>
        <v>0</v>
      </c>
      <c r="E9" s="253">
        <f>'Form 1 ALL POWER PLANTS'!E25*'Form 1 ALL POWER PLANTS'!G25</f>
        <v>0</v>
      </c>
      <c r="F9" s="253">
        <f>'Form 1 ALL POWER PLANTS'!F25*'Form 1 ALL POWER PLANTS'!G25</f>
        <v>0</v>
      </c>
      <c r="G9" s="254">
        <f>'Form 1 ALL POWER PLANTS'!H25</f>
        <v>0</v>
      </c>
      <c r="H9" s="55"/>
      <c r="I9" s="214">
        <v>2026</v>
      </c>
      <c r="J9" s="216">
        <f>SUMIFS('Dependable Capacity'!$F$3:$F$8,$C$3:$C$8,'Dependable Capacity'!$I9)</f>
        <v>0</v>
      </c>
      <c r="K9" s="216">
        <f>SUMIF($C$9:$C$14,'Dependable Capacity'!$I9,'Dependable Capacity'!$F$48:$F$53)</f>
        <v>0</v>
      </c>
      <c r="L9" s="216">
        <f>SUMIFS('Dependable Capacity'!$F$15:$F$20,$C$15:$C$20,'Dependable Capacity'!$I9)</f>
        <v>0</v>
      </c>
      <c r="M9" s="216">
        <f>SUMIFS('Dependable Capacity'!$F$21:$F$26,$C$21:$C$26,'Dependable Capacity'!$I9)</f>
        <v>0</v>
      </c>
      <c r="N9" s="216">
        <f>SUMIFS('Dependable Capacity'!$F$27:$F$32,$C$27:$C$32,'Dependable Capacity'!$I9)</f>
        <v>0</v>
      </c>
      <c r="O9" s="216">
        <f>SUMIFS('Dependable Capacity'!$F$33:$F$38,$C$33:$C$38,'Dependable Capacity'!$I9)</f>
        <v>0</v>
      </c>
      <c r="P9" s="216">
        <f>SUMIFS('Dependable Capacity'!$F$39:$F$44,$C$39:$C$44,'Dependable Capacity'!$I9)</f>
        <v>0</v>
      </c>
      <c r="Q9" s="215">
        <f t="shared" si="0"/>
        <v>0</v>
      </c>
      <c r="R9" s="216">
        <v>24</v>
      </c>
      <c r="S9" s="217" t="str">
        <f t="shared" si="1"/>
        <v>NO</v>
      </c>
      <c r="T9" s="122"/>
      <c r="U9" s="214">
        <v>2026</v>
      </c>
      <c r="V9" s="215">
        <f>'Form 1 ALL POWER PLANTS'!$F66-SUMIF('Form 1 ALL POWER PLANTS'!$D$25:$D$30,'Dependable Capacity'!$U9,'Dependable Capacity'!$F$9:$F$14)+'Dependable Capacity'!$K9</f>
        <v>0</v>
      </c>
      <c r="W9" s="216">
        <f t="array" ref="W9">MAX(IF('Form 1 ALL POWER PLANTS'!$D$19:$D$60='Dependable Capacity'!$U9,'Form 1 ALL POWER PLANTS'!$F$19:$F$60))</f>
        <v>0</v>
      </c>
      <c r="X9" s="216">
        <f t="shared" si="3"/>
        <v>0</v>
      </c>
      <c r="Y9" s="216">
        <v>24</v>
      </c>
      <c r="Z9" s="216">
        <f t="shared" si="4"/>
        <v>-24</v>
      </c>
      <c r="AA9" s="217" t="str">
        <f t="shared" si="2"/>
        <v>NO</v>
      </c>
    </row>
    <row r="10" spans="2:27" x14ac:dyDescent="0.25">
      <c r="B10" s="1288"/>
      <c r="C10" s="887">
        <v>2022</v>
      </c>
      <c r="D10" s="194">
        <f>('Form 1 ALL POWER PLANTS'!I26+'Form 1 ALL POWER PLANTS'!J26)*F10</f>
        <v>0</v>
      </c>
      <c r="E10" s="195">
        <f>'Form 1 ALL POWER PLANTS'!E26*'Form 1 ALL POWER PLANTS'!G26</f>
        <v>0</v>
      </c>
      <c r="F10" s="195">
        <f>'Form 1 ALL POWER PLANTS'!F26*'Form 1 ALL POWER PLANTS'!G26</f>
        <v>0</v>
      </c>
      <c r="G10" s="219">
        <f>'Form 1 ALL POWER PLANTS'!H26</f>
        <v>0</v>
      </c>
      <c r="H10" s="55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</row>
    <row r="11" spans="2:27" x14ac:dyDescent="0.25">
      <c r="B11" s="1288"/>
      <c r="C11" s="887">
        <v>2023</v>
      </c>
      <c r="D11" s="194">
        <f>('Form 1 ALL POWER PLANTS'!I27+'Form 1 ALL POWER PLANTS'!J27)*F11</f>
        <v>0</v>
      </c>
      <c r="E11" s="195">
        <f>'Form 1 ALL POWER PLANTS'!E27*'Form 1 ALL POWER PLANTS'!G27</f>
        <v>0</v>
      </c>
      <c r="F11" s="195">
        <f>'Form 1 ALL POWER PLANTS'!F27*'Form 1 ALL POWER PLANTS'!G27</f>
        <v>0</v>
      </c>
      <c r="G11" s="219">
        <f>'Form 1 ALL POWER PLANTS'!H27</f>
        <v>0</v>
      </c>
      <c r="H11" s="55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889"/>
      <c r="U11" s="122"/>
      <c r="V11" s="122"/>
      <c r="W11" s="122"/>
      <c r="X11" s="122"/>
      <c r="Y11" s="122"/>
      <c r="Z11" s="122"/>
      <c r="AA11" s="122"/>
    </row>
    <row r="12" spans="2:27" x14ac:dyDescent="0.25">
      <c r="B12" s="1288"/>
      <c r="C12" s="887">
        <v>2024</v>
      </c>
      <c r="D12" s="194">
        <f>('Form 1 ALL POWER PLANTS'!I28+'Form 1 ALL POWER PLANTS'!J28)*F12</f>
        <v>0</v>
      </c>
      <c r="E12" s="195">
        <f>'Form 1 ALL POWER PLANTS'!E28*'Form 1 ALL POWER PLANTS'!G28</f>
        <v>0</v>
      </c>
      <c r="F12" s="195">
        <f>'Form 1 ALL POWER PLANTS'!F28*'Form 1 ALL POWER PLANTS'!G28</f>
        <v>0</v>
      </c>
      <c r="G12" s="219">
        <f>'Form 1 ALL POWER PLANTS'!H28</f>
        <v>0</v>
      </c>
      <c r="H12" s="55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6"/>
      <c r="T12" s="889"/>
      <c r="U12" s="890"/>
      <c r="V12" s="890"/>
      <c r="W12" s="890"/>
      <c r="X12" s="890"/>
      <c r="Y12" s="891"/>
      <c r="Z12" s="122"/>
      <c r="AA12" s="122"/>
    </row>
    <row r="13" spans="2:27" x14ac:dyDescent="0.25">
      <c r="B13" s="1288"/>
      <c r="C13" s="887">
        <v>2025</v>
      </c>
      <c r="D13" s="194">
        <f>('Form 1 ALL POWER PLANTS'!I29+'Form 1 ALL POWER PLANTS'!J29)*F13</f>
        <v>0</v>
      </c>
      <c r="E13" s="195">
        <f>'Form 1 ALL POWER PLANTS'!E29*'Form 1 ALL POWER PLANTS'!G29</f>
        <v>0</v>
      </c>
      <c r="F13" s="195">
        <f>'Form 1 ALL POWER PLANTS'!F29*'Form 1 ALL POWER PLANTS'!G29</f>
        <v>0</v>
      </c>
      <c r="G13" s="219">
        <f>'Form 1 ALL POWER PLANTS'!H29</f>
        <v>0</v>
      </c>
      <c r="H13" s="55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</row>
    <row r="14" spans="2:27" x14ac:dyDescent="0.25">
      <c r="B14" s="1289"/>
      <c r="C14" s="892">
        <v>2026</v>
      </c>
      <c r="D14" s="250">
        <f>('Form 1 ALL POWER PLANTS'!I30+'Form 1 ALL POWER PLANTS'!J30)*F14</f>
        <v>0</v>
      </c>
      <c r="E14" s="251">
        <f>'Form 1 ALL POWER PLANTS'!E30*'Form 1 ALL POWER PLANTS'!G30</f>
        <v>0</v>
      </c>
      <c r="F14" s="251">
        <f>'Form 1 ALL POWER PLANTS'!F30*'Form 1 ALL POWER PLANTS'!G30</f>
        <v>0</v>
      </c>
      <c r="G14" s="255">
        <f>'Form 1 ALL POWER PLANTS'!H30</f>
        <v>0</v>
      </c>
      <c r="H14" s="55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</row>
    <row r="15" spans="2:27" x14ac:dyDescent="0.25">
      <c r="B15" s="1287" t="s">
        <v>11</v>
      </c>
      <c r="C15" s="888">
        <v>2021</v>
      </c>
      <c r="D15" s="252">
        <f>('Form 1 ALL POWER PLANTS'!I31+'Form 1 ALL POWER PLANTS'!J31)*F15</f>
        <v>0</v>
      </c>
      <c r="E15" s="253">
        <f>'Form 1 ALL POWER PLANTS'!E31*'Form 1 ALL POWER PLANTS'!G31</f>
        <v>0</v>
      </c>
      <c r="F15" s="253">
        <f>'Form 1 ALL POWER PLANTS'!F31*'Form 1 ALL POWER PLANTS'!G31</f>
        <v>0</v>
      </c>
      <c r="G15" s="254">
        <f>'Form 1 ALL POWER PLANTS'!H31</f>
        <v>0</v>
      </c>
      <c r="H15" s="55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</row>
    <row r="16" spans="2:27" x14ac:dyDescent="0.25">
      <c r="B16" s="1288"/>
      <c r="C16" s="887">
        <v>2022</v>
      </c>
      <c r="D16" s="194">
        <f>('Form 1 ALL POWER PLANTS'!I32+'Form 1 ALL POWER PLANTS'!J32)*F16</f>
        <v>0</v>
      </c>
      <c r="E16" s="195">
        <f>'Form 1 ALL POWER PLANTS'!E32*'Form 1 ALL POWER PLANTS'!G32</f>
        <v>0</v>
      </c>
      <c r="F16" s="195">
        <f>'Form 1 ALL POWER PLANTS'!F32*'Form 1 ALL POWER PLANTS'!G32</f>
        <v>0</v>
      </c>
      <c r="G16" s="219">
        <f>'Form 1 ALL POWER PLANTS'!H32</f>
        <v>0</v>
      </c>
      <c r="H16" s="55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</row>
    <row r="17" spans="2:27" x14ac:dyDescent="0.25">
      <c r="B17" s="1288"/>
      <c r="C17" s="887">
        <v>2023</v>
      </c>
      <c r="D17" s="194">
        <f>('Form 1 ALL POWER PLANTS'!I33+'Form 1 ALL POWER PLANTS'!J33)*F17</f>
        <v>0</v>
      </c>
      <c r="E17" s="195">
        <f>'Form 1 ALL POWER PLANTS'!E33*'Form 1 ALL POWER PLANTS'!G33</f>
        <v>0</v>
      </c>
      <c r="F17" s="195">
        <f>'Form 1 ALL POWER PLANTS'!F33*'Form 1 ALL POWER PLANTS'!G33</f>
        <v>0</v>
      </c>
      <c r="G17" s="219">
        <f>'Form 1 ALL POWER PLANTS'!H33</f>
        <v>0</v>
      </c>
      <c r="H17" s="55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</row>
    <row r="18" spans="2:27" x14ac:dyDescent="0.25">
      <c r="B18" s="1288"/>
      <c r="C18" s="887">
        <v>2024</v>
      </c>
      <c r="D18" s="194">
        <f>('Form 1 ALL POWER PLANTS'!I34+'Form 1 ALL POWER PLANTS'!J34)*F18</f>
        <v>0</v>
      </c>
      <c r="E18" s="195">
        <f>'Form 1 ALL POWER PLANTS'!E34*'Form 1 ALL POWER PLANTS'!G34</f>
        <v>0</v>
      </c>
      <c r="F18" s="195">
        <f>'Form 1 ALL POWER PLANTS'!F34*'Form 1 ALL POWER PLANTS'!G34</f>
        <v>0</v>
      </c>
      <c r="G18" s="219">
        <f>'Form 1 ALL POWER PLANTS'!H34</f>
        <v>0</v>
      </c>
      <c r="H18" s="55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</row>
    <row r="19" spans="2:27" x14ac:dyDescent="0.25">
      <c r="B19" s="1288"/>
      <c r="C19" s="887">
        <v>2025</v>
      </c>
      <c r="D19" s="194">
        <f>('Form 1 ALL POWER PLANTS'!I35+'Form 1 ALL POWER PLANTS'!J35)*F19</f>
        <v>0</v>
      </c>
      <c r="E19" s="195">
        <f>'Form 1 ALL POWER PLANTS'!E35*'Form 1 ALL POWER PLANTS'!G35</f>
        <v>0</v>
      </c>
      <c r="F19" s="195">
        <f>'Form 1 ALL POWER PLANTS'!F35*'Form 1 ALL POWER PLANTS'!G35</f>
        <v>0</v>
      </c>
      <c r="G19" s="219">
        <f>'Form 1 ALL POWER PLANTS'!H35</f>
        <v>0</v>
      </c>
      <c r="H19" s="55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</row>
    <row r="20" spans="2:27" x14ac:dyDescent="0.25">
      <c r="B20" s="1289"/>
      <c r="C20" s="892">
        <v>2026</v>
      </c>
      <c r="D20" s="250">
        <f>('Form 1 ALL POWER PLANTS'!I36+'Form 1 ALL POWER PLANTS'!J36)*F20</f>
        <v>0</v>
      </c>
      <c r="E20" s="251">
        <f>'Form 1 ALL POWER PLANTS'!E36*'Form 1 ALL POWER PLANTS'!G36</f>
        <v>0</v>
      </c>
      <c r="F20" s="251">
        <f>'Form 1 ALL POWER PLANTS'!F36*'Form 1 ALL POWER PLANTS'!G36</f>
        <v>0</v>
      </c>
      <c r="G20" s="255">
        <f>'Form 1 ALL POWER PLANTS'!H36</f>
        <v>0</v>
      </c>
      <c r="H20" s="55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</row>
    <row r="21" spans="2:27" x14ac:dyDescent="0.25">
      <c r="B21" s="1287" t="s">
        <v>201</v>
      </c>
      <c r="C21" s="888">
        <v>2021</v>
      </c>
      <c r="D21" s="252">
        <f>('Form 1 ALL POWER PLANTS'!I37+'Form 1 ALL POWER PLANTS'!J37)*F21</f>
        <v>0</v>
      </c>
      <c r="E21" s="253">
        <f>'Form 1 ALL POWER PLANTS'!E37*'Form 1 ALL POWER PLANTS'!G37</f>
        <v>0</v>
      </c>
      <c r="F21" s="253">
        <f>'Form 1 ALL POWER PLANTS'!F37*'Form 1 ALL POWER PLANTS'!G37</f>
        <v>0</v>
      </c>
      <c r="G21" s="254">
        <f>'Form 1 ALL POWER PLANTS'!H37</f>
        <v>0</v>
      </c>
      <c r="H21" s="55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</row>
    <row r="22" spans="2:27" x14ac:dyDescent="0.25">
      <c r="B22" s="1288"/>
      <c r="C22" s="887">
        <v>2022</v>
      </c>
      <c r="D22" s="194">
        <f>('Form 1 ALL POWER PLANTS'!I38+'Form 1 ALL POWER PLANTS'!J38)*F22</f>
        <v>0</v>
      </c>
      <c r="E22" s="195">
        <f>'Form 1 ALL POWER PLANTS'!E38*'Form 1 ALL POWER PLANTS'!G38</f>
        <v>0</v>
      </c>
      <c r="F22" s="195">
        <f>'Form 1 ALL POWER PLANTS'!F38*'Form 1 ALL POWER PLANTS'!G38</f>
        <v>0</v>
      </c>
      <c r="G22" s="219">
        <f>'Form 1 ALL POWER PLANTS'!H38</f>
        <v>0</v>
      </c>
      <c r="H22" s="55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</row>
    <row r="23" spans="2:27" x14ac:dyDescent="0.25">
      <c r="B23" s="1288"/>
      <c r="C23" s="887">
        <v>2023</v>
      </c>
      <c r="D23" s="194">
        <f>('Form 1 ALL POWER PLANTS'!I39+'Form 1 ALL POWER PLANTS'!J39)*F23</f>
        <v>0</v>
      </c>
      <c r="E23" s="195">
        <f>'Form 1 ALL POWER PLANTS'!E39*'Form 1 ALL POWER PLANTS'!G39</f>
        <v>0</v>
      </c>
      <c r="F23" s="195">
        <f>'Form 1 ALL POWER PLANTS'!F39*'Form 1 ALL POWER PLANTS'!G39</f>
        <v>0</v>
      </c>
      <c r="G23" s="219">
        <f>'Form 1 ALL POWER PLANTS'!H39</f>
        <v>0</v>
      </c>
      <c r="H23" s="55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</row>
    <row r="24" spans="2:27" x14ac:dyDescent="0.25">
      <c r="B24" s="1288"/>
      <c r="C24" s="887">
        <v>2024</v>
      </c>
      <c r="D24" s="194">
        <f>('Form 1 ALL POWER PLANTS'!I40+'Form 1 ALL POWER PLANTS'!J40)*F24</f>
        <v>0</v>
      </c>
      <c r="E24" s="195">
        <f>'Form 1 ALL POWER PLANTS'!E40*'Form 1 ALL POWER PLANTS'!G40</f>
        <v>0</v>
      </c>
      <c r="F24" s="195">
        <f>'Form 1 ALL POWER PLANTS'!F40*'Form 1 ALL POWER PLANTS'!G40</f>
        <v>0</v>
      </c>
      <c r="G24" s="219">
        <f>'Form 1 ALL POWER PLANTS'!H40</f>
        <v>0</v>
      </c>
      <c r="H24" s="55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</row>
    <row r="25" spans="2:27" x14ac:dyDescent="0.25">
      <c r="B25" s="1288"/>
      <c r="C25" s="887">
        <v>2025</v>
      </c>
      <c r="D25" s="194">
        <f>('Form 1 ALL POWER PLANTS'!I41+'Form 1 ALL POWER PLANTS'!J41)*F25</f>
        <v>0</v>
      </c>
      <c r="E25" s="195">
        <f>'Form 1 ALL POWER PLANTS'!E41*'Form 1 ALL POWER PLANTS'!G41</f>
        <v>0</v>
      </c>
      <c r="F25" s="195">
        <f>'Form 1 ALL POWER PLANTS'!F41*'Form 1 ALL POWER PLANTS'!G41</f>
        <v>0</v>
      </c>
      <c r="G25" s="219">
        <f>'Form 1 ALL POWER PLANTS'!H41</f>
        <v>0</v>
      </c>
      <c r="H25" s="55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</row>
    <row r="26" spans="2:27" x14ac:dyDescent="0.25">
      <c r="B26" s="1289"/>
      <c r="C26" s="892">
        <v>2026</v>
      </c>
      <c r="D26" s="250">
        <f>('Form 1 ALL POWER PLANTS'!I42+'Form 1 ALL POWER PLANTS'!J42)*F26</f>
        <v>0</v>
      </c>
      <c r="E26" s="251">
        <f>'Form 1 ALL POWER PLANTS'!E42*'Form 1 ALL POWER PLANTS'!G42</f>
        <v>0</v>
      </c>
      <c r="F26" s="251">
        <f>'Form 1 ALL POWER PLANTS'!F42*'Form 1 ALL POWER PLANTS'!G42</f>
        <v>0</v>
      </c>
      <c r="G26" s="255">
        <f>'Form 1 ALL POWER PLANTS'!H42</f>
        <v>0</v>
      </c>
      <c r="H26" s="55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</row>
    <row r="27" spans="2:27" x14ac:dyDescent="0.25">
      <c r="B27" s="1287" t="s">
        <v>12</v>
      </c>
      <c r="C27" s="888">
        <v>2021</v>
      </c>
      <c r="D27" s="252">
        <f>('Form 1 ALL POWER PLANTS'!I43+'Form 1 ALL POWER PLANTS'!J43)*F27</f>
        <v>0</v>
      </c>
      <c r="E27" s="253">
        <f>'Form 1 ALL POWER PLANTS'!E43*'Form 1 ALL POWER PLANTS'!G43</f>
        <v>0</v>
      </c>
      <c r="F27" s="253">
        <f>'Form 1 ALL POWER PLANTS'!F43*'Form 1 ALL POWER PLANTS'!G43</f>
        <v>0</v>
      </c>
      <c r="G27" s="254">
        <f>'Form 1 ALL POWER PLANTS'!H43</f>
        <v>0</v>
      </c>
      <c r="H27" s="55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</row>
    <row r="28" spans="2:27" x14ac:dyDescent="0.25">
      <c r="B28" s="1288"/>
      <c r="C28" s="887">
        <v>2022</v>
      </c>
      <c r="D28" s="194">
        <f>('Form 1 ALL POWER PLANTS'!I44+'Form 1 ALL POWER PLANTS'!J44)*F28</f>
        <v>0</v>
      </c>
      <c r="E28" s="195">
        <f>'Form 1 ALL POWER PLANTS'!E44*'Form 1 ALL POWER PLANTS'!G44</f>
        <v>0</v>
      </c>
      <c r="F28" s="195">
        <f>'Form 1 ALL POWER PLANTS'!F44*'Form 1 ALL POWER PLANTS'!G44</f>
        <v>0</v>
      </c>
      <c r="G28" s="219">
        <f>'Form 1 ALL POWER PLANTS'!H44</f>
        <v>0</v>
      </c>
      <c r="H28" s="55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</row>
    <row r="29" spans="2:27" x14ac:dyDescent="0.25">
      <c r="B29" s="1288"/>
      <c r="C29" s="887">
        <v>2023</v>
      </c>
      <c r="D29" s="194">
        <f>('Form 1 ALL POWER PLANTS'!I45+'Form 1 ALL POWER PLANTS'!J45)*F29</f>
        <v>0</v>
      </c>
      <c r="E29" s="195">
        <f>'Form 1 ALL POWER PLANTS'!E45*'Form 1 ALL POWER PLANTS'!G45</f>
        <v>0</v>
      </c>
      <c r="F29" s="195">
        <f>'Form 1 ALL POWER PLANTS'!F45*'Form 1 ALL POWER PLANTS'!G45</f>
        <v>0</v>
      </c>
      <c r="G29" s="219">
        <f>'Form 1 ALL POWER PLANTS'!H45</f>
        <v>0</v>
      </c>
      <c r="H29" s="55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</row>
    <row r="30" spans="2:27" x14ac:dyDescent="0.25">
      <c r="B30" s="1288"/>
      <c r="C30" s="887">
        <v>2024</v>
      </c>
      <c r="D30" s="194">
        <f>('Form 1 ALL POWER PLANTS'!I46+'Form 1 ALL POWER PLANTS'!J46)*F30</f>
        <v>0</v>
      </c>
      <c r="E30" s="195">
        <f>'Form 1 ALL POWER PLANTS'!E46*'Form 1 ALL POWER PLANTS'!G46</f>
        <v>0</v>
      </c>
      <c r="F30" s="195">
        <f>'Form 1 ALL POWER PLANTS'!F46*'Form 1 ALL POWER PLANTS'!G46</f>
        <v>0</v>
      </c>
      <c r="G30" s="219">
        <f>'Form 1 ALL POWER PLANTS'!H46</f>
        <v>0</v>
      </c>
      <c r="H30" s="55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</row>
    <row r="31" spans="2:27" x14ac:dyDescent="0.25">
      <c r="B31" s="1288"/>
      <c r="C31" s="887">
        <v>2025</v>
      </c>
      <c r="D31" s="194">
        <f>('Form 1 ALL POWER PLANTS'!I47+'Form 1 ALL POWER PLANTS'!J47)*F31</f>
        <v>0</v>
      </c>
      <c r="E31" s="195">
        <f>'Form 1 ALL POWER PLANTS'!E47*'Form 1 ALL POWER PLANTS'!G47</f>
        <v>0</v>
      </c>
      <c r="F31" s="195">
        <f>'Form 1 ALL POWER PLANTS'!F47*'Form 1 ALL POWER PLANTS'!G47</f>
        <v>0</v>
      </c>
      <c r="G31" s="219">
        <f>'Form 1 ALL POWER PLANTS'!H47</f>
        <v>0</v>
      </c>
      <c r="H31" s="55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</row>
    <row r="32" spans="2:27" x14ac:dyDescent="0.25">
      <c r="B32" s="1289"/>
      <c r="C32" s="892">
        <v>2026</v>
      </c>
      <c r="D32" s="250">
        <f>('Form 1 ALL POWER PLANTS'!I48+'Form 1 ALL POWER PLANTS'!J48)*F32</f>
        <v>0</v>
      </c>
      <c r="E32" s="251">
        <f>'Form 1 ALL POWER PLANTS'!E48*'Form 1 ALL POWER PLANTS'!G48</f>
        <v>0</v>
      </c>
      <c r="F32" s="251">
        <f>'Form 1 ALL POWER PLANTS'!F48*'Form 1 ALL POWER PLANTS'!G48</f>
        <v>0</v>
      </c>
      <c r="G32" s="255">
        <f>'Form 1 ALL POWER PLANTS'!H48</f>
        <v>0</v>
      </c>
      <c r="H32" s="55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</row>
    <row r="33" spans="2:27" x14ac:dyDescent="0.25">
      <c r="B33" s="1287" t="s">
        <v>13</v>
      </c>
      <c r="C33" s="888">
        <v>2021</v>
      </c>
      <c r="D33" s="252">
        <f>('Form 1 ALL POWER PLANTS'!I49+'Form 1 ALL POWER PLANTS'!J49)*F33</f>
        <v>0</v>
      </c>
      <c r="E33" s="253">
        <f>'Form 1 ALL POWER PLANTS'!E49*'Form 1 ALL POWER PLANTS'!G49</f>
        <v>0</v>
      </c>
      <c r="F33" s="253">
        <f>'Form 1 ALL POWER PLANTS'!F49*'Form 1 ALL POWER PLANTS'!G49</f>
        <v>0</v>
      </c>
      <c r="G33" s="254">
        <f>'Form 1 ALL POWER PLANTS'!H49</f>
        <v>0</v>
      </c>
      <c r="H33" s="55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</row>
    <row r="34" spans="2:27" x14ac:dyDescent="0.25">
      <c r="B34" s="1288"/>
      <c r="C34" s="887">
        <v>2022</v>
      </c>
      <c r="D34" s="194">
        <f>('Form 1 ALL POWER PLANTS'!I50+'Form 1 ALL POWER PLANTS'!J50)*F34</f>
        <v>0</v>
      </c>
      <c r="E34" s="195">
        <f>'Form 1 ALL POWER PLANTS'!E50*'Form 1 ALL POWER PLANTS'!G50</f>
        <v>0</v>
      </c>
      <c r="F34" s="195">
        <f>'Form 1 ALL POWER PLANTS'!F50*'Form 1 ALL POWER PLANTS'!G50</f>
        <v>0</v>
      </c>
      <c r="G34" s="219">
        <f>'Form 1 ALL POWER PLANTS'!H50</f>
        <v>0</v>
      </c>
      <c r="H34" s="55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</row>
    <row r="35" spans="2:27" x14ac:dyDescent="0.25">
      <c r="B35" s="1288"/>
      <c r="C35" s="887">
        <v>2023</v>
      </c>
      <c r="D35" s="194">
        <f>('Form 1 ALL POWER PLANTS'!I51+'Form 1 ALL POWER PLANTS'!J51)*F35</f>
        <v>0</v>
      </c>
      <c r="E35" s="195">
        <f>'Form 1 ALL POWER PLANTS'!E51*'Form 1 ALL POWER PLANTS'!G51</f>
        <v>0</v>
      </c>
      <c r="F35" s="195">
        <f>'Form 1 ALL POWER PLANTS'!F51*'Form 1 ALL POWER PLANTS'!G51</f>
        <v>0</v>
      </c>
      <c r="G35" s="219">
        <f>'Form 1 ALL POWER PLANTS'!H51</f>
        <v>0</v>
      </c>
      <c r="H35" s="55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</row>
    <row r="36" spans="2:27" x14ac:dyDescent="0.25">
      <c r="B36" s="1288"/>
      <c r="C36" s="887">
        <v>2024</v>
      </c>
      <c r="D36" s="194">
        <f>('Form 1 ALL POWER PLANTS'!I52+'Form 1 ALL POWER PLANTS'!J52)*F36</f>
        <v>0</v>
      </c>
      <c r="E36" s="195">
        <f>'Form 1 ALL POWER PLANTS'!E52*'Form 1 ALL POWER PLANTS'!G52</f>
        <v>0</v>
      </c>
      <c r="F36" s="195">
        <f>'Form 1 ALL POWER PLANTS'!F52*'Form 1 ALL POWER PLANTS'!G52</f>
        <v>0</v>
      </c>
      <c r="G36" s="219">
        <f>'Form 1 ALL POWER PLANTS'!H52</f>
        <v>0</v>
      </c>
      <c r="H36" s="55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</row>
    <row r="37" spans="2:27" x14ac:dyDescent="0.25">
      <c r="B37" s="1288"/>
      <c r="C37" s="887">
        <v>2025</v>
      </c>
      <c r="D37" s="194">
        <f>('Form 1 ALL POWER PLANTS'!I53+'Form 1 ALL POWER PLANTS'!J53)*F37</f>
        <v>0</v>
      </c>
      <c r="E37" s="195">
        <f>'Form 1 ALL POWER PLANTS'!E53*'Form 1 ALL POWER PLANTS'!G53</f>
        <v>0</v>
      </c>
      <c r="F37" s="195">
        <f>'Form 1 ALL POWER PLANTS'!F53*'Form 1 ALL POWER PLANTS'!G53</f>
        <v>0</v>
      </c>
      <c r="G37" s="219">
        <f>'Form 1 ALL POWER PLANTS'!H53</f>
        <v>0</v>
      </c>
      <c r="H37" s="55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</row>
    <row r="38" spans="2:27" x14ac:dyDescent="0.25">
      <c r="B38" s="1289"/>
      <c r="C38" s="892">
        <v>2026</v>
      </c>
      <c r="D38" s="250">
        <f>('Form 1 ALL POWER PLANTS'!I54+'Form 1 ALL POWER PLANTS'!J54)*F38</f>
        <v>0</v>
      </c>
      <c r="E38" s="251">
        <f>'Form 1 ALL POWER PLANTS'!E54*'Form 1 ALL POWER PLANTS'!G54</f>
        <v>0</v>
      </c>
      <c r="F38" s="251">
        <f>'Form 1 ALL POWER PLANTS'!F54*'Form 1 ALL POWER PLANTS'!G54</f>
        <v>0</v>
      </c>
      <c r="G38" s="255">
        <f>'Form 1 ALL POWER PLANTS'!H54</f>
        <v>0</v>
      </c>
      <c r="H38" s="55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</row>
    <row r="39" spans="2:27" x14ac:dyDescent="0.25">
      <c r="B39" s="1287" t="s">
        <v>195</v>
      </c>
      <c r="C39" s="888">
        <v>2021</v>
      </c>
      <c r="D39" s="252">
        <f>('Form 1 ALL POWER PLANTS'!I55+'Form 1 ALL POWER PLANTS'!J55)*F39</f>
        <v>0</v>
      </c>
      <c r="E39" s="253">
        <f>'Form 1 ALL POWER PLANTS'!E55*'Form 1 ALL POWER PLANTS'!G55</f>
        <v>0</v>
      </c>
      <c r="F39" s="253">
        <f>'Form 1 ALL POWER PLANTS'!F55*'Form 1 ALL POWER PLANTS'!G55</f>
        <v>0</v>
      </c>
      <c r="G39" s="254">
        <f>'Form 1 ALL POWER PLANTS'!H55</f>
        <v>0</v>
      </c>
      <c r="H39" s="55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</row>
    <row r="40" spans="2:27" x14ac:dyDescent="0.25">
      <c r="B40" s="1288"/>
      <c r="C40" s="887">
        <v>2022</v>
      </c>
      <c r="D40" s="194">
        <f>('Form 1 ALL POWER PLANTS'!I56+'Form 1 ALL POWER PLANTS'!J56)*F40</f>
        <v>0</v>
      </c>
      <c r="E40" s="195">
        <f>'Form 1 ALL POWER PLANTS'!E56*'Form 1 ALL POWER PLANTS'!G56</f>
        <v>0</v>
      </c>
      <c r="F40" s="195">
        <f>'Form 1 ALL POWER PLANTS'!F56*'Form 1 ALL POWER PLANTS'!G56</f>
        <v>0</v>
      </c>
      <c r="G40" s="219">
        <f>'Form 1 ALL POWER PLANTS'!H56</f>
        <v>0</v>
      </c>
      <c r="H40" s="55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</row>
    <row r="41" spans="2:27" x14ac:dyDescent="0.25">
      <c r="B41" s="1288"/>
      <c r="C41" s="887">
        <v>2023</v>
      </c>
      <c r="D41" s="194">
        <f>('Form 1 ALL POWER PLANTS'!I57+'Form 1 ALL POWER PLANTS'!J57)*F41</f>
        <v>0</v>
      </c>
      <c r="E41" s="195">
        <f>'Form 1 ALL POWER PLANTS'!E57*'Form 1 ALL POWER PLANTS'!G57</f>
        <v>0</v>
      </c>
      <c r="F41" s="195">
        <f>'Form 1 ALL POWER PLANTS'!F57*'Form 1 ALL POWER PLANTS'!G57</f>
        <v>0</v>
      </c>
      <c r="G41" s="219">
        <f>'Form 1 ALL POWER PLANTS'!H57</f>
        <v>0</v>
      </c>
      <c r="H41" s="55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</row>
    <row r="42" spans="2:27" x14ac:dyDescent="0.25">
      <c r="B42" s="1288"/>
      <c r="C42" s="887">
        <v>2024</v>
      </c>
      <c r="D42" s="194">
        <f>('Form 1 ALL POWER PLANTS'!I58+'Form 1 ALL POWER PLANTS'!J58)*F42</f>
        <v>0</v>
      </c>
      <c r="E42" s="195">
        <f>'Form 1 ALL POWER PLANTS'!E58*'Form 1 ALL POWER PLANTS'!G58</f>
        <v>0</v>
      </c>
      <c r="F42" s="195">
        <f>'Form 1 ALL POWER PLANTS'!F58*'Form 1 ALL POWER PLANTS'!G58</f>
        <v>0</v>
      </c>
      <c r="G42" s="219">
        <f>'Form 1 ALL POWER PLANTS'!H58</f>
        <v>0</v>
      </c>
      <c r="H42" s="55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</row>
    <row r="43" spans="2:27" x14ac:dyDescent="0.25">
      <c r="B43" s="1288"/>
      <c r="C43" s="887">
        <v>2025</v>
      </c>
      <c r="D43" s="194">
        <f>('Form 1 ALL POWER PLANTS'!I59+'Form 1 ALL POWER PLANTS'!J59)*F43</f>
        <v>0</v>
      </c>
      <c r="E43" s="195">
        <f>'Form 1 ALL POWER PLANTS'!E59*'Form 1 ALL POWER PLANTS'!G59</f>
        <v>0</v>
      </c>
      <c r="F43" s="195">
        <f>'Form 1 ALL POWER PLANTS'!F59*'Form 1 ALL POWER PLANTS'!G59</f>
        <v>0</v>
      </c>
      <c r="G43" s="219">
        <f>'Form 1 ALL POWER PLANTS'!H59</f>
        <v>0</v>
      </c>
      <c r="H43" s="55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</row>
    <row r="44" spans="2:27" ht="13.8" thickBot="1" x14ac:dyDescent="0.3">
      <c r="B44" s="1290"/>
      <c r="C44" s="893">
        <v>2026</v>
      </c>
      <c r="D44" s="220">
        <f>('Form 1 ALL POWER PLANTS'!I60+'Form 1 ALL POWER PLANTS'!J60)*F44</f>
        <v>0</v>
      </c>
      <c r="E44" s="221">
        <f>'Form 1 ALL POWER PLANTS'!E60*'Form 1 ALL POWER PLANTS'!G60</f>
        <v>0</v>
      </c>
      <c r="F44" s="221">
        <f>'Form 1 ALL POWER PLANTS'!F60*'Form 1 ALL POWER PLANTS'!G60</f>
        <v>0</v>
      </c>
      <c r="G44" s="222">
        <f>'Form 1 ALL POWER PLANTS'!H60</f>
        <v>0</v>
      </c>
      <c r="H44" s="55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</row>
    <row r="45" spans="2:27" x14ac:dyDescent="0.25">
      <c r="B45" s="122"/>
      <c r="C45" s="122"/>
      <c r="D45" s="55"/>
      <c r="E45" s="55"/>
      <c r="F45" s="55"/>
      <c r="G45" s="55"/>
      <c r="H45" s="55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</row>
    <row r="46" spans="2:27" ht="49.2" customHeight="1" thickBot="1" x14ac:dyDescent="0.3">
      <c r="B46" s="165"/>
      <c r="C46" s="165"/>
      <c r="D46" s="205" t="s">
        <v>276</v>
      </c>
      <c r="E46" s="206">
        <v>6.25E-2</v>
      </c>
      <c r="F46" s="165"/>
      <c r="G46" s="165"/>
      <c r="H46" s="55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</row>
    <row r="47" spans="2:27" ht="43.2" customHeight="1" thickBot="1" x14ac:dyDescent="0.3">
      <c r="B47" s="894"/>
      <c r="C47" s="895"/>
      <c r="D47" s="226"/>
      <c r="E47" s="223" t="s">
        <v>194</v>
      </c>
      <c r="F47" s="241" t="s">
        <v>185</v>
      </c>
      <c r="G47" s="55"/>
      <c r="H47" s="55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</row>
    <row r="48" spans="2:27" x14ac:dyDescent="0.25">
      <c r="B48" s="1284" t="s">
        <v>293</v>
      </c>
      <c r="C48" s="811">
        <v>2021</v>
      </c>
      <c r="D48" s="227"/>
      <c r="E48" s="228">
        <f>IFERROR('Form 1 ALL POWER PLANTS'!G71/'Form 1 ALL POWER PLANTS'!F71,0)</f>
        <v>0</v>
      </c>
      <c r="F48" s="229">
        <f>F9*$E$46*E48</f>
        <v>0</v>
      </c>
      <c r="G48" s="55"/>
      <c r="H48" s="55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</row>
    <row r="49" spans="2:27" ht="14.4" customHeight="1" x14ac:dyDescent="0.25">
      <c r="B49" s="1285"/>
      <c r="C49" s="320">
        <v>2022</v>
      </c>
      <c r="D49" s="198"/>
      <c r="E49" s="199">
        <f>IFERROR('Form 1 ALL POWER PLANTS'!G72/'Form 1 ALL POWER PLANTS'!F72,0)</f>
        <v>0</v>
      </c>
      <c r="F49" s="230">
        <f t="shared" ref="F49:F53" si="5">F10*$E$46*E49</f>
        <v>0</v>
      </c>
      <c r="G49" s="55"/>
      <c r="H49" s="55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</row>
    <row r="50" spans="2:27" ht="14.4" customHeight="1" x14ac:dyDescent="0.25">
      <c r="B50" s="1285"/>
      <c r="C50" s="320">
        <v>2023</v>
      </c>
      <c r="D50" s="198"/>
      <c r="E50" s="199">
        <f>IFERROR('Form 1 ALL POWER PLANTS'!G73/'Form 1 ALL POWER PLANTS'!F73,0)</f>
        <v>0</v>
      </c>
      <c r="F50" s="230">
        <f t="shared" si="5"/>
        <v>0</v>
      </c>
      <c r="G50" s="55"/>
      <c r="H50" s="55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</row>
    <row r="51" spans="2:27" ht="14.4" customHeight="1" x14ac:dyDescent="0.25">
      <c r="B51" s="1285"/>
      <c r="C51" s="320">
        <v>2024</v>
      </c>
      <c r="D51" s="198"/>
      <c r="E51" s="199">
        <f>IFERROR('Form 1 ALL POWER PLANTS'!G74/'Form 1 ALL POWER PLANTS'!F74,0)</f>
        <v>0</v>
      </c>
      <c r="F51" s="230">
        <f t="shared" si="5"/>
        <v>0</v>
      </c>
      <c r="G51" s="55"/>
      <c r="H51" s="55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</row>
    <row r="52" spans="2:27" ht="14.4" customHeight="1" x14ac:dyDescent="0.25">
      <c r="B52" s="1285"/>
      <c r="C52" s="320">
        <v>2025</v>
      </c>
      <c r="D52" s="198"/>
      <c r="E52" s="199">
        <f>IFERROR('Form 1 ALL POWER PLANTS'!G75/'Form 1 ALL POWER PLANTS'!F75,0)</f>
        <v>0</v>
      </c>
      <c r="F52" s="230">
        <f t="shared" si="5"/>
        <v>0</v>
      </c>
      <c r="G52" s="55"/>
      <c r="H52" s="55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</row>
    <row r="53" spans="2:27" ht="15" customHeight="1" thickBot="1" x14ac:dyDescent="0.3">
      <c r="B53" s="1286"/>
      <c r="C53" s="299">
        <v>2026</v>
      </c>
      <c r="D53" s="231"/>
      <c r="E53" s="232">
        <f>IFERROR('Form 1 ALL POWER PLANTS'!G76/'Form 1 ALL POWER PLANTS'!F76,0)</f>
        <v>0</v>
      </c>
      <c r="F53" s="233">
        <f t="shared" si="5"/>
        <v>0</v>
      </c>
      <c r="G53" s="55"/>
      <c r="H53" s="55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</row>
    <row r="54" spans="2:27" x14ac:dyDescent="0.25">
      <c r="B54" s="122"/>
      <c r="C54" s="122"/>
      <c r="D54" s="55"/>
      <c r="E54" s="55"/>
      <c r="F54" s="55"/>
      <c r="G54" s="55"/>
      <c r="H54" s="55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</row>
    <row r="55" spans="2:27" x14ac:dyDescent="0.25">
      <c r="B55" s="122"/>
      <c r="C55" s="122"/>
      <c r="D55" s="55"/>
      <c r="E55" s="55"/>
      <c r="F55" s="55"/>
      <c r="G55" s="55"/>
      <c r="H55" s="55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</row>
    <row r="56" spans="2:27" ht="13.8" thickBot="1" x14ac:dyDescent="0.3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</row>
    <row r="57" spans="2:27" ht="40.200000000000003" thickBot="1" x14ac:dyDescent="0.3">
      <c r="B57" s="257" t="s">
        <v>250</v>
      </c>
      <c r="C57" s="896"/>
      <c r="D57" s="223" t="s">
        <v>183</v>
      </c>
      <c r="E57" s="223" t="s">
        <v>184</v>
      </c>
      <c r="F57" s="223" t="s">
        <v>185</v>
      </c>
      <c r="G57" s="241" t="s">
        <v>322</v>
      </c>
      <c r="H57" s="897"/>
      <c r="I57" s="1278" t="s">
        <v>245</v>
      </c>
      <c r="J57" s="1279"/>
      <c r="K57" s="1279"/>
      <c r="L57" s="1279"/>
      <c r="M57" s="1279"/>
      <c r="N57" s="1279"/>
      <c r="O57" s="1279"/>
      <c r="P57" s="1279"/>
      <c r="Q57" s="1279"/>
      <c r="R57" s="1279"/>
      <c r="S57" s="1280"/>
      <c r="T57" s="122"/>
      <c r="U57" s="122"/>
      <c r="V57" s="122"/>
      <c r="W57" s="122"/>
      <c r="X57" s="122"/>
      <c r="Y57" s="122"/>
      <c r="Z57" s="122"/>
      <c r="AA57" s="122"/>
    </row>
    <row r="58" spans="2:27" ht="26.4" x14ac:dyDescent="0.25">
      <c r="B58" s="1291" t="s">
        <v>10</v>
      </c>
      <c r="C58" s="898">
        <v>2021</v>
      </c>
      <c r="D58" s="899">
        <f>('Form 1 ALL POWER PLANTS'!I92+'Form 1 ALL POWER PLANTS'!J92)*F58</f>
        <v>0</v>
      </c>
      <c r="E58" s="899">
        <f>'Form 1 ALL POWER PLANTS'!E92*'Form 1 ALL POWER PLANTS'!G92</f>
        <v>0</v>
      </c>
      <c r="F58" s="899">
        <f>'Form 1 ALL POWER PLANTS'!F92*'Form 1 ALL POWER PLANTS'!G92</f>
        <v>0</v>
      </c>
      <c r="G58" s="900">
        <f>'Form 1 ALL POWER PLANTS'!G92*'Form 1 ALL POWER PLANTS'!H92</f>
        <v>0</v>
      </c>
      <c r="H58" s="122"/>
      <c r="I58" s="260" t="s">
        <v>2</v>
      </c>
      <c r="J58" s="901" t="s">
        <v>51</v>
      </c>
      <c r="K58" s="901" t="s">
        <v>50</v>
      </c>
      <c r="L58" s="901" t="s">
        <v>52</v>
      </c>
      <c r="M58" s="901" t="s">
        <v>206</v>
      </c>
      <c r="N58" s="901" t="s">
        <v>12</v>
      </c>
      <c r="O58" s="901" t="s">
        <v>177</v>
      </c>
      <c r="P58" s="901" t="s">
        <v>58</v>
      </c>
      <c r="Q58" s="901" t="s">
        <v>188</v>
      </c>
      <c r="R58" s="902" t="s">
        <v>248</v>
      </c>
      <c r="S58" s="903" t="s">
        <v>249</v>
      </c>
      <c r="T58" s="122"/>
      <c r="U58" s="122"/>
      <c r="V58" s="122"/>
      <c r="W58" s="122"/>
      <c r="X58" s="122"/>
      <c r="Y58" s="122"/>
      <c r="Z58" s="122"/>
      <c r="AA58" s="122"/>
    </row>
    <row r="59" spans="2:27" x14ac:dyDescent="0.25">
      <c r="B59" s="1288"/>
      <c r="C59" s="904">
        <v>2022</v>
      </c>
      <c r="D59" s="905">
        <f>('Form 1 ALL POWER PLANTS'!I93+'Form 1 ALL POWER PLANTS'!J93)*F59</f>
        <v>0</v>
      </c>
      <c r="E59" s="905">
        <f>'Form 1 ALL POWER PLANTS'!E93*'Form 1 ALL POWER PLANTS'!G93</f>
        <v>0</v>
      </c>
      <c r="F59" s="905">
        <f>'Form 1 ALL POWER PLANTS'!F93*'Form 1 ALL POWER PLANTS'!G93</f>
        <v>0</v>
      </c>
      <c r="G59" s="906">
        <f>'Form 1 ALL POWER PLANTS'!G93*'Form 1 ALL POWER PLANTS'!H93</f>
        <v>0</v>
      </c>
      <c r="H59" s="122"/>
      <c r="I59" s="907">
        <v>2021</v>
      </c>
      <c r="J59" s="908">
        <f>SUMIFS('Dependable Capacity'!$F$58:$F$63,$C$58:$C$63,'Dependable Capacity'!$I59)</f>
        <v>0</v>
      </c>
      <c r="K59" s="908">
        <f>SUMIF($C$64:$C$69,'Dependable Capacity'!$I59,'Dependable Capacity'!$F$102:$F$107)</f>
        <v>0</v>
      </c>
      <c r="L59" s="908">
        <f>SUMIFS('Dependable Capacity'!$F$70:$F$75,$C$70:$C$75,'Dependable Capacity'!$I59)</f>
        <v>0</v>
      </c>
      <c r="M59" s="908">
        <f>SUMIFS('Dependable Capacity'!$F$76:$F$81,$C$76:$C$81,'Dependable Capacity'!$I59)</f>
        <v>0</v>
      </c>
      <c r="N59" s="908">
        <f>SUMIFS('Dependable Capacity'!$F$82:$F$87,$C$82:$C$87,'Dependable Capacity'!$I59)</f>
        <v>0</v>
      </c>
      <c r="O59" s="908">
        <f>SUMIFS('Dependable Capacity'!$F$88:$F$93,$C$88:$C$93,'Dependable Capacity'!$I59)</f>
        <v>0</v>
      </c>
      <c r="P59" s="908">
        <f>SUMIFS('Dependable Capacity'!$F$94:$F$99,$C$94:$C$99,'Dependable Capacity'!$I59)</f>
        <v>0</v>
      </c>
      <c r="Q59" s="909">
        <f t="shared" ref="Q59:Q64" si="6">SUM(J59:P59)</f>
        <v>0</v>
      </c>
      <c r="R59" s="766">
        <v>5</v>
      </c>
      <c r="S59" s="910" t="str">
        <f t="shared" ref="S59:S64" si="7">IF(Q59&gt;=R59,"YES","NO")</f>
        <v>NO</v>
      </c>
      <c r="T59" s="122"/>
      <c r="U59" s="122"/>
      <c r="V59" s="122"/>
      <c r="W59" s="122"/>
      <c r="X59" s="122"/>
      <c r="Y59" s="122"/>
      <c r="Z59" s="122"/>
      <c r="AA59" s="122"/>
    </row>
    <row r="60" spans="2:27" x14ac:dyDescent="0.25">
      <c r="B60" s="1288"/>
      <c r="C60" s="904">
        <v>2023</v>
      </c>
      <c r="D60" s="905">
        <f>('Form 1 ALL POWER PLANTS'!I94+'Form 1 ALL POWER PLANTS'!J94)*F60</f>
        <v>0</v>
      </c>
      <c r="E60" s="905">
        <f>'Form 1 ALL POWER PLANTS'!E94*'Form 1 ALL POWER PLANTS'!G94</f>
        <v>0</v>
      </c>
      <c r="F60" s="905">
        <f>'Form 1 ALL POWER PLANTS'!F94*'Form 1 ALL POWER PLANTS'!G94</f>
        <v>0</v>
      </c>
      <c r="G60" s="906">
        <f>'Form 1 ALL POWER PLANTS'!G94*'Form 1 ALL POWER PLANTS'!H94</f>
        <v>0</v>
      </c>
      <c r="H60" s="122"/>
      <c r="I60" s="907">
        <v>2022</v>
      </c>
      <c r="J60" s="908">
        <f>SUMIFS('Dependable Capacity'!$F$58:$F$63,$C$58:$C$63,'Dependable Capacity'!$I60)</f>
        <v>0</v>
      </c>
      <c r="K60" s="908">
        <f>SUMIF($C$64:$C$69,'Dependable Capacity'!$I60,'Dependable Capacity'!$F$102:$F$107)</f>
        <v>0</v>
      </c>
      <c r="L60" s="908">
        <f>SUMIFS('Dependable Capacity'!$F$70:$F$75,$C$70:$C$75,'Dependable Capacity'!$I60)</f>
        <v>0</v>
      </c>
      <c r="M60" s="908">
        <f>SUMIFS('Dependable Capacity'!$F$76:$F$81,$C$76:$C$81,'Dependable Capacity'!$I60)</f>
        <v>0</v>
      </c>
      <c r="N60" s="908">
        <f>SUMIFS('Dependable Capacity'!$F$82:$F$87,$C$82:$C$87,'Dependable Capacity'!$I60)</f>
        <v>0</v>
      </c>
      <c r="O60" s="908">
        <f>SUMIFS('Dependable Capacity'!$F$88:$F$93,$C$88:$C$93,'Dependable Capacity'!$I60)</f>
        <v>0</v>
      </c>
      <c r="P60" s="908">
        <f>SUMIFS('Dependable Capacity'!$F$94:$F$99,$C$94:$C$99,'Dependable Capacity'!$I60)</f>
        <v>0</v>
      </c>
      <c r="Q60" s="909">
        <f t="shared" si="6"/>
        <v>0</v>
      </c>
      <c r="R60" s="766">
        <v>5</v>
      </c>
      <c r="S60" s="910" t="str">
        <f t="shared" si="7"/>
        <v>NO</v>
      </c>
      <c r="T60" s="122"/>
      <c r="U60" s="122"/>
      <c r="V60" s="122"/>
      <c r="W60" s="122"/>
      <c r="X60" s="122"/>
      <c r="Y60" s="122"/>
      <c r="Z60" s="122"/>
      <c r="AA60" s="122"/>
    </row>
    <row r="61" spans="2:27" x14ac:dyDescent="0.25">
      <c r="B61" s="1288"/>
      <c r="C61" s="904">
        <v>2024</v>
      </c>
      <c r="D61" s="905">
        <f>('Form 1 ALL POWER PLANTS'!I95+'Form 1 ALL POWER PLANTS'!J95)*F61</f>
        <v>0</v>
      </c>
      <c r="E61" s="905">
        <f>'Form 1 ALL POWER PLANTS'!E95*'Form 1 ALL POWER PLANTS'!G95</f>
        <v>0</v>
      </c>
      <c r="F61" s="905">
        <f>'Form 1 ALL POWER PLANTS'!F95*'Form 1 ALL POWER PLANTS'!G95</f>
        <v>0</v>
      </c>
      <c r="G61" s="906">
        <f>'Form 1 ALL POWER PLANTS'!G95*'Form 1 ALL POWER PLANTS'!H95</f>
        <v>0</v>
      </c>
      <c r="H61" s="122"/>
      <c r="I61" s="907">
        <v>2023</v>
      </c>
      <c r="J61" s="908">
        <f>SUMIFS('Dependable Capacity'!$F$58:$F$63,$C$58:$C$63,'Dependable Capacity'!$I61)</f>
        <v>0</v>
      </c>
      <c r="K61" s="908">
        <f>SUMIF($C$64:$C$69,'Dependable Capacity'!$I61,'Dependable Capacity'!$F$102:$F$107)</f>
        <v>0</v>
      </c>
      <c r="L61" s="908">
        <f>SUMIFS('Dependable Capacity'!$F$70:$F$75,$C$70:$C$75,'Dependable Capacity'!$I61)</f>
        <v>0</v>
      </c>
      <c r="M61" s="908">
        <f>SUMIFS('Dependable Capacity'!$F$76:$F$81,$C$76:$C$81,'Dependable Capacity'!$I61)</f>
        <v>0</v>
      </c>
      <c r="N61" s="908">
        <f>SUMIFS('Dependable Capacity'!$F$82:$F$87,$C$82:$C$87,'Dependable Capacity'!$I61)</f>
        <v>0</v>
      </c>
      <c r="O61" s="908">
        <f>SUMIFS('Dependable Capacity'!$F$88:$F$93,$C$88:$C$93,'Dependable Capacity'!$I61)</f>
        <v>0</v>
      </c>
      <c r="P61" s="908">
        <f>SUMIFS('Dependable Capacity'!$F$94:$F$99,$C$94:$C$99,'Dependable Capacity'!$I61)</f>
        <v>0</v>
      </c>
      <c r="Q61" s="909">
        <f t="shared" si="6"/>
        <v>0</v>
      </c>
      <c r="R61" s="766">
        <v>5</v>
      </c>
      <c r="S61" s="910" t="str">
        <f t="shared" si="7"/>
        <v>NO</v>
      </c>
      <c r="T61" s="122"/>
      <c r="U61" s="122"/>
      <c r="V61" s="122"/>
      <c r="W61" s="122"/>
      <c r="X61" s="122"/>
      <c r="Y61" s="122"/>
      <c r="Z61" s="122"/>
      <c r="AA61" s="122"/>
    </row>
    <row r="62" spans="2:27" x14ac:dyDescent="0.25">
      <c r="B62" s="1288"/>
      <c r="C62" s="904">
        <v>2025</v>
      </c>
      <c r="D62" s="905">
        <f>('Form 1 ALL POWER PLANTS'!I96+'Form 1 ALL POWER PLANTS'!J96)*F62</f>
        <v>0</v>
      </c>
      <c r="E62" s="905">
        <f>'Form 1 ALL POWER PLANTS'!E96*'Form 1 ALL POWER PLANTS'!G96</f>
        <v>0</v>
      </c>
      <c r="F62" s="905">
        <f>'Form 1 ALL POWER PLANTS'!F96*'Form 1 ALL POWER PLANTS'!G96</f>
        <v>0</v>
      </c>
      <c r="G62" s="906">
        <f>'Form 1 ALL POWER PLANTS'!G96*'Form 1 ALL POWER PLANTS'!H96</f>
        <v>0</v>
      </c>
      <c r="H62" s="122"/>
      <c r="I62" s="907">
        <v>2024</v>
      </c>
      <c r="J62" s="908">
        <f>SUMIFS('Dependable Capacity'!$F$58:$F$63,$C$58:$C$63,'Dependable Capacity'!$I62)</f>
        <v>0</v>
      </c>
      <c r="K62" s="908">
        <f>SUMIF($C$64:$C$69,'Dependable Capacity'!$I62,'Dependable Capacity'!$F$102:$F$107)</f>
        <v>0</v>
      </c>
      <c r="L62" s="908">
        <f>SUMIFS('Dependable Capacity'!$F$70:$F$75,$C$70:$C$75,'Dependable Capacity'!$I62)</f>
        <v>0</v>
      </c>
      <c r="M62" s="908">
        <f>SUMIFS('Dependable Capacity'!$F$76:$F$81,$C$76:$C$81,'Dependable Capacity'!$I62)</f>
        <v>0</v>
      </c>
      <c r="N62" s="908">
        <f>SUMIFS('Dependable Capacity'!$F$82:$F$87,$C$82:$C$87,'Dependable Capacity'!$I62)</f>
        <v>0</v>
      </c>
      <c r="O62" s="908">
        <f>SUMIFS('Dependable Capacity'!$F$88:$F$93,$C$88:$C$93,'Dependable Capacity'!$I62)</f>
        <v>0</v>
      </c>
      <c r="P62" s="908">
        <f>SUMIFS('Dependable Capacity'!$F$94:$F$99,$C$94:$C$99,'Dependable Capacity'!$I62)</f>
        <v>0</v>
      </c>
      <c r="Q62" s="909">
        <f t="shared" si="6"/>
        <v>0</v>
      </c>
      <c r="R62" s="766">
        <v>5</v>
      </c>
      <c r="S62" s="910" t="str">
        <f t="shared" si="7"/>
        <v>NO</v>
      </c>
      <c r="T62" s="122"/>
      <c r="U62" s="122"/>
      <c r="V62" s="122"/>
      <c r="W62" s="122"/>
      <c r="X62" s="122"/>
      <c r="Y62" s="122"/>
      <c r="Z62" s="122"/>
      <c r="AA62" s="122"/>
    </row>
    <row r="63" spans="2:27" x14ac:dyDescent="0.25">
      <c r="B63" s="1289"/>
      <c r="C63" s="911">
        <v>2026</v>
      </c>
      <c r="D63" s="912">
        <f>('Form 1 ALL POWER PLANTS'!I97+'Form 1 ALL POWER PLANTS'!J97)*F63</f>
        <v>0</v>
      </c>
      <c r="E63" s="912">
        <f>'Form 1 ALL POWER PLANTS'!E97*'Form 1 ALL POWER PLANTS'!G97</f>
        <v>0</v>
      </c>
      <c r="F63" s="912">
        <f>'Form 1 ALL POWER PLANTS'!F97*'Form 1 ALL POWER PLANTS'!G97</f>
        <v>0</v>
      </c>
      <c r="G63" s="913">
        <f>'Form 1 ALL POWER PLANTS'!G97*'Form 1 ALL POWER PLANTS'!H97</f>
        <v>0</v>
      </c>
      <c r="H63" s="122"/>
      <c r="I63" s="907">
        <v>2025</v>
      </c>
      <c r="J63" s="908">
        <f>SUMIFS('Dependable Capacity'!$F$58:$F$63,$C$58:$C$63,'Dependable Capacity'!$I63)</f>
        <v>0</v>
      </c>
      <c r="K63" s="908">
        <f>SUMIF($C$64:$C$69,'Dependable Capacity'!$I63,'Dependable Capacity'!$F$102:$F$107)</f>
        <v>0</v>
      </c>
      <c r="L63" s="908">
        <f>SUMIFS('Dependable Capacity'!$F$70:$F$75,$C$70:$C$75,'Dependable Capacity'!$I63)</f>
        <v>0</v>
      </c>
      <c r="M63" s="908">
        <f>SUMIFS('Dependable Capacity'!$F$76:$F$81,$C$76:$C$81,'Dependable Capacity'!$I63)</f>
        <v>0</v>
      </c>
      <c r="N63" s="908">
        <f>SUMIFS('Dependable Capacity'!$F$82:$F$87,$C$82:$C$87,'Dependable Capacity'!$I63)</f>
        <v>0</v>
      </c>
      <c r="O63" s="908">
        <f>SUMIFS('Dependable Capacity'!$F$88:$F$93,$C$88:$C$93,'Dependable Capacity'!$I63)</f>
        <v>0</v>
      </c>
      <c r="P63" s="908">
        <f>SUMIFS('Dependable Capacity'!$F$94:$F$99,$C$94:$C$99,'Dependable Capacity'!$I63)</f>
        <v>0</v>
      </c>
      <c r="Q63" s="909">
        <f t="shared" si="6"/>
        <v>0</v>
      </c>
      <c r="R63" s="766">
        <v>5</v>
      </c>
      <c r="S63" s="910" t="str">
        <f t="shared" si="7"/>
        <v>NO</v>
      </c>
      <c r="T63" s="122"/>
      <c r="U63" s="122"/>
      <c r="V63" s="122"/>
      <c r="W63" s="122"/>
      <c r="X63" s="122"/>
      <c r="Y63" s="122"/>
      <c r="Z63" s="122"/>
      <c r="AA63" s="122"/>
    </row>
    <row r="64" spans="2:27" ht="13.8" thickBot="1" x14ac:dyDescent="0.3">
      <c r="B64" s="1287" t="s">
        <v>9</v>
      </c>
      <c r="C64" s="914">
        <v>2021</v>
      </c>
      <c r="D64" s="915">
        <f>('Form 1 ALL POWER PLANTS'!I98+'Form 1 ALL POWER PLANTS'!J98)*F64</f>
        <v>0</v>
      </c>
      <c r="E64" s="915">
        <f>'Form 1 ALL POWER PLANTS'!E98*'Form 1 ALL POWER PLANTS'!G98</f>
        <v>0</v>
      </c>
      <c r="F64" s="915">
        <f>'Form 1 ALL POWER PLANTS'!F98*'Form 1 ALL POWER PLANTS'!G98</f>
        <v>0</v>
      </c>
      <c r="G64" s="916">
        <f>'Form 1 ALL POWER PLANTS'!G98*'Form 1 ALL POWER PLANTS'!H98</f>
        <v>0</v>
      </c>
      <c r="H64" s="122"/>
      <c r="I64" s="917">
        <v>2026</v>
      </c>
      <c r="J64" s="918">
        <f>SUMIFS('Dependable Capacity'!$F$58:$F$63,$C$58:$C$63,'Dependable Capacity'!$I64)</f>
        <v>0</v>
      </c>
      <c r="K64" s="918">
        <f>SUMIF($C$64:$C$69,'Dependable Capacity'!$I64,'Dependable Capacity'!$F$102:$F$107)</f>
        <v>0</v>
      </c>
      <c r="L64" s="918">
        <f>SUMIFS('Dependable Capacity'!$F$70:$F$75,$C$70:$C$75,'Dependable Capacity'!$I64)</f>
        <v>0</v>
      </c>
      <c r="M64" s="918">
        <f>SUMIFS('Dependable Capacity'!$F$76:$F$81,$C$76:$C$81,'Dependable Capacity'!$I64)</f>
        <v>0</v>
      </c>
      <c r="N64" s="918">
        <f>SUMIFS('Dependable Capacity'!$F$82:$F$87,$C$82:$C$87,'Dependable Capacity'!$I64)</f>
        <v>0</v>
      </c>
      <c r="O64" s="918">
        <f>SUMIFS('Dependable Capacity'!$F$88:$F$93,$C$88:$C$93,'Dependable Capacity'!$I64)</f>
        <v>0</v>
      </c>
      <c r="P64" s="918">
        <f>SUMIFS('Dependable Capacity'!$F$94:$F$99,$C$94:$C$99,'Dependable Capacity'!$I64)</f>
        <v>0</v>
      </c>
      <c r="Q64" s="919">
        <f t="shared" si="6"/>
        <v>0</v>
      </c>
      <c r="R64" s="920">
        <v>6</v>
      </c>
      <c r="S64" s="921" t="str">
        <f t="shared" si="7"/>
        <v>NO</v>
      </c>
      <c r="T64" s="122"/>
      <c r="U64" s="122"/>
      <c r="V64" s="122"/>
      <c r="W64" s="122"/>
      <c r="X64" s="122"/>
      <c r="Y64" s="122"/>
      <c r="Z64" s="122"/>
      <c r="AA64" s="122"/>
    </row>
    <row r="65" spans="2:27" x14ac:dyDescent="0.25">
      <c r="B65" s="1288"/>
      <c r="C65" s="904">
        <v>2022</v>
      </c>
      <c r="D65" s="905">
        <f>('Form 1 ALL POWER PLANTS'!I99+'Form 1 ALL POWER PLANTS'!J99)*F65</f>
        <v>0</v>
      </c>
      <c r="E65" s="905">
        <f>'Form 1 ALL POWER PLANTS'!E99*'Form 1 ALL POWER PLANTS'!G99</f>
        <v>0</v>
      </c>
      <c r="F65" s="905">
        <f>'Form 1 ALL POWER PLANTS'!F99*'Form 1 ALL POWER PLANTS'!G99</f>
        <v>0</v>
      </c>
      <c r="G65" s="906">
        <f>'Form 1 ALL POWER PLANTS'!G99*'Form 1 ALL POWER PLANTS'!H99</f>
        <v>0</v>
      </c>
      <c r="H65" s="122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122"/>
      <c r="U65" s="122"/>
      <c r="V65" s="122"/>
      <c r="W65" s="122"/>
      <c r="X65" s="122"/>
      <c r="Y65" s="122"/>
      <c r="Z65" s="122"/>
      <c r="AA65" s="122"/>
    </row>
    <row r="66" spans="2:27" x14ac:dyDescent="0.25">
      <c r="B66" s="1288"/>
      <c r="C66" s="904">
        <v>2023</v>
      </c>
      <c r="D66" s="905">
        <f>('Form 1 ALL POWER PLANTS'!I100+'Form 1 ALL POWER PLANTS'!J100)*F66</f>
        <v>0</v>
      </c>
      <c r="E66" s="905">
        <f>'Form 1 ALL POWER PLANTS'!E100*'Form 1 ALL POWER PLANTS'!G100</f>
        <v>0</v>
      </c>
      <c r="F66" s="905">
        <f>'Form 1 ALL POWER PLANTS'!F100*'Form 1 ALL POWER PLANTS'!G100</f>
        <v>0</v>
      </c>
      <c r="G66" s="906">
        <f>'Form 1 ALL POWER PLANTS'!G100*'Form 1 ALL POWER PLANTS'!H100</f>
        <v>0</v>
      </c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</row>
    <row r="67" spans="2:27" x14ac:dyDescent="0.25">
      <c r="B67" s="1288"/>
      <c r="C67" s="904">
        <v>2024</v>
      </c>
      <c r="D67" s="905">
        <f>('Form 1 ALL POWER PLANTS'!I101+'Form 1 ALL POWER PLANTS'!J101)*F67</f>
        <v>0</v>
      </c>
      <c r="E67" s="905">
        <f>'Form 1 ALL POWER PLANTS'!E101*'Form 1 ALL POWER PLANTS'!G101</f>
        <v>0</v>
      </c>
      <c r="F67" s="905">
        <f>'Form 1 ALL POWER PLANTS'!F101*'Form 1 ALL POWER PLANTS'!G101</f>
        <v>0</v>
      </c>
      <c r="G67" s="906">
        <f>'Form 1 ALL POWER PLANTS'!G101*'Form 1 ALL POWER PLANTS'!H101</f>
        <v>0</v>
      </c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</row>
    <row r="68" spans="2:27" x14ac:dyDescent="0.25">
      <c r="B68" s="1288"/>
      <c r="C68" s="904">
        <v>2025</v>
      </c>
      <c r="D68" s="905">
        <f>('Form 1 ALL POWER PLANTS'!I102+'Form 1 ALL POWER PLANTS'!J102)*F68</f>
        <v>0</v>
      </c>
      <c r="E68" s="905">
        <f>'Form 1 ALL POWER PLANTS'!E102*'Form 1 ALL POWER PLANTS'!G102</f>
        <v>0</v>
      </c>
      <c r="F68" s="905">
        <f>'Form 1 ALL POWER PLANTS'!F102*'Form 1 ALL POWER PLANTS'!G102</f>
        <v>0</v>
      </c>
      <c r="G68" s="906">
        <f>'Form 1 ALL POWER PLANTS'!G102*'Form 1 ALL POWER PLANTS'!H102</f>
        <v>0</v>
      </c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</row>
    <row r="69" spans="2:27" x14ac:dyDescent="0.25">
      <c r="B69" s="1289"/>
      <c r="C69" s="911">
        <v>2026</v>
      </c>
      <c r="D69" s="912">
        <f>('Form 1 ALL POWER PLANTS'!I103+'Form 1 ALL POWER PLANTS'!J103)*F69</f>
        <v>0</v>
      </c>
      <c r="E69" s="912">
        <f>'Form 1 ALL POWER PLANTS'!E103*'Form 1 ALL POWER PLANTS'!G103</f>
        <v>0</v>
      </c>
      <c r="F69" s="912">
        <f>'Form 1 ALL POWER PLANTS'!F103*'Form 1 ALL POWER PLANTS'!G103</f>
        <v>0</v>
      </c>
      <c r="G69" s="913">
        <f>'Form 1 ALL POWER PLANTS'!G103*'Form 1 ALL POWER PLANTS'!H103</f>
        <v>0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</row>
    <row r="70" spans="2:27" x14ac:dyDescent="0.25">
      <c r="B70" s="1287" t="s">
        <v>11</v>
      </c>
      <c r="C70" s="914">
        <v>2021</v>
      </c>
      <c r="D70" s="915">
        <f>('Form 1 ALL POWER PLANTS'!I104+'Form 1 ALL POWER PLANTS'!J104)*F70</f>
        <v>0</v>
      </c>
      <c r="E70" s="915">
        <f>'Form 1 ALL POWER PLANTS'!E104*'Form 1 ALL POWER PLANTS'!G104</f>
        <v>0</v>
      </c>
      <c r="F70" s="915">
        <f>'Form 1 ALL POWER PLANTS'!F104*'Form 1 ALL POWER PLANTS'!G104</f>
        <v>0</v>
      </c>
      <c r="G70" s="916">
        <f>'Form 1 ALL POWER PLANTS'!G104*'Form 1 ALL POWER PLANTS'!H104</f>
        <v>0</v>
      </c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</row>
    <row r="71" spans="2:27" x14ac:dyDescent="0.25">
      <c r="B71" s="1288"/>
      <c r="C71" s="904">
        <v>2022</v>
      </c>
      <c r="D71" s="905">
        <f>('Form 1 ALL POWER PLANTS'!I105+'Form 1 ALL POWER PLANTS'!J105)*F71</f>
        <v>0</v>
      </c>
      <c r="E71" s="905">
        <f>'Form 1 ALL POWER PLANTS'!E105*'Form 1 ALL POWER PLANTS'!G105</f>
        <v>0</v>
      </c>
      <c r="F71" s="905">
        <f>'Form 1 ALL POWER PLANTS'!F105*'Form 1 ALL POWER PLANTS'!G105</f>
        <v>0</v>
      </c>
      <c r="G71" s="906">
        <f>'Form 1 ALL POWER PLANTS'!G105*'Form 1 ALL POWER PLANTS'!H105</f>
        <v>0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</row>
    <row r="72" spans="2:27" x14ac:dyDescent="0.25">
      <c r="B72" s="1288"/>
      <c r="C72" s="904">
        <v>2023</v>
      </c>
      <c r="D72" s="905">
        <f>('Form 1 ALL POWER PLANTS'!I106+'Form 1 ALL POWER PLANTS'!J106)*F72</f>
        <v>0</v>
      </c>
      <c r="E72" s="905">
        <f>'Form 1 ALL POWER PLANTS'!E106*'Form 1 ALL POWER PLANTS'!G106</f>
        <v>0</v>
      </c>
      <c r="F72" s="905">
        <f>'Form 1 ALL POWER PLANTS'!F106*'Form 1 ALL POWER PLANTS'!G106</f>
        <v>0</v>
      </c>
      <c r="G72" s="906">
        <f>'Form 1 ALL POWER PLANTS'!G106*'Form 1 ALL POWER PLANTS'!H106</f>
        <v>0</v>
      </c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</row>
    <row r="73" spans="2:27" x14ac:dyDescent="0.25">
      <c r="B73" s="1288"/>
      <c r="C73" s="904">
        <v>2024</v>
      </c>
      <c r="D73" s="905">
        <f>('Form 1 ALL POWER PLANTS'!I107+'Form 1 ALL POWER PLANTS'!J107)*F73</f>
        <v>0</v>
      </c>
      <c r="E73" s="905">
        <f>'Form 1 ALL POWER PLANTS'!E107*'Form 1 ALL POWER PLANTS'!G107</f>
        <v>0</v>
      </c>
      <c r="F73" s="905">
        <f>'Form 1 ALL POWER PLANTS'!F107*'Form 1 ALL POWER PLANTS'!G107</f>
        <v>0</v>
      </c>
      <c r="G73" s="906">
        <f>'Form 1 ALL POWER PLANTS'!G107*'Form 1 ALL POWER PLANTS'!H107</f>
        <v>0</v>
      </c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</row>
    <row r="74" spans="2:27" x14ac:dyDescent="0.25">
      <c r="B74" s="1288"/>
      <c r="C74" s="904">
        <v>2025</v>
      </c>
      <c r="D74" s="905">
        <f>('Form 1 ALL POWER PLANTS'!I108+'Form 1 ALL POWER PLANTS'!J108)*F74</f>
        <v>0</v>
      </c>
      <c r="E74" s="905">
        <f>'Form 1 ALL POWER PLANTS'!E108*'Form 1 ALL POWER PLANTS'!G108</f>
        <v>0</v>
      </c>
      <c r="F74" s="905">
        <f>'Form 1 ALL POWER PLANTS'!F108*'Form 1 ALL POWER PLANTS'!G108</f>
        <v>0</v>
      </c>
      <c r="G74" s="906">
        <f>'Form 1 ALL POWER PLANTS'!G108*'Form 1 ALL POWER PLANTS'!H108</f>
        <v>0</v>
      </c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</row>
    <row r="75" spans="2:27" x14ac:dyDescent="0.25">
      <c r="B75" s="1289"/>
      <c r="C75" s="911">
        <v>2026</v>
      </c>
      <c r="D75" s="912">
        <f>('Form 1 ALL POWER PLANTS'!I109+'Form 1 ALL POWER PLANTS'!J109)*F75</f>
        <v>0</v>
      </c>
      <c r="E75" s="912">
        <f>'Form 1 ALL POWER PLANTS'!E109*'Form 1 ALL POWER PLANTS'!G109</f>
        <v>0</v>
      </c>
      <c r="F75" s="912">
        <f>'Form 1 ALL POWER PLANTS'!F109*'Form 1 ALL POWER PLANTS'!G109</f>
        <v>0</v>
      </c>
      <c r="G75" s="913">
        <f>'Form 1 ALL POWER PLANTS'!G109*'Form 1 ALL POWER PLANTS'!H109</f>
        <v>0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</row>
    <row r="76" spans="2:27" x14ac:dyDescent="0.25">
      <c r="B76" s="1287" t="s">
        <v>201</v>
      </c>
      <c r="C76" s="914">
        <v>2021</v>
      </c>
      <c r="D76" s="915">
        <f>('Form 1 ALL POWER PLANTS'!I110+'Form 1 ALL POWER PLANTS'!J110)*F76</f>
        <v>0</v>
      </c>
      <c r="E76" s="915">
        <f>'Form 1 ALL POWER PLANTS'!E110*'Form 1 ALL POWER PLANTS'!G110</f>
        <v>0</v>
      </c>
      <c r="F76" s="915">
        <f>'Form 1 ALL POWER PLANTS'!F110*'Form 1 ALL POWER PLANTS'!G110</f>
        <v>0</v>
      </c>
      <c r="G76" s="916">
        <f>'Form 1 ALL POWER PLANTS'!G110*'Form 1 ALL POWER PLANTS'!H110</f>
        <v>0</v>
      </c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</row>
    <row r="77" spans="2:27" x14ac:dyDescent="0.25">
      <c r="B77" s="1288"/>
      <c r="C77" s="904">
        <v>2022</v>
      </c>
      <c r="D77" s="905">
        <f>('Form 1 ALL POWER PLANTS'!I111+'Form 1 ALL POWER PLANTS'!J111)*F77</f>
        <v>0</v>
      </c>
      <c r="E77" s="905">
        <f>'Form 1 ALL POWER PLANTS'!E111*'Form 1 ALL POWER PLANTS'!G111</f>
        <v>0</v>
      </c>
      <c r="F77" s="905">
        <f>'Form 1 ALL POWER PLANTS'!F111*'Form 1 ALL POWER PLANTS'!G111</f>
        <v>0</v>
      </c>
      <c r="G77" s="906">
        <f>'Form 1 ALL POWER PLANTS'!G111*'Form 1 ALL POWER PLANTS'!H111</f>
        <v>0</v>
      </c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</row>
    <row r="78" spans="2:27" x14ac:dyDescent="0.25">
      <c r="B78" s="1288"/>
      <c r="C78" s="904">
        <v>2023</v>
      </c>
      <c r="D78" s="905">
        <f>('Form 1 ALL POWER PLANTS'!I112+'Form 1 ALL POWER PLANTS'!J112)*F78</f>
        <v>0</v>
      </c>
      <c r="E78" s="905">
        <f>'Form 1 ALL POWER PLANTS'!E112*'Form 1 ALL POWER PLANTS'!G112</f>
        <v>0</v>
      </c>
      <c r="F78" s="905">
        <f>'Form 1 ALL POWER PLANTS'!F112*'Form 1 ALL POWER PLANTS'!G112</f>
        <v>0</v>
      </c>
      <c r="G78" s="906">
        <f>'Form 1 ALL POWER PLANTS'!G112*'Form 1 ALL POWER PLANTS'!H112</f>
        <v>0</v>
      </c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</row>
    <row r="79" spans="2:27" x14ac:dyDescent="0.25">
      <c r="B79" s="1288"/>
      <c r="C79" s="904">
        <v>2024</v>
      </c>
      <c r="D79" s="905">
        <f>('Form 1 ALL POWER PLANTS'!I113+'Form 1 ALL POWER PLANTS'!J113)*F79</f>
        <v>0</v>
      </c>
      <c r="E79" s="905">
        <f>'Form 1 ALL POWER PLANTS'!E113*'Form 1 ALL POWER PLANTS'!G113</f>
        <v>0</v>
      </c>
      <c r="F79" s="905">
        <f>'Form 1 ALL POWER PLANTS'!F113*'Form 1 ALL POWER PLANTS'!G113</f>
        <v>0</v>
      </c>
      <c r="G79" s="906">
        <f>'Form 1 ALL POWER PLANTS'!G113*'Form 1 ALL POWER PLANTS'!H113</f>
        <v>0</v>
      </c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</row>
    <row r="80" spans="2:27" x14ac:dyDescent="0.25">
      <c r="B80" s="1288"/>
      <c r="C80" s="904">
        <v>2025</v>
      </c>
      <c r="D80" s="905">
        <f>('Form 1 ALL POWER PLANTS'!I114+'Form 1 ALL POWER PLANTS'!J114)*F80</f>
        <v>0</v>
      </c>
      <c r="E80" s="905">
        <f>'Form 1 ALL POWER PLANTS'!E114*'Form 1 ALL POWER PLANTS'!G114</f>
        <v>0</v>
      </c>
      <c r="F80" s="905">
        <f>'Form 1 ALL POWER PLANTS'!F114*'Form 1 ALL POWER PLANTS'!G114</f>
        <v>0</v>
      </c>
      <c r="G80" s="906">
        <f>'Form 1 ALL POWER PLANTS'!G114*'Form 1 ALL POWER PLANTS'!H114</f>
        <v>0</v>
      </c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</row>
    <row r="81" spans="2:27" x14ac:dyDescent="0.25">
      <c r="B81" s="1289"/>
      <c r="C81" s="911">
        <v>2026</v>
      </c>
      <c r="D81" s="912">
        <f>('Form 1 ALL POWER PLANTS'!I115+'Form 1 ALL POWER PLANTS'!J115)*F81</f>
        <v>0</v>
      </c>
      <c r="E81" s="912">
        <f>'Form 1 ALL POWER PLANTS'!E115*'Form 1 ALL POWER PLANTS'!G115</f>
        <v>0</v>
      </c>
      <c r="F81" s="912">
        <f>'Form 1 ALL POWER PLANTS'!F115*'Form 1 ALL POWER PLANTS'!G115</f>
        <v>0</v>
      </c>
      <c r="G81" s="913">
        <f>'Form 1 ALL POWER PLANTS'!G115*'Form 1 ALL POWER PLANTS'!H115</f>
        <v>0</v>
      </c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</row>
    <row r="82" spans="2:27" x14ac:dyDescent="0.25">
      <c r="B82" s="1287" t="s">
        <v>12</v>
      </c>
      <c r="C82" s="914">
        <v>2021</v>
      </c>
      <c r="D82" s="915">
        <f>('Form 1 ALL POWER PLANTS'!I116+'Form 1 ALL POWER PLANTS'!J116)*F82</f>
        <v>0</v>
      </c>
      <c r="E82" s="915">
        <f>'Form 1 ALL POWER PLANTS'!E116*'Form 1 ALL POWER PLANTS'!G116</f>
        <v>0</v>
      </c>
      <c r="F82" s="915">
        <f>'Form 1 ALL POWER PLANTS'!F116*'Form 1 ALL POWER PLANTS'!G116</f>
        <v>0</v>
      </c>
      <c r="G82" s="916">
        <f>'Form 1 ALL POWER PLANTS'!G116*'Form 1 ALL POWER PLANTS'!H116</f>
        <v>0</v>
      </c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</row>
    <row r="83" spans="2:27" x14ac:dyDescent="0.25">
      <c r="B83" s="1288"/>
      <c r="C83" s="904">
        <v>2022</v>
      </c>
      <c r="D83" s="905">
        <f>('Form 1 ALL POWER PLANTS'!I117+'Form 1 ALL POWER PLANTS'!J117)*F83</f>
        <v>0</v>
      </c>
      <c r="E83" s="905">
        <f>'Form 1 ALL POWER PLANTS'!E117*'Form 1 ALL POWER PLANTS'!G117</f>
        <v>0</v>
      </c>
      <c r="F83" s="905">
        <f>'Form 1 ALL POWER PLANTS'!F117*'Form 1 ALL POWER PLANTS'!G117</f>
        <v>0</v>
      </c>
      <c r="G83" s="906">
        <f>'Form 1 ALL POWER PLANTS'!G117*'Form 1 ALL POWER PLANTS'!H117</f>
        <v>0</v>
      </c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</row>
    <row r="84" spans="2:27" x14ac:dyDescent="0.25">
      <c r="B84" s="1288"/>
      <c r="C84" s="904">
        <v>2023</v>
      </c>
      <c r="D84" s="905">
        <f>('Form 1 ALL POWER PLANTS'!I118+'Form 1 ALL POWER PLANTS'!J118)*F84</f>
        <v>0</v>
      </c>
      <c r="E84" s="905">
        <f>'Form 1 ALL POWER PLANTS'!E118*'Form 1 ALL POWER PLANTS'!G118</f>
        <v>0</v>
      </c>
      <c r="F84" s="905">
        <f>'Form 1 ALL POWER PLANTS'!F118*'Form 1 ALL POWER PLANTS'!G118</f>
        <v>0</v>
      </c>
      <c r="G84" s="906">
        <f>'Form 1 ALL POWER PLANTS'!G118*'Form 1 ALL POWER PLANTS'!H118</f>
        <v>0</v>
      </c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</row>
    <row r="85" spans="2:27" x14ac:dyDescent="0.25">
      <c r="B85" s="1288"/>
      <c r="C85" s="904">
        <v>2024</v>
      </c>
      <c r="D85" s="905">
        <f>('Form 1 ALL POWER PLANTS'!I119+'Form 1 ALL POWER PLANTS'!J119)*F85</f>
        <v>0</v>
      </c>
      <c r="E85" s="905">
        <f>'Form 1 ALL POWER PLANTS'!E119*'Form 1 ALL POWER PLANTS'!G119</f>
        <v>0</v>
      </c>
      <c r="F85" s="905">
        <f>'Form 1 ALL POWER PLANTS'!F119*'Form 1 ALL POWER PLANTS'!G119</f>
        <v>0</v>
      </c>
      <c r="G85" s="906">
        <f>'Form 1 ALL POWER PLANTS'!G119*'Form 1 ALL POWER PLANTS'!H119</f>
        <v>0</v>
      </c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</row>
    <row r="86" spans="2:27" x14ac:dyDescent="0.25">
      <c r="B86" s="1288"/>
      <c r="C86" s="904">
        <v>2025</v>
      </c>
      <c r="D86" s="905">
        <f>('Form 1 ALL POWER PLANTS'!I120+'Form 1 ALL POWER PLANTS'!J120)*F86</f>
        <v>0</v>
      </c>
      <c r="E86" s="905">
        <f>'Form 1 ALL POWER PLANTS'!E120*'Form 1 ALL POWER PLANTS'!G120</f>
        <v>0</v>
      </c>
      <c r="F86" s="905">
        <f>'Form 1 ALL POWER PLANTS'!F120*'Form 1 ALL POWER PLANTS'!G120</f>
        <v>0</v>
      </c>
      <c r="G86" s="906">
        <f>'Form 1 ALL POWER PLANTS'!G120*'Form 1 ALL POWER PLANTS'!H120</f>
        <v>0</v>
      </c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</row>
    <row r="87" spans="2:27" x14ac:dyDescent="0.25">
      <c r="B87" s="1289"/>
      <c r="C87" s="911">
        <v>2026</v>
      </c>
      <c r="D87" s="912">
        <f>('Form 1 ALL POWER PLANTS'!I121+'Form 1 ALL POWER PLANTS'!J121)*F87</f>
        <v>0</v>
      </c>
      <c r="E87" s="912">
        <f>'Form 1 ALL POWER PLANTS'!E121*'Form 1 ALL POWER PLANTS'!G121</f>
        <v>0</v>
      </c>
      <c r="F87" s="912">
        <f>'Form 1 ALL POWER PLANTS'!F121*'Form 1 ALL POWER PLANTS'!G121</f>
        <v>0</v>
      </c>
      <c r="G87" s="913">
        <f>'Form 1 ALL POWER PLANTS'!G121*'Form 1 ALL POWER PLANTS'!H121</f>
        <v>0</v>
      </c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</row>
    <row r="88" spans="2:27" x14ac:dyDescent="0.25">
      <c r="B88" s="1287" t="s">
        <v>13</v>
      </c>
      <c r="C88" s="914">
        <v>2021</v>
      </c>
      <c r="D88" s="915">
        <f>('Form 1 ALL POWER PLANTS'!I122+'Form 1 ALL POWER PLANTS'!J122)*F88</f>
        <v>0</v>
      </c>
      <c r="E88" s="915">
        <f>'Form 1 ALL POWER PLANTS'!E122*'Form 1 ALL POWER PLANTS'!G122</f>
        <v>0</v>
      </c>
      <c r="F88" s="915">
        <f>'Form 1 ALL POWER PLANTS'!F122*'Form 1 ALL POWER PLANTS'!G122</f>
        <v>0</v>
      </c>
      <c r="G88" s="916">
        <f>'Form 1 ALL POWER PLANTS'!G122*'Form 1 ALL POWER PLANTS'!H122</f>
        <v>0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</row>
    <row r="89" spans="2:27" x14ac:dyDescent="0.25">
      <c r="B89" s="1288"/>
      <c r="C89" s="904">
        <v>2022</v>
      </c>
      <c r="D89" s="905">
        <f>('Form 1 ALL POWER PLANTS'!I123+'Form 1 ALL POWER PLANTS'!J123)*F89</f>
        <v>0</v>
      </c>
      <c r="E89" s="905">
        <f>'Form 1 ALL POWER PLANTS'!E123*'Form 1 ALL POWER PLANTS'!G123</f>
        <v>0</v>
      </c>
      <c r="F89" s="905">
        <f>'Form 1 ALL POWER PLANTS'!F123*'Form 1 ALL POWER PLANTS'!G123</f>
        <v>0</v>
      </c>
      <c r="G89" s="906">
        <f>'Form 1 ALL POWER PLANTS'!G123*'Form 1 ALL POWER PLANTS'!H123</f>
        <v>0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</row>
    <row r="90" spans="2:27" x14ac:dyDescent="0.25">
      <c r="B90" s="1288"/>
      <c r="C90" s="904">
        <v>2023</v>
      </c>
      <c r="D90" s="905">
        <f>('Form 1 ALL POWER PLANTS'!I124+'Form 1 ALL POWER PLANTS'!J124)*F90</f>
        <v>0</v>
      </c>
      <c r="E90" s="905">
        <f>'Form 1 ALL POWER PLANTS'!E124*'Form 1 ALL POWER PLANTS'!G124</f>
        <v>0</v>
      </c>
      <c r="F90" s="905">
        <f>'Form 1 ALL POWER PLANTS'!F124*'Form 1 ALL POWER PLANTS'!G124</f>
        <v>0</v>
      </c>
      <c r="G90" s="906">
        <f>'Form 1 ALL POWER PLANTS'!G124*'Form 1 ALL POWER PLANTS'!H124</f>
        <v>0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</row>
    <row r="91" spans="2:27" x14ac:dyDescent="0.25">
      <c r="B91" s="1288"/>
      <c r="C91" s="904">
        <v>2024</v>
      </c>
      <c r="D91" s="905">
        <f>('Form 1 ALL POWER PLANTS'!I125+'Form 1 ALL POWER PLANTS'!J125)*F91</f>
        <v>0</v>
      </c>
      <c r="E91" s="905">
        <f>'Form 1 ALL POWER PLANTS'!E125*'Form 1 ALL POWER PLANTS'!G125</f>
        <v>0</v>
      </c>
      <c r="F91" s="905">
        <f>'Form 1 ALL POWER PLANTS'!F125*'Form 1 ALL POWER PLANTS'!G125</f>
        <v>0</v>
      </c>
      <c r="G91" s="906">
        <f>'Form 1 ALL POWER PLANTS'!G125*'Form 1 ALL POWER PLANTS'!H125</f>
        <v>0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</row>
    <row r="92" spans="2:27" x14ac:dyDescent="0.25">
      <c r="B92" s="1288"/>
      <c r="C92" s="904">
        <v>2025</v>
      </c>
      <c r="D92" s="905">
        <f>('Form 1 ALL POWER PLANTS'!I126+'Form 1 ALL POWER PLANTS'!J126)*F92</f>
        <v>0</v>
      </c>
      <c r="E92" s="905">
        <f>'Form 1 ALL POWER PLANTS'!E126*'Form 1 ALL POWER PLANTS'!G126</f>
        <v>0</v>
      </c>
      <c r="F92" s="905">
        <f>'Form 1 ALL POWER PLANTS'!F126*'Form 1 ALL POWER PLANTS'!G126</f>
        <v>0</v>
      </c>
      <c r="G92" s="906">
        <f>'Form 1 ALL POWER PLANTS'!G126*'Form 1 ALL POWER PLANTS'!H126</f>
        <v>0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</row>
    <row r="93" spans="2:27" x14ac:dyDescent="0.25">
      <c r="B93" s="1289"/>
      <c r="C93" s="911">
        <v>2026</v>
      </c>
      <c r="D93" s="912">
        <f>('Form 1 ALL POWER PLANTS'!I127+'Form 1 ALL POWER PLANTS'!J127)*F93</f>
        <v>0</v>
      </c>
      <c r="E93" s="912">
        <f>'Form 1 ALL POWER PLANTS'!E127*'Form 1 ALL POWER PLANTS'!G127</f>
        <v>0</v>
      </c>
      <c r="F93" s="912">
        <f>'Form 1 ALL POWER PLANTS'!F127*'Form 1 ALL POWER PLANTS'!G127</f>
        <v>0</v>
      </c>
      <c r="G93" s="913">
        <f>'Form 1 ALL POWER PLANTS'!G127*'Form 1 ALL POWER PLANTS'!H127</f>
        <v>0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</row>
    <row r="94" spans="2:27" x14ac:dyDescent="0.25">
      <c r="B94" s="1287" t="s">
        <v>195</v>
      </c>
      <c r="C94" s="914">
        <v>2021</v>
      </c>
      <c r="D94" s="915">
        <f>('Form 1 ALL POWER PLANTS'!I128+'Form 1 ALL POWER PLANTS'!J128)*F94</f>
        <v>0</v>
      </c>
      <c r="E94" s="915">
        <f>'Form 1 ALL POWER PLANTS'!E128*'Form 1 ALL POWER PLANTS'!G128</f>
        <v>0</v>
      </c>
      <c r="F94" s="915">
        <f>'Form 1 ALL POWER PLANTS'!F128*'Form 1 ALL POWER PLANTS'!G128</f>
        <v>0</v>
      </c>
      <c r="G94" s="916">
        <f>'Form 1 ALL POWER PLANTS'!G128*'Form 1 ALL POWER PLANTS'!H128</f>
        <v>0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</row>
    <row r="95" spans="2:27" x14ac:dyDescent="0.25">
      <c r="B95" s="1288"/>
      <c r="C95" s="904">
        <v>2022</v>
      </c>
      <c r="D95" s="905">
        <f>('Form 1 ALL POWER PLANTS'!I129+'Form 1 ALL POWER PLANTS'!J129)*F95</f>
        <v>0</v>
      </c>
      <c r="E95" s="905">
        <f>'Form 1 ALL POWER PLANTS'!E129*'Form 1 ALL POWER PLANTS'!G129</f>
        <v>0</v>
      </c>
      <c r="F95" s="905">
        <f>'Form 1 ALL POWER PLANTS'!F129*'Form 1 ALL POWER PLANTS'!G129</f>
        <v>0</v>
      </c>
      <c r="G95" s="906">
        <f>'Form 1 ALL POWER PLANTS'!G129*'Form 1 ALL POWER PLANTS'!H129</f>
        <v>0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</row>
    <row r="96" spans="2:27" x14ac:dyDescent="0.25">
      <c r="B96" s="1288"/>
      <c r="C96" s="904">
        <v>2023</v>
      </c>
      <c r="D96" s="905">
        <f>('Form 1 ALL POWER PLANTS'!I130+'Form 1 ALL POWER PLANTS'!J130)*F96</f>
        <v>0</v>
      </c>
      <c r="E96" s="905">
        <f>'Form 1 ALL POWER PLANTS'!E130*'Form 1 ALL POWER PLANTS'!G130</f>
        <v>0</v>
      </c>
      <c r="F96" s="905">
        <f>'Form 1 ALL POWER PLANTS'!F130*'Form 1 ALL POWER PLANTS'!G130</f>
        <v>0</v>
      </c>
      <c r="G96" s="906">
        <f>'Form 1 ALL POWER PLANTS'!G130*'Form 1 ALL POWER PLANTS'!H130</f>
        <v>0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</row>
    <row r="97" spans="2:27" x14ac:dyDescent="0.25">
      <c r="B97" s="1288"/>
      <c r="C97" s="904">
        <v>2024</v>
      </c>
      <c r="D97" s="905">
        <f>('Form 1 ALL POWER PLANTS'!I131+'Form 1 ALL POWER PLANTS'!J131)*F97</f>
        <v>0</v>
      </c>
      <c r="E97" s="905">
        <f>'Form 1 ALL POWER PLANTS'!E131*'Form 1 ALL POWER PLANTS'!G131</f>
        <v>0</v>
      </c>
      <c r="F97" s="905">
        <f>'Form 1 ALL POWER PLANTS'!F131*'Form 1 ALL POWER PLANTS'!G131</f>
        <v>0</v>
      </c>
      <c r="G97" s="906">
        <f>'Form 1 ALL POWER PLANTS'!G131*'Form 1 ALL POWER PLANTS'!H131</f>
        <v>0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</row>
    <row r="98" spans="2:27" x14ac:dyDescent="0.25">
      <c r="B98" s="1288"/>
      <c r="C98" s="904">
        <v>2025</v>
      </c>
      <c r="D98" s="905">
        <f>('Form 1 ALL POWER PLANTS'!I132+'Form 1 ALL POWER PLANTS'!J132)*F98</f>
        <v>0</v>
      </c>
      <c r="E98" s="905">
        <f>'Form 1 ALL POWER PLANTS'!E132*'Form 1 ALL POWER PLANTS'!G132</f>
        <v>0</v>
      </c>
      <c r="F98" s="905">
        <f>'Form 1 ALL POWER PLANTS'!F132*'Form 1 ALL POWER PLANTS'!G132</f>
        <v>0</v>
      </c>
      <c r="G98" s="906">
        <f>'Form 1 ALL POWER PLANTS'!G132*'Form 1 ALL POWER PLANTS'!H132</f>
        <v>0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</row>
    <row r="99" spans="2:27" ht="13.8" thickBot="1" x14ac:dyDescent="0.3">
      <c r="B99" s="1290"/>
      <c r="C99" s="922">
        <v>2026</v>
      </c>
      <c r="D99" s="923">
        <f>('Form 1 ALL POWER PLANTS'!I133+'Form 1 ALL POWER PLANTS'!J133)*F99</f>
        <v>0</v>
      </c>
      <c r="E99" s="923">
        <f>'Form 1 ALL POWER PLANTS'!E133*'Form 1 ALL POWER PLANTS'!G133</f>
        <v>0</v>
      </c>
      <c r="F99" s="923">
        <f>'Form 1 ALL POWER PLANTS'!F133*'Form 1 ALL POWER PLANTS'!G133</f>
        <v>0</v>
      </c>
      <c r="G99" s="924">
        <f>'Form 1 ALL POWER PLANTS'!G133*'Form 1 ALL POWER PLANTS'!H133</f>
        <v>0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</row>
    <row r="100" spans="2:27" ht="13.8" thickBot="1" x14ac:dyDescent="0.3"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</row>
    <row r="101" spans="2:27" ht="27" thickBot="1" x14ac:dyDescent="0.3">
      <c r="B101" s="894"/>
      <c r="C101" s="895"/>
      <c r="D101" s="226"/>
      <c r="E101" s="234" t="s">
        <v>194</v>
      </c>
      <c r="F101" s="234" t="s">
        <v>270</v>
      </c>
      <c r="G101" s="925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</row>
    <row r="102" spans="2:27" x14ac:dyDescent="0.25">
      <c r="B102" s="1284" t="s">
        <v>293</v>
      </c>
      <c r="C102" s="926"/>
      <c r="D102" s="235"/>
      <c r="E102" s="236">
        <f>IFERROR('Form 1 ALL POWER PLANTS'!G144/'Form 1 ALL POWER PLANTS'!F144,0)</f>
        <v>0</v>
      </c>
      <c r="F102" s="237">
        <f>F64*$E$46*E102</f>
        <v>0</v>
      </c>
      <c r="G102" s="927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</row>
    <row r="103" spans="2:27" x14ac:dyDescent="0.25">
      <c r="B103" s="1285"/>
      <c r="C103" s="766"/>
      <c r="D103" s="200"/>
      <c r="E103" s="201">
        <f>IFERROR('Form 1 ALL POWER PLANTS'!G145/'Form 1 ALL POWER PLANTS'!F145,0)</f>
        <v>0</v>
      </c>
      <c r="F103" s="146">
        <f t="shared" ref="F103:F107" si="8">F65*$E$46*E103</f>
        <v>0</v>
      </c>
      <c r="G103" s="763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</row>
    <row r="104" spans="2:27" x14ac:dyDescent="0.25">
      <c r="B104" s="1285"/>
      <c r="C104" s="766"/>
      <c r="D104" s="200"/>
      <c r="E104" s="201">
        <f>IFERROR('Form 1 ALL POWER PLANTS'!G146/'Form 1 ALL POWER PLANTS'!F146,0)</f>
        <v>0</v>
      </c>
      <c r="F104" s="146">
        <f t="shared" si="8"/>
        <v>0</v>
      </c>
      <c r="G104" s="763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</row>
    <row r="105" spans="2:27" x14ac:dyDescent="0.25">
      <c r="B105" s="1285"/>
      <c r="C105" s="766"/>
      <c r="D105" s="200"/>
      <c r="E105" s="201">
        <f>IFERROR('Form 1 ALL POWER PLANTS'!G147/'Form 1 ALL POWER PLANTS'!F147,0)</f>
        <v>0</v>
      </c>
      <c r="F105" s="146">
        <f t="shared" si="8"/>
        <v>0</v>
      </c>
      <c r="G105" s="763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</row>
    <row r="106" spans="2:27" x14ac:dyDescent="0.25">
      <c r="B106" s="1285"/>
      <c r="C106" s="766"/>
      <c r="D106" s="200"/>
      <c r="E106" s="201">
        <f>IFERROR('Form 1 ALL POWER PLANTS'!G148/'Form 1 ALL POWER PLANTS'!F148,0)</f>
        <v>0</v>
      </c>
      <c r="F106" s="146">
        <f t="shared" si="8"/>
        <v>0</v>
      </c>
      <c r="G106" s="763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</row>
    <row r="107" spans="2:27" ht="13.8" thickBot="1" x14ac:dyDescent="0.3">
      <c r="B107" s="1286"/>
      <c r="C107" s="920"/>
      <c r="D107" s="238"/>
      <c r="E107" s="239">
        <f>IFERROR('Form 1 ALL POWER PLANTS'!G149/'Form 1 ALL POWER PLANTS'!F149,0)</f>
        <v>0</v>
      </c>
      <c r="F107" s="240">
        <f t="shared" si="8"/>
        <v>0</v>
      </c>
      <c r="G107" s="928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</row>
    <row r="108" spans="2:27" x14ac:dyDescent="0.25">
      <c r="B108" s="122"/>
      <c r="C108" s="122"/>
      <c r="D108" s="929"/>
      <c r="E108" s="929"/>
      <c r="F108" s="930"/>
      <c r="G108" s="55"/>
      <c r="H108" s="55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</row>
    <row r="109" spans="2:27" x14ac:dyDescent="0.25">
      <c r="B109" s="122"/>
      <c r="C109" s="122"/>
      <c r="D109" s="55"/>
      <c r="E109" s="55"/>
      <c r="F109" s="55"/>
      <c r="G109" s="55"/>
      <c r="H109" s="55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</row>
    <row r="110" spans="2:27" ht="13.8" thickBot="1" x14ac:dyDescent="0.3"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</row>
    <row r="111" spans="2:27" ht="40.200000000000003" thickBot="1" x14ac:dyDescent="0.3">
      <c r="B111" s="931" t="s">
        <v>244</v>
      </c>
      <c r="C111" s="932"/>
      <c r="D111" s="223" t="s">
        <v>183</v>
      </c>
      <c r="E111" s="223" t="s">
        <v>184</v>
      </c>
      <c r="F111" s="223" t="s">
        <v>185</v>
      </c>
      <c r="G111" s="241" t="s">
        <v>322</v>
      </c>
      <c r="H111" s="897"/>
      <c r="I111" s="1278" t="s">
        <v>246</v>
      </c>
      <c r="J111" s="1279"/>
      <c r="K111" s="1279"/>
      <c r="L111" s="1279"/>
      <c r="M111" s="1279"/>
      <c r="N111" s="1279"/>
      <c r="O111" s="1279"/>
      <c r="P111" s="1279"/>
      <c r="Q111" s="1279"/>
      <c r="R111" s="1279"/>
      <c r="S111" s="1280"/>
      <c r="T111" s="122"/>
      <c r="U111" s="122"/>
      <c r="V111" s="122"/>
      <c r="W111" s="122"/>
      <c r="X111" s="122"/>
      <c r="Y111" s="122"/>
      <c r="Z111" s="122"/>
      <c r="AA111" s="122"/>
    </row>
    <row r="112" spans="2:27" ht="26.4" x14ac:dyDescent="0.25">
      <c r="B112" s="1291" t="s">
        <v>10</v>
      </c>
      <c r="C112" s="806">
        <v>2021</v>
      </c>
      <c r="D112" s="933">
        <f>('Form 1 ALL POWER PLANTS'!I165+'Form 1 ALL POWER PLANTS'!J165)*F112</f>
        <v>0</v>
      </c>
      <c r="E112" s="934">
        <f>'Form 1 ALL POWER PLANTS'!E165*'Form 1 ALL POWER PLANTS'!G165</f>
        <v>0</v>
      </c>
      <c r="F112" s="934">
        <f>'Form 1 ALL POWER PLANTS'!F165*'Form 1 ALL POWER PLANTS'!G165</f>
        <v>0</v>
      </c>
      <c r="G112" s="935">
        <f>'Form 1 ALL POWER PLANTS'!G165*'Form 1 ALL POWER PLANTS'!H165</f>
        <v>0</v>
      </c>
      <c r="H112" s="122"/>
      <c r="I112" s="936" t="s">
        <v>2</v>
      </c>
      <c r="J112" s="937" t="s">
        <v>51</v>
      </c>
      <c r="K112" s="937" t="s">
        <v>50</v>
      </c>
      <c r="L112" s="937" t="s">
        <v>52</v>
      </c>
      <c r="M112" s="937" t="s">
        <v>206</v>
      </c>
      <c r="N112" s="937" t="s">
        <v>12</v>
      </c>
      <c r="O112" s="937" t="s">
        <v>177</v>
      </c>
      <c r="P112" s="937" t="s">
        <v>58</v>
      </c>
      <c r="Q112" s="937" t="s">
        <v>188</v>
      </c>
      <c r="R112" s="938" t="s">
        <v>248</v>
      </c>
      <c r="S112" s="939" t="s">
        <v>249</v>
      </c>
      <c r="T112" s="122"/>
      <c r="U112" s="122"/>
      <c r="V112" s="122"/>
      <c r="W112" s="122"/>
      <c r="X112" s="122"/>
      <c r="Y112" s="122"/>
      <c r="Z112" s="122"/>
      <c r="AA112" s="122"/>
    </row>
    <row r="113" spans="2:27" x14ac:dyDescent="0.25">
      <c r="B113" s="1288"/>
      <c r="C113" s="576">
        <v>2022</v>
      </c>
      <c r="D113" s="940">
        <f>('Form 1 ALL POWER PLANTS'!I166+'Form 1 ALL POWER PLANTS'!J166)*F113</f>
        <v>0</v>
      </c>
      <c r="E113" s="941">
        <f>'Form 1 ALL POWER PLANTS'!E166*'Form 1 ALL POWER PLANTS'!G166</f>
        <v>0</v>
      </c>
      <c r="F113" s="942">
        <f>'Form 1 ALL POWER PLANTS'!F166*'Form 1 ALL POWER PLANTS'!G166</f>
        <v>0</v>
      </c>
      <c r="G113" s="943">
        <f>'Form 1 ALL POWER PLANTS'!G166*'Form 1 ALL POWER PLANTS'!H166</f>
        <v>0</v>
      </c>
      <c r="H113" s="122"/>
      <c r="I113" s="944">
        <v>2021</v>
      </c>
      <c r="J113" s="945">
        <f>SUMIFS('Dependable Capacity'!$F$112:$F$117,$C$112:$C$117,'Dependable Capacity'!$I113)</f>
        <v>0</v>
      </c>
      <c r="K113" s="945">
        <f>SUMIF($C$118:$C$123,'Dependable Capacity'!$I113,'Dependable Capacity'!$F$156:$F$161)</f>
        <v>0</v>
      </c>
      <c r="L113" s="945">
        <f>SUMIFS('Dependable Capacity'!$F$124:$F$129,$C$124:$C$129,'Dependable Capacity'!$I113)</f>
        <v>0</v>
      </c>
      <c r="M113" s="945">
        <f>SUMIFS('Dependable Capacity'!$F$130:$F$135,$C$130:$C$135,'Dependable Capacity'!$I113)</f>
        <v>0</v>
      </c>
      <c r="N113" s="945">
        <f>SUMIFS('Dependable Capacity'!$F$136:$F$141,$C$136:$C$141,'Dependable Capacity'!$I113)</f>
        <v>0</v>
      </c>
      <c r="O113" s="945">
        <f>SUMIFS('Dependable Capacity'!$F$142:$F$147,$C$142:$C$147,'Dependable Capacity'!$I113)</f>
        <v>0</v>
      </c>
      <c r="P113" s="945">
        <f>SUMIFS('Dependable Capacity'!$F$148:$F$153,$C$148:$C$153,'Dependable Capacity'!$I113)</f>
        <v>0</v>
      </c>
      <c r="Q113" s="946">
        <f t="shared" ref="Q113:Q118" si="9">SUM(J113:P113)</f>
        <v>0</v>
      </c>
      <c r="R113" s="947">
        <v>7</v>
      </c>
      <c r="S113" s="948" t="str">
        <f t="shared" ref="S113:S118" si="10">IF(Q113&gt;=R113,"YES","NO")</f>
        <v>NO</v>
      </c>
      <c r="T113" s="122"/>
      <c r="U113" s="122"/>
      <c r="V113" s="122"/>
      <c r="W113" s="122"/>
      <c r="X113" s="122"/>
      <c r="Y113" s="122"/>
      <c r="Z113" s="122"/>
      <c r="AA113" s="122"/>
    </row>
    <row r="114" spans="2:27" x14ac:dyDescent="0.25">
      <c r="B114" s="1288"/>
      <c r="C114" s="576">
        <v>2023</v>
      </c>
      <c r="D114" s="940">
        <f>('Form 1 ALL POWER PLANTS'!I167+'Form 1 ALL POWER PLANTS'!J167)*F114</f>
        <v>0</v>
      </c>
      <c r="E114" s="941">
        <f>'Form 1 ALL POWER PLANTS'!E167*'Form 1 ALL POWER PLANTS'!G167</f>
        <v>0</v>
      </c>
      <c r="F114" s="942">
        <f>'Form 1 ALL POWER PLANTS'!F167*'Form 1 ALL POWER PLANTS'!G167</f>
        <v>0</v>
      </c>
      <c r="G114" s="943">
        <f>'Form 1 ALL POWER PLANTS'!G167*'Form 1 ALL POWER PLANTS'!H167</f>
        <v>0</v>
      </c>
      <c r="H114" s="122"/>
      <c r="I114" s="944">
        <v>2022</v>
      </c>
      <c r="J114" s="945">
        <f>SUMIFS('Dependable Capacity'!$F$112:$F$117,$C$112:$C$117,'Dependable Capacity'!$I114)</f>
        <v>0</v>
      </c>
      <c r="K114" s="945">
        <f>SUMIF($C$118:$C$123,'Dependable Capacity'!$I114,'Dependable Capacity'!$F$156:$F$161)</f>
        <v>0</v>
      </c>
      <c r="L114" s="945">
        <f>SUMIFS('Dependable Capacity'!$F$124:$F$129,$C$124:$C$129,'Dependable Capacity'!$I114)</f>
        <v>0</v>
      </c>
      <c r="M114" s="945">
        <f>SUMIFS('Dependable Capacity'!$F$130:$F$135,$C$130:$C$135,'Dependable Capacity'!$I114)</f>
        <v>0</v>
      </c>
      <c r="N114" s="945">
        <f>SUMIFS('Dependable Capacity'!$F$136:$F$141,$C$136:$C$141,'Dependable Capacity'!$I114)</f>
        <v>0</v>
      </c>
      <c r="O114" s="945">
        <f>SUMIFS('Dependable Capacity'!$F$142:$F$147,$C$142:$C$147,'Dependable Capacity'!$I114)</f>
        <v>0</v>
      </c>
      <c r="P114" s="945">
        <f>SUMIFS('Dependable Capacity'!$F$148:$F$153,$C$148:$C$153,'Dependable Capacity'!$I114)</f>
        <v>0</v>
      </c>
      <c r="Q114" s="946">
        <f t="shared" si="9"/>
        <v>0</v>
      </c>
      <c r="R114" s="947">
        <v>7</v>
      </c>
      <c r="S114" s="948" t="str">
        <f t="shared" si="10"/>
        <v>NO</v>
      </c>
      <c r="T114" s="122"/>
      <c r="U114" s="122"/>
      <c r="V114" s="122"/>
      <c r="W114" s="122"/>
      <c r="X114" s="122"/>
      <c r="Y114" s="122"/>
      <c r="Z114" s="122"/>
      <c r="AA114" s="122"/>
    </row>
    <row r="115" spans="2:27" x14ac:dyDescent="0.25">
      <c r="B115" s="1288"/>
      <c r="C115" s="576">
        <v>2024</v>
      </c>
      <c r="D115" s="940">
        <f>('Form 1 ALL POWER PLANTS'!I168+'Form 1 ALL POWER PLANTS'!J168)*F115</f>
        <v>0</v>
      </c>
      <c r="E115" s="941">
        <f>'Form 1 ALL POWER PLANTS'!E168*'Form 1 ALL POWER PLANTS'!G168</f>
        <v>0</v>
      </c>
      <c r="F115" s="942">
        <f>'Form 1 ALL POWER PLANTS'!F168*'Form 1 ALL POWER PLANTS'!G168</f>
        <v>0</v>
      </c>
      <c r="G115" s="943">
        <f>'Form 1 ALL POWER PLANTS'!G168*'Form 1 ALL POWER PLANTS'!H168</f>
        <v>0</v>
      </c>
      <c r="H115" s="122"/>
      <c r="I115" s="944">
        <v>2023</v>
      </c>
      <c r="J115" s="945">
        <f>SUMIFS('Dependable Capacity'!$F$112:$F$117,$C$112:$C$117,'Dependable Capacity'!$I115)</f>
        <v>0</v>
      </c>
      <c r="K115" s="945">
        <f>SUMIF($C$118:$C$123,'Dependable Capacity'!$I115,'Dependable Capacity'!$F$156:$F$161)</f>
        <v>0</v>
      </c>
      <c r="L115" s="945">
        <f>SUMIFS('Dependable Capacity'!$F$124:$F$129,$C$124:$C$129,'Dependable Capacity'!$I115)</f>
        <v>0</v>
      </c>
      <c r="M115" s="945">
        <f>SUMIFS('Dependable Capacity'!$F$130:$F$135,$C$130:$C$135,'Dependable Capacity'!$I115)</f>
        <v>0</v>
      </c>
      <c r="N115" s="945">
        <f>SUMIFS('Dependable Capacity'!$F$136:$F$141,$C$136:$C$141,'Dependable Capacity'!$I115)</f>
        <v>0</v>
      </c>
      <c r="O115" s="945">
        <f>SUMIFS('Dependable Capacity'!$F$142:$F$147,$C$142:$C$147,'Dependable Capacity'!$I115)</f>
        <v>0</v>
      </c>
      <c r="P115" s="945">
        <f>SUMIFS('Dependable Capacity'!$F$148:$F$153,$C$148:$C$153,'Dependable Capacity'!$I115)</f>
        <v>0</v>
      </c>
      <c r="Q115" s="946">
        <f t="shared" si="9"/>
        <v>0</v>
      </c>
      <c r="R115" s="947">
        <v>8</v>
      </c>
      <c r="S115" s="948" t="str">
        <f t="shared" si="10"/>
        <v>NO</v>
      </c>
      <c r="T115" s="122"/>
      <c r="U115" s="122"/>
      <c r="V115" s="122"/>
      <c r="W115" s="122"/>
      <c r="X115" s="122"/>
      <c r="Y115" s="122"/>
      <c r="Z115" s="122"/>
      <c r="AA115" s="122"/>
    </row>
    <row r="116" spans="2:27" x14ac:dyDescent="0.25">
      <c r="B116" s="1288"/>
      <c r="C116" s="576">
        <v>2025</v>
      </c>
      <c r="D116" s="940">
        <f>('Form 1 ALL POWER PLANTS'!I169+'Form 1 ALL POWER PLANTS'!J169)*F116</f>
        <v>0</v>
      </c>
      <c r="E116" s="941">
        <f>'Form 1 ALL POWER PLANTS'!E169*'Form 1 ALL POWER PLANTS'!G169</f>
        <v>0</v>
      </c>
      <c r="F116" s="942">
        <f>'Form 1 ALL POWER PLANTS'!F169*'Form 1 ALL POWER PLANTS'!G169</f>
        <v>0</v>
      </c>
      <c r="G116" s="943">
        <f>'Form 1 ALL POWER PLANTS'!G169*'Form 1 ALL POWER PLANTS'!H169</f>
        <v>0</v>
      </c>
      <c r="H116" s="122"/>
      <c r="I116" s="944">
        <v>2024</v>
      </c>
      <c r="J116" s="945">
        <f>SUMIFS('Dependable Capacity'!$F$112:$F$117,$C$112:$C$117,'Dependable Capacity'!$I116)</f>
        <v>0</v>
      </c>
      <c r="K116" s="945">
        <f>SUMIF($C$118:$C$123,'Dependable Capacity'!$I116,'Dependable Capacity'!$F$156:$F$161)</f>
        <v>0</v>
      </c>
      <c r="L116" s="945">
        <f>SUMIFS('Dependable Capacity'!$F$124:$F$129,$C$124:$C$129,'Dependable Capacity'!$I116)</f>
        <v>0</v>
      </c>
      <c r="M116" s="945">
        <f>SUMIFS('Dependable Capacity'!$F$130:$F$135,$C$130:$C$135,'Dependable Capacity'!$I116)</f>
        <v>0</v>
      </c>
      <c r="N116" s="945">
        <f>SUMIFS('Dependable Capacity'!$F$136:$F$141,$C$136:$C$141,'Dependable Capacity'!$I116)</f>
        <v>0</v>
      </c>
      <c r="O116" s="945">
        <f>SUMIFS('Dependable Capacity'!$F$142:$F$147,$C$142:$C$147,'Dependable Capacity'!$I116)</f>
        <v>0</v>
      </c>
      <c r="P116" s="945">
        <f>SUMIFS('Dependable Capacity'!$F$148:$F$153,$C$148:$C$153,'Dependable Capacity'!$I116)</f>
        <v>0</v>
      </c>
      <c r="Q116" s="946">
        <f t="shared" si="9"/>
        <v>0</v>
      </c>
      <c r="R116" s="947">
        <v>8</v>
      </c>
      <c r="S116" s="948" t="str">
        <f t="shared" si="10"/>
        <v>NO</v>
      </c>
      <c r="T116" s="122"/>
      <c r="U116" s="122"/>
      <c r="V116" s="122"/>
      <c r="W116" s="122"/>
      <c r="X116" s="122"/>
      <c r="Y116" s="122"/>
      <c r="Z116" s="122"/>
      <c r="AA116" s="122"/>
    </row>
    <row r="117" spans="2:27" x14ac:dyDescent="0.25">
      <c r="B117" s="1289"/>
      <c r="C117" s="949">
        <v>2026</v>
      </c>
      <c r="D117" s="950">
        <f>('Form 1 ALL POWER PLANTS'!I170+'Form 1 ALL POWER PLANTS'!J170)*F117</f>
        <v>0</v>
      </c>
      <c r="E117" s="951">
        <f>'Form 1 ALL POWER PLANTS'!E170*'Form 1 ALL POWER PLANTS'!G170</f>
        <v>0</v>
      </c>
      <c r="F117" s="952">
        <f>'Form 1 ALL POWER PLANTS'!F170*'Form 1 ALL POWER PLANTS'!G170</f>
        <v>0</v>
      </c>
      <c r="G117" s="953">
        <f>'Form 1 ALL POWER PLANTS'!G170*'Form 1 ALL POWER PLANTS'!H170</f>
        <v>0</v>
      </c>
      <c r="H117" s="122"/>
      <c r="I117" s="944">
        <v>2025</v>
      </c>
      <c r="J117" s="945">
        <f>SUMIFS('Dependable Capacity'!$F$112:$F$117,$C$112:$C$117,'Dependable Capacity'!$I117)</f>
        <v>0</v>
      </c>
      <c r="K117" s="945">
        <f>SUMIF($C$118:$C$123,'Dependable Capacity'!$I117,'Dependable Capacity'!$F$156:$F$161)</f>
        <v>0</v>
      </c>
      <c r="L117" s="945">
        <f>SUMIFS('Dependable Capacity'!$F$124:$F$129,$C$124:$C$129,'Dependable Capacity'!$I117)</f>
        <v>0</v>
      </c>
      <c r="M117" s="945">
        <f>SUMIFS('Dependable Capacity'!$F$130:$F$135,$C$130:$C$135,'Dependable Capacity'!$I117)</f>
        <v>0</v>
      </c>
      <c r="N117" s="945">
        <f>SUMIFS('Dependable Capacity'!$F$136:$F$141,$C$136:$C$141,'Dependable Capacity'!$I117)</f>
        <v>0</v>
      </c>
      <c r="O117" s="945">
        <f>SUMIFS('Dependable Capacity'!$F$142:$F$147,$C$142:$C$147,'Dependable Capacity'!$I117)</f>
        <v>0</v>
      </c>
      <c r="P117" s="945">
        <f>SUMIFS('Dependable Capacity'!$F$148:$F$153,$C$148:$C$153,'Dependable Capacity'!$I117)</f>
        <v>0</v>
      </c>
      <c r="Q117" s="946">
        <f t="shared" si="9"/>
        <v>0</v>
      </c>
      <c r="R117" s="947">
        <v>9</v>
      </c>
      <c r="S117" s="948" t="str">
        <f t="shared" si="10"/>
        <v>NO</v>
      </c>
      <c r="T117" s="122"/>
      <c r="U117" s="122"/>
      <c r="V117" s="122"/>
      <c r="W117" s="122"/>
      <c r="X117" s="122"/>
      <c r="Y117" s="122"/>
      <c r="Z117" s="122"/>
      <c r="AA117" s="122"/>
    </row>
    <row r="118" spans="2:27" ht="13.8" thickBot="1" x14ac:dyDescent="0.3">
      <c r="B118" s="1287" t="s">
        <v>9</v>
      </c>
      <c r="C118" s="954">
        <v>2021</v>
      </c>
      <c r="D118" s="955">
        <f>('Form 1 ALL POWER PLANTS'!I171+'Form 1 ALL POWER PLANTS'!J171)*F118</f>
        <v>0</v>
      </c>
      <c r="E118" s="956">
        <f>'Form 1 ALL POWER PLANTS'!E171*'Form 1 ALL POWER PLANTS'!G171</f>
        <v>0</v>
      </c>
      <c r="F118" s="957">
        <f>'Form 1 ALL POWER PLANTS'!F171*'Form 1 ALL POWER PLANTS'!G171</f>
        <v>0</v>
      </c>
      <c r="G118" s="958">
        <f>'Form 1 ALL POWER PLANTS'!G171*'Form 1 ALL POWER PLANTS'!H171</f>
        <v>0</v>
      </c>
      <c r="H118" s="122"/>
      <c r="I118" s="959">
        <v>2026</v>
      </c>
      <c r="J118" s="960">
        <f>SUMIFS('Dependable Capacity'!$F$112:$F$117,$C$112:$C$117,'Dependable Capacity'!$I118)</f>
        <v>0</v>
      </c>
      <c r="K118" s="960">
        <f>SUMIF($C$118:$C$123,'Dependable Capacity'!$I118,'Dependable Capacity'!$F$156:$F$161)</f>
        <v>0</v>
      </c>
      <c r="L118" s="960">
        <f>SUMIFS('Dependable Capacity'!$F$124:$F$129,$C$124:$C$129,'Dependable Capacity'!$I118)</f>
        <v>0</v>
      </c>
      <c r="M118" s="960">
        <f>SUMIFS('Dependable Capacity'!$F$130:$F$135,$C$130:$C$135,'Dependable Capacity'!$I118)</f>
        <v>0</v>
      </c>
      <c r="N118" s="960">
        <f>SUMIFS('Dependable Capacity'!$F$136:$F$141,$C$136:$C$141,'Dependable Capacity'!$I118)</f>
        <v>0</v>
      </c>
      <c r="O118" s="960">
        <f>SUMIFS('Dependable Capacity'!$F$142:$F$147,$C$142:$C$147,'Dependable Capacity'!$I118)</f>
        <v>0</v>
      </c>
      <c r="P118" s="960">
        <f>SUMIFS('Dependable Capacity'!$F$148:$F$153,$C$148:$C$153,'Dependable Capacity'!$I118)</f>
        <v>0</v>
      </c>
      <c r="Q118" s="961">
        <f t="shared" si="9"/>
        <v>0</v>
      </c>
      <c r="R118" s="962">
        <v>9</v>
      </c>
      <c r="S118" s="963" t="str">
        <f t="shared" si="10"/>
        <v>NO</v>
      </c>
      <c r="T118" s="122"/>
      <c r="U118" s="122"/>
      <c r="V118" s="122"/>
      <c r="W118" s="122"/>
      <c r="X118" s="122"/>
      <c r="Y118" s="122"/>
      <c r="Z118" s="122"/>
      <c r="AA118" s="122"/>
    </row>
    <row r="119" spans="2:27" x14ac:dyDescent="0.25">
      <c r="B119" s="1288"/>
      <c r="C119" s="576">
        <v>2022</v>
      </c>
      <c r="D119" s="940">
        <f>('Form 1 ALL POWER PLANTS'!I172+'Form 1 ALL POWER PLANTS'!J172)*F119</f>
        <v>0</v>
      </c>
      <c r="E119" s="941">
        <f>'Form 1 ALL POWER PLANTS'!E172*'Form 1 ALL POWER PLANTS'!G172</f>
        <v>0</v>
      </c>
      <c r="F119" s="942">
        <f>'Form 1 ALL POWER PLANTS'!F172*'Form 1 ALL POWER PLANTS'!G172</f>
        <v>0</v>
      </c>
      <c r="G119" s="943">
        <f>'Form 1 ALL POWER PLANTS'!G172*'Form 1 ALL POWER PLANTS'!H172</f>
        <v>0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</row>
    <row r="120" spans="2:27" x14ac:dyDescent="0.25">
      <c r="B120" s="1288"/>
      <c r="C120" s="576">
        <v>2023</v>
      </c>
      <c r="D120" s="940">
        <f>('Form 1 ALL POWER PLANTS'!I173+'Form 1 ALL POWER PLANTS'!J173)*F120</f>
        <v>0</v>
      </c>
      <c r="E120" s="941">
        <f>'Form 1 ALL POWER PLANTS'!E173*'Form 1 ALL POWER PLANTS'!G173</f>
        <v>0</v>
      </c>
      <c r="F120" s="942">
        <f>'Form 1 ALL POWER PLANTS'!F173*'Form 1 ALL POWER PLANTS'!G173</f>
        <v>0</v>
      </c>
      <c r="G120" s="943">
        <f>'Form 1 ALL POWER PLANTS'!G173*'Form 1 ALL POWER PLANTS'!H173</f>
        <v>0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</row>
    <row r="121" spans="2:27" x14ac:dyDescent="0.25">
      <c r="B121" s="1288"/>
      <c r="C121" s="576">
        <v>2024</v>
      </c>
      <c r="D121" s="940">
        <f>('Form 1 ALL POWER PLANTS'!I174+'Form 1 ALL POWER PLANTS'!J174)*F121</f>
        <v>0</v>
      </c>
      <c r="E121" s="941">
        <f>'Form 1 ALL POWER PLANTS'!E174*'Form 1 ALL POWER PLANTS'!G174</f>
        <v>0</v>
      </c>
      <c r="F121" s="942">
        <f>'Form 1 ALL POWER PLANTS'!F174*'Form 1 ALL POWER PLANTS'!G174</f>
        <v>0</v>
      </c>
      <c r="G121" s="943">
        <f>'Form 1 ALL POWER PLANTS'!G174*'Form 1 ALL POWER PLANTS'!H174</f>
        <v>0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</row>
    <row r="122" spans="2:27" x14ac:dyDescent="0.25">
      <c r="B122" s="1288"/>
      <c r="C122" s="576">
        <v>2025</v>
      </c>
      <c r="D122" s="940">
        <f>('Form 1 ALL POWER PLANTS'!I175+'Form 1 ALL POWER PLANTS'!J175)*F122</f>
        <v>0</v>
      </c>
      <c r="E122" s="941">
        <f>'Form 1 ALL POWER PLANTS'!E175*'Form 1 ALL POWER PLANTS'!G175</f>
        <v>0</v>
      </c>
      <c r="F122" s="942">
        <f>'Form 1 ALL POWER PLANTS'!F175*'Form 1 ALL POWER PLANTS'!G175</f>
        <v>0</v>
      </c>
      <c r="G122" s="943">
        <f>'Form 1 ALL POWER PLANTS'!G175*'Form 1 ALL POWER PLANTS'!H175</f>
        <v>0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</row>
    <row r="123" spans="2:27" x14ac:dyDescent="0.25">
      <c r="B123" s="1289"/>
      <c r="C123" s="949">
        <v>2026</v>
      </c>
      <c r="D123" s="950">
        <f>('Form 1 ALL POWER PLANTS'!I176+'Form 1 ALL POWER PLANTS'!J176)*F123</f>
        <v>0</v>
      </c>
      <c r="E123" s="951">
        <f>'Form 1 ALL POWER PLANTS'!E176*'Form 1 ALL POWER PLANTS'!G176</f>
        <v>0</v>
      </c>
      <c r="F123" s="952">
        <f>'Form 1 ALL POWER PLANTS'!F176*'Form 1 ALL POWER PLANTS'!G176</f>
        <v>0</v>
      </c>
      <c r="G123" s="953">
        <f>'Form 1 ALL POWER PLANTS'!G176*'Form 1 ALL POWER PLANTS'!H176</f>
        <v>0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</row>
    <row r="124" spans="2:27" x14ac:dyDescent="0.25">
      <c r="B124" s="1287" t="s">
        <v>11</v>
      </c>
      <c r="C124" s="954">
        <v>2021</v>
      </c>
      <c r="D124" s="955">
        <f>('Form 1 ALL POWER PLANTS'!I177+'Form 1 ALL POWER PLANTS'!J177)*F124</f>
        <v>0</v>
      </c>
      <c r="E124" s="956">
        <f>'Form 1 ALL POWER PLANTS'!E177*'Form 1 ALL POWER PLANTS'!G177</f>
        <v>0</v>
      </c>
      <c r="F124" s="957">
        <f>'Form 1 ALL POWER PLANTS'!F177*'Form 1 ALL POWER PLANTS'!G177</f>
        <v>0</v>
      </c>
      <c r="G124" s="958">
        <f>'Form 1 ALL POWER PLANTS'!G177*'Form 1 ALL POWER PLANTS'!H177</f>
        <v>0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</row>
    <row r="125" spans="2:27" x14ac:dyDescent="0.25">
      <c r="B125" s="1288"/>
      <c r="C125" s="576">
        <v>2022</v>
      </c>
      <c r="D125" s="940">
        <f>('Form 1 ALL POWER PLANTS'!I178+'Form 1 ALL POWER PLANTS'!J178)*F125</f>
        <v>0</v>
      </c>
      <c r="E125" s="941">
        <f>'Form 1 ALL POWER PLANTS'!E178*'Form 1 ALL POWER PLANTS'!G178</f>
        <v>0</v>
      </c>
      <c r="F125" s="942">
        <f>'Form 1 ALL POWER PLANTS'!F178*'Form 1 ALL POWER PLANTS'!G178</f>
        <v>0</v>
      </c>
      <c r="G125" s="943">
        <f>'Form 1 ALL POWER PLANTS'!G178*'Form 1 ALL POWER PLANTS'!H178</f>
        <v>0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</row>
    <row r="126" spans="2:27" x14ac:dyDescent="0.25">
      <c r="B126" s="1288"/>
      <c r="C126" s="576">
        <v>2023</v>
      </c>
      <c r="D126" s="940">
        <f>('Form 1 ALL POWER PLANTS'!I179+'Form 1 ALL POWER PLANTS'!J179)*F126</f>
        <v>0</v>
      </c>
      <c r="E126" s="941">
        <f>'Form 1 ALL POWER PLANTS'!E179*'Form 1 ALL POWER PLANTS'!G179</f>
        <v>0</v>
      </c>
      <c r="F126" s="942">
        <f>'Form 1 ALL POWER PLANTS'!F179*'Form 1 ALL POWER PLANTS'!G179</f>
        <v>0</v>
      </c>
      <c r="G126" s="943">
        <f>'Form 1 ALL POWER PLANTS'!G179*'Form 1 ALL POWER PLANTS'!H179</f>
        <v>0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</row>
    <row r="127" spans="2:27" x14ac:dyDescent="0.25">
      <c r="B127" s="1288"/>
      <c r="C127" s="576">
        <v>2024</v>
      </c>
      <c r="D127" s="940">
        <f>('Form 1 ALL POWER PLANTS'!I180+'Form 1 ALL POWER PLANTS'!J180)*F127</f>
        <v>0</v>
      </c>
      <c r="E127" s="941">
        <f>'Form 1 ALL POWER PLANTS'!E180*'Form 1 ALL POWER PLANTS'!G180</f>
        <v>0</v>
      </c>
      <c r="F127" s="942">
        <f>'Form 1 ALL POWER PLANTS'!F180*'Form 1 ALL POWER PLANTS'!G180</f>
        <v>0</v>
      </c>
      <c r="G127" s="943">
        <f>'Form 1 ALL POWER PLANTS'!G180*'Form 1 ALL POWER PLANTS'!H180</f>
        <v>0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</row>
    <row r="128" spans="2:27" x14ac:dyDescent="0.25">
      <c r="B128" s="1288"/>
      <c r="C128" s="576">
        <v>2025</v>
      </c>
      <c r="D128" s="940">
        <f>('Form 1 ALL POWER PLANTS'!I181+'Form 1 ALL POWER PLANTS'!J181)*F128</f>
        <v>0</v>
      </c>
      <c r="E128" s="941">
        <f>'Form 1 ALL POWER PLANTS'!E181*'Form 1 ALL POWER PLANTS'!G181</f>
        <v>0</v>
      </c>
      <c r="F128" s="942">
        <f>'Form 1 ALL POWER PLANTS'!F181*'Form 1 ALL POWER PLANTS'!G181</f>
        <v>0</v>
      </c>
      <c r="G128" s="943">
        <f>'Form 1 ALL POWER PLANTS'!G181*'Form 1 ALL POWER PLANTS'!H181</f>
        <v>0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</row>
    <row r="129" spans="2:27" x14ac:dyDescent="0.25">
      <c r="B129" s="1289"/>
      <c r="C129" s="949">
        <v>2026</v>
      </c>
      <c r="D129" s="950">
        <f>('Form 1 ALL POWER PLANTS'!I182+'Form 1 ALL POWER PLANTS'!J182)*F129</f>
        <v>0</v>
      </c>
      <c r="E129" s="951">
        <f>'Form 1 ALL POWER PLANTS'!E182*'Form 1 ALL POWER PLANTS'!G182</f>
        <v>0</v>
      </c>
      <c r="F129" s="952">
        <f>'Form 1 ALL POWER PLANTS'!F182*'Form 1 ALL POWER PLANTS'!G182</f>
        <v>0</v>
      </c>
      <c r="G129" s="953">
        <f>'Form 1 ALL POWER PLANTS'!G182*'Form 1 ALL POWER PLANTS'!H182</f>
        <v>0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</row>
    <row r="130" spans="2:27" x14ac:dyDescent="0.25">
      <c r="B130" s="1287" t="s">
        <v>201</v>
      </c>
      <c r="C130" s="954">
        <v>2021</v>
      </c>
      <c r="D130" s="955">
        <f>('Form 1 ALL POWER PLANTS'!I183+'Form 1 ALL POWER PLANTS'!J183)*F130</f>
        <v>0</v>
      </c>
      <c r="E130" s="956">
        <f>'Form 1 ALL POWER PLANTS'!E183*'Form 1 ALL POWER PLANTS'!G183</f>
        <v>0</v>
      </c>
      <c r="F130" s="957">
        <f>'Form 1 ALL POWER PLANTS'!F183*'Form 1 ALL POWER PLANTS'!G183</f>
        <v>0</v>
      </c>
      <c r="G130" s="958">
        <f>'Form 1 ALL POWER PLANTS'!G183*'Form 1 ALL POWER PLANTS'!H183</f>
        <v>0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</row>
    <row r="131" spans="2:27" x14ac:dyDescent="0.25">
      <c r="B131" s="1288"/>
      <c r="C131" s="576">
        <v>2022</v>
      </c>
      <c r="D131" s="940">
        <f>('Form 1 ALL POWER PLANTS'!I184+'Form 1 ALL POWER PLANTS'!J184)*F131</f>
        <v>0</v>
      </c>
      <c r="E131" s="941">
        <f>'Form 1 ALL POWER PLANTS'!E184*'Form 1 ALL POWER PLANTS'!G184</f>
        <v>0</v>
      </c>
      <c r="F131" s="942">
        <f>'Form 1 ALL POWER PLANTS'!F184*'Form 1 ALL POWER PLANTS'!G184</f>
        <v>0</v>
      </c>
      <c r="G131" s="943">
        <f>'Form 1 ALL POWER PLANTS'!G184*'Form 1 ALL POWER PLANTS'!H184</f>
        <v>0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</row>
    <row r="132" spans="2:27" x14ac:dyDescent="0.25">
      <c r="B132" s="1288"/>
      <c r="C132" s="576">
        <v>2023</v>
      </c>
      <c r="D132" s="940">
        <f>('Form 1 ALL POWER PLANTS'!I185+'Form 1 ALL POWER PLANTS'!J185)*F132</f>
        <v>0</v>
      </c>
      <c r="E132" s="941">
        <f>'Form 1 ALL POWER PLANTS'!E185*'Form 1 ALL POWER PLANTS'!G185</f>
        <v>0</v>
      </c>
      <c r="F132" s="942">
        <f>'Form 1 ALL POWER PLANTS'!F185*'Form 1 ALL POWER PLANTS'!G185</f>
        <v>0</v>
      </c>
      <c r="G132" s="943">
        <f>'Form 1 ALL POWER PLANTS'!G185*'Form 1 ALL POWER PLANTS'!H185</f>
        <v>0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</row>
    <row r="133" spans="2:27" x14ac:dyDescent="0.25">
      <c r="B133" s="1288"/>
      <c r="C133" s="576">
        <v>2024</v>
      </c>
      <c r="D133" s="940">
        <f>('Form 1 ALL POWER PLANTS'!I186+'Form 1 ALL POWER PLANTS'!J186)*F133</f>
        <v>0</v>
      </c>
      <c r="E133" s="941">
        <f>'Form 1 ALL POWER PLANTS'!E186*'Form 1 ALL POWER PLANTS'!G186</f>
        <v>0</v>
      </c>
      <c r="F133" s="942">
        <f>'Form 1 ALL POWER PLANTS'!F186*'Form 1 ALL POWER PLANTS'!G186</f>
        <v>0</v>
      </c>
      <c r="G133" s="943">
        <f>'Form 1 ALL POWER PLANTS'!G186*'Form 1 ALL POWER PLANTS'!H186</f>
        <v>0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</row>
    <row r="134" spans="2:27" x14ac:dyDescent="0.25">
      <c r="B134" s="1288"/>
      <c r="C134" s="576">
        <v>2025</v>
      </c>
      <c r="D134" s="940">
        <f>('Form 1 ALL POWER PLANTS'!I187+'Form 1 ALL POWER PLANTS'!J187)*F134</f>
        <v>0</v>
      </c>
      <c r="E134" s="941">
        <f>'Form 1 ALL POWER PLANTS'!E187*'Form 1 ALL POWER PLANTS'!G187</f>
        <v>0</v>
      </c>
      <c r="F134" s="942">
        <f>'Form 1 ALL POWER PLANTS'!F187*'Form 1 ALL POWER PLANTS'!G187</f>
        <v>0</v>
      </c>
      <c r="G134" s="943">
        <f>'Form 1 ALL POWER PLANTS'!G187*'Form 1 ALL POWER PLANTS'!H187</f>
        <v>0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</row>
    <row r="135" spans="2:27" x14ac:dyDescent="0.25">
      <c r="B135" s="1289"/>
      <c r="C135" s="949">
        <v>2026</v>
      </c>
      <c r="D135" s="950">
        <f>('Form 1 ALL POWER PLANTS'!I188+'Form 1 ALL POWER PLANTS'!J188)*F135</f>
        <v>0</v>
      </c>
      <c r="E135" s="951">
        <f>'Form 1 ALL POWER PLANTS'!E188*'Form 1 ALL POWER PLANTS'!G188</f>
        <v>0</v>
      </c>
      <c r="F135" s="952">
        <f>'Form 1 ALL POWER PLANTS'!F188*'Form 1 ALL POWER PLANTS'!G188</f>
        <v>0</v>
      </c>
      <c r="G135" s="953">
        <f>'Form 1 ALL POWER PLANTS'!G188*'Form 1 ALL POWER PLANTS'!H188</f>
        <v>0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</row>
    <row r="136" spans="2:27" x14ac:dyDescent="0.25">
      <c r="B136" s="1287" t="s">
        <v>12</v>
      </c>
      <c r="C136" s="954">
        <v>2021</v>
      </c>
      <c r="D136" s="955">
        <f>('Form 1 ALL POWER PLANTS'!I189+'Form 1 ALL POWER PLANTS'!J189)*F136</f>
        <v>0</v>
      </c>
      <c r="E136" s="956">
        <f>'Form 1 ALL POWER PLANTS'!E189*'Form 1 ALL POWER PLANTS'!G189</f>
        <v>0</v>
      </c>
      <c r="F136" s="957">
        <f>'Form 1 ALL POWER PLANTS'!F189*'Form 1 ALL POWER PLANTS'!G189</f>
        <v>0</v>
      </c>
      <c r="G136" s="958">
        <f>'Form 1 ALL POWER PLANTS'!G189*'Form 1 ALL POWER PLANTS'!H189</f>
        <v>0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</row>
    <row r="137" spans="2:27" x14ac:dyDescent="0.25">
      <c r="B137" s="1288"/>
      <c r="C137" s="576">
        <v>2022</v>
      </c>
      <c r="D137" s="940">
        <f>('Form 1 ALL POWER PLANTS'!I190+'Form 1 ALL POWER PLANTS'!J190)*F137</f>
        <v>0</v>
      </c>
      <c r="E137" s="941">
        <f>'Form 1 ALL POWER PLANTS'!E190*'Form 1 ALL POWER PLANTS'!G190</f>
        <v>0</v>
      </c>
      <c r="F137" s="942">
        <f>'Form 1 ALL POWER PLANTS'!F190*'Form 1 ALL POWER PLANTS'!G190</f>
        <v>0</v>
      </c>
      <c r="G137" s="943">
        <f>'Form 1 ALL POWER PLANTS'!G190*'Form 1 ALL POWER PLANTS'!H190</f>
        <v>0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</row>
    <row r="138" spans="2:27" x14ac:dyDescent="0.25">
      <c r="B138" s="1288"/>
      <c r="C138" s="576">
        <v>2023</v>
      </c>
      <c r="D138" s="940">
        <f>('Form 1 ALL POWER PLANTS'!I191+'Form 1 ALL POWER PLANTS'!J191)*F138</f>
        <v>0</v>
      </c>
      <c r="E138" s="941">
        <f>'Form 1 ALL POWER PLANTS'!E191*'Form 1 ALL POWER PLANTS'!G191</f>
        <v>0</v>
      </c>
      <c r="F138" s="942">
        <f>'Form 1 ALL POWER PLANTS'!F191*'Form 1 ALL POWER PLANTS'!G191</f>
        <v>0</v>
      </c>
      <c r="G138" s="943">
        <f>'Form 1 ALL POWER PLANTS'!G191*'Form 1 ALL POWER PLANTS'!H191</f>
        <v>0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</row>
    <row r="139" spans="2:27" x14ac:dyDescent="0.25">
      <c r="B139" s="1288"/>
      <c r="C139" s="576">
        <v>2024</v>
      </c>
      <c r="D139" s="940">
        <f>('Form 1 ALL POWER PLANTS'!I192+'Form 1 ALL POWER PLANTS'!J192)*F139</f>
        <v>0</v>
      </c>
      <c r="E139" s="941">
        <f>'Form 1 ALL POWER PLANTS'!E192*'Form 1 ALL POWER PLANTS'!G192</f>
        <v>0</v>
      </c>
      <c r="F139" s="942">
        <f>'Form 1 ALL POWER PLANTS'!F192*'Form 1 ALL POWER PLANTS'!G192</f>
        <v>0</v>
      </c>
      <c r="G139" s="943">
        <f>'Form 1 ALL POWER PLANTS'!G192*'Form 1 ALL POWER PLANTS'!H192</f>
        <v>0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</row>
    <row r="140" spans="2:27" x14ac:dyDescent="0.25">
      <c r="B140" s="1288"/>
      <c r="C140" s="576">
        <v>2025</v>
      </c>
      <c r="D140" s="940">
        <f>('Form 1 ALL POWER PLANTS'!I193+'Form 1 ALL POWER PLANTS'!J193)*F140</f>
        <v>0</v>
      </c>
      <c r="E140" s="941">
        <f>'Form 1 ALL POWER PLANTS'!E193*'Form 1 ALL POWER PLANTS'!G193</f>
        <v>0</v>
      </c>
      <c r="F140" s="942">
        <f>'Form 1 ALL POWER PLANTS'!F193*'Form 1 ALL POWER PLANTS'!G193</f>
        <v>0</v>
      </c>
      <c r="G140" s="943">
        <f>'Form 1 ALL POWER PLANTS'!G193*'Form 1 ALL POWER PLANTS'!H193</f>
        <v>0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</row>
    <row r="141" spans="2:27" x14ac:dyDescent="0.25">
      <c r="B141" s="1289"/>
      <c r="C141" s="949">
        <v>2026</v>
      </c>
      <c r="D141" s="950">
        <f>('Form 1 ALL POWER PLANTS'!I194+'Form 1 ALL POWER PLANTS'!J194)*F141</f>
        <v>0</v>
      </c>
      <c r="E141" s="951">
        <f>'Form 1 ALL POWER PLANTS'!E194*'Form 1 ALL POWER PLANTS'!G194</f>
        <v>0</v>
      </c>
      <c r="F141" s="952">
        <f>'Form 1 ALL POWER PLANTS'!F194*'Form 1 ALL POWER PLANTS'!G194</f>
        <v>0</v>
      </c>
      <c r="G141" s="953">
        <f>'Form 1 ALL POWER PLANTS'!G194*'Form 1 ALL POWER PLANTS'!H194</f>
        <v>0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</row>
    <row r="142" spans="2:27" x14ac:dyDescent="0.25">
      <c r="B142" s="1287" t="s">
        <v>13</v>
      </c>
      <c r="C142" s="954">
        <v>2021</v>
      </c>
      <c r="D142" s="955">
        <f>('Form 1 ALL POWER PLANTS'!I195+'Form 1 ALL POWER PLANTS'!J195)*F142</f>
        <v>0</v>
      </c>
      <c r="E142" s="956">
        <f>'Form 1 ALL POWER PLANTS'!E195*'Form 1 ALL POWER PLANTS'!G195</f>
        <v>0</v>
      </c>
      <c r="F142" s="957">
        <f>'Form 1 ALL POWER PLANTS'!F195*'Form 1 ALL POWER PLANTS'!G195</f>
        <v>0</v>
      </c>
      <c r="G142" s="958">
        <f>'Form 1 ALL POWER PLANTS'!G195*'Form 1 ALL POWER PLANTS'!H195</f>
        <v>0</v>
      </c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</row>
    <row r="143" spans="2:27" x14ac:dyDescent="0.25">
      <c r="B143" s="1288"/>
      <c r="C143" s="576">
        <v>2022</v>
      </c>
      <c r="D143" s="940">
        <f>('Form 1 ALL POWER PLANTS'!I196+'Form 1 ALL POWER PLANTS'!J196)*F143</f>
        <v>0</v>
      </c>
      <c r="E143" s="941">
        <f>'Form 1 ALL POWER PLANTS'!E196*'Form 1 ALL POWER PLANTS'!G196</f>
        <v>0</v>
      </c>
      <c r="F143" s="942">
        <f>'Form 1 ALL POWER PLANTS'!F196*'Form 1 ALL POWER PLANTS'!G196</f>
        <v>0</v>
      </c>
      <c r="G143" s="943">
        <f>'Form 1 ALL POWER PLANTS'!G196*'Form 1 ALL POWER PLANTS'!H196</f>
        <v>0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</row>
    <row r="144" spans="2:27" x14ac:dyDescent="0.25">
      <c r="B144" s="1288"/>
      <c r="C144" s="576">
        <v>2023</v>
      </c>
      <c r="D144" s="940">
        <f>('Form 1 ALL POWER PLANTS'!I197+'Form 1 ALL POWER PLANTS'!J197)*F144</f>
        <v>0</v>
      </c>
      <c r="E144" s="941">
        <f>'Form 1 ALL POWER PLANTS'!E197*'Form 1 ALL POWER PLANTS'!G197</f>
        <v>0</v>
      </c>
      <c r="F144" s="942">
        <f>'Form 1 ALL POWER PLANTS'!F197*'Form 1 ALL POWER PLANTS'!G197</f>
        <v>0</v>
      </c>
      <c r="G144" s="943">
        <f>'Form 1 ALL POWER PLANTS'!G197*'Form 1 ALL POWER PLANTS'!H197</f>
        <v>0</v>
      </c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</row>
    <row r="145" spans="2:27" x14ac:dyDescent="0.25">
      <c r="B145" s="1288"/>
      <c r="C145" s="576">
        <v>2024</v>
      </c>
      <c r="D145" s="940">
        <f>('Form 1 ALL POWER PLANTS'!I198+'Form 1 ALL POWER PLANTS'!J198)*F145</f>
        <v>0</v>
      </c>
      <c r="E145" s="941">
        <f>'Form 1 ALL POWER PLANTS'!E198*'Form 1 ALL POWER PLANTS'!G198</f>
        <v>0</v>
      </c>
      <c r="F145" s="942">
        <f>'Form 1 ALL POWER PLANTS'!F198*'Form 1 ALL POWER PLANTS'!G198</f>
        <v>0</v>
      </c>
      <c r="G145" s="943">
        <f>'Form 1 ALL POWER PLANTS'!G198*'Form 1 ALL POWER PLANTS'!H198</f>
        <v>0</v>
      </c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</row>
    <row r="146" spans="2:27" x14ac:dyDescent="0.25">
      <c r="B146" s="1288"/>
      <c r="C146" s="576">
        <v>2025</v>
      </c>
      <c r="D146" s="940">
        <f>('Form 1 ALL POWER PLANTS'!I199+'Form 1 ALL POWER PLANTS'!J199)*F146</f>
        <v>0</v>
      </c>
      <c r="E146" s="941">
        <f>'Form 1 ALL POWER PLANTS'!E199*'Form 1 ALL POWER PLANTS'!G199</f>
        <v>0</v>
      </c>
      <c r="F146" s="942">
        <f>'Form 1 ALL POWER PLANTS'!F199*'Form 1 ALL POWER PLANTS'!G199</f>
        <v>0</v>
      </c>
      <c r="G146" s="943">
        <f>'Form 1 ALL POWER PLANTS'!G199*'Form 1 ALL POWER PLANTS'!H199</f>
        <v>0</v>
      </c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</row>
    <row r="147" spans="2:27" x14ac:dyDescent="0.25">
      <c r="B147" s="1289"/>
      <c r="C147" s="949">
        <v>2026</v>
      </c>
      <c r="D147" s="950">
        <f>('Form 1 ALL POWER PLANTS'!I200+'Form 1 ALL POWER PLANTS'!J200)*F147</f>
        <v>0</v>
      </c>
      <c r="E147" s="951">
        <f>'Form 1 ALL POWER PLANTS'!E200*'Form 1 ALL POWER PLANTS'!G200</f>
        <v>0</v>
      </c>
      <c r="F147" s="952">
        <f>'Form 1 ALL POWER PLANTS'!F200*'Form 1 ALL POWER PLANTS'!G200</f>
        <v>0</v>
      </c>
      <c r="G147" s="953">
        <f>'Form 1 ALL POWER PLANTS'!G200*'Form 1 ALL POWER PLANTS'!H200</f>
        <v>0</v>
      </c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</row>
    <row r="148" spans="2:27" x14ac:dyDescent="0.25">
      <c r="B148" s="1287" t="s">
        <v>195</v>
      </c>
      <c r="C148" s="954">
        <v>2021</v>
      </c>
      <c r="D148" s="955">
        <f>('Form 1 ALL POWER PLANTS'!I201+'Form 1 ALL POWER PLANTS'!J201)*F148</f>
        <v>0</v>
      </c>
      <c r="E148" s="956">
        <f>'Form 1 ALL POWER PLANTS'!E201*'Form 1 ALL POWER PLANTS'!G201</f>
        <v>0</v>
      </c>
      <c r="F148" s="957">
        <f>'Form 1 ALL POWER PLANTS'!F201*'Form 1 ALL POWER PLANTS'!G201</f>
        <v>0</v>
      </c>
      <c r="G148" s="958">
        <f>'Form 1 ALL POWER PLANTS'!G201*'Form 1 ALL POWER PLANTS'!H201</f>
        <v>0</v>
      </c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</row>
    <row r="149" spans="2:27" x14ac:dyDescent="0.25">
      <c r="B149" s="1288"/>
      <c r="C149" s="576">
        <v>2022</v>
      </c>
      <c r="D149" s="940">
        <f>('Form 1 ALL POWER PLANTS'!I202+'Form 1 ALL POWER PLANTS'!J202)*F149</f>
        <v>0</v>
      </c>
      <c r="E149" s="941">
        <f>'Form 1 ALL POWER PLANTS'!E202*'Form 1 ALL POWER PLANTS'!G202</f>
        <v>0</v>
      </c>
      <c r="F149" s="942">
        <f>'Form 1 ALL POWER PLANTS'!F202*'Form 1 ALL POWER PLANTS'!G202</f>
        <v>0</v>
      </c>
      <c r="G149" s="943">
        <f>'Form 1 ALL POWER PLANTS'!G202*'Form 1 ALL POWER PLANTS'!H202</f>
        <v>0</v>
      </c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</row>
    <row r="150" spans="2:27" x14ac:dyDescent="0.25">
      <c r="B150" s="1288"/>
      <c r="C150" s="576">
        <v>2023</v>
      </c>
      <c r="D150" s="940">
        <f>('Form 1 ALL POWER PLANTS'!I203+'Form 1 ALL POWER PLANTS'!J203)*F150</f>
        <v>0</v>
      </c>
      <c r="E150" s="941">
        <f>'Form 1 ALL POWER PLANTS'!E203*'Form 1 ALL POWER PLANTS'!G203</f>
        <v>0</v>
      </c>
      <c r="F150" s="942">
        <f>'Form 1 ALL POWER PLANTS'!F203*'Form 1 ALL POWER PLANTS'!G203</f>
        <v>0</v>
      </c>
      <c r="G150" s="943">
        <f>'Form 1 ALL POWER PLANTS'!G203*'Form 1 ALL POWER PLANTS'!H203</f>
        <v>0</v>
      </c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</row>
    <row r="151" spans="2:27" x14ac:dyDescent="0.25">
      <c r="B151" s="1288"/>
      <c r="C151" s="576">
        <v>2024</v>
      </c>
      <c r="D151" s="940">
        <f>('Form 1 ALL POWER PLANTS'!I204+'Form 1 ALL POWER PLANTS'!J204)*F151</f>
        <v>0</v>
      </c>
      <c r="E151" s="941">
        <f>'Form 1 ALL POWER PLANTS'!E204*'Form 1 ALL POWER PLANTS'!G204</f>
        <v>0</v>
      </c>
      <c r="F151" s="942">
        <f>'Form 1 ALL POWER PLANTS'!F204*'Form 1 ALL POWER PLANTS'!G204</f>
        <v>0</v>
      </c>
      <c r="G151" s="943">
        <f>'Form 1 ALL POWER PLANTS'!G204*'Form 1 ALL POWER PLANTS'!H204</f>
        <v>0</v>
      </c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</row>
    <row r="152" spans="2:27" x14ac:dyDescent="0.25">
      <c r="B152" s="1288"/>
      <c r="C152" s="576">
        <v>2025</v>
      </c>
      <c r="D152" s="940">
        <f>('Form 1 ALL POWER PLANTS'!I205+'Form 1 ALL POWER PLANTS'!J205)*F152</f>
        <v>0</v>
      </c>
      <c r="E152" s="941">
        <f>'Form 1 ALL POWER PLANTS'!E205*'Form 1 ALL POWER PLANTS'!G205</f>
        <v>0</v>
      </c>
      <c r="F152" s="942">
        <f>'Form 1 ALL POWER PLANTS'!F205*'Form 1 ALL POWER PLANTS'!G205</f>
        <v>0</v>
      </c>
      <c r="G152" s="943">
        <f>'Form 1 ALL POWER PLANTS'!G205*'Form 1 ALL POWER PLANTS'!H205</f>
        <v>0</v>
      </c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</row>
    <row r="153" spans="2:27" ht="13.8" thickBot="1" x14ac:dyDescent="0.3">
      <c r="B153" s="1290"/>
      <c r="C153" s="964">
        <v>2026</v>
      </c>
      <c r="D153" s="965">
        <f>('Form 1 ALL POWER PLANTS'!I206+'Form 1 ALL POWER PLANTS'!J206)*F153</f>
        <v>0</v>
      </c>
      <c r="E153" s="966">
        <f>'Form 1 ALL POWER PLANTS'!E206*'Form 1 ALL POWER PLANTS'!G206</f>
        <v>0</v>
      </c>
      <c r="F153" s="967">
        <f>'Form 1 ALL POWER PLANTS'!F206*'Form 1 ALL POWER PLANTS'!G206</f>
        <v>0</v>
      </c>
      <c r="G153" s="968">
        <f>'Form 1 ALL POWER PLANTS'!G206*'Form 1 ALL POWER PLANTS'!H206</f>
        <v>0</v>
      </c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</row>
    <row r="154" spans="2:27" ht="13.8" thickBot="1" x14ac:dyDescent="0.3"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</row>
    <row r="155" spans="2:27" ht="29.4" customHeight="1" thickBot="1" x14ac:dyDescent="0.3">
      <c r="B155" s="894"/>
      <c r="C155" s="895"/>
      <c r="D155" s="242"/>
      <c r="E155" s="223" t="s">
        <v>194</v>
      </c>
      <c r="F155" s="223" t="s">
        <v>270</v>
      </c>
      <c r="G155" s="925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</row>
    <row r="156" spans="2:27" x14ac:dyDescent="0.25">
      <c r="B156" s="1284" t="s">
        <v>293</v>
      </c>
      <c r="C156" s="806"/>
      <c r="D156" s="243"/>
      <c r="E156" s="244">
        <f>IFERROR('Form 1 ALL POWER PLANTS'!G217/'Form 1 ALL POWER PLANTS'!F217,0)</f>
        <v>0</v>
      </c>
      <c r="F156" s="245">
        <f t="shared" ref="F156:F161" si="11">F118*$E$46*E156</f>
        <v>0</v>
      </c>
      <c r="G156" s="807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</row>
    <row r="157" spans="2:27" x14ac:dyDescent="0.25">
      <c r="B157" s="1285"/>
      <c r="C157" s="576"/>
      <c r="D157" s="202"/>
      <c r="E157" s="203">
        <f>IFERROR('Form 1 ALL POWER PLANTS'!G218/'Form 1 ALL POWER PLANTS'!F218,0)</f>
        <v>0</v>
      </c>
      <c r="F157" s="204">
        <f t="shared" si="11"/>
        <v>0</v>
      </c>
      <c r="G157" s="577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</row>
    <row r="158" spans="2:27" x14ac:dyDescent="0.25">
      <c r="B158" s="1285"/>
      <c r="C158" s="576"/>
      <c r="D158" s="202"/>
      <c r="E158" s="203">
        <f>IFERROR('Form 1 ALL POWER PLANTS'!G219/'Form 1 ALL POWER PLANTS'!F219,0)</f>
        <v>0</v>
      </c>
      <c r="F158" s="204">
        <f t="shared" si="11"/>
        <v>0</v>
      </c>
      <c r="G158" s="577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</row>
    <row r="159" spans="2:27" x14ac:dyDescent="0.25">
      <c r="B159" s="1285"/>
      <c r="C159" s="576"/>
      <c r="D159" s="202"/>
      <c r="E159" s="203">
        <f>IFERROR('Form 1 ALL POWER PLANTS'!G220/'Form 1 ALL POWER PLANTS'!F220,0)</f>
        <v>0</v>
      </c>
      <c r="F159" s="204">
        <f t="shared" si="11"/>
        <v>0</v>
      </c>
      <c r="G159" s="577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</row>
    <row r="160" spans="2:27" x14ac:dyDescent="0.25">
      <c r="B160" s="1285"/>
      <c r="C160" s="576"/>
      <c r="D160" s="202"/>
      <c r="E160" s="203">
        <f>IFERROR('Form 1 ALL POWER PLANTS'!G221/'Form 1 ALL POWER PLANTS'!F221,0)</f>
        <v>0</v>
      </c>
      <c r="F160" s="204">
        <f t="shared" si="11"/>
        <v>0</v>
      </c>
      <c r="G160" s="577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</row>
    <row r="161" spans="2:27" ht="13.8" thickBot="1" x14ac:dyDescent="0.3">
      <c r="B161" s="1286"/>
      <c r="C161" s="964"/>
      <c r="D161" s="246"/>
      <c r="E161" s="247">
        <f>IFERROR('Form 1 ALL POWER PLANTS'!G222/'Form 1 ALL POWER PLANTS'!F222,0)</f>
        <v>0</v>
      </c>
      <c r="F161" s="248">
        <f t="shared" si="11"/>
        <v>0</v>
      </c>
      <c r="G161" s="969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</row>
    <row r="162" spans="2:27" x14ac:dyDescent="0.25">
      <c r="B162" s="122"/>
      <c r="C162" s="122"/>
      <c r="D162" s="55"/>
      <c r="E162" s="55"/>
      <c r="F162" s="55"/>
      <c r="G162" s="55"/>
      <c r="H162" s="55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</row>
  </sheetData>
  <sheetProtection algorithmName="SHA-512" hashValue="ZvzBzY2IT2p9falqB6cjmX0mVR05xcQfkYbWJU9hgUBcGWKALT5eWMS+KkF639zeKp5yBFZff7C9h3U7QIyVMw==" saltValue="a3RhzRCGjgHuJO9EePKFiA==" spinCount="100000" sheet="1" objects="1" scenarios="1"/>
  <mergeCells count="28">
    <mergeCell ref="I57:S57"/>
    <mergeCell ref="I111:S111"/>
    <mergeCell ref="U2:AA2"/>
    <mergeCell ref="I2:S2"/>
    <mergeCell ref="B33:B38"/>
    <mergeCell ref="B39:B44"/>
    <mergeCell ref="B48:B53"/>
    <mergeCell ref="B3:B8"/>
    <mergeCell ref="B9:B14"/>
    <mergeCell ref="B15:B20"/>
    <mergeCell ref="B21:B26"/>
    <mergeCell ref="B27:B32"/>
    <mergeCell ref="B156:B161"/>
    <mergeCell ref="B142:B147"/>
    <mergeCell ref="B148:B153"/>
    <mergeCell ref="B58:B63"/>
    <mergeCell ref="B64:B69"/>
    <mergeCell ref="B70:B75"/>
    <mergeCell ref="B76:B81"/>
    <mergeCell ref="B82:B87"/>
    <mergeCell ref="B88:B93"/>
    <mergeCell ref="B94:B99"/>
    <mergeCell ref="B102:B107"/>
    <mergeCell ref="B112:B117"/>
    <mergeCell ref="B118:B123"/>
    <mergeCell ref="B124:B129"/>
    <mergeCell ref="B130:B135"/>
    <mergeCell ref="B136:B141"/>
  </mergeCells>
  <pageMargins left="0.7" right="0.7" top="0.75" bottom="0.75" header="0.3" footer="0.3"/>
  <pageSetup paperSize="9" orientation="portrait" horizontalDpi="4294967293" verticalDpi="0" r:id="rId1"/>
  <ignoredErrors>
    <ignoredError sqref="Q4:Q9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5"/>
  </sheetPr>
  <dimension ref="B1:U285"/>
  <sheetViews>
    <sheetView showGridLines="0" zoomScaleNormal="100" workbookViewId="0">
      <selection activeCell="I24" sqref="I24"/>
    </sheetView>
  </sheetViews>
  <sheetFormatPr defaultRowHeight="13.2" x14ac:dyDescent="0.25"/>
  <cols>
    <col min="1" max="1" width="1.6640625" style="34" customWidth="1"/>
    <col min="2" max="2" width="21" style="34" customWidth="1"/>
    <col min="3" max="3" width="10.5546875" style="34" customWidth="1"/>
    <col min="4" max="4" width="17.5546875" style="34" customWidth="1"/>
    <col min="5" max="5" width="12.33203125" style="34" customWidth="1"/>
    <col min="6" max="6" width="12.6640625" style="34" customWidth="1"/>
    <col min="7" max="7" width="11.77734375" style="34" customWidth="1"/>
    <col min="8" max="8" width="11.44140625" style="34" customWidth="1"/>
    <col min="9" max="9" width="9.88671875" style="34" customWidth="1"/>
    <col min="10" max="10" width="12" style="34" customWidth="1"/>
    <col min="11" max="11" width="12.109375" style="34" customWidth="1"/>
    <col min="12" max="12" width="15.5546875" style="34" customWidth="1"/>
    <col min="13" max="13" width="25.21875" style="34" customWidth="1"/>
    <col min="14" max="14" width="11.77734375" style="34" bestFit="1" customWidth="1"/>
    <col min="15" max="15" width="12.88671875" style="34" customWidth="1"/>
    <col min="16" max="16" width="11.77734375" style="34" customWidth="1"/>
    <col min="17" max="17" width="13.33203125" style="34" customWidth="1"/>
    <col min="18" max="18" width="13.44140625" style="34" customWidth="1"/>
    <col min="19" max="19" width="13.109375" style="34" customWidth="1"/>
    <col min="20" max="20" width="11" style="34" customWidth="1"/>
    <col min="21" max="21" width="11.77734375" style="34" customWidth="1"/>
    <col min="22" max="16384" width="8.88671875" style="34"/>
  </cols>
  <sheetData>
    <row r="1" spans="2:21" ht="15.6" x14ac:dyDescent="0.3">
      <c r="B1" s="143" t="s">
        <v>321</v>
      </c>
      <c r="C1" s="172"/>
    </row>
    <row r="2" spans="2:21" ht="16.2" thickBot="1" x14ac:dyDescent="0.35">
      <c r="B2" s="816"/>
      <c r="C2" s="184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2:21" x14ac:dyDescent="0.25">
      <c r="B3" s="106"/>
      <c r="C3" s="184"/>
      <c r="D3" s="817"/>
      <c r="E3" s="1302" t="s">
        <v>299</v>
      </c>
      <c r="F3" s="1302"/>
      <c r="G3" s="1302"/>
      <c r="H3" s="1300" t="s">
        <v>300</v>
      </c>
      <c r="I3" s="1300"/>
      <c r="J3" s="1300"/>
      <c r="K3" s="1301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2:21" x14ac:dyDescent="0.25">
      <c r="B4" s="106"/>
      <c r="C4" s="184"/>
      <c r="D4" s="818" t="s">
        <v>223</v>
      </c>
      <c r="E4" s="819" t="s">
        <v>51</v>
      </c>
      <c r="F4" s="819" t="s">
        <v>50</v>
      </c>
      <c r="G4" s="819" t="s">
        <v>52</v>
      </c>
      <c r="H4" s="820" t="s">
        <v>206</v>
      </c>
      <c r="I4" s="820" t="s">
        <v>12</v>
      </c>
      <c r="J4" s="820" t="s">
        <v>177</v>
      </c>
      <c r="K4" s="821" t="s">
        <v>58</v>
      </c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2:21" x14ac:dyDescent="0.25">
      <c r="B5" s="106"/>
      <c r="C5" s="54"/>
      <c r="D5" s="822" t="s">
        <v>279</v>
      </c>
      <c r="E5" s="823">
        <f>'Levelized Bid Price @100% CUF'!AB25</f>
        <v>0</v>
      </c>
      <c r="F5" s="823">
        <f>'Levelized Bid Price @100% CUF'!AC25</f>
        <v>0</v>
      </c>
      <c r="G5" s="823">
        <f>'Levelized Bid Price @100% CUF'!AD25</f>
        <v>0</v>
      </c>
      <c r="H5" s="824">
        <f>'Levelized Bid Price @100% CUF'!AE25</f>
        <v>0</v>
      </c>
      <c r="I5" s="824">
        <f>'Levelized Bid Price @100% CUF'!AF25</f>
        <v>0</v>
      </c>
      <c r="J5" s="824">
        <f>'Levelized Bid Price @100% CUF'!AG25</f>
        <v>0</v>
      </c>
      <c r="K5" s="825">
        <f>'Levelized Bid Price @100% CUF'!AH25</f>
        <v>0</v>
      </c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2:21" x14ac:dyDescent="0.25">
      <c r="B6" s="106"/>
      <c r="C6" s="54"/>
      <c r="D6" s="822" t="s">
        <v>280</v>
      </c>
      <c r="E6" s="826" t="str">
        <f>IFERROR(IF(E$5=0,"",RANK(E$5,$E$5:$G$5,1))-(COUNTIF($E$5:$G$5,"0")),"")</f>
        <v/>
      </c>
      <c r="F6" s="826" t="str">
        <f>IFERROR(IF(F$5=0,"",RANK(F$5,$E$5:$G$5,1))-(COUNTIF($E$5:$G$5,"0")),"")</f>
        <v/>
      </c>
      <c r="G6" s="826" t="str">
        <f>IFERROR(IF(G$5=0,"",RANK(G$5,$E$5:$G$5,1))-(COUNTIF($E$5:$G$5,"0")),"")</f>
        <v/>
      </c>
      <c r="H6" s="827" t="str">
        <f>IFERROR(IF(H$5=0,"",RANK(H$5,$H$5:$K$5,1))-(COUNTIF($H$5:$K$5,"0")),"")</f>
        <v/>
      </c>
      <c r="I6" s="827" t="str">
        <f>IFERROR(IF(I$5=0,"",RANK(I$5,$H$5:$K$5,1))-(COUNTIF($H$5:$K$5,"0")),"")</f>
        <v/>
      </c>
      <c r="J6" s="827" t="str">
        <f>IFERROR(IF(J$5=0,"",RANK(J$5,$H$5:$K$5,1))-(COUNTIF($H$5:$K$5,"0")),"")</f>
        <v/>
      </c>
      <c r="K6" s="828" t="str">
        <f>IFERROR(IF(K$5=0,"",RANK(K$5,$H$5:$K$5,1))-(COUNTIF($H$5:$K$5,"0")),"")</f>
        <v/>
      </c>
      <c r="L6" s="106"/>
      <c r="M6" s="106"/>
      <c r="N6" s="106"/>
      <c r="O6" s="106"/>
      <c r="P6" s="106"/>
      <c r="Q6" s="106"/>
      <c r="R6" s="106"/>
      <c r="S6" s="106"/>
      <c r="T6" s="106"/>
      <c r="U6" s="106"/>
    </row>
    <row r="7" spans="2:21" ht="13.8" thickBot="1" x14ac:dyDescent="0.3">
      <c r="B7" s="106"/>
      <c r="C7" s="54"/>
      <c r="D7" s="829" t="s">
        <v>223</v>
      </c>
      <c r="E7" s="830" t="s">
        <v>51</v>
      </c>
      <c r="F7" s="830" t="s">
        <v>50</v>
      </c>
      <c r="G7" s="830" t="s">
        <v>52</v>
      </c>
      <c r="H7" s="830" t="s">
        <v>206</v>
      </c>
      <c r="I7" s="830" t="s">
        <v>12</v>
      </c>
      <c r="J7" s="830" t="s">
        <v>177</v>
      </c>
      <c r="K7" s="831" t="s">
        <v>58</v>
      </c>
      <c r="L7" s="106"/>
      <c r="M7" s="106"/>
      <c r="N7" s="106"/>
      <c r="O7" s="106"/>
      <c r="P7" s="106"/>
      <c r="Q7" s="106"/>
      <c r="R7" s="106"/>
      <c r="S7" s="106"/>
      <c r="T7" s="106"/>
      <c r="U7" s="106"/>
    </row>
    <row r="8" spans="2:21" ht="7.2" customHeight="1" x14ac:dyDescent="0.25">
      <c r="B8" s="106"/>
      <c r="C8" s="54"/>
      <c r="D8" s="832"/>
      <c r="E8" s="833"/>
      <c r="F8" s="833"/>
      <c r="G8" s="833"/>
      <c r="H8" s="833"/>
      <c r="I8" s="833"/>
      <c r="J8" s="833"/>
      <c r="K8" s="833"/>
      <c r="L8" s="106"/>
      <c r="M8" s="106"/>
      <c r="N8" s="106"/>
      <c r="O8" s="106"/>
      <c r="P8" s="106"/>
      <c r="Q8" s="106"/>
      <c r="R8" s="106"/>
      <c r="S8" s="106"/>
      <c r="T8" s="106"/>
      <c r="U8" s="106"/>
    </row>
    <row r="9" spans="2:21" ht="13.8" customHeight="1" x14ac:dyDescent="0.3">
      <c r="B9" s="106"/>
      <c r="C9" s="54"/>
      <c r="D9" s="106"/>
      <c r="E9" s="1299" t="s">
        <v>296</v>
      </c>
      <c r="F9" s="1299"/>
      <c r="G9" s="1299"/>
      <c r="H9" s="1299" t="s">
        <v>297</v>
      </c>
      <c r="I9" s="1299"/>
      <c r="J9" s="1299"/>
      <c r="K9" s="1299"/>
      <c r="L9" s="106"/>
      <c r="M9" s="106"/>
      <c r="N9" s="816"/>
      <c r="O9" s="106"/>
      <c r="P9" s="106"/>
      <c r="Q9" s="106"/>
      <c r="R9" s="106"/>
      <c r="S9" s="106"/>
      <c r="T9" s="106"/>
      <c r="U9" s="106"/>
    </row>
    <row r="10" spans="2:21" ht="14.4" customHeight="1" thickBot="1" x14ac:dyDescent="0.3">
      <c r="B10" s="151" t="s">
        <v>232</v>
      </c>
      <c r="C10" s="106"/>
      <c r="D10" s="106"/>
      <c r="E10" s="834">
        <v>1</v>
      </c>
      <c r="F10" s="834">
        <v>2</v>
      </c>
      <c r="G10" s="834">
        <v>3</v>
      </c>
      <c r="H10" s="834">
        <v>1</v>
      </c>
      <c r="I10" s="834">
        <v>2</v>
      </c>
      <c r="J10" s="834">
        <v>3</v>
      </c>
      <c r="K10" s="834">
        <v>4</v>
      </c>
      <c r="L10" s="106"/>
      <c r="M10" s="106"/>
      <c r="N10" s="177" t="s">
        <v>237</v>
      </c>
      <c r="O10" s="175"/>
      <c r="P10" s="175"/>
      <c r="Q10" s="175"/>
      <c r="R10" s="175"/>
      <c r="S10" s="175"/>
      <c r="T10" s="175"/>
      <c r="U10" s="176"/>
    </row>
    <row r="11" spans="2:21" ht="26.4" customHeight="1" x14ac:dyDescent="0.25">
      <c r="B11" s="835" t="s">
        <v>59</v>
      </c>
      <c r="C11" s="389"/>
      <c r="D11" s="249" t="s">
        <v>223</v>
      </c>
      <c r="E11" s="389" t="str">
        <f>IFERROR(HLOOKUP(E$10,$E$6:$G$7,2,FALSE),"")</f>
        <v/>
      </c>
      <c r="F11" s="389" t="str">
        <f>IFERROR(HLOOKUP(F$10,$E$6:$G$7,2,FALSE),"")</f>
        <v/>
      </c>
      <c r="G11" s="389" t="str">
        <f>IFERROR(HLOOKUP(G$10,$E$6:$G$7,2,FALSE),"")</f>
        <v/>
      </c>
      <c r="H11" s="389" t="str">
        <f>IFERROR(HLOOKUP(H$10,$H$6:$K$7,2,FALSE),"")</f>
        <v/>
      </c>
      <c r="I11" s="389" t="str">
        <f>IFERROR(HLOOKUP(I$10,$H$6:$K$7,2,FALSE),"")</f>
        <v/>
      </c>
      <c r="J11" s="389" t="str">
        <f>IFERROR(HLOOKUP(J$10,$H$6:$K$7,2,FALSE),"")</f>
        <v/>
      </c>
      <c r="K11" s="389" t="str">
        <f>IFERROR(HLOOKUP(K$10,$H$6:$K$7,2,FALSE),"")</f>
        <v/>
      </c>
      <c r="L11" s="1298" t="s">
        <v>274</v>
      </c>
      <c r="M11" s="106"/>
      <c r="N11" s="256" t="str">
        <f t="shared" ref="N11:T11" si="0">E11</f>
        <v/>
      </c>
      <c r="O11" s="389" t="str">
        <f t="shared" si="0"/>
        <v/>
      </c>
      <c r="P11" s="389" t="str">
        <f t="shared" si="0"/>
        <v/>
      </c>
      <c r="Q11" s="389" t="str">
        <f t="shared" si="0"/>
        <v/>
      </c>
      <c r="R11" s="389" t="str">
        <f t="shared" si="0"/>
        <v/>
      </c>
      <c r="S11" s="389" t="str">
        <f t="shared" si="0"/>
        <v/>
      </c>
      <c r="T11" s="389" t="str">
        <f t="shared" si="0"/>
        <v/>
      </c>
      <c r="U11" s="1298" t="s">
        <v>260</v>
      </c>
    </row>
    <row r="12" spans="2:21" ht="21" customHeight="1" x14ac:dyDescent="0.25">
      <c r="B12" s="836"/>
      <c r="C12" s="729"/>
      <c r="D12" s="728"/>
      <c r="E12" s="729"/>
      <c r="F12" s="729"/>
      <c r="G12" s="729"/>
      <c r="H12" s="729"/>
      <c r="I12" s="729"/>
      <c r="J12" s="729"/>
      <c r="K12" s="729"/>
      <c r="L12" s="1296"/>
      <c r="M12" s="837"/>
      <c r="N12" s="731"/>
      <c r="O12" s="729"/>
      <c r="P12" s="729"/>
      <c r="Q12" s="729"/>
      <c r="R12" s="729"/>
      <c r="S12" s="729"/>
      <c r="T12" s="729"/>
      <c r="U12" s="1296"/>
    </row>
    <row r="13" spans="2:21" ht="17.399999999999999" customHeight="1" x14ac:dyDescent="0.25">
      <c r="B13" s="836"/>
      <c r="C13" s="396"/>
      <c r="D13" s="397" t="s">
        <v>231</v>
      </c>
      <c r="E13" s="398" t="str">
        <f>IFERROR(IF(E11="Hydro","60%",IF(E11="Solar","15%",IF(E11="Biomass","72%",IF(E11="Biodiesel","85%",IF(E11="LNG","85%",IF(E11="Bunker","85%",IF(E11="LFO Diesel","85%",""))))))),0)</f>
        <v/>
      </c>
      <c r="F13" s="398" t="str">
        <f t="shared" ref="F13:K13" si="1">IFERROR(IF(F11="Hydro","60%",IF(F11="Solar","15%",IF(F11="Biomass","72%",IF(F11="Biodiesel","85%",IF(F11="LNG","85%",IF(F11="Bunker","85%",IF(F11="LFO Diesel","85%",""))))))),0)</f>
        <v/>
      </c>
      <c r="G13" s="398" t="str">
        <f t="shared" si="1"/>
        <v/>
      </c>
      <c r="H13" s="398" t="str">
        <f t="shared" si="1"/>
        <v/>
      </c>
      <c r="I13" s="398" t="str">
        <f t="shared" si="1"/>
        <v/>
      </c>
      <c r="J13" s="398" t="str">
        <f t="shared" si="1"/>
        <v/>
      </c>
      <c r="K13" s="398" t="str">
        <f t="shared" si="1"/>
        <v/>
      </c>
      <c r="L13" s="1296"/>
      <c r="M13" s="838" t="s">
        <v>304</v>
      </c>
      <c r="N13" s="839" t="str">
        <f>IF(N$11="Hydro",HLOOKUP(N$11,'Dependable Capacity'!$I$3:$P$9,3,FALSE),IF(N$11="Solar",HLOOKUP(N$11,'Dependable Capacity'!$I$3:$P$9,3,FALSE),IF(N$11="Biomass",HLOOKUP(N$11,'Dependable Capacity'!$I$3:$P$9,3,FALSE),IF(N$11="Biodiesel",HLOOKUP(N$11,'Dependable Capacity'!$I$3:$P$9,3,FALSE),IF(N$11="LNG",HLOOKUP(N$11,'Dependable Capacity'!$I$3:$P$9,3,FALSE),IF(N$11="Bunker",HLOOKUP(N$11,'Dependable Capacity'!$I$3:$P$9,3,FALSE),IF(N$11="LFO Diesel",HLOOKUP(N$11,'Dependable Capacity'!$I$3:$P$9,3,FALSE),"")))))))</f>
        <v/>
      </c>
      <c r="O13" s="840" t="str">
        <f>IF(O$11="Hydro",HLOOKUP(O$11,'Dependable Capacity'!$I$3:$P$9,3,FALSE),IF(O$11="Solar",HLOOKUP(O$11,'Dependable Capacity'!$I$3:$P$9,3,FALSE),IF(O$11="Biomass",HLOOKUP(O$11,'Dependable Capacity'!$I$3:$P$9,3,FALSE),IF(O$11="Biodiesel",HLOOKUP(O$11,'Dependable Capacity'!$I$3:$P$9,3,FALSE),IF(O$11="LNG",HLOOKUP(O$11,'Dependable Capacity'!$I$3:$P$9,3,FALSE),IF(O$11="Bunker",HLOOKUP(O$11,'Dependable Capacity'!$I$3:$P$9,3,FALSE),IF(O$11="LFO Diesel",HLOOKUP(O$11,'Dependable Capacity'!$I$3:$P$9,3,FALSE),"")))))))</f>
        <v/>
      </c>
      <c r="P13" s="840" t="str">
        <f>IF(P$11="Hydro",HLOOKUP(P$11,'Dependable Capacity'!$I$3:$P$9,3,FALSE),IF(P$11="Solar",HLOOKUP(P$11,'Dependable Capacity'!$I$3:$P$9,3,FALSE),IF(P$11="Biomass",HLOOKUP(P$11,'Dependable Capacity'!$I$3:$P$9,3,FALSE),IF(P$11="Biodiesel",HLOOKUP(P$11,'Dependable Capacity'!$I$3:$P$9,3,FALSE),IF(P$11="LNG",HLOOKUP(P$11,'Dependable Capacity'!$I$3:$P$9,3,FALSE),IF(P$11="Bunker",HLOOKUP(P$11,'Dependable Capacity'!$I$3:$P$9,3,FALSE),IF(P$11="LFO Diesel",HLOOKUP(P$11,'Dependable Capacity'!$I$3:$P$9,3,FALSE),"")))))))</f>
        <v/>
      </c>
      <c r="Q13" s="840" t="str">
        <f>IF(Q$11="Hydro",HLOOKUP(Q$11,'Dependable Capacity'!$I$3:$P$9,3,FALSE),IF(Q$11="Solar",HLOOKUP(Q$11,'Dependable Capacity'!$I$3:$P$9,3,FALSE),IF(Q$11="Biomass",HLOOKUP(Q$11,'Dependable Capacity'!$I$3:$P$9,3,FALSE),IF(Q$11="Biodiesel",HLOOKUP(Q$11,'Dependable Capacity'!$I$3:$P$9,3,FALSE),IF(Q$11="LNG",HLOOKUP(Q$11,'Dependable Capacity'!$I$3:$P$9,3,FALSE),IF(Q$11="Bunker",HLOOKUP(Q$11,'Dependable Capacity'!$I$3:$P$9,3,FALSE),IF(Q$11="LFO Diesel",HLOOKUP(Q$11,'Dependable Capacity'!$I$3:$P$9,3,FALSE),"")))))))</f>
        <v/>
      </c>
      <c r="R13" s="840" t="str">
        <f>IF(R$11="Hydro",HLOOKUP(R$11,'Dependable Capacity'!$I$3:$P$9,3,FALSE),IF(R$11="Solar",HLOOKUP(R$11,'Dependable Capacity'!$I$3:$P$9,3,FALSE),IF(R$11="Biomass",HLOOKUP(R$11,'Dependable Capacity'!$I$3:$P$9,3,FALSE),IF(R$11="Biodiesel",HLOOKUP(R$11,'Dependable Capacity'!$I$3:$P$9,3,FALSE),IF(R$11="LNG",HLOOKUP(R$11,'Dependable Capacity'!$I$3:$P$9,3,FALSE),IF(R$11="Bunker",HLOOKUP(R$11,'Dependable Capacity'!$I$3:$P$9,3,FALSE),IF(R$11="LFO Diesel",HLOOKUP(R$11,'Dependable Capacity'!$I$3:$P$9,3,FALSE),"")))))))</f>
        <v/>
      </c>
      <c r="S13" s="840" t="str">
        <f>IF(S$11="Hydro",HLOOKUP(S$11,'Dependable Capacity'!$I$3:$P$9,3,FALSE),IF(S$11="Solar",HLOOKUP(S$11,'Dependable Capacity'!$I$3:$P$9,3,FALSE),IF(S$11="Biomass",HLOOKUP(S$11,'Dependable Capacity'!$I$3:$P$9,3,FALSE),IF(S$11="Biodiesel",HLOOKUP(S$11,'Dependable Capacity'!$I$3:$P$9,3,FALSE),IF(S$11="LNG",HLOOKUP(S$11,'Dependable Capacity'!$I$3:$P$9,3,FALSE),IF(S$11="Bunker",HLOOKUP(S$11,'Dependable Capacity'!$I$3:$P$9,3,FALSE),IF(S$11="LFO Diesel",HLOOKUP(S$11,'Dependable Capacity'!$I$3:$P$9,3,FALSE),"")))))))</f>
        <v/>
      </c>
      <c r="T13" s="840" t="str">
        <f>IF(T$11="Hydro",HLOOKUP(T$11,'Dependable Capacity'!$I$3:$P$9,3,FALSE),IF(T$11="Solar",HLOOKUP(T$11,'Dependable Capacity'!$I$3:$P$9,3,FALSE),IF(T$11="Biomass",HLOOKUP(T$11,'Dependable Capacity'!$I$3:$P$9,3,FALSE),IF(T$11="Biodiesel",HLOOKUP(T$11,'Dependable Capacity'!$I$3:$P$9,3,FALSE),IF(T$11="LNG",HLOOKUP(T$11,'Dependable Capacity'!$I$3:$P$9,3,FALSE),IF(T$11="Bunker",HLOOKUP(T$11,'Dependable Capacity'!$I$3:$P$9,3,FALSE),IF(T$11="LFO Diesel",HLOOKUP(T$11,'Dependable Capacity'!$I$3:$P$9,3,FALSE),"")))))))</f>
        <v/>
      </c>
      <c r="U13" s="1296" t="s">
        <v>236</v>
      </c>
    </row>
    <row r="14" spans="2:21" ht="25.8" customHeight="1" thickBot="1" x14ac:dyDescent="0.3">
      <c r="B14" s="399">
        <v>2022</v>
      </c>
      <c r="C14" s="400" t="s">
        <v>207</v>
      </c>
      <c r="D14" s="401" t="s">
        <v>298</v>
      </c>
      <c r="E14" s="400"/>
      <c r="F14" s="402"/>
      <c r="G14" s="403"/>
      <c r="H14" s="403"/>
      <c r="I14" s="403"/>
      <c r="J14" s="403"/>
      <c r="K14" s="403"/>
      <c r="L14" s="1297"/>
      <c r="M14" s="838" t="s">
        <v>303</v>
      </c>
      <c r="N14" s="479" t="str">
        <f>IFERROR(N27/8760/N13,"")</f>
        <v/>
      </c>
      <c r="O14" s="480" t="str">
        <f t="shared" ref="O14:T14" si="2">IFERROR(O27/8760/O13,"")</f>
        <v/>
      </c>
      <c r="P14" s="480" t="str">
        <f t="shared" si="2"/>
        <v/>
      </c>
      <c r="Q14" s="480" t="str">
        <f t="shared" si="2"/>
        <v/>
      </c>
      <c r="R14" s="480" t="str">
        <f t="shared" si="2"/>
        <v/>
      </c>
      <c r="S14" s="480" t="str">
        <f t="shared" si="2"/>
        <v/>
      </c>
      <c r="T14" s="480" t="str">
        <f t="shared" si="2"/>
        <v/>
      </c>
      <c r="U14" s="1297"/>
    </row>
    <row r="15" spans="2:21" x14ac:dyDescent="0.25">
      <c r="B15" s="404" t="s">
        <v>38</v>
      </c>
      <c r="C15" s="405">
        <f>Parameters!$C19</f>
        <v>744</v>
      </c>
      <c r="D15" s="406">
        <f>Parameters!G19</f>
        <v>7881</v>
      </c>
      <c r="E15" s="407">
        <f>IFERROR(IF(E$11="Solar",(SUMIFS('Dependable Capacity'!$F$9:$F$14,'Dependable Capacity'!$C$9:$C$14,'Available Energy and Dispatch'!$B$14)*'Available Energy and Dispatch'!E$13*'Available Energy and Dispatch'!$C15),HLOOKUP(E$11,'Dependable Capacity'!$I$3:$P$9,3,FALSE)*$C15*E$13),0)</f>
        <v>0</v>
      </c>
      <c r="F15" s="407">
        <f>IFERROR(IF(F$11="Solar",(SUMIFS('Dependable Capacity'!$F$9:$F$14,'Dependable Capacity'!$C$9:$C$14,'Available Energy and Dispatch'!$B$14)*'Available Energy and Dispatch'!F$13*'Available Energy and Dispatch'!$C15),HLOOKUP(F$11,'Dependable Capacity'!$I$3:$P$9,3,FALSE)*$C15*F$13),0)</f>
        <v>0</v>
      </c>
      <c r="G15" s="407">
        <f>IFERROR(IF(G$11="Solar",(SUMIFS('Dependable Capacity'!$F$9:$F$14,'Dependable Capacity'!$C$9:$C$14,'Available Energy and Dispatch'!$B$14)*'Available Energy and Dispatch'!G$13*'Available Energy and Dispatch'!$C15),HLOOKUP(G$11,'Dependable Capacity'!$I$3:$P$9,3,FALSE)*$C15*G$13),0)</f>
        <v>0</v>
      </c>
      <c r="H15" s="407">
        <f>IFERROR(IF(H$11="Solar",(SUMIFS('Dependable Capacity'!$F$9:$F$14,'Dependable Capacity'!$C$9:$C$14,'Available Energy and Dispatch'!$B$14)*'Available Energy and Dispatch'!H$13*'Available Energy and Dispatch'!$C15),HLOOKUP(H$11,'Dependable Capacity'!$I$3:$P$9,3,FALSE)*$C15*H$13),0)</f>
        <v>0</v>
      </c>
      <c r="I15" s="407">
        <f>IFERROR(IF(I$11="Solar",(SUMIFS('Dependable Capacity'!$F$9:$F$14,'Dependable Capacity'!$C$9:$C$14,'Available Energy and Dispatch'!$B$14)*'Available Energy and Dispatch'!I$13*'Available Energy and Dispatch'!$C15),HLOOKUP(I$11,'Dependable Capacity'!$I$3:$P$9,3,FALSE)*$C15*I$13),0)</f>
        <v>0</v>
      </c>
      <c r="J15" s="407">
        <f>IFERROR(IF(J$11="Solar",(SUMIFS('Dependable Capacity'!$F$9:$F$14,'Dependable Capacity'!$C$9:$C$14,'Available Energy and Dispatch'!$B$14)*'Available Energy and Dispatch'!J$13*'Available Energy and Dispatch'!$C15),HLOOKUP(J$11,'Dependable Capacity'!$I$3:$P$9,3,FALSE)*$C15*J$13),0)</f>
        <v>0</v>
      </c>
      <c r="K15" s="407">
        <f>IFERROR(IF(K$11="Solar",(SUMIFS('Dependable Capacity'!$F$9:$F$14,'Dependable Capacity'!$C$9:$C$14,'Available Energy and Dispatch'!$B$14)*'Available Energy and Dispatch'!K$13*'Available Energy and Dispatch'!$C15),HLOOKUP(K$11,'Dependable Capacity'!$I$3:$P$9,3,FALSE)*$C15*K$13),0)</f>
        <v>0</v>
      </c>
      <c r="L15" s="408" t="str">
        <f t="shared" ref="L15:L26" si="3">IF(SUM($E15:$K15)&gt;=$D15,"YES","NO")</f>
        <v>NO</v>
      </c>
      <c r="M15" s="837"/>
      <c r="N15" s="442">
        <f>IF('Available Energy and Dispatch'!$E15&gt;$D15,$D15,IF('Available Energy and Dispatch'!$E15&lt;$D15,'Available Energy and Dispatch'!$E15,$D15-'Available Energy and Dispatch'!$E15))</f>
        <v>0</v>
      </c>
      <c r="O15" s="443">
        <f>IF(($D15-'Available Energy and Dispatch'!$N15)&gt;'Available Energy and Dispatch'!$F15,'Available Energy and Dispatch'!$F15,$D15-'Available Energy and Dispatch'!$N15)</f>
        <v>0</v>
      </c>
      <c r="P15" s="407">
        <f>IF(($D15-SUM('Available Energy and Dispatch'!$N15:$O15))&gt;'Available Energy and Dispatch'!$G15,'Available Energy and Dispatch'!$G15,(($D15-SUM('Available Energy and Dispatch'!$N15:$O15))))</f>
        <v>0</v>
      </c>
      <c r="Q15" s="407">
        <f>IF(($D15-SUM('Available Energy and Dispatch'!$N15:$P15))&gt;'Available Energy and Dispatch'!$H15,'Available Energy and Dispatch'!$H15,($D15-SUM('Available Energy and Dispatch'!$N15:$P15)))</f>
        <v>0</v>
      </c>
      <c r="R15" s="407">
        <f>IF(($D15-SUM('Available Energy and Dispatch'!$N15:$Q15))&gt;'Available Energy and Dispatch'!$I15,'Available Energy and Dispatch'!$I15,($D15-SUM('Available Energy and Dispatch'!$N15:$Q15)))</f>
        <v>0</v>
      </c>
      <c r="S15" s="407">
        <f>IF(($D15-SUM('Available Energy and Dispatch'!$N15:$R15))&gt;'Available Energy and Dispatch'!$J15,'Available Energy and Dispatch'!$J15,$D15-SUM('Available Energy and Dispatch'!$N15:$R15))</f>
        <v>0</v>
      </c>
      <c r="T15" s="407">
        <f>IF(IF('Available Energy and Dispatch'!$K15=0,"0",$D15-SUM($N15:$S15))&gt;'Available Energy and Dispatch'!$K15,'Available Energy and Dispatch'!$K15,IF('Available Energy and Dispatch'!$K15=0,"0",$D15-SUM($N15:$S15)))</f>
        <v>0</v>
      </c>
      <c r="U15" s="444">
        <f>SUM(N15:T15)-$D15</f>
        <v>-7881</v>
      </c>
    </row>
    <row r="16" spans="2:21" x14ac:dyDescent="0.25">
      <c r="B16" s="409" t="s">
        <v>39</v>
      </c>
      <c r="C16" s="410">
        <f>Parameters!$C20</f>
        <v>744</v>
      </c>
      <c r="D16" s="411">
        <f>Parameters!G20</f>
        <v>8106</v>
      </c>
      <c r="E16" s="412">
        <f>IFERROR(IF(E$11="Solar",(SUMIFS('Dependable Capacity'!$F$9:$F$14,'Dependable Capacity'!$C$9:$C$14,'Available Energy and Dispatch'!$B$14)*'Available Energy and Dispatch'!E$13*'Available Energy and Dispatch'!$C16),HLOOKUP(E$11,'Dependable Capacity'!$I$3:$P$9,3,FALSE)*$C16*E$13),0)</f>
        <v>0</v>
      </c>
      <c r="F16" s="412">
        <f>IFERROR(IF(F$11="Solar",(SUMIFS('Dependable Capacity'!$F$9:$F$14,'Dependable Capacity'!$C$9:$C$14,'Available Energy and Dispatch'!$B$14)*'Available Energy and Dispatch'!F$13*'Available Energy and Dispatch'!$C16),HLOOKUP(F$11,'Dependable Capacity'!$I$3:$P$9,3,FALSE)*$C16*F$13),0)</f>
        <v>0</v>
      </c>
      <c r="G16" s="412">
        <f>IFERROR(IF(G$11="Solar",(SUMIFS('Dependable Capacity'!$F$9:$F$14,'Dependable Capacity'!$C$9:$C$14,'Available Energy and Dispatch'!$B$14)*'Available Energy and Dispatch'!G$13*'Available Energy and Dispatch'!$C16),HLOOKUP(G$11,'Dependable Capacity'!$I$3:$P$9,3,FALSE)*$C16*G$13),0)</f>
        <v>0</v>
      </c>
      <c r="H16" s="412">
        <f>IFERROR(IF(H$11="Solar",(SUMIFS('Dependable Capacity'!$F$9:$F$14,'Dependable Capacity'!$C$9:$C$14,'Available Energy and Dispatch'!$B$14)*'Available Energy and Dispatch'!H$13*'Available Energy and Dispatch'!$C16),HLOOKUP(H$11,'Dependable Capacity'!$I$3:$P$9,3,FALSE)*$C16*H$13),0)</f>
        <v>0</v>
      </c>
      <c r="I16" s="412">
        <f>IFERROR(IF(I$11="Solar",(SUMIFS('Dependable Capacity'!$F$9:$F$14,'Dependable Capacity'!$C$9:$C$14,'Available Energy and Dispatch'!$B$14)*'Available Energy and Dispatch'!I$13*'Available Energy and Dispatch'!$C16),HLOOKUP(I$11,'Dependable Capacity'!$I$3:$P$9,3,FALSE)*$C16*I$13),0)</f>
        <v>0</v>
      </c>
      <c r="J16" s="412">
        <f>IFERROR(IF(J$11="Solar",(SUMIFS('Dependable Capacity'!$F$9:$F$14,'Dependable Capacity'!$C$9:$C$14,'Available Energy and Dispatch'!$B$14)*'Available Energy and Dispatch'!J$13*'Available Energy and Dispatch'!$C16),HLOOKUP(J$11,'Dependable Capacity'!$I$3:$P$9,3,FALSE)*$C16*J$13),0)</f>
        <v>0</v>
      </c>
      <c r="K16" s="412">
        <f>IFERROR(IF(K$11="Solar",(SUMIFS('Dependable Capacity'!$F$9:$F$14,'Dependable Capacity'!$C$9:$C$14,'Available Energy and Dispatch'!$B$14)*'Available Energy and Dispatch'!K$13*'Available Energy and Dispatch'!$C16),HLOOKUP(K$11,'Dependable Capacity'!$I$3:$P$9,3,FALSE)*$C16*K$13),0)</f>
        <v>0</v>
      </c>
      <c r="L16" s="413" t="str">
        <f t="shared" si="3"/>
        <v>NO</v>
      </c>
      <c r="M16" s="106"/>
      <c r="N16" s="445">
        <f>IF('Available Energy and Dispatch'!$E16&gt;$D16,$D16,IF('Available Energy and Dispatch'!$E16&lt;$D16,'Available Energy and Dispatch'!$E16,$D16-'Available Energy and Dispatch'!$E16))</f>
        <v>0</v>
      </c>
      <c r="O16" s="446">
        <f>IF(($D16-'Available Energy and Dispatch'!$N16)&gt;'Available Energy and Dispatch'!$F16,'Available Energy and Dispatch'!$F16,$D16-'Available Energy and Dispatch'!$N16)</f>
        <v>0</v>
      </c>
      <c r="P16" s="412">
        <f>IF(($D16-SUM('Available Energy and Dispatch'!$N16:$O16))&gt;'Available Energy and Dispatch'!$G16,'Available Energy and Dispatch'!$G16,(($D16-SUM('Available Energy and Dispatch'!$N16:$O16))))</f>
        <v>0</v>
      </c>
      <c r="Q16" s="412">
        <f>IF(($D16-SUM('Available Energy and Dispatch'!$N16:$P16))&gt;'Available Energy and Dispatch'!$H16,'Available Energy and Dispatch'!$H16,($D16-SUM('Available Energy and Dispatch'!$N16:$P16)))</f>
        <v>0</v>
      </c>
      <c r="R16" s="412">
        <f>IF(($D16-SUM('Available Energy and Dispatch'!$N16:$Q16))&gt;'Available Energy and Dispatch'!$I16,'Available Energy and Dispatch'!$I16,($D16-SUM('Available Energy and Dispatch'!$N16:$Q16)))</f>
        <v>0</v>
      </c>
      <c r="S16" s="412">
        <f>IF(($D16-SUM('Available Energy and Dispatch'!$N16:$R16))&gt;'Available Energy and Dispatch'!$J16,'Available Energy and Dispatch'!$J16,$D16-SUM('Available Energy and Dispatch'!$N16:$R16))</f>
        <v>0</v>
      </c>
      <c r="T16" s="412">
        <f>IF(IF('Available Energy and Dispatch'!$K16=0,"0",$D16-SUM($N16:$S16))&gt;'Available Energy and Dispatch'!$K16,'Available Energy and Dispatch'!$K16,IF('Available Energy and Dispatch'!$K16=0,"0",$D16-SUM($N16:$S16)))</f>
        <v>0</v>
      </c>
      <c r="U16" s="447">
        <f t="shared" ref="U16:U26" si="4">SUM(N16:T16)-$D16</f>
        <v>-8106</v>
      </c>
    </row>
    <row r="17" spans="2:21" x14ac:dyDescent="0.25">
      <c r="B17" s="409" t="s">
        <v>40</v>
      </c>
      <c r="C17" s="410">
        <f>Parameters!$C21</f>
        <v>672</v>
      </c>
      <c r="D17" s="411">
        <f>Parameters!G21</f>
        <v>7948</v>
      </c>
      <c r="E17" s="412">
        <f>IFERROR(IF(E$11="Solar",(SUMIFS('Dependable Capacity'!$F$9:$F$14,'Dependable Capacity'!$C$9:$C$14,'Available Energy and Dispatch'!$B$14)*'Available Energy and Dispatch'!E$13*'Available Energy and Dispatch'!$C17),HLOOKUP(E$11,'Dependable Capacity'!$I$3:$P$9,3,FALSE)*$C17*E$13),0)</f>
        <v>0</v>
      </c>
      <c r="F17" s="412">
        <f>IFERROR(IF(F$11="Solar",(SUMIFS('Dependable Capacity'!$F$9:$F$14,'Dependable Capacity'!$C$9:$C$14,'Available Energy and Dispatch'!$B$14)*'Available Energy and Dispatch'!F$13*'Available Energy and Dispatch'!$C17),HLOOKUP(F$11,'Dependable Capacity'!$I$3:$P$9,3,FALSE)*$C17*F$13),0)</f>
        <v>0</v>
      </c>
      <c r="G17" s="412">
        <f>IFERROR(IF(G$11="Solar",(SUMIFS('Dependable Capacity'!$F$9:$F$14,'Dependable Capacity'!$C$9:$C$14,'Available Energy and Dispatch'!$B$14)*'Available Energy and Dispatch'!G$13*'Available Energy and Dispatch'!$C17),HLOOKUP(G$11,'Dependable Capacity'!$I$3:$P$9,3,FALSE)*$C17*G$13),0)</f>
        <v>0</v>
      </c>
      <c r="H17" s="412">
        <f>IFERROR(IF(H$11="Solar",(SUMIFS('Dependable Capacity'!$F$9:$F$14,'Dependable Capacity'!$C$9:$C$14,'Available Energy and Dispatch'!$B$14)*'Available Energy and Dispatch'!H$13*'Available Energy and Dispatch'!$C17),HLOOKUP(H$11,'Dependable Capacity'!$I$3:$P$9,3,FALSE)*$C17*H$13),0)</f>
        <v>0</v>
      </c>
      <c r="I17" s="412">
        <f>IFERROR(IF(I$11="Solar",(SUMIFS('Dependable Capacity'!$F$9:$F$14,'Dependable Capacity'!$C$9:$C$14,'Available Energy and Dispatch'!$B$14)*'Available Energy and Dispatch'!I$13*'Available Energy and Dispatch'!$C17),HLOOKUP(I$11,'Dependable Capacity'!$I$3:$P$9,3,FALSE)*$C17*I$13),0)</f>
        <v>0</v>
      </c>
      <c r="J17" s="412">
        <f>IFERROR(IF(J$11="Solar",(SUMIFS('Dependable Capacity'!$F$9:$F$14,'Dependable Capacity'!$C$9:$C$14,'Available Energy and Dispatch'!$B$14)*'Available Energy and Dispatch'!J$13*'Available Energy and Dispatch'!$C17),HLOOKUP(J$11,'Dependable Capacity'!$I$3:$P$9,3,FALSE)*$C17*J$13),0)</f>
        <v>0</v>
      </c>
      <c r="K17" s="412">
        <f>IFERROR(IF(K$11="Solar",(SUMIFS('Dependable Capacity'!$F$9:$F$14,'Dependable Capacity'!$C$9:$C$14,'Available Energy and Dispatch'!$B$14)*'Available Energy and Dispatch'!K$13*'Available Energy and Dispatch'!$C17),HLOOKUP(K$11,'Dependable Capacity'!$I$3:$P$9,3,FALSE)*$C17*K$13),0)</f>
        <v>0</v>
      </c>
      <c r="L17" s="413" t="str">
        <f t="shared" si="3"/>
        <v>NO</v>
      </c>
      <c r="M17" s="106"/>
      <c r="N17" s="445">
        <f>IF('Available Energy and Dispatch'!$E17&gt;$D17,$D17,IF('Available Energy and Dispatch'!$E17&lt;$D17,'Available Energy and Dispatch'!$E17,$D17-'Available Energy and Dispatch'!$E17))</f>
        <v>0</v>
      </c>
      <c r="O17" s="446">
        <f>IF(($D17-'Available Energy and Dispatch'!$N17)&gt;'Available Energy and Dispatch'!$F17,'Available Energy and Dispatch'!$F17,$D17-'Available Energy and Dispatch'!$N17)</f>
        <v>0</v>
      </c>
      <c r="P17" s="412">
        <f>IF(($D17-SUM('Available Energy and Dispatch'!$N17:$O17))&gt;'Available Energy and Dispatch'!$G17,'Available Energy and Dispatch'!$G17,(($D17-SUM('Available Energy and Dispatch'!$N17:$O17))))</f>
        <v>0</v>
      </c>
      <c r="Q17" s="412">
        <f>IF(($D17-SUM('Available Energy and Dispatch'!$N17:$P17))&gt;'Available Energy and Dispatch'!$H17,'Available Energy and Dispatch'!$H17,($D17-SUM('Available Energy and Dispatch'!$N17:$P17)))</f>
        <v>0</v>
      </c>
      <c r="R17" s="412">
        <f>IF(($D17-SUM('Available Energy and Dispatch'!$N17:$Q17))&gt;'Available Energy and Dispatch'!$I17,'Available Energy and Dispatch'!$I17,($D17-SUM('Available Energy and Dispatch'!$N17:$Q17)))</f>
        <v>0</v>
      </c>
      <c r="S17" s="412">
        <f>IF(($D17-SUM('Available Energy and Dispatch'!$N17:$R17))&gt;'Available Energy and Dispatch'!$J17,'Available Energy and Dispatch'!$J17,$D17-SUM('Available Energy and Dispatch'!$N17:$R17))</f>
        <v>0</v>
      </c>
      <c r="T17" s="412">
        <f>IF(IF('Available Energy and Dispatch'!$K17=0,"0",$D17-SUM($N17:$S17))&gt;'Available Energy and Dispatch'!$K17,'Available Energy and Dispatch'!$K17,IF('Available Energy and Dispatch'!$K17=0,"0",$D17-SUM($N17:$S17)))</f>
        <v>0</v>
      </c>
      <c r="U17" s="447">
        <f t="shared" si="4"/>
        <v>-7948</v>
      </c>
    </row>
    <row r="18" spans="2:21" x14ac:dyDescent="0.25">
      <c r="B18" s="409" t="s">
        <v>41</v>
      </c>
      <c r="C18" s="410">
        <f>Parameters!$C22</f>
        <v>744</v>
      </c>
      <c r="D18" s="411">
        <f>Parameters!G22</f>
        <v>9336</v>
      </c>
      <c r="E18" s="412">
        <f>IFERROR(IF(E$11="Solar",(SUMIFS('Dependable Capacity'!$F$9:$F$14,'Dependable Capacity'!$C$9:$C$14,'Available Energy and Dispatch'!$B$14)*'Available Energy and Dispatch'!E$13*'Available Energy and Dispatch'!$C18),HLOOKUP(E$11,'Dependable Capacity'!$I$3:$P$9,3,FALSE)*$C18*E$13),0)</f>
        <v>0</v>
      </c>
      <c r="F18" s="412">
        <f>IFERROR(IF(F$11="Solar",(SUMIFS('Dependable Capacity'!$F$9:$F$14,'Dependable Capacity'!$C$9:$C$14,'Available Energy and Dispatch'!$B$14)*'Available Energy and Dispatch'!F$13*'Available Energy and Dispatch'!$C18),HLOOKUP(F$11,'Dependable Capacity'!$I$3:$P$9,3,FALSE)*$C18*F$13),0)</f>
        <v>0</v>
      </c>
      <c r="G18" s="412">
        <f>IFERROR(IF(G$11="Solar",(SUMIFS('Dependable Capacity'!$F$9:$F$14,'Dependable Capacity'!$C$9:$C$14,'Available Energy and Dispatch'!$B$14)*'Available Energy and Dispatch'!G$13*'Available Energy and Dispatch'!$C18),HLOOKUP(G$11,'Dependable Capacity'!$I$3:$P$9,3,FALSE)*$C18*G$13),0)</f>
        <v>0</v>
      </c>
      <c r="H18" s="412">
        <f>IFERROR(IF(H$11="Solar",(SUMIFS('Dependable Capacity'!$F$9:$F$14,'Dependable Capacity'!$C$9:$C$14,'Available Energy and Dispatch'!$B$14)*'Available Energy and Dispatch'!H$13*'Available Energy and Dispatch'!$C18),HLOOKUP(H$11,'Dependable Capacity'!$I$3:$P$9,3,FALSE)*$C18*H$13),0)</f>
        <v>0</v>
      </c>
      <c r="I18" s="412">
        <f>IFERROR(IF(I$11="Solar",(SUMIFS('Dependable Capacity'!$F$9:$F$14,'Dependable Capacity'!$C$9:$C$14,'Available Energy and Dispatch'!$B$14)*'Available Energy and Dispatch'!I$13*'Available Energy and Dispatch'!$C18),HLOOKUP(I$11,'Dependable Capacity'!$I$3:$P$9,3,FALSE)*$C18*I$13),0)</f>
        <v>0</v>
      </c>
      <c r="J18" s="412">
        <f>IFERROR(IF(J$11="Solar",(SUMIFS('Dependable Capacity'!$F$9:$F$14,'Dependable Capacity'!$C$9:$C$14,'Available Energy and Dispatch'!$B$14)*'Available Energy and Dispatch'!J$13*'Available Energy and Dispatch'!$C18),HLOOKUP(J$11,'Dependable Capacity'!$I$3:$P$9,3,FALSE)*$C18*J$13),0)</f>
        <v>0</v>
      </c>
      <c r="K18" s="412">
        <f>IFERROR(IF(K$11="Solar",(SUMIFS('Dependable Capacity'!$F$9:$F$14,'Dependable Capacity'!$C$9:$C$14,'Available Energy and Dispatch'!$B$14)*'Available Energy and Dispatch'!K$13*'Available Energy and Dispatch'!$C18),HLOOKUP(K$11,'Dependable Capacity'!$I$3:$P$9,3,FALSE)*$C18*K$13),0)</f>
        <v>0</v>
      </c>
      <c r="L18" s="413" t="str">
        <f t="shared" si="3"/>
        <v>NO</v>
      </c>
      <c r="M18" s="106"/>
      <c r="N18" s="445">
        <f>IF('Available Energy and Dispatch'!$E18&gt;$D18,$D18,IF('Available Energy and Dispatch'!$E18&lt;$D18,'Available Energy and Dispatch'!$E18,$D18-'Available Energy and Dispatch'!$E18))</f>
        <v>0</v>
      </c>
      <c r="O18" s="446">
        <f>IF(($D18-'Available Energy and Dispatch'!$N18)&gt;'Available Energy and Dispatch'!$F18,'Available Energy and Dispatch'!$F18,$D18-'Available Energy and Dispatch'!$N18)</f>
        <v>0</v>
      </c>
      <c r="P18" s="412">
        <f>IF(($D18-SUM('Available Energy and Dispatch'!$N18:$O18))&gt;'Available Energy and Dispatch'!$G18,'Available Energy and Dispatch'!$G18,(($D18-SUM('Available Energy and Dispatch'!$N18:$O18))))</f>
        <v>0</v>
      </c>
      <c r="Q18" s="412">
        <f>IF(($D18-SUM('Available Energy and Dispatch'!$N18:$P18))&gt;'Available Energy and Dispatch'!$H18,'Available Energy and Dispatch'!$H18,($D18-SUM('Available Energy and Dispatch'!$N18:$P18)))</f>
        <v>0</v>
      </c>
      <c r="R18" s="412">
        <f>IF(($D18-SUM('Available Energy and Dispatch'!$N18:$Q18))&gt;'Available Energy and Dispatch'!$I18,'Available Energy and Dispatch'!$I18,($D18-SUM('Available Energy and Dispatch'!$N18:$Q18)))</f>
        <v>0</v>
      </c>
      <c r="S18" s="412">
        <f>IF(($D18-SUM('Available Energy and Dispatch'!$N18:$R18))&gt;'Available Energy and Dispatch'!$J18,'Available Energy and Dispatch'!$J18,$D18-SUM('Available Energy and Dispatch'!$N18:$R18))</f>
        <v>0</v>
      </c>
      <c r="T18" s="412">
        <f>IF(IF('Available Energy and Dispatch'!$K18=0,"0",$D18-SUM($N18:$S18))&gt;'Available Energy and Dispatch'!$K18,'Available Energy and Dispatch'!$K18,IF('Available Energy and Dispatch'!$K18=0,"0",$D18-SUM($N18:$S18)))</f>
        <v>0</v>
      </c>
      <c r="U18" s="447">
        <f t="shared" si="4"/>
        <v>-9336</v>
      </c>
    </row>
    <row r="19" spans="2:21" x14ac:dyDescent="0.25">
      <c r="B19" s="409" t="s">
        <v>42</v>
      </c>
      <c r="C19" s="410">
        <f>Parameters!$C23</f>
        <v>720</v>
      </c>
      <c r="D19" s="411">
        <f>Parameters!G23</f>
        <v>10102</v>
      </c>
      <c r="E19" s="412">
        <f>IFERROR(IF(E$11="Solar",(SUMIFS('Dependable Capacity'!$F$9:$F$14,'Dependable Capacity'!$C$9:$C$14,'Available Energy and Dispatch'!$B$14)*'Available Energy and Dispatch'!E$13*'Available Energy and Dispatch'!$C19),HLOOKUP(E$11,'Dependable Capacity'!$I$3:$P$9,3,FALSE)*$C19*E$13),0)</f>
        <v>0</v>
      </c>
      <c r="F19" s="412">
        <f>IFERROR(IF(F$11="Solar",(SUMIFS('Dependable Capacity'!$F$9:$F$14,'Dependable Capacity'!$C$9:$C$14,'Available Energy and Dispatch'!$B$14)*'Available Energy and Dispatch'!F$13*'Available Energy and Dispatch'!$C19),HLOOKUP(F$11,'Dependable Capacity'!$I$3:$P$9,3,FALSE)*$C19*F$13),0)</f>
        <v>0</v>
      </c>
      <c r="G19" s="412">
        <f>IFERROR(IF(G$11="Solar",(SUMIFS('Dependable Capacity'!$F$9:$F$14,'Dependable Capacity'!$C$9:$C$14,'Available Energy and Dispatch'!$B$14)*'Available Energy and Dispatch'!G$13*'Available Energy and Dispatch'!$C19),HLOOKUP(G$11,'Dependable Capacity'!$I$3:$P$9,3,FALSE)*$C19*G$13),0)</f>
        <v>0</v>
      </c>
      <c r="H19" s="412">
        <f>IFERROR(IF(H$11="Solar",(SUMIFS('Dependable Capacity'!$F$9:$F$14,'Dependable Capacity'!$C$9:$C$14,'Available Energy and Dispatch'!$B$14)*'Available Energy and Dispatch'!H$13*'Available Energy and Dispatch'!$C19),HLOOKUP(H$11,'Dependable Capacity'!$I$3:$P$9,3,FALSE)*$C19*H$13),0)</f>
        <v>0</v>
      </c>
      <c r="I19" s="412">
        <f>IFERROR(IF(I$11="Solar",(SUMIFS('Dependable Capacity'!$F$9:$F$14,'Dependable Capacity'!$C$9:$C$14,'Available Energy and Dispatch'!$B$14)*'Available Energy and Dispatch'!I$13*'Available Energy and Dispatch'!$C19),HLOOKUP(I$11,'Dependable Capacity'!$I$3:$P$9,3,FALSE)*$C19*I$13),0)</f>
        <v>0</v>
      </c>
      <c r="J19" s="412">
        <f>IFERROR(IF(J$11="Solar",(SUMIFS('Dependable Capacity'!$F$9:$F$14,'Dependable Capacity'!$C$9:$C$14,'Available Energy and Dispatch'!$B$14)*'Available Energy and Dispatch'!J$13*'Available Energy and Dispatch'!$C19),HLOOKUP(J$11,'Dependable Capacity'!$I$3:$P$9,3,FALSE)*$C19*J$13),0)</f>
        <v>0</v>
      </c>
      <c r="K19" s="412">
        <f>IFERROR(IF(K$11="Solar",(SUMIFS('Dependable Capacity'!$F$9:$F$14,'Dependable Capacity'!$C$9:$C$14,'Available Energy and Dispatch'!$B$14)*'Available Energy and Dispatch'!K$13*'Available Energy and Dispatch'!$C19),HLOOKUP(K$11,'Dependable Capacity'!$I$3:$P$9,3,FALSE)*$C19*K$13),0)</f>
        <v>0</v>
      </c>
      <c r="L19" s="413" t="str">
        <f t="shared" si="3"/>
        <v>NO</v>
      </c>
      <c r="M19" s="106"/>
      <c r="N19" s="445">
        <f>IF('Available Energy and Dispatch'!$E19&gt;$D19,$D19,IF('Available Energy and Dispatch'!$E19&lt;$D19,'Available Energy and Dispatch'!$E19,$D19-'Available Energy and Dispatch'!$E19))</f>
        <v>0</v>
      </c>
      <c r="O19" s="446">
        <f>IF(($D19-'Available Energy and Dispatch'!$N19)&gt;'Available Energy and Dispatch'!$F19,'Available Energy and Dispatch'!$F19,$D19-'Available Energy and Dispatch'!$N19)</f>
        <v>0</v>
      </c>
      <c r="P19" s="412">
        <f>IF(($D19-SUM('Available Energy and Dispatch'!$N19:$O19))&gt;'Available Energy and Dispatch'!$G19,'Available Energy and Dispatch'!$G19,(($D19-SUM('Available Energy and Dispatch'!$N19:$O19))))</f>
        <v>0</v>
      </c>
      <c r="Q19" s="412">
        <f>IF(($D19-SUM('Available Energy and Dispatch'!$N19:$P19))&gt;'Available Energy and Dispatch'!$H19,'Available Energy and Dispatch'!$H19,($D19-SUM('Available Energy and Dispatch'!$N19:$P19)))</f>
        <v>0</v>
      </c>
      <c r="R19" s="412">
        <f>IF(($D19-SUM('Available Energy and Dispatch'!$N19:$Q19))&gt;'Available Energy and Dispatch'!$I19,'Available Energy and Dispatch'!$I19,($D19-SUM('Available Energy and Dispatch'!$N19:$Q19)))</f>
        <v>0</v>
      </c>
      <c r="S19" s="412">
        <f>IF(($D19-SUM('Available Energy and Dispatch'!$N19:$R19))&gt;'Available Energy and Dispatch'!$J19,'Available Energy and Dispatch'!$J19,$D19-SUM('Available Energy and Dispatch'!$N19:$R19))</f>
        <v>0</v>
      </c>
      <c r="T19" s="412">
        <f>IF(IF('Available Energy and Dispatch'!$K19=0,"0",$D19-SUM($N19:$S19))&gt;'Available Energy and Dispatch'!$K19,'Available Energy and Dispatch'!$K19,IF('Available Energy and Dispatch'!$K19=0,"0",$D19-SUM($N19:$S19)))</f>
        <v>0</v>
      </c>
      <c r="U19" s="447">
        <f t="shared" si="4"/>
        <v>-10102</v>
      </c>
    </row>
    <row r="20" spans="2:21" x14ac:dyDescent="0.25">
      <c r="B20" s="409" t="s">
        <v>43</v>
      </c>
      <c r="C20" s="410">
        <f>Parameters!$C24</f>
        <v>744</v>
      </c>
      <c r="D20" s="411">
        <f>Parameters!G24</f>
        <v>9176</v>
      </c>
      <c r="E20" s="412">
        <f>IFERROR(IF(E$11="Solar",(SUMIFS('Dependable Capacity'!$F$9:$F$14,'Dependable Capacity'!$C$9:$C$14,'Available Energy and Dispatch'!$B$14)*'Available Energy and Dispatch'!E$13*'Available Energy and Dispatch'!$C20),HLOOKUP(E$11,'Dependable Capacity'!$I$3:$P$9,3,FALSE)*$C20*E$13),0)</f>
        <v>0</v>
      </c>
      <c r="F20" s="412">
        <f>IFERROR(IF(F$11="Solar",(SUMIFS('Dependable Capacity'!$F$9:$F$14,'Dependable Capacity'!$C$9:$C$14,'Available Energy and Dispatch'!$B$14)*'Available Energy and Dispatch'!F$13*'Available Energy and Dispatch'!$C20),HLOOKUP(F$11,'Dependable Capacity'!$I$3:$P$9,3,FALSE)*$C20*F$13),0)</f>
        <v>0</v>
      </c>
      <c r="G20" s="412">
        <f>IFERROR(IF(G$11="Solar",(SUMIFS('Dependable Capacity'!$F$9:$F$14,'Dependable Capacity'!$C$9:$C$14,'Available Energy and Dispatch'!$B$14)*'Available Energy and Dispatch'!G$13*'Available Energy and Dispatch'!$C20),HLOOKUP(G$11,'Dependable Capacity'!$I$3:$P$9,3,FALSE)*$C20*G$13),0)</f>
        <v>0</v>
      </c>
      <c r="H20" s="412">
        <f>IFERROR(IF(H$11="Solar",(SUMIFS('Dependable Capacity'!$F$9:$F$14,'Dependable Capacity'!$C$9:$C$14,'Available Energy and Dispatch'!$B$14)*'Available Energy and Dispatch'!H$13*'Available Energy and Dispatch'!$C20),HLOOKUP(H$11,'Dependable Capacity'!$I$3:$P$9,3,FALSE)*$C20*H$13),0)</f>
        <v>0</v>
      </c>
      <c r="I20" s="412">
        <f>IFERROR(IF(I$11="Solar",(SUMIFS('Dependable Capacity'!$F$9:$F$14,'Dependable Capacity'!$C$9:$C$14,'Available Energy and Dispatch'!$B$14)*'Available Energy and Dispatch'!I$13*'Available Energy and Dispatch'!$C20),HLOOKUP(I$11,'Dependable Capacity'!$I$3:$P$9,3,FALSE)*$C20*I$13),0)</f>
        <v>0</v>
      </c>
      <c r="J20" s="412">
        <f>IFERROR(IF(J$11="Solar",(SUMIFS('Dependable Capacity'!$F$9:$F$14,'Dependable Capacity'!$C$9:$C$14,'Available Energy and Dispatch'!$B$14)*'Available Energy and Dispatch'!J$13*'Available Energy and Dispatch'!$C20),HLOOKUP(J$11,'Dependable Capacity'!$I$3:$P$9,3,FALSE)*$C20*J$13),0)</f>
        <v>0</v>
      </c>
      <c r="K20" s="412">
        <f>IFERROR(IF(K$11="Solar",(SUMIFS('Dependable Capacity'!$F$9:$F$14,'Dependable Capacity'!$C$9:$C$14,'Available Energy and Dispatch'!$B$14)*'Available Energy and Dispatch'!K$13*'Available Energy and Dispatch'!$C20),HLOOKUP(K$11,'Dependable Capacity'!$I$3:$P$9,3,FALSE)*$C20*K$13),0)</f>
        <v>0</v>
      </c>
      <c r="L20" s="413" t="str">
        <f t="shared" si="3"/>
        <v>NO</v>
      </c>
      <c r="M20" s="106"/>
      <c r="N20" s="445">
        <f>IF('Available Energy and Dispatch'!$E20&gt;$D20,$D20,IF('Available Energy and Dispatch'!$E20&lt;$D20,'Available Energy and Dispatch'!$E20,$D20-'Available Energy and Dispatch'!$E20))</f>
        <v>0</v>
      </c>
      <c r="O20" s="446">
        <f>IF(($D20-'Available Energy and Dispatch'!$N20)&gt;'Available Energy and Dispatch'!$F20,'Available Energy and Dispatch'!$F20,$D20-'Available Energy and Dispatch'!$N20)</f>
        <v>0</v>
      </c>
      <c r="P20" s="412">
        <f>IF(($D20-SUM('Available Energy and Dispatch'!$N20:$O20))&gt;'Available Energy and Dispatch'!$G20,'Available Energy and Dispatch'!$G20,(($D20-SUM('Available Energy and Dispatch'!$N20:$O20))))</f>
        <v>0</v>
      </c>
      <c r="Q20" s="412">
        <f>IF(($D20-SUM('Available Energy and Dispatch'!$N20:$P20))&gt;'Available Energy and Dispatch'!$H20,'Available Energy and Dispatch'!$H20,($D20-SUM('Available Energy and Dispatch'!$N20:$P20)))</f>
        <v>0</v>
      </c>
      <c r="R20" s="412">
        <f>IF(($D20-SUM('Available Energy and Dispatch'!$N20:$Q20))&gt;'Available Energy and Dispatch'!$I20,'Available Energy and Dispatch'!$I20,($D20-SUM('Available Energy and Dispatch'!$N20:$Q20)))</f>
        <v>0</v>
      </c>
      <c r="S20" s="412">
        <f>IF(($D20-SUM('Available Energy and Dispatch'!$N20:$R20))&gt;'Available Energy and Dispatch'!$J20,'Available Energy and Dispatch'!$J20,$D20-SUM('Available Energy and Dispatch'!$N20:$R20))</f>
        <v>0</v>
      </c>
      <c r="T20" s="412">
        <f>IF(IF('Available Energy and Dispatch'!$K20=0,"0",$D20-SUM($N20:$S20))&gt;'Available Energy and Dispatch'!$K20,'Available Energy and Dispatch'!$K20,IF('Available Energy and Dispatch'!$K20=0,"0",$D20-SUM($N20:$S20)))</f>
        <v>0</v>
      </c>
      <c r="U20" s="447">
        <f t="shared" si="4"/>
        <v>-9176</v>
      </c>
    </row>
    <row r="21" spans="2:21" x14ac:dyDescent="0.25">
      <c r="B21" s="409" t="s">
        <v>44</v>
      </c>
      <c r="C21" s="410">
        <f>Parameters!$C25</f>
        <v>720</v>
      </c>
      <c r="D21" s="411">
        <f>Parameters!G25</f>
        <v>7822</v>
      </c>
      <c r="E21" s="412">
        <f>IFERROR(IF(E$11="Solar",(SUMIFS('Dependable Capacity'!$F$9:$F$14,'Dependable Capacity'!$C$9:$C$14,'Available Energy and Dispatch'!$B$14)*'Available Energy and Dispatch'!E$13*'Available Energy and Dispatch'!$C21),HLOOKUP(E$11,'Dependable Capacity'!$I$3:$P$9,3,FALSE)*$C21*E$13),0)</f>
        <v>0</v>
      </c>
      <c r="F21" s="412">
        <f>IFERROR(IF(F$11="Solar",(SUMIFS('Dependable Capacity'!$F$9:$F$14,'Dependable Capacity'!$C$9:$C$14,'Available Energy and Dispatch'!$B$14)*'Available Energy and Dispatch'!F$13*'Available Energy and Dispatch'!$C21),HLOOKUP(F$11,'Dependable Capacity'!$I$3:$P$9,3,FALSE)*$C21*F$13),0)</f>
        <v>0</v>
      </c>
      <c r="G21" s="412">
        <f>IFERROR(IF(G$11="Solar",(SUMIFS('Dependable Capacity'!$F$9:$F$14,'Dependable Capacity'!$C$9:$C$14,'Available Energy and Dispatch'!$B$14)*'Available Energy and Dispatch'!G$13*'Available Energy and Dispatch'!$C21),HLOOKUP(G$11,'Dependable Capacity'!$I$3:$P$9,3,FALSE)*$C21*G$13),0)</f>
        <v>0</v>
      </c>
      <c r="H21" s="412">
        <f>IFERROR(IF(H$11="Solar",(SUMIFS('Dependable Capacity'!$F$9:$F$14,'Dependable Capacity'!$C$9:$C$14,'Available Energy and Dispatch'!$B$14)*'Available Energy and Dispatch'!H$13*'Available Energy and Dispatch'!$C21),HLOOKUP(H$11,'Dependable Capacity'!$I$3:$P$9,3,FALSE)*$C21*H$13),0)</f>
        <v>0</v>
      </c>
      <c r="I21" s="412">
        <f>IFERROR(IF(I$11="Solar",(SUMIFS('Dependable Capacity'!$F$9:$F$14,'Dependable Capacity'!$C$9:$C$14,'Available Energy and Dispatch'!$B$14)*'Available Energy and Dispatch'!I$13*'Available Energy and Dispatch'!$C21),HLOOKUP(I$11,'Dependable Capacity'!$I$3:$P$9,3,FALSE)*$C21*I$13),0)</f>
        <v>0</v>
      </c>
      <c r="J21" s="412">
        <f>IFERROR(IF(J$11="Solar",(SUMIFS('Dependable Capacity'!$F$9:$F$14,'Dependable Capacity'!$C$9:$C$14,'Available Energy and Dispatch'!$B$14)*'Available Energy and Dispatch'!J$13*'Available Energy and Dispatch'!$C21),HLOOKUP(J$11,'Dependable Capacity'!$I$3:$P$9,3,FALSE)*$C21*J$13),0)</f>
        <v>0</v>
      </c>
      <c r="K21" s="412">
        <f>IFERROR(IF(K$11="Solar",(SUMIFS('Dependable Capacity'!$F$9:$F$14,'Dependable Capacity'!$C$9:$C$14,'Available Energy and Dispatch'!$B$14)*'Available Energy and Dispatch'!K$13*'Available Energy and Dispatch'!$C21),HLOOKUP(K$11,'Dependable Capacity'!$I$3:$P$9,3,FALSE)*$C21*K$13),0)</f>
        <v>0</v>
      </c>
      <c r="L21" s="413" t="str">
        <f t="shared" si="3"/>
        <v>NO</v>
      </c>
      <c r="M21" s="106"/>
      <c r="N21" s="445">
        <f>IF('Available Energy and Dispatch'!$E21&gt;$D21,$D21,IF('Available Energy and Dispatch'!$E21&lt;$D21,'Available Energy and Dispatch'!$E21,$D21-'Available Energy and Dispatch'!$E21))</f>
        <v>0</v>
      </c>
      <c r="O21" s="446">
        <f>IF(($D21-'Available Energy and Dispatch'!$N21)&gt;'Available Energy and Dispatch'!$F21,'Available Energy and Dispatch'!$F21,$D21-'Available Energy and Dispatch'!$N21)</f>
        <v>0</v>
      </c>
      <c r="P21" s="412">
        <f>IF(($D21-SUM('Available Energy and Dispatch'!$N21:$O21))&gt;'Available Energy and Dispatch'!$G21,'Available Energy and Dispatch'!$G21,(($D21-SUM('Available Energy and Dispatch'!$N21:$O21))))</f>
        <v>0</v>
      </c>
      <c r="Q21" s="412">
        <f>IF(($D21-SUM('Available Energy and Dispatch'!$N21:$P21))&gt;'Available Energy and Dispatch'!$H21,'Available Energy and Dispatch'!$H21,($D21-SUM('Available Energy and Dispatch'!$N21:$P21)))</f>
        <v>0</v>
      </c>
      <c r="R21" s="412">
        <f>IF(($D21-SUM('Available Energy and Dispatch'!$N21:$Q21))&gt;'Available Energy and Dispatch'!$I21,'Available Energy and Dispatch'!$I21,($D21-SUM('Available Energy and Dispatch'!$N21:$Q21)))</f>
        <v>0</v>
      </c>
      <c r="S21" s="412">
        <f>IF(($D21-SUM('Available Energy and Dispatch'!$N21:$R21))&gt;'Available Energy and Dispatch'!$J21,'Available Energy and Dispatch'!$J21,$D21-SUM('Available Energy and Dispatch'!$N21:$R21))</f>
        <v>0</v>
      </c>
      <c r="T21" s="412">
        <f>IF(IF('Available Energy and Dispatch'!$K21=0,"0",$D21-SUM($N21:$S21))&gt;'Available Energy and Dispatch'!$K21,'Available Energy and Dispatch'!$K21,IF('Available Energy and Dispatch'!$K21=0,"0",$D21-SUM($N21:$S21)))</f>
        <v>0</v>
      </c>
      <c r="U21" s="447">
        <f t="shared" si="4"/>
        <v>-7822</v>
      </c>
    </row>
    <row r="22" spans="2:21" x14ac:dyDescent="0.25">
      <c r="B22" s="409" t="s">
        <v>45</v>
      </c>
      <c r="C22" s="410">
        <f>Parameters!$C26</f>
        <v>744</v>
      </c>
      <c r="D22" s="411">
        <f>Parameters!G26</f>
        <v>8195</v>
      </c>
      <c r="E22" s="412">
        <f>IFERROR(IF(E$11="Solar",(SUMIFS('Dependable Capacity'!$F$9:$F$14,'Dependable Capacity'!$C$9:$C$14,'Available Energy and Dispatch'!$B$14)*'Available Energy and Dispatch'!E$13*'Available Energy and Dispatch'!$C22),HLOOKUP(E$11,'Dependable Capacity'!$I$3:$P$9,3,FALSE)*$C22*E$13),0)</f>
        <v>0</v>
      </c>
      <c r="F22" s="412">
        <f>IFERROR(IF(F$11="Solar",(SUMIFS('Dependable Capacity'!$F$9:$F$14,'Dependable Capacity'!$C$9:$C$14,'Available Energy and Dispatch'!$B$14)*'Available Energy and Dispatch'!F$13*'Available Energy and Dispatch'!$C22),HLOOKUP(F$11,'Dependable Capacity'!$I$3:$P$9,3,FALSE)*$C22*F$13),0)</f>
        <v>0</v>
      </c>
      <c r="G22" s="412">
        <f>IFERROR(IF(G$11="Solar",(SUMIFS('Dependable Capacity'!$F$9:$F$14,'Dependable Capacity'!$C$9:$C$14,'Available Energy and Dispatch'!$B$14)*'Available Energy and Dispatch'!G$13*'Available Energy and Dispatch'!$C22),HLOOKUP(G$11,'Dependable Capacity'!$I$3:$P$9,3,FALSE)*$C22*G$13),0)</f>
        <v>0</v>
      </c>
      <c r="H22" s="412">
        <f>IFERROR(IF(H$11="Solar",(SUMIFS('Dependable Capacity'!$F$9:$F$14,'Dependable Capacity'!$C$9:$C$14,'Available Energy and Dispatch'!$B$14)*'Available Energy and Dispatch'!H$13*'Available Energy and Dispatch'!$C22),HLOOKUP(H$11,'Dependable Capacity'!$I$3:$P$9,3,FALSE)*$C22*H$13),0)</f>
        <v>0</v>
      </c>
      <c r="I22" s="412">
        <f>IFERROR(IF(I$11="Solar",(SUMIFS('Dependable Capacity'!$F$9:$F$14,'Dependable Capacity'!$C$9:$C$14,'Available Energy and Dispatch'!$B$14)*'Available Energy and Dispatch'!I$13*'Available Energy and Dispatch'!$C22),HLOOKUP(I$11,'Dependable Capacity'!$I$3:$P$9,3,FALSE)*$C22*I$13),0)</f>
        <v>0</v>
      </c>
      <c r="J22" s="412">
        <f>IFERROR(IF(J$11="Solar",(SUMIFS('Dependable Capacity'!$F$9:$F$14,'Dependable Capacity'!$C$9:$C$14,'Available Energy and Dispatch'!$B$14)*'Available Energy and Dispatch'!J$13*'Available Energy and Dispatch'!$C22),HLOOKUP(J$11,'Dependable Capacity'!$I$3:$P$9,3,FALSE)*$C22*J$13),0)</f>
        <v>0</v>
      </c>
      <c r="K22" s="412">
        <f>IFERROR(IF(K$11="Solar",(SUMIFS('Dependable Capacity'!$F$9:$F$14,'Dependable Capacity'!$C$9:$C$14,'Available Energy and Dispatch'!$B$14)*'Available Energy and Dispatch'!K$13*'Available Energy and Dispatch'!$C22),HLOOKUP(K$11,'Dependable Capacity'!$I$3:$P$9,3,FALSE)*$C22*K$13),0)</f>
        <v>0</v>
      </c>
      <c r="L22" s="413" t="str">
        <f t="shared" si="3"/>
        <v>NO</v>
      </c>
      <c r="M22" s="106"/>
      <c r="N22" s="445">
        <f>IF('Available Energy and Dispatch'!$E22&gt;$D22,$D22,IF('Available Energy and Dispatch'!$E22&lt;$D22,'Available Energy and Dispatch'!$E22,$D22-'Available Energy and Dispatch'!$E22))</f>
        <v>0</v>
      </c>
      <c r="O22" s="446">
        <f>IF(($D22-'Available Energy and Dispatch'!$N22)&gt;'Available Energy and Dispatch'!$F22,'Available Energy and Dispatch'!$F22,$D22-'Available Energy and Dispatch'!$N22)</f>
        <v>0</v>
      </c>
      <c r="P22" s="412">
        <f>IF(($D22-SUM('Available Energy and Dispatch'!$N22:$O22))&gt;'Available Energy and Dispatch'!$G22,'Available Energy and Dispatch'!$G22,(($D22-SUM('Available Energy and Dispatch'!$N22:$O22))))</f>
        <v>0</v>
      </c>
      <c r="Q22" s="412">
        <f>IF(($D22-SUM('Available Energy and Dispatch'!$N22:$P22))&gt;'Available Energy and Dispatch'!$H22,'Available Energy and Dispatch'!$H22,($D22-SUM('Available Energy and Dispatch'!$N22:$P22)))</f>
        <v>0</v>
      </c>
      <c r="R22" s="412">
        <f>IF(($D22-SUM('Available Energy and Dispatch'!$N22:$Q22))&gt;'Available Energy and Dispatch'!$I22,'Available Energy and Dispatch'!$I22,($D22-SUM('Available Energy and Dispatch'!$N22:$Q22)))</f>
        <v>0</v>
      </c>
      <c r="S22" s="412">
        <f>IF(($D22-SUM('Available Energy and Dispatch'!$N22:$R22))&gt;'Available Energy and Dispatch'!$J22,'Available Energy and Dispatch'!$J22,$D22-SUM('Available Energy and Dispatch'!$N22:$R22))</f>
        <v>0</v>
      </c>
      <c r="T22" s="412">
        <f>IF(IF('Available Energy and Dispatch'!$K22=0,"0",$D22-SUM($N22:$S22))&gt;'Available Energy and Dispatch'!$K22,'Available Energy and Dispatch'!$K22,IF('Available Energy and Dispatch'!$K22=0,"0",$D22-SUM($N22:$S22)))</f>
        <v>0</v>
      </c>
      <c r="U22" s="447">
        <f t="shared" si="4"/>
        <v>-8195</v>
      </c>
    </row>
    <row r="23" spans="2:21" x14ac:dyDescent="0.25">
      <c r="B23" s="409" t="s">
        <v>46</v>
      </c>
      <c r="C23" s="410">
        <f>Parameters!$C27</f>
        <v>744</v>
      </c>
      <c r="D23" s="411">
        <f>Parameters!G27</f>
        <v>8175</v>
      </c>
      <c r="E23" s="412">
        <f>IFERROR(IF(E$11="Solar",(SUMIFS('Dependable Capacity'!$F$9:$F$14,'Dependable Capacity'!$C$9:$C$14,'Available Energy and Dispatch'!$B$14)*'Available Energy and Dispatch'!E$13*'Available Energy and Dispatch'!$C23),HLOOKUP(E$11,'Dependable Capacity'!$I$3:$P$9,3,FALSE)*$C23*E$13),0)</f>
        <v>0</v>
      </c>
      <c r="F23" s="412">
        <f>IFERROR(IF(F$11="Solar",(SUMIFS('Dependable Capacity'!$F$9:$F$14,'Dependable Capacity'!$C$9:$C$14,'Available Energy and Dispatch'!$B$14)*'Available Energy and Dispatch'!F$13*'Available Energy and Dispatch'!$C23),HLOOKUP(F$11,'Dependable Capacity'!$I$3:$P$9,3,FALSE)*$C23*F$13),0)</f>
        <v>0</v>
      </c>
      <c r="G23" s="412">
        <f>IFERROR(IF(G$11="Solar",(SUMIFS('Dependable Capacity'!$F$9:$F$14,'Dependable Capacity'!$C$9:$C$14,'Available Energy and Dispatch'!$B$14)*'Available Energy and Dispatch'!G$13*'Available Energy and Dispatch'!$C23),HLOOKUP(G$11,'Dependable Capacity'!$I$3:$P$9,3,FALSE)*$C23*G$13),0)</f>
        <v>0</v>
      </c>
      <c r="H23" s="412">
        <f>IFERROR(IF(H$11="Solar",(SUMIFS('Dependable Capacity'!$F$9:$F$14,'Dependable Capacity'!$C$9:$C$14,'Available Energy and Dispatch'!$B$14)*'Available Energy and Dispatch'!H$13*'Available Energy and Dispatch'!$C23),HLOOKUP(H$11,'Dependable Capacity'!$I$3:$P$9,3,FALSE)*$C23*H$13),0)</f>
        <v>0</v>
      </c>
      <c r="I23" s="412">
        <f>IFERROR(IF(I$11="Solar",(SUMIFS('Dependable Capacity'!$F$9:$F$14,'Dependable Capacity'!$C$9:$C$14,'Available Energy and Dispatch'!$B$14)*'Available Energy and Dispatch'!I$13*'Available Energy and Dispatch'!$C23),HLOOKUP(I$11,'Dependable Capacity'!$I$3:$P$9,3,FALSE)*$C23*I$13),0)</f>
        <v>0</v>
      </c>
      <c r="J23" s="412">
        <f>IFERROR(IF(J$11="Solar",(SUMIFS('Dependable Capacity'!$F$9:$F$14,'Dependable Capacity'!$C$9:$C$14,'Available Energy and Dispatch'!$B$14)*'Available Energy and Dispatch'!J$13*'Available Energy and Dispatch'!$C23),HLOOKUP(J$11,'Dependable Capacity'!$I$3:$P$9,3,FALSE)*$C23*J$13),0)</f>
        <v>0</v>
      </c>
      <c r="K23" s="412">
        <f>IFERROR(IF(K$11="Solar",(SUMIFS('Dependable Capacity'!$F$9:$F$14,'Dependable Capacity'!$C$9:$C$14,'Available Energy and Dispatch'!$B$14)*'Available Energy and Dispatch'!K$13*'Available Energy and Dispatch'!$C23),HLOOKUP(K$11,'Dependable Capacity'!$I$3:$P$9,3,FALSE)*$C23*K$13),0)</f>
        <v>0</v>
      </c>
      <c r="L23" s="413" t="str">
        <f t="shared" si="3"/>
        <v>NO</v>
      </c>
      <c r="M23" s="106"/>
      <c r="N23" s="445">
        <f>IF('Available Energy and Dispatch'!$E23&gt;$D23,$D23,IF('Available Energy and Dispatch'!$E23&lt;$D23,'Available Energy and Dispatch'!$E23,$D23-'Available Energy and Dispatch'!$E23))</f>
        <v>0</v>
      </c>
      <c r="O23" s="446">
        <f>IF(($D23-'Available Energy and Dispatch'!$N23)&gt;'Available Energy and Dispatch'!$F23,'Available Energy and Dispatch'!$F23,$D23-'Available Energy and Dispatch'!$N23)</f>
        <v>0</v>
      </c>
      <c r="P23" s="412">
        <f>IF(($D23-SUM('Available Energy and Dispatch'!$N23:$O23))&gt;'Available Energy and Dispatch'!$G23,'Available Energy and Dispatch'!$G23,(($D23-SUM('Available Energy and Dispatch'!$N23:$O23))))</f>
        <v>0</v>
      </c>
      <c r="Q23" s="412">
        <f>IF(($D23-SUM('Available Energy and Dispatch'!$N23:$P23))&gt;'Available Energy and Dispatch'!$H23,'Available Energy and Dispatch'!$H23,($D23-SUM('Available Energy and Dispatch'!$N23:$P23)))</f>
        <v>0</v>
      </c>
      <c r="R23" s="412">
        <f>IF(($D23-SUM('Available Energy and Dispatch'!$N23:$Q23))&gt;'Available Energy and Dispatch'!$I23,'Available Energy and Dispatch'!$I23,($D23-SUM('Available Energy and Dispatch'!$N23:$Q23)))</f>
        <v>0</v>
      </c>
      <c r="S23" s="412">
        <f>IF(($D23-SUM('Available Energy and Dispatch'!$N23:$R23))&gt;'Available Energy and Dispatch'!$J23,'Available Energy and Dispatch'!$J23,$D23-SUM('Available Energy and Dispatch'!$N23:$R23))</f>
        <v>0</v>
      </c>
      <c r="T23" s="412">
        <f>IF(IF('Available Energy and Dispatch'!$K23=0,"0",$D23-SUM($N23:$S23))&gt;'Available Energy and Dispatch'!$K23,'Available Energy and Dispatch'!$K23,IF('Available Energy and Dispatch'!$K23=0,"0",$D23-SUM($N23:$S23)))</f>
        <v>0</v>
      </c>
      <c r="U23" s="447">
        <f t="shared" si="4"/>
        <v>-8175</v>
      </c>
    </row>
    <row r="24" spans="2:21" x14ac:dyDescent="0.25">
      <c r="B24" s="409" t="s">
        <v>47</v>
      </c>
      <c r="C24" s="410">
        <f>Parameters!$C28</f>
        <v>720</v>
      </c>
      <c r="D24" s="411">
        <f>Parameters!G28</f>
        <v>9075</v>
      </c>
      <c r="E24" s="412">
        <f>IFERROR(IF(E$11="Solar",(SUMIFS('Dependable Capacity'!$F$9:$F$14,'Dependable Capacity'!$C$9:$C$14,'Available Energy and Dispatch'!$B$14)*'Available Energy and Dispatch'!E$13*'Available Energy and Dispatch'!$C24),HLOOKUP(E$11,'Dependable Capacity'!$I$3:$P$9,3,FALSE)*$C24*E$13),0)</f>
        <v>0</v>
      </c>
      <c r="F24" s="412">
        <f>IFERROR(IF(F$11="Solar",(SUMIFS('Dependable Capacity'!$F$9:$F$14,'Dependable Capacity'!$C$9:$C$14,'Available Energy and Dispatch'!$B$14)*'Available Energy and Dispatch'!F$13*'Available Energy and Dispatch'!$C24),HLOOKUP(F$11,'Dependable Capacity'!$I$3:$P$9,3,FALSE)*$C24*F$13),0)</f>
        <v>0</v>
      </c>
      <c r="G24" s="412">
        <f>IFERROR(IF(G$11="Solar",(SUMIFS('Dependable Capacity'!$F$9:$F$14,'Dependable Capacity'!$C$9:$C$14,'Available Energy and Dispatch'!$B$14)*'Available Energy and Dispatch'!G$13*'Available Energy and Dispatch'!$C24),HLOOKUP(G$11,'Dependable Capacity'!$I$3:$P$9,3,FALSE)*$C24*G$13),0)</f>
        <v>0</v>
      </c>
      <c r="H24" s="412">
        <f>IFERROR(IF(H$11="Solar",(SUMIFS('Dependable Capacity'!$F$9:$F$14,'Dependable Capacity'!$C$9:$C$14,'Available Energy and Dispatch'!$B$14)*'Available Energy and Dispatch'!H$13*'Available Energy and Dispatch'!$C24),HLOOKUP(H$11,'Dependable Capacity'!$I$3:$P$9,3,FALSE)*$C24*H$13),0)</f>
        <v>0</v>
      </c>
      <c r="I24" s="412">
        <f>IFERROR(IF(I$11="Solar",(SUMIFS('Dependable Capacity'!$F$9:$F$14,'Dependable Capacity'!$C$9:$C$14,'Available Energy and Dispatch'!$B$14)*'Available Energy and Dispatch'!I$13*'Available Energy and Dispatch'!$C24),HLOOKUP(I$11,'Dependable Capacity'!$I$3:$P$9,3,FALSE)*$C24*I$13),0)</f>
        <v>0</v>
      </c>
      <c r="J24" s="412">
        <f>IFERROR(IF(J$11="Solar",(SUMIFS('Dependable Capacity'!$F$9:$F$14,'Dependable Capacity'!$C$9:$C$14,'Available Energy and Dispatch'!$B$14)*'Available Energy and Dispatch'!J$13*'Available Energy and Dispatch'!$C24),HLOOKUP(J$11,'Dependable Capacity'!$I$3:$P$9,3,FALSE)*$C24*J$13),0)</f>
        <v>0</v>
      </c>
      <c r="K24" s="412">
        <f>IFERROR(IF(K$11="Solar",(SUMIFS('Dependable Capacity'!$F$9:$F$14,'Dependable Capacity'!$C$9:$C$14,'Available Energy and Dispatch'!$B$14)*'Available Energy and Dispatch'!K$13*'Available Energy and Dispatch'!$C24),HLOOKUP(K$11,'Dependable Capacity'!$I$3:$P$9,3,FALSE)*$C24*K$13),0)</f>
        <v>0</v>
      </c>
      <c r="L24" s="413" t="str">
        <f t="shared" si="3"/>
        <v>NO</v>
      </c>
      <c r="M24" s="106"/>
      <c r="N24" s="445">
        <f>IF('Available Energy and Dispatch'!$E24&gt;$D24,$D24,IF('Available Energy and Dispatch'!$E24&lt;$D24,'Available Energy and Dispatch'!$E24,$D24-'Available Energy and Dispatch'!$E24))</f>
        <v>0</v>
      </c>
      <c r="O24" s="446">
        <f>IF(($D24-'Available Energy and Dispatch'!$N24)&gt;'Available Energy and Dispatch'!$F24,'Available Energy and Dispatch'!$F24,$D24-'Available Energy and Dispatch'!$N24)</f>
        <v>0</v>
      </c>
      <c r="P24" s="412">
        <f>IF(($D24-SUM('Available Energy and Dispatch'!$N24:$O24))&gt;'Available Energy and Dispatch'!$G24,'Available Energy and Dispatch'!$G24,(($D24-SUM('Available Energy and Dispatch'!$N24:$O24))))</f>
        <v>0</v>
      </c>
      <c r="Q24" s="412">
        <f>IF(($D24-SUM('Available Energy and Dispatch'!$N24:$P24))&gt;'Available Energy and Dispatch'!$H24,'Available Energy and Dispatch'!$H24,($D24-SUM('Available Energy and Dispatch'!$N24:$P24)))</f>
        <v>0</v>
      </c>
      <c r="R24" s="412">
        <f>IF(($D24-SUM('Available Energy and Dispatch'!$N24:$Q24))&gt;'Available Energy and Dispatch'!$I24,'Available Energy and Dispatch'!$I24,($D24-SUM('Available Energy and Dispatch'!$N24:$Q24)))</f>
        <v>0</v>
      </c>
      <c r="S24" s="412">
        <f>IF(($D24-SUM('Available Energy and Dispatch'!$N24:$R24))&gt;'Available Energy and Dispatch'!$J24,'Available Energy and Dispatch'!$J24,$D24-SUM('Available Energy and Dispatch'!$N24:$R24))</f>
        <v>0</v>
      </c>
      <c r="T24" s="412">
        <f>IF(IF('Available Energy and Dispatch'!$K24=0,"0",$D24-SUM($N24:$S24))&gt;'Available Energy and Dispatch'!$K24,'Available Energy and Dispatch'!$K24,IF('Available Energy and Dispatch'!$K24=0,"0",$D24-SUM($N24:$S24)))</f>
        <v>0</v>
      </c>
      <c r="U24" s="447">
        <f t="shared" si="4"/>
        <v>-9075</v>
      </c>
    </row>
    <row r="25" spans="2:21" x14ac:dyDescent="0.25">
      <c r="B25" s="409" t="s">
        <v>48</v>
      </c>
      <c r="C25" s="410">
        <f>Parameters!$C29</f>
        <v>744</v>
      </c>
      <c r="D25" s="411">
        <f>Parameters!G29</f>
        <v>9496</v>
      </c>
      <c r="E25" s="412">
        <f>IFERROR(IF(E$11="Solar",(SUMIFS('Dependable Capacity'!$F$9:$F$14,'Dependable Capacity'!$C$9:$C$14,'Available Energy and Dispatch'!$B$14)*'Available Energy and Dispatch'!E$13*'Available Energy and Dispatch'!$C25),HLOOKUP(E$11,'Dependable Capacity'!$I$3:$P$9,3,FALSE)*$C25*E$13),0)</f>
        <v>0</v>
      </c>
      <c r="F25" s="412">
        <f>IFERROR(IF(F$11="Solar",(SUMIFS('Dependable Capacity'!$F$9:$F$14,'Dependable Capacity'!$C$9:$C$14,'Available Energy and Dispatch'!$B$14)*'Available Energy and Dispatch'!F$13*'Available Energy and Dispatch'!$C25),HLOOKUP(F$11,'Dependable Capacity'!$I$3:$P$9,3,FALSE)*$C25*F$13),0)</f>
        <v>0</v>
      </c>
      <c r="G25" s="412">
        <f>IFERROR(IF(G$11="Solar",(SUMIFS('Dependable Capacity'!$F$9:$F$14,'Dependable Capacity'!$C$9:$C$14,'Available Energy and Dispatch'!$B$14)*'Available Energy and Dispatch'!G$13*'Available Energy and Dispatch'!$C25),HLOOKUP(G$11,'Dependable Capacity'!$I$3:$P$9,3,FALSE)*$C25*G$13),0)</f>
        <v>0</v>
      </c>
      <c r="H25" s="412">
        <f>IFERROR(IF(H$11="Solar",(SUMIFS('Dependable Capacity'!$F$9:$F$14,'Dependable Capacity'!$C$9:$C$14,'Available Energy and Dispatch'!$B$14)*'Available Energy and Dispatch'!H$13*'Available Energy and Dispatch'!$C25),HLOOKUP(H$11,'Dependable Capacity'!$I$3:$P$9,3,FALSE)*$C25*H$13),0)</f>
        <v>0</v>
      </c>
      <c r="I25" s="412">
        <f>IFERROR(IF(I$11="Solar",(SUMIFS('Dependable Capacity'!$F$9:$F$14,'Dependable Capacity'!$C$9:$C$14,'Available Energy and Dispatch'!$B$14)*'Available Energy and Dispatch'!I$13*'Available Energy and Dispatch'!$C25),HLOOKUP(I$11,'Dependable Capacity'!$I$3:$P$9,3,FALSE)*$C25*I$13),0)</f>
        <v>0</v>
      </c>
      <c r="J25" s="412">
        <f>IFERROR(IF(J$11="Solar",(SUMIFS('Dependable Capacity'!$F$9:$F$14,'Dependable Capacity'!$C$9:$C$14,'Available Energy and Dispatch'!$B$14)*'Available Energy and Dispatch'!J$13*'Available Energy and Dispatch'!$C25),HLOOKUP(J$11,'Dependable Capacity'!$I$3:$P$9,3,FALSE)*$C25*J$13),0)</f>
        <v>0</v>
      </c>
      <c r="K25" s="412">
        <f>IFERROR(IF(K$11="Solar",(SUMIFS('Dependable Capacity'!$F$9:$F$14,'Dependable Capacity'!$C$9:$C$14,'Available Energy and Dispatch'!$B$14)*'Available Energy and Dispatch'!K$13*'Available Energy and Dispatch'!$C25),HLOOKUP(K$11,'Dependable Capacity'!$I$3:$P$9,3,FALSE)*$C25*K$13),0)</f>
        <v>0</v>
      </c>
      <c r="L25" s="413" t="str">
        <f t="shared" si="3"/>
        <v>NO</v>
      </c>
      <c r="M25" s="106"/>
      <c r="N25" s="445">
        <f>IF('Available Energy and Dispatch'!$E25&gt;$D25,$D25,IF('Available Energy and Dispatch'!$E25&lt;$D25,'Available Energy and Dispatch'!$E25,$D25-'Available Energy and Dispatch'!$E25))</f>
        <v>0</v>
      </c>
      <c r="O25" s="446">
        <f>IF(($D25-'Available Energy and Dispatch'!$N25)&gt;'Available Energy and Dispatch'!$F25,'Available Energy and Dispatch'!$F25,$D25-'Available Energy and Dispatch'!$N25)</f>
        <v>0</v>
      </c>
      <c r="P25" s="412">
        <f>IF(($D25-SUM('Available Energy and Dispatch'!$N25:$O25))&gt;'Available Energy and Dispatch'!$G25,'Available Energy and Dispatch'!$G25,(($D25-SUM('Available Energy and Dispatch'!$N25:$O25))))</f>
        <v>0</v>
      </c>
      <c r="Q25" s="412">
        <f>IF(($D25-SUM('Available Energy and Dispatch'!$N25:$P25))&gt;'Available Energy and Dispatch'!$H25,'Available Energy and Dispatch'!$H25,($D25-SUM('Available Energy and Dispatch'!$N25:$P25)))</f>
        <v>0</v>
      </c>
      <c r="R25" s="412">
        <f>IF(($D25-SUM('Available Energy and Dispatch'!$N25:$Q25))&gt;'Available Energy and Dispatch'!$I25,'Available Energy and Dispatch'!$I25,($D25-SUM('Available Energy and Dispatch'!$N25:$Q25)))</f>
        <v>0</v>
      </c>
      <c r="S25" s="412">
        <f>IF(($D25-SUM('Available Energy and Dispatch'!$N25:$R25))&gt;'Available Energy and Dispatch'!$J25,'Available Energy and Dispatch'!$J25,$D25-SUM('Available Energy and Dispatch'!$N25:$R25))</f>
        <v>0</v>
      </c>
      <c r="T25" s="412">
        <f>IF(IF('Available Energy and Dispatch'!$K25=0,"0",$D25-SUM($N25:$S25))&gt;'Available Energy and Dispatch'!$K25,'Available Energy and Dispatch'!$K25,IF('Available Energy and Dispatch'!$K25=0,"0",$D25-SUM($N25:$S25)))</f>
        <v>0</v>
      </c>
      <c r="U25" s="447">
        <f t="shared" si="4"/>
        <v>-9496</v>
      </c>
    </row>
    <row r="26" spans="2:21" x14ac:dyDescent="0.25">
      <c r="B26" s="409" t="s">
        <v>49</v>
      </c>
      <c r="C26" s="410">
        <f>Parameters!$C30</f>
        <v>720</v>
      </c>
      <c r="D26" s="411">
        <f>Parameters!G30</f>
        <v>8897</v>
      </c>
      <c r="E26" s="412">
        <f>IFERROR(IF(E$11="Solar",(SUMIFS('Dependable Capacity'!$F$9:$F$14,'Dependable Capacity'!$C$9:$C$14,'Available Energy and Dispatch'!$B$14)*'Available Energy and Dispatch'!E$13*'Available Energy and Dispatch'!$C26),HLOOKUP(E$11,'Dependable Capacity'!$I$3:$P$9,3,FALSE)*$C26*E$13),0)</f>
        <v>0</v>
      </c>
      <c r="F26" s="412">
        <f>IFERROR(IF(F$11="Solar",(SUMIFS('Dependable Capacity'!$F$9:$F$14,'Dependable Capacity'!$C$9:$C$14,'Available Energy and Dispatch'!$B$14)*'Available Energy and Dispatch'!F$13*'Available Energy and Dispatch'!$C26),HLOOKUP(F$11,'Dependable Capacity'!$I$3:$P$9,3,FALSE)*$C26*F$13),0)</f>
        <v>0</v>
      </c>
      <c r="G26" s="412">
        <f>IFERROR(IF(G$11="Solar",(SUMIFS('Dependable Capacity'!$F$9:$F$14,'Dependable Capacity'!$C$9:$C$14,'Available Energy and Dispatch'!$B$14)*'Available Energy and Dispatch'!G$13*'Available Energy and Dispatch'!$C26),HLOOKUP(G$11,'Dependable Capacity'!$I$3:$P$9,3,FALSE)*$C26*G$13),0)</f>
        <v>0</v>
      </c>
      <c r="H26" s="412">
        <f>IFERROR(IF(H$11="Solar",(SUMIFS('Dependable Capacity'!$F$9:$F$14,'Dependable Capacity'!$C$9:$C$14,'Available Energy and Dispatch'!$B$14)*'Available Energy and Dispatch'!H$13*'Available Energy and Dispatch'!$C26),HLOOKUP(H$11,'Dependable Capacity'!$I$3:$P$9,3,FALSE)*$C26*H$13),0)</f>
        <v>0</v>
      </c>
      <c r="I26" s="412">
        <f>IFERROR(IF(I$11="Solar",(SUMIFS('Dependable Capacity'!$F$9:$F$14,'Dependable Capacity'!$C$9:$C$14,'Available Energy and Dispatch'!$B$14)*'Available Energy and Dispatch'!I$13*'Available Energy and Dispatch'!$C26),HLOOKUP(I$11,'Dependable Capacity'!$I$3:$P$9,3,FALSE)*$C26*I$13),0)</f>
        <v>0</v>
      </c>
      <c r="J26" s="412">
        <f>IFERROR(IF(J$11="Solar",(SUMIFS('Dependable Capacity'!$F$9:$F$14,'Dependable Capacity'!$C$9:$C$14,'Available Energy and Dispatch'!$B$14)*'Available Energy and Dispatch'!J$13*'Available Energy and Dispatch'!$C26),HLOOKUP(J$11,'Dependable Capacity'!$I$3:$P$9,3,FALSE)*$C26*J$13),0)</f>
        <v>0</v>
      </c>
      <c r="K26" s="412">
        <f>IFERROR(IF(K$11="Solar",(SUMIFS('Dependable Capacity'!$F$9:$F$14,'Dependable Capacity'!$C$9:$C$14,'Available Energy and Dispatch'!$B$14)*'Available Energy and Dispatch'!K$13*'Available Energy and Dispatch'!$C26),HLOOKUP(K$11,'Dependable Capacity'!$I$3:$P$9,3,FALSE)*$C26*K$13),0)</f>
        <v>0</v>
      </c>
      <c r="L26" s="413" t="str">
        <f t="shared" si="3"/>
        <v>NO</v>
      </c>
      <c r="M26" s="106"/>
      <c r="N26" s="445">
        <f>IF('Available Energy and Dispatch'!$E26&gt;$D26,$D26,IF('Available Energy and Dispatch'!$E26&lt;$D26,'Available Energy and Dispatch'!$E26,$D26-'Available Energy and Dispatch'!$E26))</f>
        <v>0</v>
      </c>
      <c r="O26" s="446">
        <f>IF(($D26-'Available Energy and Dispatch'!$N26)&gt;'Available Energy and Dispatch'!$F26,'Available Energy and Dispatch'!$F26,$D26-'Available Energy and Dispatch'!$N26)</f>
        <v>0</v>
      </c>
      <c r="P26" s="412">
        <f>IF(($D26-SUM('Available Energy and Dispatch'!$N26:$O26))&gt;'Available Energy and Dispatch'!$G26,'Available Energy and Dispatch'!$G26,(($D26-SUM('Available Energy and Dispatch'!$N26:$O26))))</f>
        <v>0</v>
      </c>
      <c r="Q26" s="412">
        <f>IF(($D26-SUM('Available Energy and Dispatch'!$N26:$P26))&gt;'Available Energy and Dispatch'!$H26,'Available Energy and Dispatch'!$H26,($D26-SUM('Available Energy and Dispatch'!$N26:$P26)))</f>
        <v>0</v>
      </c>
      <c r="R26" s="412">
        <f>IF(($D26-SUM('Available Energy and Dispatch'!$N26:$Q26))&gt;'Available Energy and Dispatch'!$I26,'Available Energy and Dispatch'!$I26,($D26-SUM('Available Energy and Dispatch'!$N26:$Q26)))</f>
        <v>0</v>
      </c>
      <c r="S26" s="412">
        <f>IF(($D26-SUM('Available Energy and Dispatch'!$N26:$R26))&gt;'Available Energy and Dispatch'!$J26,'Available Energy and Dispatch'!$J26,$D26-SUM('Available Energy and Dispatch'!$N26:$R26))</f>
        <v>0</v>
      </c>
      <c r="T26" s="412">
        <f>IF(IF('Available Energy and Dispatch'!$K26=0,"0",$D26-SUM($N26:$S26))&gt;'Available Energy and Dispatch'!$K26,'Available Energy and Dispatch'!$K26,IF('Available Energy and Dispatch'!$K26=0,"0",$D26-SUM($N26:$S26)))</f>
        <v>0</v>
      </c>
      <c r="U26" s="447">
        <f t="shared" si="4"/>
        <v>-8897</v>
      </c>
    </row>
    <row r="27" spans="2:21" ht="13.8" thickBot="1" x14ac:dyDescent="0.3">
      <c r="B27" s="394" t="s">
        <v>188</v>
      </c>
      <c r="C27" s="414"/>
      <c r="D27" s="415">
        <f>SUM(D15:D26)</f>
        <v>104209</v>
      </c>
      <c r="E27" s="416">
        <f t="shared" ref="E27:K27" si="5">SUM(E15:E26)</f>
        <v>0</v>
      </c>
      <c r="F27" s="416">
        <f t="shared" si="5"/>
        <v>0</v>
      </c>
      <c r="G27" s="417">
        <f t="shared" si="5"/>
        <v>0</v>
      </c>
      <c r="H27" s="417">
        <f t="shared" si="5"/>
        <v>0</v>
      </c>
      <c r="I27" s="417">
        <f t="shared" si="5"/>
        <v>0</v>
      </c>
      <c r="J27" s="417">
        <f t="shared" si="5"/>
        <v>0</v>
      </c>
      <c r="K27" s="417">
        <f t="shared" si="5"/>
        <v>0</v>
      </c>
      <c r="L27" s="418"/>
      <c r="M27" s="106"/>
      <c r="N27" s="448">
        <f t="shared" ref="N27:T27" si="6">SUM(N15:N26)</f>
        <v>0</v>
      </c>
      <c r="O27" s="416">
        <f t="shared" si="6"/>
        <v>0</v>
      </c>
      <c r="P27" s="416">
        <f t="shared" si="6"/>
        <v>0</v>
      </c>
      <c r="Q27" s="416">
        <f t="shared" si="6"/>
        <v>0</v>
      </c>
      <c r="R27" s="416">
        <f t="shared" si="6"/>
        <v>0</v>
      </c>
      <c r="S27" s="416">
        <f t="shared" si="6"/>
        <v>0</v>
      </c>
      <c r="T27" s="416">
        <f t="shared" si="6"/>
        <v>0</v>
      </c>
      <c r="U27" s="449"/>
    </row>
    <row r="28" spans="2:21" s="53" customFormat="1" ht="13.8" thickBot="1" x14ac:dyDescent="0.3">
      <c r="B28" s="171"/>
      <c r="C28" s="184"/>
      <c r="D28" s="185"/>
      <c r="E28" s="186"/>
      <c r="F28" s="186"/>
      <c r="G28" s="185"/>
      <c r="H28" s="185"/>
      <c r="I28" s="185"/>
      <c r="J28" s="185"/>
      <c r="K28" s="185"/>
      <c r="L28" s="184"/>
      <c r="M28" s="54"/>
      <c r="N28" s="186"/>
      <c r="O28" s="186"/>
      <c r="P28" s="186"/>
      <c r="Q28" s="186"/>
      <c r="R28" s="186"/>
      <c r="S28" s="186"/>
      <c r="T28" s="186"/>
      <c r="U28" s="187"/>
    </row>
    <row r="29" spans="2:21" ht="15" customHeight="1" x14ac:dyDescent="0.25">
      <c r="B29" s="419">
        <v>2023</v>
      </c>
      <c r="C29" s="405"/>
      <c r="D29" s="420"/>
      <c r="E29" s="421"/>
      <c r="F29" s="422"/>
      <c r="G29" s="421"/>
      <c r="H29" s="421"/>
      <c r="I29" s="393"/>
      <c r="J29" s="421"/>
      <c r="K29" s="421"/>
      <c r="L29" s="423"/>
      <c r="M29" s="838" t="s">
        <v>304</v>
      </c>
      <c r="N29" s="841" t="str">
        <f>IF(N$11="Hydro",HLOOKUP(N$11,'Dependable Capacity'!$I$3:$P$9,4,FALSE),IF(N$11="Solar",HLOOKUP(N$11,'Dependable Capacity'!$I$3:$P$9,4,FALSE),IF(N$11="Biomass",HLOOKUP(N$11,'Dependable Capacity'!$I$3:$P$9,4,FALSE),IF(N$11="Biodiesel",HLOOKUP(N$11,'Dependable Capacity'!$I$3:$P$9,4,FALSE),IF(N$11="LNG",HLOOKUP(N$11,'Dependable Capacity'!$I$3:$P$9,4,FALSE),IF(N$11="Bunker",HLOOKUP(N$11,'Dependable Capacity'!$I$3:$P$9,4,FALSE),IF(N$11="LFO Diesel",HLOOKUP(N$11,'Dependable Capacity'!$I$3:$P$9,4,FALSE),"")))))))</f>
        <v/>
      </c>
      <c r="O29" s="842" t="str">
        <f>IF(O$11="Hydro",HLOOKUP(O$11,'Dependable Capacity'!$I$3:$P$9,4,FALSE),IF(O$11="Solar",HLOOKUP(O$11,'Dependable Capacity'!$I$3:$P$9,4,FALSE),IF(O$11="Biomass",HLOOKUP(O$11,'Dependable Capacity'!$I$3:$P$9,4,FALSE),IF(O$11="Biodiesel",HLOOKUP(O$11,'Dependable Capacity'!$I$3:$P$9,4,FALSE),IF(O$11="LNG",HLOOKUP(O$11,'Dependable Capacity'!$I$3:$P$9,4,FALSE),IF(O$11="Bunker",HLOOKUP(O$11,'Dependable Capacity'!$I$3:$P$9,4,FALSE),IF(O$11="LFO Diesel",HLOOKUP(O$11,'Dependable Capacity'!$I$3:$P$9,4,FALSE),"")))))))</f>
        <v/>
      </c>
      <c r="P29" s="842" t="str">
        <f>IF(P$11="Hydro",HLOOKUP(P$11,'Dependable Capacity'!$I$3:$P$9,4,FALSE),IF(P$11="Solar",HLOOKUP(P$11,'Dependable Capacity'!$I$3:$P$9,4,FALSE),IF(P$11="Biomass",HLOOKUP(P$11,'Dependable Capacity'!$I$3:$P$9,4,FALSE),IF(P$11="Biodiesel",HLOOKUP(P$11,'Dependable Capacity'!$I$3:$P$9,4,FALSE),IF(P$11="LNG",HLOOKUP(P$11,'Dependable Capacity'!$I$3:$P$9,4,FALSE),IF(P$11="Bunker",HLOOKUP(P$11,'Dependable Capacity'!$I$3:$P$9,4,FALSE),IF(P$11="LFO Diesel",HLOOKUP(P$11,'Dependable Capacity'!$I$3:$P$9,4,FALSE),"")))))))</f>
        <v/>
      </c>
      <c r="Q29" s="842" t="str">
        <f>IF(Q$11="Hydro",HLOOKUP(Q$11,'Dependable Capacity'!$I$3:$P$9,4,FALSE),IF(Q$11="Solar",HLOOKUP(Q$11,'Dependable Capacity'!$I$3:$P$9,4,FALSE),IF(Q$11="Biomass",HLOOKUP(Q$11,'Dependable Capacity'!$I$3:$P$9,4,FALSE),IF(Q$11="Biodiesel",HLOOKUP(Q$11,'Dependable Capacity'!$I$3:$P$9,4,FALSE),IF(Q$11="LNG",HLOOKUP(Q$11,'Dependable Capacity'!$I$3:$P$9,4,FALSE),IF(Q$11="Bunker",HLOOKUP(Q$11,'Dependable Capacity'!$I$3:$P$9,4,FALSE),IF(Q$11="LFO Diesel",HLOOKUP(Q$11,'Dependable Capacity'!$I$3:$P$9,4,FALSE),"")))))))</f>
        <v/>
      </c>
      <c r="R29" s="842" t="str">
        <f>IF(R$11="Hydro",HLOOKUP(R$11,'Dependable Capacity'!$I$3:$P$9,4,FALSE),IF(R$11="Solar",HLOOKUP(R$11,'Dependable Capacity'!$I$3:$P$9,4,FALSE),IF(R$11="Biomass",HLOOKUP(R$11,'Dependable Capacity'!$I$3:$P$9,4,FALSE),IF(R$11="Biodiesel",HLOOKUP(R$11,'Dependable Capacity'!$I$3:$P$9,4,FALSE),IF(R$11="LNG",HLOOKUP(R$11,'Dependable Capacity'!$I$3:$P$9,4,FALSE),IF(R$11="Bunker",HLOOKUP(R$11,'Dependable Capacity'!$I$3:$P$9,4,FALSE),IF(R$11="LFO Diesel",HLOOKUP(R$11,'Dependable Capacity'!$I$3:$P$9,4,FALSE),"")))))))</f>
        <v/>
      </c>
      <c r="S29" s="842" t="str">
        <f>IF(S$11="Hydro",HLOOKUP(S$11,'Dependable Capacity'!$I$3:$P$9,4,FALSE),IF(S$11="Solar",HLOOKUP(S$11,'Dependable Capacity'!$I$3:$P$9,4,FALSE),IF(S$11="Biomass",HLOOKUP(S$11,'Dependable Capacity'!$I$3:$P$9,4,FALSE),IF(S$11="Biodiesel",HLOOKUP(S$11,'Dependable Capacity'!$I$3:$P$9,4,FALSE),IF(S$11="LNG",HLOOKUP(S$11,'Dependable Capacity'!$I$3:$P$9,4,FALSE),IF(S$11="Bunker",HLOOKUP(S$11,'Dependable Capacity'!$I$3:$P$9,4,FALSE),IF(S$11="LFO Diesel",HLOOKUP(S$11,'Dependable Capacity'!$I$3:$P$9,4,FALSE),"")))))))</f>
        <v/>
      </c>
      <c r="T29" s="842" t="str">
        <f>IF(T$11="Hydro",HLOOKUP(T$11,'Dependable Capacity'!$I$3:$P$9,4,FALSE),IF(T$11="Solar",HLOOKUP(T$11,'Dependable Capacity'!$I$3:$P$9,4,FALSE),IF(T$11="Biomass",HLOOKUP(T$11,'Dependable Capacity'!$I$3:$P$9,4,FALSE),IF(T$11="Biodiesel",HLOOKUP(T$11,'Dependable Capacity'!$I$3:$P$9,4,FALSE),IF(T$11="LNG",HLOOKUP(T$11,'Dependable Capacity'!$I$3:$P$9,4,FALSE),IF(T$11="Bunker",HLOOKUP(T$11,'Dependable Capacity'!$I$3:$P$9,4,FALSE),IF(T$11="LFO Diesel",HLOOKUP(T$11,'Dependable Capacity'!$I$3:$P$9,4,FALSE),"")))))))</f>
        <v/>
      </c>
      <c r="U29" s="450"/>
    </row>
    <row r="30" spans="2:21" ht="15" customHeight="1" thickBot="1" x14ac:dyDescent="0.3">
      <c r="B30" s="424"/>
      <c r="C30" s="410"/>
      <c r="D30" s="425"/>
      <c r="E30" s="426"/>
      <c r="F30" s="427"/>
      <c r="G30" s="426"/>
      <c r="H30" s="426"/>
      <c r="I30" s="428"/>
      <c r="J30" s="426"/>
      <c r="K30" s="426"/>
      <c r="L30" s="429"/>
      <c r="M30" s="838" t="s">
        <v>303</v>
      </c>
      <c r="N30" s="479" t="str">
        <f>IFERROR(N43/8760/N29,"")</f>
        <v/>
      </c>
      <c r="O30" s="480" t="str">
        <f t="shared" ref="O30:T30" si="7">IFERROR(O43/8760/O29,"")</f>
        <v/>
      </c>
      <c r="P30" s="480" t="str">
        <f t="shared" si="7"/>
        <v/>
      </c>
      <c r="Q30" s="480" t="str">
        <f t="shared" si="7"/>
        <v/>
      </c>
      <c r="R30" s="480" t="str">
        <f t="shared" si="7"/>
        <v/>
      </c>
      <c r="S30" s="480" t="str">
        <f t="shared" si="7"/>
        <v/>
      </c>
      <c r="T30" s="480" t="str">
        <f t="shared" si="7"/>
        <v/>
      </c>
      <c r="U30" s="451"/>
    </row>
    <row r="31" spans="2:21" x14ac:dyDescent="0.25">
      <c r="B31" s="409" t="s">
        <v>38</v>
      </c>
      <c r="C31" s="410">
        <f t="shared" ref="C31:C42" si="8">C15</f>
        <v>744</v>
      </c>
      <c r="D31" s="411">
        <f>Parameters!I19</f>
        <v>8396</v>
      </c>
      <c r="E31" s="430">
        <f>IFERROR(IF(E$11="Solar",(SUMIFS('Dependable Capacity'!$F$9:$F$14,'Dependable Capacity'!$C$9:$C$14,'Available Energy and Dispatch'!$B$29)*'Available Energy and Dispatch'!E$13*'Available Energy and Dispatch'!$C31),HLOOKUP(E$11,'Dependable Capacity'!$I$3:$P$9,4,FALSE)*$C31*E$13),0)</f>
        <v>0</v>
      </c>
      <c r="F31" s="430">
        <f>IFERROR(IF(F$11="Solar",(SUMIFS('Dependable Capacity'!$F$9:$F$14,'Dependable Capacity'!$C$9:$C$14,'Available Energy and Dispatch'!$B$29)*'Available Energy and Dispatch'!F$13*'Available Energy and Dispatch'!$C31),HLOOKUP(F$11,'Dependable Capacity'!$I$3:$P$9,4,FALSE)*$C31*F$13),0)</f>
        <v>0</v>
      </c>
      <c r="G31" s="430">
        <f>IFERROR(IF(G$11="Solar",(SUMIFS('Dependable Capacity'!$F$9:$F$14,'Dependable Capacity'!$C$9:$C$14,'Available Energy and Dispatch'!$B$29)*'Available Energy and Dispatch'!G$13*'Available Energy and Dispatch'!$C31),HLOOKUP(G$11,'Dependable Capacity'!$I$3:$P$9,4,FALSE)*$C31*G$13),0)</f>
        <v>0</v>
      </c>
      <c r="H31" s="430">
        <f>IFERROR(IF(H$11="Solar",(SUMIFS('Dependable Capacity'!$F$9:$F$14,'Dependable Capacity'!$C$9:$C$14,'Available Energy and Dispatch'!$B$29)*'Available Energy and Dispatch'!H$13*'Available Energy and Dispatch'!$C31),HLOOKUP(H$11,'Dependable Capacity'!$I$3:$P$9,4,FALSE)*$C31*H$13),0)</f>
        <v>0</v>
      </c>
      <c r="I31" s="430">
        <f>IFERROR(IF(I$11="Solar",(SUMIFS('Dependable Capacity'!$F$9:$F$14,'Dependable Capacity'!$C$9:$C$14,'Available Energy and Dispatch'!$B$29)*'Available Energy and Dispatch'!I$13*'Available Energy and Dispatch'!$C31),HLOOKUP(I$11,'Dependable Capacity'!$I$3:$P$9,4,FALSE)*$C31*I$13),0)</f>
        <v>0</v>
      </c>
      <c r="J31" s="430">
        <f>IFERROR(IF(J$11="Solar",(SUMIFS('Dependable Capacity'!$F$9:$F$14,'Dependable Capacity'!$C$9:$C$14,'Available Energy and Dispatch'!$B$29)*'Available Energy and Dispatch'!J$13*'Available Energy and Dispatch'!$C31),HLOOKUP(J$11,'Dependable Capacity'!$I$3:$P$9,4,FALSE)*$C31*J$13),0)</f>
        <v>0</v>
      </c>
      <c r="K31" s="430">
        <f>IFERROR(IF(K$11="Solar",(SUMIFS('Dependable Capacity'!$F$9:$F$14,'Dependable Capacity'!$C$9:$C$14,'Available Energy and Dispatch'!$B$29)*'Available Energy and Dispatch'!K$13*'Available Energy and Dispatch'!$C31),HLOOKUP(K$11,'Dependable Capacity'!$I$3:$P$9,4,FALSE)*$C31*K$13),0)</f>
        <v>0</v>
      </c>
      <c r="L31" s="413" t="str">
        <f t="shared" ref="L31:L42" si="9">IF(SUM($E31:$K31)&gt;=$D31,"YES","NO")</f>
        <v>NO</v>
      </c>
      <c r="M31" s="106"/>
      <c r="N31" s="452">
        <f>IF('Available Energy and Dispatch'!$E31&gt;$D31,$D31,IF('Available Energy and Dispatch'!$E31&lt;$D31,'Available Energy and Dispatch'!$E31,$D31-'Available Energy and Dispatch'!$E31))</f>
        <v>0</v>
      </c>
      <c r="O31" s="453">
        <f>IF(($D31-'Available Energy and Dispatch'!$N31)&gt;'Available Energy and Dispatch'!$F31,'Available Energy and Dispatch'!$F31,$D31-'Available Energy and Dispatch'!$N31)</f>
        <v>0</v>
      </c>
      <c r="P31" s="454">
        <f>IF(($D31-SUM('Available Energy and Dispatch'!$N31:$O31))&gt;'Available Energy and Dispatch'!$G31,'Available Energy and Dispatch'!$G31,(($D31-SUM('Available Energy and Dispatch'!$N31:$O31))))</f>
        <v>0</v>
      </c>
      <c r="Q31" s="454">
        <f>IF(($D31-SUM('Available Energy and Dispatch'!$N31:$P31))&gt;'Available Energy and Dispatch'!$H31,'Available Energy and Dispatch'!$H31,($D31-SUM('Available Energy and Dispatch'!$N31:$P31)))</f>
        <v>0</v>
      </c>
      <c r="R31" s="454">
        <f>IF(($D31-SUM('Available Energy and Dispatch'!$N31:$Q31))&gt;'Available Energy and Dispatch'!$I31,'Available Energy and Dispatch'!$I31,($D31-SUM('Available Energy and Dispatch'!$N31:$Q31)))</f>
        <v>0</v>
      </c>
      <c r="S31" s="454">
        <f>IF(($D31-SUM('Available Energy and Dispatch'!$N31:$R31))&gt;'Available Energy and Dispatch'!$J31,'Available Energy and Dispatch'!$J31,$D31-SUM('Available Energy and Dispatch'!$N31:$R31))</f>
        <v>0</v>
      </c>
      <c r="T31" s="454">
        <f>IF(IF('Available Energy and Dispatch'!$K31=0,"0",$D31-SUM($N31:$S31))&gt;'Available Energy and Dispatch'!$K31,'Available Energy and Dispatch'!$K31,IF('Available Energy and Dispatch'!$K31=0,"0",$D31-SUM($N31:$S31)))</f>
        <v>0</v>
      </c>
      <c r="U31" s="444">
        <f t="shared" ref="U31:U42" si="10">SUM(N31:T31)-$D31</f>
        <v>-8396</v>
      </c>
    </row>
    <row r="32" spans="2:21" x14ac:dyDescent="0.25">
      <c r="B32" s="409" t="s">
        <v>39</v>
      </c>
      <c r="C32" s="410">
        <f t="shared" si="8"/>
        <v>744</v>
      </c>
      <c r="D32" s="411">
        <f>Parameters!I20</f>
        <v>8635</v>
      </c>
      <c r="E32" s="430">
        <f>IFERROR(IF(E$11="Solar",(SUMIFS('Dependable Capacity'!$F$9:$F$14,'Dependable Capacity'!$C$9:$C$14,'Available Energy and Dispatch'!$B$29)*'Available Energy and Dispatch'!E$13*'Available Energy and Dispatch'!$C32),HLOOKUP(E$11,'Dependable Capacity'!$I$3:$P$9,4,FALSE)*$C32*E$13),0)</f>
        <v>0</v>
      </c>
      <c r="F32" s="430">
        <f>IFERROR(IF(F$11="Solar",(SUMIFS('Dependable Capacity'!$F$9:$F$14,'Dependable Capacity'!$C$9:$C$14,'Available Energy and Dispatch'!$B$29)*'Available Energy and Dispatch'!F$13*'Available Energy and Dispatch'!$C32),HLOOKUP(F$11,'Dependable Capacity'!$I$3:$P$9,4,FALSE)*$C32*F$13),0)</f>
        <v>0</v>
      </c>
      <c r="G32" s="430">
        <f>IFERROR(IF(G$11="Solar",(SUMIFS('Dependable Capacity'!$F$9:$F$14,'Dependable Capacity'!$C$9:$C$14,'Available Energy and Dispatch'!$B$29)*'Available Energy and Dispatch'!G$13*'Available Energy and Dispatch'!$C32),HLOOKUP(G$11,'Dependable Capacity'!$I$3:$P$9,4,FALSE)*$C32*G$13),0)</f>
        <v>0</v>
      </c>
      <c r="H32" s="430">
        <f>IFERROR(IF(H$11="Solar",(SUMIFS('Dependable Capacity'!$F$9:$F$14,'Dependable Capacity'!$C$9:$C$14,'Available Energy and Dispatch'!$B$29)*'Available Energy and Dispatch'!H$13*'Available Energy and Dispatch'!$C32),HLOOKUP(H$11,'Dependable Capacity'!$I$3:$P$9,4,FALSE)*$C32*H$13),0)</f>
        <v>0</v>
      </c>
      <c r="I32" s="430">
        <f>IFERROR(IF(I$11="Solar",(SUMIFS('Dependable Capacity'!$F$9:$F$14,'Dependable Capacity'!$C$9:$C$14,'Available Energy and Dispatch'!$B$29)*'Available Energy and Dispatch'!I$13*'Available Energy and Dispatch'!$C32),HLOOKUP(I$11,'Dependable Capacity'!$I$3:$P$9,4,FALSE)*$C32*I$13),0)</f>
        <v>0</v>
      </c>
      <c r="J32" s="430">
        <f>IFERROR(IF(J$11="Solar",(SUMIFS('Dependable Capacity'!$F$9:$F$14,'Dependable Capacity'!$C$9:$C$14,'Available Energy and Dispatch'!$B$29)*'Available Energy and Dispatch'!J$13*'Available Energy and Dispatch'!$C32),HLOOKUP(J$11,'Dependable Capacity'!$I$3:$P$9,4,FALSE)*$C32*J$13),0)</f>
        <v>0</v>
      </c>
      <c r="K32" s="430">
        <f>IFERROR(IF(K$11="Solar",(SUMIFS('Dependable Capacity'!$F$9:$F$14,'Dependable Capacity'!$C$9:$C$14,'Available Energy and Dispatch'!$B$29)*'Available Energy and Dispatch'!K$13*'Available Energy and Dispatch'!$C32),HLOOKUP(K$11,'Dependable Capacity'!$I$3:$P$9,4,FALSE)*$C32*K$13),0)</f>
        <v>0</v>
      </c>
      <c r="L32" s="413" t="str">
        <f t="shared" si="9"/>
        <v>NO</v>
      </c>
      <c r="M32" s="106"/>
      <c r="N32" s="455">
        <f>IF('Available Energy and Dispatch'!$E32&gt;$D32,$D32,IF('Available Energy and Dispatch'!$E32&lt;$D32,'Available Energy and Dispatch'!$E32,$D32-'Available Energy and Dispatch'!$E32))</f>
        <v>0</v>
      </c>
      <c r="O32" s="456">
        <f>IF(($D32-'Available Energy and Dispatch'!$N32)&gt;'Available Energy and Dispatch'!$F32,'Available Energy and Dispatch'!$F32,$D32-'Available Energy and Dispatch'!$N32)</f>
        <v>0</v>
      </c>
      <c r="P32" s="430">
        <f>IF(($D32-SUM('Available Energy and Dispatch'!$N32:$O32))&gt;'Available Energy and Dispatch'!$G32,'Available Energy and Dispatch'!$G32,(($D32-SUM('Available Energy and Dispatch'!$N32:$O32))))</f>
        <v>0</v>
      </c>
      <c r="Q32" s="430">
        <f>IF(($D32-SUM('Available Energy and Dispatch'!$N32:$P32))&gt;'Available Energy and Dispatch'!$H32,'Available Energy and Dispatch'!$H32,($D32-SUM('Available Energy and Dispatch'!$N32:$P32)))</f>
        <v>0</v>
      </c>
      <c r="R32" s="430">
        <f>IF(($D32-SUM('Available Energy and Dispatch'!$N32:$Q32))&gt;'Available Energy and Dispatch'!$I32,'Available Energy and Dispatch'!$I32,($D32-SUM('Available Energy and Dispatch'!$N32:$Q32)))</f>
        <v>0</v>
      </c>
      <c r="S32" s="430">
        <f>IF(($D32-SUM('Available Energy and Dispatch'!$N32:$R32))&gt;'Available Energy and Dispatch'!$J32,'Available Energy and Dispatch'!$J32,$D32-SUM('Available Energy and Dispatch'!$N32:$R32))</f>
        <v>0</v>
      </c>
      <c r="T32" s="430">
        <f>IF(IF('Available Energy and Dispatch'!$K32=0,"0",$D32-SUM($N32:$S32))&gt;'Available Energy and Dispatch'!$K32,'Available Energy and Dispatch'!$K32,IF('Available Energy and Dispatch'!$K32=0,"0",$D32-SUM($N32:$S32)))</f>
        <v>0</v>
      </c>
      <c r="U32" s="447">
        <f t="shared" si="10"/>
        <v>-8635</v>
      </c>
    </row>
    <row r="33" spans="2:21" x14ac:dyDescent="0.25">
      <c r="B33" s="409" t="s">
        <v>40</v>
      </c>
      <c r="C33" s="410">
        <f t="shared" si="8"/>
        <v>672</v>
      </c>
      <c r="D33" s="411">
        <f>Parameters!I21</f>
        <v>8467</v>
      </c>
      <c r="E33" s="430">
        <f>IFERROR(IF(E$11="Solar",(SUMIFS('Dependable Capacity'!$F$9:$F$14,'Dependable Capacity'!$C$9:$C$14,'Available Energy and Dispatch'!$B$29)*'Available Energy and Dispatch'!E$13*'Available Energy and Dispatch'!$C33),HLOOKUP(E$11,'Dependable Capacity'!$I$3:$P$9,4,FALSE)*$C33*E$13),0)</f>
        <v>0</v>
      </c>
      <c r="F33" s="430">
        <f>IFERROR(IF(F$11="Solar",(SUMIFS('Dependable Capacity'!$F$9:$F$14,'Dependable Capacity'!$C$9:$C$14,'Available Energy and Dispatch'!$B$29)*'Available Energy and Dispatch'!F$13*'Available Energy and Dispatch'!$C33),HLOOKUP(F$11,'Dependable Capacity'!$I$3:$P$9,4,FALSE)*$C33*F$13),0)</f>
        <v>0</v>
      </c>
      <c r="G33" s="430">
        <f>IFERROR(IF(G$11="Solar",(SUMIFS('Dependable Capacity'!$F$9:$F$14,'Dependable Capacity'!$C$9:$C$14,'Available Energy and Dispatch'!$B$29)*'Available Energy and Dispatch'!G$13*'Available Energy and Dispatch'!$C33),HLOOKUP(G$11,'Dependable Capacity'!$I$3:$P$9,4,FALSE)*$C33*G$13),0)</f>
        <v>0</v>
      </c>
      <c r="H33" s="430">
        <f>IFERROR(IF(H$11="Solar",(SUMIFS('Dependable Capacity'!$F$9:$F$14,'Dependable Capacity'!$C$9:$C$14,'Available Energy and Dispatch'!$B$29)*'Available Energy and Dispatch'!H$13*'Available Energy and Dispatch'!$C33),HLOOKUP(H$11,'Dependable Capacity'!$I$3:$P$9,4,FALSE)*$C33*H$13),0)</f>
        <v>0</v>
      </c>
      <c r="I33" s="430">
        <f>IFERROR(IF(I$11="Solar",(SUMIFS('Dependable Capacity'!$F$9:$F$14,'Dependable Capacity'!$C$9:$C$14,'Available Energy and Dispatch'!$B$29)*'Available Energy and Dispatch'!I$13*'Available Energy and Dispatch'!$C33),HLOOKUP(I$11,'Dependable Capacity'!$I$3:$P$9,4,FALSE)*$C33*I$13),0)</f>
        <v>0</v>
      </c>
      <c r="J33" s="430">
        <f>IFERROR(IF(J$11="Solar",(SUMIFS('Dependable Capacity'!$F$9:$F$14,'Dependable Capacity'!$C$9:$C$14,'Available Energy and Dispatch'!$B$29)*'Available Energy and Dispatch'!J$13*'Available Energy and Dispatch'!$C33),HLOOKUP(J$11,'Dependable Capacity'!$I$3:$P$9,4,FALSE)*$C33*J$13),0)</f>
        <v>0</v>
      </c>
      <c r="K33" s="430">
        <f>IFERROR(IF(K$11="Solar",(SUMIFS('Dependable Capacity'!$F$9:$F$14,'Dependable Capacity'!$C$9:$C$14,'Available Energy and Dispatch'!$B$29)*'Available Energy and Dispatch'!K$13*'Available Energy and Dispatch'!$C33),HLOOKUP(K$11,'Dependable Capacity'!$I$3:$P$9,4,FALSE)*$C33*K$13),0)</f>
        <v>0</v>
      </c>
      <c r="L33" s="413" t="str">
        <f t="shared" si="9"/>
        <v>NO</v>
      </c>
      <c r="M33" s="106"/>
      <c r="N33" s="455">
        <f>IF('Available Energy and Dispatch'!$E33&gt;$D33,$D33,IF('Available Energy and Dispatch'!$E33&lt;$D33,'Available Energy and Dispatch'!$E33,$D33-'Available Energy and Dispatch'!$E33))</f>
        <v>0</v>
      </c>
      <c r="O33" s="456">
        <f>IF(($D33-'Available Energy and Dispatch'!$N33)&gt;'Available Energy and Dispatch'!$F33,'Available Energy and Dispatch'!$F33,$D33-'Available Energy and Dispatch'!$N33)</f>
        <v>0</v>
      </c>
      <c r="P33" s="430">
        <f>IF(($D33-SUM('Available Energy and Dispatch'!$N33:$O33))&gt;'Available Energy and Dispatch'!$G33,'Available Energy and Dispatch'!$G33,(($D33-SUM('Available Energy and Dispatch'!$N33:$O33))))</f>
        <v>0</v>
      </c>
      <c r="Q33" s="430">
        <f>IF(($D33-SUM('Available Energy and Dispatch'!$N33:$P33))&gt;'Available Energy and Dispatch'!$H33,'Available Energy and Dispatch'!$H33,($D33-SUM('Available Energy and Dispatch'!$N33:$P33)))</f>
        <v>0</v>
      </c>
      <c r="R33" s="430">
        <f>IF(($D33-SUM('Available Energy and Dispatch'!$N33:$Q33))&gt;'Available Energy and Dispatch'!$I33,'Available Energy and Dispatch'!$I33,($D33-SUM('Available Energy and Dispatch'!$N33:$Q33)))</f>
        <v>0</v>
      </c>
      <c r="S33" s="430">
        <f>IF(($D33-SUM('Available Energy and Dispatch'!$N33:$R33))&gt;'Available Energy and Dispatch'!$J33,'Available Energy and Dispatch'!$J33,$D33-SUM('Available Energy and Dispatch'!$N33:$R33))</f>
        <v>0</v>
      </c>
      <c r="T33" s="430">
        <f>IF(IF('Available Energy and Dispatch'!$K33=0,"0",$D33-SUM($N33:$S33))&gt;'Available Energy and Dispatch'!$K33,'Available Energy and Dispatch'!$K33,IF('Available Energy and Dispatch'!$K33=0,"0",$D33-SUM($N33:$S33)))</f>
        <v>0</v>
      </c>
      <c r="U33" s="447">
        <f t="shared" si="10"/>
        <v>-8467</v>
      </c>
    </row>
    <row r="34" spans="2:21" x14ac:dyDescent="0.25">
      <c r="B34" s="409" t="s">
        <v>41</v>
      </c>
      <c r="C34" s="410">
        <f t="shared" si="8"/>
        <v>744</v>
      </c>
      <c r="D34" s="411">
        <f>Parameters!I22</f>
        <v>9946</v>
      </c>
      <c r="E34" s="430">
        <f>IFERROR(IF(E$11="Solar",(SUMIFS('Dependable Capacity'!$F$9:$F$14,'Dependable Capacity'!$C$9:$C$14,'Available Energy and Dispatch'!$B$29)*'Available Energy and Dispatch'!E$13*'Available Energy and Dispatch'!$C34),HLOOKUP(E$11,'Dependable Capacity'!$I$3:$P$9,4,FALSE)*$C34*E$13),0)</f>
        <v>0</v>
      </c>
      <c r="F34" s="430">
        <f>IFERROR(IF(F$11="Solar",(SUMIFS('Dependable Capacity'!$F$9:$F$14,'Dependable Capacity'!$C$9:$C$14,'Available Energy and Dispatch'!$B$29)*'Available Energy and Dispatch'!F$13*'Available Energy and Dispatch'!$C34),HLOOKUP(F$11,'Dependable Capacity'!$I$3:$P$9,4,FALSE)*$C34*F$13),0)</f>
        <v>0</v>
      </c>
      <c r="G34" s="430">
        <f>IFERROR(IF(G$11="Solar",(SUMIFS('Dependable Capacity'!$F$9:$F$14,'Dependable Capacity'!$C$9:$C$14,'Available Energy and Dispatch'!$B$29)*'Available Energy and Dispatch'!G$13*'Available Energy and Dispatch'!$C34),HLOOKUP(G$11,'Dependable Capacity'!$I$3:$P$9,4,FALSE)*$C34*G$13),0)</f>
        <v>0</v>
      </c>
      <c r="H34" s="430">
        <f>IFERROR(IF(H$11="Solar",(SUMIFS('Dependable Capacity'!$F$9:$F$14,'Dependable Capacity'!$C$9:$C$14,'Available Energy and Dispatch'!$B$29)*'Available Energy and Dispatch'!H$13*'Available Energy and Dispatch'!$C34),HLOOKUP(H$11,'Dependable Capacity'!$I$3:$P$9,4,FALSE)*$C34*H$13),0)</f>
        <v>0</v>
      </c>
      <c r="I34" s="430">
        <f>IFERROR(IF(I$11="Solar",(SUMIFS('Dependable Capacity'!$F$9:$F$14,'Dependable Capacity'!$C$9:$C$14,'Available Energy and Dispatch'!$B$29)*'Available Energy and Dispatch'!I$13*'Available Energy and Dispatch'!$C34),HLOOKUP(I$11,'Dependable Capacity'!$I$3:$P$9,4,FALSE)*$C34*I$13),0)</f>
        <v>0</v>
      </c>
      <c r="J34" s="430">
        <f>IFERROR(IF(J$11="Solar",(SUMIFS('Dependable Capacity'!$F$9:$F$14,'Dependable Capacity'!$C$9:$C$14,'Available Energy and Dispatch'!$B$29)*'Available Energy and Dispatch'!J$13*'Available Energy and Dispatch'!$C34),HLOOKUP(J$11,'Dependable Capacity'!$I$3:$P$9,4,FALSE)*$C34*J$13),0)</f>
        <v>0</v>
      </c>
      <c r="K34" s="430">
        <f>IFERROR(IF(K$11="Solar",(SUMIFS('Dependable Capacity'!$F$9:$F$14,'Dependable Capacity'!$C$9:$C$14,'Available Energy and Dispatch'!$B$29)*'Available Energy and Dispatch'!K$13*'Available Energy and Dispatch'!$C34),HLOOKUP(K$11,'Dependable Capacity'!$I$3:$P$9,4,FALSE)*$C34*K$13),0)</f>
        <v>0</v>
      </c>
      <c r="L34" s="413" t="str">
        <f t="shared" si="9"/>
        <v>NO</v>
      </c>
      <c r="M34" s="106"/>
      <c r="N34" s="455">
        <f>IF('Available Energy and Dispatch'!$E34&gt;$D34,$D34,IF('Available Energy and Dispatch'!$E34&lt;$D34,'Available Energy and Dispatch'!$E34,$D34-'Available Energy and Dispatch'!$E34))</f>
        <v>0</v>
      </c>
      <c r="O34" s="456">
        <f>IF(($D34-'Available Energy and Dispatch'!$N34)&gt;'Available Energy and Dispatch'!$F34,'Available Energy and Dispatch'!$F34,$D34-'Available Energy and Dispatch'!$N34)</f>
        <v>0</v>
      </c>
      <c r="P34" s="430">
        <f>IF(($D34-SUM('Available Energy and Dispatch'!$N34:$O34))&gt;'Available Energy and Dispatch'!$G34,'Available Energy and Dispatch'!$G34,(($D34-SUM('Available Energy and Dispatch'!$N34:$O34))))</f>
        <v>0</v>
      </c>
      <c r="Q34" s="430">
        <f>IF(($D34-SUM('Available Energy and Dispatch'!$N34:$P34))&gt;'Available Energy and Dispatch'!$H34,'Available Energy and Dispatch'!$H34,($D34-SUM('Available Energy and Dispatch'!$N34:$P34)))</f>
        <v>0</v>
      </c>
      <c r="R34" s="430">
        <f>IF(($D34-SUM('Available Energy and Dispatch'!$N34:$Q34))&gt;'Available Energy and Dispatch'!$I34,'Available Energy and Dispatch'!$I34,($D34-SUM('Available Energy and Dispatch'!$N34:$Q34)))</f>
        <v>0</v>
      </c>
      <c r="S34" s="430">
        <f>IF(($D34-SUM('Available Energy and Dispatch'!$N34:$R34))&gt;'Available Energy and Dispatch'!$J34,'Available Energy and Dispatch'!$J34,$D34-SUM('Available Energy and Dispatch'!$N34:$R34))</f>
        <v>0</v>
      </c>
      <c r="T34" s="430">
        <f>IF(IF('Available Energy and Dispatch'!$K34=0,"0",$D34-SUM($N34:$S34))&gt;'Available Energy and Dispatch'!$K34,'Available Energy and Dispatch'!$K34,IF('Available Energy and Dispatch'!$K34=0,"0",$D34-SUM($N34:$S34)))</f>
        <v>0</v>
      </c>
      <c r="U34" s="447">
        <f t="shared" si="10"/>
        <v>-9946</v>
      </c>
    </row>
    <row r="35" spans="2:21" x14ac:dyDescent="0.25">
      <c r="B35" s="409" t="s">
        <v>42</v>
      </c>
      <c r="C35" s="410">
        <f t="shared" si="8"/>
        <v>720</v>
      </c>
      <c r="D35" s="411">
        <f>Parameters!I23</f>
        <v>10761</v>
      </c>
      <c r="E35" s="430">
        <f>IFERROR(IF(E$11="Solar",(SUMIFS('Dependable Capacity'!$F$9:$F$14,'Dependable Capacity'!$C$9:$C$14,'Available Energy and Dispatch'!$B$29)*'Available Energy and Dispatch'!E$13*'Available Energy and Dispatch'!$C35),HLOOKUP(E$11,'Dependable Capacity'!$I$3:$P$9,4,FALSE)*$C35*E$13),0)</f>
        <v>0</v>
      </c>
      <c r="F35" s="430">
        <f>IFERROR(IF(F$11="Solar",(SUMIFS('Dependable Capacity'!$F$9:$F$14,'Dependable Capacity'!$C$9:$C$14,'Available Energy and Dispatch'!$B$29)*'Available Energy and Dispatch'!F$13*'Available Energy and Dispatch'!$C35),HLOOKUP(F$11,'Dependable Capacity'!$I$3:$P$9,4,FALSE)*$C35*F$13),0)</f>
        <v>0</v>
      </c>
      <c r="G35" s="430">
        <f>IFERROR(IF(G$11="Solar",(SUMIFS('Dependable Capacity'!$F$9:$F$14,'Dependable Capacity'!$C$9:$C$14,'Available Energy and Dispatch'!$B$29)*'Available Energy and Dispatch'!G$13*'Available Energy and Dispatch'!$C35),HLOOKUP(G$11,'Dependable Capacity'!$I$3:$P$9,4,FALSE)*$C35*G$13),0)</f>
        <v>0</v>
      </c>
      <c r="H35" s="430">
        <f>IFERROR(IF(H$11="Solar",(SUMIFS('Dependable Capacity'!$F$9:$F$14,'Dependable Capacity'!$C$9:$C$14,'Available Energy and Dispatch'!$B$29)*'Available Energy and Dispatch'!H$13*'Available Energy and Dispatch'!$C35),HLOOKUP(H$11,'Dependable Capacity'!$I$3:$P$9,4,FALSE)*$C35*H$13),0)</f>
        <v>0</v>
      </c>
      <c r="I35" s="430">
        <f>IFERROR(IF(I$11="Solar",(SUMIFS('Dependable Capacity'!$F$9:$F$14,'Dependable Capacity'!$C$9:$C$14,'Available Energy and Dispatch'!$B$29)*'Available Energy and Dispatch'!I$13*'Available Energy and Dispatch'!$C35),HLOOKUP(I$11,'Dependable Capacity'!$I$3:$P$9,4,FALSE)*$C35*I$13),0)</f>
        <v>0</v>
      </c>
      <c r="J35" s="430">
        <f>IFERROR(IF(J$11="Solar",(SUMIFS('Dependable Capacity'!$F$9:$F$14,'Dependable Capacity'!$C$9:$C$14,'Available Energy and Dispatch'!$B$29)*'Available Energy and Dispatch'!J$13*'Available Energy and Dispatch'!$C35),HLOOKUP(J$11,'Dependable Capacity'!$I$3:$P$9,4,FALSE)*$C35*J$13),0)</f>
        <v>0</v>
      </c>
      <c r="K35" s="430">
        <f>IFERROR(IF(K$11="Solar",(SUMIFS('Dependable Capacity'!$F$9:$F$14,'Dependable Capacity'!$C$9:$C$14,'Available Energy and Dispatch'!$B$29)*'Available Energy and Dispatch'!K$13*'Available Energy and Dispatch'!$C35),HLOOKUP(K$11,'Dependable Capacity'!$I$3:$P$9,4,FALSE)*$C35*K$13),0)</f>
        <v>0</v>
      </c>
      <c r="L35" s="413" t="str">
        <f t="shared" si="9"/>
        <v>NO</v>
      </c>
      <c r="M35" s="106"/>
      <c r="N35" s="455">
        <f>IF('Available Energy and Dispatch'!$E35&gt;$D35,$D35,IF('Available Energy and Dispatch'!$E35&lt;$D35,'Available Energy and Dispatch'!$E35,$D35-'Available Energy and Dispatch'!$E35))</f>
        <v>0</v>
      </c>
      <c r="O35" s="456">
        <f>IF(($D35-'Available Energy and Dispatch'!$N35)&gt;'Available Energy and Dispatch'!$F35,'Available Energy and Dispatch'!$F35,$D35-'Available Energy and Dispatch'!$N35)</f>
        <v>0</v>
      </c>
      <c r="P35" s="430">
        <f>IF(($D35-SUM('Available Energy and Dispatch'!$N35:$O35))&gt;'Available Energy and Dispatch'!$G35,'Available Energy and Dispatch'!$G35,(($D35-SUM('Available Energy and Dispatch'!$N35:$O35))))</f>
        <v>0</v>
      </c>
      <c r="Q35" s="430">
        <f>IF(($D35-SUM('Available Energy and Dispatch'!$N35:$P35))&gt;'Available Energy and Dispatch'!$H35,'Available Energy and Dispatch'!$H35,($D35-SUM('Available Energy and Dispatch'!$N35:$P35)))</f>
        <v>0</v>
      </c>
      <c r="R35" s="430">
        <f>IF(($D35-SUM('Available Energy and Dispatch'!$N35:$Q35))&gt;'Available Energy and Dispatch'!$I35,'Available Energy and Dispatch'!$I35,($D35-SUM('Available Energy and Dispatch'!$N35:$Q35)))</f>
        <v>0</v>
      </c>
      <c r="S35" s="430">
        <f>IF(($D35-SUM('Available Energy and Dispatch'!$N35:$R35))&gt;'Available Energy and Dispatch'!$J35,'Available Energy and Dispatch'!$J35,$D35-SUM('Available Energy and Dispatch'!$N35:$R35))</f>
        <v>0</v>
      </c>
      <c r="T35" s="430">
        <f>IF(IF('Available Energy and Dispatch'!$K35=0,"0",$D35-SUM($N35:$S35))&gt;'Available Energy and Dispatch'!$K35,'Available Energy and Dispatch'!$K35,IF('Available Energy and Dispatch'!$K35=0,"0",$D35-SUM($N35:$S35)))</f>
        <v>0</v>
      </c>
      <c r="U35" s="447">
        <f t="shared" si="10"/>
        <v>-10761</v>
      </c>
    </row>
    <row r="36" spans="2:21" x14ac:dyDescent="0.25">
      <c r="B36" s="409" t="s">
        <v>43</v>
      </c>
      <c r="C36" s="410">
        <f t="shared" si="8"/>
        <v>744</v>
      </c>
      <c r="D36" s="411">
        <f>Parameters!I24</f>
        <v>9774</v>
      </c>
      <c r="E36" s="430">
        <f>IFERROR(IF(E$11="Solar",(SUMIFS('Dependable Capacity'!$F$9:$F$14,'Dependable Capacity'!$C$9:$C$14,'Available Energy and Dispatch'!$B$29)*'Available Energy and Dispatch'!E$13*'Available Energy and Dispatch'!$C36),HLOOKUP(E$11,'Dependable Capacity'!$I$3:$P$9,4,FALSE)*$C36*E$13),0)</f>
        <v>0</v>
      </c>
      <c r="F36" s="430">
        <f>IFERROR(IF(F$11="Solar",(SUMIFS('Dependable Capacity'!$F$9:$F$14,'Dependable Capacity'!$C$9:$C$14,'Available Energy and Dispatch'!$B$29)*'Available Energy and Dispatch'!F$13*'Available Energy and Dispatch'!$C36),HLOOKUP(F$11,'Dependable Capacity'!$I$3:$P$9,4,FALSE)*$C36*F$13),0)</f>
        <v>0</v>
      </c>
      <c r="G36" s="430">
        <f>IFERROR(IF(G$11="Solar",(SUMIFS('Dependable Capacity'!$F$9:$F$14,'Dependable Capacity'!$C$9:$C$14,'Available Energy and Dispatch'!$B$29)*'Available Energy and Dispatch'!G$13*'Available Energy and Dispatch'!$C36),HLOOKUP(G$11,'Dependable Capacity'!$I$3:$P$9,4,FALSE)*$C36*G$13),0)</f>
        <v>0</v>
      </c>
      <c r="H36" s="430">
        <f>IFERROR(IF(H$11="Solar",(SUMIFS('Dependable Capacity'!$F$9:$F$14,'Dependable Capacity'!$C$9:$C$14,'Available Energy and Dispatch'!$B$29)*'Available Energy and Dispatch'!H$13*'Available Energy and Dispatch'!$C36),HLOOKUP(H$11,'Dependable Capacity'!$I$3:$P$9,4,FALSE)*$C36*H$13),0)</f>
        <v>0</v>
      </c>
      <c r="I36" s="430">
        <f>IFERROR(IF(I$11="Solar",(SUMIFS('Dependable Capacity'!$F$9:$F$14,'Dependable Capacity'!$C$9:$C$14,'Available Energy and Dispatch'!$B$29)*'Available Energy and Dispatch'!I$13*'Available Energy and Dispatch'!$C36),HLOOKUP(I$11,'Dependable Capacity'!$I$3:$P$9,4,FALSE)*$C36*I$13),0)</f>
        <v>0</v>
      </c>
      <c r="J36" s="430">
        <f>IFERROR(IF(J$11="Solar",(SUMIFS('Dependable Capacity'!$F$9:$F$14,'Dependable Capacity'!$C$9:$C$14,'Available Energy and Dispatch'!$B$29)*'Available Energy and Dispatch'!J$13*'Available Energy and Dispatch'!$C36),HLOOKUP(J$11,'Dependable Capacity'!$I$3:$P$9,4,FALSE)*$C36*J$13),0)</f>
        <v>0</v>
      </c>
      <c r="K36" s="430">
        <f>IFERROR(IF(K$11="Solar",(SUMIFS('Dependable Capacity'!$F$9:$F$14,'Dependable Capacity'!$C$9:$C$14,'Available Energy and Dispatch'!$B$29)*'Available Energy and Dispatch'!K$13*'Available Energy and Dispatch'!$C36),HLOOKUP(K$11,'Dependable Capacity'!$I$3:$P$9,4,FALSE)*$C36*K$13),0)</f>
        <v>0</v>
      </c>
      <c r="L36" s="413" t="str">
        <f t="shared" si="9"/>
        <v>NO</v>
      </c>
      <c r="M36" s="106"/>
      <c r="N36" s="455">
        <f>IF('Available Energy and Dispatch'!$E36&gt;$D36,$D36,IF('Available Energy and Dispatch'!$E36&lt;$D36,'Available Energy and Dispatch'!$E36,$D36-'Available Energy and Dispatch'!$E36))</f>
        <v>0</v>
      </c>
      <c r="O36" s="456">
        <f>IF(($D36-'Available Energy and Dispatch'!$N36)&gt;'Available Energy and Dispatch'!$F36,'Available Energy and Dispatch'!$F36,$D36-'Available Energy and Dispatch'!$N36)</f>
        <v>0</v>
      </c>
      <c r="P36" s="430">
        <f>IF(($D36-SUM('Available Energy and Dispatch'!$N36:$O36))&gt;'Available Energy and Dispatch'!$G36,'Available Energy and Dispatch'!$G36,(($D36-SUM('Available Energy and Dispatch'!$N36:$O36))))</f>
        <v>0</v>
      </c>
      <c r="Q36" s="430">
        <f>IF(($D36-SUM('Available Energy and Dispatch'!$N36:$P36))&gt;'Available Energy and Dispatch'!$H36,'Available Energy and Dispatch'!$H36,($D36-SUM('Available Energy and Dispatch'!$N36:$P36)))</f>
        <v>0</v>
      </c>
      <c r="R36" s="430">
        <f>IF(($D36-SUM('Available Energy and Dispatch'!$N36:$Q36))&gt;'Available Energy and Dispatch'!$I36,'Available Energy and Dispatch'!$I36,($D36-SUM('Available Energy and Dispatch'!$N36:$Q36)))</f>
        <v>0</v>
      </c>
      <c r="S36" s="430">
        <f>IF(($D36-SUM('Available Energy and Dispatch'!$N36:$R36))&gt;'Available Energy and Dispatch'!$J36,'Available Energy and Dispatch'!$J36,$D36-SUM('Available Energy and Dispatch'!$N36:$R36))</f>
        <v>0</v>
      </c>
      <c r="T36" s="430">
        <f>IF(IF('Available Energy and Dispatch'!$K36=0,"0",$D36-SUM($N36:$S36))&gt;'Available Energy and Dispatch'!$K36,'Available Energy and Dispatch'!$K36,IF('Available Energy and Dispatch'!$K36=0,"0",$D36-SUM($N36:$S36)))</f>
        <v>0</v>
      </c>
      <c r="U36" s="447">
        <f t="shared" si="10"/>
        <v>-9774</v>
      </c>
    </row>
    <row r="37" spans="2:21" x14ac:dyDescent="0.25">
      <c r="B37" s="409" t="s">
        <v>44</v>
      </c>
      <c r="C37" s="410">
        <f t="shared" si="8"/>
        <v>720</v>
      </c>
      <c r="D37" s="411">
        <f>Parameters!I25</f>
        <v>8332</v>
      </c>
      <c r="E37" s="430">
        <f>IFERROR(IF(E$11="Solar",(SUMIFS('Dependable Capacity'!$F$9:$F$14,'Dependable Capacity'!$C$9:$C$14,'Available Energy and Dispatch'!$B$29)*'Available Energy and Dispatch'!E$13*'Available Energy and Dispatch'!$C37),HLOOKUP(E$11,'Dependable Capacity'!$I$3:$P$9,4,FALSE)*$C37*E$13),0)</f>
        <v>0</v>
      </c>
      <c r="F37" s="430">
        <f>IFERROR(IF(F$11="Solar",(SUMIFS('Dependable Capacity'!$F$9:$F$14,'Dependable Capacity'!$C$9:$C$14,'Available Energy and Dispatch'!$B$29)*'Available Energy and Dispatch'!F$13*'Available Energy and Dispatch'!$C37),HLOOKUP(F$11,'Dependable Capacity'!$I$3:$P$9,4,FALSE)*$C37*F$13),0)</f>
        <v>0</v>
      </c>
      <c r="G37" s="430">
        <f>IFERROR(IF(G$11="Solar",(SUMIFS('Dependable Capacity'!$F$9:$F$14,'Dependable Capacity'!$C$9:$C$14,'Available Energy and Dispatch'!$B$29)*'Available Energy and Dispatch'!G$13*'Available Energy and Dispatch'!$C37),HLOOKUP(G$11,'Dependable Capacity'!$I$3:$P$9,4,FALSE)*$C37*G$13),0)</f>
        <v>0</v>
      </c>
      <c r="H37" s="430">
        <f>IFERROR(IF(H$11="Solar",(SUMIFS('Dependable Capacity'!$F$9:$F$14,'Dependable Capacity'!$C$9:$C$14,'Available Energy and Dispatch'!$B$29)*'Available Energy and Dispatch'!H$13*'Available Energy and Dispatch'!$C37),HLOOKUP(H$11,'Dependable Capacity'!$I$3:$P$9,4,FALSE)*$C37*H$13),0)</f>
        <v>0</v>
      </c>
      <c r="I37" s="430">
        <f>IFERROR(IF(I$11="Solar",(SUMIFS('Dependable Capacity'!$F$9:$F$14,'Dependable Capacity'!$C$9:$C$14,'Available Energy and Dispatch'!$B$29)*'Available Energy and Dispatch'!I$13*'Available Energy and Dispatch'!$C37),HLOOKUP(I$11,'Dependable Capacity'!$I$3:$P$9,4,FALSE)*$C37*I$13),0)</f>
        <v>0</v>
      </c>
      <c r="J37" s="430">
        <f>IFERROR(IF(J$11="Solar",(SUMIFS('Dependable Capacity'!$F$9:$F$14,'Dependable Capacity'!$C$9:$C$14,'Available Energy and Dispatch'!$B$29)*'Available Energy and Dispatch'!J$13*'Available Energy and Dispatch'!$C37),HLOOKUP(J$11,'Dependable Capacity'!$I$3:$P$9,4,FALSE)*$C37*J$13),0)</f>
        <v>0</v>
      </c>
      <c r="K37" s="430">
        <f>IFERROR(IF(K$11="Solar",(SUMIFS('Dependable Capacity'!$F$9:$F$14,'Dependable Capacity'!$C$9:$C$14,'Available Energy and Dispatch'!$B$29)*'Available Energy and Dispatch'!K$13*'Available Energy and Dispatch'!$C37),HLOOKUP(K$11,'Dependable Capacity'!$I$3:$P$9,4,FALSE)*$C37*K$13),0)</f>
        <v>0</v>
      </c>
      <c r="L37" s="413" t="str">
        <f t="shared" si="9"/>
        <v>NO</v>
      </c>
      <c r="M37" s="106"/>
      <c r="N37" s="455">
        <f>IF('Available Energy and Dispatch'!$E37&gt;$D37,$D37,IF('Available Energy and Dispatch'!$E37&lt;$D37,'Available Energy and Dispatch'!$E37,$D37-'Available Energy and Dispatch'!$E37))</f>
        <v>0</v>
      </c>
      <c r="O37" s="456">
        <f>IF(($D37-'Available Energy and Dispatch'!$N37)&gt;'Available Energy and Dispatch'!$F37,'Available Energy and Dispatch'!$F37,$D37-'Available Energy and Dispatch'!$N37)</f>
        <v>0</v>
      </c>
      <c r="P37" s="430">
        <f>IF(($D37-SUM('Available Energy and Dispatch'!$N37:$O37))&gt;'Available Energy and Dispatch'!$G37,'Available Energy and Dispatch'!$G37,(($D37-SUM('Available Energy and Dispatch'!$N37:$O37))))</f>
        <v>0</v>
      </c>
      <c r="Q37" s="430">
        <f>IF(($D37-SUM('Available Energy and Dispatch'!$N37:$P37))&gt;'Available Energy and Dispatch'!$H37,'Available Energy and Dispatch'!$H37,($D37-SUM('Available Energy and Dispatch'!$N37:$P37)))</f>
        <v>0</v>
      </c>
      <c r="R37" s="430">
        <f>IF(($D37-SUM('Available Energy and Dispatch'!$N37:$Q37))&gt;'Available Energy and Dispatch'!$I37,'Available Energy and Dispatch'!$I37,($D37-SUM('Available Energy and Dispatch'!$N37:$Q37)))</f>
        <v>0</v>
      </c>
      <c r="S37" s="430">
        <f>IF(($D37-SUM('Available Energy and Dispatch'!$N37:$R37))&gt;'Available Energy and Dispatch'!$J37,'Available Energy and Dispatch'!$J37,$D37-SUM('Available Energy and Dispatch'!$N37:$R37))</f>
        <v>0</v>
      </c>
      <c r="T37" s="430">
        <f>IF(IF('Available Energy and Dispatch'!$K37=0,"0",$D37-SUM($N37:$S37))&gt;'Available Energy and Dispatch'!$K37,'Available Energy and Dispatch'!$K37,IF('Available Energy and Dispatch'!$K37=0,"0",$D37-SUM($N37:$S37)))</f>
        <v>0</v>
      </c>
      <c r="U37" s="447">
        <f t="shared" si="10"/>
        <v>-8332</v>
      </c>
    </row>
    <row r="38" spans="2:21" x14ac:dyDescent="0.25">
      <c r="B38" s="409" t="s">
        <v>45</v>
      </c>
      <c r="C38" s="410">
        <f t="shared" si="8"/>
        <v>744</v>
      </c>
      <c r="D38" s="411">
        <f>Parameters!I26</f>
        <v>8729</v>
      </c>
      <c r="E38" s="430">
        <f>IFERROR(IF(E$11="Solar",(SUMIFS('Dependable Capacity'!$F$9:$F$14,'Dependable Capacity'!$C$9:$C$14,'Available Energy and Dispatch'!$B$29)*'Available Energy and Dispatch'!E$13*'Available Energy and Dispatch'!$C38),HLOOKUP(E$11,'Dependable Capacity'!$I$3:$P$9,4,FALSE)*$C38*E$13),0)</f>
        <v>0</v>
      </c>
      <c r="F38" s="430">
        <f>IFERROR(IF(F$11="Solar",(SUMIFS('Dependable Capacity'!$F$9:$F$14,'Dependable Capacity'!$C$9:$C$14,'Available Energy and Dispatch'!$B$29)*'Available Energy and Dispatch'!F$13*'Available Energy and Dispatch'!$C38),HLOOKUP(F$11,'Dependable Capacity'!$I$3:$P$9,4,FALSE)*$C38*F$13),0)</f>
        <v>0</v>
      </c>
      <c r="G38" s="430">
        <f>IFERROR(IF(G$11="Solar",(SUMIFS('Dependable Capacity'!$F$9:$F$14,'Dependable Capacity'!$C$9:$C$14,'Available Energy and Dispatch'!$B$29)*'Available Energy and Dispatch'!G$13*'Available Energy and Dispatch'!$C38),HLOOKUP(G$11,'Dependable Capacity'!$I$3:$P$9,4,FALSE)*$C38*G$13),0)</f>
        <v>0</v>
      </c>
      <c r="H38" s="430">
        <f>IFERROR(IF(H$11="Solar",(SUMIFS('Dependable Capacity'!$F$9:$F$14,'Dependable Capacity'!$C$9:$C$14,'Available Energy and Dispatch'!$B$29)*'Available Energy and Dispatch'!H$13*'Available Energy and Dispatch'!$C38),HLOOKUP(H$11,'Dependable Capacity'!$I$3:$P$9,4,FALSE)*$C38*H$13),0)</f>
        <v>0</v>
      </c>
      <c r="I38" s="430">
        <f>IFERROR(IF(I$11="Solar",(SUMIFS('Dependable Capacity'!$F$9:$F$14,'Dependable Capacity'!$C$9:$C$14,'Available Energy and Dispatch'!$B$29)*'Available Energy and Dispatch'!I$13*'Available Energy and Dispatch'!$C38),HLOOKUP(I$11,'Dependable Capacity'!$I$3:$P$9,4,FALSE)*$C38*I$13),0)</f>
        <v>0</v>
      </c>
      <c r="J38" s="430">
        <f>IFERROR(IF(J$11="Solar",(SUMIFS('Dependable Capacity'!$F$9:$F$14,'Dependable Capacity'!$C$9:$C$14,'Available Energy and Dispatch'!$B$29)*'Available Energy and Dispatch'!J$13*'Available Energy and Dispatch'!$C38),HLOOKUP(J$11,'Dependable Capacity'!$I$3:$P$9,4,FALSE)*$C38*J$13),0)</f>
        <v>0</v>
      </c>
      <c r="K38" s="430">
        <f>IFERROR(IF(K$11="Solar",(SUMIFS('Dependable Capacity'!$F$9:$F$14,'Dependable Capacity'!$C$9:$C$14,'Available Energy and Dispatch'!$B$29)*'Available Energy and Dispatch'!K$13*'Available Energy and Dispatch'!$C38),HLOOKUP(K$11,'Dependable Capacity'!$I$3:$P$9,4,FALSE)*$C38*K$13),0)</f>
        <v>0</v>
      </c>
      <c r="L38" s="413" t="str">
        <f t="shared" si="9"/>
        <v>NO</v>
      </c>
      <c r="M38" s="106"/>
      <c r="N38" s="455">
        <f>IF('Available Energy and Dispatch'!$E38&gt;$D38,$D38,IF('Available Energy and Dispatch'!$E38&lt;$D38,'Available Energy and Dispatch'!$E38,$D38-'Available Energy and Dispatch'!$E38))</f>
        <v>0</v>
      </c>
      <c r="O38" s="456">
        <f>IF(($D38-'Available Energy and Dispatch'!$N38)&gt;'Available Energy and Dispatch'!$F38,'Available Energy and Dispatch'!$F38,$D38-'Available Energy and Dispatch'!$N38)</f>
        <v>0</v>
      </c>
      <c r="P38" s="430">
        <f>IF(($D38-SUM('Available Energy and Dispatch'!$N38:$O38))&gt;'Available Energy and Dispatch'!$G38,'Available Energy and Dispatch'!$G38,(($D38-SUM('Available Energy and Dispatch'!$N38:$O38))))</f>
        <v>0</v>
      </c>
      <c r="Q38" s="430">
        <f>IF(($D38-SUM('Available Energy and Dispatch'!$N38:$P38))&gt;'Available Energy and Dispatch'!$H38,'Available Energy and Dispatch'!$H38,($D38-SUM('Available Energy and Dispatch'!$N38:$P38)))</f>
        <v>0</v>
      </c>
      <c r="R38" s="430">
        <f>IF(($D38-SUM('Available Energy and Dispatch'!$N38:$Q38))&gt;'Available Energy and Dispatch'!$I38,'Available Energy and Dispatch'!$I38,($D38-SUM('Available Energy and Dispatch'!$N38:$Q38)))</f>
        <v>0</v>
      </c>
      <c r="S38" s="430">
        <f>IF(($D38-SUM('Available Energy and Dispatch'!$N38:$R38))&gt;'Available Energy and Dispatch'!$J38,'Available Energy and Dispatch'!$J38,$D38-SUM('Available Energy and Dispatch'!$N38:$R38))</f>
        <v>0</v>
      </c>
      <c r="T38" s="430">
        <f>IF(IF('Available Energy and Dispatch'!$K38=0,"0",$D38-SUM($N38:$S38))&gt;'Available Energy and Dispatch'!$K38,'Available Energy and Dispatch'!$K38,IF('Available Energy and Dispatch'!$K38=0,"0",$D38-SUM($N38:$S38)))</f>
        <v>0</v>
      </c>
      <c r="U38" s="447">
        <f t="shared" si="10"/>
        <v>-8729</v>
      </c>
    </row>
    <row r="39" spans="2:21" x14ac:dyDescent="0.25">
      <c r="B39" s="409" t="s">
        <v>46</v>
      </c>
      <c r="C39" s="410">
        <f t="shared" si="8"/>
        <v>744</v>
      </c>
      <c r="D39" s="411">
        <f>Parameters!I27</f>
        <v>8708</v>
      </c>
      <c r="E39" s="430">
        <f>IFERROR(IF(E$11="Solar",(SUMIFS('Dependable Capacity'!$F$9:$F$14,'Dependable Capacity'!$C$9:$C$14,'Available Energy and Dispatch'!$B$29)*'Available Energy and Dispatch'!E$13*'Available Energy and Dispatch'!$C39),HLOOKUP(E$11,'Dependable Capacity'!$I$3:$P$9,4,FALSE)*$C39*E$13),0)</f>
        <v>0</v>
      </c>
      <c r="F39" s="430">
        <f>IFERROR(IF(F$11="Solar",(SUMIFS('Dependable Capacity'!$F$9:$F$14,'Dependable Capacity'!$C$9:$C$14,'Available Energy and Dispatch'!$B$29)*'Available Energy and Dispatch'!F$13*'Available Energy and Dispatch'!$C39),HLOOKUP(F$11,'Dependable Capacity'!$I$3:$P$9,4,FALSE)*$C39*F$13),0)</f>
        <v>0</v>
      </c>
      <c r="G39" s="430">
        <f>IFERROR(IF(G$11="Solar",(SUMIFS('Dependable Capacity'!$F$9:$F$14,'Dependable Capacity'!$C$9:$C$14,'Available Energy and Dispatch'!$B$29)*'Available Energy and Dispatch'!G$13*'Available Energy and Dispatch'!$C39),HLOOKUP(G$11,'Dependable Capacity'!$I$3:$P$9,4,FALSE)*$C39*G$13),0)</f>
        <v>0</v>
      </c>
      <c r="H39" s="430">
        <f>IFERROR(IF(H$11="Solar",(SUMIFS('Dependable Capacity'!$F$9:$F$14,'Dependable Capacity'!$C$9:$C$14,'Available Energy and Dispatch'!$B$29)*'Available Energy and Dispatch'!H$13*'Available Energy and Dispatch'!$C39),HLOOKUP(H$11,'Dependable Capacity'!$I$3:$P$9,4,FALSE)*$C39*H$13),0)</f>
        <v>0</v>
      </c>
      <c r="I39" s="430">
        <f>IFERROR(IF(I$11="Solar",(SUMIFS('Dependable Capacity'!$F$9:$F$14,'Dependable Capacity'!$C$9:$C$14,'Available Energy and Dispatch'!$B$29)*'Available Energy and Dispatch'!I$13*'Available Energy and Dispatch'!$C39),HLOOKUP(I$11,'Dependable Capacity'!$I$3:$P$9,4,FALSE)*$C39*I$13),0)</f>
        <v>0</v>
      </c>
      <c r="J39" s="430">
        <f>IFERROR(IF(J$11="Solar",(SUMIFS('Dependable Capacity'!$F$9:$F$14,'Dependable Capacity'!$C$9:$C$14,'Available Energy and Dispatch'!$B$29)*'Available Energy and Dispatch'!J$13*'Available Energy and Dispatch'!$C39),HLOOKUP(J$11,'Dependable Capacity'!$I$3:$P$9,4,FALSE)*$C39*J$13),0)</f>
        <v>0</v>
      </c>
      <c r="K39" s="430">
        <f>IFERROR(IF(K$11="Solar",(SUMIFS('Dependable Capacity'!$F$9:$F$14,'Dependable Capacity'!$C$9:$C$14,'Available Energy and Dispatch'!$B$29)*'Available Energy and Dispatch'!K$13*'Available Energy and Dispatch'!$C39),HLOOKUP(K$11,'Dependable Capacity'!$I$3:$P$9,4,FALSE)*$C39*K$13),0)</f>
        <v>0</v>
      </c>
      <c r="L39" s="413" t="str">
        <f t="shared" si="9"/>
        <v>NO</v>
      </c>
      <c r="M39" s="106"/>
      <c r="N39" s="455">
        <f>IF('Available Energy and Dispatch'!$E39&gt;$D39,$D39,IF('Available Energy and Dispatch'!$E39&lt;$D39,'Available Energy and Dispatch'!$E39,$D39-'Available Energy and Dispatch'!$E39))</f>
        <v>0</v>
      </c>
      <c r="O39" s="456">
        <f>IF(($D39-'Available Energy and Dispatch'!$N39)&gt;'Available Energy and Dispatch'!$F39,'Available Energy and Dispatch'!$F39,$D39-'Available Energy and Dispatch'!$N39)</f>
        <v>0</v>
      </c>
      <c r="P39" s="430">
        <f>IF(($D39-SUM('Available Energy and Dispatch'!$N39:$O39))&gt;'Available Energy and Dispatch'!$G39,'Available Energy and Dispatch'!$G39,(($D39-SUM('Available Energy and Dispatch'!$N39:$O39))))</f>
        <v>0</v>
      </c>
      <c r="Q39" s="430">
        <f>IF(($D39-SUM('Available Energy and Dispatch'!$N39:$P39))&gt;'Available Energy and Dispatch'!$H39,'Available Energy and Dispatch'!$H39,($D39-SUM('Available Energy and Dispatch'!$N39:$P39)))</f>
        <v>0</v>
      </c>
      <c r="R39" s="430">
        <f>IF(($D39-SUM('Available Energy and Dispatch'!$N39:$Q39))&gt;'Available Energy and Dispatch'!$I39,'Available Energy and Dispatch'!$I39,($D39-SUM('Available Energy and Dispatch'!$N39:$Q39)))</f>
        <v>0</v>
      </c>
      <c r="S39" s="430">
        <f>IF(($D39-SUM('Available Energy and Dispatch'!$N39:$R39))&gt;'Available Energy and Dispatch'!$J39,'Available Energy and Dispatch'!$J39,$D39-SUM('Available Energy and Dispatch'!$N39:$R39))</f>
        <v>0</v>
      </c>
      <c r="T39" s="430">
        <f>IF(IF('Available Energy and Dispatch'!$K39=0,"0",$D39-SUM($N39:$S39))&gt;'Available Energy and Dispatch'!$K39,'Available Energy and Dispatch'!$K39,IF('Available Energy and Dispatch'!$K39=0,"0",$D39-SUM($N39:$S39)))</f>
        <v>0</v>
      </c>
      <c r="U39" s="447">
        <f t="shared" si="10"/>
        <v>-8708</v>
      </c>
    </row>
    <row r="40" spans="2:21" x14ac:dyDescent="0.25">
      <c r="B40" s="409" t="s">
        <v>47</v>
      </c>
      <c r="C40" s="410">
        <f t="shared" si="8"/>
        <v>720</v>
      </c>
      <c r="D40" s="411">
        <f>Parameters!I28</f>
        <v>9667</v>
      </c>
      <c r="E40" s="430">
        <f>IFERROR(IF(E$11="Solar",(SUMIFS('Dependable Capacity'!$F$9:$F$14,'Dependable Capacity'!$C$9:$C$14,'Available Energy and Dispatch'!$B$29)*'Available Energy and Dispatch'!E$13*'Available Energy and Dispatch'!$C40),HLOOKUP(E$11,'Dependable Capacity'!$I$3:$P$9,4,FALSE)*$C40*E$13),0)</f>
        <v>0</v>
      </c>
      <c r="F40" s="430">
        <f>IFERROR(IF(F$11="Solar",(SUMIFS('Dependable Capacity'!$F$9:$F$14,'Dependable Capacity'!$C$9:$C$14,'Available Energy and Dispatch'!$B$29)*'Available Energy and Dispatch'!F$13*'Available Energy and Dispatch'!$C40),HLOOKUP(F$11,'Dependable Capacity'!$I$3:$P$9,4,FALSE)*$C40*F$13),0)</f>
        <v>0</v>
      </c>
      <c r="G40" s="430">
        <f>IFERROR(IF(G$11="Solar",(SUMIFS('Dependable Capacity'!$F$9:$F$14,'Dependable Capacity'!$C$9:$C$14,'Available Energy and Dispatch'!$B$29)*'Available Energy and Dispatch'!G$13*'Available Energy and Dispatch'!$C40),HLOOKUP(G$11,'Dependable Capacity'!$I$3:$P$9,4,FALSE)*$C40*G$13),0)</f>
        <v>0</v>
      </c>
      <c r="H40" s="430">
        <f>IFERROR(IF(H$11="Solar",(SUMIFS('Dependable Capacity'!$F$9:$F$14,'Dependable Capacity'!$C$9:$C$14,'Available Energy and Dispatch'!$B$29)*'Available Energy and Dispatch'!H$13*'Available Energy and Dispatch'!$C40),HLOOKUP(H$11,'Dependable Capacity'!$I$3:$P$9,4,FALSE)*$C40*H$13),0)</f>
        <v>0</v>
      </c>
      <c r="I40" s="430">
        <f>IFERROR(IF(I$11="Solar",(SUMIFS('Dependable Capacity'!$F$9:$F$14,'Dependable Capacity'!$C$9:$C$14,'Available Energy and Dispatch'!$B$29)*'Available Energy and Dispatch'!I$13*'Available Energy and Dispatch'!$C40),HLOOKUP(I$11,'Dependable Capacity'!$I$3:$P$9,4,FALSE)*$C40*I$13),0)</f>
        <v>0</v>
      </c>
      <c r="J40" s="430">
        <f>IFERROR(IF(J$11="Solar",(SUMIFS('Dependable Capacity'!$F$9:$F$14,'Dependable Capacity'!$C$9:$C$14,'Available Energy and Dispatch'!$B$29)*'Available Energy and Dispatch'!J$13*'Available Energy and Dispatch'!$C40),HLOOKUP(J$11,'Dependable Capacity'!$I$3:$P$9,4,FALSE)*$C40*J$13),0)</f>
        <v>0</v>
      </c>
      <c r="K40" s="430">
        <f>IFERROR(IF(K$11="Solar",(SUMIFS('Dependable Capacity'!$F$9:$F$14,'Dependable Capacity'!$C$9:$C$14,'Available Energy and Dispatch'!$B$29)*'Available Energy and Dispatch'!K$13*'Available Energy and Dispatch'!$C40),HLOOKUP(K$11,'Dependable Capacity'!$I$3:$P$9,4,FALSE)*$C40*K$13),0)</f>
        <v>0</v>
      </c>
      <c r="L40" s="413" t="str">
        <f t="shared" si="9"/>
        <v>NO</v>
      </c>
      <c r="M40" s="106"/>
      <c r="N40" s="455">
        <f>IF('Available Energy and Dispatch'!$E40&gt;$D40,$D40,IF('Available Energy and Dispatch'!$E40&lt;$D40,'Available Energy and Dispatch'!$E40,$D40-'Available Energy and Dispatch'!$E40))</f>
        <v>0</v>
      </c>
      <c r="O40" s="456">
        <f>IF(($D40-'Available Energy and Dispatch'!$N40)&gt;'Available Energy and Dispatch'!$F40,'Available Energy and Dispatch'!$F40,$D40-'Available Energy and Dispatch'!$N40)</f>
        <v>0</v>
      </c>
      <c r="P40" s="430">
        <f>IF(($D40-SUM('Available Energy and Dispatch'!$N40:$O40))&gt;'Available Energy and Dispatch'!$G40,'Available Energy and Dispatch'!$G40,(($D40-SUM('Available Energy and Dispatch'!$N40:$O40))))</f>
        <v>0</v>
      </c>
      <c r="Q40" s="430">
        <f>IF(($D40-SUM('Available Energy and Dispatch'!$N40:$P40))&gt;'Available Energy and Dispatch'!$H40,'Available Energy and Dispatch'!$H40,($D40-SUM('Available Energy and Dispatch'!$N40:$P40)))</f>
        <v>0</v>
      </c>
      <c r="R40" s="430">
        <f>IF(($D40-SUM('Available Energy and Dispatch'!$N40:$Q40))&gt;'Available Energy and Dispatch'!$I40,'Available Energy and Dispatch'!$I40,($D40-SUM('Available Energy and Dispatch'!$N40:$Q40)))</f>
        <v>0</v>
      </c>
      <c r="S40" s="430">
        <f>IF(($D40-SUM('Available Energy and Dispatch'!$N40:$R40))&gt;'Available Energy and Dispatch'!$J40,'Available Energy and Dispatch'!$J40,$D40-SUM('Available Energy and Dispatch'!$N40:$R40))</f>
        <v>0</v>
      </c>
      <c r="T40" s="430">
        <f>IF(IF('Available Energy and Dispatch'!$K40=0,"0",$D40-SUM($N40:$S40))&gt;'Available Energy and Dispatch'!$K40,'Available Energy and Dispatch'!$K40,IF('Available Energy and Dispatch'!$K40=0,"0",$D40-SUM($N40:$S40)))</f>
        <v>0</v>
      </c>
      <c r="U40" s="447">
        <f t="shared" si="10"/>
        <v>-9667</v>
      </c>
    </row>
    <row r="41" spans="2:21" x14ac:dyDescent="0.25">
      <c r="B41" s="409" t="s">
        <v>48</v>
      </c>
      <c r="C41" s="410">
        <f t="shared" si="8"/>
        <v>744</v>
      </c>
      <c r="D41" s="411">
        <f>Parameters!I29</f>
        <v>10115</v>
      </c>
      <c r="E41" s="430">
        <f>IFERROR(IF(E$11="Solar",(SUMIFS('Dependable Capacity'!$F$9:$F$14,'Dependable Capacity'!$C$9:$C$14,'Available Energy and Dispatch'!$B$29)*'Available Energy and Dispatch'!E$13*'Available Energy and Dispatch'!$C41),HLOOKUP(E$11,'Dependable Capacity'!$I$3:$P$9,4,FALSE)*$C41*E$13),0)</f>
        <v>0</v>
      </c>
      <c r="F41" s="430">
        <f>IFERROR(IF(F$11="Solar",(SUMIFS('Dependable Capacity'!$F$9:$F$14,'Dependable Capacity'!$C$9:$C$14,'Available Energy and Dispatch'!$B$29)*'Available Energy and Dispatch'!F$13*'Available Energy and Dispatch'!$C41),HLOOKUP(F$11,'Dependable Capacity'!$I$3:$P$9,4,FALSE)*$C41*F$13),0)</f>
        <v>0</v>
      </c>
      <c r="G41" s="430">
        <f>IFERROR(IF(G$11="Solar",(SUMIFS('Dependable Capacity'!$F$9:$F$14,'Dependable Capacity'!$C$9:$C$14,'Available Energy and Dispatch'!$B$29)*'Available Energy and Dispatch'!G$13*'Available Energy and Dispatch'!$C41),HLOOKUP(G$11,'Dependable Capacity'!$I$3:$P$9,4,FALSE)*$C41*G$13),0)</f>
        <v>0</v>
      </c>
      <c r="H41" s="430">
        <f>IFERROR(IF(H$11="Solar",(SUMIFS('Dependable Capacity'!$F$9:$F$14,'Dependable Capacity'!$C$9:$C$14,'Available Energy and Dispatch'!$B$29)*'Available Energy and Dispatch'!H$13*'Available Energy and Dispatch'!$C41),HLOOKUP(H$11,'Dependable Capacity'!$I$3:$P$9,4,FALSE)*$C41*H$13),0)</f>
        <v>0</v>
      </c>
      <c r="I41" s="430">
        <f>IFERROR(IF(I$11="Solar",(SUMIFS('Dependable Capacity'!$F$9:$F$14,'Dependable Capacity'!$C$9:$C$14,'Available Energy and Dispatch'!$B$29)*'Available Energy and Dispatch'!I$13*'Available Energy and Dispatch'!$C41),HLOOKUP(I$11,'Dependable Capacity'!$I$3:$P$9,4,FALSE)*$C41*I$13),0)</f>
        <v>0</v>
      </c>
      <c r="J41" s="430">
        <f>IFERROR(IF(J$11="Solar",(SUMIFS('Dependable Capacity'!$F$9:$F$14,'Dependable Capacity'!$C$9:$C$14,'Available Energy and Dispatch'!$B$29)*'Available Energy and Dispatch'!J$13*'Available Energy and Dispatch'!$C41),HLOOKUP(J$11,'Dependable Capacity'!$I$3:$P$9,4,FALSE)*$C41*J$13),0)</f>
        <v>0</v>
      </c>
      <c r="K41" s="430">
        <f>IFERROR(IF(K$11="Solar",(SUMIFS('Dependable Capacity'!$F$9:$F$14,'Dependable Capacity'!$C$9:$C$14,'Available Energy and Dispatch'!$B$29)*'Available Energy and Dispatch'!K$13*'Available Energy and Dispatch'!$C41),HLOOKUP(K$11,'Dependable Capacity'!$I$3:$P$9,4,FALSE)*$C41*K$13),0)</f>
        <v>0</v>
      </c>
      <c r="L41" s="413" t="str">
        <f t="shared" si="9"/>
        <v>NO</v>
      </c>
      <c r="M41" s="106"/>
      <c r="N41" s="455">
        <f>IF('Available Energy and Dispatch'!$E41&gt;$D41,$D41,IF('Available Energy and Dispatch'!$E41&lt;$D41,'Available Energy and Dispatch'!$E41,$D41-'Available Energy and Dispatch'!$E41))</f>
        <v>0</v>
      </c>
      <c r="O41" s="456">
        <f>IF(($D41-'Available Energy and Dispatch'!$N41)&gt;'Available Energy and Dispatch'!$F41,'Available Energy and Dispatch'!$F41,$D41-'Available Energy and Dispatch'!$N41)</f>
        <v>0</v>
      </c>
      <c r="P41" s="430">
        <f>IF(($D41-SUM('Available Energy and Dispatch'!$N41:$O41))&gt;'Available Energy and Dispatch'!$G41,'Available Energy and Dispatch'!$G41,(($D41-SUM('Available Energy and Dispatch'!$N41:$O41))))</f>
        <v>0</v>
      </c>
      <c r="Q41" s="430">
        <f>IF(($D41-SUM('Available Energy and Dispatch'!$N41:$P41))&gt;'Available Energy and Dispatch'!$H41,'Available Energy and Dispatch'!$H41,($D41-SUM('Available Energy and Dispatch'!$N41:$P41)))</f>
        <v>0</v>
      </c>
      <c r="R41" s="430">
        <f>IF(($D41-SUM('Available Energy and Dispatch'!$N41:$Q41))&gt;'Available Energy and Dispatch'!$I41,'Available Energy and Dispatch'!$I41,($D41-SUM('Available Energy and Dispatch'!$N41:$Q41)))</f>
        <v>0</v>
      </c>
      <c r="S41" s="430">
        <f>IF(($D41-SUM('Available Energy and Dispatch'!$N41:$R41))&gt;'Available Energy and Dispatch'!$J41,'Available Energy and Dispatch'!$J41,$D41-SUM('Available Energy and Dispatch'!$N41:$R41))</f>
        <v>0</v>
      </c>
      <c r="T41" s="430">
        <f>IF(IF('Available Energy and Dispatch'!$K41=0,"0",$D41-SUM($N41:$S41))&gt;'Available Energy and Dispatch'!$K41,'Available Energy and Dispatch'!$K41,IF('Available Energy and Dispatch'!$K41=0,"0",$D41-SUM($N41:$S41)))</f>
        <v>0</v>
      </c>
      <c r="U41" s="447">
        <f t="shared" si="10"/>
        <v>-10115</v>
      </c>
    </row>
    <row r="42" spans="2:21" x14ac:dyDescent="0.25">
      <c r="B42" s="409" t="s">
        <v>49</v>
      </c>
      <c r="C42" s="410">
        <f t="shared" si="8"/>
        <v>720</v>
      </c>
      <c r="D42" s="411">
        <f>Parameters!I30</f>
        <v>9478</v>
      </c>
      <c r="E42" s="430">
        <f>IFERROR(IF(E$11="Solar",(SUMIFS('Dependable Capacity'!$F$9:$F$14,'Dependable Capacity'!$C$9:$C$14,'Available Energy and Dispatch'!$B$29)*'Available Energy and Dispatch'!E$13*'Available Energy and Dispatch'!$C42),HLOOKUP(E$11,'Dependable Capacity'!$I$3:$P$9,4,FALSE)*$C42*E$13),0)</f>
        <v>0</v>
      </c>
      <c r="F42" s="430">
        <f>IFERROR(IF(F$11="Solar",(SUMIFS('Dependable Capacity'!$F$9:$F$14,'Dependable Capacity'!$C$9:$C$14,'Available Energy and Dispatch'!$B$29)*'Available Energy and Dispatch'!F$13*'Available Energy and Dispatch'!$C42),HLOOKUP(F$11,'Dependable Capacity'!$I$3:$P$9,4,FALSE)*$C42*F$13),0)</f>
        <v>0</v>
      </c>
      <c r="G42" s="430">
        <f>IFERROR(IF(G$11="Solar",(SUMIFS('Dependable Capacity'!$F$9:$F$14,'Dependable Capacity'!$C$9:$C$14,'Available Energy and Dispatch'!$B$29)*'Available Energy and Dispatch'!G$13*'Available Energy and Dispatch'!$C42),HLOOKUP(G$11,'Dependable Capacity'!$I$3:$P$9,4,FALSE)*$C42*G$13),0)</f>
        <v>0</v>
      </c>
      <c r="H42" s="430">
        <f>IFERROR(IF(H$11="Solar",(SUMIFS('Dependable Capacity'!$F$9:$F$14,'Dependable Capacity'!$C$9:$C$14,'Available Energy and Dispatch'!$B$29)*'Available Energy and Dispatch'!H$13*'Available Energy and Dispatch'!$C42),HLOOKUP(H$11,'Dependable Capacity'!$I$3:$P$9,4,FALSE)*$C42*H$13),0)</f>
        <v>0</v>
      </c>
      <c r="I42" s="430">
        <f>IFERROR(IF(I$11="Solar",(SUMIFS('Dependable Capacity'!$F$9:$F$14,'Dependable Capacity'!$C$9:$C$14,'Available Energy and Dispatch'!$B$29)*'Available Energy and Dispatch'!I$13*'Available Energy and Dispatch'!$C42),HLOOKUP(I$11,'Dependable Capacity'!$I$3:$P$9,4,FALSE)*$C42*I$13),0)</f>
        <v>0</v>
      </c>
      <c r="J42" s="430">
        <f>IFERROR(IF(J$11="Solar",(SUMIFS('Dependable Capacity'!$F$9:$F$14,'Dependable Capacity'!$C$9:$C$14,'Available Energy and Dispatch'!$B$29)*'Available Energy and Dispatch'!J$13*'Available Energy and Dispatch'!$C42),HLOOKUP(J$11,'Dependable Capacity'!$I$3:$P$9,4,FALSE)*$C42*J$13),0)</f>
        <v>0</v>
      </c>
      <c r="K42" s="430">
        <f>IFERROR(IF(K$11="Solar",(SUMIFS('Dependable Capacity'!$F$9:$F$14,'Dependable Capacity'!$C$9:$C$14,'Available Energy and Dispatch'!$B$29)*'Available Energy and Dispatch'!K$13*'Available Energy and Dispatch'!$C42),HLOOKUP(K$11,'Dependable Capacity'!$I$3:$P$9,4,FALSE)*$C42*K$13),0)</f>
        <v>0</v>
      </c>
      <c r="L42" s="413" t="str">
        <f t="shared" si="9"/>
        <v>NO</v>
      </c>
      <c r="M42" s="106"/>
      <c r="N42" s="455">
        <f>IF('Available Energy and Dispatch'!$E42&gt;$D42,$D42,IF('Available Energy and Dispatch'!$E42&lt;$D42,'Available Energy and Dispatch'!$E42,$D42-'Available Energy and Dispatch'!$E42))</f>
        <v>0</v>
      </c>
      <c r="O42" s="456">
        <f>IF(($D42-'Available Energy and Dispatch'!$N42)&gt;'Available Energy and Dispatch'!$F42,'Available Energy and Dispatch'!$F42,$D42-'Available Energy and Dispatch'!$N42)</f>
        <v>0</v>
      </c>
      <c r="P42" s="430">
        <f>IF(($D42-SUM('Available Energy and Dispatch'!$N42:$O42))&gt;'Available Energy and Dispatch'!$G42,'Available Energy and Dispatch'!$G42,(($D42-SUM('Available Energy and Dispatch'!$N42:$O42))))</f>
        <v>0</v>
      </c>
      <c r="Q42" s="430">
        <f>IF(($D42-SUM('Available Energy and Dispatch'!$N42:$P42))&gt;'Available Energy and Dispatch'!$H42,'Available Energy and Dispatch'!$H42,($D42-SUM('Available Energy and Dispatch'!$N42:$P42)))</f>
        <v>0</v>
      </c>
      <c r="R42" s="430">
        <f>IF(($D42-SUM('Available Energy and Dispatch'!$N42:$Q42))&gt;'Available Energy and Dispatch'!$I42,'Available Energy and Dispatch'!$I42,($D42-SUM('Available Energy and Dispatch'!$N42:$Q42)))</f>
        <v>0</v>
      </c>
      <c r="S42" s="430">
        <f>IF(($D42-SUM('Available Energy and Dispatch'!$N42:$R42))&gt;'Available Energy and Dispatch'!$J42,'Available Energy and Dispatch'!$J42,$D42-SUM('Available Energy and Dispatch'!$N42:$R42))</f>
        <v>0</v>
      </c>
      <c r="T42" s="430">
        <f>IF(IF('Available Energy and Dispatch'!$K42=0,"0",$D42-SUM($N42:$S42))&gt;'Available Energy and Dispatch'!$K42,'Available Energy and Dispatch'!$K42,IF('Available Energy and Dispatch'!$K42=0,"0",$D42-SUM($N42:$S42)))</f>
        <v>0</v>
      </c>
      <c r="U42" s="447">
        <f t="shared" si="10"/>
        <v>-9478</v>
      </c>
    </row>
    <row r="43" spans="2:21" ht="13.8" thickBot="1" x14ac:dyDescent="0.3">
      <c r="B43" s="394" t="s">
        <v>188</v>
      </c>
      <c r="C43" s="414"/>
      <c r="D43" s="415">
        <f>SUM(D31:D42)</f>
        <v>111008</v>
      </c>
      <c r="E43" s="431">
        <f>SUM(E31:E42)</f>
        <v>0</v>
      </c>
      <c r="F43" s="431">
        <f>SUM(F31:F42)</f>
        <v>0</v>
      </c>
      <c r="G43" s="431">
        <f t="shared" ref="G43:K43" si="11">SUM(G31:G42)</f>
        <v>0</v>
      </c>
      <c r="H43" s="431">
        <f t="shared" si="11"/>
        <v>0</v>
      </c>
      <c r="I43" s="431">
        <f t="shared" si="11"/>
        <v>0</v>
      </c>
      <c r="J43" s="431">
        <f t="shared" si="11"/>
        <v>0</v>
      </c>
      <c r="K43" s="431">
        <f t="shared" si="11"/>
        <v>0</v>
      </c>
      <c r="L43" s="418"/>
      <c r="M43" s="106"/>
      <c r="N43" s="448">
        <f t="shared" ref="N43:T43" si="12">SUM(N31:N42)</f>
        <v>0</v>
      </c>
      <c r="O43" s="416">
        <f t="shared" si="12"/>
        <v>0</v>
      </c>
      <c r="P43" s="416">
        <f t="shared" si="12"/>
        <v>0</v>
      </c>
      <c r="Q43" s="416">
        <f t="shared" si="12"/>
        <v>0</v>
      </c>
      <c r="R43" s="416">
        <f t="shared" si="12"/>
        <v>0</v>
      </c>
      <c r="S43" s="416">
        <f t="shared" si="12"/>
        <v>0</v>
      </c>
      <c r="T43" s="416">
        <f t="shared" si="12"/>
        <v>0</v>
      </c>
      <c r="U43" s="449"/>
    </row>
    <row r="44" spans="2:21" s="53" customFormat="1" ht="13.8" thickBot="1" x14ac:dyDescent="0.3">
      <c r="B44" s="171"/>
      <c r="C44" s="184"/>
      <c r="D44" s="185"/>
      <c r="E44" s="186"/>
      <c r="F44" s="186"/>
      <c r="G44" s="186"/>
      <c r="H44" s="186"/>
      <c r="I44" s="186"/>
      <c r="J44" s="186"/>
      <c r="K44" s="186"/>
      <c r="L44" s="184"/>
      <c r="M44" s="54"/>
      <c r="N44" s="186"/>
      <c r="O44" s="186"/>
      <c r="P44" s="186"/>
      <c r="Q44" s="186"/>
      <c r="R44" s="186"/>
      <c r="S44" s="186"/>
      <c r="T44" s="186"/>
      <c r="U44" s="187"/>
    </row>
    <row r="45" spans="2:21" x14ac:dyDescent="0.25">
      <c r="B45" s="419">
        <v>2024</v>
      </c>
      <c r="C45" s="405"/>
      <c r="D45" s="420"/>
      <c r="E45" s="406"/>
      <c r="F45" s="432"/>
      <c r="G45" s="406"/>
      <c r="H45" s="406"/>
      <c r="I45" s="406"/>
      <c r="J45" s="406"/>
      <c r="K45" s="406"/>
      <c r="L45" s="423"/>
      <c r="M45" s="838" t="s">
        <v>304</v>
      </c>
      <c r="N45" s="841" t="str">
        <f>IF(N$11="Hydro",HLOOKUP(N$11,'Dependable Capacity'!$I$3:$P$9,5,FALSE),IF(N$11="Solar",HLOOKUP(N$11,'Dependable Capacity'!$I$3:$P$9,5,FALSE),IF(N$11="Biomass",HLOOKUP(N$11,'Dependable Capacity'!$I$3:$P$9,5,FALSE),IF(N$11="Biodiesel",HLOOKUP(N$11,'Dependable Capacity'!$I$3:$P$9,5,FALSE),IF(N$11="LNG",HLOOKUP(N$11,'Dependable Capacity'!$I$3:$P$9,5,FALSE),IF(N$11="Bunker",HLOOKUP(N$11,'Dependable Capacity'!$I$3:$P$9,5,FALSE),IF(N$11="LFO Diesel",HLOOKUP(N$11,'Dependable Capacity'!$I$3:$P$9,5,FALSE),"")))))))</f>
        <v/>
      </c>
      <c r="O45" s="842" t="str">
        <f>IF(O$11="Hydro",HLOOKUP(O$11,'Dependable Capacity'!$I$3:$P$9,5,FALSE),IF(O$11="Solar",HLOOKUP(O$11,'Dependable Capacity'!$I$3:$P$9,5,FALSE),IF(O$11="Biomass",HLOOKUP(O$11,'Dependable Capacity'!$I$3:$P$9,5,FALSE),IF(O$11="Biodiesel",HLOOKUP(O$11,'Dependable Capacity'!$I$3:$P$9,5,FALSE),IF(O$11="LNG",HLOOKUP(O$11,'Dependable Capacity'!$I$3:$P$9,5,FALSE),IF(O$11="Bunker",HLOOKUP(O$11,'Dependable Capacity'!$I$3:$P$9,5,FALSE),IF(O$11="LFO Diesel",HLOOKUP(O$11,'Dependable Capacity'!$I$3:$P$9,5,FALSE),"")))))))</f>
        <v/>
      </c>
      <c r="P45" s="842" t="str">
        <f>IF(P$11="Hydro",HLOOKUP(P$11,'Dependable Capacity'!$I$3:$P$9,5,FALSE),IF(P$11="Solar",HLOOKUP(P$11,'Dependable Capacity'!$I$3:$P$9,5,FALSE),IF(P$11="Biomass",HLOOKUP(P$11,'Dependable Capacity'!$I$3:$P$9,5,FALSE),IF(P$11="Biodiesel",HLOOKUP(P$11,'Dependable Capacity'!$I$3:$P$9,5,FALSE),IF(P$11="LNG",HLOOKUP(P$11,'Dependable Capacity'!$I$3:$P$9,5,FALSE),IF(P$11="Bunker",HLOOKUP(P$11,'Dependable Capacity'!$I$3:$P$9,5,FALSE),IF(P$11="LFO Diesel",HLOOKUP(P$11,'Dependable Capacity'!$I$3:$P$9,5,FALSE),"")))))))</f>
        <v/>
      </c>
      <c r="Q45" s="842" t="str">
        <f>IF(Q$11="Hydro",HLOOKUP(Q$11,'Dependable Capacity'!$I$3:$P$9,5,FALSE),IF(Q$11="Solar",HLOOKUP(Q$11,'Dependable Capacity'!$I$3:$P$9,5,FALSE),IF(Q$11="Biomass",HLOOKUP(Q$11,'Dependable Capacity'!$I$3:$P$9,5,FALSE),IF(Q$11="Biodiesel",HLOOKUP(Q$11,'Dependable Capacity'!$I$3:$P$9,5,FALSE),IF(Q$11="LNG",HLOOKUP(Q$11,'Dependable Capacity'!$I$3:$P$9,5,FALSE),IF(Q$11="Bunker",HLOOKUP(Q$11,'Dependable Capacity'!$I$3:$P$9,5,FALSE),IF(Q$11="LFO Diesel",HLOOKUP(Q$11,'Dependable Capacity'!$I$3:$P$9,5,FALSE),"")))))))</f>
        <v/>
      </c>
      <c r="R45" s="842" t="str">
        <f>IF(R$11="Hydro",HLOOKUP(R$11,'Dependable Capacity'!$I$3:$P$9,5,FALSE),IF(R$11="Solar",HLOOKUP(R$11,'Dependable Capacity'!$I$3:$P$9,5,FALSE),IF(R$11="Biomass",HLOOKUP(R$11,'Dependable Capacity'!$I$3:$P$9,5,FALSE),IF(R$11="Biodiesel",HLOOKUP(R$11,'Dependable Capacity'!$I$3:$P$9,5,FALSE),IF(R$11="LNG",HLOOKUP(R$11,'Dependable Capacity'!$I$3:$P$9,5,FALSE),IF(R$11="Bunker",HLOOKUP(R$11,'Dependable Capacity'!$I$3:$P$9,5,FALSE),IF(R$11="LFO Diesel",HLOOKUP(R$11,'Dependable Capacity'!$I$3:$P$9,5,FALSE),"")))))))</f>
        <v/>
      </c>
      <c r="S45" s="842" t="str">
        <f>IF(S$11="Hydro",HLOOKUP(S$11,'Dependable Capacity'!$I$3:$P$9,5,FALSE),IF(S$11="Solar",HLOOKUP(S$11,'Dependable Capacity'!$I$3:$P$9,5,FALSE),IF(S$11="Biomass",HLOOKUP(S$11,'Dependable Capacity'!$I$3:$P$9,5,FALSE),IF(S$11="Biodiesel",HLOOKUP(S$11,'Dependable Capacity'!$I$3:$P$9,5,FALSE),IF(S$11="LNG",HLOOKUP(S$11,'Dependable Capacity'!$I$3:$P$9,5,FALSE),IF(S$11="Bunker",HLOOKUP(S$11,'Dependable Capacity'!$I$3:$P$9,5,FALSE),IF(S$11="LFO Diesel",HLOOKUP(S$11,'Dependable Capacity'!$I$3:$P$9,5,FALSE),"")))))))</f>
        <v/>
      </c>
      <c r="T45" s="842" t="str">
        <f>IF(T$11="Hydro",HLOOKUP(T$11,'Dependable Capacity'!$I$3:$P$9,5,FALSE),IF(T$11="Solar",HLOOKUP(T$11,'Dependable Capacity'!$I$3:$P$9,5,FALSE),IF(T$11="Biomass",HLOOKUP(T$11,'Dependable Capacity'!$I$3:$P$9,5,FALSE),IF(T$11="Biodiesel",HLOOKUP(T$11,'Dependable Capacity'!$I$3:$P$9,5,FALSE),IF(T$11="LNG",HLOOKUP(T$11,'Dependable Capacity'!$I$3:$P$9,5,FALSE),IF(T$11="Bunker",HLOOKUP(T$11,'Dependable Capacity'!$I$3:$P$9,5,FALSE),IF(T$11="LFO Diesel",HLOOKUP(T$11,'Dependable Capacity'!$I$3:$P$9,5,FALSE),"")))))))</f>
        <v/>
      </c>
      <c r="U45" s="450"/>
    </row>
    <row r="46" spans="2:21" ht="13.8" thickBot="1" x14ac:dyDescent="0.3">
      <c r="B46" s="424"/>
      <c r="C46" s="410"/>
      <c r="D46" s="425"/>
      <c r="E46" s="411"/>
      <c r="F46" s="433"/>
      <c r="G46" s="411"/>
      <c r="H46" s="411"/>
      <c r="I46" s="411"/>
      <c r="J46" s="411"/>
      <c r="K46" s="411"/>
      <c r="L46" s="429"/>
      <c r="M46" s="838" t="s">
        <v>303</v>
      </c>
      <c r="N46" s="479" t="str">
        <f>IFERROR(N59/8760/N45,"")</f>
        <v/>
      </c>
      <c r="O46" s="480" t="str">
        <f t="shared" ref="O46:T46" si="13">IFERROR(O59/8760/O45,"")</f>
        <v/>
      </c>
      <c r="P46" s="480" t="str">
        <f t="shared" si="13"/>
        <v/>
      </c>
      <c r="Q46" s="480" t="str">
        <f t="shared" si="13"/>
        <v/>
      </c>
      <c r="R46" s="480" t="str">
        <f t="shared" si="13"/>
        <v/>
      </c>
      <c r="S46" s="480" t="str">
        <f t="shared" si="13"/>
        <v/>
      </c>
      <c r="T46" s="480" t="str">
        <f t="shared" si="13"/>
        <v/>
      </c>
      <c r="U46" s="451"/>
    </row>
    <row r="47" spans="2:21" x14ac:dyDescent="0.25">
      <c r="B47" s="409" t="s">
        <v>38</v>
      </c>
      <c r="C47" s="410">
        <f t="shared" ref="C47:C58" si="14">C31</f>
        <v>744</v>
      </c>
      <c r="D47" s="411">
        <f>Parameters!K19</f>
        <v>8920</v>
      </c>
      <c r="E47" s="434">
        <f>IFERROR(IF(E$11="Solar",(SUMIFS('Dependable Capacity'!$F$9:$F$14,'Dependable Capacity'!$C$9:$C$14,'Available Energy and Dispatch'!$B$45)*'Available Energy and Dispatch'!E$13*'Available Energy and Dispatch'!$C47),HLOOKUP(E$11,'Dependable Capacity'!$I$3:$P$9,5,FALSE)*$C47*E$13),0)</f>
        <v>0</v>
      </c>
      <c r="F47" s="434">
        <f>IFERROR(IF(F$11="Solar",(SUMIFS('Dependable Capacity'!$F$9:$F$14,'Dependable Capacity'!$C$9:$C$14,'Available Energy and Dispatch'!$B$45)*'Available Energy and Dispatch'!F$13*'Available Energy and Dispatch'!$C47),HLOOKUP(F$11,'Dependable Capacity'!$I$3:$P$9,5,FALSE)*$C47*F$13),0)</f>
        <v>0</v>
      </c>
      <c r="G47" s="434">
        <f>IFERROR(IF(G$11="Solar",(SUMIFS('Dependable Capacity'!$F$9:$F$14,'Dependable Capacity'!$C$9:$C$14,'Available Energy and Dispatch'!$B$45)*'Available Energy and Dispatch'!G$13*'Available Energy and Dispatch'!$C47),HLOOKUP(G$11,'Dependable Capacity'!$I$3:$P$9,5,FALSE)*$C47*G$13),0)</f>
        <v>0</v>
      </c>
      <c r="H47" s="434">
        <f>IFERROR(IF(H$11="Solar",(SUMIFS('Dependable Capacity'!$F$9:$F$14,'Dependable Capacity'!$C$9:$C$14,'Available Energy and Dispatch'!$B$45)*'Available Energy and Dispatch'!H$13*'Available Energy and Dispatch'!$C47),HLOOKUP(H$11,'Dependable Capacity'!$I$3:$P$9,5,FALSE)*$C47*H$13),0)</f>
        <v>0</v>
      </c>
      <c r="I47" s="434">
        <f>IFERROR(IF(I$11="Solar",(SUMIFS('Dependable Capacity'!$F$9:$F$14,'Dependable Capacity'!$C$9:$C$14,'Available Energy and Dispatch'!$B$45)*'Available Energy and Dispatch'!I$13*'Available Energy and Dispatch'!$C47),HLOOKUP(I$11,'Dependable Capacity'!$I$3:$P$9,5,FALSE)*$C47*I$13),0)</f>
        <v>0</v>
      </c>
      <c r="J47" s="434">
        <f>IFERROR(IF(J$11="Solar",(SUMIFS('Dependable Capacity'!$F$9:$F$14,'Dependable Capacity'!$C$9:$C$14,'Available Energy and Dispatch'!$B$45)*'Available Energy and Dispatch'!J$13*'Available Energy and Dispatch'!$C47),HLOOKUP(J$11,'Dependable Capacity'!$I$3:$P$9,5,FALSE)*$C47*J$13),0)</f>
        <v>0</v>
      </c>
      <c r="K47" s="434">
        <f>IFERROR(IF(K$11="Solar",(SUMIFS('Dependable Capacity'!$F$9:$F$14,'Dependable Capacity'!$C$9:$C$14,'Available Energy and Dispatch'!$B$45)*'Available Energy and Dispatch'!K$13*'Available Energy and Dispatch'!$C47),HLOOKUP(K$11,'Dependable Capacity'!$I$3:$P$9,5,FALSE)*$C47*K$13),0)</f>
        <v>0</v>
      </c>
      <c r="L47" s="413" t="str">
        <f t="shared" ref="L47:L58" si="15">IF(SUM($E47:$K47)&gt;=$D47,"YES","NO")</f>
        <v>NO</v>
      </c>
      <c r="M47" s="106"/>
      <c r="N47" s="457">
        <f>IF('Available Energy and Dispatch'!$E47&gt;$D47,$D47,IF('Available Energy and Dispatch'!$E47&lt;$D47,'Available Energy and Dispatch'!$E47,$D47-'Available Energy and Dispatch'!$E47))</f>
        <v>0</v>
      </c>
      <c r="O47" s="458">
        <f>IF(($D47-'Available Energy and Dispatch'!$N47)&gt;'Available Energy and Dispatch'!$F47,'Available Energy and Dispatch'!$F47,$D47-'Available Energy and Dispatch'!$N47)</f>
        <v>0</v>
      </c>
      <c r="P47" s="459">
        <f>IF(($D47-SUM('Available Energy and Dispatch'!$N47:$O47))&gt;'Available Energy and Dispatch'!$G47,'Available Energy and Dispatch'!$G47,(($D47-SUM('Available Energy and Dispatch'!$N47:$O47))))</f>
        <v>0</v>
      </c>
      <c r="Q47" s="459">
        <f>IF(($D47-SUM('Available Energy and Dispatch'!$N47:$P47))&gt;'Available Energy and Dispatch'!$H47,'Available Energy and Dispatch'!$H47,($D47-SUM('Available Energy and Dispatch'!$N47:$P47)))</f>
        <v>0</v>
      </c>
      <c r="R47" s="459">
        <f>IF(($D47-SUM('Available Energy and Dispatch'!$N47:$Q47))&gt;'Available Energy and Dispatch'!$I47,'Available Energy and Dispatch'!$I47,($D47-SUM('Available Energy and Dispatch'!$N47:$Q47)))</f>
        <v>0</v>
      </c>
      <c r="S47" s="459">
        <f>IF(($D47-SUM('Available Energy and Dispatch'!$N47:$R47))&gt;'Available Energy and Dispatch'!$J47,'Available Energy and Dispatch'!$J47,$D47-SUM('Available Energy and Dispatch'!$N47:$R47))</f>
        <v>0</v>
      </c>
      <c r="T47" s="459">
        <f>IF(IF('Available Energy and Dispatch'!$K47=0,"0",$D47-SUM($N47:$S47))&gt;'Available Energy and Dispatch'!$K47,'Available Energy and Dispatch'!$K47,IF('Available Energy and Dispatch'!$K47=0,"0",$D47-SUM($N47:$S47)))</f>
        <v>0</v>
      </c>
      <c r="U47" s="444">
        <f t="shared" ref="U47:U58" si="16">SUM(N47:T47)-$D47</f>
        <v>-8920</v>
      </c>
    </row>
    <row r="48" spans="2:21" x14ac:dyDescent="0.25">
      <c r="B48" s="409" t="s">
        <v>39</v>
      </c>
      <c r="C48" s="410">
        <f t="shared" si="14"/>
        <v>744</v>
      </c>
      <c r="D48" s="411">
        <f>Parameters!K20</f>
        <v>9174</v>
      </c>
      <c r="E48" s="434">
        <f>IFERROR(IF(E$11="Solar",(SUMIFS('Dependable Capacity'!$F$9:$F$14,'Dependable Capacity'!$C$9:$C$14,'Available Energy and Dispatch'!$B$45)*'Available Energy and Dispatch'!E$13*'Available Energy and Dispatch'!$C48),HLOOKUP(E$11,'Dependable Capacity'!$I$3:$P$9,5,FALSE)*$C48*E$13),0)</f>
        <v>0</v>
      </c>
      <c r="F48" s="434">
        <f>IFERROR(IF(F$11="Solar",(SUMIFS('Dependable Capacity'!$F$9:$F$14,'Dependable Capacity'!$C$9:$C$14,'Available Energy and Dispatch'!$B$45)*'Available Energy and Dispatch'!F$13*'Available Energy and Dispatch'!$C48),HLOOKUP(F$11,'Dependable Capacity'!$I$3:$P$9,5,FALSE)*$C48*F$13),0)</f>
        <v>0</v>
      </c>
      <c r="G48" s="434">
        <f>IFERROR(IF(G$11="Solar",(SUMIFS('Dependable Capacity'!$F$9:$F$14,'Dependable Capacity'!$C$9:$C$14,'Available Energy and Dispatch'!$B$45)*'Available Energy and Dispatch'!G$13*'Available Energy and Dispatch'!$C48),HLOOKUP(G$11,'Dependable Capacity'!$I$3:$P$9,5,FALSE)*$C48*G$13),0)</f>
        <v>0</v>
      </c>
      <c r="H48" s="434">
        <f>IFERROR(IF(H$11="Solar",(SUMIFS('Dependable Capacity'!$F$9:$F$14,'Dependable Capacity'!$C$9:$C$14,'Available Energy and Dispatch'!$B$45)*'Available Energy and Dispatch'!H$13*'Available Energy and Dispatch'!$C48),HLOOKUP(H$11,'Dependable Capacity'!$I$3:$P$9,5,FALSE)*$C48*H$13),0)</f>
        <v>0</v>
      </c>
      <c r="I48" s="434">
        <f>IFERROR(IF(I$11="Solar",(SUMIFS('Dependable Capacity'!$F$9:$F$14,'Dependable Capacity'!$C$9:$C$14,'Available Energy and Dispatch'!$B$45)*'Available Energy and Dispatch'!I$13*'Available Energy and Dispatch'!$C48),HLOOKUP(I$11,'Dependable Capacity'!$I$3:$P$9,5,FALSE)*$C48*I$13),0)</f>
        <v>0</v>
      </c>
      <c r="J48" s="434">
        <f>IFERROR(IF(J$11="Solar",(SUMIFS('Dependable Capacity'!$F$9:$F$14,'Dependable Capacity'!$C$9:$C$14,'Available Energy and Dispatch'!$B$45)*'Available Energy and Dispatch'!J$13*'Available Energy and Dispatch'!$C48),HLOOKUP(J$11,'Dependable Capacity'!$I$3:$P$9,5,FALSE)*$C48*J$13),0)</f>
        <v>0</v>
      </c>
      <c r="K48" s="434">
        <f>IFERROR(IF(K$11="Solar",(SUMIFS('Dependable Capacity'!$F$9:$F$14,'Dependable Capacity'!$C$9:$C$14,'Available Energy and Dispatch'!$B$45)*'Available Energy and Dispatch'!K$13*'Available Energy and Dispatch'!$C48),HLOOKUP(K$11,'Dependable Capacity'!$I$3:$P$9,5,FALSE)*$C48*K$13),0)</f>
        <v>0</v>
      </c>
      <c r="L48" s="413" t="str">
        <f t="shared" si="15"/>
        <v>NO</v>
      </c>
      <c r="M48" s="106"/>
      <c r="N48" s="460">
        <f>IF('Available Energy and Dispatch'!$E48&gt;$D48,$D48,IF('Available Energy and Dispatch'!$E48&lt;$D48,'Available Energy and Dispatch'!$E48,$D48-'Available Energy and Dispatch'!$E48))</f>
        <v>0</v>
      </c>
      <c r="O48" s="461">
        <f>IF(($D48-'Available Energy and Dispatch'!$N48)&gt;'Available Energy and Dispatch'!$F48,'Available Energy and Dispatch'!$F48,$D48-'Available Energy and Dispatch'!$N48)</f>
        <v>0</v>
      </c>
      <c r="P48" s="434">
        <f>IF(($D48-SUM('Available Energy and Dispatch'!$N48:$O48))&gt;'Available Energy and Dispatch'!$G48,'Available Energy and Dispatch'!$G48,(($D48-SUM('Available Energy and Dispatch'!$N48:$O48))))</f>
        <v>0</v>
      </c>
      <c r="Q48" s="434">
        <f>IF(($D48-SUM('Available Energy and Dispatch'!$N48:$P48))&gt;'Available Energy and Dispatch'!$H48,'Available Energy and Dispatch'!$H48,($D48-SUM('Available Energy and Dispatch'!$N48:$P48)))</f>
        <v>0</v>
      </c>
      <c r="R48" s="434">
        <f>IF(($D48-SUM('Available Energy and Dispatch'!$N48:$Q48))&gt;'Available Energy and Dispatch'!$I48,'Available Energy and Dispatch'!$I48,($D48-SUM('Available Energy and Dispatch'!$N48:$Q48)))</f>
        <v>0</v>
      </c>
      <c r="S48" s="434">
        <f>IF(($D48-SUM('Available Energy and Dispatch'!$N48:$R48))&gt;'Available Energy and Dispatch'!$J48,'Available Energy and Dispatch'!$J48,$D48-SUM('Available Energy and Dispatch'!$N48:$R48))</f>
        <v>0</v>
      </c>
      <c r="T48" s="434">
        <f>IF(IF('Available Energy and Dispatch'!$K48=0,"0",$D48-SUM($N48:$S48))&gt;'Available Energy and Dispatch'!$K48,'Available Energy and Dispatch'!$K48,IF('Available Energy and Dispatch'!$K48=0,"0",$D48-SUM($N48:$S48)))</f>
        <v>0</v>
      </c>
      <c r="U48" s="447">
        <f t="shared" si="16"/>
        <v>-9174</v>
      </c>
    </row>
    <row r="49" spans="2:21" x14ac:dyDescent="0.25">
      <c r="B49" s="409" t="s">
        <v>40</v>
      </c>
      <c r="C49" s="410">
        <f t="shared" si="14"/>
        <v>672</v>
      </c>
      <c r="D49" s="411">
        <f>Parameters!K21</f>
        <v>8995</v>
      </c>
      <c r="E49" s="434">
        <f>IFERROR(IF(E$11="Solar",(SUMIFS('Dependable Capacity'!$F$9:$F$14,'Dependable Capacity'!$C$9:$C$14,'Available Energy and Dispatch'!$B$45)*'Available Energy and Dispatch'!E$13*'Available Energy and Dispatch'!$C49),HLOOKUP(E$11,'Dependable Capacity'!$I$3:$P$9,5,FALSE)*$C49*E$13),0)</f>
        <v>0</v>
      </c>
      <c r="F49" s="434">
        <f>IFERROR(IF(F$11="Solar",(SUMIFS('Dependable Capacity'!$F$9:$F$14,'Dependable Capacity'!$C$9:$C$14,'Available Energy and Dispatch'!$B$45)*'Available Energy and Dispatch'!F$13*'Available Energy and Dispatch'!$C49),HLOOKUP(F$11,'Dependable Capacity'!$I$3:$P$9,5,FALSE)*$C49*F$13),0)</f>
        <v>0</v>
      </c>
      <c r="G49" s="434">
        <f>IFERROR(IF(G$11="Solar",(SUMIFS('Dependable Capacity'!$F$9:$F$14,'Dependable Capacity'!$C$9:$C$14,'Available Energy and Dispatch'!$B$45)*'Available Energy and Dispatch'!G$13*'Available Energy and Dispatch'!$C49),HLOOKUP(G$11,'Dependable Capacity'!$I$3:$P$9,5,FALSE)*$C49*G$13),0)</f>
        <v>0</v>
      </c>
      <c r="H49" s="434">
        <f>IFERROR(IF(H$11="Solar",(SUMIFS('Dependable Capacity'!$F$9:$F$14,'Dependable Capacity'!$C$9:$C$14,'Available Energy and Dispatch'!$B$45)*'Available Energy and Dispatch'!H$13*'Available Energy and Dispatch'!$C49),HLOOKUP(H$11,'Dependable Capacity'!$I$3:$P$9,5,FALSE)*$C49*H$13),0)</f>
        <v>0</v>
      </c>
      <c r="I49" s="434">
        <f>IFERROR(IF(I$11="Solar",(SUMIFS('Dependable Capacity'!$F$9:$F$14,'Dependable Capacity'!$C$9:$C$14,'Available Energy and Dispatch'!$B$45)*'Available Energy and Dispatch'!I$13*'Available Energy and Dispatch'!$C49),HLOOKUP(I$11,'Dependable Capacity'!$I$3:$P$9,5,FALSE)*$C49*I$13),0)</f>
        <v>0</v>
      </c>
      <c r="J49" s="434">
        <f>IFERROR(IF(J$11="Solar",(SUMIFS('Dependable Capacity'!$F$9:$F$14,'Dependable Capacity'!$C$9:$C$14,'Available Energy and Dispatch'!$B$45)*'Available Energy and Dispatch'!J$13*'Available Energy and Dispatch'!$C49),HLOOKUP(J$11,'Dependable Capacity'!$I$3:$P$9,5,FALSE)*$C49*J$13),0)</f>
        <v>0</v>
      </c>
      <c r="K49" s="434">
        <f>IFERROR(IF(K$11="Solar",(SUMIFS('Dependable Capacity'!$F$9:$F$14,'Dependable Capacity'!$C$9:$C$14,'Available Energy and Dispatch'!$B$45)*'Available Energy and Dispatch'!K$13*'Available Energy and Dispatch'!$C49),HLOOKUP(K$11,'Dependable Capacity'!$I$3:$P$9,5,FALSE)*$C49*K$13),0)</f>
        <v>0</v>
      </c>
      <c r="L49" s="413" t="str">
        <f t="shared" si="15"/>
        <v>NO</v>
      </c>
      <c r="M49" s="106"/>
      <c r="N49" s="460">
        <f>IF('Available Energy and Dispatch'!$E49&gt;$D49,$D49,IF('Available Energy and Dispatch'!$E49&lt;$D49,'Available Energy and Dispatch'!$E49,$D49-'Available Energy and Dispatch'!$E49))</f>
        <v>0</v>
      </c>
      <c r="O49" s="461">
        <f>IF(($D49-'Available Energy and Dispatch'!$N49)&gt;'Available Energy and Dispatch'!$F49,'Available Energy and Dispatch'!$F49,$D49-'Available Energy and Dispatch'!$N49)</f>
        <v>0</v>
      </c>
      <c r="P49" s="434">
        <f>IF(($D49-SUM('Available Energy and Dispatch'!$N49:$O49))&gt;'Available Energy and Dispatch'!$G49,'Available Energy and Dispatch'!$G49,(($D49-SUM('Available Energy and Dispatch'!$N49:$O49))))</f>
        <v>0</v>
      </c>
      <c r="Q49" s="434">
        <f>IF(($D49-SUM('Available Energy and Dispatch'!$N49:$P49))&gt;'Available Energy and Dispatch'!$H49,'Available Energy and Dispatch'!$H49,($D49-SUM('Available Energy and Dispatch'!$N49:$P49)))</f>
        <v>0</v>
      </c>
      <c r="R49" s="434">
        <f>IF(($D49-SUM('Available Energy and Dispatch'!$N49:$Q49))&gt;'Available Energy and Dispatch'!$I49,'Available Energy and Dispatch'!$I49,($D49-SUM('Available Energy and Dispatch'!$N49:$Q49)))</f>
        <v>0</v>
      </c>
      <c r="S49" s="434">
        <f>IF(($D49-SUM('Available Energy and Dispatch'!$N49:$R49))&gt;'Available Energy and Dispatch'!$J49,'Available Energy and Dispatch'!$J49,$D49-SUM('Available Energy and Dispatch'!$N49:$R49))</f>
        <v>0</v>
      </c>
      <c r="T49" s="434">
        <f>IF(IF('Available Energy and Dispatch'!$K49=0,"0",$D49-SUM($N49:$S49))&gt;'Available Energy and Dispatch'!$K49,'Available Energy and Dispatch'!$K49,IF('Available Energy and Dispatch'!$K49=0,"0",$D49-SUM($N49:$S49)))</f>
        <v>0</v>
      </c>
      <c r="U49" s="447">
        <f t="shared" si="16"/>
        <v>-8995</v>
      </c>
    </row>
    <row r="50" spans="2:21" x14ac:dyDescent="0.25">
      <c r="B50" s="409" t="s">
        <v>41</v>
      </c>
      <c r="C50" s="410">
        <f t="shared" si="14"/>
        <v>744</v>
      </c>
      <c r="D50" s="411">
        <f>Parameters!K22</f>
        <v>10566</v>
      </c>
      <c r="E50" s="434">
        <f>IFERROR(IF(E$11="Solar",(SUMIFS('Dependable Capacity'!$F$9:$F$14,'Dependable Capacity'!$C$9:$C$14,'Available Energy and Dispatch'!$B$45)*'Available Energy and Dispatch'!E$13*'Available Energy and Dispatch'!$C50),HLOOKUP(E$11,'Dependable Capacity'!$I$3:$P$9,5,FALSE)*$C50*E$13),0)</f>
        <v>0</v>
      </c>
      <c r="F50" s="434">
        <f>IFERROR(IF(F$11="Solar",(SUMIFS('Dependable Capacity'!$F$9:$F$14,'Dependable Capacity'!$C$9:$C$14,'Available Energy and Dispatch'!$B$45)*'Available Energy and Dispatch'!F$13*'Available Energy and Dispatch'!$C50),HLOOKUP(F$11,'Dependable Capacity'!$I$3:$P$9,5,FALSE)*$C50*F$13),0)</f>
        <v>0</v>
      </c>
      <c r="G50" s="434">
        <f>IFERROR(IF(G$11="Solar",(SUMIFS('Dependable Capacity'!$F$9:$F$14,'Dependable Capacity'!$C$9:$C$14,'Available Energy and Dispatch'!$B$45)*'Available Energy and Dispatch'!G$13*'Available Energy and Dispatch'!$C50),HLOOKUP(G$11,'Dependable Capacity'!$I$3:$P$9,5,FALSE)*$C50*G$13),0)</f>
        <v>0</v>
      </c>
      <c r="H50" s="434">
        <f>IFERROR(IF(H$11="Solar",(SUMIFS('Dependable Capacity'!$F$9:$F$14,'Dependable Capacity'!$C$9:$C$14,'Available Energy and Dispatch'!$B$45)*'Available Energy and Dispatch'!H$13*'Available Energy and Dispatch'!$C50),HLOOKUP(H$11,'Dependable Capacity'!$I$3:$P$9,5,FALSE)*$C50*H$13),0)</f>
        <v>0</v>
      </c>
      <c r="I50" s="434">
        <f>IFERROR(IF(I$11="Solar",(SUMIFS('Dependable Capacity'!$F$9:$F$14,'Dependable Capacity'!$C$9:$C$14,'Available Energy and Dispatch'!$B$45)*'Available Energy and Dispatch'!I$13*'Available Energy and Dispatch'!$C50),HLOOKUP(I$11,'Dependable Capacity'!$I$3:$P$9,5,FALSE)*$C50*I$13),0)</f>
        <v>0</v>
      </c>
      <c r="J50" s="434">
        <f>IFERROR(IF(J$11="Solar",(SUMIFS('Dependable Capacity'!$F$9:$F$14,'Dependable Capacity'!$C$9:$C$14,'Available Energy and Dispatch'!$B$45)*'Available Energy and Dispatch'!J$13*'Available Energy and Dispatch'!$C50),HLOOKUP(J$11,'Dependable Capacity'!$I$3:$P$9,5,FALSE)*$C50*J$13),0)</f>
        <v>0</v>
      </c>
      <c r="K50" s="434">
        <f>IFERROR(IF(K$11="Solar",(SUMIFS('Dependable Capacity'!$F$9:$F$14,'Dependable Capacity'!$C$9:$C$14,'Available Energy and Dispatch'!$B$45)*'Available Energy and Dispatch'!K$13*'Available Energy and Dispatch'!$C50),HLOOKUP(K$11,'Dependable Capacity'!$I$3:$P$9,5,FALSE)*$C50*K$13),0)</f>
        <v>0</v>
      </c>
      <c r="L50" s="413" t="str">
        <f t="shared" si="15"/>
        <v>NO</v>
      </c>
      <c r="M50" s="106"/>
      <c r="N50" s="460">
        <f>IF('Available Energy and Dispatch'!$E50&gt;$D50,$D50,IF('Available Energy and Dispatch'!$E50&lt;$D50,'Available Energy and Dispatch'!$E50,$D50-'Available Energy and Dispatch'!$E50))</f>
        <v>0</v>
      </c>
      <c r="O50" s="461">
        <f>IF(($D50-'Available Energy and Dispatch'!$N50)&gt;'Available Energy and Dispatch'!$F50,'Available Energy and Dispatch'!$F50,$D50-'Available Energy and Dispatch'!$N50)</f>
        <v>0</v>
      </c>
      <c r="P50" s="434">
        <f>IF(($D50-SUM('Available Energy and Dispatch'!$N50:$O50))&gt;'Available Energy and Dispatch'!$G50,'Available Energy and Dispatch'!$G50,(($D50-SUM('Available Energy and Dispatch'!$N50:$O50))))</f>
        <v>0</v>
      </c>
      <c r="Q50" s="434">
        <f>IF(($D50-SUM('Available Energy and Dispatch'!$N50:$P50))&gt;'Available Energy and Dispatch'!$H50,'Available Energy and Dispatch'!$H50,($D50-SUM('Available Energy and Dispatch'!$N50:$P50)))</f>
        <v>0</v>
      </c>
      <c r="R50" s="434">
        <f>IF(($D50-SUM('Available Energy and Dispatch'!$N50:$Q50))&gt;'Available Energy and Dispatch'!$I50,'Available Energy and Dispatch'!$I50,($D50-SUM('Available Energy and Dispatch'!$N50:$Q50)))</f>
        <v>0</v>
      </c>
      <c r="S50" s="434">
        <f>IF(($D50-SUM('Available Energy and Dispatch'!$N50:$R50))&gt;'Available Energy and Dispatch'!$J50,'Available Energy and Dispatch'!$J50,$D50-SUM('Available Energy and Dispatch'!$N50:$R50))</f>
        <v>0</v>
      </c>
      <c r="T50" s="434">
        <f>IF(IF('Available Energy and Dispatch'!$K50=0,"0",$D50-SUM($N50:$S50))&gt;'Available Energy and Dispatch'!$K50,'Available Energy and Dispatch'!$K50,IF('Available Energy and Dispatch'!$K50=0,"0",$D50-SUM($N50:$S50)))</f>
        <v>0</v>
      </c>
      <c r="U50" s="447">
        <f t="shared" si="16"/>
        <v>-10566</v>
      </c>
    </row>
    <row r="51" spans="2:21" x14ac:dyDescent="0.25">
      <c r="B51" s="409" t="s">
        <v>42</v>
      </c>
      <c r="C51" s="410">
        <f t="shared" si="14"/>
        <v>720</v>
      </c>
      <c r="D51" s="411">
        <f>Parameters!K23</f>
        <v>11432</v>
      </c>
      <c r="E51" s="434">
        <f>IFERROR(IF(E$11="Solar",(SUMIFS('Dependable Capacity'!$F$9:$F$14,'Dependable Capacity'!$C$9:$C$14,'Available Energy and Dispatch'!$B$45)*'Available Energy and Dispatch'!E$13*'Available Energy and Dispatch'!$C51),HLOOKUP(E$11,'Dependable Capacity'!$I$3:$P$9,5,FALSE)*$C51*E$13),0)</f>
        <v>0</v>
      </c>
      <c r="F51" s="434">
        <f>IFERROR(IF(F$11="Solar",(SUMIFS('Dependable Capacity'!$F$9:$F$14,'Dependable Capacity'!$C$9:$C$14,'Available Energy and Dispatch'!$B$45)*'Available Energy and Dispatch'!F$13*'Available Energy and Dispatch'!$C51),HLOOKUP(F$11,'Dependable Capacity'!$I$3:$P$9,5,FALSE)*$C51*F$13),0)</f>
        <v>0</v>
      </c>
      <c r="G51" s="434">
        <f>IFERROR(IF(G$11="Solar",(SUMIFS('Dependable Capacity'!$F$9:$F$14,'Dependable Capacity'!$C$9:$C$14,'Available Energy and Dispatch'!$B$45)*'Available Energy and Dispatch'!G$13*'Available Energy and Dispatch'!$C51),HLOOKUP(G$11,'Dependable Capacity'!$I$3:$P$9,5,FALSE)*$C51*G$13),0)</f>
        <v>0</v>
      </c>
      <c r="H51" s="434">
        <f>IFERROR(IF(H$11="Solar",(SUMIFS('Dependable Capacity'!$F$9:$F$14,'Dependable Capacity'!$C$9:$C$14,'Available Energy and Dispatch'!$B$45)*'Available Energy and Dispatch'!H$13*'Available Energy and Dispatch'!$C51),HLOOKUP(H$11,'Dependable Capacity'!$I$3:$P$9,5,FALSE)*$C51*H$13),0)</f>
        <v>0</v>
      </c>
      <c r="I51" s="434">
        <f>IFERROR(IF(I$11="Solar",(SUMIFS('Dependable Capacity'!$F$9:$F$14,'Dependable Capacity'!$C$9:$C$14,'Available Energy and Dispatch'!$B$45)*'Available Energy and Dispatch'!I$13*'Available Energy and Dispatch'!$C51),HLOOKUP(I$11,'Dependable Capacity'!$I$3:$P$9,5,FALSE)*$C51*I$13),0)</f>
        <v>0</v>
      </c>
      <c r="J51" s="434">
        <f>IFERROR(IF(J$11="Solar",(SUMIFS('Dependable Capacity'!$F$9:$F$14,'Dependable Capacity'!$C$9:$C$14,'Available Energy and Dispatch'!$B$45)*'Available Energy and Dispatch'!J$13*'Available Energy and Dispatch'!$C51),HLOOKUP(J$11,'Dependable Capacity'!$I$3:$P$9,5,FALSE)*$C51*J$13),0)</f>
        <v>0</v>
      </c>
      <c r="K51" s="434">
        <f>IFERROR(IF(K$11="Solar",(SUMIFS('Dependable Capacity'!$F$9:$F$14,'Dependable Capacity'!$C$9:$C$14,'Available Energy and Dispatch'!$B$45)*'Available Energy and Dispatch'!K$13*'Available Energy and Dispatch'!$C51),HLOOKUP(K$11,'Dependable Capacity'!$I$3:$P$9,5,FALSE)*$C51*K$13),0)</f>
        <v>0</v>
      </c>
      <c r="L51" s="413" t="str">
        <f t="shared" si="15"/>
        <v>NO</v>
      </c>
      <c r="M51" s="106"/>
      <c r="N51" s="460">
        <f>IF('Available Energy and Dispatch'!$E51&gt;$D51,$D51,IF('Available Energy and Dispatch'!$E51&lt;$D51,'Available Energy and Dispatch'!$E51,$D51-'Available Energy and Dispatch'!$E51))</f>
        <v>0</v>
      </c>
      <c r="O51" s="461">
        <f>IF(($D51-'Available Energy and Dispatch'!$N51)&gt;'Available Energy and Dispatch'!$F51,'Available Energy and Dispatch'!$F51,$D51-'Available Energy and Dispatch'!$N51)</f>
        <v>0</v>
      </c>
      <c r="P51" s="434">
        <f>IF(($D51-SUM('Available Energy and Dispatch'!$N51:$O51))&gt;'Available Energy and Dispatch'!$G51,'Available Energy and Dispatch'!$G51,(($D51-SUM('Available Energy and Dispatch'!$N51:$O51))))</f>
        <v>0</v>
      </c>
      <c r="Q51" s="434">
        <f>IF(($D51-SUM('Available Energy and Dispatch'!$N51:$P51))&gt;'Available Energy and Dispatch'!$H51,'Available Energy and Dispatch'!$H51,($D51-SUM('Available Energy and Dispatch'!$N51:$P51)))</f>
        <v>0</v>
      </c>
      <c r="R51" s="434">
        <f>IF(($D51-SUM('Available Energy and Dispatch'!$N51:$Q51))&gt;'Available Energy and Dispatch'!$I51,'Available Energy and Dispatch'!$I51,($D51-SUM('Available Energy and Dispatch'!$N51:$Q51)))</f>
        <v>0</v>
      </c>
      <c r="S51" s="434">
        <f>IF(($D51-SUM('Available Energy and Dispatch'!$N51:$R51))&gt;'Available Energy and Dispatch'!$J51,'Available Energy and Dispatch'!$J51,$D51-SUM('Available Energy and Dispatch'!$N51:$R51))</f>
        <v>0</v>
      </c>
      <c r="T51" s="434">
        <f>IF(IF('Available Energy and Dispatch'!$K51=0,"0",$D51-SUM($N51:$S51))&gt;'Available Energy and Dispatch'!$K51,'Available Energy and Dispatch'!$K51,IF('Available Energy and Dispatch'!$K51=0,"0",$D51-SUM($N51:$S51)))</f>
        <v>0</v>
      </c>
      <c r="U51" s="447">
        <f t="shared" si="16"/>
        <v>-11432</v>
      </c>
    </row>
    <row r="52" spans="2:21" x14ac:dyDescent="0.25">
      <c r="B52" s="409" t="s">
        <v>43</v>
      </c>
      <c r="C52" s="410">
        <f t="shared" si="14"/>
        <v>744</v>
      </c>
      <c r="D52" s="411">
        <f>Parameters!K24</f>
        <v>10384</v>
      </c>
      <c r="E52" s="434">
        <f>IFERROR(IF(E$11="Solar",(SUMIFS('Dependable Capacity'!$F$9:$F$14,'Dependable Capacity'!$C$9:$C$14,'Available Energy and Dispatch'!$B$45)*'Available Energy and Dispatch'!E$13*'Available Energy and Dispatch'!$C52),HLOOKUP(E$11,'Dependable Capacity'!$I$3:$P$9,5,FALSE)*$C52*E$13),0)</f>
        <v>0</v>
      </c>
      <c r="F52" s="434">
        <f>IFERROR(IF(F$11="Solar",(SUMIFS('Dependable Capacity'!$F$9:$F$14,'Dependable Capacity'!$C$9:$C$14,'Available Energy and Dispatch'!$B$45)*'Available Energy and Dispatch'!F$13*'Available Energy and Dispatch'!$C52),HLOOKUP(F$11,'Dependable Capacity'!$I$3:$P$9,5,FALSE)*$C52*F$13),0)</f>
        <v>0</v>
      </c>
      <c r="G52" s="434">
        <f>IFERROR(IF(G$11="Solar",(SUMIFS('Dependable Capacity'!$F$9:$F$14,'Dependable Capacity'!$C$9:$C$14,'Available Energy and Dispatch'!$B$45)*'Available Energy and Dispatch'!G$13*'Available Energy and Dispatch'!$C52),HLOOKUP(G$11,'Dependable Capacity'!$I$3:$P$9,5,FALSE)*$C52*G$13),0)</f>
        <v>0</v>
      </c>
      <c r="H52" s="434">
        <f>IFERROR(IF(H$11="Solar",(SUMIFS('Dependable Capacity'!$F$9:$F$14,'Dependable Capacity'!$C$9:$C$14,'Available Energy and Dispatch'!$B$45)*'Available Energy and Dispatch'!H$13*'Available Energy and Dispatch'!$C52),HLOOKUP(H$11,'Dependable Capacity'!$I$3:$P$9,5,FALSE)*$C52*H$13),0)</f>
        <v>0</v>
      </c>
      <c r="I52" s="434">
        <f>IFERROR(IF(I$11="Solar",(SUMIFS('Dependable Capacity'!$F$9:$F$14,'Dependable Capacity'!$C$9:$C$14,'Available Energy and Dispatch'!$B$45)*'Available Energy and Dispatch'!I$13*'Available Energy and Dispatch'!$C52),HLOOKUP(I$11,'Dependable Capacity'!$I$3:$P$9,5,FALSE)*$C52*I$13),0)</f>
        <v>0</v>
      </c>
      <c r="J52" s="434">
        <f>IFERROR(IF(J$11="Solar",(SUMIFS('Dependable Capacity'!$F$9:$F$14,'Dependable Capacity'!$C$9:$C$14,'Available Energy and Dispatch'!$B$45)*'Available Energy and Dispatch'!J$13*'Available Energy and Dispatch'!$C52),HLOOKUP(J$11,'Dependable Capacity'!$I$3:$P$9,5,FALSE)*$C52*J$13),0)</f>
        <v>0</v>
      </c>
      <c r="K52" s="434">
        <f>IFERROR(IF(K$11="Solar",(SUMIFS('Dependable Capacity'!$F$9:$F$14,'Dependable Capacity'!$C$9:$C$14,'Available Energy and Dispatch'!$B$45)*'Available Energy and Dispatch'!K$13*'Available Energy and Dispatch'!$C52),HLOOKUP(K$11,'Dependable Capacity'!$I$3:$P$9,5,FALSE)*$C52*K$13),0)</f>
        <v>0</v>
      </c>
      <c r="L52" s="413" t="str">
        <f t="shared" si="15"/>
        <v>NO</v>
      </c>
      <c r="M52" s="106"/>
      <c r="N52" s="460">
        <f>IF('Available Energy and Dispatch'!$E52&gt;$D52,$D52,IF('Available Energy and Dispatch'!$E52&lt;$D52,'Available Energy and Dispatch'!$E52,$D52-'Available Energy and Dispatch'!$E52))</f>
        <v>0</v>
      </c>
      <c r="O52" s="461">
        <f>IF(($D52-'Available Energy and Dispatch'!$N52)&gt;'Available Energy and Dispatch'!$F52,'Available Energy and Dispatch'!$F52,$D52-'Available Energy and Dispatch'!$N52)</f>
        <v>0</v>
      </c>
      <c r="P52" s="434">
        <f>IF(($D52-SUM('Available Energy and Dispatch'!$N52:$O52))&gt;'Available Energy and Dispatch'!$G52,'Available Energy and Dispatch'!$G52,(($D52-SUM('Available Energy and Dispatch'!$N52:$O52))))</f>
        <v>0</v>
      </c>
      <c r="Q52" s="434">
        <f>IF(($D52-SUM('Available Energy and Dispatch'!$N52:$P52))&gt;'Available Energy and Dispatch'!$H52,'Available Energy and Dispatch'!$H52,($D52-SUM('Available Energy and Dispatch'!$N52:$P52)))</f>
        <v>0</v>
      </c>
      <c r="R52" s="434">
        <f>IF(($D52-SUM('Available Energy and Dispatch'!$N52:$Q52))&gt;'Available Energy and Dispatch'!$I52,'Available Energy and Dispatch'!$I52,($D52-SUM('Available Energy and Dispatch'!$N52:$Q52)))</f>
        <v>0</v>
      </c>
      <c r="S52" s="434">
        <f>IF(($D52-SUM('Available Energy and Dispatch'!$N52:$R52))&gt;'Available Energy and Dispatch'!$J52,'Available Energy and Dispatch'!$J52,$D52-SUM('Available Energy and Dispatch'!$N52:$R52))</f>
        <v>0</v>
      </c>
      <c r="T52" s="434">
        <f>IF(IF('Available Energy and Dispatch'!$K52=0,"0",$D52-SUM($N52:$S52))&gt;'Available Energy and Dispatch'!$K52,'Available Energy and Dispatch'!$K52,IF('Available Energy and Dispatch'!$K52=0,"0",$D52-SUM($N52:$S52)))</f>
        <v>0</v>
      </c>
      <c r="U52" s="447">
        <f t="shared" si="16"/>
        <v>-10384</v>
      </c>
    </row>
    <row r="53" spans="2:21" x14ac:dyDescent="0.25">
      <c r="B53" s="409" t="s">
        <v>44</v>
      </c>
      <c r="C53" s="410">
        <f t="shared" si="14"/>
        <v>720</v>
      </c>
      <c r="D53" s="411">
        <f>Parameters!K25</f>
        <v>8852</v>
      </c>
      <c r="E53" s="434">
        <f>IFERROR(IF(E$11="Solar",(SUMIFS('Dependable Capacity'!$F$9:$F$14,'Dependable Capacity'!$C$9:$C$14,'Available Energy and Dispatch'!$B$45)*'Available Energy and Dispatch'!E$13*'Available Energy and Dispatch'!$C53),HLOOKUP(E$11,'Dependable Capacity'!$I$3:$P$9,5,FALSE)*$C53*E$13),0)</f>
        <v>0</v>
      </c>
      <c r="F53" s="434">
        <f>IFERROR(IF(F$11="Solar",(SUMIFS('Dependable Capacity'!$F$9:$F$14,'Dependable Capacity'!$C$9:$C$14,'Available Energy and Dispatch'!$B$45)*'Available Energy and Dispatch'!F$13*'Available Energy and Dispatch'!$C53),HLOOKUP(F$11,'Dependable Capacity'!$I$3:$P$9,5,FALSE)*$C53*F$13),0)</f>
        <v>0</v>
      </c>
      <c r="G53" s="434">
        <f>IFERROR(IF(G$11="Solar",(SUMIFS('Dependable Capacity'!$F$9:$F$14,'Dependable Capacity'!$C$9:$C$14,'Available Energy and Dispatch'!$B$45)*'Available Energy and Dispatch'!G$13*'Available Energy and Dispatch'!$C53),HLOOKUP(G$11,'Dependable Capacity'!$I$3:$P$9,5,FALSE)*$C53*G$13),0)</f>
        <v>0</v>
      </c>
      <c r="H53" s="434">
        <f>IFERROR(IF(H$11="Solar",(SUMIFS('Dependable Capacity'!$F$9:$F$14,'Dependable Capacity'!$C$9:$C$14,'Available Energy and Dispatch'!$B$45)*'Available Energy and Dispatch'!H$13*'Available Energy and Dispatch'!$C53),HLOOKUP(H$11,'Dependable Capacity'!$I$3:$P$9,5,FALSE)*$C53*H$13),0)</f>
        <v>0</v>
      </c>
      <c r="I53" s="434">
        <f>IFERROR(IF(I$11="Solar",(SUMIFS('Dependable Capacity'!$F$9:$F$14,'Dependable Capacity'!$C$9:$C$14,'Available Energy and Dispatch'!$B$45)*'Available Energy and Dispatch'!I$13*'Available Energy and Dispatch'!$C53),HLOOKUP(I$11,'Dependable Capacity'!$I$3:$P$9,5,FALSE)*$C53*I$13),0)</f>
        <v>0</v>
      </c>
      <c r="J53" s="434">
        <f>IFERROR(IF(J$11="Solar",(SUMIFS('Dependable Capacity'!$F$9:$F$14,'Dependable Capacity'!$C$9:$C$14,'Available Energy and Dispatch'!$B$45)*'Available Energy and Dispatch'!J$13*'Available Energy and Dispatch'!$C53),HLOOKUP(J$11,'Dependable Capacity'!$I$3:$P$9,5,FALSE)*$C53*J$13),0)</f>
        <v>0</v>
      </c>
      <c r="K53" s="434">
        <f>IFERROR(IF(K$11="Solar",(SUMIFS('Dependable Capacity'!$F$9:$F$14,'Dependable Capacity'!$C$9:$C$14,'Available Energy and Dispatch'!$B$45)*'Available Energy and Dispatch'!K$13*'Available Energy and Dispatch'!$C53),HLOOKUP(K$11,'Dependable Capacity'!$I$3:$P$9,5,FALSE)*$C53*K$13),0)</f>
        <v>0</v>
      </c>
      <c r="L53" s="413" t="str">
        <f t="shared" si="15"/>
        <v>NO</v>
      </c>
      <c r="M53" s="106"/>
      <c r="N53" s="460">
        <f>IF('Available Energy and Dispatch'!$E53&gt;$D53,$D53,IF('Available Energy and Dispatch'!$E53&lt;$D53,'Available Energy and Dispatch'!$E53,$D53-'Available Energy and Dispatch'!$E53))</f>
        <v>0</v>
      </c>
      <c r="O53" s="461">
        <f>IF(($D53-'Available Energy and Dispatch'!$N53)&gt;'Available Energy and Dispatch'!$F53,'Available Energy and Dispatch'!$F53,$D53-'Available Energy and Dispatch'!$N53)</f>
        <v>0</v>
      </c>
      <c r="P53" s="434">
        <f>IF(($D53-SUM('Available Energy and Dispatch'!$N53:$O53))&gt;'Available Energy and Dispatch'!$G53,'Available Energy and Dispatch'!$G53,(($D53-SUM('Available Energy and Dispatch'!$N53:$O53))))</f>
        <v>0</v>
      </c>
      <c r="Q53" s="434">
        <f>IF(($D53-SUM('Available Energy and Dispatch'!$N53:$P53))&gt;'Available Energy and Dispatch'!$H53,'Available Energy and Dispatch'!$H53,($D53-SUM('Available Energy and Dispatch'!$N53:$P53)))</f>
        <v>0</v>
      </c>
      <c r="R53" s="434">
        <f>IF(($D53-SUM('Available Energy and Dispatch'!$N53:$Q53))&gt;'Available Energy and Dispatch'!$I53,'Available Energy and Dispatch'!$I53,($D53-SUM('Available Energy and Dispatch'!$N53:$Q53)))</f>
        <v>0</v>
      </c>
      <c r="S53" s="434">
        <f>IF(($D53-SUM('Available Energy and Dispatch'!$N53:$R53))&gt;'Available Energy and Dispatch'!$J53,'Available Energy and Dispatch'!$J53,$D53-SUM('Available Energy and Dispatch'!$N53:$R53))</f>
        <v>0</v>
      </c>
      <c r="T53" s="434">
        <f>IF(IF('Available Energy and Dispatch'!$K53=0,"0",$D53-SUM($N53:$S53))&gt;'Available Energy and Dispatch'!$K53,'Available Energy and Dispatch'!$K53,IF('Available Energy and Dispatch'!$K53=0,"0",$D53-SUM($N53:$S53)))</f>
        <v>0</v>
      </c>
      <c r="U53" s="447">
        <f t="shared" si="16"/>
        <v>-8852</v>
      </c>
    </row>
    <row r="54" spans="2:21" x14ac:dyDescent="0.25">
      <c r="B54" s="409" t="s">
        <v>45</v>
      </c>
      <c r="C54" s="410">
        <f t="shared" si="14"/>
        <v>744</v>
      </c>
      <c r="D54" s="411">
        <f>Parameters!K26</f>
        <v>9274</v>
      </c>
      <c r="E54" s="434">
        <f>IFERROR(IF(E$11="Solar",(SUMIFS('Dependable Capacity'!$F$9:$F$14,'Dependable Capacity'!$C$9:$C$14,'Available Energy and Dispatch'!$B$45)*'Available Energy and Dispatch'!E$13*'Available Energy and Dispatch'!$C54),HLOOKUP(E$11,'Dependable Capacity'!$I$3:$P$9,5,FALSE)*$C54*E$13),0)</f>
        <v>0</v>
      </c>
      <c r="F54" s="434">
        <f>IFERROR(IF(F$11="Solar",(SUMIFS('Dependable Capacity'!$F$9:$F$14,'Dependable Capacity'!$C$9:$C$14,'Available Energy and Dispatch'!$B$45)*'Available Energy and Dispatch'!F$13*'Available Energy and Dispatch'!$C54),HLOOKUP(F$11,'Dependable Capacity'!$I$3:$P$9,5,FALSE)*$C54*F$13),0)</f>
        <v>0</v>
      </c>
      <c r="G54" s="434">
        <f>IFERROR(IF(G$11="Solar",(SUMIFS('Dependable Capacity'!$F$9:$F$14,'Dependable Capacity'!$C$9:$C$14,'Available Energy and Dispatch'!$B$45)*'Available Energy and Dispatch'!G$13*'Available Energy and Dispatch'!$C54),HLOOKUP(G$11,'Dependable Capacity'!$I$3:$P$9,5,FALSE)*$C54*G$13),0)</f>
        <v>0</v>
      </c>
      <c r="H54" s="434">
        <f>IFERROR(IF(H$11="Solar",(SUMIFS('Dependable Capacity'!$F$9:$F$14,'Dependable Capacity'!$C$9:$C$14,'Available Energy and Dispatch'!$B$45)*'Available Energy and Dispatch'!H$13*'Available Energy and Dispatch'!$C54),HLOOKUP(H$11,'Dependable Capacity'!$I$3:$P$9,5,FALSE)*$C54*H$13),0)</f>
        <v>0</v>
      </c>
      <c r="I54" s="434">
        <f>IFERROR(IF(I$11="Solar",(SUMIFS('Dependable Capacity'!$F$9:$F$14,'Dependable Capacity'!$C$9:$C$14,'Available Energy and Dispatch'!$B$45)*'Available Energy and Dispatch'!I$13*'Available Energy and Dispatch'!$C54),HLOOKUP(I$11,'Dependable Capacity'!$I$3:$P$9,5,FALSE)*$C54*I$13),0)</f>
        <v>0</v>
      </c>
      <c r="J54" s="434">
        <f>IFERROR(IF(J$11="Solar",(SUMIFS('Dependable Capacity'!$F$9:$F$14,'Dependable Capacity'!$C$9:$C$14,'Available Energy and Dispatch'!$B$45)*'Available Energy and Dispatch'!J$13*'Available Energy and Dispatch'!$C54),HLOOKUP(J$11,'Dependable Capacity'!$I$3:$P$9,5,FALSE)*$C54*J$13),0)</f>
        <v>0</v>
      </c>
      <c r="K54" s="434">
        <f>IFERROR(IF(K$11="Solar",(SUMIFS('Dependable Capacity'!$F$9:$F$14,'Dependable Capacity'!$C$9:$C$14,'Available Energy and Dispatch'!$B$45)*'Available Energy and Dispatch'!K$13*'Available Energy and Dispatch'!$C54),HLOOKUP(K$11,'Dependable Capacity'!$I$3:$P$9,5,FALSE)*$C54*K$13),0)</f>
        <v>0</v>
      </c>
      <c r="L54" s="413" t="str">
        <f t="shared" si="15"/>
        <v>NO</v>
      </c>
      <c r="M54" s="106"/>
      <c r="N54" s="460">
        <f>IF('Available Energy and Dispatch'!$E54&gt;$D54,$D54,IF('Available Energy and Dispatch'!$E54&lt;$D54,'Available Energy and Dispatch'!$E54,$D54-'Available Energy and Dispatch'!$E54))</f>
        <v>0</v>
      </c>
      <c r="O54" s="461">
        <f>IF(($D54-'Available Energy and Dispatch'!$N54)&gt;'Available Energy and Dispatch'!$F54,'Available Energy and Dispatch'!$F54,$D54-'Available Energy and Dispatch'!$N54)</f>
        <v>0</v>
      </c>
      <c r="P54" s="434">
        <f>IF(($D54-SUM('Available Energy and Dispatch'!$N54:$O54))&gt;'Available Energy and Dispatch'!$G54,'Available Energy and Dispatch'!$G54,(($D54-SUM('Available Energy and Dispatch'!$N54:$O54))))</f>
        <v>0</v>
      </c>
      <c r="Q54" s="434">
        <f>IF(($D54-SUM('Available Energy and Dispatch'!$N54:$P54))&gt;'Available Energy and Dispatch'!$H54,'Available Energy and Dispatch'!$H54,($D54-SUM('Available Energy and Dispatch'!$N54:$P54)))</f>
        <v>0</v>
      </c>
      <c r="R54" s="434">
        <f>IF(($D54-SUM('Available Energy and Dispatch'!$N54:$Q54))&gt;'Available Energy and Dispatch'!$I54,'Available Energy and Dispatch'!$I54,($D54-SUM('Available Energy and Dispatch'!$N54:$Q54)))</f>
        <v>0</v>
      </c>
      <c r="S54" s="434">
        <f>IF(($D54-SUM('Available Energy and Dispatch'!$N54:$R54))&gt;'Available Energy and Dispatch'!$J54,'Available Energy and Dispatch'!$J54,$D54-SUM('Available Energy and Dispatch'!$N54:$R54))</f>
        <v>0</v>
      </c>
      <c r="T54" s="434">
        <f>IF(IF('Available Energy and Dispatch'!$K54=0,"0",$D54-SUM($N54:$S54))&gt;'Available Energy and Dispatch'!$K54,'Available Energy and Dispatch'!$K54,IF('Available Energy and Dispatch'!$K54=0,"0",$D54-SUM($N54:$S54)))</f>
        <v>0</v>
      </c>
      <c r="U54" s="447">
        <f t="shared" si="16"/>
        <v>-9274</v>
      </c>
    </row>
    <row r="55" spans="2:21" x14ac:dyDescent="0.25">
      <c r="B55" s="409" t="s">
        <v>46</v>
      </c>
      <c r="C55" s="410">
        <f t="shared" si="14"/>
        <v>744</v>
      </c>
      <c r="D55" s="411">
        <f>Parameters!K27</f>
        <v>9252</v>
      </c>
      <c r="E55" s="434">
        <f>IFERROR(IF(E$11="Solar",(SUMIFS('Dependable Capacity'!$F$9:$F$14,'Dependable Capacity'!$C$9:$C$14,'Available Energy and Dispatch'!$B$45)*'Available Energy and Dispatch'!E$13*'Available Energy and Dispatch'!$C55),HLOOKUP(E$11,'Dependable Capacity'!$I$3:$P$9,5,FALSE)*$C55*E$13),0)</f>
        <v>0</v>
      </c>
      <c r="F55" s="434">
        <f>IFERROR(IF(F$11="Solar",(SUMIFS('Dependable Capacity'!$F$9:$F$14,'Dependable Capacity'!$C$9:$C$14,'Available Energy and Dispatch'!$B$45)*'Available Energy and Dispatch'!F$13*'Available Energy and Dispatch'!$C55),HLOOKUP(F$11,'Dependable Capacity'!$I$3:$P$9,5,FALSE)*$C55*F$13),0)</f>
        <v>0</v>
      </c>
      <c r="G55" s="434">
        <f>IFERROR(IF(G$11="Solar",(SUMIFS('Dependable Capacity'!$F$9:$F$14,'Dependable Capacity'!$C$9:$C$14,'Available Energy and Dispatch'!$B$45)*'Available Energy and Dispatch'!G$13*'Available Energy and Dispatch'!$C55),HLOOKUP(G$11,'Dependable Capacity'!$I$3:$P$9,5,FALSE)*$C55*G$13),0)</f>
        <v>0</v>
      </c>
      <c r="H55" s="434">
        <f>IFERROR(IF(H$11="Solar",(SUMIFS('Dependable Capacity'!$F$9:$F$14,'Dependable Capacity'!$C$9:$C$14,'Available Energy and Dispatch'!$B$45)*'Available Energy and Dispatch'!H$13*'Available Energy and Dispatch'!$C55),HLOOKUP(H$11,'Dependable Capacity'!$I$3:$P$9,5,FALSE)*$C55*H$13),0)</f>
        <v>0</v>
      </c>
      <c r="I55" s="434">
        <f>IFERROR(IF(I$11="Solar",(SUMIFS('Dependable Capacity'!$F$9:$F$14,'Dependable Capacity'!$C$9:$C$14,'Available Energy and Dispatch'!$B$45)*'Available Energy and Dispatch'!I$13*'Available Energy and Dispatch'!$C55),HLOOKUP(I$11,'Dependable Capacity'!$I$3:$P$9,5,FALSE)*$C55*I$13),0)</f>
        <v>0</v>
      </c>
      <c r="J55" s="434">
        <f>IFERROR(IF(J$11="Solar",(SUMIFS('Dependable Capacity'!$F$9:$F$14,'Dependable Capacity'!$C$9:$C$14,'Available Energy and Dispatch'!$B$45)*'Available Energy and Dispatch'!J$13*'Available Energy and Dispatch'!$C55),HLOOKUP(J$11,'Dependable Capacity'!$I$3:$P$9,5,FALSE)*$C55*J$13),0)</f>
        <v>0</v>
      </c>
      <c r="K55" s="434">
        <f>IFERROR(IF(K$11="Solar",(SUMIFS('Dependable Capacity'!$F$9:$F$14,'Dependable Capacity'!$C$9:$C$14,'Available Energy and Dispatch'!$B$45)*'Available Energy and Dispatch'!K$13*'Available Energy and Dispatch'!$C55),HLOOKUP(K$11,'Dependable Capacity'!$I$3:$P$9,5,FALSE)*$C55*K$13),0)</f>
        <v>0</v>
      </c>
      <c r="L55" s="413" t="str">
        <f t="shared" si="15"/>
        <v>NO</v>
      </c>
      <c r="M55" s="106"/>
      <c r="N55" s="460">
        <f>IF('Available Energy and Dispatch'!$E55&gt;$D55,$D55,IF('Available Energy and Dispatch'!$E55&lt;$D55,'Available Energy and Dispatch'!$E55,$D55-'Available Energy and Dispatch'!$E55))</f>
        <v>0</v>
      </c>
      <c r="O55" s="461">
        <f>IF(($D55-'Available Energy and Dispatch'!$N55)&gt;'Available Energy and Dispatch'!$F55,'Available Energy and Dispatch'!$F55,$D55-'Available Energy and Dispatch'!$N55)</f>
        <v>0</v>
      </c>
      <c r="P55" s="434">
        <f>IF(($D55-SUM('Available Energy and Dispatch'!$N55:$O55))&gt;'Available Energy and Dispatch'!$G55,'Available Energy and Dispatch'!$G55,(($D55-SUM('Available Energy and Dispatch'!$N55:$O55))))</f>
        <v>0</v>
      </c>
      <c r="Q55" s="434">
        <f>IF(($D55-SUM('Available Energy and Dispatch'!$N55:$P55))&gt;'Available Energy and Dispatch'!$H55,'Available Energy and Dispatch'!$H55,($D55-SUM('Available Energy and Dispatch'!$N55:$P55)))</f>
        <v>0</v>
      </c>
      <c r="R55" s="434">
        <f>IF(($D55-SUM('Available Energy and Dispatch'!$N55:$Q55))&gt;'Available Energy and Dispatch'!$I55,'Available Energy and Dispatch'!$I55,($D55-SUM('Available Energy and Dispatch'!$N55:$Q55)))</f>
        <v>0</v>
      </c>
      <c r="S55" s="434">
        <f>IF(($D55-SUM('Available Energy and Dispatch'!$N55:$R55))&gt;'Available Energy and Dispatch'!$J55,'Available Energy and Dispatch'!$J55,$D55-SUM('Available Energy and Dispatch'!$N55:$R55))</f>
        <v>0</v>
      </c>
      <c r="T55" s="434">
        <f>IF(IF('Available Energy and Dispatch'!$K55=0,"0",$D55-SUM($N55:$S55))&gt;'Available Energy and Dispatch'!$K55,'Available Energy and Dispatch'!$K55,IF('Available Energy and Dispatch'!$K55=0,"0",$D55-SUM($N55:$S55)))</f>
        <v>0</v>
      </c>
      <c r="U55" s="447">
        <f t="shared" si="16"/>
        <v>-9252</v>
      </c>
    </row>
    <row r="56" spans="2:21" x14ac:dyDescent="0.25">
      <c r="B56" s="409" t="s">
        <v>47</v>
      </c>
      <c r="C56" s="410">
        <f t="shared" si="14"/>
        <v>720</v>
      </c>
      <c r="D56" s="411">
        <f>Parameters!K28</f>
        <v>10271</v>
      </c>
      <c r="E56" s="434">
        <f>IFERROR(IF(E$11="Solar",(SUMIFS('Dependable Capacity'!$F$9:$F$14,'Dependable Capacity'!$C$9:$C$14,'Available Energy and Dispatch'!$B$45)*'Available Energy and Dispatch'!E$13*'Available Energy and Dispatch'!$C56),HLOOKUP(E$11,'Dependable Capacity'!$I$3:$P$9,5,FALSE)*$C56*E$13),0)</f>
        <v>0</v>
      </c>
      <c r="F56" s="434">
        <f>IFERROR(IF(F$11="Solar",(SUMIFS('Dependable Capacity'!$F$9:$F$14,'Dependable Capacity'!$C$9:$C$14,'Available Energy and Dispatch'!$B$45)*'Available Energy and Dispatch'!F$13*'Available Energy and Dispatch'!$C56),HLOOKUP(F$11,'Dependable Capacity'!$I$3:$P$9,5,FALSE)*$C56*F$13),0)</f>
        <v>0</v>
      </c>
      <c r="G56" s="434">
        <f>IFERROR(IF(G$11="Solar",(SUMIFS('Dependable Capacity'!$F$9:$F$14,'Dependable Capacity'!$C$9:$C$14,'Available Energy and Dispatch'!$B$45)*'Available Energy and Dispatch'!G$13*'Available Energy and Dispatch'!$C56),HLOOKUP(G$11,'Dependable Capacity'!$I$3:$P$9,5,FALSE)*$C56*G$13),0)</f>
        <v>0</v>
      </c>
      <c r="H56" s="434">
        <f>IFERROR(IF(H$11="Solar",(SUMIFS('Dependable Capacity'!$F$9:$F$14,'Dependable Capacity'!$C$9:$C$14,'Available Energy and Dispatch'!$B$45)*'Available Energy and Dispatch'!H$13*'Available Energy and Dispatch'!$C56),HLOOKUP(H$11,'Dependable Capacity'!$I$3:$P$9,5,FALSE)*$C56*H$13),0)</f>
        <v>0</v>
      </c>
      <c r="I56" s="434">
        <f>IFERROR(IF(I$11="Solar",(SUMIFS('Dependable Capacity'!$F$9:$F$14,'Dependable Capacity'!$C$9:$C$14,'Available Energy and Dispatch'!$B$45)*'Available Energy and Dispatch'!I$13*'Available Energy and Dispatch'!$C56),HLOOKUP(I$11,'Dependable Capacity'!$I$3:$P$9,5,FALSE)*$C56*I$13),0)</f>
        <v>0</v>
      </c>
      <c r="J56" s="434">
        <f>IFERROR(IF(J$11="Solar",(SUMIFS('Dependable Capacity'!$F$9:$F$14,'Dependable Capacity'!$C$9:$C$14,'Available Energy and Dispatch'!$B$45)*'Available Energy and Dispatch'!J$13*'Available Energy and Dispatch'!$C56),HLOOKUP(J$11,'Dependable Capacity'!$I$3:$P$9,5,FALSE)*$C56*J$13),0)</f>
        <v>0</v>
      </c>
      <c r="K56" s="434">
        <f>IFERROR(IF(K$11="Solar",(SUMIFS('Dependable Capacity'!$F$9:$F$14,'Dependable Capacity'!$C$9:$C$14,'Available Energy and Dispatch'!$B$45)*'Available Energy and Dispatch'!K$13*'Available Energy and Dispatch'!$C56),HLOOKUP(K$11,'Dependable Capacity'!$I$3:$P$9,5,FALSE)*$C56*K$13),0)</f>
        <v>0</v>
      </c>
      <c r="L56" s="413" t="str">
        <f t="shared" si="15"/>
        <v>NO</v>
      </c>
      <c r="M56" s="106"/>
      <c r="N56" s="460">
        <f>IF('Available Energy and Dispatch'!$E56&gt;$D56,$D56,IF('Available Energy and Dispatch'!$E56&lt;$D56,'Available Energy and Dispatch'!$E56,$D56-'Available Energy and Dispatch'!$E56))</f>
        <v>0</v>
      </c>
      <c r="O56" s="461">
        <f>IF(($D56-'Available Energy and Dispatch'!$N56)&gt;'Available Energy and Dispatch'!$F56,'Available Energy and Dispatch'!$F56,$D56-'Available Energy and Dispatch'!$N56)</f>
        <v>0</v>
      </c>
      <c r="P56" s="434">
        <f>IF(($D56-SUM('Available Energy and Dispatch'!$N56:$O56))&gt;'Available Energy and Dispatch'!$G56,'Available Energy and Dispatch'!$G56,(($D56-SUM('Available Energy and Dispatch'!$N56:$O56))))</f>
        <v>0</v>
      </c>
      <c r="Q56" s="434">
        <f>IF(($D56-SUM('Available Energy and Dispatch'!$N56:$P56))&gt;'Available Energy and Dispatch'!$H56,'Available Energy and Dispatch'!$H56,($D56-SUM('Available Energy and Dispatch'!$N56:$P56)))</f>
        <v>0</v>
      </c>
      <c r="R56" s="434">
        <f>IF(($D56-SUM('Available Energy and Dispatch'!$N56:$Q56))&gt;'Available Energy and Dispatch'!$I56,'Available Energy and Dispatch'!$I56,($D56-SUM('Available Energy and Dispatch'!$N56:$Q56)))</f>
        <v>0</v>
      </c>
      <c r="S56" s="434">
        <f>IF(($D56-SUM('Available Energy and Dispatch'!$N56:$R56))&gt;'Available Energy and Dispatch'!$J56,'Available Energy and Dispatch'!$J56,$D56-SUM('Available Energy and Dispatch'!$N56:$R56))</f>
        <v>0</v>
      </c>
      <c r="T56" s="434">
        <f>IF(IF('Available Energy and Dispatch'!$K56=0,"0",$D56-SUM($N56:$S56))&gt;'Available Energy and Dispatch'!$K56,'Available Energy and Dispatch'!$K56,IF('Available Energy and Dispatch'!$K56=0,"0",$D56-SUM($N56:$S56)))</f>
        <v>0</v>
      </c>
      <c r="U56" s="447">
        <f t="shared" si="16"/>
        <v>-10271</v>
      </c>
    </row>
    <row r="57" spans="2:21" x14ac:dyDescent="0.25">
      <c r="B57" s="409" t="s">
        <v>48</v>
      </c>
      <c r="C57" s="410">
        <f t="shared" si="14"/>
        <v>744</v>
      </c>
      <c r="D57" s="411">
        <f>Parameters!K29</f>
        <v>10746</v>
      </c>
      <c r="E57" s="434">
        <f>IFERROR(IF(E$11="Solar",(SUMIFS('Dependable Capacity'!$F$9:$F$14,'Dependable Capacity'!$C$9:$C$14,'Available Energy and Dispatch'!$B$45)*'Available Energy and Dispatch'!E$13*'Available Energy and Dispatch'!$C57),HLOOKUP(E$11,'Dependable Capacity'!$I$3:$P$9,5,FALSE)*$C57*E$13),0)</f>
        <v>0</v>
      </c>
      <c r="F57" s="434">
        <f>IFERROR(IF(F$11="Solar",(SUMIFS('Dependable Capacity'!$F$9:$F$14,'Dependable Capacity'!$C$9:$C$14,'Available Energy and Dispatch'!$B$45)*'Available Energy and Dispatch'!F$13*'Available Energy and Dispatch'!$C57),HLOOKUP(F$11,'Dependable Capacity'!$I$3:$P$9,5,FALSE)*$C57*F$13),0)</f>
        <v>0</v>
      </c>
      <c r="G57" s="434">
        <f>IFERROR(IF(G$11="Solar",(SUMIFS('Dependable Capacity'!$F$9:$F$14,'Dependable Capacity'!$C$9:$C$14,'Available Energy and Dispatch'!$B$45)*'Available Energy and Dispatch'!G$13*'Available Energy and Dispatch'!$C57),HLOOKUP(G$11,'Dependable Capacity'!$I$3:$P$9,5,FALSE)*$C57*G$13),0)</f>
        <v>0</v>
      </c>
      <c r="H57" s="434">
        <f>IFERROR(IF(H$11="Solar",(SUMIFS('Dependable Capacity'!$F$9:$F$14,'Dependable Capacity'!$C$9:$C$14,'Available Energy and Dispatch'!$B$45)*'Available Energy and Dispatch'!H$13*'Available Energy and Dispatch'!$C57),HLOOKUP(H$11,'Dependable Capacity'!$I$3:$P$9,5,FALSE)*$C57*H$13),0)</f>
        <v>0</v>
      </c>
      <c r="I57" s="434">
        <f>IFERROR(IF(I$11="Solar",(SUMIFS('Dependable Capacity'!$F$9:$F$14,'Dependable Capacity'!$C$9:$C$14,'Available Energy and Dispatch'!$B$45)*'Available Energy and Dispatch'!I$13*'Available Energy and Dispatch'!$C57),HLOOKUP(I$11,'Dependable Capacity'!$I$3:$P$9,5,FALSE)*$C57*I$13),0)</f>
        <v>0</v>
      </c>
      <c r="J57" s="434">
        <f>IFERROR(IF(J$11="Solar",(SUMIFS('Dependable Capacity'!$F$9:$F$14,'Dependable Capacity'!$C$9:$C$14,'Available Energy and Dispatch'!$B$45)*'Available Energy and Dispatch'!J$13*'Available Energy and Dispatch'!$C57),HLOOKUP(J$11,'Dependable Capacity'!$I$3:$P$9,5,FALSE)*$C57*J$13),0)</f>
        <v>0</v>
      </c>
      <c r="K57" s="434">
        <f>IFERROR(IF(K$11="Solar",(SUMIFS('Dependable Capacity'!$F$9:$F$14,'Dependable Capacity'!$C$9:$C$14,'Available Energy and Dispatch'!$B$45)*'Available Energy and Dispatch'!K$13*'Available Energy and Dispatch'!$C57),HLOOKUP(K$11,'Dependable Capacity'!$I$3:$P$9,5,FALSE)*$C57*K$13),0)</f>
        <v>0</v>
      </c>
      <c r="L57" s="413" t="str">
        <f t="shared" si="15"/>
        <v>NO</v>
      </c>
      <c r="M57" s="106"/>
      <c r="N57" s="460">
        <f>IF('Available Energy and Dispatch'!$E57&gt;$D57,$D57,IF('Available Energy and Dispatch'!$E57&lt;$D57,'Available Energy and Dispatch'!$E57,$D57-'Available Energy and Dispatch'!$E57))</f>
        <v>0</v>
      </c>
      <c r="O57" s="461">
        <f>IF(($D57-'Available Energy and Dispatch'!$N57)&gt;'Available Energy and Dispatch'!$F57,'Available Energy and Dispatch'!$F57,$D57-'Available Energy and Dispatch'!$N57)</f>
        <v>0</v>
      </c>
      <c r="P57" s="434">
        <f>IF(($D57-SUM('Available Energy and Dispatch'!$N57:$O57))&gt;'Available Energy and Dispatch'!$G57,'Available Energy and Dispatch'!$G57,(($D57-SUM('Available Energy and Dispatch'!$N57:$O57))))</f>
        <v>0</v>
      </c>
      <c r="Q57" s="434">
        <f>IF(($D57-SUM('Available Energy and Dispatch'!$N57:$P57))&gt;'Available Energy and Dispatch'!$H57,'Available Energy and Dispatch'!$H57,($D57-SUM('Available Energy and Dispatch'!$N57:$P57)))</f>
        <v>0</v>
      </c>
      <c r="R57" s="434">
        <f>IF(($D57-SUM('Available Energy and Dispatch'!$N57:$Q57))&gt;'Available Energy and Dispatch'!$I57,'Available Energy and Dispatch'!$I57,($D57-SUM('Available Energy and Dispatch'!$N57:$Q57)))</f>
        <v>0</v>
      </c>
      <c r="S57" s="434">
        <f>IF(($D57-SUM('Available Energy and Dispatch'!$N57:$R57))&gt;'Available Energy and Dispatch'!$J57,'Available Energy and Dispatch'!$J57,$D57-SUM('Available Energy and Dispatch'!$N57:$R57))</f>
        <v>0</v>
      </c>
      <c r="T57" s="434">
        <f>IF(IF('Available Energy and Dispatch'!$K57=0,"0",$D57-SUM($N57:$S57))&gt;'Available Energy and Dispatch'!$K57,'Available Energy and Dispatch'!$K57,IF('Available Energy and Dispatch'!$K57=0,"0",$D57-SUM($N57:$S57)))</f>
        <v>0</v>
      </c>
      <c r="U57" s="447">
        <f t="shared" si="16"/>
        <v>-10746</v>
      </c>
    </row>
    <row r="58" spans="2:21" x14ac:dyDescent="0.25">
      <c r="B58" s="409" t="s">
        <v>49</v>
      </c>
      <c r="C58" s="410">
        <f t="shared" si="14"/>
        <v>720</v>
      </c>
      <c r="D58" s="411">
        <f>Parameters!K30</f>
        <v>10069</v>
      </c>
      <c r="E58" s="434">
        <f>IFERROR(IF(E$11="Solar",(SUMIFS('Dependable Capacity'!$F$9:$F$14,'Dependable Capacity'!$C$9:$C$14,'Available Energy and Dispatch'!$B$45)*'Available Energy and Dispatch'!E$13*'Available Energy and Dispatch'!$C58),HLOOKUP(E$11,'Dependable Capacity'!$I$3:$P$9,5,FALSE)*$C58*E$13),0)</f>
        <v>0</v>
      </c>
      <c r="F58" s="434">
        <f>IFERROR(IF(F$11="Solar",(SUMIFS('Dependable Capacity'!$F$9:$F$14,'Dependable Capacity'!$C$9:$C$14,'Available Energy and Dispatch'!$B$45)*'Available Energy and Dispatch'!F$13*'Available Energy and Dispatch'!$C58),HLOOKUP(F$11,'Dependable Capacity'!$I$3:$P$9,5,FALSE)*$C58*F$13),0)</f>
        <v>0</v>
      </c>
      <c r="G58" s="434">
        <f>IFERROR(IF(G$11="Solar",(SUMIFS('Dependable Capacity'!$F$9:$F$14,'Dependable Capacity'!$C$9:$C$14,'Available Energy and Dispatch'!$B$45)*'Available Energy and Dispatch'!G$13*'Available Energy and Dispatch'!$C58),HLOOKUP(G$11,'Dependable Capacity'!$I$3:$P$9,5,FALSE)*$C58*G$13),0)</f>
        <v>0</v>
      </c>
      <c r="H58" s="434">
        <f>IFERROR(IF(H$11="Solar",(SUMIFS('Dependable Capacity'!$F$9:$F$14,'Dependable Capacity'!$C$9:$C$14,'Available Energy and Dispatch'!$B$45)*'Available Energy and Dispatch'!H$13*'Available Energy and Dispatch'!$C58),HLOOKUP(H$11,'Dependable Capacity'!$I$3:$P$9,5,FALSE)*$C58*H$13),0)</f>
        <v>0</v>
      </c>
      <c r="I58" s="434">
        <f>IFERROR(IF(I$11="Solar",(SUMIFS('Dependable Capacity'!$F$9:$F$14,'Dependable Capacity'!$C$9:$C$14,'Available Energy and Dispatch'!$B$45)*'Available Energy and Dispatch'!I$13*'Available Energy and Dispatch'!$C58),HLOOKUP(I$11,'Dependable Capacity'!$I$3:$P$9,5,FALSE)*$C58*I$13),0)</f>
        <v>0</v>
      </c>
      <c r="J58" s="434">
        <f>IFERROR(IF(J$11="Solar",(SUMIFS('Dependable Capacity'!$F$9:$F$14,'Dependable Capacity'!$C$9:$C$14,'Available Energy and Dispatch'!$B$45)*'Available Energy and Dispatch'!J$13*'Available Energy and Dispatch'!$C58),HLOOKUP(J$11,'Dependable Capacity'!$I$3:$P$9,5,FALSE)*$C58*J$13),0)</f>
        <v>0</v>
      </c>
      <c r="K58" s="434">
        <f>IFERROR(IF(K$11="Solar",(SUMIFS('Dependable Capacity'!$F$9:$F$14,'Dependable Capacity'!$C$9:$C$14,'Available Energy and Dispatch'!$B$45)*'Available Energy and Dispatch'!K$13*'Available Energy and Dispatch'!$C58),HLOOKUP(K$11,'Dependable Capacity'!$I$3:$P$9,5,FALSE)*$C58*K$13),0)</f>
        <v>0</v>
      </c>
      <c r="L58" s="413" t="str">
        <f t="shared" si="15"/>
        <v>NO</v>
      </c>
      <c r="M58" s="106"/>
      <c r="N58" s="460">
        <f>IF('Available Energy and Dispatch'!$E58&gt;$D58,$D58,IF('Available Energy and Dispatch'!$E58&lt;$D58,'Available Energy and Dispatch'!$E58,$D58-'Available Energy and Dispatch'!$E58))</f>
        <v>0</v>
      </c>
      <c r="O58" s="461">
        <f>IF(($D58-'Available Energy and Dispatch'!$N58)&gt;'Available Energy and Dispatch'!$F58,'Available Energy and Dispatch'!$F58,$D58-'Available Energy and Dispatch'!$N58)</f>
        <v>0</v>
      </c>
      <c r="P58" s="434">
        <f>IF(($D58-SUM('Available Energy and Dispatch'!$N58:$O58))&gt;'Available Energy and Dispatch'!$G58,'Available Energy and Dispatch'!$G58,(($D58-SUM('Available Energy and Dispatch'!$N58:$O58))))</f>
        <v>0</v>
      </c>
      <c r="Q58" s="434">
        <f>IF(($D58-SUM('Available Energy and Dispatch'!$N58:$P58))&gt;'Available Energy and Dispatch'!$H58,'Available Energy and Dispatch'!$H58,($D58-SUM('Available Energy and Dispatch'!$N58:$P58)))</f>
        <v>0</v>
      </c>
      <c r="R58" s="434">
        <f>IF(($D58-SUM('Available Energy and Dispatch'!$N58:$Q58))&gt;'Available Energy and Dispatch'!$I58,'Available Energy and Dispatch'!$I58,($D58-SUM('Available Energy and Dispatch'!$N58:$Q58)))</f>
        <v>0</v>
      </c>
      <c r="S58" s="434">
        <f>IF(($D58-SUM('Available Energy and Dispatch'!$N58:$R58))&gt;'Available Energy and Dispatch'!$J58,'Available Energy and Dispatch'!$J58,$D58-SUM('Available Energy and Dispatch'!$N58:$R58))</f>
        <v>0</v>
      </c>
      <c r="T58" s="434">
        <f>IF(IF('Available Energy and Dispatch'!$K58=0,"0",$D58-SUM($N58:$S58))&gt;'Available Energy and Dispatch'!$K58,'Available Energy and Dispatch'!$K58,IF('Available Energy and Dispatch'!$K58=0,"0",$D58-SUM($N58:$S58)))</f>
        <v>0</v>
      </c>
      <c r="U58" s="447">
        <f t="shared" si="16"/>
        <v>-10069</v>
      </c>
    </row>
    <row r="59" spans="2:21" ht="13.8" thickBot="1" x14ac:dyDescent="0.3">
      <c r="B59" s="394" t="s">
        <v>188</v>
      </c>
      <c r="C59" s="414"/>
      <c r="D59" s="415">
        <f>SUM(D47:D58)</f>
        <v>117935</v>
      </c>
      <c r="E59" s="435">
        <f>SUM(E47:E58)</f>
        <v>0</v>
      </c>
      <c r="F59" s="435">
        <f>SUM(F47:F58)</f>
        <v>0</v>
      </c>
      <c r="G59" s="435">
        <f t="shared" ref="G59:K59" si="17">SUM(G47:G58)</f>
        <v>0</v>
      </c>
      <c r="H59" s="435">
        <f t="shared" si="17"/>
        <v>0</v>
      </c>
      <c r="I59" s="435">
        <f t="shared" si="17"/>
        <v>0</v>
      </c>
      <c r="J59" s="435">
        <f t="shared" si="17"/>
        <v>0</v>
      </c>
      <c r="K59" s="435">
        <f t="shared" si="17"/>
        <v>0</v>
      </c>
      <c r="L59" s="418"/>
      <c r="M59" s="106"/>
      <c r="N59" s="462">
        <f t="shared" ref="N59:T59" si="18">SUM(N47:N58)</f>
        <v>0</v>
      </c>
      <c r="O59" s="435">
        <f t="shared" si="18"/>
        <v>0</v>
      </c>
      <c r="P59" s="463">
        <f t="shared" si="18"/>
        <v>0</v>
      </c>
      <c r="Q59" s="463">
        <f t="shared" si="18"/>
        <v>0</v>
      </c>
      <c r="R59" s="463">
        <f t="shared" si="18"/>
        <v>0</v>
      </c>
      <c r="S59" s="463">
        <f t="shared" si="18"/>
        <v>0</v>
      </c>
      <c r="T59" s="463">
        <f t="shared" si="18"/>
        <v>0</v>
      </c>
      <c r="U59" s="449"/>
    </row>
    <row r="60" spans="2:21" s="53" customFormat="1" ht="13.8" thickBot="1" x14ac:dyDescent="0.3">
      <c r="B60" s="171"/>
      <c r="C60" s="184"/>
      <c r="D60" s="185"/>
      <c r="E60" s="186"/>
      <c r="F60" s="186"/>
      <c r="G60" s="186"/>
      <c r="H60" s="186"/>
      <c r="I60" s="186"/>
      <c r="J60" s="186"/>
      <c r="K60" s="186"/>
      <c r="L60" s="184"/>
      <c r="M60" s="54"/>
      <c r="N60" s="185"/>
      <c r="O60" s="186"/>
      <c r="P60" s="185"/>
      <c r="Q60" s="185"/>
      <c r="R60" s="185"/>
      <c r="S60" s="185"/>
      <c r="T60" s="185"/>
      <c r="U60" s="187"/>
    </row>
    <row r="61" spans="2:21" x14ac:dyDescent="0.25">
      <c r="B61" s="419">
        <v>2025</v>
      </c>
      <c r="C61" s="405"/>
      <c r="D61" s="420"/>
      <c r="E61" s="406"/>
      <c r="F61" s="432"/>
      <c r="G61" s="406"/>
      <c r="H61" s="406"/>
      <c r="I61" s="406"/>
      <c r="J61" s="406"/>
      <c r="K61" s="406"/>
      <c r="L61" s="423"/>
      <c r="M61" s="838" t="s">
        <v>304</v>
      </c>
      <c r="N61" s="841" t="str">
        <f>IF(N$11="Hydro",HLOOKUP(N$11,'Dependable Capacity'!$I$3:$P$9,6,FALSE),IF(N$11="Solar",HLOOKUP(N$11,'Dependable Capacity'!$I$3:$P$9,6,FALSE),IF(N$11="Biomass",HLOOKUP(N$11,'Dependable Capacity'!$I$3:$P$9,6,FALSE),IF(N$11="Biodiesel",HLOOKUP(N$11,'Dependable Capacity'!$I$3:$P$9,6,FALSE),IF(N$11="LNG",HLOOKUP(N$11,'Dependable Capacity'!$I$3:$P$9,6,FALSE),IF(N$11="Bunker",HLOOKUP(N$11,'Dependable Capacity'!$I$3:$P$9,6,FALSE),IF(N$11="LFO Diesel",HLOOKUP(N$11,'Dependable Capacity'!$I$3:$P$9,6,FALSE),"")))))))</f>
        <v/>
      </c>
      <c r="O61" s="842" t="str">
        <f>IF(O$11="Hydro",HLOOKUP(O$11,'Dependable Capacity'!$I$3:$P$9,6,FALSE),IF(O$11="Solar",HLOOKUP(O$11,'Dependable Capacity'!$I$3:$P$9,6,FALSE),IF(O$11="Biomass",HLOOKUP(O$11,'Dependable Capacity'!$I$3:$P$9,6,FALSE),IF(O$11="Biodiesel",HLOOKUP(O$11,'Dependable Capacity'!$I$3:$P$9,6,FALSE),IF(O$11="LNG",HLOOKUP(O$11,'Dependable Capacity'!$I$3:$P$9,6,FALSE),IF(O$11="Bunker",HLOOKUP(O$11,'Dependable Capacity'!$I$3:$P$9,6,FALSE),IF(O$11="LFO Diesel",HLOOKUP(O$11,'Dependable Capacity'!$I$3:$P$9,6,FALSE),"")))))))</f>
        <v/>
      </c>
      <c r="P61" s="842" t="str">
        <f>IF(P$11="Hydro",HLOOKUP(P$11,'Dependable Capacity'!$I$3:$P$9,6,FALSE),IF(P$11="Solar",HLOOKUP(P$11,'Dependable Capacity'!$I$3:$P$9,6,FALSE),IF(P$11="Biomass",HLOOKUP(P$11,'Dependable Capacity'!$I$3:$P$9,6,FALSE),IF(P$11="Biodiesel",HLOOKUP(P$11,'Dependable Capacity'!$I$3:$P$9,6,FALSE),IF(P$11="LNG",HLOOKUP(P$11,'Dependable Capacity'!$I$3:$P$9,6,FALSE),IF(P$11="Bunker",HLOOKUP(P$11,'Dependable Capacity'!$I$3:$P$9,6,FALSE),IF(P$11="LFO Diesel",HLOOKUP(P$11,'Dependable Capacity'!$I$3:$P$9,6,FALSE),"")))))))</f>
        <v/>
      </c>
      <c r="Q61" s="842" t="str">
        <f>IF(Q$11="Hydro",HLOOKUP(Q$11,'Dependable Capacity'!$I$3:$P$9,6,FALSE),IF(Q$11="Solar",HLOOKUP(Q$11,'Dependable Capacity'!$I$3:$P$9,6,FALSE),IF(Q$11="Biomass",HLOOKUP(Q$11,'Dependable Capacity'!$I$3:$P$9,6,FALSE),IF(Q$11="Biodiesel",HLOOKUP(Q$11,'Dependable Capacity'!$I$3:$P$9,6,FALSE),IF(Q$11="LNG",HLOOKUP(Q$11,'Dependable Capacity'!$I$3:$P$9,6,FALSE),IF(Q$11="Bunker",HLOOKUP(Q$11,'Dependable Capacity'!$I$3:$P$9,6,FALSE),IF(Q$11="LFO Diesel",HLOOKUP(Q$11,'Dependable Capacity'!$I$3:$P$9,6,FALSE),"")))))))</f>
        <v/>
      </c>
      <c r="R61" s="842" t="str">
        <f>IF(R$11="Hydro",HLOOKUP(R$11,'Dependable Capacity'!$I$3:$P$9,6,FALSE),IF(R$11="Solar",HLOOKUP(R$11,'Dependable Capacity'!$I$3:$P$9,6,FALSE),IF(R$11="Biomass",HLOOKUP(R$11,'Dependable Capacity'!$I$3:$P$9,6,FALSE),IF(R$11="Biodiesel",HLOOKUP(R$11,'Dependable Capacity'!$I$3:$P$9,6,FALSE),IF(R$11="LNG",HLOOKUP(R$11,'Dependable Capacity'!$I$3:$P$9,6,FALSE),IF(R$11="Bunker",HLOOKUP(R$11,'Dependable Capacity'!$I$3:$P$9,6,FALSE),IF(R$11="LFO Diesel",HLOOKUP(R$11,'Dependable Capacity'!$I$3:$P$9,6,FALSE),"")))))))</f>
        <v/>
      </c>
      <c r="S61" s="842" t="str">
        <f>IF(S$11="Hydro",HLOOKUP(S$11,'Dependable Capacity'!$I$3:$P$9,6,FALSE),IF(S$11="Solar",HLOOKUP(S$11,'Dependable Capacity'!$I$3:$P$9,6,FALSE),IF(S$11="Biomass",HLOOKUP(S$11,'Dependable Capacity'!$I$3:$P$9,6,FALSE),IF(S$11="Biodiesel",HLOOKUP(S$11,'Dependable Capacity'!$I$3:$P$9,6,FALSE),IF(S$11="LNG",HLOOKUP(S$11,'Dependable Capacity'!$I$3:$P$9,6,FALSE),IF(S$11="Bunker",HLOOKUP(S$11,'Dependable Capacity'!$I$3:$P$9,6,FALSE),IF(S$11="LFO Diesel",HLOOKUP(S$11,'Dependable Capacity'!$I$3:$P$9,6,FALSE),"")))))))</f>
        <v/>
      </c>
      <c r="T61" s="842" t="str">
        <f>IF(T$11="Hydro",HLOOKUP(T$11,'Dependable Capacity'!$I$3:$P$9,6,FALSE),IF(T$11="Solar",HLOOKUP(T$11,'Dependable Capacity'!$I$3:$P$9,6,FALSE),IF(T$11="Biomass",HLOOKUP(T$11,'Dependable Capacity'!$I$3:$P$9,6,FALSE),IF(T$11="Biodiesel",HLOOKUP(T$11,'Dependable Capacity'!$I$3:$P$9,6,FALSE),IF(T$11="LNG",HLOOKUP(T$11,'Dependable Capacity'!$I$3:$P$9,6,FALSE),IF(T$11="Bunker",HLOOKUP(T$11,'Dependable Capacity'!$I$3:$P$9,6,FALSE),IF(T$11="LFO Diesel",HLOOKUP(T$11,'Dependable Capacity'!$I$3:$P$9,6,FALSE),"")))))))</f>
        <v/>
      </c>
      <c r="U61" s="450"/>
    </row>
    <row r="62" spans="2:21" ht="13.8" thickBot="1" x14ac:dyDescent="0.3">
      <c r="B62" s="424"/>
      <c r="C62" s="410"/>
      <c r="D62" s="425"/>
      <c r="E62" s="411"/>
      <c r="F62" s="433"/>
      <c r="G62" s="411"/>
      <c r="H62" s="411"/>
      <c r="I62" s="411"/>
      <c r="J62" s="411"/>
      <c r="K62" s="411"/>
      <c r="L62" s="429"/>
      <c r="M62" s="838" t="s">
        <v>303</v>
      </c>
      <c r="N62" s="479" t="str">
        <f>IFERROR(N75/8760/N61,"")</f>
        <v/>
      </c>
      <c r="O62" s="480" t="str">
        <f t="shared" ref="O62:T62" si="19">IFERROR(O75/8760/O61,"")</f>
        <v/>
      </c>
      <c r="P62" s="480" t="str">
        <f t="shared" si="19"/>
        <v/>
      </c>
      <c r="Q62" s="480" t="str">
        <f t="shared" si="19"/>
        <v/>
      </c>
      <c r="R62" s="480" t="str">
        <f t="shared" si="19"/>
        <v/>
      </c>
      <c r="S62" s="480" t="str">
        <f t="shared" si="19"/>
        <v/>
      </c>
      <c r="T62" s="480" t="str">
        <f t="shared" si="19"/>
        <v/>
      </c>
      <c r="U62" s="451"/>
    </row>
    <row r="63" spans="2:21" x14ac:dyDescent="0.25">
      <c r="B63" s="409" t="s">
        <v>38</v>
      </c>
      <c r="C63" s="410">
        <f t="shared" ref="C63:C74" si="20">C47</f>
        <v>744</v>
      </c>
      <c r="D63" s="411">
        <f>Parameters!M19</f>
        <v>9453</v>
      </c>
      <c r="E63" s="436">
        <f>IFERROR(IF(E$11="Solar",(SUMIFS('Dependable Capacity'!$F$9:$F$14,'Dependable Capacity'!$C$9:$C$14,'Available Energy and Dispatch'!$B$61)*'Available Energy and Dispatch'!E$13*'Available Energy and Dispatch'!$C63),HLOOKUP(E$11,'Dependable Capacity'!$I$3:$P$9,6,FALSE)*$C63*E$13),0)</f>
        <v>0</v>
      </c>
      <c r="F63" s="436">
        <f>IFERROR(IF(F$11="Solar",(SUMIFS('Dependable Capacity'!$F$9:$F$14,'Dependable Capacity'!$C$9:$C$14,'Available Energy and Dispatch'!$B$61)*'Available Energy and Dispatch'!F$13*'Available Energy and Dispatch'!$C63),HLOOKUP(F$11,'Dependable Capacity'!$I$3:$P$9,6,FALSE)*$C63*F$13),0)</f>
        <v>0</v>
      </c>
      <c r="G63" s="436">
        <f>IFERROR(IF(G$11="Solar",(SUMIFS('Dependable Capacity'!$F$9:$F$14,'Dependable Capacity'!$C$9:$C$14,'Available Energy and Dispatch'!$B$61)*'Available Energy and Dispatch'!G$13*'Available Energy and Dispatch'!$C63),HLOOKUP(G$11,'Dependable Capacity'!$I$3:$P$9,6,FALSE)*$C63*G$13),0)</f>
        <v>0</v>
      </c>
      <c r="H63" s="436">
        <f>IFERROR(IF(H$11="Solar",(SUMIFS('Dependable Capacity'!$F$9:$F$14,'Dependable Capacity'!$C$9:$C$14,'Available Energy and Dispatch'!$B$61)*'Available Energy and Dispatch'!H$13*'Available Energy and Dispatch'!$C63),HLOOKUP(H$11,'Dependable Capacity'!$I$3:$P$9,6,FALSE)*$C63*H$13),0)</f>
        <v>0</v>
      </c>
      <c r="I63" s="436">
        <f>IFERROR(IF(I$11="Solar",(SUMIFS('Dependable Capacity'!$F$9:$F$14,'Dependable Capacity'!$C$9:$C$14,'Available Energy and Dispatch'!$B$61)*'Available Energy and Dispatch'!I$13*'Available Energy and Dispatch'!$C63),HLOOKUP(I$11,'Dependable Capacity'!$I$3:$P$9,6,FALSE)*$C63*I$13),0)</f>
        <v>0</v>
      </c>
      <c r="J63" s="436">
        <f>IFERROR(IF(J$11="Solar",(SUMIFS('Dependable Capacity'!$F$9:$F$14,'Dependable Capacity'!$C$9:$C$14,'Available Energy and Dispatch'!$B$61)*'Available Energy and Dispatch'!J$13*'Available Energy and Dispatch'!$C63),HLOOKUP(J$11,'Dependable Capacity'!$I$3:$P$9,6,FALSE)*$C63*J$13),0)</f>
        <v>0</v>
      </c>
      <c r="K63" s="436">
        <f>IFERROR(IF(K$11="Solar",(SUMIFS('Dependable Capacity'!$F$9:$F$14,'Dependable Capacity'!$C$9:$C$14,'Available Energy and Dispatch'!$B$61)*'Available Energy and Dispatch'!K$13*'Available Energy and Dispatch'!$C63),HLOOKUP(K$11,'Dependable Capacity'!$I$3:$P$9,6,FALSE)*$C63*K$13),0)</f>
        <v>0</v>
      </c>
      <c r="L63" s="413" t="str">
        <f t="shared" ref="L63:L74" si="21">IF(SUM($E63:$K63)&gt;=$D63,"YES","NO")</f>
        <v>NO</v>
      </c>
      <c r="M63" s="106"/>
      <c r="N63" s="464">
        <f>IF('Available Energy and Dispatch'!$E63&gt;$D63,$D63,IF('Available Energy and Dispatch'!$E63&lt;$D63,'Available Energy and Dispatch'!$E63,$D63-'Available Energy and Dispatch'!$E63))</f>
        <v>0</v>
      </c>
      <c r="O63" s="465">
        <f>IF(($D63-'Available Energy and Dispatch'!$N63)&gt;'Available Energy and Dispatch'!$F63,'Available Energy and Dispatch'!$F63,$D63-'Available Energy and Dispatch'!$N63)</f>
        <v>0</v>
      </c>
      <c r="P63" s="466">
        <f>IF(($D63-SUM('Available Energy and Dispatch'!$N63:$O63))&gt;'Available Energy and Dispatch'!$G63,'Available Energy and Dispatch'!$G63,(($D63-SUM('Available Energy and Dispatch'!$N63:$O63))))</f>
        <v>0</v>
      </c>
      <c r="Q63" s="466">
        <f>IF(($D63-SUM('Available Energy and Dispatch'!$N63:$P63))&gt;'Available Energy and Dispatch'!$H63,'Available Energy and Dispatch'!$H63,($D63-SUM('Available Energy and Dispatch'!$N63:$P63)))</f>
        <v>0</v>
      </c>
      <c r="R63" s="466">
        <f>IF(($D63-SUM('Available Energy and Dispatch'!$N63:$Q63))&gt;'Available Energy and Dispatch'!$I63,'Available Energy and Dispatch'!$I63,($D63-SUM('Available Energy and Dispatch'!$N63:$Q63)))</f>
        <v>0</v>
      </c>
      <c r="S63" s="466">
        <f>IF(($D63-SUM('Available Energy and Dispatch'!$N63:$R63))&gt;'Available Energy and Dispatch'!$J63,'Available Energy and Dispatch'!$J63,$D63-SUM('Available Energy and Dispatch'!$N63:$R63))</f>
        <v>0</v>
      </c>
      <c r="T63" s="466">
        <f>IF(IF('Available Energy and Dispatch'!$K63=0,"0",$D63-SUM($N63:$S63))&gt;'Available Energy and Dispatch'!$K63,'Available Energy and Dispatch'!$K63,IF('Available Energy and Dispatch'!$K63=0,"0",$D63-SUM($N63:$S63)))</f>
        <v>0</v>
      </c>
      <c r="U63" s="444">
        <f t="shared" ref="U63:U74" si="22">SUM(N63:T63)-$D63</f>
        <v>-9453</v>
      </c>
    </row>
    <row r="64" spans="2:21" x14ac:dyDescent="0.25">
      <c r="B64" s="409" t="s">
        <v>39</v>
      </c>
      <c r="C64" s="410">
        <f t="shared" si="20"/>
        <v>744</v>
      </c>
      <c r="D64" s="411">
        <f>Parameters!M20</f>
        <v>9723</v>
      </c>
      <c r="E64" s="436">
        <f>IFERROR(IF(E$11="Solar",(SUMIFS('Dependable Capacity'!$F$9:$F$14,'Dependable Capacity'!$C$9:$C$14,'Available Energy and Dispatch'!$B$61)*'Available Energy and Dispatch'!E$13*'Available Energy and Dispatch'!$C64),HLOOKUP(E$11,'Dependable Capacity'!$I$3:$P$9,6,FALSE)*$C64*E$13),0)</f>
        <v>0</v>
      </c>
      <c r="F64" s="436">
        <f>IFERROR(IF(F$11="Solar",(SUMIFS('Dependable Capacity'!$F$9:$F$14,'Dependable Capacity'!$C$9:$C$14,'Available Energy and Dispatch'!$B$61)*'Available Energy and Dispatch'!F$13*'Available Energy and Dispatch'!$C64),HLOOKUP(F$11,'Dependable Capacity'!$I$3:$P$9,6,FALSE)*$C64*F$13),0)</f>
        <v>0</v>
      </c>
      <c r="G64" s="436">
        <f>IFERROR(IF(G$11="Solar",(SUMIFS('Dependable Capacity'!$F$9:$F$14,'Dependable Capacity'!$C$9:$C$14,'Available Energy and Dispatch'!$B$61)*'Available Energy and Dispatch'!G$13*'Available Energy and Dispatch'!$C64),HLOOKUP(G$11,'Dependable Capacity'!$I$3:$P$9,6,FALSE)*$C64*G$13),0)</f>
        <v>0</v>
      </c>
      <c r="H64" s="436">
        <f>IFERROR(IF(H$11="Solar",(SUMIFS('Dependable Capacity'!$F$9:$F$14,'Dependable Capacity'!$C$9:$C$14,'Available Energy and Dispatch'!$B$61)*'Available Energy and Dispatch'!H$13*'Available Energy and Dispatch'!$C64),HLOOKUP(H$11,'Dependable Capacity'!$I$3:$P$9,6,FALSE)*$C64*H$13),0)</f>
        <v>0</v>
      </c>
      <c r="I64" s="436">
        <f>IFERROR(IF(I$11="Solar",(SUMIFS('Dependable Capacity'!$F$9:$F$14,'Dependable Capacity'!$C$9:$C$14,'Available Energy and Dispatch'!$B$61)*'Available Energy and Dispatch'!I$13*'Available Energy and Dispatch'!$C64),HLOOKUP(I$11,'Dependable Capacity'!$I$3:$P$9,6,FALSE)*$C64*I$13),0)</f>
        <v>0</v>
      </c>
      <c r="J64" s="436">
        <f>IFERROR(IF(J$11="Solar",(SUMIFS('Dependable Capacity'!$F$9:$F$14,'Dependable Capacity'!$C$9:$C$14,'Available Energy and Dispatch'!$B$61)*'Available Energy and Dispatch'!J$13*'Available Energy and Dispatch'!$C64),HLOOKUP(J$11,'Dependable Capacity'!$I$3:$P$9,6,FALSE)*$C64*J$13),0)</f>
        <v>0</v>
      </c>
      <c r="K64" s="436">
        <f>IFERROR(IF(K$11="Solar",(SUMIFS('Dependable Capacity'!$F$9:$F$14,'Dependable Capacity'!$C$9:$C$14,'Available Energy and Dispatch'!$B$61)*'Available Energy and Dispatch'!K$13*'Available Energy and Dispatch'!$C64),HLOOKUP(K$11,'Dependable Capacity'!$I$3:$P$9,6,FALSE)*$C64*K$13),0)</f>
        <v>0</v>
      </c>
      <c r="L64" s="413" t="str">
        <f t="shared" si="21"/>
        <v>NO</v>
      </c>
      <c r="M64" s="106"/>
      <c r="N64" s="467">
        <f>IF('Available Energy and Dispatch'!$E64&gt;$D64,$D64,IF('Available Energy and Dispatch'!$E64&lt;$D64,'Available Energy and Dispatch'!$E64,$D64-'Available Energy and Dispatch'!$E64))</f>
        <v>0</v>
      </c>
      <c r="O64" s="468">
        <f>IF(($D64-'Available Energy and Dispatch'!$N64)&gt;'Available Energy and Dispatch'!$F64,'Available Energy and Dispatch'!$F64,$D64-'Available Energy and Dispatch'!$N64)</f>
        <v>0</v>
      </c>
      <c r="P64" s="436">
        <f>IF(($D64-SUM('Available Energy and Dispatch'!$N64:$O64))&gt;'Available Energy and Dispatch'!$G64,'Available Energy and Dispatch'!$G64,(($D64-SUM('Available Energy and Dispatch'!$N64:$O64))))</f>
        <v>0</v>
      </c>
      <c r="Q64" s="436">
        <f>IF(($D64-SUM('Available Energy and Dispatch'!$N64:$P64))&gt;'Available Energy and Dispatch'!$H64,'Available Energy and Dispatch'!$H64,($D64-SUM('Available Energy and Dispatch'!$N64:$P64)))</f>
        <v>0</v>
      </c>
      <c r="R64" s="436">
        <f>IF(($D64-SUM('Available Energy and Dispatch'!$N64:$Q64))&gt;'Available Energy and Dispatch'!$I64,'Available Energy and Dispatch'!$I64,($D64-SUM('Available Energy and Dispatch'!$N64:$Q64)))</f>
        <v>0</v>
      </c>
      <c r="S64" s="436">
        <f>IF(($D64-SUM('Available Energy and Dispatch'!$N64:$R64))&gt;'Available Energy and Dispatch'!$J64,'Available Energy and Dispatch'!$J64,$D64-SUM('Available Energy and Dispatch'!$N64:$R64))</f>
        <v>0</v>
      </c>
      <c r="T64" s="436">
        <f>IF(IF('Available Energy and Dispatch'!$K64=0,"0",$D64-SUM($N64:$S64))&gt;'Available Energy and Dispatch'!$K64,'Available Energy and Dispatch'!$K64,IF('Available Energy and Dispatch'!$K64=0,"0",$D64-SUM($N64:$S64)))</f>
        <v>0</v>
      </c>
      <c r="U64" s="447">
        <f t="shared" si="22"/>
        <v>-9723</v>
      </c>
    </row>
    <row r="65" spans="2:21" x14ac:dyDescent="0.25">
      <c r="B65" s="409" t="s">
        <v>40</v>
      </c>
      <c r="C65" s="410">
        <f t="shared" si="20"/>
        <v>672</v>
      </c>
      <c r="D65" s="411">
        <f>Parameters!M21</f>
        <v>9534</v>
      </c>
      <c r="E65" s="436">
        <f>IFERROR(IF(E$11="Solar",(SUMIFS('Dependable Capacity'!$F$9:$F$14,'Dependable Capacity'!$C$9:$C$14,'Available Energy and Dispatch'!$B$61)*'Available Energy and Dispatch'!E$13*'Available Energy and Dispatch'!$C65),HLOOKUP(E$11,'Dependable Capacity'!$I$3:$P$9,6,FALSE)*$C65*E$13),0)</f>
        <v>0</v>
      </c>
      <c r="F65" s="436">
        <f>IFERROR(IF(F$11="Solar",(SUMIFS('Dependable Capacity'!$F$9:$F$14,'Dependable Capacity'!$C$9:$C$14,'Available Energy and Dispatch'!$B$61)*'Available Energy and Dispatch'!F$13*'Available Energy and Dispatch'!$C65),HLOOKUP(F$11,'Dependable Capacity'!$I$3:$P$9,6,FALSE)*$C65*F$13),0)</f>
        <v>0</v>
      </c>
      <c r="G65" s="436">
        <f>IFERROR(IF(G$11="Solar",(SUMIFS('Dependable Capacity'!$F$9:$F$14,'Dependable Capacity'!$C$9:$C$14,'Available Energy and Dispatch'!$B$61)*'Available Energy and Dispatch'!G$13*'Available Energy and Dispatch'!$C65),HLOOKUP(G$11,'Dependable Capacity'!$I$3:$P$9,6,FALSE)*$C65*G$13),0)</f>
        <v>0</v>
      </c>
      <c r="H65" s="436">
        <f>IFERROR(IF(H$11="Solar",(SUMIFS('Dependable Capacity'!$F$9:$F$14,'Dependable Capacity'!$C$9:$C$14,'Available Energy and Dispatch'!$B$61)*'Available Energy and Dispatch'!H$13*'Available Energy and Dispatch'!$C65),HLOOKUP(H$11,'Dependable Capacity'!$I$3:$P$9,6,FALSE)*$C65*H$13),0)</f>
        <v>0</v>
      </c>
      <c r="I65" s="436">
        <f>IFERROR(IF(I$11="Solar",(SUMIFS('Dependable Capacity'!$F$9:$F$14,'Dependable Capacity'!$C$9:$C$14,'Available Energy and Dispatch'!$B$61)*'Available Energy and Dispatch'!I$13*'Available Energy and Dispatch'!$C65),HLOOKUP(I$11,'Dependable Capacity'!$I$3:$P$9,6,FALSE)*$C65*I$13),0)</f>
        <v>0</v>
      </c>
      <c r="J65" s="436">
        <f>IFERROR(IF(J$11="Solar",(SUMIFS('Dependable Capacity'!$F$9:$F$14,'Dependable Capacity'!$C$9:$C$14,'Available Energy and Dispatch'!$B$61)*'Available Energy and Dispatch'!J$13*'Available Energy and Dispatch'!$C65),HLOOKUP(J$11,'Dependable Capacity'!$I$3:$P$9,6,FALSE)*$C65*J$13),0)</f>
        <v>0</v>
      </c>
      <c r="K65" s="436">
        <f>IFERROR(IF(K$11="Solar",(SUMIFS('Dependable Capacity'!$F$9:$F$14,'Dependable Capacity'!$C$9:$C$14,'Available Energy and Dispatch'!$B$61)*'Available Energy and Dispatch'!K$13*'Available Energy and Dispatch'!$C65),HLOOKUP(K$11,'Dependable Capacity'!$I$3:$P$9,6,FALSE)*$C65*K$13),0)</f>
        <v>0</v>
      </c>
      <c r="L65" s="413" t="str">
        <f t="shared" si="21"/>
        <v>NO</v>
      </c>
      <c r="M65" s="106"/>
      <c r="N65" s="467">
        <f>IF('Available Energy and Dispatch'!$E65&gt;$D65,$D65,IF('Available Energy and Dispatch'!$E65&lt;$D65,'Available Energy and Dispatch'!$E65,$D65-'Available Energy and Dispatch'!$E65))</f>
        <v>0</v>
      </c>
      <c r="O65" s="468">
        <f>IF(($D65-'Available Energy and Dispatch'!$N65)&gt;'Available Energy and Dispatch'!$F65,'Available Energy and Dispatch'!$F65,$D65-'Available Energy and Dispatch'!$N65)</f>
        <v>0</v>
      </c>
      <c r="P65" s="436">
        <f>IF(($D65-SUM('Available Energy and Dispatch'!$N65:$O65))&gt;'Available Energy and Dispatch'!$G65,'Available Energy and Dispatch'!$G65,(($D65-SUM('Available Energy and Dispatch'!$N65:$O65))))</f>
        <v>0</v>
      </c>
      <c r="Q65" s="436">
        <f>IF(($D65-SUM('Available Energy and Dispatch'!$N65:$P65))&gt;'Available Energy and Dispatch'!$H65,'Available Energy and Dispatch'!$H65,($D65-SUM('Available Energy and Dispatch'!$N65:$P65)))</f>
        <v>0</v>
      </c>
      <c r="R65" s="436">
        <f>IF(($D65-SUM('Available Energy and Dispatch'!$N65:$Q65))&gt;'Available Energy and Dispatch'!$I65,'Available Energy and Dispatch'!$I65,($D65-SUM('Available Energy and Dispatch'!$N65:$Q65)))</f>
        <v>0</v>
      </c>
      <c r="S65" s="436">
        <f>IF(($D65-SUM('Available Energy and Dispatch'!$N65:$R65))&gt;'Available Energy and Dispatch'!$J65,'Available Energy and Dispatch'!$J65,$D65-SUM('Available Energy and Dispatch'!$N65:$R65))</f>
        <v>0</v>
      </c>
      <c r="T65" s="436">
        <f>IF(IF('Available Energy and Dispatch'!$K65=0,"0",$D65-SUM($N65:$S65))&gt;'Available Energy and Dispatch'!$K65,'Available Energy and Dispatch'!$K65,IF('Available Energy and Dispatch'!$K65=0,"0",$D65-SUM($N65:$S65)))</f>
        <v>0</v>
      </c>
      <c r="U65" s="447">
        <f t="shared" si="22"/>
        <v>-9534</v>
      </c>
    </row>
    <row r="66" spans="2:21" x14ac:dyDescent="0.25">
      <c r="B66" s="409" t="s">
        <v>41</v>
      </c>
      <c r="C66" s="410">
        <f t="shared" si="20"/>
        <v>744</v>
      </c>
      <c r="D66" s="411">
        <f>Parameters!M22</f>
        <v>11199</v>
      </c>
      <c r="E66" s="436">
        <f>IFERROR(IF(E$11="Solar",(SUMIFS('Dependable Capacity'!$F$9:$F$14,'Dependable Capacity'!$C$9:$C$14,'Available Energy and Dispatch'!$B$61)*'Available Energy and Dispatch'!E$13*'Available Energy and Dispatch'!$C66),HLOOKUP(E$11,'Dependable Capacity'!$I$3:$P$9,6,FALSE)*$C66*E$13),0)</f>
        <v>0</v>
      </c>
      <c r="F66" s="436">
        <f>IFERROR(IF(F$11="Solar",(SUMIFS('Dependable Capacity'!$F$9:$F$14,'Dependable Capacity'!$C$9:$C$14,'Available Energy and Dispatch'!$B$61)*'Available Energy and Dispatch'!F$13*'Available Energy and Dispatch'!$C66),HLOOKUP(F$11,'Dependable Capacity'!$I$3:$P$9,6,FALSE)*$C66*F$13),0)</f>
        <v>0</v>
      </c>
      <c r="G66" s="436">
        <f>IFERROR(IF(G$11="Solar",(SUMIFS('Dependable Capacity'!$F$9:$F$14,'Dependable Capacity'!$C$9:$C$14,'Available Energy and Dispatch'!$B$61)*'Available Energy and Dispatch'!G$13*'Available Energy and Dispatch'!$C66),HLOOKUP(G$11,'Dependable Capacity'!$I$3:$P$9,6,FALSE)*$C66*G$13),0)</f>
        <v>0</v>
      </c>
      <c r="H66" s="436">
        <f>IFERROR(IF(H$11="Solar",(SUMIFS('Dependable Capacity'!$F$9:$F$14,'Dependable Capacity'!$C$9:$C$14,'Available Energy and Dispatch'!$B$61)*'Available Energy and Dispatch'!H$13*'Available Energy and Dispatch'!$C66),HLOOKUP(H$11,'Dependable Capacity'!$I$3:$P$9,6,FALSE)*$C66*H$13),0)</f>
        <v>0</v>
      </c>
      <c r="I66" s="436">
        <f>IFERROR(IF(I$11="Solar",(SUMIFS('Dependable Capacity'!$F$9:$F$14,'Dependable Capacity'!$C$9:$C$14,'Available Energy and Dispatch'!$B$61)*'Available Energy and Dispatch'!I$13*'Available Energy and Dispatch'!$C66),HLOOKUP(I$11,'Dependable Capacity'!$I$3:$P$9,6,FALSE)*$C66*I$13),0)</f>
        <v>0</v>
      </c>
      <c r="J66" s="436">
        <f>IFERROR(IF(J$11="Solar",(SUMIFS('Dependable Capacity'!$F$9:$F$14,'Dependable Capacity'!$C$9:$C$14,'Available Energy and Dispatch'!$B$61)*'Available Energy and Dispatch'!J$13*'Available Energy and Dispatch'!$C66),HLOOKUP(J$11,'Dependable Capacity'!$I$3:$P$9,6,FALSE)*$C66*J$13),0)</f>
        <v>0</v>
      </c>
      <c r="K66" s="436">
        <f>IFERROR(IF(K$11="Solar",(SUMIFS('Dependable Capacity'!$F$9:$F$14,'Dependable Capacity'!$C$9:$C$14,'Available Energy and Dispatch'!$B$61)*'Available Energy and Dispatch'!K$13*'Available Energy and Dispatch'!$C66),HLOOKUP(K$11,'Dependable Capacity'!$I$3:$P$9,6,FALSE)*$C66*K$13),0)</f>
        <v>0</v>
      </c>
      <c r="L66" s="413" t="str">
        <f t="shared" si="21"/>
        <v>NO</v>
      </c>
      <c r="M66" s="106"/>
      <c r="N66" s="467">
        <f>IF('Available Energy and Dispatch'!$E66&gt;$D66,$D66,IF('Available Energy and Dispatch'!$E66&lt;$D66,'Available Energy and Dispatch'!$E66,$D66-'Available Energy and Dispatch'!$E66))</f>
        <v>0</v>
      </c>
      <c r="O66" s="468">
        <f>IF(($D66-'Available Energy and Dispatch'!$N66)&gt;'Available Energy and Dispatch'!$F66,'Available Energy and Dispatch'!$F66,$D66-'Available Energy and Dispatch'!$N66)</f>
        <v>0</v>
      </c>
      <c r="P66" s="436">
        <f>IF(($D66-SUM('Available Energy and Dispatch'!$N66:$O66))&gt;'Available Energy and Dispatch'!$G66,'Available Energy and Dispatch'!$G66,(($D66-SUM('Available Energy and Dispatch'!$N66:$O66))))</f>
        <v>0</v>
      </c>
      <c r="Q66" s="436">
        <f>IF(($D66-SUM('Available Energy and Dispatch'!$N66:$P66))&gt;'Available Energy and Dispatch'!$H66,'Available Energy and Dispatch'!$H66,($D66-SUM('Available Energy and Dispatch'!$N66:$P66)))</f>
        <v>0</v>
      </c>
      <c r="R66" s="436">
        <f>IF(($D66-SUM('Available Energy and Dispatch'!$N66:$Q66))&gt;'Available Energy and Dispatch'!$I66,'Available Energy and Dispatch'!$I66,($D66-SUM('Available Energy and Dispatch'!$N66:$Q66)))</f>
        <v>0</v>
      </c>
      <c r="S66" s="436">
        <f>IF(($D66-SUM('Available Energy and Dispatch'!$N66:$R66))&gt;'Available Energy and Dispatch'!$J66,'Available Energy and Dispatch'!$J66,$D66-SUM('Available Energy and Dispatch'!$N66:$R66))</f>
        <v>0</v>
      </c>
      <c r="T66" s="436">
        <f>IF(IF('Available Energy and Dispatch'!$K66=0,"0",$D66-SUM($N66:$S66))&gt;'Available Energy and Dispatch'!$K66,'Available Energy and Dispatch'!$K66,IF('Available Energy and Dispatch'!$K66=0,"0",$D66-SUM($N66:$S66)))</f>
        <v>0</v>
      </c>
      <c r="U66" s="447">
        <f t="shared" si="22"/>
        <v>-11199</v>
      </c>
    </row>
    <row r="67" spans="2:21" x14ac:dyDescent="0.25">
      <c r="B67" s="409" t="s">
        <v>42</v>
      </c>
      <c r="C67" s="410">
        <f t="shared" si="20"/>
        <v>720</v>
      </c>
      <c r="D67" s="411">
        <f>Parameters!M23</f>
        <v>12117</v>
      </c>
      <c r="E67" s="436">
        <f>IFERROR(IF(E$11="Solar",(SUMIFS('Dependable Capacity'!$F$9:$F$14,'Dependable Capacity'!$C$9:$C$14,'Available Energy and Dispatch'!$B$61)*'Available Energy and Dispatch'!E$13*'Available Energy and Dispatch'!$C67),HLOOKUP(E$11,'Dependable Capacity'!$I$3:$P$9,6,FALSE)*$C67*E$13),0)</f>
        <v>0</v>
      </c>
      <c r="F67" s="436">
        <f>IFERROR(IF(F$11="Solar",(SUMIFS('Dependable Capacity'!$F$9:$F$14,'Dependable Capacity'!$C$9:$C$14,'Available Energy and Dispatch'!$B$61)*'Available Energy and Dispatch'!F$13*'Available Energy and Dispatch'!$C67),HLOOKUP(F$11,'Dependable Capacity'!$I$3:$P$9,6,FALSE)*$C67*F$13),0)</f>
        <v>0</v>
      </c>
      <c r="G67" s="436">
        <f>IFERROR(IF(G$11="Solar",(SUMIFS('Dependable Capacity'!$F$9:$F$14,'Dependable Capacity'!$C$9:$C$14,'Available Energy and Dispatch'!$B$61)*'Available Energy and Dispatch'!G$13*'Available Energy and Dispatch'!$C67),HLOOKUP(G$11,'Dependable Capacity'!$I$3:$P$9,6,FALSE)*$C67*G$13),0)</f>
        <v>0</v>
      </c>
      <c r="H67" s="436">
        <f>IFERROR(IF(H$11="Solar",(SUMIFS('Dependable Capacity'!$F$9:$F$14,'Dependable Capacity'!$C$9:$C$14,'Available Energy and Dispatch'!$B$61)*'Available Energy and Dispatch'!H$13*'Available Energy and Dispatch'!$C67),HLOOKUP(H$11,'Dependable Capacity'!$I$3:$P$9,6,FALSE)*$C67*H$13),0)</f>
        <v>0</v>
      </c>
      <c r="I67" s="436">
        <f>IFERROR(IF(I$11="Solar",(SUMIFS('Dependable Capacity'!$F$9:$F$14,'Dependable Capacity'!$C$9:$C$14,'Available Energy and Dispatch'!$B$61)*'Available Energy and Dispatch'!I$13*'Available Energy and Dispatch'!$C67),HLOOKUP(I$11,'Dependable Capacity'!$I$3:$P$9,6,FALSE)*$C67*I$13),0)</f>
        <v>0</v>
      </c>
      <c r="J67" s="436">
        <f>IFERROR(IF(J$11="Solar",(SUMIFS('Dependable Capacity'!$F$9:$F$14,'Dependable Capacity'!$C$9:$C$14,'Available Energy and Dispatch'!$B$61)*'Available Energy and Dispatch'!J$13*'Available Energy and Dispatch'!$C67),HLOOKUP(J$11,'Dependable Capacity'!$I$3:$P$9,6,FALSE)*$C67*J$13),0)</f>
        <v>0</v>
      </c>
      <c r="K67" s="436">
        <f>IFERROR(IF(K$11="Solar",(SUMIFS('Dependable Capacity'!$F$9:$F$14,'Dependable Capacity'!$C$9:$C$14,'Available Energy and Dispatch'!$B$61)*'Available Energy and Dispatch'!K$13*'Available Energy and Dispatch'!$C67),HLOOKUP(K$11,'Dependable Capacity'!$I$3:$P$9,6,FALSE)*$C67*K$13),0)</f>
        <v>0</v>
      </c>
      <c r="L67" s="413" t="str">
        <f t="shared" si="21"/>
        <v>NO</v>
      </c>
      <c r="M67" s="106"/>
      <c r="N67" s="467">
        <f>IF('Available Energy and Dispatch'!$E67&gt;$D67,$D67,IF('Available Energy and Dispatch'!$E67&lt;$D67,'Available Energy and Dispatch'!$E67,$D67-'Available Energy and Dispatch'!$E67))</f>
        <v>0</v>
      </c>
      <c r="O67" s="468">
        <f>IF(($D67-'Available Energy and Dispatch'!$N67)&gt;'Available Energy and Dispatch'!$F67,'Available Energy and Dispatch'!$F67,$D67-'Available Energy and Dispatch'!$N67)</f>
        <v>0</v>
      </c>
      <c r="P67" s="436">
        <f>IF(($D67-SUM('Available Energy and Dispatch'!$N67:$O67))&gt;'Available Energy and Dispatch'!$G67,'Available Energy and Dispatch'!$G67,(($D67-SUM('Available Energy and Dispatch'!$N67:$O67))))</f>
        <v>0</v>
      </c>
      <c r="Q67" s="436">
        <f>IF(($D67-SUM('Available Energy and Dispatch'!$N67:$P67))&gt;'Available Energy and Dispatch'!$H67,'Available Energy and Dispatch'!$H67,($D67-SUM('Available Energy and Dispatch'!$N67:$P67)))</f>
        <v>0</v>
      </c>
      <c r="R67" s="436">
        <f>IF(($D67-SUM('Available Energy and Dispatch'!$N67:$Q67))&gt;'Available Energy and Dispatch'!$I67,'Available Energy and Dispatch'!$I67,($D67-SUM('Available Energy and Dispatch'!$N67:$Q67)))</f>
        <v>0</v>
      </c>
      <c r="S67" s="436">
        <f>IF(($D67-SUM('Available Energy and Dispatch'!$N67:$R67))&gt;'Available Energy and Dispatch'!$J67,'Available Energy and Dispatch'!$J67,$D67-SUM('Available Energy and Dispatch'!$N67:$R67))</f>
        <v>0</v>
      </c>
      <c r="T67" s="436">
        <f>IF(IF('Available Energy and Dispatch'!$K67=0,"0",$D67-SUM($N67:$S67))&gt;'Available Energy and Dispatch'!$K67,'Available Energy and Dispatch'!$K67,IF('Available Energy and Dispatch'!$K67=0,"0",$D67-SUM($N67:$S67)))</f>
        <v>0</v>
      </c>
      <c r="U67" s="447">
        <f t="shared" si="22"/>
        <v>-12117</v>
      </c>
    </row>
    <row r="68" spans="2:21" x14ac:dyDescent="0.25">
      <c r="B68" s="409" t="s">
        <v>43</v>
      </c>
      <c r="C68" s="410">
        <f t="shared" si="20"/>
        <v>744</v>
      </c>
      <c r="D68" s="411">
        <f>Parameters!M24</f>
        <v>11006</v>
      </c>
      <c r="E68" s="436">
        <f>IFERROR(IF(E$11="Solar",(SUMIFS('Dependable Capacity'!$F$9:$F$14,'Dependable Capacity'!$C$9:$C$14,'Available Energy and Dispatch'!$B$61)*'Available Energy and Dispatch'!E$13*'Available Energy and Dispatch'!$C68),HLOOKUP(E$11,'Dependable Capacity'!$I$3:$P$9,6,FALSE)*$C68*E$13),0)</f>
        <v>0</v>
      </c>
      <c r="F68" s="436">
        <f>IFERROR(IF(F$11="Solar",(SUMIFS('Dependable Capacity'!$F$9:$F$14,'Dependable Capacity'!$C$9:$C$14,'Available Energy and Dispatch'!$B$61)*'Available Energy and Dispatch'!F$13*'Available Energy and Dispatch'!$C68),HLOOKUP(F$11,'Dependable Capacity'!$I$3:$P$9,6,FALSE)*$C68*F$13),0)</f>
        <v>0</v>
      </c>
      <c r="G68" s="436">
        <f>IFERROR(IF(G$11="Solar",(SUMIFS('Dependable Capacity'!$F$9:$F$14,'Dependable Capacity'!$C$9:$C$14,'Available Energy and Dispatch'!$B$61)*'Available Energy and Dispatch'!G$13*'Available Energy and Dispatch'!$C68),HLOOKUP(G$11,'Dependable Capacity'!$I$3:$P$9,6,FALSE)*$C68*G$13),0)</f>
        <v>0</v>
      </c>
      <c r="H68" s="436">
        <f>IFERROR(IF(H$11="Solar",(SUMIFS('Dependable Capacity'!$F$9:$F$14,'Dependable Capacity'!$C$9:$C$14,'Available Energy and Dispatch'!$B$61)*'Available Energy and Dispatch'!H$13*'Available Energy and Dispatch'!$C68),HLOOKUP(H$11,'Dependable Capacity'!$I$3:$P$9,6,FALSE)*$C68*H$13),0)</f>
        <v>0</v>
      </c>
      <c r="I68" s="436">
        <f>IFERROR(IF(I$11="Solar",(SUMIFS('Dependable Capacity'!$F$9:$F$14,'Dependable Capacity'!$C$9:$C$14,'Available Energy and Dispatch'!$B$61)*'Available Energy and Dispatch'!I$13*'Available Energy and Dispatch'!$C68),HLOOKUP(I$11,'Dependable Capacity'!$I$3:$P$9,6,FALSE)*$C68*I$13),0)</f>
        <v>0</v>
      </c>
      <c r="J68" s="436">
        <f>IFERROR(IF(J$11="Solar",(SUMIFS('Dependable Capacity'!$F$9:$F$14,'Dependable Capacity'!$C$9:$C$14,'Available Energy and Dispatch'!$B$61)*'Available Energy and Dispatch'!J$13*'Available Energy and Dispatch'!$C68),HLOOKUP(J$11,'Dependable Capacity'!$I$3:$P$9,6,FALSE)*$C68*J$13),0)</f>
        <v>0</v>
      </c>
      <c r="K68" s="436">
        <f>IFERROR(IF(K$11="Solar",(SUMIFS('Dependable Capacity'!$F$9:$F$14,'Dependable Capacity'!$C$9:$C$14,'Available Energy and Dispatch'!$B$61)*'Available Energy and Dispatch'!K$13*'Available Energy and Dispatch'!$C68),HLOOKUP(K$11,'Dependable Capacity'!$I$3:$P$9,6,FALSE)*$C68*K$13),0)</f>
        <v>0</v>
      </c>
      <c r="L68" s="413" t="str">
        <f t="shared" si="21"/>
        <v>NO</v>
      </c>
      <c r="M68" s="106"/>
      <c r="N68" s="467">
        <f>IF('Available Energy and Dispatch'!$E68&gt;$D68,$D68,IF('Available Energy and Dispatch'!$E68&lt;$D68,'Available Energy and Dispatch'!$E68,$D68-'Available Energy and Dispatch'!$E68))</f>
        <v>0</v>
      </c>
      <c r="O68" s="468">
        <f>IF(($D68-'Available Energy and Dispatch'!$N68)&gt;'Available Energy and Dispatch'!$F68,'Available Energy and Dispatch'!$F68,$D68-'Available Energy and Dispatch'!$N68)</f>
        <v>0</v>
      </c>
      <c r="P68" s="436">
        <f>IF(($D68-SUM('Available Energy and Dispatch'!$N68:$O68))&gt;'Available Energy and Dispatch'!$G68,'Available Energy and Dispatch'!$G68,(($D68-SUM('Available Energy and Dispatch'!$N68:$O68))))</f>
        <v>0</v>
      </c>
      <c r="Q68" s="436">
        <f>IF(($D68-SUM('Available Energy and Dispatch'!$N68:$P68))&gt;'Available Energy and Dispatch'!$H68,'Available Energy and Dispatch'!$H68,($D68-SUM('Available Energy and Dispatch'!$N68:$P68)))</f>
        <v>0</v>
      </c>
      <c r="R68" s="436">
        <f>IF(($D68-SUM('Available Energy and Dispatch'!$N68:$Q68))&gt;'Available Energy and Dispatch'!$I68,'Available Energy and Dispatch'!$I68,($D68-SUM('Available Energy and Dispatch'!$N68:$Q68)))</f>
        <v>0</v>
      </c>
      <c r="S68" s="436">
        <f>IF(($D68-SUM('Available Energy and Dispatch'!$N68:$R68))&gt;'Available Energy and Dispatch'!$J68,'Available Energy and Dispatch'!$J68,$D68-SUM('Available Energy and Dispatch'!$N68:$R68))</f>
        <v>0</v>
      </c>
      <c r="T68" s="436">
        <f>IF(IF('Available Energy and Dispatch'!$K68=0,"0",$D68-SUM($N68:$S68))&gt;'Available Energy and Dispatch'!$K68,'Available Energy and Dispatch'!$K68,IF('Available Energy and Dispatch'!$K68=0,"0",$D68-SUM($N68:$S68)))</f>
        <v>0</v>
      </c>
      <c r="U68" s="447">
        <f t="shared" si="22"/>
        <v>-11006</v>
      </c>
    </row>
    <row r="69" spans="2:21" x14ac:dyDescent="0.25">
      <c r="B69" s="409" t="s">
        <v>44</v>
      </c>
      <c r="C69" s="410">
        <f t="shared" si="20"/>
        <v>720</v>
      </c>
      <c r="D69" s="411">
        <f>Parameters!M25</f>
        <v>9382</v>
      </c>
      <c r="E69" s="436">
        <f>IFERROR(IF(E$11="Solar",(SUMIFS('Dependable Capacity'!$F$9:$F$14,'Dependable Capacity'!$C$9:$C$14,'Available Energy and Dispatch'!$B$61)*'Available Energy and Dispatch'!E$13*'Available Energy and Dispatch'!$C69),HLOOKUP(E$11,'Dependable Capacity'!$I$3:$P$9,6,FALSE)*$C69*E$13),0)</f>
        <v>0</v>
      </c>
      <c r="F69" s="436">
        <f>IFERROR(IF(F$11="Solar",(SUMIFS('Dependable Capacity'!$F$9:$F$14,'Dependable Capacity'!$C$9:$C$14,'Available Energy and Dispatch'!$B$61)*'Available Energy and Dispatch'!F$13*'Available Energy and Dispatch'!$C69),HLOOKUP(F$11,'Dependable Capacity'!$I$3:$P$9,6,FALSE)*$C69*F$13),0)</f>
        <v>0</v>
      </c>
      <c r="G69" s="436">
        <f>IFERROR(IF(G$11="Solar",(SUMIFS('Dependable Capacity'!$F$9:$F$14,'Dependable Capacity'!$C$9:$C$14,'Available Energy and Dispatch'!$B$61)*'Available Energy and Dispatch'!G$13*'Available Energy and Dispatch'!$C69),HLOOKUP(G$11,'Dependable Capacity'!$I$3:$P$9,6,FALSE)*$C69*G$13),0)</f>
        <v>0</v>
      </c>
      <c r="H69" s="436">
        <f>IFERROR(IF(H$11="Solar",(SUMIFS('Dependable Capacity'!$F$9:$F$14,'Dependable Capacity'!$C$9:$C$14,'Available Energy and Dispatch'!$B$61)*'Available Energy and Dispatch'!H$13*'Available Energy and Dispatch'!$C69),HLOOKUP(H$11,'Dependable Capacity'!$I$3:$P$9,6,FALSE)*$C69*H$13),0)</f>
        <v>0</v>
      </c>
      <c r="I69" s="436">
        <f>IFERROR(IF(I$11="Solar",(SUMIFS('Dependable Capacity'!$F$9:$F$14,'Dependable Capacity'!$C$9:$C$14,'Available Energy and Dispatch'!$B$61)*'Available Energy and Dispatch'!I$13*'Available Energy and Dispatch'!$C69),HLOOKUP(I$11,'Dependable Capacity'!$I$3:$P$9,6,FALSE)*$C69*I$13),0)</f>
        <v>0</v>
      </c>
      <c r="J69" s="436">
        <f>IFERROR(IF(J$11="Solar",(SUMIFS('Dependable Capacity'!$F$9:$F$14,'Dependable Capacity'!$C$9:$C$14,'Available Energy and Dispatch'!$B$61)*'Available Energy and Dispatch'!J$13*'Available Energy and Dispatch'!$C69),HLOOKUP(J$11,'Dependable Capacity'!$I$3:$P$9,6,FALSE)*$C69*J$13),0)</f>
        <v>0</v>
      </c>
      <c r="K69" s="436">
        <f>IFERROR(IF(K$11="Solar",(SUMIFS('Dependable Capacity'!$F$9:$F$14,'Dependable Capacity'!$C$9:$C$14,'Available Energy and Dispatch'!$B$61)*'Available Energy and Dispatch'!K$13*'Available Energy and Dispatch'!$C69),HLOOKUP(K$11,'Dependable Capacity'!$I$3:$P$9,6,FALSE)*$C69*K$13),0)</f>
        <v>0</v>
      </c>
      <c r="L69" s="413" t="str">
        <f t="shared" si="21"/>
        <v>NO</v>
      </c>
      <c r="M69" s="106"/>
      <c r="N69" s="467">
        <f>IF('Available Energy and Dispatch'!$E69&gt;$D69,$D69,IF('Available Energy and Dispatch'!$E69&lt;$D69,'Available Energy and Dispatch'!$E69,$D69-'Available Energy and Dispatch'!$E69))</f>
        <v>0</v>
      </c>
      <c r="O69" s="468">
        <f>IF(($D69-'Available Energy and Dispatch'!$N69)&gt;'Available Energy and Dispatch'!$F69,'Available Energy and Dispatch'!$F69,$D69-'Available Energy and Dispatch'!$N69)</f>
        <v>0</v>
      </c>
      <c r="P69" s="436">
        <f>IF(($D69-SUM('Available Energy and Dispatch'!$N69:$O69))&gt;'Available Energy and Dispatch'!$G69,'Available Energy and Dispatch'!$G69,(($D69-SUM('Available Energy and Dispatch'!$N69:$O69))))</f>
        <v>0</v>
      </c>
      <c r="Q69" s="436">
        <f>IF(($D69-SUM('Available Energy and Dispatch'!$N69:$P69))&gt;'Available Energy and Dispatch'!$H69,'Available Energy and Dispatch'!$H69,($D69-SUM('Available Energy and Dispatch'!$N69:$P69)))</f>
        <v>0</v>
      </c>
      <c r="R69" s="436">
        <f>IF(($D69-SUM('Available Energy and Dispatch'!$N69:$Q69))&gt;'Available Energy and Dispatch'!$I69,'Available Energy and Dispatch'!$I69,($D69-SUM('Available Energy and Dispatch'!$N69:$Q69)))</f>
        <v>0</v>
      </c>
      <c r="S69" s="436">
        <f>IF(($D69-SUM('Available Energy and Dispatch'!$N69:$R69))&gt;'Available Energy and Dispatch'!$J69,'Available Energy and Dispatch'!$J69,$D69-SUM('Available Energy and Dispatch'!$N69:$R69))</f>
        <v>0</v>
      </c>
      <c r="T69" s="436">
        <f>IF(IF('Available Energy and Dispatch'!$K69=0,"0",$D69-SUM($N69:$S69))&gt;'Available Energy and Dispatch'!$K69,'Available Energy and Dispatch'!$K69,IF('Available Energy and Dispatch'!$K69=0,"0",$D69-SUM($N69:$S69)))</f>
        <v>0</v>
      </c>
      <c r="U69" s="447">
        <f t="shared" si="22"/>
        <v>-9382</v>
      </c>
    </row>
    <row r="70" spans="2:21" x14ac:dyDescent="0.25">
      <c r="B70" s="409" t="s">
        <v>45</v>
      </c>
      <c r="C70" s="410">
        <f t="shared" si="20"/>
        <v>744</v>
      </c>
      <c r="D70" s="411">
        <f>Parameters!M26</f>
        <v>9829</v>
      </c>
      <c r="E70" s="436">
        <f>IFERROR(IF(E$11="Solar",(SUMIFS('Dependable Capacity'!$F$9:$F$14,'Dependable Capacity'!$C$9:$C$14,'Available Energy and Dispatch'!$B$61)*'Available Energy and Dispatch'!E$13*'Available Energy and Dispatch'!$C70),HLOOKUP(E$11,'Dependable Capacity'!$I$3:$P$9,6,FALSE)*$C70*E$13),0)</f>
        <v>0</v>
      </c>
      <c r="F70" s="436">
        <f>IFERROR(IF(F$11="Solar",(SUMIFS('Dependable Capacity'!$F$9:$F$14,'Dependable Capacity'!$C$9:$C$14,'Available Energy and Dispatch'!$B$61)*'Available Energy and Dispatch'!F$13*'Available Energy and Dispatch'!$C70),HLOOKUP(F$11,'Dependable Capacity'!$I$3:$P$9,6,FALSE)*$C70*F$13),0)</f>
        <v>0</v>
      </c>
      <c r="G70" s="436">
        <f>IFERROR(IF(G$11="Solar",(SUMIFS('Dependable Capacity'!$F$9:$F$14,'Dependable Capacity'!$C$9:$C$14,'Available Energy and Dispatch'!$B$61)*'Available Energy and Dispatch'!G$13*'Available Energy and Dispatch'!$C70),HLOOKUP(G$11,'Dependable Capacity'!$I$3:$P$9,6,FALSE)*$C70*G$13),0)</f>
        <v>0</v>
      </c>
      <c r="H70" s="436">
        <f>IFERROR(IF(H$11="Solar",(SUMIFS('Dependable Capacity'!$F$9:$F$14,'Dependable Capacity'!$C$9:$C$14,'Available Energy and Dispatch'!$B$61)*'Available Energy and Dispatch'!H$13*'Available Energy and Dispatch'!$C70),HLOOKUP(H$11,'Dependable Capacity'!$I$3:$P$9,6,FALSE)*$C70*H$13),0)</f>
        <v>0</v>
      </c>
      <c r="I70" s="436">
        <f>IFERROR(IF(I$11="Solar",(SUMIFS('Dependable Capacity'!$F$9:$F$14,'Dependable Capacity'!$C$9:$C$14,'Available Energy and Dispatch'!$B$61)*'Available Energy and Dispatch'!I$13*'Available Energy and Dispatch'!$C70),HLOOKUP(I$11,'Dependable Capacity'!$I$3:$P$9,6,FALSE)*$C70*I$13),0)</f>
        <v>0</v>
      </c>
      <c r="J70" s="436">
        <f>IFERROR(IF(J$11="Solar",(SUMIFS('Dependable Capacity'!$F$9:$F$14,'Dependable Capacity'!$C$9:$C$14,'Available Energy and Dispatch'!$B$61)*'Available Energy and Dispatch'!J$13*'Available Energy and Dispatch'!$C70),HLOOKUP(J$11,'Dependable Capacity'!$I$3:$P$9,6,FALSE)*$C70*J$13),0)</f>
        <v>0</v>
      </c>
      <c r="K70" s="436">
        <f>IFERROR(IF(K$11="Solar",(SUMIFS('Dependable Capacity'!$F$9:$F$14,'Dependable Capacity'!$C$9:$C$14,'Available Energy and Dispatch'!$B$61)*'Available Energy and Dispatch'!K$13*'Available Energy and Dispatch'!$C70),HLOOKUP(K$11,'Dependable Capacity'!$I$3:$P$9,6,FALSE)*$C70*K$13),0)</f>
        <v>0</v>
      </c>
      <c r="L70" s="413" t="str">
        <f t="shared" si="21"/>
        <v>NO</v>
      </c>
      <c r="M70" s="106"/>
      <c r="N70" s="467">
        <f>IF('Available Energy and Dispatch'!$E70&gt;$D70,$D70,IF('Available Energy and Dispatch'!$E70&lt;$D70,'Available Energy and Dispatch'!$E70,$D70-'Available Energy and Dispatch'!$E70))</f>
        <v>0</v>
      </c>
      <c r="O70" s="468">
        <f>IF(($D70-'Available Energy and Dispatch'!$N70)&gt;'Available Energy and Dispatch'!$F70,'Available Energy and Dispatch'!$F70,$D70-'Available Energy and Dispatch'!$N70)</f>
        <v>0</v>
      </c>
      <c r="P70" s="436">
        <f>IF(($D70-SUM('Available Energy and Dispatch'!$N70:$O70))&gt;'Available Energy and Dispatch'!$G70,'Available Energy and Dispatch'!$G70,(($D70-SUM('Available Energy and Dispatch'!$N70:$O70))))</f>
        <v>0</v>
      </c>
      <c r="Q70" s="436">
        <f>IF(($D70-SUM('Available Energy and Dispatch'!$N70:$P70))&gt;'Available Energy and Dispatch'!$H70,'Available Energy and Dispatch'!$H70,($D70-SUM('Available Energy and Dispatch'!$N70:$P70)))</f>
        <v>0</v>
      </c>
      <c r="R70" s="436">
        <f>IF(($D70-SUM('Available Energy and Dispatch'!$N70:$Q70))&gt;'Available Energy and Dispatch'!$I70,'Available Energy and Dispatch'!$I70,($D70-SUM('Available Energy and Dispatch'!$N70:$Q70)))</f>
        <v>0</v>
      </c>
      <c r="S70" s="436">
        <f>IF(($D70-SUM('Available Energy and Dispatch'!$N70:$R70))&gt;'Available Energy and Dispatch'!$J70,'Available Energy and Dispatch'!$J70,$D70-SUM('Available Energy and Dispatch'!$N70:$R70))</f>
        <v>0</v>
      </c>
      <c r="T70" s="436">
        <f>IF(IF('Available Energy and Dispatch'!$K70=0,"0",$D70-SUM($N70:$S70))&gt;'Available Energy and Dispatch'!$K70,'Available Energy and Dispatch'!$K70,IF('Available Energy and Dispatch'!$K70=0,"0",$D70-SUM($N70:$S70)))</f>
        <v>0</v>
      </c>
      <c r="U70" s="447">
        <f t="shared" si="22"/>
        <v>-9829</v>
      </c>
    </row>
    <row r="71" spans="2:21" x14ac:dyDescent="0.25">
      <c r="B71" s="409" t="s">
        <v>46</v>
      </c>
      <c r="C71" s="410">
        <f t="shared" si="20"/>
        <v>744</v>
      </c>
      <c r="D71" s="411">
        <f>Parameters!M27</f>
        <v>9805</v>
      </c>
      <c r="E71" s="436">
        <f>IFERROR(IF(E$11="Solar",(SUMIFS('Dependable Capacity'!$F$9:$F$14,'Dependable Capacity'!$C$9:$C$14,'Available Energy and Dispatch'!$B$61)*'Available Energy and Dispatch'!E$13*'Available Energy and Dispatch'!$C71),HLOOKUP(E$11,'Dependable Capacity'!$I$3:$P$9,6,FALSE)*$C71*E$13),0)</f>
        <v>0</v>
      </c>
      <c r="F71" s="436">
        <f>IFERROR(IF(F$11="Solar",(SUMIFS('Dependable Capacity'!$F$9:$F$14,'Dependable Capacity'!$C$9:$C$14,'Available Energy and Dispatch'!$B$61)*'Available Energy and Dispatch'!F$13*'Available Energy and Dispatch'!$C71),HLOOKUP(F$11,'Dependable Capacity'!$I$3:$P$9,6,FALSE)*$C71*F$13),0)</f>
        <v>0</v>
      </c>
      <c r="G71" s="436">
        <f>IFERROR(IF(G$11="Solar",(SUMIFS('Dependable Capacity'!$F$9:$F$14,'Dependable Capacity'!$C$9:$C$14,'Available Energy and Dispatch'!$B$61)*'Available Energy and Dispatch'!G$13*'Available Energy and Dispatch'!$C71),HLOOKUP(G$11,'Dependable Capacity'!$I$3:$P$9,6,FALSE)*$C71*G$13),0)</f>
        <v>0</v>
      </c>
      <c r="H71" s="436">
        <f>IFERROR(IF(H$11="Solar",(SUMIFS('Dependable Capacity'!$F$9:$F$14,'Dependable Capacity'!$C$9:$C$14,'Available Energy and Dispatch'!$B$61)*'Available Energy and Dispatch'!H$13*'Available Energy and Dispatch'!$C71),HLOOKUP(H$11,'Dependable Capacity'!$I$3:$P$9,6,FALSE)*$C71*H$13),0)</f>
        <v>0</v>
      </c>
      <c r="I71" s="436">
        <f>IFERROR(IF(I$11="Solar",(SUMIFS('Dependable Capacity'!$F$9:$F$14,'Dependable Capacity'!$C$9:$C$14,'Available Energy and Dispatch'!$B$61)*'Available Energy and Dispatch'!I$13*'Available Energy and Dispatch'!$C71),HLOOKUP(I$11,'Dependable Capacity'!$I$3:$P$9,6,FALSE)*$C71*I$13),0)</f>
        <v>0</v>
      </c>
      <c r="J71" s="436">
        <f>IFERROR(IF(J$11="Solar",(SUMIFS('Dependable Capacity'!$F$9:$F$14,'Dependable Capacity'!$C$9:$C$14,'Available Energy and Dispatch'!$B$61)*'Available Energy and Dispatch'!J$13*'Available Energy and Dispatch'!$C71),HLOOKUP(J$11,'Dependable Capacity'!$I$3:$P$9,6,FALSE)*$C71*J$13),0)</f>
        <v>0</v>
      </c>
      <c r="K71" s="436">
        <f>IFERROR(IF(K$11="Solar",(SUMIFS('Dependable Capacity'!$F$9:$F$14,'Dependable Capacity'!$C$9:$C$14,'Available Energy and Dispatch'!$B$61)*'Available Energy and Dispatch'!K$13*'Available Energy and Dispatch'!$C71),HLOOKUP(K$11,'Dependable Capacity'!$I$3:$P$9,6,FALSE)*$C71*K$13),0)</f>
        <v>0</v>
      </c>
      <c r="L71" s="413" t="str">
        <f t="shared" si="21"/>
        <v>NO</v>
      </c>
      <c r="M71" s="106"/>
      <c r="N71" s="467">
        <f>IF('Available Energy and Dispatch'!$E71&gt;$D71,$D71,IF('Available Energy and Dispatch'!$E71&lt;$D71,'Available Energy and Dispatch'!$E71,$D71-'Available Energy and Dispatch'!$E71))</f>
        <v>0</v>
      </c>
      <c r="O71" s="468">
        <f>IF(($D71-'Available Energy and Dispatch'!$N71)&gt;'Available Energy and Dispatch'!$F71,'Available Energy and Dispatch'!$F71,$D71-'Available Energy and Dispatch'!$N71)</f>
        <v>0</v>
      </c>
      <c r="P71" s="436">
        <f>IF(($D71-SUM('Available Energy and Dispatch'!$N71:$O71))&gt;'Available Energy and Dispatch'!$G71,'Available Energy and Dispatch'!$G71,(($D71-SUM('Available Energy and Dispatch'!$N71:$O71))))</f>
        <v>0</v>
      </c>
      <c r="Q71" s="436">
        <f>IF(($D71-SUM('Available Energy and Dispatch'!$N71:$P71))&gt;'Available Energy and Dispatch'!$H71,'Available Energy and Dispatch'!$H71,($D71-SUM('Available Energy and Dispatch'!$N71:$P71)))</f>
        <v>0</v>
      </c>
      <c r="R71" s="436">
        <f>IF(($D71-SUM('Available Energy and Dispatch'!$N71:$Q71))&gt;'Available Energy and Dispatch'!$I71,'Available Energy and Dispatch'!$I71,($D71-SUM('Available Energy and Dispatch'!$N71:$Q71)))</f>
        <v>0</v>
      </c>
      <c r="S71" s="436">
        <f>IF(($D71-SUM('Available Energy and Dispatch'!$N71:$R71))&gt;'Available Energy and Dispatch'!$J71,'Available Energy and Dispatch'!$J71,$D71-SUM('Available Energy and Dispatch'!$N71:$R71))</f>
        <v>0</v>
      </c>
      <c r="T71" s="436">
        <f>IF(IF('Available Energy and Dispatch'!$K71=0,"0",$D71-SUM($N71:$S71))&gt;'Available Energy and Dispatch'!$K71,'Available Energy and Dispatch'!$K71,IF('Available Energy and Dispatch'!$K71=0,"0",$D71-SUM($N71:$S71)))</f>
        <v>0</v>
      </c>
      <c r="U71" s="447">
        <f t="shared" si="22"/>
        <v>-9805</v>
      </c>
    </row>
    <row r="72" spans="2:21" x14ac:dyDescent="0.25">
      <c r="B72" s="409" t="s">
        <v>47</v>
      </c>
      <c r="C72" s="410">
        <f t="shared" si="20"/>
        <v>720</v>
      </c>
      <c r="D72" s="411">
        <f>Parameters!M28</f>
        <v>10885</v>
      </c>
      <c r="E72" s="436">
        <f>IFERROR(IF(E$11="Solar",(SUMIFS('Dependable Capacity'!$F$9:$F$14,'Dependable Capacity'!$C$9:$C$14,'Available Energy and Dispatch'!$B$61)*'Available Energy and Dispatch'!E$13*'Available Energy and Dispatch'!$C72),HLOOKUP(E$11,'Dependable Capacity'!$I$3:$P$9,6,FALSE)*$C72*E$13),0)</f>
        <v>0</v>
      </c>
      <c r="F72" s="436">
        <f>IFERROR(IF(F$11="Solar",(SUMIFS('Dependable Capacity'!$F$9:$F$14,'Dependable Capacity'!$C$9:$C$14,'Available Energy and Dispatch'!$B$61)*'Available Energy and Dispatch'!F$13*'Available Energy and Dispatch'!$C72),HLOOKUP(F$11,'Dependable Capacity'!$I$3:$P$9,6,FALSE)*$C72*F$13),0)</f>
        <v>0</v>
      </c>
      <c r="G72" s="436">
        <f>IFERROR(IF(G$11="Solar",(SUMIFS('Dependable Capacity'!$F$9:$F$14,'Dependable Capacity'!$C$9:$C$14,'Available Energy and Dispatch'!$B$61)*'Available Energy and Dispatch'!G$13*'Available Energy and Dispatch'!$C72),HLOOKUP(G$11,'Dependable Capacity'!$I$3:$P$9,6,FALSE)*$C72*G$13),0)</f>
        <v>0</v>
      </c>
      <c r="H72" s="436">
        <f>IFERROR(IF(H$11="Solar",(SUMIFS('Dependable Capacity'!$F$9:$F$14,'Dependable Capacity'!$C$9:$C$14,'Available Energy and Dispatch'!$B$61)*'Available Energy and Dispatch'!H$13*'Available Energy and Dispatch'!$C72),HLOOKUP(H$11,'Dependable Capacity'!$I$3:$P$9,6,FALSE)*$C72*H$13),0)</f>
        <v>0</v>
      </c>
      <c r="I72" s="436">
        <f>IFERROR(IF(I$11="Solar",(SUMIFS('Dependable Capacity'!$F$9:$F$14,'Dependable Capacity'!$C$9:$C$14,'Available Energy and Dispatch'!$B$61)*'Available Energy and Dispatch'!I$13*'Available Energy and Dispatch'!$C72),HLOOKUP(I$11,'Dependable Capacity'!$I$3:$P$9,6,FALSE)*$C72*I$13),0)</f>
        <v>0</v>
      </c>
      <c r="J72" s="436">
        <f>IFERROR(IF(J$11="Solar",(SUMIFS('Dependable Capacity'!$F$9:$F$14,'Dependable Capacity'!$C$9:$C$14,'Available Energy and Dispatch'!$B$61)*'Available Energy and Dispatch'!J$13*'Available Energy and Dispatch'!$C72),HLOOKUP(J$11,'Dependable Capacity'!$I$3:$P$9,6,FALSE)*$C72*J$13),0)</f>
        <v>0</v>
      </c>
      <c r="K72" s="436">
        <f>IFERROR(IF(K$11="Solar",(SUMIFS('Dependable Capacity'!$F$9:$F$14,'Dependable Capacity'!$C$9:$C$14,'Available Energy and Dispatch'!$B$61)*'Available Energy and Dispatch'!K$13*'Available Energy and Dispatch'!$C72),HLOOKUP(K$11,'Dependable Capacity'!$I$3:$P$9,6,FALSE)*$C72*K$13),0)</f>
        <v>0</v>
      </c>
      <c r="L72" s="413" t="str">
        <f t="shared" si="21"/>
        <v>NO</v>
      </c>
      <c r="M72" s="106"/>
      <c r="N72" s="467">
        <f>IF('Available Energy and Dispatch'!$E72&gt;$D72,$D72,IF('Available Energy and Dispatch'!$E72&lt;$D72,'Available Energy and Dispatch'!$E72,$D72-'Available Energy and Dispatch'!$E72))</f>
        <v>0</v>
      </c>
      <c r="O72" s="468">
        <f>IF(($D72-'Available Energy and Dispatch'!$N72)&gt;'Available Energy and Dispatch'!$F72,'Available Energy and Dispatch'!$F72,$D72-'Available Energy and Dispatch'!$N72)</f>
        <v>0</v>
      </c>
      <c r="P72" s="436">
        <f>IF(($D72-SUM('Available Energy and Dispatch'!$N72:$O72))&gt;'Available Energy and Dispatch'!$G72,'Available Energy and Dispatch'!$G72,(($D72-SUM('Available Energy and Dispatch'!$N72:$O72))))</f>
        <v>0</v>
      </c>
      <c r="Q72" s="436">
        <f>IF(($D72-SUM('Available Energy and Dispatch'!$N72:$P72))&gt;'Available Energy and Dispatch'!$H72,'Available Energy and Dispatch'!$H72,($D72-SUM('Available Energy and Dispatch'!$N72:$P72)))</f>
        <v>0</v>
      </c>
      <c r="R72" s="436">
        <f>IF(($D72-SUM('Available Energy and Dispatch'!$N72:$Q72))&gt;'Available Energy and Dispatch'!$I72,'Available Energy and Dispatch'!$I72,($D72-SUM('Available Energy and Dispatch'!$N72:$Q72)))</f>
        <v>0</v>
      </c>
      <c r="S72" s="436">
        <f>IF(($D72-SUM('Available Energy and Dispatch'!$N72:$R72))&gt;'Available Energy and Dispatch'!$J72,'Available Energy and Dispatch'!$J72,$D72-SUM('Available Energy and Dispatch'!$N72:$R72))</f>
        <v>0</v>
      </c>
      <c r="T72" s="436">
        <f>IF(IF('Available Energy and Dispatch'!$K72=0,"0",$D72-SUM($N72:$S72))&gt;'Available Energy and Dispatch'!$K72,'Available Energy and Dispatch'!$K72,IF('Available Energy and Dispatch'!$K72=0,"0",$D72-SUM($N72:$S72)))</f>
        <v>0</v>
      </c>
      <c r="U72" s="447">
        <f t="shared" si="22"/>
        <v>-10885</v>
      </c>
    </row>
    <row r="73" spans="2:21" x14ac:dyDescent="0.25">
      <c r="B73" s="409" t="s">
        <v>48</v>
      </c>
      <c r="C73" s="410">
        <f t="shared" si="20"/>
        <v>744</v>
      </c>
      <c r="D73" s="411">
        <f>Parameters!M29</f>
        <v>11390</v>
      </c>
      <c r="E73" s="436">
        <f>IFERROR(IF(E$11="Solar",(SUMIFS('Dependable Capacity'!$F$9:$F$14,'Dependable Capacity'!$C$9:$C$14,'Available Energy and Dispatch'!$B$61)*'Available Energy and Dispatch'!E$13*'Available Energy and Dispatch'!$C73),HLOOKUP(E$11,'Dependable Capacity'!$I$3:$P$9,6,FALSE)*$C73*E$13),0)</f>
        <v>0</v>
      </c>
      <c r="F73" s="436">
        <f>IFERROR(IF(F$11="Solar",(SUMIFS('Dependable Capacity'!$F$9:$F$14,'Dependable Capacity'!$C$9:$C$14,'Available Energy and Dispatch'!$B$61)*'Available Energy and Dispatch'!F$13*'Available Energy and Dispatch'!$C73),HLOOKUP(F$11,'Dependable Capacity'!$I$3:$P$9,6,FALSE)*$C73*F$13),0)</f>
        <v>0</v>
      </c>
      <c r="G73" s="436">
        <f>IFERROR(IF(G$11="Solar",(SUMIFS('Dependable Capacity'!$F$9:$F$14,'Dependable Capacity'!$C$9:$C$14,'Available Energy and Dispatch'!$B$61)*'Available Energy and Dispatch'!G$13*'Available Energy and Dispatch'!$C73),HLOOKUP(G$11,'Dependable Capacity'!$I$3:$P$9,6,FALSE)*$C73*G$13),0)</f>
        <v>0</v>
      </c>
      <c r="H73" s="436">
        <f>IFERROR(IF(H$11="Solar",(SUMIFS('Dependable Capacity'!$F$9:$F$14,'Dependable Capacity'!$C$9:$C$14,'Available Energy and Dispatch'!$B$61)*'Available Energy and Dispatch'!H$13*'Available Energy and Dispatch'!$C73),HLOOKUP(H$11,'Dependable Capacity'!$I$3:$P$9,6,FALSE)*$C73*H$13),0)</f>
        <v>0</v>
      </c>
      <c r="I73" s="436">
        <f>IFERROR(IF(I$11="Solar",(SUMIFS('Dependable Capacity'!$F$9:$F$14,'Dependable Capacity'!$C$9:$C$14,'Available Energy and Dispatch'!$B$61)*'Available Energy and Dispatch'!I$13*'Available Energy and Dispatch'!$C73),HLOOKUP(I$11,'Dependable Capacity'!$I$3:$P$9,6,FALSE)*$C73*I$13),0)</f>
        <v>0</v>
      </c>
      <c r="J73" s="436">
        <f>IFERROR(IF(J$11="Solar",(SUMIFS('Dependable Capacity'!$F$9:$F$14,'Dependable Capacity'!$C$9:$C$14,'Available Energy and Dispatch'!$B$61)*'Available Energy and Dispatch'!J$13*'Available Energy and Dispatch'!$C73),HLOOKUP(J$11,'Dependable Capacity'!$I$3:$P$9,6,FALSE)*$C73*J$13),0)</f>
        <v>0</v>
      </c>
      <c r="K73" s="436">
        <f>IFERROR(IF(K$11="Solar",(SUMIFS('Dependable Capacity'!$F$9:$F$14,'Dependable Capacity'!$C$9:$C$14,'Available Energy and Dispatch'!$B$61)*'Available Energy and Dispatch'!K$13*'Available Energy and Dispatch'!$C73),HLOOKUP(K$11,'Dependable Capacity'!$I$3:$P$9,6,FALSE)*$C73*K$13),0)</f>
        <v>0</v>
      </c>
      <c r="L73" s="413" t="str">
        <f t="shared" si="21"/>
        <v>NO</v>
      </c>
      <c r="M73" s="106"/>
      <c r="N73" s="467">
        <f>IF('Available Energy and Dispatch'!$E73&gt;$D73,$D73,IF('Available Energy and Dispatch'!$E73&lt;$D73,'Available Energy and Dispatch'!$E73,$D73-'Available Energy and Dispatch'!$E73))</f>
        <v>0</v>
      </c>
      <c r="O73" s="468">
        <f>IF(($D73-'Available Energy and Dispatch'!$N73)&gt;'Available Energy and Dispatch'!$F73,'Available Energy and Dispatch'!$F73,$D73-'Available Energy and Dispatch'!$N73)</f>
        <v>0</v>
      </c>
      <c r="P73" s="436">
        <f>IF(($D73-SUM('Available Energy and Dispatch'!$N73:$O73))&gt;'Available Energy and Dispatch'!$G73,'Available Energy and Dispatch'!$G73,(($D73-SUM('Available Energy and Dispatch'!$N73:$O73))))</f>
        <v>0</v>
      </c>
      <c r="Q73" s="436">
        <f>IF(($D73-SUM('Available Energy and Dispatch'!$N73:$P73))&gt;'Available Energy and Dispatch'!$H73,'Available Energy and Dispatch'!$H73,($D73-SUM('Available Energy and Dispatch'!$N73:$P73)))</f>
        <v>0</v>
      </c>
      <c r="R73" s="436">
        <f>IF(($D73-SUM('Available Energy and Dispatch'!$N73:$Q73))&gt;'Available Energy and Dispatch'!$I73,'Available Energy and Dispatch'!$I73,($D73-SUM('Available Energy and Dispatch'!$N73:$Q73)))</f>
        <v>0</v>
      </c>
      <c r="S73" s="436">
        <f>IF(($D73-SUM('Available Energy and Dispatch'!$N73:$R73))&gt;'Available Energy and Dispatch'!$J73,'Available Energy and Dispatch'!$J73,$D73-SUM('Available Energy and Dispatch'!$N73:$R73))</f>
        <v>0</v>
      </c>
      <c r="T73" s="436">
        <f>IF(IF('Available Energy and Dispatch'!$K73=0,"0",$D73-SUM($N73:$S73))&gt;'Available Energy and Dispatch'!$K73,'Available Energy and Dispatch'!$K73,IF('Available Energy and Dispatch'!$K73=0,"0",$D73-SUM($N73:$S73)))</f>
        <v>0</v>
      </c>
      <c r="U73" s="447">
        <f t="shared" si="22"/>
        <v>-11390</v>
      </c>
    </row>
    <row r="74" spans="2:21" x14ac:dyDescent="0.25">
      <c r="B74" s="409" t="s">
        <v>49</v>
      </c>
      <c r="C74" s="410">
        <f t="shared" si="20"/>
        <v>720</v>
      </c>
      <c r="D74" s="411">
        <f>Parameters!M30</f>
        <v>10672</v>
      </c>
      <c r="E74" s="436">
        <f>IFERROR(IF(E$11="Solar",(SUMIFS('Dependable Capacity'!$F$9:$F$14,'Dependable Capacity'!$C$9:$C$14,'Available Energy and Dispatch'!$B$61)*'Available Energy and Dispatch'!E$13*'Available Energy and Dispatch'!$C74),HLOOKUP(E$11,'Dependable Capacity'!$I$3:$P$9,6,FALSE)*$C74*E$13),0)</f>
        <v>0</v>
      </c>
      <c r="F74" s="436">
        <f>IFERROR(IF(F$11="Solar",(SUMIFS('Dependable Capacity'!$F$9:$F$14,'Dependable Capacity'!$C$9:$C$14,'Available Energy and Dispatch'!$B$61)*'Available Energy and Dispatch'!F$13*'Available Energy and Dispatch'!$C74),HLOOKUP(F$11,'Dependable Capacity'!$I$3:$P$9,6,FALSE)*$C74*F$13),0)</f>
        <v>0</v>
      </c>
      <c r="G74" s="436">
        <f>IFERROR(IF(G$11="Solar",(SUMIFS('Dependable Capacity'!$F$9:$F$14,'Dependable Capacity'!$C$9:$C$14,'Available Energy and Dispatch'!$B$61)*'Available Energy and Dispatch'!G$13*'Available Energy and Dispatch'!$C74),HLOOKUP(G$11,'Dependable Capacity'!$I$3:$P$9,6,FALSE)*$C74*G$13),0)</f>
        <v>0</v>
      </c>
      <c r="H74" s="436">
        <f>IFERROR(IF(H$11="Solar",(SUMIFS('Dependable Capacity'!$F$9:$F$14,'Dependable Capacity'!$C$9:$C$14,'Available Energy and Dispatch'!$B$61)*'Available Energy and Dispatch'!H$13*'Available Energy and Dispatch'!$C74),HLOOKUP(H$11,'Dependable Capacity'!$I$3:$P$9,6,FALSE)*$C74*H$13),0)</f>
        <v>0</v>
      </c>
      <c r="I74" s="436">
        <f>IFERROR(IF(I$11="Solar",(SUMIFS('Dependable Capacity'!$F$9:$F$14,'Dependable Capacity'!$C$9:$C$14,'Available Energy and Dispatch'!$B$61)*'Available Energy and Dispatch'!I$13*'Available Energy and Dispatch'!$C74),HLOOKUP(I$11,'Dependable Capacity'!$I$3:$P$9,6,FALSE)*$C74*I$13),0)</f>
        <v>0</v>
      </c>
      <c r="J74" s="436">
        <f>IFERROR(IF(J$11="Solar",(SUMIFS('Dependable Capacity'!$F$9:$F$14,'Dependable Capacity'!$C$9:$C$14,'Available Energy and Dispatch'!$B$61)*'Available Energy and Dispatch'!J$13*'Available Energy and Dispatch'!$C74),HLOOKUP(J$11,'Dependable Capacity'!$I$3:$P$9,6,FALSE)*$C74*J$13),0)</f>
        <v>0</v>
      </c>
      <c r="K74" s="436">
        <f>IFERROR(IF(K$11="Solar",(SUMIFS('Dependable Capacity'!$F$9:$F$14,'Dependable Capacity'!$C$9:$C$14,'Available Energy and Dispatch'!$B$61)*'Available Energy and Dispatch'!K$13*'Available Energy and Dispatch'!$C74),HLOOKUP(K$11,'Dependable Capacity'!$I$3:$P$9,6,FALSE)*$C74*K$13),0)</f>
        <v>0</v>
      </c>
      <c r="L74" s="413" t="str">
        <f t="shared" si="21"/>
        <v>NO</v>
      </c>
      <c r="M74" s="106"/>
      <c r="N74" s="467">
        <f>IF('Available Energy and Dispatch'!$E74&gt;$D74,$D74,IF('Available Energy and Dispatch'!$E74&lt;$D74,'Available Energy and Dispatch'!$E74,$D74-'Available Energy and Dispatch'!$E74))</f>
        <v>0</v>
      </c>
      <c r="O74" s="468">
        <f>IF(($D74-'Available Energy and Dispatch'!$N74)&gt;'Available Energy and Dispatch'!$F74,'Available Energy and Dispatch'!$F74,$D74-'Available Energy and Dispatch'!$N74)</f>
        <v>0</v>
      </c>
      <c r="P74" s="436">
        <f>IF(($D74-SUM('Available Energy and Dispatch'!$N74:$O74))&gt;'Available Energy and Dispatch'!$G74,'Available Energy and Dispatch'!$G74,(($D74-SUM('Available Energy and Dispatch'!$N74:$O74))))</f>
        <v>0</v>
      </c>
      <c r="Q74" s="436">
        <f>IF(($D74-SUM('Available Energy and Dispatch'!$N74:$P74))&gt;'Available Energy and Dispatch'!$H74,'Available Energy and Dispatch'!$H74,($D74-SUM('Available Energy and Dispatch'!$N74:$P74)))</f>
        <v>0</v>
      </c>
      <c r="R74" s="436">
        <f>IF(($D74-SUM('Available Energy and Dispatch'!$N74:$Q74))&gt;'Available Energy and Dispatch'!$I74,'Available Energy and Dispatch'!$I74,($D74-SUM('Available Energy and Dispatch'!$N74:$Q74)))</f>
        <v>0</v>
      </c>
      <c r="S74" s="436">
        <f>IF(($D74-SUM('Available Energy and Dispatch'!$N74:$R74))&gt;'Available Energy and Dispatch'!$J74,'Available Energy and Dispatch'!$J74,$D74-SUM('Available Energy and Dispatch'!$N74:$R74))</f>
        <v>0</v>
      </c>
      <c r="T74" s="436">
        <f>IF(IF('Available Energy and Dispatch'!$K74=0,"0",$D74-SUM($N74:$S74))&gt;'Available Energy and Dispatch'!$K74,'Available Energy and Dispatch'!$K74,IF('Available Energy and Dispatch'!$K74=0,"0",$D74-SUM($N74:$S74)))</f>
        <v>0</v>
      </c>
      <c r="U74" s="447">
        <f t="shared" si="22"/>
        <v>-10672</v>
      </c>
    </row>
    <row r="75" spans="2:21" ht="13.8" thickBot="1" x14ac:dyDescent="0.3">
      <c r="B75" s="394" t="s">
        <v>188</v>
      </c>
      <c r="C75" s="414"/>
      <c r="D75" s="415">
        <f>SUM(D63:D74)</f>
        <v>124995</v>
      </c>
      <c r="E75" s="437">
        <f>SUM(E63:E74)</f>
        <v>0</v>
      </c>
      <c r="F75" s="437">
        <f>SUM(F63:F74)</f>
        <v>0</v>
      </c>
      <c r="G75" s="437">
        <f t="shared" ref="G75:K75" si="23">SUM(G63:G74)</f>
        <v>0</v>
      </c>
      <c r="H75" s="437">
        <f t="shared" si="23"/>
        <v>0</v>
      </c>
      <c r="I75" s="437">
        <f t="shared" si="23"/>
        <v>0</v>
      </c>
      <c r="J75" s="437">
        <f t="shared" si="23"/>
        <v>0</v>
      </c>
      <c r="K75" s="437">
        <f t="shared" si="23"/>
        <v>0</v>
      </c>
      <c r="L75" s="418"/>
      <c r="M75" s="106"/>
      <c r="N75" s="469">
        <f t="shared" ref="N75:T75" si="24">SUM(N63:N74)</f>
        <v>0</v>
      </c>
      <c r="O75" s="437">
        <f t="shared" si="24"/>
        <v>0</v>
      </c>
      <c r="P75" s="470">
        <f t="shared" si="24"/>
        <v>0</v>
      </c>
      <c r="Q75" s="470">
        <f t="shared" si="24"/>
        <v>0</v>
      </c>
      <c r="R75" s="470">
        <f t="shared" si="24"/>
        <v>0</v>
      </c>
      <c r="S75" s="470">
        <f t="shared" si="24"/>
        <v>0</v>
      </c>
      <c r="T75" s="470">
        <f t="shared" si="24"/>
        <v>0</v>
      </c>
      <c r="U75" s="449"/>
    </row>
    <row r="76" spans="2:21" s="53" customFormat="1" ht="13.8" thickBot="1" x14ac:dyDescent="0.3">
      <c r="B76" s="171"/>
      <c r="C76" s="184"/>
      <c r="D76" s="185"/>
      <c r="E76" s="186"/>
      <c r="F76" s="186"/>
      <c r="G76" s="186"/>
      <c r="H76" s="186"/>
      <c r="I76" s="186"/>
      <c r="J76" s="186"/>
      <c r="K76" s="186"/>
      <c r="L76" s="184"/>
      <c r="M76" s="54"/>
      <c r="N76" s="185"/>
      <c r="O76" s="186"/>
      <c r="P76" s="185"/>
      <c r="Q76" s="185"/>
      <c r="R76" s="185"/>
      <c r="S76" s="185"/>
      <c r="T76" s="185"/>
      <c r="U76" s="187"/>
    </row>
    <row r="77" spans="2:21" x14ac:dyDescent="0.25">
      <c r="B77" s="419">
        <v>2026</v>
      </c>
      <c r="C77" s="405"/>
      <c r="D77" s="420"/>
      <c r="E77" s="406"/>
      <c r="F77" s="432"/>
      <c r="G77" s="406"/>
      <c r="H77" s="406"/>
      <c r="I77" s="406"/>
      <c r="J77" s="406"/>
      <c r="K77" s="406"/>
      <c r="L77" s="423"/>
      <c r="M77" s="838" t="s">
        <v>304</v>
      </c>
      <c r="N77" s="841" t="str">
        <f>IF(N$11="Hydro",HLOOKUP(N$11,'Dependable Capacity'!$I$3:$P$9,7,FALSE),IF(N$11="Solar",HLOOKUP(N$11,'Dependable Capacity'!$I$3:$P$9,7,FALSE),IF(N$11="Biomass",HLOOKUP(N$11,'Dependable Capacity'!$I$3:$P$9,7,FALSE),IF(N$11="Biodiesel",HLOOKUP(N$11,'Dependable Capacity'!$I$3:$P$9,7,FALSE),IF(N$11="LNG",HLOOKUP(N$11,'Dependable Capacity'!$I$3:$P$9,7,FALSE),IF(N$11="Bunker",HLOOKUP(N$11,'Dependable Capacity'!$I$3:$P$9,7,FALSE),IF(N$11="LFO Diesel",HLOOKUP(N$11,'Dependable Capacity'!$I$3:$P$9,7,FALSE),"")))))))</f>
        <v/>
      </c>
      <c r="O77" s="842" t="str">
        <f>IF(O$11="Hydro",HLOOKUP(O$11,'Dependable Capacity'!$I$3:$P$9,7,FALSE),IF(O$11="Solar",HLOOKUP(O$11,'Dependable Capacity'!$I$3:$P$9,7,FALSE),IF(O$11="Biomass",HLOOKUP(O$11,'Dependable Capacity'!$I$3:$P$9,7,FALSE),IF(O$11="Biodiesel",HLOOKUP(O$11,'Dependable Capacity'!$I$3:$P$9,7,FALSE),IF(O$11="LNG",HLOOKUP(O$11,'Dependable Capacity'!$I$3:$P$9,7,FALSE),IF(O$11="Bunker",HLOOKUP(O$11,'Dependable Capacity'!$I$3:$P$9,7,FALSE),IF(O$11="LFO Diesel",HLOOKUP(O$11,'Dependable Capacity'!$I$3:$P$9,7,FALSE),"")))))))</f>
        <v/>
      </c>
      <c r="P77" s="842" t="str">
        <f>IF(P$11="Hydro",HLOOKUP(P$11,'Dependable Capacity'!$I$3:$P$9,7,FALSE),IF(P$11="Solar",HLOOKUP(P$11,'Dependable Capacity'!$I$3:$P$9,7,FALSE),IF(P$11="Biomass",HLOOKUP(P$11,'Dependable Capacity'!$I$3:$P$9,7,FALSE),IF(P$11="Biodiesel",HLOOKUP(P$11,'Dependable Capacity'!$I$3:$P$9,7,FALSE),IF(P$11="LNG",HLOOKUP(P$11,'Dependable Capacity'!$I$3:$P$9,7,FALSE),IF(P$11="Bunker",HLOOKUP(P$11,'Dependable Capacity'!$I$3:$P$9,7,FALSE),IF(P$11="LFO Diesel",HLOOKUP(P$11,'Dependable Capacity'!$I$3:$P$9,7,FALSE),"")))))))</f>
        <v/>
      </c>
      <c r="Q77" s="842" t="str">
        <f>IF(Q$11="Hydro",HLOOKUP(Q$11,'Dependable Capacity'!$I$3:$P$9,7,FALSE),IF(Q$11="Solar",HLOOKUP(Q$11,'Dependable Capacity'!$I$3:$P$9,7,FALSE),IF(Q$11="Biomass",HLOOKUP(Q$11,'Dependable Capacity'!$I$3:$P$9,7,FALSE),IF(Q$11="Biodiesel",HLOOKUP(Q$11,'Dependable Capacity'!$I$3:$P$9,7,FALSE),IF(Q$11="LNG",HLOOKUP(Q$11,'Dependable Capacity'!$I$3:$P$9,7,FALSE),IF(Q$11="Bunker",HLOOKUP(Q$11,'Dependable Capacity'!$I$3:$P$9,7,FALSE),IF(Q$11="LFO Diesel",HLOOKUP(Q$11,'Dependable Capacity'!$I$3:$P$9,7,FALSE),"")))))))</f>
        <v/>
      </c>
      <c r="R77" s="842" t="str">
        <f>IF(R$11="Hydro",HLOOKUP(R$11,'Dependable Capacity'!$I$3:$P$9,7,FALSE),IF(R$11="Solar",HLOOKUP(R$11,'Dependable Capacity'!$I$3:$P$9,7,FALSE),IF(R$11="Biomass",HLOOKUP(R$11,'Dependable Capacity'!$I$3:$P$9,7,FALSE),IF(R$11="Biodiesel",HLOOKUP(R$11,'Dependable Capacity'!$I$3:$P$9,7,FALSE),IF(R$11="LNG",HLOOKUP(R$11,'Dependable Capacity'!$I$3:$P$9,7,FALSE),IF(R$11="Bunker",HLOOKUP(R$11,'Dependable Capacity'!$I$3:$P$9,7,FALSE),IF(R$11="LFO Diesel",HLOOKUP(R$11,'Dependable Capacity'!$I$3:$P$9,7,FALSE),"")))))))</f>
        <v/>
      </c>
      <c r="S77" s="842" t="str">
        <f>IF(S$11="Hydro",HLOOKUP(S$11,'Dependable Capacity'!$I$3:$P$9,7,FALSE),IF(S$11="Solar",HLOOKUP(S$11,'Dependable Capacity'!$I$3:$P$9,7,FALSE),IF(S$11="Biomass",HLOOKUP(S$11,'Dependable Capacity'!$I$3:$P$9,7,FALSE),IF(S$11="Biodiesel",HLOOKUP(S$11,'Dependable Capacity'!$I$3:$P$9,7,FALSE),IF(S$11="LNG",HLOOKUP(S$11,'Dependable Capacity'!$I$3:$P$9,7,FALSE),IF(S$11="Bunker",HLOOKUP(S$11,'Dependable Capacity'!$I$3:$P$9,7,FALSE),IF(S$11="LFO Diesel",HLOOKUP(S$11,'Dependable Capacity'!$I$3:$P$9,7,FALSE),"")))))))</f>
        <v/>
      </c>
      <c r="T77" s="842" t="str">
        <f>IF(T$11="Hydro",HLOOKUP(T$11,'Dependable Capacity'!$I$3:$P$9,7,FALSE),IF(T$11="Solar",HLOOKUP(T$11,'Dependable Capacity'!$I$3:$P$9,7,FALSE),IF(T$11="Biomass",HLOOKUP(T$11,'Dependable Capacity'!$I$3:$P$9,7,FALSE),IF(T$11="Biodiesel",HLOOKUP(T$11,'Dependable Capacity'!$I$3:$P$9,7,FALSE),IF(T$11="LNG",HLOOKUP(T$11,'Dependable Capacity'!$I$3:$P$9,7,FALSE),IF(T$11="Bunker",HLOOKUP(T$11,'Dependable Capacity'!$I$3:$P$9,7,FALSE),IF(T$11="LFO Diesel",HLOOKUP(T$11,'Dependable Capacity'!$I$3:$P$9,7,FALSE),"")))))))</f>
        <v/>
      </c>
      <c r="U77" s="450"/>
    </row>
    <row r="78" spans="2:21" ht="13.8" thickBot="1" x14ac:dyDescent="0.3">
      <c r="B78" s="424"/>
      <c r="C78" s="410"/>
      <c r="D78" s="425"/>
      <c r="E78" s="411"/>
      <c r="F78" s="433"/>
      <c r="G78" s="411"/>
      <c r="H78" s="411"/>
      <c r="I78" s="411"/>
      <c r="J78" s="411"/>
      <c r="K78" s="411"/>
      <c r="L78" s="429"/>
      <c r="M78" s="838" t="s">
        <v>303</v>
      </c>
      <c r="N78" s="479" t="str">
        <f>IFERROR(N91/8760/N77,"")</f>
        <v/>
      </c>
      <c r="O78" s="480" t="str">
        <f t="shared" ref="O78:T78" si="25">IFERROR(O91/8760/O77,"")</f>
        <v/>
      </c>
      <c r="P78" s="480" t="str">
        <f t="shared" si="25"/>
        <v/>
      </c>
      <c r="Q78" s="480" t="str">
        <f t="shared" si="25"/>
        <v/>
      </c>
      <c r="R78" s="480" t="str">
        <f t="shared" si="25"/>
        <v/>
      </c>
      <c r="S78" s="480" t="str">
        <f t="shared" si="25"/>
        <v/>
      </c>
      <c r="T78" s="480" t="str">
        <f t="shared" si="25"/>
        <v/>
      </c>
      <c r="U78" s="451"/>
    </row>
    <row r="79" spans="2:21" x14ac:dyDescent="0.25">
      <c r="B79" s="409" t="s">
        <v>38</v>
      </c>
      <c r="C79" s="410">
        <f t="shared" ref="C79:C90" si="26">C63</f>
        <v>744</v>
      </c>
      <c r="D79" s="411">
        <f>Parameters!O19</f>
        <v>9997</v>
      </c>
      <c r="E79" s="438">
        <f>IFERROR(IF(E$11="Solar",(SUMIFS('Dependable Capacity'!$F$9:$F$14,'Dependable Capacity'!$C$9:$C$14,'Available Energy and Dispatch'!$B$77)*'Available Energy and Dispatch'!E$13*'Available Energy and Dispatch'!$C79),HLOOKUP(E$11,'Dependable Capacity'!$I$3:$P$9,7,FALSE)*$C79*E$13),0)</f>
        <v>0</v>
      </c>
      <c r="F79" s="438">
        <f>IFERROR(IF(F$11="Solar",(SUMIFS('Dependable Capacity'!$F$9:$F$14,'Dependable Capacity'!$C$9:$C$14,'Available Energy and Dispatch'!$B$77)*'Available Energy and Dispatch'!F$13*'Available Energy and Dispatch'!$C79),HLOOKUP(F$11,'Dependable Capacity'!$I$3:$P$9,7,FALSE)*$C79*F$13),0)</f>
        <v>0</v>
      </c>
      <c r="G79" s="438">
        <f>IFERROR(IF(G$11="Solar",(SUMIFS('Dependable Capacity'!$F$9:$F$14,'Dependable Capacity'!$C$9:$C$14,'Available Energy and Dispatch'!$B$77)*'Available Energy and Dispatch'!G$13*'Available Energy and Dispatch'!$C79),HLOOKUP(G$11,'Dependable Capacity'!$I$3:$P$9,7,FALSE)*$C79*G$13),0)</f>
        <v>0</v>
      </c>
      <c r="H79" s="438">
        <f>IFERROR(IF(H$11="Solar",(SUMIFS('Dependable Capacity'!$F$9:$F$14,'Dependable Capacity'!$C$9:$C$14,'Available Energy and Dispatch'!$B$77)*'Available Energy and Dispatch'!H$13*'Available Energy and Dispatch'!$C79),HLOOKUP(H$11,'Dependable Capacity'!$I$3:$P$9,7,FALSE)*$C79*H$13),0)</f>
        <v>0</v>
      </c>
      <c r="I79" s="438">
        <f>IFERROR(IF(I$11="Solar",(SUMIFS('Dependable Capacity'!$F$9:$F$14,'Dependable Capacity'!$C$9:$C$14,'Available Energy and Dispatch'!$B$77)*'Available Energy and Dispatch'!I$13*'Available Energy and Dispatch'!$C79),HLOOKUP(I$11,'Dependable Capacity'!$I$3:$P$9,7,FALSE)*$C79*I$13),0)</f>
        <v>0</v>
      </c>
      <c r="J79" s="438">
        <f>IFERROR(IF(J$11="Solar",(SUMIFS('Dependable Capacity'!$F$9:$F$14,'Dependable Capacity'!$C$9:$C$14,'Available Energy and Dispatch'!$B$77)*'Available Energy and Dispatch'!J$13*'Available Energy and Dispatch'!$C79),HLOOKUP(J$11,'Dependable Capacity'!$I$3:$P$9,7,FALSE)*$C79*J$13),0)</f>
        <v>0</v>
      </c>
      <c r="K79" s="438">
        <f>IFERROR(IF(K$11="Solar",(SUMIFS('Dependable Capacity'!$F$9:$F$14,'Dependable Capacity'!$C$9:$C$14,'Available Energy and Dispatch'!$B$77)*'Available Energy and Dispatch'!K$13*'Available Energy and Dispatch'!$C79),HLOOKUP(K$11,'Dependable Capacity'!$I$3:$P$9,7,FALSE)*$C79*K$13),0)</f>
        <v>0</v>
      </c>
      <c r="L79" s="413" t="str">
        <f t="shared" ref="L79:L90" si="27">IF(SUM($E79:$K79)&gt;=$D79,"YES","NO")</f>
        <v>NO</v>
      </c>
      <c r="M79" s="106"/>
      <c r="N79" s="471">
        <f>IF('Available Energy and Dispatch'!$E79&gt;$D79,$D79,IF('Available Energy and Dispatch'!$E79&lt;$D79,'Available Energy and Dispatch'!$E79,$D79-'Available Energy and Dispatch'!$E79))</f>
        <v>0</v>
      </c>
      <c r="O79" s="472">
        <f>IF(($D79-'Available Energy and Dispatch'!$N79)&gt;'Available Energy and Dispatch'!$F79,'Available Energy and Dispatch'!$F79,$D79-'Available Energy and Dispatch'!$N79)</f>
        <v>0</v>
      </c>
      <c r="P79" s="473">
        <f>IF(($D79-SUM('Available Energy and Dispatch'!$N79:$O79))&gt;'Available Energy and Dispatch'!$G79,'Available Energy and Dispatch'!$G79,(($D79-SUM('Available Energy and Dispatch'!$N79:$O79))))</f>
        <v>0</v>
      </c>
      <c r="Q79" s="473">
        <f>IF(($D79-SUM('Available Energy and Dispatch'!$N79:$P79))&gt;'Available Energy and Dispatch'!$H79,'Available Energy and Dispatch'!$H79,($D79-SUM('Available Energy and Dispatch'!$N79:$P79)))</f>
        <v>0</v>
      </c>
      <c r="R79" s="473">
        <f>IF(($D79-SUM('Available Energy and Dispatch'!$N79:$Q79))&gt;'Available Energy and Dispatch'!$I79,'Available Energy and Dispatch'!$I79,($D79-SUM('Available Energy and Dispatch'!$N79:$Q79)))</f>
        <v>0</v>
      </c>
      <c r="S79" s="473">
        <f>IF(($D79-SUM('Available Energy and Dispatch'!$N79:$R79))&gt;'Available Energy and Dispatch'!$J79,'Available Energy and Dispatch'!$J79,$D79-SUM('Available Energy and Dispatch'!$N79:$R79))</f>
        <v>0</v>
      </c>
      <c r="T79" s="473">
        <f>IF(IF('Available Energy and Dispatch'!$K79=0,"0",$D79-SUM($N79:$S79))&gt;'Available Energy and Dispatch'!$K79,'Available Energy and Dispatch'!$K79,IF('Available Energy and Dispatch'!$K79=0,"0",$D79-SUM($N79:$S79)))</f>
        <v>0</v>
      </c>
      <c r="U79" s="444">
        <f t="shared" ref="U79:U90" si="28">SUM(N79:T79)-$D79</f>
        <v>-9997</v>
      </c>
    </row>
    <row r="80" spans="2:21" x14ac:dyDescent="0.25">
      <c r="B80" s="409" t="s">
        <v>39</v>
      </c>
      <c r="C80" s="410">
        <f t="shared" si="26"/>
        <v>744</v>
      </c>
      <c r="D80" s="411">
        <f>Parameters!O20</f>
        <v>10282</v>
      </c>
      <c r="E80" s="438">
        <f>IFERROR(IF(E$11="Solar",(SUMIFS('Dependable Capacity'!$F$9:$F$14,'Dependable Capacity'!$C$9:$C$14,'Available Energy and Dispatch'!$B$77)*'Available Energy and Dispatch'!E$13*'Available Energy and Dispatch'!$C80),HLOOKUP(E$11,'Dependable Capacity'!$I$3:$P$9,7,FALSE)*$C80*E$13),0)</f>
        <v>0</v>
      </c>
      <c r="F80" s="438">
        <f>IFERROR(IF(F$11="Solar",(SUMIFS('Dependable Capacity'!$F$9:$F$14,'Dependable Capacity'!$C$9:$C$14,'Available Energy and Dispatch'!$B$77)*'Available Energy and Dispatch'!F$13*'Available Energy and Dispatch'!$C80),HLOOKUP(F$11,'Dependable Capacity'!$I$3:$P$9,7,FALSE)*$C80*F$13),0)</f>
        <v>0</v>
      </c>
      <c r="G80" s="438">
        <f>IFERROR(IF(G$11="Solar",(SUMIFS('Dependable Capacity'!$F$9:$F$14,'Dependable Capacity'!$C$9:$C$14,'Available Energy and Dispatch'!$B$77)*'Available Energy and Dispatch'!G$13*'Available Energy and Dispatch'!$C80),HLOOKUP(G$11,'Dependable Capacity'!$I$3:$P$9,7,FALSE)*$C80*G$13),0)</f>
        <v>0</v>
      </c>
      <c r="H80" s="438">
        <f>IFERROR(IF(H$11="Solar",(SUMIFS('Dependable Capacity'!$F$9:$F$14,'Dependable Capacity'!$C$9:$C$14,'Available Energy and Dispatch'!$B$77)*'Available Energy and Dispatch'!H$13*'Available Energy and Dispatch'!$C80),HLOOKUP(H$11,'Dependable Capacity'!$I$3:$P$9,7,FALSE)*$C80*H$13),0)</f>
        <v>0</v>
      </c>
      <c r="I80" s="438">
        <f>IFERROR(IF(I$11="Solar",(SUMIFS('Dependable Capacity'!$F$9:$F$14,'Dependable Capacity'!$C$9:$C$14,'Available Energy and Dispatch'!$B$77)*'Available Energy and Dispatch'!I$13*'Available Energy and Dispatch'!$C80),HLOOKUP(I$11,'Dependable Capacity'!$I$3:$P$9,7,FALSE)*$C80*I$13),0)</f>
        <v>0</v>
      </c>
      <c r="J80" s="438">
        <f>IFERROR(IF(J$11="Solar",(SUMIFS('Dependable Capacity'!$F$9:$F$14,'Dependable Capacity'!$C$9:$C$14,'Available Energy and Dispatch'!$B$77)*'Available Energy and Dispatch'!J$13*'Available Energy and Dispatch'!$C80),HLOOKUP(J$11,'Dependable Capacity'!$I$3:$P$9,7,FALSE)*$C80*J$13),0)</f>
        <v>0</v>
      </c>
      <c r="K80" s="438">
        <f>IFERROR(IF(K$11="Solar",(SUMIFS('Dependable Capacity'!$F$9:$F$14,'Dependable Capacity'!$C$9:$C$14,'Available Energy and Dispatch'!$B$77)*'Available Energy and Dispatch'!K$13*'Available Energy and Dispatch'!$C80),HLOOKUP(K$11,'Dependable Capacity'!$I$3:$P$9,7,FALSE)*$C80*K$13),0)</f>
        <v>0</v>
      </c>
      <c r="L80" s="413" t="str">
        <f t="shared" si="27"/>
        <v>NO</v>
      </c>
      <c r="M80" s="106"/>
      <c r="N80" s="474">
        <f>IF('Available Energy and Dispatch'!$E80&gt;$D80,$D80,IF('Available Energy and Dispatch'!$E80&lt;$D80,'Available Energy and Dispatch'!$E80,$D80-'Available Energy and Dispatch'!$E80))</f>
        <v>0</v>
      </c>
      <c r="O80" s="475">
        <f>IF(($D80-'Available Energy and Dispatch'!$N80)&gt;'Available Energy and Dispatch'!$F80,'Available Energy and Dispatch'!$F80,$D80-'Available Energy and Dispatch'!$N80)</f>
        <v>0</v>
      </c>
      <c r="P80" s="438">
        <f>IF(($D80-SUM('Available Energy and Dispatch'!$N80:$O80))&gt;'Available Energy and Dispatch'!$G80,'Available Energy and Dispatch'!$G80,(($D80-SUM('Available Energy and Dispatch'!$N80:$O80))))</f>
        <v>0</v>
      </c>
      <c r="Q80" s="438">
        <f>IF(($D80-SUM('Available Energy and Dispatch'!$N80:$P80))&gt;'Available Energy and Dispatch'!$H80,'Available Energy and Dispatch'!$H80,($D80-SUM('Available Energy and Dispatch'!$N80:$P80)))</f>
        <v>0</v>
      </c>
      <c r="R80" s="438">
        <f>IF(($D80-SUM('Available Energy and Dispatch'!$N80:$Q80))&gt;'Available Energy and Dispatch'!$I80,'Available Energy and Dispatch'!$I80,($D80-SUM('Available Energy and Dispatch'!$N80:$Q80)))</f>
        <v>0</v>
      </c>
      <c r="S80" s="438">
        <f>IF(($D80-SUM('Available Energy and Dispatch'!$N80:$R80))&gt;'Available Energy and Dispatch'!$J80,'Available Energy and Dispatch'!$J80,$D80-SUM('Available Energy and Dispatch'!$N80:$R80))</f>
        <v>0</v>
      </c>
      <c r="T80" s="438">
        <f>IF(IF('Available Energy and Dispatch'!$K80=0,"0",$D80-SUM($N80:$S80))&gt;'Available Energy and Dispatch'!$K80,'Available Energy and Dispatch'!$K80,IF('Available Energy and Dispatch'!$K80=0,"0",$D80-SUM($N80:$S80)))</f>
        <v>0</v>
      </c>
      <c r="U80" s="447">
        <f t="shared" si="28"/>
        <v>-10282</v>
      </c>
    </row>
    <row r="81" spans="2:21" x14ac:dyDescent="0.25">
      <c r="B81" s="409" t="s">
        <v>40</v>
      </c>
      <c r="C81" s="410">
        <f t="shared" si="26"/>
        <v>672</v>
      </c>
      <c r="D81" s="411">
        <f>Parameters!O21</f>
        <v>10082</v>
      </c>
      <c r="E81" s="438">
        <f>IFERROR(IF(E$11="Solar",(SUMIFS('Dependable Capacity'!$F$9:$F$14,'Dependable Capacity'!$C$9:$C$14,'Available Energy and Dispatch'!$B$77)*'Available Energy and Dispatch'!E$13*'Available Energy and Dispatch'!$C81),HLOOKUP(E$11,'Dependable Capacity'!$I$3:$P$9,7,FALSE)*$C81*E$13),0)</f>
        <v>0</v>
      </c>
      <c r="F81" s="438">
        <f>IFERROR(IF(F$11="Solar",(SUMIFS('Dependable Capacity'!$F$9:$F$14,'Dependable Capacity'!$C$9:$C$14,'Available Energy and Dispatch'!$B$77)*'Available Energy and Dispatch'!F$13*'Available Energy and Dispatch'!$C81),HLOOKUP(F$11,'Dependable Capacity'!$I$3:$P$9,7,FALSE)*$C81*F$13),0)</f>
        <v>0</v>
      </c>
      <c r="G81" s="438">
        <f>IFERROR(IF(G$11="Solar",(SUMIFS('Dependable Capacity'!$F$9:$F$14,'Dependable Capacity'!$C$9:$C$14,'Available Energy and Dispatch'!$B$77)*'Available Energy and Dispatch'!G$13*'Available Energy and Dispatch'!$C81),HLOOKUP(G$11,'Dependable Capacity'!$I$3:$P$9,7,FALSE)*$C81*G$13),0)</f>
        <v>0</v>
      </c>
      <c r="H81" s="438">
        <f>IFERROR(IF(H$11="Solar",(SUMIFS('Dependable Capacity'!$F$9:$F$14,'Dependable Capacity'!$C$9:$C$14,'Available Energy and Dispatch'!$B$77)*'Available Energy and Dispatch'!H$13*'Available Energy and Dispatch'!$C81),HLOOKUP(H$11,'Dependable Capacity'!$I$3:$P$9,7,FALSE)*$C81*H$13),0)</f>
        <v>0</v>
      </c>
      <c r="I81" s="438">
        <f>IFERROR(IF(I$11="Solar",(SUMIFS('Dependable Capacity'!$F$9:$F$14,'Dependable Capacity'!$C$9:$C$14,'Available Energy and Dispatch'!$B$77)*'Available Energy and Dispatch'!I$13*'Available Energy and Dispatch'!$C81),HLOOKUP(I$11,'Dependable Capacity'!$I$3:$P$9,7,FALSE)*$C81*I$13),0)</f>
        <v>0</v>
      </c>
      <c r="J81" s="438">
        <f>IFERROR(IF(J$11="Solar",(SUMIFS('Dependable Capacity'!$F$9:$F$14,'Dependable Capacity'!$C$9:$C$14,'Available Energy and Dispatch'!$B$77)*'Available Energy and Dispatch'!J$13*'Available Energy and Dispatch'!$C81),HLOOKUP(J$11,'Dependable Capacity'!$I$3:$P$9,7,FALSE)*$C81*J$13),0)</f>
        <v>0</v>
      </c>
      <c r="K81" s="438">
        <f>IFERROR(IF(K$11="Solar",(SUMIFS('Dependable Capacity'!$F$9:$F$14,'Dependable Capacity'!$C$9:$C$14,'Available Energy and Dispatch'!$B$77)*'Available Energy and Dispatch'!K$13*'Available Energy and Dispatch'!$C81),HLOOKUP(K$11,'Dependable Capacity'!$I$3:$P$9,7,FALSE)*$C81*K$13),0)</f>
        <v>0</v>
      </c>
      <c r="L81" s="413" t="str">
        <f t="shared" si="27"/>
        <v>NO</v>
      </c>
      <c r="M81" s="106"/>
      <c r="N81" s="474">
        <f>IF('Available Energy and Dispatch'!$E81&gt;$D81,$D81,IF('Available Energy and Dispatch'!$E81&lt;$D81,'Available Energy and Dispatch'!$E81,$D81-'Available Energy and Dispatch'!$E81))</f>
        <v>0</v>
      </c>
      <c r="O81" s="475">
        <f>IF(($D81-'Available Energy and Dispatch'!$N81)&gt;'Available Energy and Dispatch'!$F81,'Available Energy and Dispatch'!$F81,$D81-'Available Energy and Dispatch'!$N81)</f>
        <v>0</v>
      </c>
      <c r="P81" s="438">
        <f>IF(($D81-SUM('Available Energy and Dispatch'!$N81:$O81))&gt;'Available Energy and Dispatch'!$G81,'Available Energy and Dispatch'!$G81,(($D81-SUM('Available Energy and Dispatch'!$N81:$O81))))</f>
        <v>0</v>
      </c>
      <c r="Q81" s="438">
        <f>IF(($D81-SUM('Available Energy and Dispatch'!$N81:$P81))&gt;'Available Energy and Dispatch'!$H81,'Available Energy and Dispatch'!$H81,($D81-SUM('Available Energy and Dispatch'!$N81:$P81)))</f>
        <v>0</v>
      </c>
      <c r="R81" s="438">
        <f>IF(($D81-SUM('Available Energy and Dispatch'!$N81:$Q81))&gt;'Available Energy and Dispatch'!$I81,'Available Energy and Dispatch'!$I81,($D81-SUM('Available Energy and Dispatch'!$N81:$Q81)))</f>
        <v>0</v>
      </c>
      <c r="S81" s="438">
        <f>IF(($D81-SUM('Available Energy and Dispatch'!$N81:$R81))&gt;'Available Energy and Dispatch'!$J81,'Available Energy and Dispatch'!$J81,$D81-SUM('Available Energy and Dispatch'!$N81:$R81))</f>
        <v>0</v>
      </c>
      <c r="T81" s="438">
        <f>IF(IF('Available Energy and Dispatch'!$K81=0,"0",$D81-SUM($N81:$S81))&gt;'Available Energy and Dispatch'!$K81,'Available Energy and Dispatch'!$K81,IF('Available Energy and Dispatch'!$K81=0,"0",$D81-SUM($N81:$S81)))</f>
        <v>0</v>
      </c>
      <c r="U81" s="447">
        <f t="shared" si="28"/>
        <v>-10082</v>
      </c>
    </row>
    <row r="82" spans="2:21" x14ac:dyDescent="0.25">
      <c r="B82" s="409" t="s">
        <v>41</v>
      </c>
      <c r="C82" s="410">
        <f t="shared" si="26"/>
        <v>744</v>
      </c>
      <c r="D82" s="411">
        <f>Parameters!O22</f>
        <v>11843</v>
      </c>
      <c r="E82" s="438">
        <f>IFERROR(IF(E$11="Solar",(SUMIFS('Dependable Capacity'!$F$9:$F$14,'Dependable Capacity'!$C$9:$C$14,'Available Energy and Dispatch'!$B$77)*'Available Energy and Dispatch'!E$13*'Available Energy and Dispatch'!$C82),HLOOKUP(E$11,'Dependable Capacity'!$I$3:$P$9,7,FALSE)*$C82*E$13),0)</f>
        <v>0</v>
      </c>
      <c r="F82" s="438">
        <f>IFERROR(IF(F$11="Solar",(SUMIFS('Dependable Capacity'!$F$9:$F$14,'Dependable Capacity'!$C$9:$C$14,'Available Energy and Dispatch'!$B$77)*'Available Energy and Dispatch'!F$13*'Available Energy and Dispatch'!$C82),HLOOKUP(F$11,'Dependable Capacity'!$I$3:$P$9,7,FALSE)*$C82*F$13),0)</f>
        <v>0</v>
      </c>
      <c r="G82" s="438">
        <f>IFERROR(IF(G$11="Solar",(SUMIFS('Dependable Capacity'!$F$9:$F$14,'Dependable Capacity'!$C$9:$C$14,'Available Energy and Dispatch'!$B$77)*'Available Energy and Dispatch'!G$13*'Available Energy and Dispatch'!$C82),HLOOKUP(G$11,'Dependable Capacity'!$I$3:$P$9,7,FALSE)*$C82*G$13),0)</f>
        <v>0</v>
      </c>
      <c r="H82" s="438">
        <f>IFERROR(IF(H$11="Solar",(SUMIFS('Dependable Capacity'!$F$9:$F$14,'Dependable Capacity'!$C$9:$C$14,'Available Energy and Dispatch'!$B$77)*'Available Energy and Dispatch'!H$13*'Available Energy and Dispatch'!$C82),HLOOKUP(H$11,'Dependable Capacity'!$I$3:$P$9,7,FALSE)*$C82*H$13),0)</f>
        <v>0</v>
      </c>
      <c r="I82" s="438">
        <f>IFERROR(IF(I$11="Solar",(SUMIFS('Dependable Capacity'!$F$9:$F$14,'Dependable Capacity'!$C$9:$C$14,'Available Energy and Dispatch'!$B$77)*'Available Energy and Dispatch'!I$13*'Available Energy and Dispatch'!$C82),HLOOKUP(I$11,'Dependable Capacity'!$I$3:$P$9,7,FALSE)*$C82*I$13),0)</f>
        <v>0</v>
      </c>
      <c r="J82" s="438">
        <f>IFERROR(IF(J$11="Solar",(SUMIFS('Dependable Capacity'!$F$9:$F$14,'Dependable Capacity'!$C$9:$C$14,'Available Energy and Dispatch'!$B$77)*'Available Energy and Dispatch'!J$13*'Available Energy and Dispatch'!$C82),HLOOKUP(J$11,'Dependable Capacity'!$I$3:$P$9,7,FALSE)*$C82*J$13),0)</f>
        <v>0</v>
      </c>
      <c r="K82" s="438">
        <f>IFERROR(IF(K$11="Solar",(SUMIFS('Dependable Capacity'!$F$9:$F$14,'Dependable Capacity'!$C$9:$C$14,'Available Energy and Dispatch'!$B$77)*'Available Energy and Dispatch'!K$13*'Available Energy and Dispatch'!$C82),HLOOKUP(K$11,'Dependable Capacity'!$I$3:$P$9,7,FALSE)*$C82*K$13),0)</f>
        <v>0</v>
      </c>
      <c r="L82" s="413" t="str">
        <f t="shared" si="27"/>
        <v>NO</v>
      </c>
      <c r="M82" s="106"/>
      <c r="N82" s="474">
        <f>IF('Available Energy and Dispatch'!$E82&gt;$D82,$D82,IF('Available Energy and Dispatch'!$E82&lt;$D82,'Available Energy and Dispatch'!$E82,$D82-'Available Energy and Dispatch'!$E82))</f>
        <v>0</v>
      </c>
      <c r="O82" s="475">
        <f>IF(($D82-'Available Energy and Dispatch'!$N82)&gt;'Available Energy and Dispatch'!$F82,'Available Energy and Dispatch'!$F82,$D82-'Available Energy and Dispatch'!$N82)</f>
        <v>0</v>
      </c>
      <c r="P82" s="438">
        <f>IF(($D82-SUM('Available Energy and Dispatch'!$N82:$O82))&gt;'Available Energy and Dispatch'!$G82,'Available Energy and Dispatch'!$G82,(($D82-SUM('Available Energy and Dispatch'!$N82:$O82))))</f>
        <v>0</v>
      </c>
      <c r="Q82" s="438">
        <f>IF(($D82-SUM('Available Energy and Dispatch'!$N82:$P82))&gt;'Available Energy and Dispatch'!$H82,'Available Energy and Dispatch'!$H82,($D82-SUM('Available Energy and Dispatch'!$N82:$P82)))</f>
        <v>0</v>
      </c>
      <c r="R82" s="438">
        <f>IF(($D82-SUM('Available Energy and Dispatch'!$N82:$Q82))&gt;'Available Energy and Dispatch'!$I82,'Available Energy and Dispatch'!$I82,($D82-SUM('Available Energy and Dispatch'!$N82:$Q82)))</f>
        <v>0</v>
      </c>
      <c r="S82" s="438">
        <f>IF(($D82-SUM('Available Energy and Dispatch'!$N82:$R82))&gt;'Available Energy and Dispatch'!$J82,'Available Energy and Dispatch'!$J82,$D82-SUM('Available Energy and Dispatch'!$N82:$R82))</f>
        <v>0</v>
      </c>
      <c r="T82" s="438">
        <f>IF(IF('Available Energy and Dispatch'!$K82=0,"0",$D82-SUM($N82:$S82))&gt;'Available Energy and Dispatch'!$K82,'Available Energy and Dispatch'!$K82,IF('Available Energy and Dispatch'!$K82=0,"0",$D82-SUM($N82:$S82)))</f>
        <v>0</v>
      </c>
      <c r="U82" s="447">
        <f t="shared" si="28"/>
        <v>-11843</v>
      </c>
    </row>
    <row r="83" spans="2:21" x14ac:dyDescent="0.25">
      <c r="B83" s="409" t="s">
        <v>42</v>
      </c>
      <c r="C83" s="410">
        <f t="shared" si="26"/>
        <v>720</v>
      </c>
      <c r="D83" s="411">
        <f>Parameters!O23</f>
        <v>12814</v>
      </c>
      <c r="E83" s="438">
        <f>IFERROR(IF(E$11="Solar",(SUMIFS('Dependable Capacity'!$F$9:$F$14,'Dependable Capacity'!$C$9:$C$14,'Available Energy and Dispatch'!$B$77)*'Available Energy and Dispatch'!E$13*'Available Energy and Dispatch'!$C83),HLOOKUP(E$11,'Dependable Capacity'!$I$3:$P$9,7,FALSE)*$C83*E$13),0)</f>
        <v>0</v>
      </c>
      <c r="F83" s="438">
        <f>IFERROR(IF(F$11="Solar",(SUMIFS('Dependable Capacity'!$F$9:$F$14,'Dependable Capacity'!$C$9:$C$14,'Available Energy and Dispatch'!$B$77)*'Available Energy and Dispatch'!F$13*'Available Energy and Dispatch'!$C83),HLOOKUP(F$11,'Dependable Capacity'!$I$3:$P$9,7,FALSE)*$C83*F$13),0)</f>
        <v>0</v>
      </c>
      <c r="G83" s="438">
        <f>IFERROR(IF(G$11="Solar",(SUMIFS('Dependable Capacity'!$F$9:$F$14,'Dependable Capacity'!$C$9:$C$14,'Available Energy and Dispatch'!$B$77)*'Available Energy and Dispatch'!G$13*'Available Energy and Dispatch'!$C83),HLOOKUP(G$11,'Dependable Capacity'!$I$3:$P$9,7,FALSE)*$C83*G$13),0)</f>
        <v>0</v>
      </c>
      <c r="H83" s="438">
        <f>IFERROR(IF(H$11="Solar",(SUMIFS('Dependable Capacity'!$F$9:$F$14,'Dependable Capacity'!$C$9:$C$14,'Available Energy and Dispatch'!$B$77)*'Available Energy and Dispatch'!H$13*'Available Energy and Dispatch'!$C83),HLOOKUP(H$11,'Dependable Capacity'!$I$3:$P$9,7,FALSE)*$C83*H$13),0)</f>
        <v>0</v>
      </c>
      <c r="I83" s="438">
        <f>IFERROR(IF(I$11="Solar",(SUMIFS('Dependable Capacity'!$F$9:$F$14,'Dependable Capacity'!$C$9:$C$14,'Available Energy and Dispatch'!$B$77)*'Available Energy and Dispatch'!I$13*'Available Energy and Dispatch'!$C83),HLOOKUP(I$11,'Dependable Capacity'!$I$3:$P$9,7,FALSE)*$C83*I$13),0)</f>
        <v>0</v>
      </c>
      <c r="J83" s="438">
        <f>IFERROR(IF(J$11="Solar",(SUMIFS('Dependable Capacity'!$F$9:$F$14,'Dependable Capacity'!$C$9:$C$14,'Available Energy and Dispatch'!$B$77)*'Available Energy and Dispatch'!J$13*'Available Energy and Dispatch'!$C83),HLOOKUP(J$11,'Dependable Capacity'!$I$3:$P$9,7,FALSE)*$C83*J$13),0)</f>
        <v>0</v>
      </c>
      <c r="K83" s="438">
        <f>IFERROR(IF(K$11="Solar",(SUMIFS('Dependable Capacity'!$F$9:$F$14,'Dependable Capacity'!$C$9:$C$14,'Available Energy and Dispatch'!$B$77)*'Available Energy and Dispatch'!K$13*'Available Energy and Dispatch'!$C83),HLOOKUP(K$11,'Dependable Capacity'!$I$3:$P$9,7,FALSE)*$C83*K$13),0)</f>
        <v>0</v>
      </c>
      <c r="L83" s="413" t="str">
        <f t="shared" si="27"/>
        <v>NO</v>
      </c>
      <c r="M83" s="106"/>
      <c r="N83" s="474">
        <f>IF('Available Energy and Dispatch'!$E83&gt;$D83,$D83,IF('Available Energy and Dispatch'!$E83&lt;$D83,'Available Energy and Dispatch'!$E83,$D83-'Available Energy and Dispatch'!$E83))</f>
        <v>0</v>
      </c>
      <c r="O83" s="475">
        <f>IF(($D83-'Available Energy and Dispatch'!$N83)&gt;'Available Energy and Dispatch'!$F83,'Available Energy and Dispatch'!$F83,$D83-'Available Energy and Dispatch'!$N83)</f>
        <v>0</v>
      </c>
      <c r="P83" s="438">
        <f>IF(($D83-SUM('Available Energy and Dispatch'!$N83:$O83))&gt;'Available Energy and Dispatch'!$G83,'Available Energy and Dispatch'!$G83,(($D83-SUM('Available Energy and Dispatch'!$N83:$O83))))</f>
        <v>0</v>
      </c>
      <c r="Q83" s="438">
        <f>IF(($D83-SUM('Available Energy and Dispatch'!$N83:$P83))&gt;'Available Energy and Dispatch'!$H83,'Available Energy and Dispatch'!$H83,($D83-SUM('Available Energy and Dispatch'!$N83:$P83)))</f>
        <v>0</v>
      </c>
      <c r="R83" s="438">
        <f>IF(($D83-SUM('Available Energy and Dispatch'!$N83:$Q83))&gt;'Available Energy and Dispatch'!$I83,'Available Energy and Dispatch'!$I83,($D83-SUM('Available Energy and Dispatch'!$N83:$Q83)))</f>
        <v>0</v>
      </c>
      <c r="S83" s="438">
        <f>IF(($D83-SUM('Available Energy and Dispatch'!$N83:$R83))&gt;'Available Energy and Dispatch'!$J83,'Available Energy and Dispatch'!$J83,$D83-SUM('Available Energy and Dispatch'!$N83:$R83))</f>
        <v>0</v>
      </c>
      <c r="T83" s="438">
        <f>IF(IF('Available Energy and Dispatch'!$K83=0,"0",$D83-SUM($N83:$S83))&gt;'Available Energy and Dispatch'!$K83,'Available Energy and Dispatch'!$K83,IF('Available Energy and Dispatch'!$K83=0,"0",$D83-SUM($N83:$S83)))</f>
        <v>0</v>
      </c>
      <c r="U83" s="447">
        <f t="shared" si="28"/>
        <v>-12814</v>
      </c>
    </row>
    <row r="84" spans="2:21" x14ac:dyDescent="0.25">
      <c r="B84" s="409" t="s">
        <v>43</v>
      </c>
      <c r="C84" s="410">
        <f t="shared" si="26"/>
        <v>744</v>
      </c>
      <c r="D84" s="411">
        <f>Parameters!O24</f>
        <v>11639</v>
      </c>
      <c r="E84" s="438">
        <f>IFERROR(IF(E$11="Solar",(SUMIFS('Dependable Capacity'!$F$9:$F$14,'Dependable Capacity'!$C$9:$C$14,'Available Energy and Dispatch'!$B$77)*'Available Energy and Dispatch'!E$13*'Available Energy and Dispatch'!$C84),HLOOKUP(E$11,'Dependable Capacity'!$I$3:$P$9,7,FALSE)*$C84*E$13),0)</f>
        <v>0</v>
      </c>
      <c r="F84" s="438">
        <f>IFERROR(IF(F$11="Solar",(SUMIFS('Dependable Capacity'!$F$9:$F$14,'Dependable Capacity'!$C$9:$C$14,'Available Energy and Dispatch'!$B$77)*'Available Energy and Dispatch'!F$13*'Available Energy and Dispatch'!$C84),HLOOKUP(F$11,'Dependable Capacity'!$I$3:$P$9,7,FALSE)*$C84*F$13),0)</f>
        <v>0</v>
      </c>
      <c r="G84" s="438">
        <f>IFERROR(IF(G$11="Solar",(SUMIFS('Dependable Capacity'!$F$9:$F$14,'Dependable Capacity'!$C$9:$C$14,'Available Energy and Dispatch'!$B$77)*'Available Energy and Dispatch'!G$13*'Available Energy and Dispatch'!$C84),HLOOKUP(G$11,'Dependable Capacity'!$I$3:$P$9,7,FALSE)*$C84*G$13),0)</f>
        <v>0</v>
      </c>
      <c r="H84" s="438">
        <f>IFERROR(IF(H$11="Solar",(SUMIFS('Dependable Capacity'!$F$9:$F$14,'Dependable Capacity'!$C$9:$C$14,'Available Energy and Dispatch'!$B$77)*'Available Energy and Dispatch'!H$13*'Available Energy and Dispatch'!$C84),HLOOKUP(H$11,'Dependable Capacity'!$I$3:$P$9,7,FALSE)*$C84*H$13),0)</f>
        <v>0</v>
      </c>
      <c r="I84" s="438">
        <f>IFERROR(IF(I$11="Solar",(SUMIFS('Dependable Capacity'!$F$9:$F$14,'Dependable Capacity'!$C$9:$C$14,'Available Energy and Dispatch'!$B$77)*'Available Energy and Dispatch'!I$13*'Available Energy and Dispatch'!$C84),HLOOKUP(I$11,'Dependable Capacity'!$I$3:$P$9,7,FALSE)*$C84*I$13),0)</f>
        <v>0</v>
      </c>
      <c r="J84" s="438">
        <f>IFERROR(IF(J$11="Solar",(SUMIFS('Dependable Capacity'!$F$9:$F$14,'Dependable Capacity'!$C$9:$C$14,'Available Energy and Dispatch'!$B$77)*'Available Energy and Dispatch'!J$13*'Available Energy and Dispatch'!$C84),HLOOKUP(J$11,'Dependable Capacity'!$I$3:$P$9,7,FALSE)*$C84*J$13),0)</f>
        <v>0</v>
      </c>
      <c r="K84" s="438">
        <f>IFERROR(IF(K$11="Solar",(SUMIFS('Dependable Capacity'!$F$9:$F$14,'Dependable Capacity'!$C$9:$C$14,'Available Energy and Dispatch'!$B$77)*'Available Energy and Dispatch'!K$13*'Available Energy and Dispatch'!$C84),HLOOKUP(K$11,'Dependable Capacity'!$I$3:$P$9,7,FALSE)*$C84*K$13),0)</f>
        <v>0</v>
      </c>
      <c r="L84" s="413" t="str">
        <f t="shared" si="27"/>
        <v>NO</v>
      </c>
      <c r="M84" s="106"/>
      <c r="N84" s="474">
        <f>IF('Available Energy and Dispatch'!$E84&gt;$D84,$D84,IF('Available Energy and Dispatch'!$E84&lt;$D84,'Available Energy and Dispatch'!$E84,$D84-'Available Energy and Dispatch'!$E84))</f>
        <v>0</v>
      </c>
      <c r="O84" s="475">
        <f>IF(($D84-'Available Energy and Dispatch'!$N84)&gt;'Available Energy and Dispatch'!$F84,'Available Energy and Dispatch'!$F84,$D84-'Available Energy and Dispatch'!$N84)</f>
        <v>0</v>
      </c>
      <c r="P84" s="438">
        <f>IF(($D84-SUM('Available Energy and Dispatch'!$N84:$O84))&gt;'Available Energy and Dispatch'!$G84,'Available Energy and Dispatch'!$G84,(($D84-SUM('Available Energy and Dispatch'!$N84:$O84))))</f>
        <v>0</v>
      </c>
      <c r="Q84" s="438">
        <f>IF(($D84-SUM('Available Energy and Dispatch'!$N84:$P84))&gt;'Available Energy and Dispatch'!$H84,'Available Energy and Dispatch'!$H84,($D84-SUM('Available Energy and Dispatch'!$N84:$P84)))</f>
        <v>0</v>
      </c>
      <c r="R84" s="438">
        <f>IF(($D84-SUM('Available Energy and Dispatch'!$N84:$Q84))&gt;'Available Energy and Dispatch'!$I84,'Available Energy and Dispatch'!$I84,($D84-SUM('Available Energy and Dispatch'!$N84:$Q84)))</f>
        <v>0</v>
      </c>
      <c r="S84" s="438">
        <f>IF(($D84-SUM('Available Energy and Dispatch'!$N84:$R84))&gt;'Available Energy and Dispatch'!$J84,'Available Energy and Dispatch'!$J84,$D84-SUM('Available Energy and Dispatch'!$N84:$R84))</f>
        <v>0</v>
      </c>
      <c r="T84" s="438">
        <f>IF(IF('Available Energy and Dispatch'!$K84=0,"0",$D84-SUM($N84:$S84))&gt;'Available Energy and Dispatch'!$K84,'Available Energy and Dispatch'!$K84,IF('Available Energy and Dispatch'!$K84=0,"0",$D84-SUM($N84:$S84)))</f>
        <v>0</v>
      </c>
      <c r="U84" s="447">
        <f t="shared" si="28"/>
        <v>-11639</v>
      </c>
    </row>
    <row r="85" spans="2:21" x14ac:dyDescent="0.25">
      <c r="B85" s="409" t="s">
        <v>44</v>
      </c>
      <c r="C85" s="410">
        <f t="shared" si="26"/>
        <v>720</v>
      </c>
      <c r="D85" s="411">
        <f>Parameters!O25</f>
        <v>9922</v>
      </c>
      <c r="E85" s="438">
        <f>IFERROR(IF(E$11="Solar",(SUMIFS('Dependable Capacity'!$F$9:$F$14,'Dependable Capacity'!$C$9:$C$14,'Available Energy and Dispatch'!$B$77)*'Available Energy and Dispatch'!E$13*'Available Energy and Dispatch'!$C85),HLOOKUP(E$11,'Dependable Capacity'!$I$3:$P$9,7,FALSE)*$C85*E$13),0)</f>
        <v>0</v>
      </c>
      <c r="F85" s="438">
        <f>IFERROR(IF(F$11="Solar",(SUMIFS('Dependable Capacity'!$F$9:$F$14,'Dependable Capacity'!$C$9:$C$14,'Available Energy and Dispatch'!$B$77)*'Available Energy and Dispatch'!F$13*'Available Energy and Dispatch'!$C85),HLOOKUP(F$11,'Dependable Capacity'!$I$3:$P$9,7,FALSE)*$C85*F$13),0)</f>
        <v>0</v>
      </c>
      <c r="G85" s="438">
        <f>IFERROR(IF(G$11="Solar",(SUMIFS('Dependable Capacity'!$F$9:$F$14,'Dependable Capacity'!$C$9:$C$14,'Available Energy and Dispatch'!$B$77)*'Available Energy and Dispatch'!G$13*'Available Energy and Dispatch'!$C85),HLOOKUP(G$11,'Dependable Capacity'!$I$3:$P$9,7,FALSE)*$C85*G$13),0)</f>
        <v>0</v>
      </c>
      <c r="H85" s="438">
        <f>IFERROR(IF(H$11="Solar",(SUMIFS('Dependable Capacity'!$F$9:$F$14,'Dependable Capacity'!$C$9:$C$14,'Available Energy and Dispatch'!$B$77)*'Available Energy and Dispatch'!H$13*'Available Energy and Dispatch'!$C85),HLOOKUP(H$11,'Dependable Capacity'!$I$3:$P$9,7,FALSE)*$C85*H$13),0)</f>
        <v>0</v>
      </c>
      <c r="I85" s="438">
        <f>IFERROR(IF(I$11="Solar",(SUMIFS('Dependable Capacity'!$F$9:$F$14,'Dependable Capacity'!$C$9:$C$14,'Available Energy and Dispatch'!$B$77)*'Available Energy and Dispatch'!I$13*'Available Energy and Dispatch'!$C85),HLOOKUP(I$11,'Dependable Capacity'!$I$3:$P$9,7,FALSE)*$C85*I$13),0)</f>
        <v>0</v>
      </c>
      <c r="J85" s="438">
        <f>IFERROR(IF(J$11="Solar",(SUMIFS('Dependable Capacity'!$F$9:$F$14,'Dependable Capacity'!$C$9:$C$14,'Available Energy and Dispatch'!$B$77)*'Available Energy and Dispatch'!J$13*'Available Energy and Dispatch'!$C85),HLOOKUP(J$11,'Dependable Capacity'!$I$3:$P$9,7,FALSE)*$C85*J$13),0)</f>
        <v>0</v>
      </c>
      <c r="K85" s="438">
        <f>IFERROR(IF(K$11="Solar",(SUMIFS('Dependable Capacity'!$F$9:$F$14,'Dependable Capacity'!$C$9:$C$14,'Available Energy and Dispatch'!$B$77)*'Available Energy and Dispatch'!K$13*'Available Energy and Dispatch'!$C85),HLOOKUP(K$11,'Dependable Capacity'!$I$3:$P$9,7,FALSE)*$C85*K$13),0)</f>
        <v>0</v>
      </c>
      <c r="L85" s="413" t="str">
        <f t="shared" si="27"/>
        <v>NO</v>
      </c>
      <c r="M85" s="106"/>
      <c r="N85" s="474">
        <f>IF('Available Energy and Dispatch'!$E85&gt;$D85,$D85,IF('Available Energy and Dispatch'!$E85&lt;$D85,'Available Energy and Dispatch'!$E85,$D85-'Available Energy and Dispatch'!$E85))</f>
        <v>0</v>
      </c>
      <c r="O85" s="475">
        <f>IF(($D85-'Available Energy and Dispatch'!$N85)&gt;'Available Energy and Dispatch'!$F85,'Available Energy and Dispatch'!$F85,$D85-'Available Energy and Dispatch'!$N85)</f>
        <v>0</v>
      </c>
      <c r="P85" s="438">
        <f>IF(($D85-SUM('Available Energy and Dispatch'!$N85:$O85))&gt;'Available Energy and Dispatch'!$G85,'Available Energy and Dispatch'!$G85,(($D85-SUM('Available Energy and Dispatch'!$N85:$O85))))</f>
        <v>0</v>
      </c>
      <c r="Q85" s="438">
        <f>IF(($D85-SUM('Available Energy and Dispatch'!$N85:$P85))&gt;'Available Energy and Dispatch'!$H85,'Available Energy and Dispatch'!$H85,($D85-SUM('Available Energy and Dispatch'!$N85:$P85)))</f>
        <v>0</v>
      </c>
      <c r="R85" s="438">
        <f>IF(($D85-SUM('Available Energy and Dispatch'!$N85:$Q85))&gt;'Available Energy and Dispatch'!$I85,'Available Energy and Dispatch'!$I85,($D85-SUM('Available Energy and Dispatch'!$N85:$Q85)))</f>
        <v>0</v>
      </c>
      <c r="S85" s="438">
        <f>IF(($D85-SUM('Available Energy and Dispatch'!$N85:$R85))&gt;'Available Energy and Dispatch'!$J85,'Available Energy and Dispatch'!$J85,$D85-SUM('Available Energy and Dispatch'!$N85:$R85))</f>
        <v>0</v>
      </c>
      <c r="T85" s="438">
        <f>IF(IF('Available Energy and Dispatch'!$K85=0,"0",$D85-SUM($N85:$S85))&gt;'Available Energy and Dispatch'!$K85,'Available Energy and Dispatch'!$K85,IF('Available Energy and Dispatch'!$K85=0,"0",$D85-SUM($N85:$S85)))</f>
        <v>0</v>
      </c>
      <c r="U85" s="447">
        <f t="shared" si="28"/>
        <v>-9922</v>
      </c>
    </row>
    <row r="86" spans="2:21" x14ac:dyDescent="0.25">
      <c r="B86" s="409" t="s">
        <v>45</v>
      </c>
      <c r="C86" s="410">
        <f t="shared" si="26"/>
        <v>744</v>
      </c>
      <c r="D86" s="411">
        <f>Parameters!O26</f>
        <v>10394</v>
      </c>
      <c r="E86" s="438">
        <f>IFERROR(IF(E$11="Solar",(SUMIFS('Dependable Capacity'!$F$9:$F$14,'Dependable Capacity'!$C$9:$C$14,'Available Energy and Dispatch'!$B$77)*'Available Energy and Dispatch'!E$13*'Available Energy and Dispatch'!$C86),HLOOKUP(E$11,'Dependable Capacity'!$I$3:$P$9,7,FALSE)*$C86*E$13),0)</f>
        <v>0</v>
      </c>
      <c r="F86" s="438">
        <f>IFERROR(IF(F$11="Solar",(SUMIFS('Dependable Capacity'!$F$9:$F$14,'Dependable Capacity'!$C$9:$C$14,'Available Energy and Dispatch'!$B$77)*'Available Energy and Dispatch'!F$13*'Available Energy and Dispatch'!$C86),HLOOKUP(F$11,'Dependable Capacity'!$I$3:$P$9,7,FALSE)*$C86*F$13),0)</f>
        <v>0</v>
      </c>
      <c r="G86" s="438">
        <f>IFERROR(IF(G$11="Solar",(SUMIFS('Dependable Capacity'!$F$9:$F$14,'Dependable Capacity'!$C$9:$C$14,'Available Energy and Dispatch'!$B$77)*'Available Energy and Dispatch'!G$13*'Available Energy and Dispatch'!$C86),HLOOKUP(G$11,'Dependable Capacity'!$I$3:$P$9,7,FALSE)*$C86*G$13),0)</f>
        <v>0</v>
      </c>
      <c r="H86" s="438">
        <f>IFERROR(IF(H$11="Solar",(SUMIFS('Dependable Capacity'!$F$9:$F$14,'Dependable Capacity'!$C$9:$C$14,'Available Energy and Dispatch'!$B$77)*'Available Energy and Dispatch'!H$13*'Available Energy and Dispatch'!$C86),HLOOKUP(H$11,'Dependable Capacity'!$I$3:$P$9,7,FALSE)*$C86*H$13),0)</f>
        <v>0</v>
      </c>
      <c r="I86" s="438">
        <f>IFERROR(IF(I$11="Solar",(SUMIFS('Dependable Capacity'!$F$9:$F$14,'Dependable Capacity'!$C$9:$C$14,'Available Energy and Dispatch'!$B$77)*'Available Energy and Dispatch'!I$13*'Available Energy and Dispatch'!$C86),HLOOKUP(I$11,'Dependable Capacity'!$I$3:$P$9,7,FALSE)*$C86*I$13),0)</f>
        <v>0</v>
      </c>
      <c r="J86" s="438">
        <f>IFERROR(IF(J$11="Solar",(SUMIFS('Dependable Capacity'!$F$9:$F$14,'Dependable Capacity'!$C$9:$C$14,'Available Energy and Dispatch'!$B$77)*'Available Energy and Dispatch'!J$13*'Available Energy and Dispatch'!$C86),HLOOKUP(J$11,'Dependable Capacity'!$I$3:$P$9,7,FALSE)*$C86*J$13),0)</f>
        <v>0</v>
      </c>
      <c r="K86" s="438">
        <f>IFERROR(IF(K$11="Solar",(SUMIFS('Dependable Capacity'!$F$9:$F$14,'Dependable Capacity'!$C$9:$C$14,'Available Energy and Dispatch'!$B$77)*'Available Energy and Dispatch'!K$13*'Available Energy and Dispatch'!$C86),HLOOKUP(K$11,'Dependable Capacity'!$I$3:$P$9,7,FALSE)*$C86*K$13),0)</f>
        <v>0</v>
      </c>
      <c r="L86" s="413" t="str">
        <f t="shared" si="27"/>
        <v>NO</v>
      </c>
      <c r="M86" s="106"/>
      <c r="N86" s="474">
        <f>IF('Available Energy and Dispatch'!$E86&gt;$D86,$D86,IF('Available Energy and Dispatch'!$E86&lt;$D86,'Available Energy and Dispatch'!$E86,$D86-'Available Energy and Dispatch'!$E86))</f>
        <v>0</v>
      </c>
      <c r="O86" s="475">
        <f>IF(($D86-'Available Energy and Dispatch'!$N86)&gt;'Available Energy and Dispatch'!$F86,'Available Energy and Dispatch'!$F86,$D86-'Available Energy and Dispatch'!$N86)</f>
        <v>0</v>
      </c>
      <c r="P86" s="438">
        <f>IF(($D86-SUM('Available Energy and Dispatch'!$N86:$O86))&gt;'Available Energy and Dispatch'!$G86,'Available Energy and Dispatch'!$G86,(($D86-SUM('Available Energy and Dispatch'!$N86:$O86))))</f>
        <v>0</v>
      </c>
      <c r="Q86" s="438">
        <f>IF(($D86-SUM('Available Energy and Dispatch'!$N86:$P86))&gt;'Available Energy and Dispatch'!$H86,'Available Energy and Dispatch'!$H86,($D86-SUM('Available Energy and Dispatch'!$N86:$P86)))</f>
        <v>0</v>
      </c>
      <c r="R86" s="438">
        <f>IF(($D86-SUM('Available Energy and Dispatch'!$N86:$Q86))&gt;'Available Energy and Dispatch'!$I86,'Available Energy and Dispatch'!$I86,($D86-SUM('Available Energy and Dispatch'!$N86:$Q86)))</f>
        <v>0</v>
      </c>
      <c r="S86" s="438">
        <f>IF(($D86-SUM('Available Energy and Dispatch'!$N86:$R86))&gt;'Available Energy and Dispatch'!$J86,'Available Energy and Dispatch'!$J86,$D86-SUM('Available Energy and Dispatch'!$N86:$R86))</f>
        <v>0</v>
      </c>
      <c r="T86" s="438">
        <f>IF(IF('Available Energy and Dispatch'!$K86=0,"0",$D86-SUM($N86:$S86))&gt;'Available Energy and Dispatch'!$K86,'Available Energy and Dispatch'!$K86,IF('Available Energy and Dispatch'!$K86=0,"0",$D86-SUM($N86:$S86)))</f>
        <v>0</v>
      </c>
      <c r="U86" s="447">
        <f t="shared" si="28"/>
        <v>-10394</v>
      </c>
    </row>
    <row r="87" spans="2:21" x14ac:dyDescent="0.25">
      <c r="B87" s="409" t="s">
        <v>46</v>
      </c>
      <c r="C87" s="410">
        <f t="shared" si="26"/>
        <v>744</v>
      </c>
      <c r="D87" s="411">
        <f>Parameters!O27</f>
        <v>10370</v>
      </c>
      <c r="E87" s="438">
        <f>IFERROR(IF(E$11="Solar",(SUMIFS('Dependable Capacity'!$F$9:$F$14,'Dependable Capacity'!$C$9:$C$14,'Available Energy and Dispatch'!$B$77)*'Available Energy and Dispatch'!E$13*'Available Energy and Dispatch'!$C87),HLOOKUP(E$11,'Dependable Capacity'!$I$3:$P$9,7,FALSE)*$C87*E$13),0)</f>
        <v>0</v>
      </c>
      <c r="F87" s="438">
        <f>IFERROR(IF(F$11="Solar",(SUMIFS('Dependable Capacity'!$F$9:$F$14,'Dependable Capacity'!$C$9:$C$14,'Available Energy and Dispatch'!$B$77)*'Available Energy and Dispatch'!F$13*'Available Energy and Dispatch'!$C87),HLOOKUP(F$11,'Dependable Capacity'!$I$3:$P$9,7,FALSE)*$C87*F$13),0)</f>
        <v>0</v>
      </c>
      <c r="G87" s="438">
        <f>IFERROR(IF(G$11="Solar",(SUMIFS('Dependable Capacity'!$F$9:$F$14,'Dependable Capacity'!$C$9:$C$14,'Available Energy and Dispatch'!$B$77)*'Available Energy and Dispatch'!G$13*'Available Energy and Dispatch'!$C87),HLOOKUP(G$11,'Dependable Capacity'!$I$3:$P$9,7,FALSE)*$C87*G$13),0)</f>
        <v>0</v>
      </c>
      <c r="H87" s="438">
        <f>IFERROR(IF(H$11="Solar",(SUMIFS('Dependable Capacity'!$F$9:$F$14,'Dependable Capacity'!$C$9:$C$14,'Available Energy and Dispatch'!$B$77)*'Available Energy and Dispatch'!H$13*'Available Energy and Dispatch'!$C87),HLOOKUP(H$11,'Dependable Capacity'!$I$3:$P$9,7,FALSE)*$C87*H$13),0)</f>
        <v>0</v>
      </c>
      <c r="I87" s="438">
        <f>IFERROR(IF(I$11="Solar",(SUMIFS('Dependable Capacity'!$F$9:$F$14,'Dependable Capacity'!$C$9:$C$14,'Available Energy and Dispatch'!$B$77)*'Available Energy and Dispatch'!I$13*'Available Energy and Dispatch'!$C87),HLOOKUP(I$11,'Dependable Capacity'!$I$3:$P$9,7,FALSE)*$C87*I$13),0)</f>
        <v>0</v>
      </c>
      <c r="J87" s="438">
        <f>IFERROR(IF(J$11="Solar",(SUMIFS('Dependable Capacity'!$F$9:$F$14,'Dependable Capacity'!$C$9:$C$14,'Available Energy and Dispatch'!$B$77)*'Available Energy and Dispatch'!J$13*'Available Energy and Dispatch'!$C87),HLOOKUP(J$11,'Dependable Capacity'!$I$3:$P$9,7,FALSE)*$C87*J$13),0)</f>
        <v>0</v>
      </c>
      <c r="K87" s="438">
        <f>IFERROR(IF(K$11="Solar",(SUMIFS('Dependable Capacity'!$F$9:$F$14,'Dependable Capacity'!$C$9:$C$14,'Available Energy and Dispatch'!$B$77)*'Available Energy and Dispatch'!K$13*'Available Energy and Dispatch'!$C87),HLOOKUP(K$11,'Dependable Capacity'!$I$3:$P$9,7,FALSE)*$C87*K$13),0)</f>
        <v>0</v>
      </c>
      <c r="L87" s="413" t="str">
        <f t="shared" si="27"/>
        <v>NO</v>
      </c>
      <c r="M87" s="106"/>
      <c r="N87" s="474">
        <f>IF('Available Energy and Dispatch'!$E87&gt;$D87,$D87,IF('Available Energy and Dispatch'!$E87&lt;$D87,'Available Energy and Dispatch'!$E87,$D87-'Available Energy and Dispatch'!$E87))</f>
        <v>0</v>
      </c>
      <c r="O87" s="475">
        <f>IF(($D87-'Available Energy and Dispatch'!$N87)&gt;'Available Energy and Dispatch'!$F87,'Available Energy and Dispatch'!$F87,$D87-'Available Energy and Dispatch'!$N87)</f>
        <v>0</v>
      </c>
      <c r="P87" s="438">
        <f>IF(($D87-SUM('Available Energy and Dispatch'!$N87:$O87))&gt;'Available Energy and Dispatch'!$G87,'Available Energy and Dispatch'!$G87,(($D87-SUM('Available Energy and Dispatch'!$N87:$O87))))</f>
        <v>0</v>
      </c>
      <c r="Q87" s="438">
        <f>IF(($D87-SUM('Available Energy and Dispatch'!$N87:$P87))&gt;'Available Energy and Dispatch'!$H87,'Available Energy and Dispatch'!$H87,($D87-SUM('Available Energy and Dispatch'!$N87:$P87)))</f>
        <v>0</v>
      </c>
      <c r="R87" s="438">
        <f>IF(($D87-SUM('Available Energy and Dispatch'!$N87:$Q87))&gt;'Available Energy and Dispatch'!$I87,'Available Energy and Dispatch'!$I87,($D87-SUM('Available Energy and Dispatch'!$N87:$Q87)))</f>
        <v>0</v>
      </c>
      <c r="S87" s="438">
        <f>IF(($D87-SUM('Available Energy and Dispatch'!$N87:$R87))&gt;'Available Energy and Dispatch'!$J87,'Available Energy and Dispatch'!$J87,$D87-SUM('Available Energy and Dispatch'!$N87:$R87))</f>
        <v>0</v>
      </c>
      <c r="T87" s="438">
        <f>IF(IF('Available Energy and Dispatch'!$K87=0,"0",$D87-SUM($N87:$S87))&gt;'Available Energy and Dispatch'!$K87,'Available Energy and Dispatch'!$K87,IF('Available Energy and Dispatch'!$K87=0,"0",$D87-SUM($N87:$S87)))</f>
        <v>0</v>
      </c>
      <c r="U87" s="447">
        <f t="shared" si="28"/>
        <v>-10370</v>
      </c>
    </row>
    <row r="88" spans="2:21" x14ac:dyDescent="0.25">
      <c r="B88" s="409" t="s">
        <v>47</v>
      </c>
      <c r="C88" s="410">
        <f t="shared" si="26"/>
        <v>720</v>
      </c>
      <c r="D88" s="411">
        <f>Parameters!O28</f>
        <v>11511</v>
      </c>
      <c r="E88" s="438">
        <f>IFERROR(IF(E$11="Solar",(SUMIFS('Dependable Capacity'!$F$9:$F$14,'Dependable Capacity'!$C$9:$C$14,'Available Energy and Dispatch'!$B$77)*'Available Energy and Dispatch'!E$13*'Available Energy and Dispatch'!$C88),HLOOKUP(E$11,'Dependable Capacity'!$I$3:$P$9,7,FALSE)*$C88*E$13),0)</f>
        <v>0</v>
      </c>
      <c r="F88" s="438">
        <f>IFERROR(IF(F$11="Solar",(SUMIFS('Dependable Capacity'!$F$9:$F$14,'Dependable Capacity'!$C$9:$C$14,'Available Energy and Dispatch'!$B$77)*'Available Energy and Dispatch'!F$13*'Available Energy and Dispatch'!$C88),HLOOKUP(F$11,'Dependable Capacity'!$I$3:$P$9,7,FALSE)*$C88*F$13),0)</f>
        <v>0</v>
      </c>
      <c r="G88" s="438">
        <f>IFERROR(IF(G$11="Solar",(SUMIFS('Dependable Capacity'!$F$9:$F$14,'Dependable Capacity'!$C$9:$C$14,'Available Energy and Dispatch'!$B$77)*'Available Energy and Dispatch'!G$13*'Available Energy and Dispatch'!$C88),HLOOKUP(G$11,'Dependable Capacity'!$I$3:$P$9,7,FALSE)*$C88*G$13),0)</f>
        <v>0</v>
      </c>
      <c r="H88" s="438">
        <f>IFERROR(IF(H$11="Solar",(SUMIFS('Dependable Capacity'!$F$9:$F$14,'Dependable Capacity'!$C$9:$C$14,'Available Energy and Dispatch'!$B$77)*'Available Energy and Dispatch'!H$13*'Available Energy and Dispatch'!$C88),HLOOKUP(H$11,'Dependable Capacity'!$I$3:$P$9,7,FALSE)*$C88*H$13),0)</f>
        <v>0</v>
      </c>
      <c r="I88" s="438">
        <f>IFERROR(IF(I$11="Solar",(SUMIFS('Dependable Capacity'!$F$9:$F$14,'Dependable Capacity'!$C$9:$C$14,'Available Energy and Dispatch'!$B$77)*'Available Energy and Dispatch'!I$13*'Available Energy and Dispatch'!$C88),HLOOKUP(I$11,'Dependable Capacity'!$I$3:$P$9,7,FALSE)*$C88*I$13),0)</f>
        <v>0</v>
      </c>
      <c r="J88" s="438">
        <f>IFERROR(IF(J$11="Solar",(SUMIFS('Dependable Capacity'!$F$9:$F$14,'Dependable Capacity'!$C$9:$C$14,'Available Energy and Dispatch'!$B$77)*'Available Energy and Dispatch'!J$13*'Available Energy and Dispatch'!$C88),HLOOKUP(J$11,'Dependable Capacity'!$I$3:$P$9,7,FALSE)*$C88*J$13),0)</f>
        <v>0</v>
      </c>
      <c r="K88" s="438">
        <f>IFERROR(IF(K$11="Solar",(SUMIFS('Dependable Capacity'!$F$9:$F$14,'Dependable Capacity'!$C$9:$C$14,'Available Energy and Dispatch'!$B$77)*'Available Energy and Dispatch'!K$13*'Available Energy and Dispatch'!$C88),HLOOKUP(K$11,'Dependable Capacity'!$I$3:$P$9,7,FALSE)*$C88*K$13),0)</f>
        <v>0</v>
      </c>
      <c r="L88" s="413" t="str">
        <f t="shared" si="27"/>
        <v>NO</v>
      </c>
      <c r="M88" s="106"/>
      <c r="N88" s="474">
        <f>IF('Available Energy and Dispatch'!$E88&gt;$D88,$D88,IF('Available Energy and Dispatch'!$E88&lt;$D88,'Available Energy and Dispatch'!$E88,$D88-'Available Energy and Dispatch'!$E88))</f>
        <v>0</v>
      </c>
      <c r="O88" s="475">
        <f>IF(($D88-'Available Energy and Dispatch'!$N88)&gt;'Available Energy and Dispatch'!$F88,'Available Energy and Dispatch'!$F88,$D88-'Available Energy and Dispatch'!$N88)</f>
        <v>0</v>
      </c>
      <c r="P88" s="438">
        <f>IF(($D88-SUM('Available Energy and Dispatch'!$N88:$O88))&gt;'Available Energy and Dispatch'!$G88,'Available Energy and Dispatch'!$G88,(($D88-SUM('Available Energy and Dispatch'!$N88:$O88))))</f>
        <v>0</v>
      </c>
      <c r="Q88" s="438">
        <f>IF(($D88-SUM('Available Energy and Dispatch'!$N88:$P88))&gt;'Available Energy and Dispatch'!$H88,'Available Energy and Dispatch'!$H88,($D88-SUM('Available Energy and Dispatch'!$N88:$P88)))</f>
        <v>0</v>
      </c>
      <c r="R88" s="438">
        <f>IF(($D88-SUM('Available Energy and Dispatch'!$N88:$Q88))&gt;'Available Energy and Dispatch'!$I88,'Available Energy and Dispatch'!$I88,($D88-SUM('Available Energy and Dispatch'!$N88:$Q88)))</f>
        <v>0</v>
      </c>
      <c r="S88" s="438">
        <f>IF(($D88-SUM('Available Energy and Dispatch'!$N88:$R88))&gt;'Available Energy and Dispatch'!$J88,'Available Energy and Dispatch'!$J88,$D88-SUM('Available Energy and Dispatch'!$N88:$R88))</f>
        <v>0</v>
      </c>
      <c r="T88" s="438">
        <f>IF(IF('Available Energy and Dispatch'!$K88=0,"0",$D88-SUM($N88:$S88))&gt;'Available Energy and Dispatch'!$K88,'Available Energy and Dispatch'!$K88,IF('Available Energy and Dispatch'!$K88=0,"0",$D88-SUM($N88:$S88)))</f>
        <v>0</v>
      </c>
      <c r="U88" s="447">
        <f t="shared" si="28"/>
        <v>-11511</v>
      </c>
    </row>
    <row r="89" spans="2:21" x14ac:dyDescent="0.25">
      <c r="B89" s="409" t="s">
        <v>48</v>
      </c>
      <c r="C89" s="410">
        <f t="shared" si="26"/>
        <v>744</v>
      </c>
      <c r="D89" s="411">
        <f>Parameters!O29</f>
        <v>12045</v>
      </c>
      <c r="E89" s="438">
        <f>IFERROR(IF(E$11="Solar",(SUMIFS('Dependable Capacity'!$F$9:$F$14,'Dependable Capacity'!$C$9:$C$14,'Available Energy and Dispatch'!$B$77)*'Available Energy and Dispatch'!E$13*'Available Energy and Dispatch'!$C89),HLOOKUP(E$11,'Dependable Capacity'!$I$3:$P$9,7,FALSE)*$C89*E$13),0)</f>
        <v>0</v>
      </c>
      <c r="F89" s="438">
        <f>IFERROR(IF(F$11="Solar",(SUMIFS('Dependable Capacity'!$F$9:$F$14,'Dependable Capacity'!$C$9:$C$14,'Available Energy and Dispatch'!$B$77)*'Available Energy and Dispatch'!F$13*'Available Energy and Dispatch'!$C89),HLOOKUP(F$11,'Dependable Capacity'!$I$3:$P$9,7,FALSE)*$C89*F$13),0)</f>
        <v>0</v>
      </c>
      <c r="G89" s="438">
        <f>IFERROR(IF(G$11="Solar",(SUMIFS('Dependable Capacity'!$F$9:$F$14,'Dependable Capacity'!$C$9:$C$14,'Available Energy and Dispatch'!$B$77)*'Available Energy and Dispatch'!G$13*'Available Energy and Dispatch'!$C89),HLOOKUP(G$11,'Dependable Capacity'!$I$3:$P$9,7,FALSE)*$C89*G$13),0)</f>
        <v>0</v>
      </c>
      <c r="H89" s="438">
        <f>IFERROR(IF(H$11="Solar",(SUMIFS('Dependable Capacity'!$F$9:$F$14,'Dependable Capacity'!$C$9:$C$14,'Available Energy and Dispatch'!$B$77)*'Available Energy and Dispatch'!H$13*'Available Energy and Dispatch'!$C89),HLOOKUP(H$11,'Dependable Capacity'!$I$3:$P$9,7,FALSE)*$C89*H$13),0)</f>
        <v>0</v>
      </c>
      <c r="I89" s="438">
        <f>IFERROR(IF(I$11="Solar",(SUMIFS('Dependable Capacity'!$F$9:$F$14,'Dependable Capacity'!$C$9:$C$14,'Available Energy and Dispatch'!$B$77)*'Available Energy and Dispatch'!I$13*'Available Energy and Dispatch'!$C89),HLOOKUP(I$11,'Dependable Capacity'!$I$3:$P$9,7,FALSE)*$C89*I$13),0)</f>
        <v>0</v>
      </c>
      <c r="J89" s="438">
        <f>IFERROR(IF(J$11="Solar",(SUMIFS('Dependable Capacity'!$F$9:$F$14,'Dependable Capacity'!$C$9:$C$14,'Available Energy and Dispatch'!$B$77)*'Available Energy and Dispatch'!J$13*'Available Energy and Dispatch'!$C89),HLOOKUP(J$11,'Dependable Capacity'!$I$3:$P$9,7,FALSE)*$C89*J$13),0)</f>
        <v>0</v>
      </c>
      <c r="K89" s="438">
        <f>IFERROR(IF(K$11="Solar",(SUMIFS('Dependable Capacity'!$F$9:$F$14,'Dependable Capacity'!$C$9:$C$14,'Available Energy and Dispatch'!$B$77)*'Available Energy and Dispatch'!K$13*'Available Energy and Dispatch'!$C89),HLOOKUP(K$11,'Dependable Capacity'!$I$3:$P$9,7,FALSE)*$C89*K$13),0)</f>
        <v>0</v>
      </c>
      <c r="L89" s="413" t="str">
        <f t="shared" si="27"/>
        <v>NO</v>
      </c>
      <c r="M89" s="106"/>
      <c r="N89" s="474">
        <f>IF('Available Energy and Dispatch'!$E89&gt;$D89,$D89,IF('Available Energy and Dispatch'!$E89&lt;$D89,'Available Energy and Dispatch'!$E89,$D89-'Available Energy and Dispatch'!$E89))</f>
        <v>0</v>
      </c>
      <c r="O89" s="475">
        <f>IF(($D89-'Available Energy and Dispatch'!$N89)&gt;'Available Energy and Dispatch'!$F89,'Available Energy and Dispatch'!$F89,$D89-'Available Energy and Dispatch'!$N89)</f>
        <v>0</v>
      </c>
      <c r="P89" s="438">
        <f>IF(($D89-SUM('Available Energy and Dispatch'!$N89:$O89))&gt;'Available Energy and Dispatch'!$G89,'Available Energy and Dispatch'!$G89,(($D89-SUM('Available Energy and Dispatch'!$N89:$O89))))</f>
        <v>0</v>
      </c>
      <c r="Q89" s="438">
        <f>IF(($D89-SUM('Available Energy and Dispatch'!$N89:$P89))&gt;'Available Energy and Dispatch'!$H89,'Available Energy and Dispatch'!$H89,($D89-SUM('Available Energy and Dispatch'!$N89:$P89)))</f>
        <v>0</v>
      </c>
      <c r="R89" s="438">
        <f>IF(($D89-SUM('Available Energy and Dispatch'!$N89:$Q89))&gt;'Available Energy and Dispatch'!$I89,'Available Energy and Dispatch'!$I89,($D89-SUM('Available Energy and Dispatch'!$N89:$Q89)))</f>
        <v>0</v>
      </c>
      <c r="S89" s="438">
        <f>IF(($D89-SUM('Available Energy and Dispatch'!$N89:$R89))&gt;'Available Energy and Dispatch'!$J89,'Available Energy and Dispatch'!$J89,$D89-SUM('Available Energy and Dispatch'!$N89:$R89))</f>
        <v>0</v>
      </c>
      <c r="T89" s="438">
        <f>IF(IF('Available Energy and Dispatch'!$K89=0,"0",$D89-SUM($N89:$S89))&gt;'Available Energy and Dispatch'!$K89,'Available Energy and Dispatch'!$K89,IF('Available Energy and Dispatch'!$K89=0,"0",$D89-SUM($N89:$S89)))</f>
        <v>0</v>
      </c>
      <c r="U89" s="447">
        <f t="shared" si="28"/>
        <v>-12045</v>
      </c>
    </row>
    <row r="90" spans="2:21" x14ac:dyDescent="0.25">
      <c r="B90" s="409" t="s">
        <v>49</v>
      </c>
      <c r="C90" s="410">
        <f t="shared" si="26"/>
        <v>720</v>
      </c>
      <c r="D90" s="411">
        <f>Parameters!O30</f>
        <v>11286</v>
      </c>
      <c r="E90" s="438">
        <f>IFERROR(IF(E$11="Solar",(SUMIFS('Dependable Capacity'!$F$9:$F$14,'Dependable Capacity'!$C$9:$C$14,'Available Energy and Dispatch'!$B$77)*'Available Energy and Dispatch'!E$13*'Available Energy and Dispatch'!$C90),HLOOKUP(E$11,'Dependable Capacity'!$I$3:$P$9,7,FALSE)*$C90*E$13),0)</f>
        <v>0</v>
      </c>
      <c r="F90" s="438">
        <f>IFERROR(IF(F$11="Solar",(SUMIFS('Dependable Capacity'!$F$9:$F$14,'Dependable Capacity'!$C$9:$C$14,'Available Energy and Dispatch'!$B$77)*'Available Energy and Dispatch'!F$13*'Available Energy and Dispatch'!$C90),HLOOKUP(F$11,'Dependable Capacity'!$I$3:$P$9,7,FALSE)*$C90*F$13),0)</f>
        <v>0</v>
      </c>
      <c r="G90" s="438">
        <f>IFERROR(IF(G$11="Solar",(SUMIFS('Dependable Capacity'!$F$9:$F$14,'Dependable Capacity'!$C$9:$C$14,'Available Energy and Dispatch'!$B$77)*'Available Energy and Dispatch'!G$13*'Available Energy and Dispatch'!$C90),HLOOKUP(G$11,'Dependable Capacity'!$I$3:$P$9,7,FALSE)*$C90*G$13),0)</f>
        <v>0</v>
      </c>
      <c r="H90" s="438">
        <f>IFERROR(IF(H$11="Solar",(SUMIFS('Dependable Capacity'!$F$9:$F$14,'Dependable Capacity'!$C$9:$C$14,'Available Energy and Dispatch'!$B$77)*'Available Energy and Dispatch'!H$13*'Available Energy and Dispatch'!$C90),HLOOKUP(H$11,'Dependable Capacity'!$I$3:$P$9,7,FALSE)*$C90*H$13),0)</f>
        <v>0</v>
      </c>
      <c r="I90" s="438">
        <f>IFERROR(IF(I$11="Solar",(SUMIFS('Dependable Capacity'!$F$9:$F$14,'Dependable Capacity'!$C$9:$C$14,'Available Energy and Dispatch'!$B$77)*'Available Energy and Dispatch'!I$13*'Available Energy and Dispatch'!$C90),HLOOKUP(I$11,'Dependable Capacity'!$I$3:$P$9,7,FALSE)*$C90*I$13),0)</f>
        <v>0</v>
      </c>
      <c r="J90" s="438">
        <f>IFERROR(IF(J$11="Solar",(SUMIFS('Dependable Capacity'!$F$9:$F$14,'Dependable Capacity'!$C$9:$C$14,'Available Energy and Dispatch'!$B$77)*'Available Energy and Dispatch'!J$13*'Available Energy and Dispatch'!$C90),HLOOKUP(J$11,'Dependable Capacity'!$I$3:$P$9,7,FALSE)*$C90*J$13),0)</f>
        <v>0</v>
      </c>
      <c r="K90" s="438">
        <f>IFERROR(IF(K$11="Solar",(SUMIFS('Dependable Capacity'!$F$9:$F$14,'Dependable Capacity'!$C$9:$C$14,'Available Energy and Dispatch'!$B$77)*'Available Energy and Dispatch'!K$13*'Available Energy and Dispatch'!$C90),HLOOKUP(K$11,'Dependable Capacity'!$I$3:$P$9,7,FALSE)*$C90*K$13),0)</f>
        <v>0</v>
      </c>
      <c r="L90" s="413" t="str">
        <f t="shared" si="27"/>
        <v>NO</v>
      </c>
      <c r="M90" s="106"/>
      <c r="N90" s="474">
        <f>IF('Available Energy and Dispatch'!$E90&gt;$D90,$D90,IF('Available Energy and Dispatch'!$E90&lt;$D90,'Available Energy and Dispatch'!$E90,$D90-'Available Energy and Dispatch'!$E90))</f>
        <v>0</v>
      </c>
      <c r="O90" s="475">
        <f>IF(($D90-'Available Energy and Dispatch'!$N90)&gt;'Available Energy and Dispatch'!$F90,'Available Energy and Dispatch'!$F90,$D90-'Available Energy and Dispatch'!$N90)</f>
        <v>0</v>
      </c>
      <c r="P90" s="438">
        <f>IF(($D90-SUM('Available Energy and Dispatch'!$N90:$O90))&gt;'Available Energy and Dispatch'!$G90,'Available Energy and Dispatch'!$G90,(($D90-SUM('Available Energy and Dispatch'!$N90:$O90))))</f>
        <v>0</v>
      </c>
      <c r="Q90" s="438">
        <f>IF(($D90-SUM('Available Energy and Dispatch'!$N90:$P90))&gt;'Available Energy and Dispatch'!$H90,'Available Energy and Dispatch'!$H90,($D90-SUM('Available Energy and Dispatch'!$N90:$P90)))</f>
        <v>0</v>
      </c>
      <c r="R90" s="438">
        <f>IF(($D90-SUM('Available Energy and Dispatch'!$N90:$Q90))&gt;'Available Energy and Dispatch'!$I90,'Available Energy and Dispatch'!$I90,($D90-SUM('Available Energy and Dispatch'!$N90:$Q90)))</f>
        <v>0</v>
      </c>
      <c r="S90" s="438">
        <f>IF(($D90-SUM('Available Energy and Dispatch'!$N90:$R90))&gt;'Available Energy and Dispatch'!$J90,'Available Energy and Dispatch'!$J90,$D90-SUM('Available Energy and Dispatch'!$N90:$R90))</f>
        <v>0</v>
      </c>
      <c r="T90" s="438">
        <f>IF(IF('Available Energy and Dispatch'!$K90=0,"0",$D90-SUM($N90:$S90))&gt;'Available Energy and Dispatch'!$K90,'Available Energy and Dispatch'!$K90,IF('Available Energy and Dispatch'!$K90=0,"0",$D90-SUM($N90:$S90)))</f>
        <v>0</v>
      </c>
      <c r="U90" s="447">
        <f t="shared" si="28"/>
        <v>-11286</v>
      </c>
    </row>
    <row r="91" spans="2:21" x14ac:dyDescent="0.25">
      <c r="B91" s="409" t="s">
        <v>188</v>
      </c>
      <c r="C91" s="843"/>
      <c r="D91" s="439">
        <f>SUM(D79:D90)</f>
        <v>132185</v>
      </c>
      <c r="E91" s="440">
        <f>SUM(E79:E90)</f>
        <v>0</v>
      </c>
      <c r="F91" s="440">
        <f>SUM(F79:F90)</f>
        <v>0</v>
      </c>
      <c r="G91" s="440">
        <f t="shared" ref="G91:K91" si="29">SUM(G79:G90)</f>
        <v>0</v>
      </c>
      <c r="H91" s="440">
        <f t="shared" si="29"/>
        <v>0</v>
      </c>
      <c r="I91" s="440">
        <f t="shared" si="29"/>
        <v>0</v>
      </c>
      <c r="J91" s="440">
        <f t="shared" si="29"/>
        <v>0</v>
      </c>
      <c r="K91" s="440">
        <f t="shared" si="29"/>
        <v>0</v>
      </c>
      <c r="L91" s="844"/>
      <c r="M91" s="106"/>
      <c r="N91" s="476">
        <f t="shared" ref="N91:T91" si="30">SUM(N79:N90)</f>
        <v>0</v>
      </c>
      <c r="O91" s="477">
        <f t="shared" si="30"/>
        <v>0</v>
      </c>
      <c r="P91" s="478">
        <f t="shared" si="30"/>
        <v>0</v>
      </c>
      <c r="Q91" s="478">
        <f t="shared" si="30"/>
        <v>0</v>
      </c>
      <c r="R91" s="478">
        <f t="shared" si="30"/>
        <v>0</v>
      </c>
      <c r="S91" s="478">
        <f t="shared" si="30"/>
        <v>0</v>
      </c>
      <c r="T91" s="478">
        <f t="shared" si="30"/>
        <v>0</v>
      </c>
      <c r="U91" s="447"/>
    </row>
    <row r="92" spans="2:21" s="53" customFormat="1" ht="13.8" thickBot="1" x14ac:dyDescent="0.3">
      <c r="B92" s="845"/>
      <c r="C92" s="845"/>
      <c r="D92" s="845"/>
      <c r="E92" s="845"/>
      <c r="F92" s="845"/>
      <c r="G92" s="845"/>
      <c r="H92" s="846"/>
      <c r="I92" s="845"/>
      <c r="J92" s="845"/>
      <c r="K92" s="845"/>
      <c r="L92" s="847"/>
      <c r="M92" s="54"/>
      <c r="N92" s="848"/>
      <c r="O92" s="846"/>
      <c r="P92" s="845"/>
      <c r="Q92" s="845"/>
      <c r="R92" s="845"/>
      <c r="S92" s="845"/>
      <c r="T92" s="845"/>
      <c r="U92" s="849"/>
    </row>
    <row r="93" spans="2:21" s="53" customFormat="1" ht="13.8" thickBot="1" x14ac:dyDescent="0.3">
      <c r="B93" s="54"/>
      <c r="C93" s="54"/>
      <c r="D93" s="54"/>
      <c r="E93" s="54"/>
      <c r="F93" s="54"/>
      <c r="G93" s="54"/>
      <c r="H93" s="850"/>
      <c r="I93" s="54"/>
      <c r="J93" s="54"/>
      <c r="K93" s="54"/>
      <c r="L93" s="54"/>
      <c r="M93" s="54"/>
      <c r="N93" s="54"/>
      <c r="O93" s="850"/>
      <c r="P93" s="54"/>
      <c r="Q93" s="54"/>
      <c r="R93" s="54"/>
      <c r="S93" s="54"/>
      <c r="T93" s="54"/>
      <c r="U93" s="138"/>
    </row>
    <row r="94" spans="2:21" x14ac:dyDescent="0.25">
      <c r="B94" s="106"/>
      <c r="C94" s="57"/>
      <c r="D94" s="851"/>
      <c r="E94" s="1302" t="s">
        <v>296</v>
      </c>
      <c r="F94" s="1302"/>
      <c r="G94" s="1302"/>
      <c r="H94" s="1300" t="s">
        <v>297</v>
      </c>
      <c r="I94" s="1300"/>
      <c r="J94" s="1300"/>
      <c r="K94" s="1301"/>
      <c r="L94" s="106"/>
      <c r="M94" s="106"/>
      <c r="N94" s="106"/>
      <c r="O94" s="106"/>
      <c r="P94" s="106"/>
      <c r="Q94" s="106"/>
      <c r="R94" s="106"/>
      <c r="S94" s="106"/>
      <c r="T94" s="106"/>
      <c r="U94" s="106"/>
    </row>
    <row r="95" spans="2:21" x14ac:dyDescent="0.25">
      <c r="B95" s="106"/>
      <c r="C95" s="184"/>
      <c r="D95" s="822" t="s">
        <v>223</v>
      </c>
      <c r="E95" s="481" t="s">
        <v>51</v>
      </c>
      <c r="F95" s="481" t="s">
        <v>50</v>
      </c>
      <c r="G95" s="481" t="s">
        <v>52</v>
      </c>
      <c r="H95" s="482" t="s">
        <v>206</v>
      </c>
      <c r="I95" s="482" t="s">
        <v>12</v>
      </c>
      <c r="J95" s="482" t="s">
        <v>177</v>
      </c>
      <c r="K95" s="483" t="s">
        <v>58</v>
      </c>
      <c r="L95" s="106"/>
      <c r="M95" s="106"/>
      <c r="N95" s="106"/>
      <c r="O95" s="106"/>
      <c r="P95" s="106"/>
      <c r="Q95" s="106"/>
      <c r="R95" s="106"/>
      <c r="S95" s="106"/>
      <c r="T95" s="106"/>
      <c r="U95" s="106"/>
    </row>
    <row r="96" spans="2:21" x14ac:dyDescent="0.25">
      <c r="B96" s="106"/>
      <c r="C96" s="57"/>
      <c r="D96" s="484" t="s">
        <v>279</v>
      </c>
      <c r="E96" s="485">
        <f>'Levelized Bid Price @100% CUF'!AB46</f>
        <v>0</v>
      </c>
      <c r="F96" s="485">
        <f>'Levelized Bid Price @100% CUF'!AC46</f>
        <v>0</v>
      </c>
      <c r="G96" s="485">
        <f>'Levelized Bid Price @100% CUF'!AD46</f>
        <v>0</v>
      </c>
      <c r="H96" s="486">
        <f>'Levelized Bid Price @100% CUF'!AE46</f>
        <v>0</v>
      </c>
      <c r="I96" s="486">
        <f>'Levelized Bid Price @100% CUF'!AF46</f>
        <v>0</v>
      </c>
      <c r="J96" s="486">
        <f>'Levelized Bid Price @100% CUF'!AG46</f>
        <v>0</v>
      </c>
      <c r="K96" s="487">
        <f>'Levelized Bid Price @100% CUF'!AH46</f>
        <v>0</v>
      </c>
      <c r="L96" s="106"/>
      <c r="M96" s="106"/>
      <c r="N96" s="106"/>
      <c r="O96" s="106"/>
      <c r="P96" s="106"/>
      <c r="Q96" s="106"/>
      <c r="R96" s="106"/>
      <c r="S96" s="106"/>
      <c r="T96" s="106"/>
      <c r="U96" s="106"/>
    </row>
    <row r="97" spans="2:21" x14ac:dyDescent="0.25">
      <c r="B97" s="106"/>
      <c r="C97" s="57"/>
      <c r="D97" s="488" t="s">
        <v>280</v>
      </c>
      <c r="E97" s="489" t="str">
        <f>IFERROR(IF(E$96=0,"",RANK(E$96,$E$96:$G$96,1))-(COUNTIF($E$96:$G$96,"0")),"")</f>
        <v/>
      </c>
      <c r="F97" s="489" t="str">
        <f>IFERROR(IF(F$96=0,"",RANK(F$96,$E$96:$G$96,1))-(COUNTIF($E$96:$G$96,"0")),"")</f>
        <v/>
      </c>
      <c r="G97" s="489" t="str">
        <f>IFERROR(IF(G$96=0,"",RANK(G$96,$E$96:$G$96,1))-(COUNTIF($E$96:$G$96,"0")),"")</f>
        <v/>
      </c>
      <c r="H97" s="490" t="str">
        <f>IFERROR(IF(H$96=0,"",RANK(H$96,$H$96:$K$96,1))-(COUNTIF($H$96:$K$96,"0")),"")</f>
        <v/>
      </c>
      <c r="I97" s="490" t="str">
        <f>IFERROR(IF(I$96=0,"",RANK(I$96,$H$96:$K$96,1))-(COUNTIF($H$96:$K$96,"0")),"")</f>
        <v/>
      </c>
      <c r="J97" s="490" t="str">
        <f>IFERROR(IF(J$96=0,"",RANK(J$96,$H$96:$K$96,1))-(COUNTIF($H$96:$K$96,"0")),"")</f>
        <v/>
      </c>
      <c r="K97" s="491" t="str">
        <f>IFERROR(IF(K$96=0,"",RANK(K$96,$H$96:$K$96,1))-(COUNTIF($H$96:$K$96,"0")),"")</f>
        <v/>
      </c>
      <c r="L97" s="106"/>
      <c r="M97" s="106"/>
      <c r="N97" s="106"/>
      <c r="O97" s="106"/>
      <c r="P97" s="106"/>
      <c r="Q97" s="106"/>
      <c r="R97" s="106"/>
      <c r="S97" s="106"/>
      <c r="T97" s="106"/>
      <c r="U97" s="106"/>
    </row>
    <row r="98" spans="2:21" ht="13.8" thickBot="1" x14ac:dyDescent="0.3">
      <c r="B98" s="106"/>
      <c r="C98" s="57"/>
      <c r="D98" s="829" t="s">
        <v>223</v>
      </c>
      <c r="E98" s="830" t="s">
        <v>51</v>
      </c>
      <c r="F98" s="830" t="s">
        <v>50</v>
      </c>
      <c r="G98" s="830" t="s">
        <v>52</v>
      </c>
      <c r="H98" s="830" t="s">
        <v>206</v>
      </c>
      <c r="I98" s="830" t="s">
        <v>12</v>
      </c>
      <c r="J98" s="830" t="s">
        <v>177</v>
      </c>
      <c r="K98" s="831" t="s">
        <v>58</v>
      </c>
      <c r="L98" s="106"/>
      <c r="M98" s="106"/>
      <c r="N98" s="106"/>
      <c r="O98" s="106"/>
      <c r="P98" s="106"/>
      <c r="Q98" s="106"/>
      <c r="R98" s="106"/>
      <c r="S98" s="106"/>
      <c r="T98" s="106"/>
      <c r="U98" s="106"/>
    </row>
    <row r="99" spans="2:21" ht="10.199999999999999" customHeight="1" x14ac:dyDescent="0.25">
      <c r="B99" s="106"/>
      <c r="C99" s="57"/>
      <c r="D99" s="852"/>
      <c r="E99" s="853"/>
      <c r="F99" s="853"/>
      <c r="G99" s="853"/>
      <c r="H99" s="853"/>
      <c r="I99" s="853"/>
      <c r="J99" s="853"/>
      <c r="K99" s="853"/>
      <c r="L99" s="106"/>
      <c r="M99" s="106"/>
      <c r="N99" s="106"/>
      <c r="O99" s="106"/>
      <c r="P99" s="106"/>
      <c r="Q99" s="106"/>
      <c r="R99" s="106"/>
      <c r="S99" s="106"/>
      <c r="T99" s="106"/>
      <c r="U99" s="106"/>
    </row>
    <row r="100" spans="2:21" x14ac:dyDescent="0.25">
      <c r="B100" s="106"/>
      <c r="C100" s="54"/>
      <c r="D100" s="106"/>
      <c r="E100" s="1299" t="s">
        <v>296</v>
      </c>
      <c r="F100" s="1299"/>
      <c r="G100" s="1299"/>
      <c r="H100" s="1299" t="s">
        <v>297</v>
      </c>
      <c r="I100" s="1299"/>
      <c r="J100" s="1299"/>
      <c r="K100" s="1299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</row>
    <row r="101" spans="2:21" ht="16.2" thickBot="1" x14ac:dyDescent="0.35">
      <c r="B101" s="151" t="s">
        <v>232</v>
      </c>
      <c r="C101" s="106"/>
      <c r="D101" s="106"/>
      <c r="E101" s="834">
        <v>1</v>
      </c>
      <c r="F101" s="834">
        <v>2</v>
      </c>
      <c r="G101" s="834">
        <v>3</v>
      </c>
      <c r="H101" s="834">
        <v>1</v>
      </c>
      <c r="I101" s="834">
        <v>2</v>
      </c>
      <c r="J101" s="834">
        <v>3</v>
      </c>
      <c r="K101" s="834">
        <v>4</v>
      </c>
      <c r="L101" s="106"/>
      <c r="M101" s="106"/>
      <c r="N101" s="816" t="s">
        <v>237</v>
      </c>
      <c r="O101" s="175"/>
      <c r="P101" s="175"/>
      <c r="Q101" s="175"/>
      <c r="R101" s="175"/>
      <c r="S101" s="175"/>
      <c r="T101" s="175"/>
      <c r="U101" s="106"/>
    </row>
    <row r="102" spans="2:21" ht="28.8" customHeight="1" x14ac:dyDescent="0.25">
      <c r="B102" s="854" t="s">
        <v>243</v>
      </c>
      <c r="C102" s="389"/>
      <c r="D102" s="249" t="s">
        <v>223</v>
      </c>
      <c r="E102" s="389" t="str">
        <f>IFERROR(HLOOKUP(E$101,$E$97:$G$98,2,FALSE),"")</f>
        <v/>
      </c>
      <c r="F102" s="389" t="str">
        <f>IFERROR(HLOOKUP(F$101,$E$97:$G$98,2,FALSE),"")</f>
        <v/>
      </c>
      <c r="G102" s="389" t="str">
        <f>IFERROR(HLOOKUP(G$101,$E$97:$G$98,2,FALSE),"")</f>
        <v/>
      </c>
      <c r="H102" s="389" t="str">
        <f>IFERROR(HLOOKUP(H$101,$H$97:$K$98,2,FALSE),"")</f>
        <v/>
      </c>
      <c r="I102" s="389" t="str">
        <f>IFERROR(HLOOKUP(I$101,$H$97:$K$98,2,FALSE),"")</f>
        <v/>
      </c>
      <c r="J102" s="389" t="str">
        <f>IFERROR(HLOOKUP(J$101,$H$97:$K$98,2,FALSE),"")</f>
        <v/>
      </c>
      <c r="K102" s="389" t="str">
        <f>IFERROR(HLOOKUP(K$101,$H$97:$K$98,2,FALSE),"")</f>
        <v/>
      </c>
      <c r="L102" s="1298" t="s">
        <v>274</v>
      </c>
      <c r="M102" s="106"/>
      <c r="N102" s="855" t="str">
        <f t="shared" ref="N102:T102" si="31">E102</f>
        <v/>
      </c>
      <c r="O102" s="856" t="str">
        <f t="shared" si="31"/>
        <v/>
      </c>
      <c r="P102" s="856" t="str">
        <f t="shared" si="31"/>
        <v/>
      </c>
      <c r="Q102" s="856" t="str">
        <f t="shared" si="31"/>
        <v/>
      </c>
      <c r="R102" s="856" t="str">
        <f t="shared" si="31"/>
        <v/>
      </c>
      <c r="S102" s="856" t="str">
        <f t="shared" si="31"/>
        <v/>
      </c>
      <c r="T102" s="856" t="str">
        <f t="shared" si="31"/>
        <v/>
      </c>
      <c r="U102" s="1298" t="s">
        <v>260</v>
      </c>
    </row>
    <row r="103" spans="2:21" ht="15.6" customHeight="1" x14ac:dyDescent="0.25">
      <c r="B103" s="836"/>
      <c r="C103" s="396"/>
      <c r="D103" s="397" t="s">
        <v>231</v>
      </c>
      <c r="E103" s="398" t="str">
        <f>IFERROR(IF(E102="Hydro","60%",IF(E102="Solar","15%",IF(E102="Biomass","72%",IF(E102="Biodiesel","85%",IF(E102="LNG","85%",IF(E102="Bunker","85%",IF(E102="LFO Diesel","85%",""))))))),0)</f>
        <v/>
      </c>
      <c r="F103" s="398" t="str">
        <f>IFERROR(IF(F102="Hydro","60%",IF(F102="Solar","15%",IF(F102="Biomass","72%",IF(F102="Biodiesel","85%",IF(F102="LNG","85%",IF(F102="Bunker","85%",IF(F102="LFO Diesel","85%",""))))))),0)</f>
        <v/>
      </c>
      <c r="G103" s="398" t="str">
        <f t="shared" ref="G103:K103" si="32">IFERROR(IF(G102="Hydro","60%",IF(G102="Solar","15%",IF(G102="Biomass","72%",IF(G102="Biodiesel","85%",IF(G102="LNG","85%",IF(G102="Bunker","85%",IF(G102="LFO Diesel","85%",""))))))),0)</f>
        <v/>
      </c>
      <c r="H103" s="398" t="str">
        <f t="shared" si="32"/>
        <v/>
      </c>
      <c r="I103" s="398" t="str">
        <f t="shared" si="32"/>
        <v/>
      </c>
      <c r="J103" s="398" t="str">
        <f t="shared" si="32"/>
        <v/>
      </c>
      <c r="K103" s="398" t="str">
        <f t="shared" si="32"/>
        <v/>
      </c>
      <c r="L103" s="1296"/>
      <c r="M103" s="857"/>
      <c r="N103" s="515"/>
      <c r="O103" s="178"/>
      <c r="P103" s="178"/>
      <c r="Q103" s="178"/>
      <c r="R103" s="178"/>
      <c r="S103" s="178"/>
      <c r="T103" s="178"/>
      <c r="U103" s="1296"/>
    </row>
    <row r="104" spans="2:21" ht="17.399999999999999" customHeight="1" thickBot="1" x14ac:dyDescent="0.3">
      <c r="B104" s="858"/>
      <c r="C104" s="492"/>
      <c r="D104" s="493"/>
      <c r="E104" s="494"/>
      <c r="F104" s="494"/>
      <c r="G104" s="494"/>
      <c r="H104" s="494"/>
      <c r="I104" s="494"/>
      <c r="J104" s="494"/>
      <c r="K104" s="494"/>
      <c r="L104" s="1297"/>
      <c r="M104" s="838" t="s">
        <v>304</v>
      </c>
      <c r="N104" s="516" t="str">
        <f>IF(N$102="Hydro",HLOOKUP(N$102,'Dependable Capacity'!$I$58:$P$64,3,FALSE),IF(N$102="Solar",HLOOKUP(N$102,'Dependable Capacity'!$I$58:$P$64,3,FALSE),IF(N$102="Biomass",HLOOKUP(N$102,'Dependable Capacity'!$I$58:$P$64,3,FALSE),IF(N$102="Biodiesel",HLOOKUP(N$102,'Dependable Capacity'!$I$58:$P$64,3,FALSE),IF(N$102="LNG",HLOOKUP(N$102,'Dependable Capacity'!$I$58:$P$64,3,FALSE),IF(N$102="Bunker",HLOOKUP(N$102,'Dependable Capacity'!$I$58:$P$64,3,FALSE),IF(N$102="LFO Diesel",HLOOKUP(N$102,'Dependable Capacity'!$I$58:$P$64,3,FALSE),"")))))))</f>
        <v/>
      </c>
      <c r="O104" s="503" t="str">
        <f>IF(O$102="Hydro",HLOOKUP(O$102,'Dependable Capacity'!$I$58:$P$64,3,FALSE),IF(O$102="Solar",HLOOKUP(O$102,'Dependable Capacity'!$I$58:$P$64,3,FALSE),IF(O$102="Biomass",HLOOKUP(O$102,'Dependable Capacity'!$I$58:$P$64,3,FALSE),IF(O$102="Biodiesel",HLOOKUP(O$102,'Dependable Capacity'!$I$58:$P$64,3,FALSE),IF(O$102="LNG",HLOOKUP(O$102,'Dependable Capacity'!$I$58:$P$64,3,FALSE),IF(O$102="Bunker",HLOOKUP(O$102,'Dependable Capacity'!$I$58:$P$64,3,FALSE),IF(O$102="LFO Diesel",HLOOKUP(O$102,'Dependable Capacity'!$I$58:$P$64,3,FALSE),"")))))))</f>
        <v/>
      </c>
      <c r="P104" s="503" t="str">
        <f>IF(P$102="Hydro",HLOOKUP(P$102,'Dependable Capacity'!$I$58:$P$64,3,FALSE),IF(P$102="Solar",HLOOKUP(P$102,'Dependable Capacity'!$I$58:$P$64,3,FALSE),IF(P$102="Biomass",HLOOKUP(P$102,'Dependable Capacity'!$I$58:$P$64,3,FALSE),IF(P$102="Biodiesel",HLOOKUP(P$102,'Dependable Capacity'!$I$58:$P$64,3,FALSE),IF(P$102="LNG",HLOOKUP(P$102,'Dependable Capacity'!$I$58:$P$64,3,FALSE),IF(P$102="Bunker",HLOOKUP(P$102,'Dependable Capacity'!$I$58:$P$64,3,FALSE),IF(P$102="LFO Diesel",HLOOKUP(P$102,'Dependable Capacity'!$I$58:$P$64,3,FALSE),"")))))))</f>
        <v/>
      </c>
      <c r="Q104" s="503" t="str">
        <f>IF(Q$102="Hydro",HLOOKUP(Q$102,'Dependable Capacity'!$I$58:$P$64,3,FALSE),IF(Q$102="Solar",HLOOKUP(Q$102,'Dependable Capacity'!$I$58:$P$64,3,FALSE),IF(Q$102="Biomass",HLOOKUP(Q$102,'Dependable Capacity'!$I$58:$P$64,3,FALSE),IF(Q$102="Biodiesel",HLOOKUP(Q$102,'Dependable Capacity'!$I$58:$P$64,3,FALSE),IF(Q$102="LNG",HLOOKUP(Q$102,'Dependable Capacity'!$I$58:$P$64,3,FALSE),IF(Q$102="Bunker",HLOOKUP(Q$102,'Dependable Capacity'!$I$58:$P$64,3,FALSE),IF(Q$102="LFO Diesel",HLOOKUP(Q$102,'Dependable Capacity'!$I$58:$P$64,3,FALSE),"")))))))</f>
        <v/>
      </c>
      <c r="R104" s="503" t="str">
        <f>IF(R$102="Hydro",HLOOKUP(R$102,'Dependable Capacity'!$I$58:$P$64,3,FALSE),IF(R$102="Solar",HLOOKUP(R$102,'Dependable Capacity'!$I$58:$P$64,3,FALSE),IF(R$102="Biomass",HLOOKUP(R$102,'Dependable Capacity'!$I$58:$P$64,3,FALSE),IF(R$102="Biodiesel",HLOOKUP(R$102,'Dependable Capacity'!$I$58:$P$64,3,FALSE),IF(R$102="LNG",HLOOKUP(R$102,'Dependable Capacity'!$I$58:$P$64,3,FALSE),IF(R$102="Bunker",HLOOKUP(R$102,'Dependable Capacity'!$I$58:$P$64,3,FALSE),IF(R$102="LFO Diesel",HLOOKUP(R$102,'Dependable Capacity'!$I$58:$P$64,3,FALSE),"")))))))</f>
        <v/>
      </c>
      <c r="S104" s="503" t="str">
        <f>IF(S$102="Hydro",HLOOKUP(S$102,'Dependable Capacity'!$I$58:$P$64,3,FALSE),IF(S$102="Solar",HLOOKUP(S$102,'Dependable Capacity'!$I$58:$P$64,3,FALSE),IF(S$102="Biomass",HLOOKUP(S$102,'Dependable Capacity'!$I$58:$P$64,3,FALSE),IF(S$102="Biodiesel",HLOOKUP(S$102,'Dependable Capacity'!$I$58:$P$64,3,FALSE),IF(S$102="LNG",HLOOKUP(S$102,'Dependable Capacity'!$I$58:$P$64,3,FALSE),IF(S$102="Bunker",HLOOKUP(S$102,'Dependable Capacity'!$I$58:$P$64,3,FALSE),IF(S$102="LFO Diesel",HLOOKUP(S$102,'Dependable Capacity'!$I$58:$P$64,3,FALSE),"")))))))</f>
        <v/>
      </c>
      <c r="T104" s="503" t="str">
        <f>IF(T$102="Hydro",HLOOKUP(T$102,'Dependable Capacity'!$I$58:$P$64,3,FALSE),IF(T$102="Solar",HLOOKUP(T$102,'Dependable Capacity'!$I$58:$P$64,3,FALSE),IF(T$102="Biomass",HLOOKUP(T$102,'Dependable Capacity'!$I$58:$P$64,3,FALSE),IF(T$102="Biodiesel",HLOOKUP(T$102,'Dependable Capacity'!$I$58:$P$64,3,FALSE),IF(T$102="LNG",HLOOKUP(T$102,'Dependable Capacity'!$I$58:$P$64,3,FALSE),IF(T$102="Bunker",HLOOKUP(T$102,'Dependable Capacity'!$I$58:$P$64,3,FALSE),IF(T$102="LFO Diesel",HLOOKUP(T$102,'Dependable Capacity'!$I$58:$P$64,3,FALSE),"")))))))</f>
        <v/>
      </c>
      <c r="U104" s="1296" t="s">
        <v>236</v>
      </c>
    </row>
    <row r="105" spans="2:21" ht="22.2" customHeight="1" thickBot="1" x14ac:dyDescent="0.3">
      <c r="B105" s="835"/>
      <c r="C105" s="389" t="s">
        <v>207</v>
      </c>
      <c r="D105" s="249" t="s">
        <v>220</v>
      </c>
      <c r="E105" s="495"/>
      <c r="F105" s="495"/>
      <c r="G105" s="495"/>
      <c r="H105" s="495"/>
      <c r="I105" s="495"/>
      <c r="J105" s="495"/>
      <c r="K105" s="495"/>
      <c r="L105" s="844"/>
      <c r="M105" s="838" t="s">
        <v>303</v>
      </c>
      <c r="N105" s="479" t="str">
        <f>IFERROR(N119/8760/N104,"")</f>
        <v/>
      </c>
      <c r="O105" s="480" t="str">
        <f t="shared" ref="O105:T105" si="33">IFERROR(O119/8760/O104,"")</f>
        <v/>
      </c>
      <c r="P105" s="480" t="str">
        <f t="shared" si="33"/>
        <v/>
      </c>
      <c r="Q105" s="480" t="str">
        <f t="shared" si="33"/>
        <v/>
      </c>
      <c r="R105" s="480" t="str">
        <f t="shared" si="33"/>
        <v/>
      </c>
      <c r="S105" s="480" t="str">
        <f t="shared" si="33"/>
        <v/>
      </c>
      <c r="T105" s="480" t="str">
        <f t="shared" si="33"/>
        <v/>
      </c>
      <c r="U105" s="1297"/>
    </row>
    <row r="106" spans="2:21" x14ac:dyDescent="0.25">
      <c r="B106" s="424">
        <v>2022</v>
      </c>
      <c r="C106" s="843"/>
      <c r="D106" s="425"/>
      <c r="E106" s="174"/>
      <c r="F106" s="496"/>
      <c r="G106" s="497"/>
      <c r="H106" s="497"/>
      <c r="I106" s="497"/>
      <c r="J106" s="497"/>
      <c r="K106" s="497"/>
      <c r="L106" s="844"/>
      <c r="M106" s="106"/>
      <c r="N106" s="859"/>
      <c r="O106" s="860"/>
      <c r="P106" s="861"/>
      <c r="Q106" s="861"/>
      <c r="R106" s="861"/>
      <c r="S106" s="861"/>
      <c r="T106" s="861"/>
      <c r="U106" s="862"/>
    </row>
    <row r="107" spans="2:21" x14ac:dyDescent="0.25">
      <c r="B107" s="409" t="s">
        <v>38</v>
      </c>
      <c r="C107" s="410">
        <f>Parameters!$C37</f>
        <v>744</v>
      </c>
      <c r="D107" s="411">
        <f>Parameters!G37</f>
        <v>1803</v>
      </c>
      <c r="E107" s="412">
        <f>IFERROR(IF(E$102="Solar",(SUMIFS('Dependable Capacity'!$F$64:$F$69,'Dependable Capacity'!$C$64:$C$69,'Available Energy and Dispatch'!$B$106)*'Available Energy and Dispatch'!E$103*'Available Energy and Dispatch'!$C107),HLOOKUP(E$102,'Dependable Capacity'!$I$58:$P$64,3,FALSE)*$C107*E$103),0)</f>
        <v>0</v>
      </c>
      <c r="F107" s="412">
        <f>IFERROR(IF(F$102="Solar",(SUMIFS('Dependable Capacity'!$F$64:$F$69,'Dependable Capacity'!$C$64:$C$69,'Available Energy and Dispatch'!$B$106)*'Available Energy and Dispatch'!F$103*'Available Energy and Dispatch'!$C107),HLOOKUP(F$102,'Dependable Capacity'!$I$58:$P$64,3,FALSE)*$C107*F$103),0)</f>
        <v>0</v>
      </c>
      <c r="G107" s="412">
        <f>IFERROR(IF(G$102="Solar",(SUMIFS('Dependable Capacity'!$F$64:$F$69,'Dependable Capacity'!$C$64:$C$69,'Available Energy and Dispatch'!$B$106)*'Available Energy and Dispatch'!G$103*'Available Energy and Dispatch'!$C107),HLOOKUP(G$102,'Dependable Capacity'!$I$58:$P$64,3,FALSE)*$C107*G$103),0)</f>
        <v>0</v>
      </c>
      <c r="H107" s="412">
        <f>IFERROR(IF(H$102="Solar",(SUMIFS('Dependable Capacity'!$F$64:$F$69,'Dependable Capacity'!$C$64:$C$69,'Available Energy and Dispatch'!$B$106)*'Available Energy and Dispatch'!H$103*'Available Energy and Dispatch'!$C107),HLOOKUP(H$102,'Dependable Capacity'!$I$58:$P$64,3,FALSE)*$C107*H$103),0)</f>
        <v>0</v>
      </c>
      <c r="I107" s="412">
        <f>IFERROR(IF(I$102="Solar",(SUMIFS('Dependable Capacity'!$F$64:$F$69,'Dependable Capacity'!$C$64:$C$69,'Available Energy and Dispatch'!$B$106)*'Available Energy and Dispatch'!I$103*'Available Energy and Dispatch'!$C107),HLOOKUP(I$102,'Dependable Capacity'!$I$58:$P$64,3,FALSE)*$C107*I$103),0)</f>
        <v>0</v>
      </c>
      <c r="J107" s="412">
        <f>IFERROR(IF(J$102="Solar",(SUMIFS('Dependable Capacity'!$F$64:$F$69,'Dependable Capacity'!$C$64:$C$69,'Available Energy and Dispatch'!$B$106)*'Available Energy and Dispatch'!J$103*'Available Energy and Dispatch'!$C107),HLOOKUP(J$102,'Dependable Capacity'!$I$58:$P$64,3,FALSE)*$C107*J$103),0)</f>
        <v>0</v>
      </c>
      <c r="K107" s="412">
        <f>IFERROR(IF(K$102="Solar",(SUMIFS('Dependable Capacity'!$F$64:$F$69,'Dependable Capacity'!$C$64:$C$69,'Available Energy and Dispatch'!$B$106)*'Available Energy and Dispatch'!K$103*'Available Energy and Dispatch'!$C107),HLOOKUP(K$102,'Dependable Capacity'!$I$58:$P$64,3,FALSE)*$C107*K$103),0)</f>
        <v>0</v>
      </c>
      <c r="L107" s="413" t="str">
        <f t="shared" ref="L107:L118" si="34">IF(SUM($E107:$K107)&gt;=$D107,"YES","NO")</f>
        <v>NO</v>
      </c>
      <c r="M107" s="106"/>
      <c r="N107" s="863">
        <f>IF('Available Energy and Dispatch'!$E107&gt;$D107,$D107,IF('Available Energy and Dispatch'!$E107&lt;$D107,'Available Energy and Dispatch'!$E107,$D107-'Available Energy and Dispatch'!$E107))</f>
        <v>0</v>
      </c>
      <c r="O107" s="864">
        <f>IF(($D107-'Available Energy and Dispatch'!$N107)&gt;'Available Energy and Dispatch'!$F107,'Available Energy and Dispatch'!$F107,$D107-'Available Energy and Dispatch'!$N107)</f>
        <v>0</v>
      </c>
      <c r="P107" s="865">
        <f>IF(($D107-SUM('Available Energy and Dispatch'!$N107:$O107))&gt;'Available Energy and Dispatch'!$G107,'Available Energy and Dispatch'!$G107,(($D107-SUM('Available Energy and Dispatch'!$N107:$O107))))</f>
        <v>0</v>
      </c>
      <c r="Q107" s="865">
        <f>IF(($D107-SUM('Available Energy and Dispatch'!$N107:$P107))&gt;'Available Energy and Dispatch'!$H107,'Available Energy and Dispatch'!$H107,($D107-SUM('Available Energy and Dispatch'!$N107:$P107)))</f>
        <v>0</v>
      </c>
      <c r="R107" s="865">
        <f>IF(($D107-SUM('Available Energy and Dispatch'!$N107:$Q107))&gt;'Available Energy and Dispatch'!$I107,'Available Energy and Dispatch'!$I107,($D107-SUM('Available Energy and Dispatch'!$N107:$Q107)))</f>
        <v>0</v>
      </c>
      <c r="S107" s="865">
        <f>IF(($D107-SUM('Available Energy and Dispatch'!$N107:$R107))&gt;'Available Energy and Dispatch'!$J107,'Available Energy and Dispatch'!$J107,$D107-SUM('Available Energy and Dispatch'!$N107:$R107))</f>
        <v>0</v>
      </c>
      <c r="T107" s="865">
        <f>IF(IF('Available Energy and Dispatch'!$K107=0,"0",$D107-SUM($N107:$S107))&gt;'Available Energy and Dispatch'!$K107,'Available Energy and Dispatch'!$K107,IF('Available Energy and Dispatch'!$K107=0,"0",$D107-SUM($N107:$S107)))</f>
        <v>0</v>
      </c>
      <c r="U107" s="447">
        <f t="shared" ref="U107:U118" si="35">SUM(N107:T107)-$D107</f>
        <v>-1803</v>
      </c>
    </row>
    <row r="108" spans="2:21" x14ac:dyDescent="0.25">
      <c r="B108" s="409" t="s">
        <v>39</v>
      </c>
      <c r="C108" s="410">
        <f>Parameters!$C38</f>
        <v>744</v>
      </c>
      <c r="D108" s="411">
        <f>Parameters!G38</f>
        <v>1854</v>
      </c>
      <c r="E108" s="412">
        <f>IFERROR(IF(E$102="Solar",(SUMIFS('Dependable Capacity'!$F$64:$F$69,'Dependable Capacity'!$C$64:$C$69,'Available Energy and Dispatch'!$B$106)*'Available Energy and Dispatch'!E$103*'Available Energy and Dispatch'!$C108),HLOOKUP(E$102,'Dependable Capacity'!$I$58:$P$64,3,FALSE)*$C108*E$103),0)</f>
        <v>0</v>
      </c>
      <c r="F108" s="412">
        <f>IFERROR(IF(F$102="Solar",(SUMIFS('Dependable Capacity'!$F$64:$F$69,'Dependable Capacity'!$C$64:$C$69,'Available Energy and Dispatch'!$B$106)*'Available Energy and Dispatch'!F$103*'Available Energy and Dispatch'!$C108),HLOOKUP(F$102,'Dependable Capacity'!$I$58:$P$64,3,FALSE)*$C108*F$103),0)</f>
        <v>0</v>
      </c>
      <c r="G108" s="412">
        <f>IFERROR(IF(G$102="Solar",(SUMIFS('Dependable Capacity'!$F$64:$F$69,'Dependable Capacity'!$C$64:$C$69,'Available Energy and Dispatch'!$B$106)*'Available Energy and Dispatch'!G$103*'Available Energy and Dispatch'!$C108),HLOOKUP(G$102,'Dependable Capacity'!$I$58:$P$64,3,FALSE)*$C108*G$103),0)</f>
        <v>0</v>
      </c>
      <c r="H108" s="412">
        <f>IFERROR(IF(H$102="Solar",(SUMIFS('Dependable Capacity'!$F$64:$F$69,'Dependable Capacity'!$C$64:$C$69,'Available Energy and Dispatch'!$B$106)*'Available Energy and Dispatch'!H$103*'Available Energy and Dispatch'!$C108),HLOOKUP(H$102,'Dependable Capacity'!$I$58:$P$64,3,FALSE)*$C108*H$103),0)</f>
        <v>0</v>
      </c>
      <c r="I108" s="412">
        <f>IFERROR(IF(I$102="Solar",(SUMIFS('Dependable Capacity'!$F$64:$F$69,'Dependable Capacity'!$C$64:$C$69,'Available Energy and Dispatch'!$B$106)*'Available Energy and Dispatch'!I$103*'Available Energy and Dispatch'!$C108),HLOOKUP(I$102,'Dependable Capacity'!$I$58:$P$64,3,FALSE)*$C108*I$103),0)</f>
        <v>0</v>
      </c>
      <c r="J108" s="412">
        <f>IFERROR(IF(J$102="Solar",(SUMIFS('Dependable Capacity'!$F$64:$F$69,'Dependable Capacity'!$C$64:$C$69,'Available Energy and Dispatch'!$B$106)*'Available Energy and Dispatch'!J$103*'Available Energy and Dispatch'!$C108),HLOOKUP(J$102,'Dependable Capacity'!$I$58:$P$64,3,FALSE)*$C108*J$103),0)</f>
        <v>0</v>
      </c>
      <c r="K108" s="412">
        <f>IFERROR(IF(K$102="Solar",(SUMIFS('Dependable Capacity'!$F$64:$F$69,'Dependable Capacity'!$C$64:$C$69,'Available Energy and Dispatch'!$B$106)*'Available Energy and Dispatch'!K$103*'Available Energy and Dispatch'!$C108),HLOOKUP(K$102,'Dependable Capacity'!$I$58:$P$64,3,FALSE)*$C108*K$103),0)</f>
        <v>0</v>
      </c>
      <c r="L108" s="413" t="str">
        <f t="shared" si="34"/>
        <v>NO</v>
      </c>
      <c r="M108" s="106"/>
      <c r="N108" s="863">
        <f>IF('Available Energy and Dispatch'!$E108&gt;$D108,$D108,IF('Available Energy and Dispatch'!$E108&lt;$D108,'Available Energy and Dispatch'!$E108,$D108-'Available Energy and Dispatch'!$E108))</f>
        <v>0</v>
      </c>
      <c r="O108" s="864">
        <f>IF(($D108-'Available Energy and Dispatch'!$N108)&gt;'Available Energy and Dispatch'!$F108,'Available Energy and Dispatch'!$F108,$D108-'Available Energy and Dispatch'!$N108)</f>
        <v>0</v>
      </c>
      <c r="P108" s="865">
        <f>IF(($D108-SUM('Available Energy and Dispatch'!$N108:$O108))&gt;'Available Energy and Dispatch'!$G108,'Available Energy and Dispatch'!$G108,(($D108-SUM('Available Energy and Dispatch'!$N108:$O108))))</f>
        <v>0</v>
      </c>
      <c r="Q108" s="865">
        <f>IF(($D108-SUM('Available Energy and Dispatch'!$N108:$P108))&gt;'Available Energy and Dispatch'!$H108,'Available Energy and Dispatch'!$H108,($D108-SUM('Available Energy and Dispatch'!$N108:$P108)))</f>
        <v>0</v>
      </c>
      <c r="R108" s="865">
        <f>IF(($D108-SUM('Available Energy and Dispatch'!$N108:$Q108))&gt;'Available Energy and Dispatch'!$I108,'Available Energy and Dispatch'!$I108,($D108-SUM('Available Energy and Dispatch'!$N108:$Q108)))</f>
        <v>0</v>
      </c>
      <c r="S108" s="865">
        <f>IF(($D108-SUM('Available Energy and Dispatch'!$N108:$R108))&gt;'Available Energy and Dispatch'!$J108,'Available Energy and Dispatch'!$J108,$D108-SUM('Available Energy and Dispatch'!$N108:$R108))</f>
        <v>0</v>
      </c>
      <c r="T108" s="865">
        <f>IF(IF('Available Energy and Dispatch'!$K108=0,"0",$D108-SUM($N108:$S108))&gt;'Available Energy and Dispatch'!$K108,'Available Energy and Dispatch'!$K108,IF('Available Energy and Dispatch'!$K108=0,"0",$D108-SUM($N108:$S108)))</f>
        <v>0</v>
      </c>
      <c r="U108" s="447">
        <f t="shared" si="35"/>
        <v>-1854</v>
      </c>
    </row>
    <row r="109" spans="2:21" x14ac:dyDescent="0.25">
      <c r="B109" s="409" t="s">
        <v>40</v>
      </c>
      <c r="C109" s="410">
        <f>Parameters!$C39</f>
        <v>672</v>
      </c>
      <c r="D109" s="411">
        <f>Parameters!G39</f>
        <v>1818</v>
      </c>
      <c r="E109" s="412">
        <f>IFERROR(IF(E$102="Solar",(SUMIFS('Dependable Capacity'!$F$64:$F$69,'Dependable Capacity'!$C$64:$C$69,'Available Energy and Dispatch'!$B$106)*'Available Energy and Dispatch'!E$103*'Available Energy and Dispatch'!$C109),HLOOKUP(E$102,'Dependable Capacity'!$I$58:$P$64,3,FALSE)*$C109*E$103),0)</f>
        <v>0</v>
      </c>
      <c r="F109" s="412">
        <f>IFERROR(IF(F$102="Solar",(SUMIFS('Dependable Capacity'!$F$64:$F$69,'Dependable Capacity'!$C$64:$C$69,'Available Energy and Dispatch'!$B$106)*'Available Energy and Dispatch'!F$103*'Available Energy and Dispatch'!$C109),HLOOKUP(F$102,'Dependable Capacity'!$I$58:$P$64,3,FALSE)*$C109*F$103),0)</f>
        <v>0</v>
      </c>
      <c r="G109" s="412">
        <f>IFERROR(IF(G$102="Solar",(SUMIFS('Dependable Capacity'!$F$64:$F$69,'Dependable Capacity'!$C$64:$C$69,'Available Energy and Dispatch'!$B$106)*'Available Energy and Dispatch'!G$103*'Available Energy and Dispatch'!$C109),HLOOKUP(G$102,'Dependable Capacity'!$I$58:$P$64,3,FALSE)*$C109*G$103),0)</f>
        <v>0</v>
      </c>
      <c r="H109" s="412">
        <f>IFERROR(IF(H$102="Solar",(SUMIFS('Dependable Capacity'!$F$64:$F$69,'Dependable Capacity'!$C$64:$C$69,'Available Energy and Dispatch'!$B$106)*'Available Energy and Dispatch'!H$103*'Available Energy and Dispatch'!$C109),HLOOKUP(H$102,'Dependable Capacity'!$I$58:$P$64,3,FALSE)*$C109*H$103),0)</f>
        <v>0</v>
      </c>
      <c r="I109" s="412">
        <f>IFERROR(IF(I$102="Solar",(SUMIFS('Dependable Capacity'!$F$64:$F$69,'Dependable Capacity'!$C$64:$C$69,'Available Energy and Dispatch'!$B$106)*'Available Energy and Dispatch'!I$103*'Available Energy and Dispatch'!$C109),HLOOKUP(I$102,'Dependable Capacity'!$I$58:$P$64,3,FALSE)*$C109*I$103),0)</f>
        <v>0</v>
      </c>
      <c r="J109" s="412">
        <f>IFERROR(IF(J$102="Solar",(SUMIFS('Dependable Capacity'!$F$64:$F$69,'Dependable Capacity'!$C$64:$C$69,'Available Energy and Dispatch'!$B$106)*'Available Energy and Dispatch'!J$103*'Available Energy and Dispatch'!$C109),HLOOKUP(J$102,'Dependable Capacity'!$I$58:$P$64,3,FALSE)*$C109*J$103),0)</f>
        <v>0</v>
      </c>
      <c r="K109" s="412">
        <f>IFERROR(IF(K$102="Solar",(SUMIFS('Dependable Capacity'!$F$64:$F$69,'Dependable Capacity'!$C$64:$C$69,'Available Energy and Dispatch'!$B$106)*'Available Energy and Dispatch'!K$103*'Available Energy and Dispatch'!$C109),HLOOKUP(K$102,'Dependable Capacity'!$I$58:$P$64,3,FALSE)*$C109*K$103),0)</f>
        <v>0</v>
      </c>
      <c r="L109" s="413" t="str">
        <f t="shared" si="34"/>
        <v>NO</v>
      </c>
      <c r="M109" s="106"/>
      <c r="N109" s="863">
        <f>IF('Available Energy and Dispatch'!$E109&gt;$D109,$D109,IF('Available Energy and Dispatch'!$E109&lt;$D109,'Available Energy and Dispatch'!$E109,$D109-'Available Energy and Dispatch'!$E109))</f>
        <v>0</v>
      </c>
      <c r="O109" s="864">
        <f>IF(($D109-'Available Energy and Dispatch'!$N109)&gt;'Available Energy and Dispatch'!$F109,'Available Energy and Dispatch'!$F109,$D109-'Available Energy and Dispatch'!$N109)</f>
        <v>0</v>
      </c>
      <c r="P109" s="865">
        <f>IF(($D109-SUM('Available Energy and Dispatch'!$N109:$O109))&gt;'Available Energy and Dispatch'!$G109,'Available Energy and Dispatch'!$G109,(($D109-SUM('Available Energy and Dispatch'!$N109:$O109))))</f>
        <v>0</v>
      </c>
      <c r="Q109" s="865">
        <f>IF(($D109-SUM('Available Energy and Dispatch'!$N109:$P109))&gt;'Available Energy and Dispatch'!$H109,'Available Energy and Dispatch'!$H109,($D109-SUM('Available Energy and Dispatch'!$N109:$P109)))</f>
        <v>0</v>
      </c>
      <c r="R109" s="865">
        <f>IF(($D109-SUM('Available Energy and Dispatch'!$N109:$Q109))&gt;'Available Energy and Dispatch'!$I109,'Available Energy and Dispatch'!$I109,($D109-SUM('Available Energy and Dispatch'!$N109:$Q109)))</f>
        <v>0</v>
      </c>
      <c r="S109" s="865">
        <f>IF(($D109-SUM('Available Energy and Dispatch'!$N109:$R109))&gt;'Available Energy and Dispatch'!$J109,'Available Energy and Dispatch'!$J109,$D109-SUM('Available Energy and Dispatch'!$N109:$R109))</f>
        <v>0</v>
      </c>
      <c r="T109" s="865">
        <f>IF(IF('Available Energy and Dispatch'!$K109=0,"0",$D109-SUM($N109:$S109))&gt;'Available Energy and Dispatch'!$K109,'Available Energy and Dispatch'!$K109,IF('Available Energy and Dispatch'!$K109=0,"0",$D109-SUM($N109:$S109)))</f>
        <v>0</v>
      </c>
      <c r="U109" s="447">
        <f t="shared" si="35"/>
        <v>-1818</v>
      </c>
    </row>
    <row r="110" spans="2:21" x14ac:dyDescent="0.25">
      <c r="B110" s="409" t="s">
        <v>41</v>
      </c>
      <c r="C110" s="410">
        <f>Parameters!$C40</f>
        <v>744</v>
      </c>
      <c r="D110" s="411">
        <f>Parameters!G40</f>
        <v>2136</v>
      </c>
      <c r="E110" s="412">
        <f>IFERROR(IF(E$102="Solar",(SUMIFS('Dependable Capacity'!$F$64:$F$69,'Dependable Capacity'!$C$64:$C$69,'Available Energy and Dispatch'!$B$106)*'Available Energy and Dispatch'!E$103*'Available Energy and Dispatch'!$C110),HLOOKUP(E$102,'Dependable Capacity'!$I$58:$P$64,3,FALSE)*$C110*E$103),0)</f>
        <v>0</v>
      </c>
      <c r="F110" s="412">
        <f>IFERROR(IF(F$102="Solar",(SUMIFS('Dependable Capacity'!$F$64:$F$69,'Dependable Capacity'!$C$64:$C$69,'Available Energy and Dispatch'!$B$106)*'Available Energy and Dispatch'!F$103*'Available Energy and Dispatch'!$C110),HLOOKUP(F$102,'Dependable Capacity'!$I$58:$P$64,3,FALSE)*$C110*F$103),0)</f>
        <v>0</v>
      </c>
      <c r="G110" s="412">
        <f>IFERROR(IF(G$102="Solar",(SUMIFS('Dependable Capacity'!$F$64:$F$69,'Dependable Capacity'!$C$64:$C$69,'Available Energy and Dispatch'!$B$106)*'Available Energy and Dispatch'!G$103*'Available Energy and Dispatch'!$C110),HLOOKUP(G$102,'Dependable Capacity'!$I$58:$P$64,3,FALSE)*$C110*G$103),0)</f>
        <v>0</v>
      </c>
      <c r="H110" s="412">
        <f>IFERROR(IF(H$102="Solar",(SUMIFS('Dependable Capacity'!$F$64:$F$69,'Dependable Capacity'!$C$64:$C$69,'Available Energy and Dispatch'!$B$106)*'Available Energy and Dispatch'!H$103*'Available Energy and Dispatch'!$C110),HLOOKUP(H$102,'Dependable Capacity'!$I$58:$P$64,3,FALSE)*$C110*H$103),0)</f>
        <v>0</v>
      </c>
      <c r="I110" s="412">
        <f>IFERROR(IF(I$102="Solar",(SUMIFS('Dependable Capacity'!$F$64:$F$69,'Dependable Capacity'!$C$64:$C$69,'Available Energy and Dispatch'!$B$106)*'Available Energy and Dispatch'!I$103*'Available Energy and Dispatch'!$C110),HLOOKUP(I$102,'Dependable Capacity'!$I$58:$P$64,3,FALSE)*$C110*I$103),0)</f>
        <v>0</v>
      </c>
      <c r="J110" s="412">
        <f>IFERROR(IF(J$102="Solar",(SUMIFS('Dependable Capacity'!$F$64:$F$69,'Dependable Capacity'!$C$64:$C$69,'Available Energy and Dispatch'!$B$106)*'Available Energy and Dispatch'!J$103*'Available Energy and Dispatch'!$C110),HLOOKUP(J$102,'Dependable Capacity'!$I$58:$P$64,3,FALSE)*$C110*J$103),0)</f>
        <v>0</v>
      </c>
      <c r="K110" s="412">
        <f>IFERROR(IF(K$102="Solar",(SUMIFS('Dependable Capacity'!$F$64:$F$69,'Dependable Capacity'!$C$64:$C$69,'Available Energy and Dispatch'!$B$106)*'Available Energy and Dispatch'!K$103*'Available Energy and Dispatch'!$C110),HLOOKUP(K$102,'Dependable Capacity'!$I$58:$P$64,3,FALSE)*$C110*K$103),0)</f>
        <v>0</v>
      </c>
      <c r="L110" s="413" t="str">
        <f t="shared" si="34"/>
        <v>NO</v>
      </c>
      <c r="M110" s="106"/>
      <c r="N110" s="863">
        <f>IF('Available Energy and Dispatch'!$E110&gt;$D110,$D110,IF('Available Energy and Dispatch'!$E110&lt;$D110,'Available Energy and Dispatch'!$E110,$D110-'Available Energy and Dispatch'!$E110))</f>
        <v>0</v>
      </c>
      <c r="O110" s="864">
        <f>IF(($D110-'Available Energy and Dispatch'!$N110)&gt;'Available Energy and Dispatch'!$F110,'Available Energy and Dispatch'!$F110,$D110-'Available Energy and Dispatch'!$N110)</f>
        <v>0</v>
      </c>
      <c r="P110" s="865">
        <f>IF(($D110-SUM('Available Energy and Dispatch'!$N110:$O110))&gt;'Available Energy and Dispatch'!$G110,'Available Energy and Dispatch'!$G110,(($D110-SUM('Available Energy and Dispatch'!$N110:$O110))))</f>
        <v>0</v>
      </c>
      <c r="Q110" s="865">
        <f>IF(($D110-SUM('Available Energy and Dispatch'!$N110:$P110))&gt;'Available Energy and Dispatch'!$H110,'Available Energy and Dispatch'!$H110,($D110-SUM('Available Energy and Dispatch'!$N110:$P110)))</f>
        <v>0</v>
      </c>
      <c r="R110" s="865">
        <f>IF(($D110-SUM('Available Energy and Dispatch'!$N110:$Q110))&gt;'Available Energy and Dispatch'!$I110,'Available Energy and Dispatch'!$I110,($D110-SUM('Available Energy and Dispatch'!$N110:$Q110)))</f>
        <v>0</v>
      </c>
      <c r="S110" s="865">
        <f>IF(($D110-SUM('Available Energy and Dispatch'!$N110:$R110))&gt;'Available Energy and Dispatch'!$J110,'Available Energy and Dispatch'!$J110,$D110-SUM('Available Energy and Dispatch'!$N110:$R110))</f>
        <v>0</v>
      </c>
      <c r="T110" s="865">
        <f>IF(IF('Available Energy and Dispatch'!$K110=0,"0",$D110-SUM($N110:$S110))&gt;'Available Energy and Dispatch'!$K110,'Available Energy and Dispatch'!$K110,IF('Available Energy and Dispatch'!$K110=0,"0",$D110-SUM($N110:$S110)))</f>
        <v>0</v>
      </c>
      <c r="U110" s="447">
        <f t="shared" si="35"/>
        <v>-2136</v>
      </c>
    </row>
    <row r="111" spans="2:21" x14ac:dyDescent="0.25">
      <c r="B111" s="409" t="s">
        <v>42</v>
      </c>
      <c r="C111" s="410">
        <f>Parameters!$C41</f>
        <v>720</v>
      </c>
      <c r="D111" s="411">
        <f>Parameters!G41</f>
        <v>2311</v>
      </c>
      <c r="E111" s="412">
        <f>IFERROR(IF(E$102="Solar",(SUMIFS('Dependable Capacity'!$F$64:$F$69,'Dependable Capacity'!$C$64:$C$69,'Available Energy and Dispatch'!$B$106)*'Available Energy and Dispatch'!E$103*'Available Energy and Dispatch'!$C111),HLOOKUP(E$102,'Dependable Capacity'!$I$58:$P$64,3,FALSE)*$C111*E$103),0)</f>
        <v>0</v>
      </c>
      <c r="F111" s="412">
        <f>IFERROR(IF(F$102="Solar",(SUMIFS('Dependable Capacity'!$F$64:$F$69,'Dependable Capacity'!$C$64:$C$69,'Available Energy and Dispatch'!$B$106)*'Available Energy and Dispatch'!F$103*'Available Energy and Dispatch'!$C111),HLOOKUP(F$102,'Dependable Capacity'!$I$58:$P$64,3,FALSE)*$C111*F$103),0)</f>
        <v>0</v>
      </c>
      <c r="G111" s="412">
        <f>IFERROR(IF(G$102="Solar",(SUMIFS('Dependable Capacity'!$F$64:$F$69,'Dependable Capacity'!$C$64:$C$69,'Available Energy and Dispatch'!$B$106)*'Available Energy and Dispatch'!G$103*'Available Energy and Dispatch'!$C111),HLOOKUP(G$102,'Dependable Capacity'!$I$58:$P$64,3,FALSE)*$C111*G$103),0)</f>
        <v>0</v>
      </c>
      <c r="H111" s="412">
        <f>IFERROR(IF(H$102="Solar",(SUMIFS('Dependable Capacity'!$F$64:$F$69,'Dependable Capacity'!$C$64:$C$69,'Available Energy and Dispatch'!$B$106)*'Available Energy and Dispatch'!H$103*'Available Energy and Dispatch'!$C111),HLOOKUP(H$102,'Dependable Capacity'!$I$58:$P$64,3,FALSE)*$C111*H$103),0)</f>
        <v>0</v>
      </c>
      <c r="I111" s="412">
        <f>IFERROR(IF(I$102="Solar",(SUMIFS('Dependable Capacity'!$F$64:$F$69,'Dependable Capacity'!$C$64:$C$69,'Available Energy and Dispatch'!$B$106)*'Available Energy and Dispatch'!I$103*'Available Energy and Dispatch'!$C111),HLOOKUP(I$102,'Dependable Capacity'!$I$58:$P$64,3,FALSE)*$C111*I$103),0)</f>
        <v>0</v>
      </c>
      <c r="J111" s="412">
        <f>IFERROR(IF(J$102="Solar",(SUMIFS('Dependable Capacity'!$F$64:$F$69,'Dependable Capacity'!$C$64:$C$69,'Available Energy and Dispatch'!$B$106)*'Available Energy and Dispatch'!J$103*'Available Energy and Dispatch'!$C111),HLOOKUP(J$102,'Dependable Capacity'!$I$58:$P$64,3,FALSE)*$C111*J$103),0)</f>
        <v>0</v>
      </c>
      <c r="K111" s="412">
        <f>IFERROR(IF(K$102="Solar",(SUMIFS('Dependable Capacity'!$F$64:$F$69,'Dependable Capacity'!$C$64:$C$69,'Available Energy and Dispatch'!$B$106)*'Available Energy and Dispatch'!K$103*'Available Energy and Dispatch'!$C111),HLOOKUP(K$102,'Dependable Capacity'!$I$58:$P$64,3,FALSE)*$C111*K$103),0)</f>
        <v>0</v>
      </c>
      <c r="L111" s="413" t="str">
        <f t="shared" si="34"/>
        <v>NO</v>
      </c>
      <c r="M111" s="106"/>
      <c r="N111" s="863">
        <f>IF('Available Energy and Dispatch'!$E111&gt;$D111,$D111,IF('Available Energy and Dispatch'!$E111&lt;$D111,'Available Energy and Dispatch'!$E111,$D111-'Available Energy and Dispatch'!$E111))</f>
        <v>0</v>
      </c>
      <c r="O111" s="864">
        <f>IF(($D111-'Available Energy and Dispatch'!$N111)&gt;'Available Energy and Dispatch'!$F111,'Available Energy and Dispatch'!$F111,$D111-'Available Energy and Dispatch'!$N111)</f>
        <v>0</v>
      </c>
      <c r="P111" s="865">
        <f>IF(($D111-SUM('Available Energy and Dispatch'!$N111:$O111))&gt;'Available Energy and Dispatch'!$G111,'Available Energy and Dispatch'!$G111,(($D111-SUM('Available Energy and Dispatch'!$N111:$O111))))</f>
        <v>0</v>
      </c>
      <c r="Q111" s="865">
        <f>IF(($D111-SUM('Available Energy and Dispatch'!$N111:$P111))&gt;'Available Energy and Dispatch'!$H111,'Available Energy and Dispatch'!$H111,($D111-SUM('Available Energy and Dispatch'!$N111:$P111)))</f>
        <v>0</v>
      </c>
      <c r="R111" s="865">
        <f>IF(($D111-SUM('Available Energy and Dispatch'!$N111:$Q111))&gt;'Available Energy and Dispatch'!$I111,'Available Energy and Dispatch'!$I111,($D111-SUM('Available Energy and Dispatch'!$N111:$Q111)))</f>
        <v>0</v>
      </c>
      <c r="S111" s="865">
        <f>IF(($D111-SUM('Available Energy and Dispatch'!$N111:$R111))&gt;'Available Energy and Dispatch'!$J111,'Available Energy and Dispatch'!$J111,$D111-SUM('Available Energy and Dispatch'!$N111:$R111))</f>
        <v>0</v>
      </c>
      <c r="T111" s="865">
        <f>IF(IF('Available Energy and Dispatch'!$K111=0,"0",$D111-SUM($N111:$S111))&gt;'Available Energy and Dispatch'!$K111,'Available Energy and Dispatch'!$K111,IF('Available Energy and Dispatch'!$K111=0,"0",$D111-SUM($N111:$S111)))</f>
        <v>0</v>
      </c>
      <c r="U111" s="447">
        <f t="shared" si="35"/>
        <v>-2311</v>
      </c>
    </row>
    <row r="112" spans="2:21" x14ac:dyDescent="0.25">
      <c r="B112" s="409" t="s">
        <v>43</v>
      </c>
      <c r="C112" s="410">
        <f>Parameters!$C42</f>
        <v>744</v>
      </c>
      <c r="D112" s="411">
        <f>Parameters!G42</f>
        <v>2099</v>
      </c>
      <c r="E112" s="412">
        <f>IFERROR(IF(E$102="Solar",(SUMIFS('Dependable Capacity'!$F$64:$F$69,'Dependable Capacity'!$C$64:$C$69,'Available Energy and Dispatch'!$B$106)*'Available Energy and Dispatch'!E$103*'Available Energy and Dispatch'!$C112),HLOOKUP(E$102,'Dependable Capacity'!$I$58:$P$64,3,FALSE)*$C112*E$103),0)</f>
        <v>0</v>
      </c>
      <c r="F112" s="412">
        <f>IFERROR(IF(F$102="Solar",(SUMIFS('Dependable Capacity'!$F$64:$F$69,'Dependable Capacity'!$C$64:$C$69,'Available Energy and Dispatch'!$B$106)*'Available Energy and Dispatch'!F$103*'Available Energy and Dispatch'!$C112),HLOOKUP(F$102,'Dependable Capacity'!$I$58:$P$64,3,FALSE)*$C112*F$103),0)</f>
        <v>0</v>
      </c>
      <c r="G112" s="412">
        <f>IFERROR(IF(G$102="Solar",(SUMIFS('Dependable Capacity'!$F$64:$F$69,'Dependable Capacity'!$C$64:$C$69,'Available Energy and Dispatch'!$B$106)*'Available Energy and Dispatch'!G$103*'Available Energy and Dispatch'!$C112),HLOOKUP(G$102,'Dependable Capacity'!$I$58:$P$64,3,FALSE)*$C112*G$103),0)</f>
        <v>0</v>
      </c>
      <c r="H112" s="412">
        <f>IFERROR(IF(H$102="Solar",(SUMIFS('Dependable Capacity'!$F$64:$F$69,'Dependable Capacity'!$C$64:$C$69,'Available Energy and Dispatch'!$B$106)*'Available Energy and Dispatch'!H$103*'Available Energy and Dispatch'!$C112),HLOOKUP(H$102,'Dependable Capacity'!$I$58:$P$64,3,FALSE)*$C112*H$103),0)</f>
        <v>0</v>
      </c>
      <c r="I112" s="412">
        <f>IFERROR(IF(I$102="Solar",(SUMIFS('Dependable Capacity'!$F$64:$F$69,'Dependable Capacity'!$C$64:$C$69,'Available Energy and Dispatch'!$B$106)*'Available Energy and Dispatch'!I$103*'Available Energy and Dispatch'!$C112),HLOOKUP(I$102,'Dependable Capacity'!$I$58:$P$64,3,FALSE)*$C112*I$103),0)</f>
        <v>0</v>
      </c>
      <c r="J112" s="412">
        <f>IFERROR(IF(J$102="Solar",(SUMIFS('Dependable Capacity'!$F$64:$F$69,'Dependable Capacity'!$C$64:$C$69,'Available Energy and Dispatch'!$B$106)*'Available Energy and Dispatch'!J$103*'Available Energy and Dispatch'!$C112),HLOOKUP(J$102,'Dependable Capacity'!$I$58:$P$64,3,FALSE)*$C112*J$103),0)</f>
        <v>0</v>
      </c>
      <c r="K112" s="412">
        <f>IFERROR(IF(K$102="Solar",(SUMIFS('Dependable Capacity'!$F$64:$F$69,'Dependable Capacity'!$C$64:$C$69,'Available Energy and Dispatch'!$B$106)*'Available Energy and Dispatch'!K$103*'Available Energy and Dispatch'!$C112),HLOOKUP(K$102,'Dependable Capacity'!$I$58:$P$64,3,FALSE)*$C112*K$103),0)</f>
        <v>0</v>
      </c>
      <c r="L112" s="413" t="str">
        <f t="shared" si="34"/>
        <v>NO</v>
      </c>
      <c r="M112" s="106"/>
      <c r="N112" s="863">
        <f>IF('Available Energy and Dispatch'!$E112&gt;$D112,$D112,IF('Available Energy and Dispatch'!$E112&lt;$D112,'Available Energy and Dispatch'!$E112,$D112-'Available Energy and Dispatch'!$E112))</f>
        <v>0</v>
      </c>
      <c r="O112" s="864">
        <f>IF(($D112-'Available Energy and Dispatch'!$N112)&gt;'Available Energy and Dispatch'!$F112,'Available Energy and Dispatch'!$F112,$D112-'Available Energy and Dispatch'!$N112)</f>
        <v>0</v>
      </c>
      <c r="P112" s="865">
        <f>IF(($D112-SUM('Available Energy and Dispatch'!$N112:$O112))&gt;'Available Energy and Dispatch'!$G112,'Available Energy and Dispatch'!$G112,(($D112-SUM('Available Energy and Dispatch'!$N112:$O112))))</f>
        <v>0</v>
      </c>
      <c r="Q112" s="865">
        <f>IF(($D112-SUM('Available Energy and Dispatch'!$N112:$P112))&gt;'Available Energy and Dispatch'!$H112,'Available Energy and Dispatch'!$H112,($D112-SUM('Available Energy and Dispatch'!$N112:$P112)))</f>
        <v>0</v>
      </c>
      <c r="R112" s="865">
        <f>IF(($D112-SUM('Available Energy and Dispatch'!$N112:$Q112))&gt;'Available Energy and Dispatch'!$I112,'Available Energy and Dispatch'!$I112,($D112-SUM('Available Energy and Dispatch'!$N112:$Q112)))</f>
        <v>0</v>
      </c>
      <c r="S112" s="865">
        <f>IF(($D112-SUM('Available Energy and Dispatch'!$N112:$R112))&gt;'Available Energy and Dispatch'!$J112,'Available Energy and Dispatch'!$J112,$D112-SUM('Available Energy and Dispatch'!$N112:$R112))</f>
        <v>0</v>
      </c>
      <c r="T112" s="865">
        <f>IF(IF('Available Energy and Dispatch'!$K112=0,"0",$D112-SUM($N112:$S112))&gt;'Available Energy and Dispatch'!$K112,'Available Energy and Dispatch'!$K112,IF('Available Energy and Dispatch'!$K112=0,"0",$D112-SUM($N112:$S112)))</f>
        <v>0</v>
      </c>
      <c r="U112" s="447">
        <f t="shared" si="35"/>
        <v>-2099</v>
      </c>
    </row>
    <row r="113" spans="2:21" x14ac:dyDescent="0.25">
      <c r="B113" s="409" t="s">
        <v>44</v>
      </c>
      <c r="C113" s="410">
        <f>Parameters!$C43</f>
        <v>720</v>
      </c>
      <c r="D113" s="411">
        <f>Parameters!G43</f>
        <v>1789</v>
      </c>
      <c r="E113" s="412">
        <f>IFERROR(IF(E$102="Solar",(SUMIFS('Dependable Capacity'!$F$64:$F$69,'Dependable Capacity'!$C$64:$C$69,'Available Energy and Dispatch'!$B$106)*'Available Energy and Dispatch'!E$103*'Available Energy and Dispatch'!$C113),HLOOKUP(E$102,'Dependable Capacity'!$I$58:$P$64,3,FALSE)*$C113*E$103),0)</f>
        <v>0</v>
      </c>
      <c r="F113" s="412">
        <f>IFERROR(IF(F$102="Solar",(SUMIFS('Dependable Capacity'!$F$64:$F$69,'Dependable Capacity'!$C$64:$C$69,'Available Energy and Dispatch'!$B$106)*'Available Energy and Dispatch'!F$103*'Available Energy and Dispatch'!$C113),HLOOKUP(F$102,'Dependable Capacity'!$I$58:$P$64,3,FALSE)*$C113*F$103),0)</f>
        <v>0</v>
      </c>
      <c r="G113" s="412">
        <f>IFERROR(IF(G$102="Solar",(SUMIFS('Dependable Capacity'!$F$64:$F$69,'Dependable Capacity'!$C$64:$C$69,'Available Energy and Dispatch'!$B$106)*'Available Energy and Dispatch'!G$103*'Available Energy and Dispatch'!$C113),HLOOKUP(G$102,'Dependable Capacity'!$I$58:$P$64,3,FALSE)*$C113*G$103),0)</f>
        <v>0</v>
      </c>
      <c r="H113" s="412">
        <f>IFERROR(IF(H$102="Solar",(SUMIFS('Dependable Capacity'!$F$64:$F$69,'Dependable Capacity'!$C$64:$C$69,'Available Energy and Dispatch'!$B$106)*'Available Energy and Dispatch'!H$103*'Available Energy and Dispatch'!$C113),HLOOKUP(H$102,'Dependable Capacity'!$I$58:$P$64,3,FALSE)*$C113*H$103),0)</f>
        <v>0</v>
      </c>
      <c r="I113" s="412">
        <f>IFERROR(IF(I$102="Solar",(SUMIFS('Dependable Capacity'!$F$64:$F$69,'Dependable Capacity'!$C$64:$C$69,'Available Energy and Dispatch'!$B$106)*'Available Energy and Dispatch'!I$103*'Available Energy and Dispatch'!$C113),HLOOKUP(I$102,'Dependable Capacity'!$I$58:$P$64,3,FALSE)*$C113*I$103),0)</f>
        <v>0</v>
      </c>
      <c r="J113" s="412">
        <f>IFERROR(IF(J$102="Solar",(SUMIFS('Dependable Capacity'!$F$64:$F$69,'Dependable Capacity'!$C$64:$C$69,'Available Energy and Dispatch'!$B$106)*'Available Energy and Dispatch'!J$103*'Available Energy and Dispatch'!$C113),HLOOKUP(J$102,'Dependable Capacity'!$I$58:$P$64,3,FALSE)*$C113*J$103),0)</f>
        <v>0</v>
      </c>
      <c r="K113" s="412">
        <f>IFERROR(IF(K$102="Solar",(SUMIFS('Dependable Capacity'!$F$64:$F$69,'Dependable Capacity'!$C$64:$C$69,'Available Energy and Dispatch'!$B$106)*'Available Energy and Dispatch'!K$103*'Available Energy and Dispatch'!$C113),HLOOKUP(K$102,'Dependable Capacity'!$I$58:$P$64,3,FALSE)*$C113*K$103),0)</f>
        <v>0</v>
      </c>
      <c r="L113" s="413" t="str">
        <f t="shared" si="34"/>
        <v>NO</v>
      </c>
      <c r="M113" s="106"/>
      <c r="N113" s="863">
        <f>IF('Available Energy and Dispatch'!$E113&gt;$D113,$D113,IF('Available Energy and Dispatch'!$E113&lt;$D113,'Available Energy and Dispatch'!$E113,$D113-'Available Energy and Dispatch'!$E113))</f>
        <v>0</v>
      </c>
      <c r="O113" s="864">
        <f>IF(($D113-'Available Energy and Dispatch'!$N113)&gt;'Available Energy and Dispatch'!$F113,'Available Energy and Dispatch'!$F113,$D113-'Available Energy and Dispatch'!$N113)</f>
        <v>0</v>
      </c>
      <c r="P113" s="865">
        <f>IF(($D113-SUM('Available Energy and Dispatch'!$N113:$O113))&gt;'Available Energy and Dispatch'!$G113,'Available Energy and Dispatch'!$G113,(($D113-SUM('Available Energy and Dispatch'!$N113:$O113))))</f>
        <v>0</v>
      </c>
      <c r="Q113" s="865">
        <f>IF(($D113-SUM('Available Energy and Dispatch'!$N113:$P113))&gt;'Available Energy and Dispatch'!$H113,'Available Energy and Dispatch'!$H113,($D113-SUM('Available Energy and Dispatch'!$N113:$P113)))</f>
        <v>0</v>
      </c>
      <c r="R113" s="865">
        <f>IF(($D113-SUM('Available Energy and Dispatch'!$N113:$Q113))&gt;'Available Energy and Dispatch'!$I113,'Available Energy and Dispatch'!$I113,($D113-SUM('Available Energy and Dispatch'!$N113:$Q113)))</f>
        <v>0</v>
      </c>
      <c r="S113" s="865">
        <f>IF(($D113-SUM('Available Energy and Dispatch'!$N113:$R113))&gt;'Available Energy and Dispatch'!$J113,'Available Energy and Dispatch'!$J113,$D113-SUM('Available Energy and Dispatch'!$N113:$R113))</f>
        <v>0</v>
      </c>
      <c r="T113" s="865">
        <f>IF(IF('Available Energy and Dispatch'!$K113=0,"0",$D113-SUM($N113:$S113))&gt;'Available Energy and Dispatch'!$K113,'Available Energy and Dispatch'!$K113,IF('Available Energy and Dispatch'!$K113=0,"0",$D113-SUM($N113:$S113)))</f>
        <v>0</v>
      </c>
      <c r="U113" s="447">
        <f t="shared" si="35"/>
        <v>-1789</v>
      </c>
    </row>
    <row r="114" spans="2:21" x14ac:dyDescent="0.25">
      <c r="B114" s="409" t="s">
        <v>45</v>
      </c>
      <c r="C114" s="410">
        <f>Parameters!$C44</f>
        <v>744</v>
      </c>
      <c r="D114" s="411">
        <f>Parameters!G44</f>
        <v>1874</v>
      </c>
      <c r="E114" s="412">
        <f>IFERROR(IF(E$102="Solar",(SUMIFS('Dependable Capacity'!$F$64:$F$69,'Dependable Capacity'!$C$64:$C$69,'Available Energy and Dispatch'!$B$106)*'Available Energy and Dispatch'!E$103*'Available Energy and Dispatch'!$C114),HLOOKUP(E$102,'Dependable Capacity'!$I$58:$P$64,3,FALSE)*$C114*E$103),0)</f>
        <v>0</v>
      </c>
      <c r="F114" s="412">
        <f>IFERROR(IF(F$102="Solar",(SUMIFS('Dependable Capacity'!$F$64:$F$69,'Dependable Capacity'!$C$64:$C$69,'Available Energy and Dispatch'!$B$106)*'Available Energy and Dispatch'!F$103*'Available Energy and Dispatch'!$C114),HLOOKUP(F$102,'Dependable Capacity'!$I$58:$P$64,3,FALSE)*$C114*F$103),0)</f>
        <v>0</v>
      </c>
      <c r="G114" s="412">
        <f>IFERROR(IF(G$102="Solar",(SUMIFS('Dependable Capacity'!$F$64:$F$69,'Dependable Capacity'!$C$64:$C$69,'Available Energy and Dispatch'!$B$106)*'Available Energy and Dispatch'!G$103*'Available Energy and Dispatch'!$C114),HLOOKUP(G$102,'Dependable Capacity'!$I$58:$P$64,3,FALSE)*$C114*G$103),0)</f>
        <v>0</v>
      </c>
      <c r="H114" s="412">
        <f>IFERROR(IF(H$102="Solar",(SUMIFS('Dependable Capacity'!$F$64:$F$69,'Dependable Capacity'!$C$64:$C$69,'Available Energy and Dispatch'!$B$106)*'Available Energy and Dispatch'!H$103*'Available Energy and Dispatch'!$C114),HLOOKUP(H$102,'Dependable Capacity'!$I$58:$P$64,3,FALSE)*$C114*H$103),0)</f>
        <v>0</v>
      </c>
      <c r="I114" s="412">
        <f>IFERROR(IF(I$102="Solar",(SUMIFS('Dependable Capacity'!$F$64:$F$69,'Dependable Capacity'!$C$64:$C$69,'Available Energy and Dispatch'!$B$106)*'Available Energy and Dispatch'!I$103*'Available Energy and Dispatch'!$C114),HLOOKUP(I$102,'Dependable Capacity'!$I$58:$P$64,3,FALSE)*$C114*I$103),0)</f>
        <v>0</v>
      </c>
      <c r="J114" s="412">
        <f>IFERROR(IF(J$102="Solar",(SUMIFS('Dependable Capacity'!$F$64:$F$69,'Dependable Capacity'!$C$64:$C$69,'Available Energy and Dispatch'!$B$106)*'Available Energy and Dispatch'!J$103*'Available Energy and Dispatch'!$C114),HLOOKUP(J$102,'Dependable Capacity'!$I$58:$P$64,3,FALSE)*$C114*J$103),0)</f>
        <v>0</v>
      </c>
      <c r="K114" s="412">
        <f>IFERROR(IF(K$102="Solar",(SUMIFS('Dependable Capacity'!$F$64:$F$69,'Dependable Capacity'!$C$64:$C$69,'Available Energy and Dispatch'!$B$106)*'Available Energy and Dispatch'!K$103*'Available Energy and Dispatch'!$C114),HLOOKUP(K$102,'Dependable Capacity'!$I$58:$P$64,3,FALSE)*$C114*K$103),0)</f>
        <v>0</v>
      </c>
      <c r="L114" s="413" t="str">
        <f t="shared" si="34"/>
        <v>NO</v>
      </c>
      <c r="M114" s="106"/>
      <c r="N114" s="863">
        <f>IF('Available Energy and Dispatch'!$E114&gt;$D114,$D114,IF('Available Energy and Dispatch'!$E114&lt;$D114,'Available Energy and Dispatch'!$E114,$D114-'Available Energy and Dispatch'!$E114))</f>
        <v>0</v>
      </c>
      <c r="O114" s="864">
        <f>IF(($D114-'Available Energy and Dispatch'!$N114)&gt;'Available Energy and Dispatch'!$F114,'Available Energy and Dispatch'!$F114,$D114-'Available Energy and Dispatch'!$N114)</f>
        <v>0</v>
      </c>
      <c r="P114" s="865">
        <f>IF(($D114-SUM('Available Energy and Dispatch'!$N114:$O114))&gt;'Available Energy and Dispatch'!$G114,'Available Energy and Dispatch'!$G114,(($D114-SUM('Available Energy and Dispatch'!$N114:$O114))))</f>
        <v>0</v>
      </c>
      <c r="Q114" s="865">
        <f>IF(($D114-SUM('Available Energy and Dispatch'!$N114:$P114))&gt;'Available Energy and Dispatch'!$H114,'Available Energy and Dispatch'!$H114,($D114-SUM('Available Energy and Dispatch'!$N114:$P114)))</f>
        <v>0</v>
      </c>
      <c r="R114" s="865">
        <f>IF(($D114-SUM('Available Energy and Dispatch'!$N114:$Q114))&gt;'Available Energy and Dispatch'!$I114,'Available Energy and Dispatch'!$I114,($D114-SUM('Available Energy and Dispatch'!$N114:$Q114)))</f>
        <v>0</v>
      </c>
      <c r="S114" s="865">
        <f>IF(($D114-SUM('Available Energy and Dispatch'!$N114:$R114))&gt;'Available Energy and Dispatch'!$J114,'Available Energy and Dispatch'!$J114,$D114-SUM('Available Energy and Dispatch'!$N114:$R114))</f>
        <v>0</v>
      </c>
      <c r="T114" s="865">
        <f>IF(IF('Available Energy and Dispatch'!$K114=0,"0",$D114-SUM($N114:$S114))&gt;'Available Energy and Dispatch'!$K114,'Available Energy and Dispatch'!$K114,IF('Available Energy and Dispatch'!$K114=0,"0",$D114-SUM($N114:$S114)))</f>
        <v>0</v>
      </c>
      <c r="U114" s="447">
        <f t="shared" si="35"/>
        <v>-1874</v>
      </c>
    </row>
    <row r="115" spans="2:21" x14ac:dyDescent="0.25">
      <c r="B115" s="409" t="s">
        <v>46</v>
      </c>
      <c r="C115" s="410">
        <f>Parameters!$C45</f>
        <v>744</v>
      </c>
      <c r="D115" s="411">
        <f>Parameters!G45</f>
        <v>1870</v>
      </c>
      <c r="E115" s="412">
        <f>IFERROR(IF(E$102="Solar",(SUMIFS('Dependable Capacity'!$F$64:$F$69,'Dependable Capacity'!$C$64:$C$69,'Available Energy and Dispatch'!$B$106)*'Available Energy and Dispatch'!E$103*'Available Energy and Dispatch'!$C115),HLOOKUP(E$102,'Dependable Capacity'!$I$58:$P$64,3,FALSE)*$C115*E$103),0)</f>
        <v>0</v>
      </c>
      <c r="F115" s="412">
        <f>IFERROR(IF(F$102="Solar",(SUMIFS('Dependable Capacity'!$F$64:$F$69,'Dependable Capacity'!$C$64:$C$69,'Available Energy and Dispatch'!$B$106)*'Available Energy and Dispatch'!F$103*'Available Energy and Dispatch'!$C115),HLOOKUP(F$102,'Dependable Capacity'!$I$58:$P$64,3,FALSE)*$C115*F$103),0)</f>
        <v>0</v>
      </c>
      <c r="G115" s="412">
        <f>IFERROR(IF(G$102="Solar",(SUMIFS('Dependable Capacity'!$F$64:$F$69,'Dependable Capacity'!$C$64:$C$69,'Available Energy and Dispatch'!$B$106)*'Available Energy and Dispatch'!G$103*'Available Energy and Dispatch'!$C115),HLOOKUP(G$102,'Dependable Capacity'!$I$58:$P$64,3,FALSE)*$C115*G$103),0)</f>
        <v>0</v>
      </c>
      <c r="H115" s="412">
        <f>IFERROR(IF(H$102="Solar",(SUMIFS('Dependable Capacity'!$F$64:$F$69,'Dependable Capacity'!$C$64:$C$69,'Available Energy and Dispatch'!$B$106)*'Available Energy and Dispatch'!H$103*'Available Energy and Dispatch'!$C115),HLOOKUP(H$102,'Dependable Capacity'!$I$58:$P$64,3,FALSE)*$C115*H$103),0)</f>
        <v>0</v>
      </c>
      <c r="I115" s="412">
        <f>IFERROR(IF(I$102="Solar",(SUMIFS('Dependable Capacity'!$F$64:$F$69,'Dependable Capacity'!$C$64:$C$69,'Available Energy and Dispatch'!$B$106)*'Available Energy and Dispatch'!I$103*'Available Energy and Dispatch'!$C115),HLOOKUP(I$102,'Dependable Capacity'!$I$58:$P$64,3,FALSE)*$C115*I$103),0)</f>
        <v>0</v>
      </c>
      <c r="J115" s="412">
        <f>IFERROR(IF(J$102="Solar",(SUMIFS('Dependable Capacity'!$F$64:$F$69,'Dependable Capacity'!$C$64:$C$69,'Available Energy and Dispatch'!$B$106)*'Available Energy and Dispatch'!J$103*'Available Energy and Dispatch'!$C115),HLOOKUP(J$102,'Dependable Capacity'!$I$58:$P$64,3,FALSE)*$C115*J$103),0)</f>
        <v>0</v>
      </c>
      <c r="K115" s="412">
        <f>IFERROR(IF(K$102="Solar",(SUMIFS('Dependable Capacity'!$F$64:$F$69,'Dependable Capacity'!$C$64:$C$69,'Available Energy and Dispatch'!$B$106)*'Available Energy and Dispatch'!K$103*'Available Energy and Dispatch'!$C115),HLOOKUP(K$102,'Dependable Capacity'!$I$58:$P$64,3,FALSE)*$C115*K$103),0)</f>
        <v>0</v>
      </c>
      <c r="L115" s="413" t="str">
        <f t="shared" si="34"/>
        <v>NO</v>
      </c>
      <c r="M115" s="106"/>
      <c r="N115" s="863">
        <f>IF('Available Energy and Dispatch'!$E115&gt;$D115,$D115,IF('Available Energy and Dispatch'!$E115&lt;$D115,'Available Energy and Dispatch'!$E115,$D115-'Available Energy and Dispatch'!$E115))</f>
        <v>0</v>
      </c>
      <c r="O115" s="864">
        <f>IF(($D115-'Available Energy and Dispatch'!$N115)&gt;'Available Energy and Dispatch'!$F115,'Available Energy and Dispatch'!$F115,$D115-'Available Energy and Dispatch'!$N115)</f>
        <v>0</v>
      </c>
      <c r="P115" s="865">
        <f>IF(($D115-SUM('Available Energy and Dispatch'!$N115:$O115))&gt;'Available Energy and Dispatch'!$G115,'Available Energy and Dispatch'!$G115,(($D115-SUM('Available Energy and Dispatch'!$N115:$O115))))</f>
        <v>0</v>
      </c>
      <c r="Q115" s="865">
        <f>IF(($D115-SUM('Available Energy and Dispatch'!$N115:$P115))&gt;'Available Energy and Dispatch'!$H115,'Available Energy and Dispatch'!$H115,($D115-SUM('Available Energy and Dispatch'!$N115:$P115)))</f>
        <v>0</v>
      </c>
      <c r="R115" s="865">
        <f>IF(($D115-SUM('Available Energy and Dispatch'!$N115:$Q115))&gt;'Available Energy and Dispatch'!$I115,'Available Energy and Dispatch'!$I115,($D115-SUM('Available Energy and Dispatch'!$N115:$Q115)))</f>
        <v>0</v>
      </c>
      <c r="S115" s="865">
        <f>IF(($D115-SUM('Available Energy and Dispatch'!$N115:$R115))&gt;'Available Energy and Dispatch'!$J115,'Available Energy and Dispatch'!$J115,$D115-SUM('Available Energy and Dispatch'!$N115:$R115))</f>
        <v>0</v>
      </c>
      <c r="T115" s="865">
        <f>IF(IF('Available Energy and Dispatch'!$K115=0,"0",$D115-SUM($N115:$S115))&gt;'Available Energy and Dispatch'!$K115,'Available Energy and Dispatch'!$K115,IF('Available Energy and Dispatch'!$K115=0,"0",$D115-SUM($N115:$S115)))</f>
        <v>0</v>
      </c>
      <c r="U115" s="447">
        <f t="shared" si="35"/>
        <v>-1870</v>
      </c>
    </row>
    <row r="116" spans="2:21" x14ac:dyDescent="0.25">
      <c r="B116" s="409" t="s">
        <v>47</v>
      </c>
      <c r="C116" s="410">
        <f>Parameters!$C46</f>
        <v>720</v>
      </c>
      <c r="D116" s="411">
        <f>Parameters!G46</f>
        <v>2076</v>
      </c>
      <c r="E116" s="412">
        <f>IFERROR(IF(E$102="Solar",(SUMIFS('Dependable Capacity'!$F$64:$F$69,'Dependable Capacity'!$C$64:$C$69,'Available Energy and Dispatch'!$B$106)*'Available Energy and Dispatch'!E$103*'Available Energy and Dispatch'!$C116),HLOOKUP(E$102,'Dependable Capacity'!$I$58:$P$64,3,FALSE)*$C116*E$103),0)</f>
        <v>0</v>
      </c>
      <c r="F116" s="412">
        <f>IFERROR(IF(F$102="Solar",(SUMIFS('Dependable Capacity'!$F$64:$F$69,'Dependable Capacity'!$C$64:$C$69,'Available Energy and Dispatch'!$B$106)*'Available Energy and Dispatch'!F$103*'Available Energy and Dispatch'!$C116),HLOOKUP(F$102,'Dependable Capacity'!$I$58:$P$64,3,FALSE)*$C116*F$103),0)</f>
        <v>0</v>
      </c>
      <c r="G116" s="412">
        <f>IFERROR(IF(G$102="Solar",(SUMIFS('Dependable Capacity'!$F$64:$F$69,'Dependable Capacity'!$C$64:$C$69,'Available Energy and Dispatch'!$B$106)*'Available Energy and Dispatch'!G$103*'Available Energy and Dispatch'!$C116),HLOOKUP(G$102,'Dependable Capacity'!$I$58:$P$64,3,FALSE)*$C116*G$103),0)</f>
        <v>0</v>
      </c>
      <c r="H116" s="412">
        <f>IFERROR(IF(H$102="Solar",(SUMIFS('Dependable Capacity'!$F$64:$F$69,'Dependable Capacity'!$C$64:$C$69,'Available Energy and Dispatch'!$B$106)*'Available Energy and Dispatch'!H$103*'Available Energy and Dispatch'!$C116),HLOOKUP(H$102,'Dependable Capacity'!$I$58:$P$64,3,FALSE)*$C116*H$103),0)</f>
        <v>0</v>
      </c>
      <c r="I116" s="412">
        <f>IFERROR(IF(I$102="Solar",(SUMIFS('Dependable Capacity'!$F$64:$F$69,'Dependable Capacity'!$C$64:$C$69,'Available Energy and Dispatch'!$B$106)*'Available Energy and Dispatch'!I$103*'Available Energy and Dispatch'!$C116),HLOOKUP(I$102,'Dependable Capacity'!$I$58:$P$64,3,FALSE)*$C116*I$103),0)</f>
        <v>0</v>
      </c>
      <c r="J116" s="412">
        <f>IFERROR(IF(J$102="Solar",(SUMIFS('Dependable Capacity'!$F$64:$F$69,'Dependable Capacity'!$C$64:$C$69,'Available Energy and Dispatch'!$B$106)*'Available Energy and Dispatch'!J$103*'Available Energy and Dispatch'!$C116),HLOOKUP(J$102,'Dependable Capacity'!$I$58:$P$64,3,FALSE)*$C116*J$103),0)</f>
        <v>0</v>
      </c>
      <c r="K116" s="412">
        <f>IFERROR(IF(K$102="Solar",(SUMIFS('Dependable Capacity'!$F$64:$F$69,'Dependable Capacity'!$C$64:$C$69,'Available Energy and Dispatch'!$B$106)*'Available Energy and Dispatch'!K$103*'Available Energy and Dispatch'!$C116),HLOOKUP(K$102,'Dependable Capacity'!$I$58:$P$64,3,FALSE)*$C116*K$103),0)</f>
        <v>0</v>
      </c>
      <c r="L116" s="413" t="str">
        <f t="shared" si="34"/>
        <v>NO</v>
      </c>
      <c r="M116" s="106"/>
      <c r="N116" s="863">
        <f>IF('Available Energy and Dispatch'!$E116&gt;$D116,$D116,IF('Available Energy and Dispatch'!$E116&lt;$D116,'Available Energy and Dispatch'!$E116,$D116-'Available Energy and Dispatch'!$E116))</f>
        <v>0</v>
      </c>
      <c r="O116" s="864">
        <f>IF(($D116-'Available Energy and Dispatch'!$N116)&gt;'Available Energy and Dispatch'!$F116,'Available Energy and Dispatch'!$F116,$D116-'Available Energy and Dispatch'!$N116)</f>
        <v>0</v>
      </c>
      <c r="P116" s="865">
        <f>IF(($D116-SUM('Available Energy and Dispatch'!$N116:$O116))&gt;'Available Energy and Dispatch'!$G116,'Available Energy and Dispatch'!$G116,(($D116-SUM('Available Energy and Dispatch'!$N116:$O116))))</f>
        <v>0</v>
      </c>
      <c r="Q116" s="865">
        <f>IF(($D116-SUM('Available Energy and Dispatch'!$N116:$P116))&gt;'Available Energy and Dispatch'!$H116,'Available Energy and Dispatch'!$H116,($D116-SUM('Available Energy and Dispatch'!$N116:$P116)))</f>
        <v>0</v>
      </c>
      <c r="R116" s="865">
        <f>IF(($D116-SUM('Available Energy and Dispatch'!$N116:$Q116))&gt;'Available Energy and Dispatch'!$I116,'Available Energy and Dispatch'!$I116,($D116-SUM('Available Energy and Dispatch'!$N116:$Q116)))</f>
        <v>0</v>
      </c>
      <c r="S116" s="865">
        <f>IF(($D116-SUM('Available Energy and Dispatch'!$N116:$R116))&gt;'Available Energy and Dispatch'!$J116,'Available Energy and Dispatch'!$J116,$D116-SUM('Available Energy and Dispatch'!$N116:$R116))</f>
        <v>0</v>
      </c>
      <c r="T116" s="865">
        <f>IF(IF('Available Energy and Dispatch'!$K116=0,"0",$D116-SUM($N116:$S116))&gt;'Available Energy and Dispatch'!$K116,'Available Energy and Dispatch'!$K116,IF('Available Energy and Dispatch'!$K116=0,"0",$D116-SUM($N116:$S116)))</f>
        <v>0</v>
      </c>
      <c r="U116" s="447">
        <f t="shared" si="35"/>
        <v>-2076</v>
      </c>
    </row>
    <row r="117" spans="2:21" x14ac:dyDescent="0.25">
      <c r="B117" s="409" t="s">
        <v>48</v>
      </c>
      <c r="C117" s="410">
        <f>Parameters!$C47</f>
        <v>744</v>
      </c>
      <c r="D117" s="411">
        <f>Parameters!G47</f>
        <v>2172</v>
      </c>
      <c r="E117" s="412">
        <f>IFERROR(IF(E$102="Solar",(SUMIFS('Dependable Capacity'!$F$64:$F$69,'Dependable Capacity'!$C$64:$C$69,'Available Energy and Dispatch'!$B$106)*'Available Energy and Dispatch'!E$103*'Available Energy and Dispatch'!$C117),HLOOKUP(E$102,'Dependable Capacity'!$I$58:$P$64,3,FALSE)*$C117*E$103),0)</f>
        <v>0</v>
      </c>
      <c r="F117" s="412">
        <f>IFERROR(IF(F$102="Solar",(SUMIFS('Dependable Capacity'!$F$64:$F$69,'Dependable Capacity'!$C$64:$C$69,'Available Energy and Dispatch'!$B$106)*'Available Energy and Dispatch'!F$103*'Available Energy and Dispatch'!$C117),HLOOKUP(F$102,'Dependable Capacity'!$I$58:$P$64,3,FALSE)*$C117*F$103),0)</f>
        <v>0</v>
      </c>
      <c r="G117" s="412">
        <f>IFERROR(IF(G$102="Solar",(SUMIFS('Dependable Capacity'!$F$64:$F$69,'Dependable Capacity'!$C$64:$C$69,'Available Energy and Dispatch'!$B$106)*'Available Energy and Dispatch'!G$103*'Available Energy and Dispatch'!$C117),HLOOKUP(G$102,'Dependable Capacity'!$I$58:$P$64,3,FALSE)*$C117*G$103),0)</f>
        <v>0</v>
      </c>
      <c r="H117" s="412">
        <f>IFERROR(IF(H$102="Solar",(SUMIFS('Dependable Capacity'!$F$64:$F$69,'Dependable Capacity'!$C$64:$C$69,'Available Energy and Dispatch'!$B$106)*'Available Energy and Dispatch'!H$103*'Available Energy and Dispatch'!$C117),HLOOKUP(H$102,'Dependable Capacity'!$I$58:$P$64,3,FALSE)*$C117*H$103),0)</f>
        <v>0</v>
      </c>
      <c r="I117" s="412">
        <f>IFERROR(IF(I$102="Solar",(SUMIFS('Dependable Capacity'!$F$64:$F$69,'Dependable Capacity'!$C$64:$C$69,'Available Energy and Dispatch'!$B$106)*'Available Energy and Dispatch'!I$103*'Available Energy and Dispatch'!$C117),HLOOKUP(I$102,'Dependable Capacity'!$I$58:$P$64,3,FALSE)*$C117*I$103),0)</f>
        <v>0</v>
      </c>
      <c r="J117" s="412">
        <f>IFERROR(IF(J$102="Solar",(SUMIFS('Dependable Capacity'!$F$64:$F$69,'Dependable Capacity'!$C$64:$C$69,'Available Energy and Dispatch'!$B$106)*'Available Energy and Dispatch'!J$103*'Available Energy and Dispatch'!$C117),HLOOKUP(J$102,'Dependable Capacity'!$I$58:$P$64,3,FALSE)*$C117*J$103),0)</f>
        <v>0</v>
      </c>
      <c r="K117" s="412">
        <f>IFERROR(IF(K$102="Solar",(SUMIFS('Dependable Capacity'!$F$64:$F$69,'Dependable Capacity'!$C$64:$C$69,'Available Energy and Dispatch'!$B$106)*'Available Energy and Dispatch'!K$103*'Available Energy and Dispatch'!$C117),HLOOKUP(K$102,'Dependable Capacity'!$I$58:$P$64,3,FALSE)*$C117*K$103),0)</f>
        <v>0</v>
      </c>
      <c r="L117" s="413" t="str">
        <f t="shared" si="34"/>
        <v>NO</v>
      </c>
      <c r="M117" s="106"/>
      <c r="N117" s="863">
        <f>IF('Available Energy and Dispatch'!$E117&gt;$D117,$D117,IF('Available Energy and Dispatch'!$E117&lt;$D117,'Available Energy and Dispatch'!$E117,$D117-'Available Energy and Dispatch'!$E117))</f>
        <v>0</v>
      </c>
      <c r="O117" s="864">
        <f>IF(($D117-'Available Energy and Dispatch'!$N117)&gt;'Available Energy and Dispatch'!$F117,'Available Energy and Dispatch'!$F117,$D117-'Available Energy and Dispatch'!$N117)</f>
        <v>0</v>
      </c>
      <c r="P117" s="865">
        <f>IF(($D117-SUM('Available Energy and Dispatch'!$N117:$O117))&gt;'Available Energy and Dispatch'!$G117,'Available Energy and Dispatch'!$G117,(($D117-SUM('Available Energy and Dispatch'!$N117:$O117))))</f>
        <v>0</v>
      </c>
      <c r="Q117" s="865">
        <f>IF(($D117-SUM('Available Energy and Dispatch'!$N117:$P117))&gt;'Available Energy and Dispatch'!$H117,'Available Energy and Dispatch'!$H117,($D117-SUM('Available Energy and Dispatch'!$N117:$P117)))</f>
        <v>0</v>
      </c>
      <c r="R117" s="865">
        <f>IF(($D117-SUM('Available Energy and Dispatch'!$N117:$Q117))&gt;'Available Energy and Dispatch'!$I117,'Available Energy and Dispatch'!$I117,($D117-SUM('Available Energy and Dispatch'!$N117:$Q117)))</f>
        <v>0</v>
      </c>
      <c r="S117" s="865">
        <f>IF(($D117-SUM('Available Energy and Dispatch'!$N117:$R117))&gt;'Available Energy and Dispatch'!$J117,'Available Energy and Dispatch'!$J117,$D117-SUM('Available Energy and Dispatch'!$N117:$R117))</f>
        <v>0</v>
      </c>
      <c r="T117" s="865">
        <f>IF(IF('Available Energy and Dispatch'!$K117=0,"0",$D117-SUM($N117:$S117))&gt;'Available Energy and Dispatch'!$K117,'Available Energy and Dispatch'!$K117,IF('Available Energy and Dispatch'!$K117=0,"0",$D117-SUM($N117:$S117)))</f>
        <v>0</v>
      </c>
      <c r="U117" s="447">
        <f t="shared" si="35"/>
        <v>-2172</v>
      </c>
    </row>
    <row r="118" spans="2:21" x14ac:dyDescent="0.25">
      <c r="B118" s="409" t="s">
        <v>49</v>
      </c>
      <c r="C118" s="410">
        <f>Parameters!$C48</f>
        <v>720</v>
      </c>
      <c r="D118" s="411">
        <f>Parameters!G48</f>
        <v>2035</v>
      </c>
      <c r="E118" s="412">
        <f>IFERROR(IF(E$102="Solar",(SUMIFS('Dependable Capacity'!$F$64:$F$69,'Dependable Capacity'!$C$64:$C$69,'Available Energy and Dispatch'!$B$106)*'Available Energy and Dispatch'!E$103*'Available Energy and Dispatch'!$C118),HLOOKUP(E$102,'Dependable Capacity'!$I$58:$P$64,3,FALSE)*$C118*E$103),0)</f>
        <v>0</v>
      </c>
      <c r="F118" s="412">
        <f>IFERROR(IF(F$102="Solar",(SUMIFS('Dependable Capacity'!$F$64:$F$69,'Dependable Capacity'!$C$64:$C$69,'Available Energy and Dispatch'!$B$106)*'Available Energy and Dispatch'!F$103*'Available Energy and Dispatch'!$C118),HLOOKUP(F$102,'Dependable Capacity'!$I$58:$P$64,3,FALSE)*$C118*F$103),0)</f>
        <v>0</v>
      </c>
      <c r="G118" s="412">
        <f>IFERROR(IF(G$102="Solar",(SUMIFS('Dependable Capacity'!$F$64:$F$69,'Dependable Capacity'!$C$64:$C$69,'Available Energy and Dispatch'!$B$106)*'Available Energy and Dispatch'!G$103*'Available Energy and Dispatch'!$C118),HLOOKUP(G$102,'Dependable Capacity'!$I$58:$P$64,3,FALSE)*$C118*G$103),0)</f>
        <v>0</v>
      </c>
      <c r="H118" s="412">
        <f>IFERROR(IF(H$102="Solar",(SUMIFS('Dependable Capacity'!$F$64:$F$69,'Dependable Capacity'!$C$64:$C$69,'Available Energy and Dispatch'!$B$106)*'Available Energy and Dispatch'!H$103*'Available Energy and Dispatch'!$C118),HLOOKUP(H$102,'Dependable Capacity'!$I$58:$P$64,3,FALSE)*$C118*H$103),0)</f>
        <v>0</v>
      </c>
      <c r="I118" s="412">
        <f>IFERROR(IF(I$102="Solar",(SUMIFS('Dependable Capacity'!$F$64:$F$69,'Dependable Capacity'!$C$64:$C$69,'Available Energy and Dispatch'!$B$106)*'Available Energy and Dispatch'!I$103*'Available Energy and Dispatch'!$C118),HLOOKUP(I$102,'Dependable Capacity'!$I$58:$P$64,3,FALSE)*$C118*I$103),0)</f>
        <v>0</v>
      </c>
      <c r="J118" s="412">
        <f>IFERROR(IF(J$102="Solar",(SUMIFS('Dependable Capacity'!$F$64:$F$69,'Dependable Capacity'!$C$64:$C$69,'Available Energy and Dispatch'!$B$106)*'Available Energy and Dispatch'!J$103*'Available Energy and Dispatch'!$C118),HLOOKUP(J$102,'Dependable Capacity'!$I$58:$P$64,3,FALSE)*$C118*J$103),0)</f>
        <v>0</v>
      </c>
      <c r="K118" s="412">
        <f>IFERROR(IF(K$102="Solar",(SUMIFS('Dependable Capacity'!$F$64:$F$69,'Dependable Capacity'!$C$64:$C$69,'Available Energy and Dispatch'!$B$106)*'Available Energy and Dispatch'!K$103*'Available Energy and Dispatch'!$C118),HLOOKUP(K$102,'Dependable Capacity'!$I$58:$P$64,3,FALSE)*$C118*K$103),0)</f>
        <v>0</v>
      </c>
      <c r="L118" s="413" t="str">
        <f t="shared" si="34"/>
        <v>NO</v>
      </c>
      <c r="M118" s="106"/>
      <c r="N118" s="863">
        <f>IF('Available Energy and Dispatch'!$E118&gt;$D118,$D118,IF('Available Energy and Dispatch'!$E118&lt;$D118,'Available Energy and Dispatch'!$E118,$D118-'Available Energy and Dispatch'!$E118))</f>
        <v>0</v>
      </c>
      <c r="O118" s="864">
        <f>IF(($D118-'Available Energy and Dispatch'!$N118)&gt;'Available Energy and Dispatch'!$F118,'Available Energy and Dispatch'!$F118,$D118-'Available Energy and Dispatch'!$N118)</f>
        <v>0</v>
      </c>
      <c r="P118" s="865">
        <f>IF(($D118-SUM('Available Energy and Dispatch'!$N118:$O118))&gt;'Available Energy and Dispatch'!$G118,'Available Energy and Dispatch'!$G118,(($D118-SUM('Available Energy and Dispatch'!$N118:$O118))))</f>
        <v>0</v>
      </c>
      <c r="Q118" s="865">
        <f>IF(($D118-SUM('Available Energy and Dispatch'!$N118:$P118))&gt;'Available Energy and Dispatch'!$H118,'Available Energy and Dispatch'!$H118,($D118-SUM('Available Energy and Dispatch'!$N118:$P118)))</f>
        <v>0</v>
      </c>
      <c r="R118" s="865">
        <f>IF(($D118-SUM('Available Energy and Dispatch'!$N118:$Q118))&gt;'Available Energy and Dispatch'!$I118,'Available Energy and Dispatch'!$I118,($D118-SUM('Available Energy and Dispatch'!$N118:$Q118)))</f>
        <v>0</v>
      </c>
      <c r="S118" s="865">
        <f>IF(($D118-SUM('Available Energy and Dispatch'!$N118:$R118))&gt;'Available Energy and Dispatch'!$J118,'Available Energy and Dispatch'!$J118,$D118-SUM('Available Energy and Dispatch'!$N118:$R118))</f>
        <v>0</v>
      </c>
      <c r="T118" s="865">
        <f>IF(IF('Available Energy and Dispatch'!$K118=0,"0",$D118-SUM($N118:$S118))&gt;'Available Energy and Dispatch'!$K118,'Available Energy and Dispatch'!$K118,IF('Available Energy and Dispatch'!$K118=0,"0",$D118-SUM($N118:$S118)))</f>
        <v>0</v>
      </c>
      <c r="U118" s="447">
        <f t="shared" si="35"/>
        <v>-2035</v>
      </c>
    </row>
    <row r="119" spans="2:21" ht="13.8" thickBot="1" x14ac:dyDescent="0.3">
      <c r="B119" s="394"/>
      <c r="C119" s="414"/>
      <c r="D119" s="415">
        <f>SUM(D107:D118)</f>
        <v>23837</v>
      </c>
      <c r="E119" s="416">
        <f t="shared" ref="E119:K119" si="36">SUM(E107:E118)</f>
        <v>0</v>
      </c>
      <c r="F119" s="416">
        <f t="shared" si="36"/>
        <v>0</v>
      </c>
      <c r="G119" s="417">
        <f t="shared" si="36"/>
        <v>0</v>
      </c>
      <c r="H119" s="417">
        <f t="shared" si="36"/>
        <v>0</v>
      </c>
      <c r="I119" s="417">
        <f t="shared" si="36"/>
        <v>0</v>
      </c>
      <c r="J119" s="417">
        <f t="shared" si="36"/>
        <v>0</v>
      </c>
      <c r="K119" s="417">
        <f t="shared" si="36"/>
        <v>0</v>
      </c>
      <c r="L119" s="418"/>
      <c r="M119" s="106"/>
      <c r="N119" s="866">
        <f>SUM(N107:N118)</f>
        <v>0</v>
      </c>
      <c r="O119" s="867">
        <f t="shared" ref="O119:T119" si="37">SUM(O107:O118)</f>
        <v>0</v>
      </c>
      <c r="P119" s="867">
        <f t="shared" si="37"/>
        <v>0</v>
      </c>
      <c r="Q119" s="867">
        <f t="shared" si="37"/>
        <v>0</v>
      </c>
      <c r="R119" s="867">
        <f t="shared" si="37"/>
        <v>0</v>
      </c>
      <c r="S119" s="867">
        <f t="shared" si="37"/>
        <v>0</v>
      </c>
      <c r="T119" s="867">
        <f t="shared" si="37"/>
        <v>0</v>
      </c>
      <c r="U119" s="449"/>
    </row>
    <row r="120" spans="2:21" s="53" customFormat="1" ht="13.8" thickBot="1" x14ac:dyDescent="0.3">
      <c r="B120" s="171"/>
      <c r="C120" s="184"/>
      <c r="D120" s="185"/>
      <c r="E120" s="186"/>
      <c r="F120" s="186"/>
      <c r="G120" s="185"/>
      <c r="H120" s="185"/>
      <c r="I120" s="185"/>
      <c r="J120" s="185"/>
      <c r="K120" s="185"/>
      <c r="L120" s="184"/>
      <c r="M120" s="54"/>
      <c r="N120" s="190"/>
      <c r="O120" s="190"/>
      <c r="P120" s="190"/>
      <c r="Q120" s="190"/>
      <c r="R120" s="190"/>
      <c r="S120" s="190"/>
      <c r="T120" s="190"/>
      <c r="U120" s="187"/>
    </row>
    <row r="121" spans="2:21" x14ac:dyDescent="0.25">
      <c r="B121" s="419">
        <v>2023</v>
      </c>
      <c r="C121" s="405"/>
      <c r="D121" s="420"/>
      <c r="E121" s="406"/>
      <c r="F121" s="432"/>
      <c r="G121" s="406"/>
      <c r="H121" s="406"/>
      <c r="I121" s="405"/>
      <c r="J121" s="406"/>
      <c r="K121" s="406"/>
      <c r="L121" s="423"/>
      <c r="M121" s="838" t="s">
        <v>304</v>
      </c>
      <c r="N121" s="505" t="str">
        <f>IF(N$102="Hydro",HLOOKUP(N$102,'Dependable Capacity'!$I$58:$P$64,4,FALSE),IF(N$102="Solar",HLOOKUP(N$102,'Dependable Capacity'!$I$58:$P$64,4,FALSE),IF(N$102="Biomass",HLOOKUP(N$102,'Dependable Capacity'!$I$58:$P$64,4,FALSE),IF(N$102="Biodiesel",HLOOKUP(N$102,'Dependable Capacity'!$I$58:$P$64,4,FALSE),IF(N$102="LNG",HLOOKUP(N$102,'Dependable Capacity'!$I$58:$P$64,4,FALSE),IF(N$102="Bunker",HLOOKUP(N$102,'Dependable Capacity'!$I$58:$P$64,4,FALSE),IF(N$102="LFO Diesel",HLOOKUP(N$102,'Dependable Capacity'!$I$58:$P$64,4,FALSE),"")))))))</f>
        <v/>
      </c>
      <c r="O121" s="506" t="str">
        <f>IF(O$102="Hydro",HLOOKUP(O$102,'Dependable Capacity'!$I$58:$P$64,4,FALSE),IF(O$102="Solar",HLOOKUP(O$102,'Dependable Capacity'!$I$58:$P$64,4,FALSE),IF(O$102="Biomass",HLOOKUP(O$102,'Dependable Capacity'!$I$58:$P$64,4,FALSE),IF(O$102="Biodiesel",HLOOKUP(O$102,'Dependable Capacity'!$I$58:$P$64,4,FALSE),IF(O$102="LNG",HLOOKUP(O$102,'Dependable Capacity'!$I$58:$P$64,4,FALSE),IF(O$102="Bunker",HLOOKUP(O$102,'Dependable Capacity'!$I$58:$P$64,4,FALSE),IF(O$102="LFO Diesel",HLOOKUP(O$102,'Dependable Capacity'!$I$58:$P$64,4,FALSE),"")))))))</f>
        <v/>
      </c>
      <c r="P121" s="506" t="str">
        <f>IF(P$102="Hydro",HLOOKUP(P$102,'Dependable Capacity'!$I$58:$P$64,4,FALSE),IF(P$102="Solar",HLOOKUP(P$102,'Dependable Capacity'!$I$58:$P$64,4,FALSE),IF(P$102="Biomass",HLOOKUP(P$102,'Dependable Capacity'!$I$58:$P$64,4,FALSE),IF(P$102="Biodiesel",HLOOKUP(P$102,'Dependable Capacity'!$I$58:$P$64,4,FALSE),IF(P$102="LNG",HLOOKUP(P$102,'Dependable Capacity'!$I$58:$P$64,4,FALSE),IF(P$102="Bunker",HLOOKUP(P$102,'Dependable Capacity'!$I$58:$P$64,4,FALSE),IF(P$102="LFO Diesel",HLOOKUP(P$102,'Dependable Capacity'!$I$58:$P$64,4,FALSE),"")))))))</f>
        <v/>
      </c>
      <c r="Q121" s="506" t="str">
        <f>IF(Q$102="Hydro",HLOOKUP(Q$102,'Dependable Capacity'!$I$58:$P$64,4,FALSE),IF(Q$102="Solar",HLOOKUP(Q$102,'Dependable Capacity'!$I$58:$P$64,4,FALSE),IF(Q$102="Biomass",HLOOKUP(Q$102,'Dependable Capacity'!$I$58:$P$64,4,FALSE),IF(Q$102="Biodiesel",HLOOKUP(Q$102,'Dependable Capacity'!$I$58:$P$64,4,FALSE),IF(Q$102="LNG",HLOOKUP(Q$102,'Dependable Capacity'!$I$58:$P$64,4,FALSE),IF(Q$102="Bunker",HLOOKUP(Q$102,'Dependable Capacity'!$I$58:$P$64,4,FALSE),IF(Q$102="LFO Diesel",HLOOKUP(Q$102,'Dependable Capacity'!$I$58:$P$64,4,FALSE),"")))))))</f>
        <v/>
      </c>
      <c r="R121" s="506" t="str">
        <f>IF(R$102="Hydro",HLOOKUP(R$102,'Dependable Capacity'!$I$58:$P$64,4,FALSE),IF(R$102="Solar",HLOOKUP(R$102,'Dependable Capacity'!$I$58:$P$64,4,FALSE),IF(R$102="Biomass",HLOOKUP(R$102,'Dependable Capacity'!$I$58:$P$64,4,FALSE),IF(R$102="Biodiesel",HLOOKUP(R$102,'Dependable Capacity'!$I$58:$P$64,4,FALSE),IF(R$102="LNG",HLOOKUP(R$102,'Dependable Capacity'!$I$58:$P$64,4,FALSE),IF(R$102="Bunker",HLOOKUP(R$102,'Dependable Capacity'!$I$58:$P$64,4,FALSE),IF(R$102="LFO Diesel",HLOOKUP(R$102,'Dependable Capacity'!$I$58:$P$64,4,FALSE),"")))))))</f>
        <v/>
      </c>
      <c r="S121" s="506" t="str">
        <f>IF(S$102="Hydro",HLOOKUP(S$102,'Dependable Capacity'!$I$58:$P$64,4,FALSE),IF(S$102="Solar",HLOOKUP(S$102,'Dependable Capacity'!$I$58:$P$64,4,FALSE),IF(S$102="Biomass",HLOOKUP(S$102,'Dependable Capacity'!$I$58:$P$64,4,FALSE),IF(S$102="Biodiesel",HLOOKUP(S$102,'Dependable Capacity'!$I$58:$P$64,4,FALSE),IF(S$102="LNG",HLOOKUP(S$102,'Dependable Capacity'!$I$58:$P$64,4,FALSE),IF(S$102="Bunker",HLOOKUP(S$102,'Dependable Capacity'!$I$58:$P$64,4,FALSE),IF(S$102="LFO Diesel",HLOOKUP(S$102,'Dependable Capacity'!$I$58:$P$64,4,FALSE),"")))))))</f>
        <v/>
      </c>
      <c r="T121" s="506" t="str">
        <f>IF(T$102="Hydro",HLOOKUP(T$102,'Dependable Capacity'!$I$58:$P$64,4,FALSE),IF(T$102="Solar",HLOOKUP(T$102,'Dependable Capacity'!$I$58:$P$64,4,FALSE),IF(T$102="Biomass",HLOOKUP(T$102,'Dependable Capacity'!$I$58:$P$64,4,FALSE),IF(T$102="Biodiesel",HLOOKUP(T$102,'Dependable Capacity'!$I$58:$P$64,4,FALSE),IF(T$102="LNG",HLOOKUP(T$102,'Dependable Capacity'!$I$58:$P$64,4,FALSE),IF(T$102="Bunker",HLOOKUP(T$102,'Dependable Capacity'!$I$58:$P$64,4,FALSE),IF(T$102="LFO Diesel",HLOOKUP(T$102,'Dependable Capacity'!$I$58:$P$64,4,FALSE),"")))))))</f>
        <v/>
      </c>
      <c r="U121" s="507"/>
    </row>
    <row r="122" spans="2:21" x14ac:dyDescent="0.25">
      <c r="B122" s="424"/>
      <c r="C122" s="410"/>
      <c r="D122" s="425"/>
      <c r="E122" s="411"/>
      <c r="F122" s="433"/>
      <c r="G122" s="411"/>
      <c r="H122" s="411"/>
      <c r="I122" s="410"/>
      <c r="J122" s="411"/>
      <c r="K122" s="411"/>
      <c r="L122" s="429"/>
      <c r="M122" s="838" t="s">
        <v>303</v>
      </c>
      <c r="N122" s="508" t="str">
        <f>IFERROR(N135/8760/N121,"")</f>
        <v/>
      </c>
      <c r="O122" s="504" t="str">
        <f t="shared" ref="O122:T122" si="38">IFERROR(O135/8760/O121,"")</f>
        <v/>
      </c>
      <c r="P122" s="504" t="str">
        <f t="shared" si="38"/>
        <v/>
      </c>
      <c r="Q122" s="504" t="str">
        <f t="shared" si="38"/>
        <v/>
      </c>
      <c r="R122" s="504" t="str">
        <f t="shared" si="38"/>
        <v/>
      </c>
      <c r="S122" s="504" t="str">
        <f t="shared" si="38"/>
        <v/>
      </c>
      <c r="T122" s="504" t="str">
        <f t="shared" si="38"/>
        <v/>
      </c>
      <c r="U122" s="509"/>
    </row>
    <row r="123" spans="2:21" x14ac:dyDescent="0.25">
      <c r="B123" s="409" t="s">
        <v>38</v>
      </c>
      <c r="C123" s="410">
        <f t="shared" ref="C123:C134" si="39">C107</f>
        <v>744</v>
      </c>
      <c r="D123" s="411">
        <f>Parameters!I37</f>
        <v>1920</v>
      </c>
      <c r="E123" s="430">
        <f>IFERROR(IF(E$102="Solar",(SUMIFS('Dependable Capacity'!$F$64:$F$69,'Dependable Capacity'!$C$64:$C$69,'Available Energy and Dispatch'!$B$121)*'Available Energy and Dispatch'!E$103*'Available Energy and Dispatch'!$C123),HLOOKUP(E$102,'Dependable Capacity'!$I$58:$P$64,4,FALSE)*$C123*E$103),0)</f>
        <v>0</v>
      </c>
      <c r="F123" s="430">
        <f>IFERROR(IF(F$102="Solar",(SUMIFS('Dependable Capacity'!$F$64:$F$69,'Dependable Capacity'!$C$64:$C$69,'Available Energy and Dispatch'!$B$121)*'Available Energy and Dispatch'!F$103*'Available Energy and Dispatch'!$C123),HLOOKUP(F$102,'Dependable Capacity'!$I$58:$P$64,4,FALSE)*$C123*F$103),0)</f>
        <v>0</v>
      </c>
      <c r="G123" s="430">
        <f>IFERROR(IF(G$102="Solar",(SUMIFS('Dependable Capacity'!$F$64:$F$69,'Dependable Capacity'!$C$64:$C$69,'Available Energy and Dispatch'!$B$121)*'Available Energy and Dispatch'!G$103*'Available Energy and Dispatch'!$C123),HLOOKUP(G$102,'Dependable Capacity'!$I$58:$P$64,4,FALSE)*$C123*G$103),0)</f>
        <v>0</v>
      </c>
      <c r="H123" s="430">
        <f>IFERROR(IF(H$102="Solar",(SUMIFS('Dependable Capacity'!$F$64:$F$69,'Dependable Capacity'!$C$64:$C$69,'Available Energy and Dispatch'!$B$121)*'Available Energy and Dispatch'!H$103*'Available Energy and Dispatch'!$C123),HLOOKUP(H$102,'Dependable Capacity'!$I$58:$P$64,4,FALSE)*$C123*H$103),0)</f>
        <v>0</v>
      </c>
      <c r="I123" s="430">
        <f>IFERROR(IF(I$102="Solar",(SUMIFS('Dependable Capacity'!$F$64:$F$69,'Dependable Capacity'!$C$64:$C$69,'Available Energy and Dispatch'!$B$121)*'Available Energy and Dispatch'!I$103*'Available Energy and Dispatch'!$C123),HLOOKUP(I$102,'Dependable Capacity'!$I$58:$P$64,4,FALSE)*$C123*I$103),0)</f>
        <v>0</v>
      </c>
      <c r="J123" s="430">
        <f>IFERROR(IF(J$102="Solar",(SUMIFS('Dependable Capacity'!$F$64:$F$69,'Dependable Capacity'!$C$64:$C$69,'Available Energy and Dispatch'!$B$121)*'Available Energy and Dispatch'!J$103*'Available Energy and Dispatch'!$C123),HLOOKUP(J$102,'Dependable Capacity'!$I$58:$P$64,4,FALSE)*$C123*J$103),0)</f>
        <v>0</v>
      </c>
      <c r="K123" s="430">
        <f>IFERROR(IF(K$102="Solar",(SUMIFS('Dependable Capacity'!$F$64:$F$69,'Dependable Capacity'!$C$64:$C$69,'Available Energy and Dispatch'!$B$121)*'Available Energy and Dispatch'!K$103*'Available Energy and Dispatch'!$C123),HLOOKUP(K$102,'Dependable Capacity'!$I$58:$P$64,4,FALSE)*$C123*K$103),0)</f>
        <v>0</v>
      </c>
      <c r="L123" s="413" t="str">
        <f t="shared" ref="L123:L134" si="40">IF(SUM($E123:$K123)&gt;=$D123,"YES","NO")</f>
        <v>NO</v>
      </c>
      <c r="M123" s="106"/>
      <c r="N123" s="868">
        <f>IF('Available Energy and Dispatch'!$E123&gt;$D123,$D123,IF('Available Energy and Dispatch'!$E123&lt;$D123,'Available Energy and Dispatch'!$E123,$D123-'Available Energy and Dispatch'!$E123))</f>
        <v>0</v>
      </c>
      <c r="O123" s="869">
        <f>IF(($D123-'Available Energy and Dispatch'!$N123)&gt;'Available Energy and Dispatch'!$F123,'Available Energy and Dispatch'!$F123,$D123-'Available Energy and Dispatch'!$N123)</f>
        <v>0</v>
      </c>
      <c r="P123" s="870">
        <f>IF(($D123-SUM('Available Energy and Dispatch'!$N123:$O123))&gt;'Available Energy and Dispatch'!$G123,'Available Energy and Dispatch'!$G123,(($D123-SUM('Available Energy and Dispatch'!$N123:$O123))))</f>
        <v>0</v>
      </c>
      <c r="Q123" s="870">
        <f>IF(($D123-SUM('Available Energy and Dispatch'!$N123:$P123))&gt;'Available Energy and Dispatch'!$H123,'Available Energy and Dispatch'!$H123,($D123-SUM('Available Energy and Dispatch'!$N123:$P123)))</f>
        <v>0</v>
      </c>
      <c r="R123" s="870">
        <f>IF(($D123-SUM('Available Energy and Dispatch'!$N123:$Q123))&gt;'Available Energy and Dispatch'!$I123,'Available Energy and Dispatch'!$I123,($D123-SUM('Available Energy and Dispatch'!$N123:$Q123)))</f>
        <v>0</v>
      </c>
      <c r="S123" s="870">
        <f>IF(($D123-SUM('Available Energy and Dispatch'!$N123:$R123))&gt;'Available Energy and Dispatch'!$J123,'Available Energy and Dispatch'!$J123,$D123-SUM('Available Energy and Dispatch'!$N123:$R123))</f>
        <v>0</v>
      </c>
      <c r="T123" s="870">
        <f>IF(IF('Available Energy and Dispatch'!$K123=0,"0",$D123-SUM($N123:$S123))&gt;'Available Energy and Dispatch'!$K123,'Available Energy and Dispatch'!$K123,IF('Available Energy and Dispatch'!$K123=0,"0",$D123-SUM($N123:$S123)))</f>
        <v>0</v>
      </c>
      <c r="U123" s="447">
        <f t="shared" ref="U123:U134" si="41">SUM(N123:T123)-$D123</f>
        <v>-1920</v>
      </c>
    </row>
    <row r="124" spans="2:21" x14ac:dyDescent="0.25">
      <c r="B124" s="409" t="s">
        <v>39</v>
      </c>
      <c r="C124" s="410">
        <f t="shared" si="39"/>
        <v>744</v>
      </c>
      <c r="D124" s="411">
        <f>Parameters!I38</f>
        <v>1975</v>
      </c>
      <c r="E124" s="430">
        <f>IFERROR(IF(E$102="Solar",(SUMIFS('Dependable Capacity'!$F$64:$F$69,'Dependable Capacity'!$C$64:$C$69,'Available Energy and Dispatch'!$B$121)*'Available Energy and Dispatch'!E$103*'Available Energy and Dispatch'!$C124),HLOOKUP(E$102,'Dependable Capacity'!$I$58:$P$64,4,FALSE)*$C124*E$103),0)</f>
        <v>0</v>
      </c>
      <c r="F124" s="430">
        <f>IFERROR(IF(F$102="Solar",(SUMIFS('Dependable Capacity'!$F$64:$F$69,'Dependable Capacity'!$C$64:$C$69,'Available Energy and Dispatch'!$B$121)*'Available Energy and Dispatch'!F$103*'Available Energy and Dispatch'!$C124),HLOOKUP(F$102,'Dependable Capacity'!$I$58:$P$64,4,FALSE)*$C124*F$103),0)</f>
        <v>0</v>
      </c>
      <c r="G124" s="430">
        <f>IFERROR(IF(G$102="Solar",(SUMIFS('Dependable Capacity'!$F$64:$F$69,'Dependable Capacity'!$C$64:$C$69,'Available Energy and Dispatch'!$B$121)*'Available Energy and Dispatch'!G$103*'Available Energy and Dispatch'!$C124),HLOOKUP(G$102,'Dependable Capacity'!$I$58:$P$64,4,FALSE)*$C124*G$103),0)</f>
        <v>0</v>
      </c>
      <c r="H124" s="430">
        <f>IFERROR(IF(H$102="Solar",(SUMIFS('Dependable Capacity'!$F$64:$F$69,'Dependable Capacity'!$C$64:$C$69,'Available Energy and Dispatch'!$B$121)*'Available Energy and Dispatch'!H$103*'Available Energy and Dispatch'!$C124),HLOOKUP(H$102,'Dependable Capacity'!$I$58:$P$64,4,FALSE)*$C124*H$103),0)</f>
        <v>0</v>
      </c>
      <c r="I124" s="430">
        <f>IFERROR(IF(I$102="Solar",(SUMIFS('Dependable Capacity'!$F$64:$F$69,'Dependable Capacity'!$C$64:$C$69,'Available Energy and Dispatch'!$B$121)*'Available Energy and Dispatch'!I$103*'Available Energy and Dispatch'!$C124),HLOOKUP(I$102,'Dependable Capacity'!$I$58:$P$64,4,FALSE)*$C124*I$103),0)</f>
        <v>0</v>
      </c>
      <c r="J124" s="430">
        <f>IFERROR(IF(J$102="Solar",(SUMIFS('Dependable Capacity'!$F$64:$F$69,'Dependable Capacity'!$C$64:$C$69,'Available Energy and Dispatch'!$B$121)*'Available Energy and Dispatch'!J$103*'Available Energy and Dispatch'!$C124),HLOOKUP(J$102,'Dependable Capacity'!$I$58:$P$64,4,FALSE)*$C124*J$103),0)</f>
        <v>0</v>
      </c>
      <c r="K124" s="430">
        <f>IFERROR(IF(K$102="Solar",(SUMIFS('Dependable Capacity'!$F$64:$F$69,'Dependable Capacity'!$C$64:$C$69,'Available Energy and Dispatch'!$B$121)*'Available Energy and Dispatch'!K$103*'Available Energy and Dispatch'!$C124),HLOOKUP(K$102,'Dependable Capacity'!$I$58:$P$64,4,FALSE)*$C124*K$103),0)</f>
        <v>0</v>
      </c>
      <c r="L124" s="413" t="str">
        <f t="shared" si="40"/>
        <v>NO</v>
      </c>
      <c r="M124" s="106"/>
      <c r="N124" s="868">
        <f>IF('Available Energy and Dispatch'!$E124&gt;$D124,$D124,IF('Available Energy and Dispatch'!$E124&lt;$D124,'Available Energy and Dispatch'!$E124,$D124-'Available Energy and Dispatch'!$E124))</f>
        <v>0</v>
      </c>
      <c r="O124" s="869">
        <f>IF(($D124-'Available Energy and Dispatch'!$N124)&gt;'Available Energy and Dispatch'!$F124,'Available Energy and Dispatch'!$F124,$D124-'Available Energy and Dispatch'!$N124)</f>
        <v>0</v>
      </c>
      <c r="P124" s="870">
        <f>IF(($D124-SUM('Available Energy and Dispatch'!$N124:$O124))&gt;'Available Energy and Dispatch'!$G124,'Available Energy and Dispatch'!$G124,(($D124-SUM('Available Energy and Dispatch'!$N124:$O124))))</f>
        <v>0</v>
      </c>
      <c r="Q124" s="870">
        <f>IF(($D124-SUM('Available Energy and Dispatch'!$N124:$P124))&gt;'Available Energy and Dispatch'!$H124,'Available Energy and Dispatch'!$H124,($D124-SUM('Available Energy and Dispatch'!$N124:$P124)))</f>
        <v>0</v>
      </c>
      <c r="R124" s="870">
        <f>IF(($D124-SUM('Available Energy and Dispatch'!$N124:$Q124))&gt;'Available Energy and Dispatch'!$I124,'Available Energy and Dispatch'!$I124,($D124-SUM('Available Energy and Dispatch'!$N124:$Q124)))</f>
        <v>0</v>
      </c>
      <c r="S124" s="870">
        <f>IF(($D124-SUM('Available Energy and Dispatch'!$N124:$R124))&gt;'Available Energy and Dispatch'!$J124,'Available Energy and Dispatch'!$J124,$D124-SUM('Available Energy and Dispatch'!$N124:$R124))</f>
        <v>0</v>
      </c>
      <c r="T124" s="870">
        <f>IF(IF('Available Energy and Dispatch'!$K124=0,"0",$D124-SUM($N124:$S124))&gt;'Available Energy and Dispatch'!$K124,'Available Energy and Dispatch'!$K124,IF('Available Energy and Dispatch'!$K124=0,"0",$D124-SUM($N124:$S124)))</f>
        <v>0</v>
      </c>
      <c r="U124" s="447">
        <f t="shared" si="41"/>
        <v>-1975</v>
      </c>
    </row>
    <row r="125" spans="2:21" x14ac:dyDescent="0.25">
      <c r="B125" s="409" t="s">
        <v>40</v>
      </c>
      <c r="C125" s="410">
        <f t="shared" si="39"/>
        <v>672</v>
      </c>
      <c r="D125" s="411">
        <f>Parameters!I39</f>
        <v>1937</v>
      </c>
      <c r="E125" s="430">
        <f>IFERROR(IF(E$102="Solar",(SUMIFS('Dependable Capacity'!$F$64:$F$69,'Dependable Capacity'!$C$64:$C$69,'Available Energy and Dispatch'!$B$121)*'Available Energy and Dispatch'!E$103*'Available Energy and Dispatch'!$C125),HLOOKUP(E$102,'Dependable Capacity'!$I$58:$P$64,4,FALSE)*$C125*E$103),0)</f>
        <v>0</v>
      </c>
      <c r="F125" s="430">
        <f>IFERROR(IF(F$102="Solar",(SUMIFS('Dependable Capacity'!$F$64:$F$69,'Dependable Capacity'!$C$64:$C$69,'Available Energy and Dispatch'!$B$121)*'Available Energy and Dispatch'!F$103*'Available Energy and Dispatch'!$C125),HLOOKUP(F$102,'Dependable Capacity'!$I$58:$P$64,4,FALSE)*$C125*F$103),0)</f>
        <v>0</v>
      </c>
      <c r="G125" s="430">
        <f>IFERROR(IF(G$102="Solar",(SUMIFS('Dependable Capacity'!$F$64:$F$69,'Dependable Capacity'!$C$64:$C$69,'Available Energy and Dispatch'!$B$121)*'Available Energy and Dispatch'!G$103*'Available Energy and Dispatch'!$C125),HLOOKUP(G$102,'Dependable Capacity'!$I$58:$P$64,4,FALSE)*$C125*G$103),0)</f>
        <v>0</v>
      </c>
      <c r="H125" s="430">
        <f>IFERROR(IF(H$102="Solar",(SUMIFS('Dependable Capacity'!$F$64:$F$69,'Dependable Capacity'!$C$64:$C$69,'Available Energy and Dispatch'!$B$121)*'Available Energy and Dispatch'!H$103*'Available Energy and Dispatch'!$C125),HLOOKUP(H$102,'Dependable Capacity'!$I$58:$P$64,4,FALSE)*$C125*H$103),0)</f>
        <v>0</v>
      </c>
      <c r="I125" s="430">
        <f>IFERROR(IF(I$102="Solar",(SUMIFS('Dependable Capacity'!$F$64:$F$69,'Dependable Capacity'!$C$64:$C$69,'Available Energy and Dispatch'!$B$121)*'Available Energy and Dispatch'!I$103*'Available Energy and Dispatch'!$C125),HLOOKUP(I$102,'Dependable Capacity'!$I$58:$P$64,4,FALSE)*$C125*I$103),0)</f>
        <v>0</v>
      </c>
      <c r="J125" s="430">
        <f>IFERROR(IF(J$102="Solar",(SUMIFS('Dependable Capacity'!$F$64:$F$69,'Dependable Capacity'!$C$64:$C$69,'Available Energy and Dispatch'!$B$121)*'Available Energy and Dispatch'!J$103*'Available Energy and Dispatch'!$C125),HLOOKUP(J$102,'Dependable Capacity'!$I$58:$P$64,4,FALSE)*$C125*J$103),0)</f>
        <v>0</v>
      </c>
      <c r="K125" s="430">
        <f>IFERROR(IF(K$102="Solar",(SUMIFS('Dependable Capacity'!$F$64:$F$69,'Dependable Capacity'!$C$64:$C$69,'Available Energy and Dispatch'!$B$121)*'Available Energy and Dispatch'!K$103*'Available Energy and Dispatch'!$C125),HLOOKUP(K$102,'Dependable Capacity'!$I$58:$P$64,4,FALSE)*$C125*K$103),0)</f>
        <v>0</v>
      </c>
      <c r="L125" s="413" t="str">
        <f t="shared" si="40"/>
        <v>NO</v>
      </c>
      <c r="M125" s="106"/>
      <c r="N125" s="868">
        <f>IF('Available Energy and Dispatch'!$E125&gt;$D125,$D125,IF('Available Energy and Dispatch'!$E125&lt;$D125,'Available Energy and Dispatch'!$E125,$D125-'Available Energy and Dispatch'!$E125))</f>
        <v>0</v>
      </c>
      <c r="O125" s="869">
        <f>IF(($D125-'Available Energy and Dispatch'!$N125)&gt;'Available Energy and Dispatch'!$F125,'Available Energy and Dispatch'!$F125,$D125-'Available Energy and Dispatch'!$N125)</f>
        <v>0</v>
      </c>
      <c r="P125" s="870">
        <f>IF(($D125-SUM('Available Energy and Dispatch'!$N125:$O125))&gt;'Available Energy and Dispatch'!$G125,'Available Energy and Dispatch'!$G125,(($D125-SUM('Available Energy and Dispatch'!$N125:$O125))))</f>
        <v>0</v>
      </c>
      <c r="Q125" s="870">
        <f>IF(($D125-SUM('Available Energy and Dispatch'!$N125:$P125))&gt;'Available Energy and Dispatch'!$H125,'Available Energy and Dispatch'!$H125,($D125-SUM('Available Energy and Dispatch'!$N125:$P125)))</f>
        <v>0</v>
      </c>
      <c r="R125" s="870">
        <f>IF(($D125-SUM('Available Energy and Dispatch'!$N125:$Q125))&gt;'Available Energy and Dispatch'!$I125,'Available Energy and Dispatch'!$I125,($D125-SUM('Available Energy and Dispatch'!$N125:$Q125)))</f>
        <v>0</v>
      </c>
      <c r="S125" s="870">
        <f>IF(($D125-SUM('Available Energy and Dispatch'!$N125:$R125))&gt;'Available Energy and Dispatch'!$J125,'Available Energy and Dispatch'!$J125,$D125-SUM('Available Energy and Dispatch'!$N125:$R125))</f>
        <v>0</v>
      </c>
      <c r="T125" s="870">
        <f>IF(IF('Available Energy and Dispatch'!$K125=0,"0",$D125-SUM($N125:$S125))&gt;'Available Energy and Dispatch'!$K125,'Available Energy and Dispatch'!$K125,IF('Available Energy and Dispatch'!$K125=0,"0",$D125-SUM($N125:$S125)))</f>
        <v>0</v>
      </c>
      <c r="U125" s="447">
        <f t="shared" si="41"/>
        <v>-1937</v>
      </c>
    </row>
    <row r="126" spans="2:21" x14ac:dyDescent="0.25">
      <c r="B126" s="409" t="s">
        <v>41</v>
      </c>
      <c r="C126" s="410">
        <f t="shared" si="39"/>
        <v>744</v>
      </c>
      <c r="D126" s="411">
        <f>Parameters!I40</f>
        <v>2275</v>
      </c>
      <c r="E126" s="430">
        <f>IFERROR(IF(E$102="Solar",(SUMIFS('Dependable Capacity'!$F$64:$F$69,'Dependable Capacity'!$C$64:$C$69,'Available Energy and Dispatch'!$B$121)*'Available Energy and Dispatch'!E$103*'Available Energy and Dispatch'!$C126),HLOOKUP(E$102,'Dependable Capacity'!$I$58:$P$64,4,FALSE)*$C126*E$103),0)</f>
        <v>0</v>
      </c>
      <c r="F126" s="430">
        <f>IFERROR(IF(F$102="Solar",(SUMIFS('Dependable Capacity'!$F$64:$F$69,'Dependable Capacity'!$C$64:$C$69,'Available Energy and Dispatch'!$B$121)*'Available Energy and Dispatch'!F$103*'Available Energy and Dispatch'!$C126),HLOOKUP(F$102,'Dependable Capacity'!$I$58:$P$64,4,FALSE)*$C126*F$103),0)</f>
        <v>0</v>
      </c>
      <c r="G126" s="430">
        <f>IFERROR(IF(G$102="Solar",(SUMIFS('Dependable Capacity'!$F$64:$F$69,'Dependable Capacity'!$C$64:$C$69,'Available Energy and Dispatch'!$B$121)*'Available Energy and Dispatch'!G$103*'Available Energy and Dispatch'!$C126),HLOOKUP(G$102,'Dependable Capacity'!$I$58:$P$64,4,FALSE)*$C126*G$103),0)</f>
        <v>0</v>
      </c>
      <c r="H126" s="430">
        <f>IFERROR(IF(H$102="Solar",(SUMIFS('Dependable Capacity'!$F$64:$F$69,'Dependable Capacity'!$C$64:$C$69,'Available Energy and Dispatch'!$B$121)*'Available Energy and Dispatch'!H$103*'Available Energy and Dispatch'!$C126),HLOOKUP(H$102,'Dependable Capacity'!$I$58:$P$64,4,FALSE)*$C126*H$103),0)</f>
        <v>0</v>
      </c>
      <c r="I126" s="430">
        <f>IFERROR(IF(I$102="Solar",(SUMIFS('Dependable Capacity'!$F$64:$F$69,'Dependable Capacity'!$C$64:$C$69,'Available Energy and Dispatch'!$B$121)*'Available Energy and Dispatch'!I$103*'Available Energy and Dispatch'!$C126),HLOOKUP(I$102,'Dependable Capacity'!$I$58:$P$64,4,FALSE)*$C126*I$103),0)</f>
        <v>0</v>
      </c>
      <c r="J126" s="430">
        <f>IFERROR(IF(J$102="Solar",(SUMIFS('Dependable Capacity'!$F$64:$F$69,'Dependable Capacity'!$C$64:$C$69,'Available Energy and Dispatch'!$B$121)*'Available Energy and Dispatch'!J$103*'Available Energy and Dispatch'!$C126),HLOOKUP(J$102,'Dependable Capacity'!$I$58:$P$64,4,FALSE)*$C126*J$103),0)</f>
        <v>0</v>
      </c>
      <c r="K126" s="430">
        <f>IFERROR(IF(K$102="Solar",(SUMIFS('Dependable Capacity'!$F$64:$F$69,'Dependable Capacity'!$C$64:$C$69,'Available Energy and Dispatch'!$B$121)*'Available Energy and Dispatch'!K$103*'Available Energy and Dispatch'!$C126),HLOOKUP(K$102,'Dependable Capacity'!$I$58:$P$64,4,FALSE)*$C126*K$103),0)</f>
        <v>0</v>
      </c>
      <c r="L126" s="413" t="str">
        <f t="shared" si="40"/>
        <v>NO</v>
      </c>
      <c r="M126" s="106"/>
      <c r="N126" s="868">
        <f>IF('Available Energy and Dispatch'!$E126&gt;$D126,$D126,IF('Available Energy and Dispatch'!$E126&lt;$D126,'Available Energy and Dispatch'!$E126,$D126-'Available Energy and Dispatch'!$E126))</f>
        <v>0</v>
      </c>
      <c r="O126" s="869">
        <f>IF(($D126-'Available Energy and Dispatch'!$N126)&gt;'Available Energy and Dispatch'!$F126,'Available Energy and Dispatch'!$F126,$D126-'Available Energy and Dispatch'!$N126)</f>
        <v>0</v>
      </c>
      <c r="P126" s="870">
        <f>IF(($D126-SUM('Available Energy and Dispatch'!$N126:$O126))&gt;'Available Energy and Dispatch'!$G126,'Available Energy and Dispatch'!$G126,(($D126-SUM('Available Energy and Dispatch'!$N126:$O126))))</f>
        <v>0</v>
      </c>
      <c r="Q126" s="870">
        <f>IF(($D126-SUM('Available Energy and Dispatch'!$N126:$P126))&gt;'Available Energy and Dispatch'!$H126,'Available Energy and Dispatch'!$H126,($D126-SUM('Available Energy and Dispatch'!$N126:$P126)))</f>
        <v>0</v>
      </c>
      <c r="R126" s="870">
        <f>IF(($D126-SUM('Available Energy and Dispatch'!$N126:$Q126))&gt;'Available Energy and Dispatch'!$I126,'Available Energy and Dispatch'!$I126,($D126-SUM('Available Energy and Dispatch'!$N126:$Q126)))</f>
        <v>0</v>
      </c>
      <c r="S126" s="870">
        <f>IF(($D126-SUM('Available Energy and Dispatch'!$N126:$R126))&gt;'Available Energy and Dispatch'!$J126,'Available Energy and Dispatch'!$J126,$D126-SUM('Available Energy and Dispatch'!$N126:$R126))</f>
        <v>0</v>
      </c>
      <c r="T126" s="870">
        <f>IF(IF('Available Energy and Dispatch'!$K126=0,"0",$D126-SUM($N126:$S126))&gt;'Available Energy and Dispatch'!$K126,'Available Energy and Dispatch'!$K126,IF('Available Energy and Dispatch'!$K126=0,"0",$D126-SUM($N126:$S126)))</f>
        <v>0</v>
      </c>
      <c r="U126" s="447">
        <f t="shared" si="41"/>
        <v>-2275</v>
      </c>
    </row>
    <row r="127" spans="2:21" x14ac:dyDescent="0.25">
      <c r="B127" s="409" t="s">
        <v>42</v>
      </c>
      <c r="C127" s="410">
        <f t="shared" si="39"/>
        <v>720</v>
      </c>
      <c r="D127" s="411">
        <f>Parameters!I41</f>
        <v>2461</v>
      </c>
      <c r="E127" s="430">
        <f>IFERROR(IF(E$102="Solar",(SUMIFS('Dependable Capacity'!$F$64:$F$69,'Dependable Capacity'!$C$64:$C$69,'Available Energy and Dispatch'!$B$121)*'Available Energy and Dispatch'!E$103*'Available Energy and Dispatch'!$C127),HLOOKUP(E$102,'Dependable Capacity'!$I$58:$P$64,4,FALSE)*$C127*E$103),0)</f>
        <v>0</v>
      </c>
      <c r="F127" s="430">
        <f>IFERROR(IF(F$102="Solar",(SUMIFS('Dependable Capacity'!$F$64:$F$69,'Dependable Capacity'!$C$64:$C$69,'Available Energy and Dispatch'!$B$121)*'Available Energy and Dispatch'!F$103*'Available Energy and Dispatch'!$C127),HLOOKUP(F$102,'Dependable Capacity'!$I$58:$P$64,4,FALSE)*$C127*F$103),0)</f>
        <v>0</v>
      </c>
      <c r="G127" s="430">
        <f>IFERROR(IF(G$102="Solar",(SUMIFS('Dependable Capacity'!$F$64:$F$69,'Dependable Capacity'!$C$64:$C$69,'Available Energy and Dispatch'!$B$121)*'Available Energy and Dispatch'!G$103*'Available Energy and Dispatch'!$C127),HLOOKUP(G$102,'Dependable Capacity'!$I$58:$P$64,4,FALSE)*$C127*G$103),0)</f>
        <v>0</v>
      </c>
      <c r="H127" s="430">
        <f>IFERROR(IF(H$102="Solar",(SUMIFS('Dependable Capacity'!$F$64:$F$69,'Dependable Capacity'!$C$64:$C$69,'Available Energy and Dispatch'!$B$121)*'Available Energy and Dispatch'!H$103*'Available Energy and Dispatch'!$C127),HLOOKUP(H$102,'Dependable Capacity'!$I$58:$P$64,4,FALSE)*$C127*H$103),0)</f>
        <v>0</v>
      </c>
      <c r="I127" s="430">
        <f>IFERROR(IF(I$102="Solar",(SUMIFS('Dependable Capacity'!$F$64:$F$69,'Dependable Capacity'!$C$64:$C$69,'Available Energy and Dispatch'!$B$121)*'Available Energy and Dispatch'!I$103*'Available Energy and Dispatch'!$C127),HLOOKUP(I$102,'Dependable Capacity'!$I$58:$P$64,4,FALSE)*$C127*I$103),0)</f>
        <v>0</v>
      </c>
      <c r="J127" s="430">
        <f>IFERROR(IF(J$102="Solar",(SUMIFS('Dependable Capacity'!$F$64:$F$69,'Dependable Capacity'!$C$64:$C$69,'Available Energy and Dispatch'!$B$121)*'Available Energy and Dispatch'!J$103*'Available Energy and Dispatch'!$C127),HLOOKUP(J$102,'Dependable Capacity'!$I$58:$P$64,4,FALSE)*$C127*J$103),0)</f>
        <v>0</v>
      </c>
      <c r="K127" s="430">
        <f>IFERROR(IF(K$102="Solar",(SUMIFS('Dependable Capacity'!$F$64:$F$69,'Dependable Capacity'!$C$64:$C$69,'Available Energy and Dispatch'!$B$121)*'Available Energy and Dispatch'!K$103*'Available Energy and Dispatch'!$C127),HLOOKUP(K$102,'Dependable Capacity'!$I$58:$P$64,4,FALSE)*$C127*K$103),0)</f>
        <v>0</v>
      </c>
      <c r="L127" s="413" t="str">
        <f t="shared" si="40"/>
        <v>NO</v>
      </c>
      <c r="M127" s="106"/>
      <c r="N127" s="868">
        <f>IF('Available Energy and Dispatch'!$E127&gt;$D127,$D127,IF('Available Energy and Dispatch'!$E127&lt;$D127,'Available Energy and Dispatch'!$E127,$D127-'Available Energy and Dispatch'!$E127))</f>
        <v>0</v>
      </c>
      <c r="O127" s="869">
        <f>IF(($D127-'Available Energy and Dispatch'!$N127)&gt;'Available Energy and Dispatch'!$F127,'Available Energy and Dispatch'!$F127,$D127-'Available Energy and Dispatch'!$N127)</f>
        <v>0</v>
      </c>
      <c r="P127" s="870">
        <f>IF(($D127-SUM('Available Energy and Dispatch'!$N127:$O127))&gt;'Available Energy and Dispatch'!$G127,'Available Energy and Dispatch'!$G127,(($D127-SUM('Available Energy and Dispatch'!$N127:$O127))))</f>
        <v>0</v>
      </c>
      <c r="Q127" s="870">
        <f>IF(($D127-SUM('Available Energy and Dispatch'!$N127:$P127))&gt;'Available Energy and Dispatch'!$H127,'Available Energy and Dispatch'!$H127,($D127-SUM('Available Energy and Dispatch'!$N127:$P127)))</f>
        <v>0</v>
      </c>
      <c r="R127" s="870">
        <f>IF(($D127-SUM('Available Energy and Dispatch'!$N127:$Q127))&gt;'Available Energy and Dispatch'!$I127,'Available Energy and Dispatch'!$I127,($D127-SUM('Available Energy and Dispatch'!$N127:$Q127)))</f>
        <v>0</v>
      </c>
      <c r="S127" s="870">
        <f>IF(($D127-SUM('Available Energy and Dispatch'!$N127:$R127))&gt;'Available Energy and Dispatch'!$J127,'Available Energy and Dispatch'!$J127,$D127-SUM('Available Energy and Dispatch'!$N127:$R127))</f>
        <v>0</v>
      </c>
      <c r="T127" s="870">
        <f>IF(IF('Available Energy and Dispatch'!$K127=0,"0",$D127-SUM($N127:$S127))&gt;'Available Energy and Dispatch'!$K127,'Available Energy and Dispatch'!$K127,IF('Available Energy and Dispatch'!$K127=0,"0",$D127-SUM($N127:$S127)))</f>
        <v>0</v>
      </c>
      <c r="U127" s="447">
        <f t="shared" si="41"/>
        <v>-2461</v>
      </c>
    </row>
    <row r="128" spans="2:21" x14ac:dyDescent="0.25">
      <c r="B128" s="409" t="s">
        <v>43</v>
      </c>
      <c r="C128" s="410">
        <f t="shared" si="39"/>
        <v>744</v>
      </c>
      <c r="D128" s="411">
        <f>Parameters!I42</f>
        <v>2236</v>
      </c>
      <c r="E128" s="430">
        <f>IFERROR(IF(E$102="Solar",(SUMIFS('Dependable Capacity'!$F$64:$F$69,'Dependable Capacity'!$C$64:$C$69,'Available Energy and Dispatch'!$B$121)*'Available Energy and Dispatch'!E$103*'Available Energy and Dispatch'!$C128),HLOOKUP(E$102,'Dependable Capacity'!$I$58:$P$64,4,FALSE)*$C128*E$103),0)</f>
        <v>0</v>
      </c>
      <c r="F128" s="430">
        <f>IFERROR(IF(F$102="Solar",(SUMIFS('Dependable Capacity'!$F$64:$F$69,'Dependable Capacity'!$C$64:$C$69,'Available Energy and Dispatch'!$B$121)*'Available Energy and Dispatch'!F$103*'Available Energy and Dispatch'!$C128),HLOOKUP(F$102,'Dependable Capacity'!$I$58:$P$64,4,FALSE)*$C128*F$103),0)</f>
        <v>0</v>
      </c>
      <c r="G128" s="430">
        <f>IFERROR(IF(G$102="Solar",(SUMIFS('Dependable Capacity'!$F$64:$F$69,'Dependable Capacity'!$C$64:$C$69,'Available Energy and Dispatch'!$B$121)*'Available Energy and Dispatch'!G$103*'Available Energy and Dispatch'!$C128),HLOOKUP(G$102,'Dependable Capacity'!$I$58:$P$64,4,FALSE)*$C128*G$103),0)</f>
        <v>0</v>
      </c>
      <c r="H128" s="430">
        <f>IFERROR(IF(H$102="Solar",(SUMIFS('Dependable Capacity'!$F$64:$F$69,'Dependable Capacity'!$C$64:$C$69,'Available Energy and Dispatch'!$B$121)*'Available Energy and Dispatch'!H$103*'Available Energy and Dispatch'!$C128),HLOOKUP(H$102,'Dependable Capacity'!$I$58:$P$64,4,FALSE)*$C128*H$103),0)</f>
        <v>0</v>
      </c>
      <c r="I128" s="430">
        <f>IFERROR(IF(I$102="Solar",(SUMIFS('Dependable Capacity'!$F$64:$F$69,'Dependable Capacity'!$C$64:$C$69,'Available Energy and Dispatch'!$B$121)*'Available Energy and Dispatch'!I$103*'Available Energy and Dispatch'!$C128),HLOOKUP(I$102,'Dependable Capacity'!$I$58:$P$64,4,FALSE)*$C128*I$103),0)</f>
        <v>0</v>
      </c>
      <c r="J128" s="430">
        <f>IFERROR(IF(J$102="Solar",(SUMIFS('Dependable Capacity'!$F$64:$F$69,'Dependable Capacity'!$C$64:$C$69,'Available Energy and Dispatch'!$B$121)*'Available Energy and Dispatch'!J$103*'Available Energy and Dispatch'!$C128),HLOOKUP(J$102,'Dependable Capacity'!$I$58:$P$64,4,FALSE)*$C128*J$103),0)</f>
        <v>0</v>
      </c>
      <c r="K128" s="430">
        <f>IFERROR(IF(K$102="Solar",(SUMIFS('Dependable Capacity'!$F$64:$F$69,'Dependable Capacity'!$C$64:$C$69,'Available Energy and Dispatch'!$B$121)*'Available Energy and Dispatch'!K$103*'Available Energy and Dispatch'!$C128),HLOOKUP(K$102,'Dependable Capacity'!$I$58:$P$64,4,FALSE)*$C128*K$103),0)</f>
        <v>0</v>
      </c>
      <c r="L128" s="413" t="str">
        <f t="shared" si="40"/>
        <v>NO</v>
      </c>
      <c r="M128" s="106"/>
      <c r="N128" s="868">
        <f>IF('Available Energy and Dispatch'!$E128&gt;$D128,$D128,IF('Available Energy and Dispatch'!$E128&lt;$D128,'Available Energy and Dispatch'!$E128,$D128-'Available Energy and Dispatch'!$E128))</f>
        <v>0</v>
      </c>
      <c r="O128" s="869">
        <f>IF(($D128-'Available Energy and Dispatch'!$N128)&gt;'Available Energy and Dispatch'!$F128,'Available Energy and Dispatch'!$F128,$D128-'Available Energy and Dispatch'!$N128)</f>
        <v>0</v>
      </c>
      <c r="P128" s="870">
        <f>IF(($D128-SUM('Available Energy and Dispatch'!$N128:$O128))&gt;'Available Energy and Dispatch'!$G128,'Available Energy and Dispatch'!$G128,(($D128-SUM('Available Energy and Dispatch'!$N128:$O128))))</f>
        <v>0</v>
      </c>
      <c r="Q128" s="870">
        <f>IF(($D128-SUM('Available Energy and Dispatch'!$N128:$P128))&gt;'Available Energy and Dispatch'!$H128,'Available Energy and Dispatch'!$H128,($D128-SUM('Available Energy and Dispatch'!$N128:$P128)))</f>
        <v>0</v>
      </c>
      <c r="R128" s="870">
        <f>IF(($D128-SUM('Available Energy and Dispatch'!$N128:$Q128))&gt;'Available Energy and Dispatch'!$I128,'Available Energy and Dispatch'!$I128,($D128-SUM('Available Energy and Dispatch'!$N128:$Q128)))</f>
        <v>0</v>
      </c>
      <c r="S128" s="870">
        <f>IF(($D128-SUM('Available Energy and Dispatch'!$N128:$R128))&gt;'Available Energy and Dispatch'!$J128,'Available Energy and Dispatch'!$J128,$D128-SUM('Available Energy and Dispatch'!$N128:$R128))</f>
        <v>0</v>
      </c>
      <c r="T128" s="870">
        <f>IF(IF('Available Energy and Dispatch'!$K128=0,"0",$D128-SUM($N128:$S128))&gt;'Available Energy and Dispatch'!$K128,'Available Energy and Dispatch'!$K128,IF('Available Energy and Dispatch'!$K128=0,"0",$D128-SUM($N128:$S128)))</f>
        <v>0</v>
      </c>
      <c r="U128" s="447">
        <f t="shared" si="41"/>
        <v>-2236</v>
      </c>
    </row>
    <row r="129" spans="2:21" x14ac:dyDescent="0.25">
      <c r="B129" s="409" t="s">
        <v>44</v>
      </c>
      <c r="C129" s="410">
        <f t="shared" si="39"/>
        <v>720</v>
      </c>
      <c r="D129" s="411">
        <f>Parameters!I43</f>
        <v>1906</v>
      </c>
      <c r="E129" s="430">
        <f>IFERROR(IF(E$102="Solar",(SUMIFS('Dependable Capacity'!$F$64:$F$69,'Dependable Capacity'!$C$64:$C$69,'Available Energy and Dispatch'!$B$121)*'Available Energy and Dispatch'!E$103*'Available Energy and Dispatch'!$C129),HLOOKUP(E$102,'Dependable Capacity'!$I$58:$P$64,4,FALSE)*$C129*E$103),0)</f>
        <v>0</v>
      </c>
      <c r="F129" s="430">
        <f>IFERROR(IF(F$102="Solar",(SUMIFS('Dependable Capacity'!$F$64:$F$69,'Dependable Capacity'!$C$64:$C$69,'Available Energy and Dispatch'!$B$121)*'Available Energy and Dispatch'!F$103*'Available Energy and Dispatch'!$C129),HLOOKUP(F$102,'Dependable Capacity'!$I$58:$P$64,4,FALSE)*$C129*F$103),0)</f>
        <v>0</v>
      </c>
      <c r="G129" s="430">
        <f>IFERROR(IF(G$102="Solar",(SUMIFS('Dependable Capacity'!$F$64:$F$69,'Dependable Capacity'!$C$64:$C$69,'Available Energy and Dispatch'!$B$121)*'Available Energy and Dispatch'!G$103*'Available Energy and Dispatch'!$C129),HLOOKUP(G$102,'Dependable Capacity'!$I$58:$P$64,4,FALSE)*$C129*G$103),0)</f>
        <v>0</v>
      </c>
      <c r="H129" s="430">
        <f>IFERROR(IF(H$102="Solar",(SUMIFS('Dependable Capacity'!$F$64:$F$69,'Dependable Capacity'!$C$64:$C$69,'Available Energy and Dispatch'!$B$121)*'Available Energy and Dispatch'!H$103*'Available Energy and Dispatch'!$C129),HLOOKUP(H$102,'Dependable Capacity'!$I$58:$P$64,4,FALSE)*$C129*H$103),0)</f>
        <v>0</v>
      </c>
      <c r="I129" s="430">
        <f>IFERROR(IF(I$102="Solar",(SUMIFS('Dependable Capacity'!$F$64:$F$69,'Dependable Capacity'!$C$64:$C$69,'Available Energy and Dispatch'!$B$121)*'Available Energy and Dispatch'!I$103*'Available Energy and Dispatch'!$C129),HLOOKUP(I$102,'Dependable Capacity'!$I$58:$P$64,4,FALSE)*$C129*I$103),0)</f>
        <v>0</v>
      </c>
      <c r="J129" s="430">
        <f>IFERROR(IF(J$102="Solar",(SUMIFS('Dependable Capacity'!$F$64:$F$69,'Dependable Capacity'!$C$64:$C$69,'Available Energy and Dispatch'!$B$121)*'Available Energy and Dispatch'!J$103*'Available Energy and Dispatch'!$C129),HLOOKUP(J$102,'Dependable Capacity'!$I$58:$P$64,4,FALSE)*$C129*J$103),0)</f>
        <v>0</v>
      </c>
      <c r="K129" s="430">
        <f>IFERROR(IF(K$102="Solar",(SUMIFS('Dependable Capacity'!$F$64:$F$69,'Dependable Capacity'!$C$64:$C$69,'Available Energy and Dispatch'!$B$121)*'Available Energy and Dispatch'!K$103*'Available Energy and Dispatch'!$C129),HLOOKUP(K$102,'Dependable Capacity'!$I$58:$P$64,4,FALSE)*$C129*K$103),0)</f>
        <v>0</v>
      </c>
      <c r="L129" s="413" t="str">
        <f t="shared" si="40"/>
        <v>NO</v>
      </c>
      <c r="M129" s="106"/>
      <c r="N129" s="868">
        <f>IF('Available Energy and Dispatch'!$E129&gt;$D129,$D129,IF('Available Energy and Dispatch'!$E129&lt;$D129,'Available Energy and Dispatch'!$E129,$D129-'Available Energy and Dispatch'!$E129))</f>
        <v>0</v>
      </c>
      <c r="O129" s="869">
        <f>IF(($D129-'Available Energy and Dispatch'!$N129)&gt;'Available Energy and Dispatch'!$F129,'Available Energy and Dispatch'!$F129,$D129-'Available Energy and Dispatch'!$N129)</f>
        <v>0</v>
      </c>
      <c r="P129" s="870">
        <f>IF(($D129-SUM('Available Energy and Dispatch'!$N129:$O129))&gt;'Available Energy and Dispatch'!$G129,'Available Energy and Dispatch'!$G129,(($D129-SUM('Available Energy and Dispatch'!$N129:$O129))))</f>
        <v>0</v>
      </c>
      <c r="Q129" s="870">
        <f>IF(($D129-SUM('Available Energy and Dispatch'!$N129:$P129))&gt;'Available Energy and Dispatch'!$H129,'Available Energy and Dispatch'!$H129,($D129-SUM('Available Energy and Dispatch'!$N129:$P129)))</f>
        <v>0</v>
      </c>
      <c r="R129" s="870">
        <f>IF(($D129-SUM('Available Energy and Dispatch'!$N129:$Q129))&gt;'Available Energy and Dispatch'!$I129,'Available Energy and Dispatch'!$I129,($D129-SUM('Available Energy and Dispatch'!$N129:$Q129)))</f>
        <v>0</v>
      </c>
      <c r="S129" s="870">
        <f>IF(($D129-SUM('Available Energy and Dispatch'!$N129:$R129))&gt;'Available Energy and Dispatch'!$J129,'Available Energy and Dispatch'!$J129,$D129-SUM('Available Energy and Dispatch'!$N129:$R129))</f>
        <v>0</v>
      </c>
      <c r="T129" s="870">
        <f>IF(IF('Available Energy and Dispatch'!$K129=0,"0",$D129-SUM($N129:$S129))&gt;'Available Energy and Dispatch'!$K129,'Available Energy and Dispatch'!$K129,IF('Available Energy and Dispatch'!$K129=0,"0",$D129-SUM($N129:$S129)))</f>
        <v>0</v>
      </c>
      <c r="U129" s="447">
        <f t="shared" si="41"/>
        <v>-1906</v>
      </c>
    </row>
    <row r="130" spans="2:21" x14ac:dyDescent="0.25">
      <c r="B130" s="409" t="s">
        <v>45</v>
      </c>
      <c r="C130" s="410">
        <f t="shared" si="39"/>
        <v>744</v>
      </c>
      <c r="D130" s="411">
        <f>Parameters!I44</f>
        <v>1997</v>
      </c>
      <c r="E130" s="430">
        <f>IFERROR(IF(E$102="Solar",(SUMIFS('Dependable Capacity'!$F$64:$F$69,'Dependable Capacity'!$C$64:$C$69,'Available Energy and Dispatch'!$B$121)*'Available Energy and Dispatch'!E$103*'Available Energy and Dispatch'!$C130),HLOOKUP(E$102,'Dependable Capacity'!$I$58:$P$64,4,FALSE)*$C130*E$103),0)</f>
        <v>0</v>
      </c>
      <c r="F130" s="430">
        <f>IFERROR(IF(F$102="Solar",(SUMIFS('Dependable Capacity'!$F$64:$F$69,'Dependable Capacity'!$C$64:$C$69,'Available Energy and Dispatch'!$B$121)*'Available Energy and Dispatch'!F$103*'Available Energy and Dispatch'!$C130),HLOOKUP(F$102,'Dependable Capacity'!$I$58:$P$64,4,FALSE)*$C130*F$103),0)</f>
        <v>0</v>
      </c>
      <c r="G130" s="430">
        <f>IFERROR(IF(G$102="Solar",(SUMIFS('Dependable Capacity'!$F$64:$F$69,'Dependable Capacity'!$C$64:$C$69,'Available Energy and Dispatch'!$B$121)*'Available Energy and Dispatch'!G$103*'Available Energy and Dispatch'!$C130),HLOOKUP(G$102,'Dependable Capacity'!$I$58:$P$64,4,FALSE)*$C130*G$103),0)</f>
        <v>0</v>
      </c>
      <c r="H130" s="430">
        <f>IFERROR(IF(H$102="Solar",(SUMIFS('Dependable Capacity'!$F$64:$F$69,'Dependable Capacity'!$C$64:$C$69,'Available Energy and Dispatch'!$B$121)*'Available Energy and Dispatch'!H$103*'Available Energy and Dispatch'!$C130),HLOOKUP(H$102,'Dependable Capacity'!$I$58:$P$64,4,FALSE)*$C130*H$103),0)</f>
        <v>0</v>
      </c>
      <c r="I130" s="430">
        <f>IFERROR(IF(I$102="Solar",(SUMIFS('Dependable Capacity'!$F$64:$F$69,'Dependable Capacity'!$C$64:$C$69,'Available Energy and Dispatch'!$B$121)*'Available Energy and Dispatch'!I$103*'Available Energy and Dispatch'!$C130),HLOOKUP(I$102,'Dependable Capacity'!$I$58:$P$64,4,FALSE)*$C130*I$103),0)</f>
        <v>0</v>
      </c>
      <c r="J130" s="430">
        <f>IFERROR(IF(J$102="Solar",(SUMIFS('Dependable Capacity'!$F$64:$F$69,'Dependable Capacity'!$C$64:$C$69,'Available Energy and Dispatch'!$B$121)*'Available Energy and Dispatch'!J$103*'Available Energy and Dispatch'!$C130),HLOOKUP(J$102,'Dependable Capacity'!$I$58:$P$64,4,FALSE)*$C130*J$103),0)</f>
        <v>0</v>
      </c>
      <c r="K130" s="430">
        <f>IFERROR(IF(K$102="Solar",(SUMIFS('Dependable Capacity'!$F$64:$F$69,'Dependable Capacity'!$C$64:$C$69,'Available Energy and Dispatch'!$B$121)*'Available Energy and Dispatch'!K$103*'Available Energy and Dispatch'!$C130),HLOOKUP(K$102,'Dependable Capacity'!$I$58:$P$64,4,FALSE)*$C130*K$103),0)</f>
        <v>0</v>
      </c>
      <c r="L130" s="413" t="str">
        <f t="shared" si="40"/>
        <v>NO</v>
      </c>
      <c r="M130" s="106"/>
      <c r="N130" s="868">
        <f>IF('Available Energy and Dispatch'!$E130&gt;$D130,$D130,IF('Available Energy and Dispatch'!$E130&lt;$D130,'Available Energy and Dispatch'!$E130,$D130-'Available Energy and Dispatch'!$E130))</f>
        <v>0</v>
      </c>
      <c r="O130" s="869">
        <f>IF(($D130-'Available Energy and Dispatch'!$N130)&gt;'Available Energy and Dispatch'!$F130,'Available Energy and Dispatch'!$F130,$D130-'Available Energy and Dispatch'!$N130)</f>
        <v>0</v>
      </c>
      <c r="P130" s="870">
        <f>IF(($D130-SUM('Available Energy and Dispatch'!$N130:$O130))&gt;'Available Energy and Dispatch'!$G130,'Available Energy and Dispatch'!$G130,(($D130-SUM('Available Energy and Dispatch'!$N130:$O130))))</f>
        <v>0</v>
      </c>
      <c r="Q130" s="870">
        <f>IF(($D130-SUM('Available Energy and Dispatch'!$N130:$P130))&gt;'Available Energy and Dispatch'!$H130,'Available Energy and Dispatch'!$H130,($D130-SUM('Available Energy and Dispatch'!$N130:$P130)))</f>
        <v>0</v>
      </c>
      <c r="R130" s="870">
        <f>IF(($D130-SUM('Available Energy and Dispatch'!$N130:$Q130))&gt;'Available Energy and Dispatch'!$I130,'Available Energy and Dispatch'!$I130,($D130-SUM('Available Energy and Dispatch'!$N130:$Q130)))</f>
        <v>0</v>
      </c>
      <c r="S130" s="870">
        <f>IF(($D130-SUM('Available Energy and Dispatch'!$N130:$R130))&gt;'Available Energy and Dispatch'!$J130,'Available Energy and Dispatch'!$J130,$D130-SUM('Available Energy and Dispatch'!$N130:$R130))</f>
        <v>0</v>
      </c>
      <c r="T130" s="870">
        <f>IF(IF('Available Energy and Dispatch'!$K130=0,"0",$D130-SUM($N130:$S130))&gt;'Available Energy and Dispatch'!$K130,'Available Energy and Dispatch'!$K130,IF('Available Energy and Dispatch'!$K130=0,"0",$D130-SUM($N130:$S130)))</f>
        <v>0</v>
      </c>
      <c r="U130" s="447">
        <f t="shared" si="41"/>
        <v>-1997</v>
      </c>
    </row>
    <row r="131" spans="2:21" x14ac:dyDescent="0.25">
      <c r="B131" s="409" t="s">
        <v>46</v>
      </c>
      <c r="C131" s="410">
        <f t="shared" si="39"/>
        <v>744</v>
      </c>
      <c r="D131" s="411">
        <f>Parameters!I45</f>
        <v>1992</v>
      </c>
      <c r="E131" s="430">
        <f>IFERROR(IF(E$102="Solar",(SUMIFS('Dependable Capacity'!$F$64:$F$69,'Dependable Capacity'!$C$64:$C$69,'Available Energy and Dispatch'!$B$121)*'Available Energy and Dispatch'!E$103*'Available Energy and Dispatch'!$C131),HLOOKUP(E$102,'Dependable Capacity'!$I$58:$P$64,4,FALSE)*$C131*E$103),0)</f>
        <v>0</v>
      </c>
      <c r="F131" s="430">
        <f>IFERROR(IF(F$102="Solar",(SUMIFS('Dependable Capacity'!$F$64:$F$69,'Dependable Capacity'!$C$64:$C$69,'Available Energy and Dispatch'!$B$121)*'Available Energy and Dispatch'!F$103*'Available Energy and Dispatch'!$C131),HLOOKUP(F$102,'Dependable Capacity'!$I$58:$P$64,4,FALSE)*$C131*F$103),0)</f>
        <v>0</v>
      </c>
      <c r="G131" s="430">
        <f>IFERROR(IF(G$102="Solar",(SUMIFS('Dependable Capacity'!$F$64:$F$69,'Dependable Capacity'!$C$64:$C$69,'Available Energy and Dispatch'!$B$121)*'Available Energy and Dispatch'!G$103*'Available Energy and Dispatch'!$C131),HLOOKUP(G$102,'Dependable Capacity'!$I$58:$P$64,4,FALSE)*$C131*G$103),0)</f>
        <v>0</v>
      </c>
      <c r="H131" s="430">
        <f>IFERROR(IF(H$102="Solar",(SUMIFS('Dependable Capacity'!$F$64:$F$69,'Dependable Capacity'!$C$64:$C$69,'Available Energy and Dispatch'!$B$121)*'Available Energy and Dispatch'!H$103*'Available Energy and Dispatch'!$C131),HLOOKUP(H$102,'Dependable Capacity'!$I$58:$P$64,4,FALSE)*$C131*H$103),0)</f>
        <v>0</v>
      </c>
      <c r="I131" s="430">
        <f>IFERROR(IF(I$102="Solar",(SUMIFS('Dependable Capacity'!$F$64:$F$69,'Dependable Capacity'!$C$64:$C$69,'Available Energy and Dispatch'!$B$121)*'Available Energy and Dispatch'!I$103*'Available Energy and Dispatch'!$C131),HLOOKUP(I$102,'Dependable Capacity'!$I$58:$P$64,4,FALSE)*$C131*I$103),0)</f>
        <v>0</v>
      </c>
      <c r="J131" s="430">
        <f>IFERROR(IF(J$102="Solar",(SUMIFS('Dependable Capacity'!$F$64:$F$69,'Dependable Capacity'!$C$64:$C$69,'Available Energy and Dispatch'!$B$121)*'Available Energy and Dispatch'!J$103*'Available Energy and Dispatch'!$C131),HLOOKUP(J$102,'Dependable Capacity'!$I$58:$P$64,4,FALSE)*$C131*J$103),0)</f>
        <v>0</v>
      </c>
      <c r="K131" s="430">
        <f>IFERROR(IF(K$102="Solar",(SUMIFS('Dependable Capacity'!$F$64:$F$69,'Dependable Capacity'!$C$64:$C$69,'Available Energy and Dispatch'!$B$121)*'Available Energy and Dispatch'!K$103*'Available Energy and Dispatch'!$C131),HLOOKUP(K$102,'Dependable Capacity'!$I$58:$P$64,4,FALSE)*$C131*K$103),0)</f>
        <v>0</v>
      </c>
      <c r="L131" s="413" t="str">
        <f t="shared" si="40"/>
        <v>NO</v>
      </c>
      <c r="M131" s="106"/>
      <c r="N131" s="868">
        <f>IF('Available Energy and Dispatch'!$E131&gt;$D131,$D131,IF('Available Energy and Dispatch'!$E131&lt;$D131,'Available Energy and Dispatch'!$E131,$D131-'Available Energy and Dispatch'!$E131))</f>
        <v>0</v>
      </c>
      <c r="O131" s="869">
        <f>IF(($D131-'Available Energy and Dispatch'!$N131)&gt;'Available Energy and Dispatch'!$F131,'Available Energy and Dispatch'!$F131,$D131-'Available Energy and Dispatch'!$N131)</f>
        <v>0</v>
      </c>
      <c r="P131" s="870">
        <f>IF(($D131-SUM('Available Energy and Dispatch'!$N131:$O131))&gt;'Available Energy and Dispatch'!$G131,'Available Energy and Dispatch'!$G131,(($D131-SUM('Available Energy and Dispatch'!$N131:$O131))))</f>
        <v>0</v>
      </c>
      <c r="Q131" s="870">
        <f>IF(($D131-SUM('Available Energy and Dispatch'!$N131:$P131))&gt;'Available Energy and Dispatch'!$H131,'Available Energy and Dispatch'!$H131,($D131-SUM('Available Energy and Dispatch'!$N131:$P131)))</f>
        <v>0</v>
      </c>
      <c r="R131" s="870">
        <f>IF(($D131-SUM('Available Energy and Dispatch'!$N131:$Q131))&gt;'Available Energy and Dispatch'!$I131,'Available Energy and Dispatch'!$I131,($D131-SUM('Available Energy and Dispatch'!$N131:$Q131)))</f>
        <v>0</v>
      </c>
      <c r="S131" s="870">
        <f>IF(($D131-SUM('Available Energy and Dispatch'!$N131:$R131))&gt;'Available Energy and Dispatch'!$J131,'Available Energy and Dispatch'!$J131,$D131-SUM('Available Energy and Dispatch'!$N131:$R131))</f>
        <v>0</v>
      </c>
      <c r="T131" s="870">
        <f>IF(IF('Available Energy and Dispatch'!$K131=0,"0",$D131-SUM($N131:$S131))&gt;'Available Energy and Dispatch'!$K131,'Available Energy and Dispatch'!$K131,IF('Available Energy and Dispatch'!$K131=0,"0",$D131-SUM($N131:$S131)))</f>
        <v>0</v>
      </c>
      <c r="U131" s="447">
        <f t="shared" si="41"/>
        <v>-1992</v>
      </c>
    </row>
    <row r="132" spans="2:21" x14ac:dyDescent="0.25">
      <c r="B132" s="409" t="s">
        <v>47</v>
      </c>
      <c r="C132" s="410">
        <f t="shared" si="39"/>
        <v>720</v>
      </c>
      <c r="D132" s="411">
        <f>Parameters!I46</f>
        <v>2211</v>
      </c>
      <c r="E132" s="430">
        <f>IFERROR(IF(E$102="Solar",(SUMIFS('Dependable Capacity'!$F$64:$F$69,'Dependable Capacity'!$C$64:$C$69,'Available Energy and Dispatch'!$B$121)*'Available Energy and Dispatch'!E$103*'Available Energy and Dispatch'!$C132),HLOOKUP(E$102,'Dependable Capacity'!$I$58:$P$64,4,FALSE)*$C132*E$103),0)</f>
        <v>0</v>
      </c>
      <c r="F132" s="430">
        <f>IFERROR(IF(F$102="Solar",(SUMIFS('Dependable Capacity'!$F$64:$F$69,'Dependable Capacity'!$C$64:$C$69,'Available Energy and Dispatch'!$B$121)*'Available Energy and Dispatch'!F$103*'Available Energy and Dispatch'!$C132),HLOOKUP(F$102,'Dependable Capacity'!$I$58:$P$64,4,FALSE)*$C132*F$103),0)</f>
        <v>0</v>
      </c>
      <c r="G132" s="430">
        <f>IFERROR(IF(G$102="Solar",(SUMIFS('Dependable Capacity'!$F$64:$F$69,'Dependable Capacity'!$C$64:$C$69,'Available Energy and Dispatch'!$B$121)*'Available Energy and Dispatch'!G$103*'Available Energy and Dispatch'!$C132),HLOOKUP(G$102,'Dependable Capacity'!$I$58:$P$64,4,FALSE)*$C132*G$103),0)</f>
        <v>0</v>
      </c>
      <c r="H132" s="430">
        <f>IFERROR(IF(H$102="Solar",(SUMIFS('Dependable Capacity'!$F$64:$F$69,'Dependable Capacity'!$C$64:$C$69,'Available Energy and Dispatch'!$B$121)*'Available Energy and Dispatch'!H$103*'Available Energy and Dispatch'!$C132),HLOOKUP(H$102,'Dependable Capacity'!$I$58:$P$64,4,FALSE)*$C132*H$103),0)</f>
        <v>0</v>
      </c>
      <c r="I132" s="430">
        <f>IFERROR(IF(I$102="Solar",(SUMIFS('Dependable Capacity'!$F$64:$F$69,'Dependable Capacity'!$C$64:$C$69,'Available Energy and Dispatch'!$B$121)*'Available Energy and Dispatch'!I$103*'Available Energy and Dispatch'!$C132),HLOOKUP(I$102,'Dependable Capacity'!$I$58:$P$64,4,FALSE)*$C132*I$103),0)</f>
        <v>0</v>
      </c>
      <c r="J132" s="430">
        <f>IFERROR(IF(J$102="Solar",(SUMIFS('Dependable Capacity'!$F$64:$F$69,'Dependable Capacity'!$C$64:$C$69,'Available Energy and Dispatch'!$B$121)*'Available Energy and Dispatch'!J$103*'Available Energy and Dispatch'!$C132),HLOOKUP(J$102,'Dependable Capacity'!$I$58:$P$64,4,FALSE)*$C132*J$103),0)</f>
        <v>0</v>
      </c>
      <c r="K132" s="430">
        <f>IFERROR(IF(K$102="Solar",(SUMIFS('Dependable Capacity'!$F$64:$F$69,'Dependable Capacity'!$C$64:$C$69,'Available Energy and Dispatch'!$B$121)*'Available Energy and Dispatch'!K$103*'Available Energy and Dispatch'!$C132),HLOOKUP(K$102,'Dependable Capacity'!$I$58:$P$64,4,FALSE)*$C132*K$103),0)</f>
        <v>0</v>
      </c>
      <c r="L132" s="413" t="str">
        <f t="shared" si="40"/>
        <v>NO</v>
      </c>
      <c r="M132" s="106"/>
      <c r="N132" s="868">
        <f>IF('Available Energy and Dispatch'!$E132&gt;$D132,$D132,IF('Available Energy and Dispatch'!$E132&lt;$D132,'Available Energy and Dispatch'!$E132,$D132-'Available Energy and Dispatch'!$E132))</f>
        <v>0</v>
      </c>
      <c r="O132" s="869">
        <f>IF(($D132-'Available Energy and Dispatch'!$N132)&gt;'Available Energy and Dispatch'!$F132,'Available Energy and Dispatch'!$F132,$D132-'Available Energy and Dispatch'!$N132)</f>
        <v>0</v>
      </c>
      <c r="P132" s="870">
        <f>IF(($D132-SUM('Available Energy and Dispatch'!$N132:$O132))&gt;'Available Energy and Dispatch'!$G132,'Available Energy and Dispatch'!$G132,(($D132-SUM('Available Energy and Dispatch'!$N132:$O132))))</f>
        <v>0</v>
      </c>
      <c r="Q132" s="870">
        <f>IF(($D132-SUM('Available Energy and Dispatch'!$N132:$P132))&gt;'Available Energy and Dispatch'!$H132,'Available Energy and Dispatch'!$H132,($D132-SUM('Available Energy and Dispatch'!$N132:$P132)))</f>
        <v>0</v>
      </c>
      <c r="R132" s="870">
        <f>IF(($D132-SUM('Available Energy and Dispatch'!$N132:$Q132))&gt;'Available Energy and Dispatch'!$I132,'Available Energy and Dispatch'!$I132,($D132-SUM('Available Energy and Dispatch'!$N132:$Q132)))</f>
        <v>0</v>
      </c>
      <c r="S132" s="870">
        <f>IF(($D132-SUM('Available Energy and Dispatch'!$N132:$R132))&gt;'Available Energy and Dispatch'!$J132,'Available Energy and Dispatch'!$J132,$D132-SUM('Available Energy and Dispatch'!$N132:$R132))</f>
        <v>0</v>
      </c>
      <c r="T132" s="870">
        <f>IF(IF('Available Energy and Dispatch'!$K132=0,"0",$D132-SUM($N132:$S132))&gt;'Available Energy and Dispatch'!$K132,'Available Energy and Dispatch'!$K132,IF('Available Energy and Dispatch'!$K132=0,"0",$D132-SUM($N132:$S132)))</f>
        <v>0</v>
      </c>
      <c r="U132" s="447">
        <f t="shared" si="41"/>
        <v>-2211</v>
      </c>
    </row>
    <row r="133" spans="2:21" x14ac:dyDescent="0.25">
      <c r="B133" s="409" t="s">
        <v>48</v>
      </c>
      <c r="C133" s="410">
        <f t="shared" si="39"/>
        <v>744</v>
      </c>
      <c r="D133" s="411">
        <f>Parameters!I47</f>
        <v>2314</v>
      </c>
      <c r="E133" s="430">
        <f>IFERROR(IF(E$102="Solar",(SUMIFS('Dependable Capacity'!$F$64:$F$69,'Dependable Capacity'!$C$64:$C$69,'Available Energy and Dispatch'!$B$121)*'Available Energy and Dispatch'!E$103*'Available Energy and Dispatch'!$C133),HLOOKUP(E$102,'Dependable Capacity'!$I$58:$P$64,4,FALSE)*$C133*E$103),0)</f>
        <v>0</v>
      </c>
      <c r="F133" s="430">
        <f>IFERROR(IF(F$102="Solar",(SUMIFS('Dependable Capacity'!$F$64:$F$69,'Dependable Capacity'!$C$64:$C$69,'Available Energy and Dispatch'!$B$121)*'Available Energy and Dispatch'!F$103*'Available Energy and Dispatch'!$C133),HLOOKUP(F$102,'Dependable Capacity'!$I$58:$P$64,4,FALSE)*$C133*F$103),0)</f>
        <v>0</v>
      </c>
      <c r="G133" s="430">
        <f>IFERROR(IF(G$102="Solar",(SUMIFS('Dependable Capacity'!$F$64:$F$69,'Dependable Capacity'!$C$64:$C$69,'Available Energy and Dispatch'!$B$121)*'Available Energy and Dispatch'!G$103*'Available Energy and Dispatch'!$C133),HLOOKUP(G$102,'Dependable Capacity'!$I$58:$P$64,4,FALSE)*$C133*G$103),0)</f>
        <v>0</v>
      </c>
      <c r="H133" s="430">
        <f>IFERROR(IF(H$102="Solar",(SUMIFS('Dependable Capacity'!$F$64:$F$69,'Dependable Capacity'!$C$64:$C$69,'Available Energy and Dispatch'!$B$121)*'Available Energy and Dispatch'!H$103*'Available Energy and Dispatch'!$C133),HLOOKUP(H$102,'Dependable Capacity'!$I$58:$P$64,4,FALSE)*$C133*H$103),0)</f>
        <v>0</v>
      </c>
      <c r="I133" s="430">
        <f>IFERROR(IF(I$102="Solar",(SUMIFS('Dependable Capacity'!$F$64:$F$69,'Dependable Capacity'!$C$64:$C$69,'Available Energy and Dispatch'!$B$121)*'Available Energy and Dispatch'!I$103*'Available Energy and Dispatch'!$C133),HLOOKUP(I$102,'Dependable Capacity'!$I$58:$P$64,4,FALSE)*$C133*I$103),0)</f>
        <v>0</v>
      </c>
      <c r="J133" s="430">
        <f>IFERROR(IF(J$102="Solar",(SUMIFS('Dependable Capacity'!$F$64:$F$69,'Dependable Capacity'!$C$64:$C$69,'Available Energy and Dispatch'!$B$121)*'Available Energy and Dispatch'!J$103*'Available Energy and Dispatch'!$C133),HLOOKUP(J$102,'Dependable Capacity'!$I$58:$P$64,4,FALSE)*$C133*J$103),0)</f>
        <v>0</v>
      </c>
      <c r="K133" s="430">
        <f>IFERROR(IF(K$102="Solar",(SUMIFS('Dependable Capacity'!$F$64:$F$69,'Dependable Capacity'!$C$64:$C$69,'Available Energy and Dispatch'!$B$121)*'Available Energy and Dispatch'!K$103*'Available Energy and Dispatch'!$C133),HLOOKUP(K$102,'Dependable Capacity'!$I$58:$P$64,4,FALSE)*$C133*K$103),0)</f>
        <v>0</v>
      </c>
      <c r="L133" s="413" t="str">
        <f t="shared" si="40"/>
        <v>NO</v>
      </c>
      <c r="M133" s="106"/>
      <c r="N133" s="868">
        <f>IF('Available Energy and Dispatch'!$E133&gt;$D133,$D133,IF('Available Energy and Dispatch'!$E133&lt;$D133,'Available Energy and Dispatch'!$E133,$D133-'Available Energy and Dispatch'!$E133))</f>
        <v>0</v>
      </c>
      <c r="O133" s="869">
        <f>IF(($D133-'Available Energy and Dispatch'!$N133)&gt;'Available Energy and Dispatch'!$F133,'Available Energy and Dispatch'!$F133,$D133-'Available Energy and Dispatch'!$N133)</f>
        <v>0</v>
      </c>
      <c r="P133" s="870">
        <f>IF(($D133-SUM('Available Energy and Dispatch'!$N133:$O133))&gt;'Available Energy and Dispatch'!$G133,'Available Energy and Dispatch'!$G133,(($D133-SUM('Available Energy and Dispatch'!$N133:$O133))))</f>
        <v>0</v>
      </c>
      <c r="Q133" s="870">
        <f>IF(($D133-SUM('Available Energy and Dispatch'!$N133:$P133))&gt;'Available Energy and Dispatch'!$H133,'Available Energy and Dispatch'!$H133,($D133-SUM('Available Energy and Dispatch'!$N133:$P133)))</f>
        <v>0</v>
      </c>
      <c r="R133" s="870">
        <f>IF(($D133-SUM('Available Energy and Dispatch'!$N133:$Q133))&gt;'Available Energy and Dispatch'!$I133,'Available Energy and Dispatch'!$I133,($D133-SUM('Available Energy and Dispatch'!$N133:$Q133)))</f>
        <v>0</v>
      </c>
      <c r="S133" s="870">
        <f>IF(($D133-SUM('Available Energy and Dispatch'!$N133:$R133))&gt;'Available Energy and Dispatch'!$J133,'Available Energy and Dispatch'!$J133,$D133-SUM('Available Energy and Dispatch'!$N133:$R133))</f>
        <v>0</v>
      </c>
      <c r="T133" s="870">
        <f>IF(IF('Available Energy and Dispatch'!$K133=0,"0",$D133-SUM($N133:$S133))&gt;'Available Energy and Dispatch'!$K133,'Available Energy and Dispatch'!$K133,IF('Available Energy and Dispatch'!$K133=0,"0",$D133-SUM($N133:$S133)))</f>
        <v>0</v>
      </c>
      <c r="U133" s="447">
        <f t="shared" si="41"/>
        <v>-2314</v>
      </c>
    </row>
    <row r="134" spans="2:21" x14ac:dyDescent="0.25">
      <c r="B134" s="409" t="s">
        <v>49</v>
      </c>
      <c r="C134" s="410">
        <f t="shared" si="39"/>
        <v>720</v>
      </c>
      <c r="D134" s="411">
        <f>Parameters!I48</f>
        <v>2168</v>
      </c>
      <c r="E134" s="430">
        <f>IFERROR(IF(E$102="Solar",(SUMIFS('Dependable Capacity'!$F$64:$F$69,'Dependable Capacity'!$C$64:$C$69,'Available Energy and Dispatch'!$B$121)*'Available Energy and Dispatch'!E$103*'Available Energy and Dispatch'!$C134),HLOOKUP(E$102,'Dependable Capacity'!$I$58:$P$64,4,FALSE)*$C134*E$103),0)</f>
        <v>0</v>
      </c>
      <c r="F134" s="430">
        <f>IFERROR(IF(F$102="Solar",(SUMIFS('Dependable Capacity'!$F$64:$F$69,'Dependable Capacity'!$C$64:$C$69,'Available Energy and Dispatch'!$B$121)*'Available Energy and Dispatch'!F$103*'Available Energy and Dispatch'!$C134),HLOOKUP(F$102,'Dependable Capacity'!$I$58:$P$64,4,FALSE)*$C134*F$103),0)</f>
        <v>0</v>
      </c>
      <c r="G134" s="430">
        <f>IFERROR(IF(G$102="Solar",(SUMIFS('Dependable Capacity'!$F$64:$F$69,'Dependable Capacity'!$C$64:$C$69,'Available Energy and Dispatch'!$B$121)*'Available Energy and Dispatch'!G$103*'Available Energy and Dispatch'!$C134),HLOOKUP(G$102,'Dependable Capacity'!$I$58:$P$64,4,FALSE)*$C134*G$103),0)</f>
        <v>0</v>
      </c>
      <c r="H134" s="430">
        <f>IFERROR(IF(H$102="Solar",(SUMIFS('Dependable Capacity'!$F$64:$F$69,'Dependable Capacity'!$C$64:$C$69,'Available Energy and Dispatch'!$B$121)*'Available Energy and Dispatch'!H$103*'Available Energy and Dispatch'!$C134),HLOOKUP(H$102,'Dependable Capacity'!$I$58:$P$64,4,FALSE)*$C134*H$103),0)</f>
        <v>0</v>
      </c>
      <c r="I134" s="430">
        <f>IFERROR(IF(I$102="Solar",(SUMIFS('Dependable Capacity'!$F$64:$F$69,'Dependable Capacity'!$C$64:$C$69,'Available Energy and Dispatch'!$B$121)*'Available Energy and Dispatch'!I$103*'Available Energy and Dispatch'!$C134),HLOOKUP(I$102,'Dependable Capacity'!$I$58:$P$64,4,FALSE)*$C134*I$103),0)</f>
        <v>0</v>
      </c>
      <c r="J134" s="430">
        <f>IFERROR(IF(J$102="Solar",(SUMIFS('Dependable Capacity'!$F$64:$F$69,'Dependable Capacity'!$C$64:$C$69,'Available Energy and Dispatch'!$B$121)*'Available Energy and Dispatch'!J$103*'Available Energy and Dispatch'!$C134),HLOOKUP(J$102,'Dependable Capacity'!$I$58:$P$64,4,FALSE)*$C134*J$103),0)</f>
        <v>0</v>
      </c>
      <c r="K134" s="430">
        <f>IFERROR(IF(K$102="Solar",(SUMIFS('Dependable Capacity'!$F$64:$F$69,'Dependable Capacity'!$C$64:$C$69,'Available Energy and Dispatch'!$B$121)*'Available Energy and Dispatch'!K$103*'Available Energy and Dispatch'!$C134),HLOOKUP(K$102,'Dependable Capacity'!$I$58:$P$64,4,FALSE)*$C134*K$103),0)</f>
        <v>0</v>
      </c>
      <c r="L134" s="413" t="str">
        <f t="shared" si="40"/>
        <v>NO</v>
      </c>
      <c r="M134" s="106"/>
      <c r="N134" s="868">
        <f>IF('Available Energy and Dispatch'!$E134&gt;$D134,$D134,IF('Available Energy and Dispatch'!$E134&lt;$D134,'Available Energy and Dispatch'!$E134,$D134-'Available Energy and Dispatch'!$E134))</f>
        <v>0</v>
      </c>
      <c r="O134" s="869">
        <f>IF(($D134-'Available Energy and Dispatch'!$N134)&gt;'Available Energy and Dispatch'!$F134,'Available Energy and Dispatch'!$F134,$D134-'Available Energy and Dispatch'!$N134)</f>
        <v>0</v>
      </c>
      <c r="P134" s="870">
        <f>IF(($D134-SUM('Available Energy and Dispatch'!$N134:$O134))&gt;'Available Energy and Dispatch'!$G134,'Available Energy and Dispatch'!$G134,(($D134-SUM('Available Energy and Dispatch'!$N134:$O134))))</f>
        <v>0</v>
      </c>
      <c r="Q134" s="870">
        <f>IF(($D134-SUM('Available Energy and Dispatch'!$N134:$P134))&gt;'Available Energy and Dispatch'!$H134,'Available Energy and Dispatch'!$H134,($D134-SUM('Available Energy and Dispatch'!$N134:$P134)))</f>
        <v>0</v>
      </c>
      <c r="R134" s="870">
        <f>IF(($D134-SUM('Available Energy and Dispatch'!$N134:$Q134))&gt;'Available Energy and Dispatch'!$I134,'Available Energy and Dispatch'!$I134,($D134-SUM('Available Energy and Dispatch'!$N134:$Q134)))</f>
        <v>0</v>
      </c>
      <c r="S134" s="870">
        <f>IF(($D134-SUM('Available Energy and Dispatch'!$N134:$R134))&gt;'Available Energy and Dispatch'!$J134,'Available Energy and Dispatch'!$J134,$D134-SUM('Available Energy and Dispatch'!$N134:$R134))</f>
        <v>0</v>
      </c>
      <c r="T134" s="870">
        <f>IF(IF('Available Energy and Dispatch'!$K134=0,"0",$D134-SUM($N134:$S134))&gt;'Available Energy and Dispatch'!$K134,'Available Energy and Dispatch'!$K134,IF('Available Energy and Dispatch'!$K134=0,"0",$D134-SUM($N134:$S134)))</f>
        <v>0</v>
      </c>
      <c r="U134" s="447">
        <f t="shared" si="41"/>
        <v>-2168</v>
      </c>
    </row>
    <row r="135" spans="2:21" ht="13.8" thickBot="1" x14ac:dyDescent="0.3">
      <c r="B135" s="394"/>
      <c r="C135" s="414"/>
      <c r="D135" s="415">
        <f>SUM(D123:D134)</f>
        <v>25392</v>
      </c>
      <c r="E135" s="431">
        <f t="shared" ref="E135:K135" si="42">SUM(E123:E134)</f>
        <v>0</v>
      </c>
      <c r="F135" s="431">
        <f t="shared" si="42"/>
        <v>0</v>
      </c>
      <c r="G135" s="498">
        <f t="shared" si="42"/>
        <v>0</v>
      </c>
      <c r="H135" s="498">
        <f t="shared" si="42"/>
        <v>0</v>
      </c>
      <c r="I135" s="498">
        <f t="shared" si="42"/>
        <v>0</v>
      </c>
      <c r="J135" s="498">
        <f t="shared" si="42"/>
        <v>0</v>
      </c>
      <c r="K135" s="498">
        <f t="shared" si="42"/>
        <v>0</v>
      </c>
      <c r="L135" s="418"/>
      <c r="M135" s="106"/>
      <c r="N135" s="520">
        <f>SUM(N123:N134)</f>
        <v>0</v>
      </c>
      <c r="O135" s="521">
        <f t="shared" ref="O135" si="43">SUM(O123:O134)</f>
        <v>0</v>
      </c>
      <c r="P135" s="522">
        <f t="shared" ref="P135" si="44">SUM(P123:P134)</f>
        <v>0</v>
      </c>
      <c r="Q135" s="522">
        <f t="shared" ref="Q135" si="45">SUM(Q123:Q134)</f>
        <v>0</v>
      </c>
      <c r="R135" s="522">
        <f t="shared" ref="R135" si="46">SUM(R123:R134)</f>
        <v>0</v>
      </c>
      <c r="S135" s="522">
        <f t="shared" ref="S135" si="47">SUM(S123:S134)</f>
        <v>0</v>
      </c>
      <c r="T135" s="522">
        <f t="shared" ref="T135" si="48">SUM(T123:T134)</f>
        <v>0</v>
      </c>
      <c r="U135" s="449"/>
    </row>
    <row r="136" spans="2:21" s="53" customFormat="1" ht="13.8" thickBot="1" x14ac:dyDescent="0.3">
      <c r="B136" s="171"/>
      <c r="C136" s="184"/>
      <c r="D136" s="185"/>
      <c r="E136" s="186"/>
      <c r="F136" s="186"/>
      <c r="G136" s="185"/>
      <c r="H136" s="185"/>
      <c r="I136" s="185"/>
      <c r="J136" s="185"/>
      <c r="K136" s="185"/>
      <c r="L136" s="184"/>
      <c r="M136" s="54"/>
      <c r="N136" s="190"/>
      <c r="O136" s="191"/>
      <c r="P136" s="190"/>
      <c r="Q136" s="190"/>
      <c r="R136" s="190"/>
      <c r="S136" s="190"/>
      <c r="T136" s="190"/>
      <c r="U136" s="187"/>
    </row>
    <row r="137" spans="2:21" x14ac:dyDescent="0.25">
      <c r="B137" s="419">
        <v>2024</v>
      </c>
      <c r="C137" s="405"/>
      <c r="D137" s="420"/>
      <c r="E137" s="406"/>
      <c r="F137" s="432"/>
      <c r="G137" s="406"/>
      <c r="H137" s="406"/>
      <c r="I137" s="406"/>
      <c r="J137" s="406"/>
      <c r="K137" s="406"/>
      <c r="L137" s="423"/>
      <c r="M137" s="838" t="s">
        <v>304</v>
      </c>
      <c r="N137" s="505" t="str">
        <f>IF(N$102="Hydro",HLOOKUP(N$102,'Dependable Capacity'!$I$58:$P$64,5,FALSE),IF(N$102="Solar",HLOOKUP(N$102,'Dependable Capacity'!$I$58:$P$64,5,FALSE),IF(N$102="Biomass",HLOOKUP(N$102,'Dependable Capacity'!$I$58:$P$64,5,FALSE),IF(N$102="Biodiesel",HLOOKUP(N$102,'Dependable Capacity'!$I$58:$P$64,5,FALSE),IF(N$102="LNG",HLOOKUP(N$102,'Dependable Capacity'!$I$58:$P$64,5,FALSE),IF(N$102="Bunker",HLOOKUP(N$102,'Dependable Capacity'!$I$58:$P$64,5,FALSE),IF(N$102="LFO Diesel",HLOOKUP(N$102,'Dependable Capacity'!$I$58:$P$64,5,FALSE),"")))))))</f>
        <v/>
      </c>
      <c r="O137" s="506" t="str">
        <f>IF(O$102="Hydro",HLOOKUP(O$102,'Dependable Capacity'!$I$58:$P$64,5,FALSE),IF(O$102="Solar",HLOOKUP(O$102,'Dependable Capacity'!$I$58:$P$64,5,FALSE),IF(O$102="Biomass",HLOOKUP(O$102,'Dependable Capacity'!$I$58:$P$64,5,FALSE),IF(O$102="Biodiesel",HLOOKUP(O$102,'Dependable Capacity'!$I$58:$P$64,5,FALSE),IF(O$102="LNG",HLOOKUP(O$102,'Dependable Capacity'!$I$58:$P$64,5,FALSE),IF(O$102="Bunker",HLOOKUP(O$102,'Dependable Capacity'!$I$58:$P$64,5,FALSE),IF(O$102="LFO Diesel",HLOOKUP(O$102,'Dependable Capacity'!$I$58:$P$64,5,FALSE),"")))))))</f>
        <v/>
      </c>
      <c r="P137" s="506" t="str">
        <f>IF(P$102="Hydro",HLOOKUP(P$102,'Dependable Capacity'!$I$58:$P$64,5,FALSE),IF(P$102="Solar",HLOOKUP(P$102,'Dependable Capacity'!$I$58:$P$64,5,FALSE),IF(P$102="Biomass",HLOOKUP(P$102,'Dependable Capacity'!$I$58:$P$64,5,FALSE),IF(P$102="Biodiesel",HLOOKUP(P$102,'Dependable Capacity'!$I$58:$P$64,5,FALSE),IF(P$102="LNG",HLOOKUP(P$102,'Dependable Capacity'!$I$58:$P$64,5,FALSE),IF(P$102="Bunker",HLOOKUP(P$102,'Dependable Capacity'!$I$58:$P$64,5,FALSE),IF(P$102="LFO Diesel",HLOOKUP(P$102,'Dependable Capacity'!$I$58:$P$64,5,FALSE),"")))))))</f>
        <v/>
      </c>
      <c r="Q137" s="506" t="str">
        <f>IF(Q$102="Hydro",HLOOKUP(Q$102,'Dependable Capacity'!$I$58:$P$64,5,FALSE),IF(Q$102="Solar",HLOOKUP(Q$102,'Dependable Capacity'!$I$58:$P$64,5,FALSE),IF(Q$102="Biomass",HLOOKUP(Q$102,'Dependable Capacity'!$I$58:$P$64,5,FALSE),IF(Q$102="Biodiesel",HLOOKUP(Q$102,'Dependable Capacity'!$I$58:$P$64,5,FALSE),IF(Q$102="LNG",HLOOKUP(Q$102,'Dependable Capacity'!$I$58:$P$64,5,FALSE),IF(Q$102="Bunker",HLOOKUP(Q$102,'Dependable Capacity'!$I$58:$P$64,5,FALSE),IF(Q$102="LFO Diesel",HLOOKUP(Q$102,'Dependable Capacity'!$I$58:$P$64,5,FALSE),"")))))))</f>
        <v/>
      </c>
      <c r="R137" s="506" t="str">
        <f>IF(R$102="Hydro",HLOOKUP(R$102,'Dependable Capacity'!$I$58:$P$64,5,FALSE),IF(R$102="Solar",HLOOKUP(R$102,'Dependable Capacity'!$I$58:$P$64,5,FALSE),IF(R$102="Biomass",HLOOKUP(R$102,'Dependable Capacity'!$I$58:$P$64,5,FALSE),IF(R$102="Biodiesel",HLOOKUP(R$102,'Dependable Capacity'!$I$58:$P$64,5,FALSE),IF(R$102="LNG",HLOOKUP(R$102,'Dependable Capacity'!$I$58:$P$64,5,FALSE),IF(R$102="Bunker",HLOOKUP(R$102,'Dependable Capacity'!$I$58:$P$64,5,FALSE),IF(R$102="LFO Diesel",HLOOKUP(R$102,'Dependable Capacity'!$I$58:$P$64,5,FALSE),"")))))))</f>
        <v/>
      </c>
      <c r="S137" s="506" t="str">
        <f>IF(S$102="Hydro",HLOOKUP(S$102,'Dependable Capacity'!$I$58:$P$64,5,FALSE),IF(S$102="Solar",HLOOKUP(S$102,'Dependable Capacity'!$I$58:$P$64,5,FALSE),IF(S$102="Biomass",HLOOKUP(S$102,'Dependable Capacity'!$I$58:$P$64,5,FALSE),IF(S$102="Biodiesel",HLOOKUP(S$102,'Dependable Capacity'!$I$58:$P$64,5,FALSE),IF(S$102="LNG",HLOOKUP(S$102,'Dependable Capacity'!$I$58:$P$64,5,FALSE),IF(S$102="Bunker",HLOOKUP(S$102,'Dependable Capacity'!$I$58:$P$64,5,FALSE),IF(S$102="LFO Diesel",HLOOKUP(S$102,'Dependable Capacity'!$I$58:$P$64,5,FALSE),"")))))))</f>
        <v/>
      </c>
      <c r="T137" s="506" t="str">
        <f>IF(T$102="Hydro",HLOOKUP(T$102,'Dependable Capacity'!$I$58:$P$64,5,FALSE),IF(T$102="Solar",HLOOKUP(T$102,'Dependable Capacity'!$I$58:$P$64,5,FALSE),IF(T$102="Biomass",HLOOKUP(T$102,'Dependable Capacity'!$I$58:$P$64,5,FALSE),IF(T$102="Biodiesel",HLOOKUP(T$102,'Dependable Capacity'!$I$58:$P$64,5,FALSE),IF(T$102="LNG",HLOOKUP(T$102,'Dependable Capacity'!$I$58:$P$64,5,FALSE),IF(T$102="Bunker",HLOOKUP(T$102,'Dependable Capacity'!$I$58:$P$64,5,FALSE),IF(T$102="LFO Diesel",HLOOKUP(T$102,'Dependable Capacity'!$I$58:$P$64,5,FALSE),"")))))))</f>
        <v/>
      </c>
      <c r="U137" s="507"/>
    </row>
    <row r="138" spans="2:21" x14ac:dyDescent="0.25">
      <c r="B138" s="424"/>
      <c r="C138" s="410"/>
      <c r="D138" s="425"/>
      <c r="E138" s="411"/>
      <c r="F138" s="433"/>
      <c r="G138" s="411"/>
      <c r="H138" s="411"/>
      <c r="I138" s="411"/>
      <c r="J138" s="411"/>
      <c r="K138" s="411"/>
      <c r="L138" s="429"/>
      <c r="M138" s="838" t="s">
        <v>303</v>
      </c>
      <c r="N138" s="508" t="str">
        <f>IFERROR(N151/8760/N137,"")</f>
        <v/>
      </c>
      <c r="O138" s="504" t="str">
        <f t="shared" ref="O138:T138" si="49">IFERROR(O151/8760/O137,"")</f>
        <v/>
      </c>
      <c r="P138" s="504" t="str">
        <f t="shared" si="49"/>
        <v/>
      </c>
      <c r="Q138" s="504" t="str">
        <f t="shared" si="49"/>
        <v/>
      </c>
      <c r="R138" s="504" t="str">
        <f t="shared" si="49"/>
        <v/>
      </c>
      <c r="S138" s="504" t="str">
        <f t="shared" si="49"/>
        <v/>
      </c>
      <c r="T138" s="504" t="str">
        <f t="shared" si="49"/>
        <v/>
      </c>
      <c r="U138" s="509"/>
    </row>
    <row r="139" spans="2:21" x14ac:dyDescent="0.25">
      <c r="B139" s="409" t="s">
        <v>38</v>
      </c>
      <c r="C139" s="410">
        <f t="shared" ref="C139:C150" si="50">C123</f>
        <v>744</v>
      </c>
      <c r="D139" s="411">
        <f>Parameters!K37</f>
        <v>2040</v>
      </c>
      <c r="E139" s="434">
        <f>IFERROR(IF(E$102="Solar",(SUMIFS('Dependable Capacity'!$F$64:$F$69,'Dependable Capacity'!$C$64:$C$69,'Available Energy and Dispatch'!$B$137)*'Available Energy and Dispatch'!E$103*'Available Energy and Dispatch'!$C139),HLOOKUP(E$102,'Dependable Capacity'!$I$58:$P$64,5,FALSE)*$C139*E$103),0)</f>
        <v>0</v>
      </c>
      <c r="F139" s="434">
        <f>IFERROR(IF(F$102="Solar",(SUMIFS('Dependable Capacity'!$F$64:$F$69,'Dependable Capacity'!$C$64:$C$69,'Available Energy and Dispatch'!$B$137)*'Available Energy and Dispatch'!F$103*'Available Energy and Dispatch'!$C139),HLOOKUP(F$102,'Dependable Capacity'!$I$58:$P$64,5,FALSE)*$C139*F$103),0)</f>
        <v>0</v>
      </c>
      <c r="G139" s="434">
        <f>IFERROR(IF(G$102="Solar",(SUMIFS('Dependable Capacity'!$F$64:$F$69,'Dependable Capacity'!$C$64:$C$69,'Available Energy and Dispatch'!$B$137)*'Available Energy and Dispatch'!G$103*'Available Energy and Dispatch'!$C139),HLOOKUP(G$102,'Dependable Capacity'!$I$58:$P$64,5,FALSE)*$C139*G$103),0)</f>
        <v>0</v>
      </c>
      <c r="H139" s="434">
        <f>IFERROR(IF(H$102="Solar",(SUMIFS('Dependable Capacity'!$F$64:$F$69,'Dependable Capacity'!$C$64:$C$69,'Available Energy and Dispatch'!$B$137)*'Available Energy and Dispatch'!H$103*'Available Energy and Dispatch'!$C139),HLOOKUP(H$102,'Dependable Capacity'!$I$58:$P$64,5,FALSE)*$C139*H$103),0)</f>
        <v>0</v>
      </c>
      <c r="I139" s="434">
        <f>IFERROR(IF(I$102="Solar",(SUMIFS('Dependable Capacity'!$F$64:$F$69,'Dependable Capacity'!$C$64:$C$69,'Available Energy and Dispatch'!$B$137)*'Available Energy and Dispatch'!I$103*'Available Energy and Dispatch'!$C139),HLOOKUP(I$102,'Dependable Capacity'!$I$58:$P$64,5,FALSE)*$C139*I$103),0)</f>
        <v>0</v>
      </c>
      <c r="J139" s="434">
        <f>IFERROR(IF(J$102="Solar",(SUMIFS('Dependable Capacity'!$F$64:$F$69,'Dependable Capacity'!$C$64:$C$69,'Available Energy and Dispatch'!$B$137)*'Available Energy and Dispatch'!J$103*'Available Energy and Dispatch'!$C139),HLOOKUP(J$102,'Dependable Capacity'!$I$58:$P$64,5,FALSE)*$C139*J$103),0)</f>
        <v>0</v>
      </c>
      <c r="K139" s="434">
        <f>IFERROR(IF(K$102="Solar",(SUMIFS('Dependable Capacity'!$F$64:$F$69,'Dependable Capacity'!$C$64:$C$69,'Available Energy and Dispatch'!$B$137)*'Available Energy and Dispatch'!K$103*'Available Energy and Dispatch'!$C139),HLOOKUP(K$102,'Dependable Capacity'!$I$58:$P$64,5,FALSE)*$C139*K$103),0)</f>
        <v>0</v>
      </c>
      <c r="L139" s="413" t="str">
        <f t="shared" ref="L139:L150" si="51">IF(SUM($E139:$K139)&gt;=$D139,"YES","NO")</f>
        <v>NO</v>
      </c>
      <c r="M139" s="106"/>
      <c r="N139" s="871">
        <f>IF('Available Energy and Dispatch'!$E139&gt;$D139,$D139,IF('Available Energy and Dispatch'!$E139&lt;$D139,'Available Energy and Dispatch'!$E139,$D139-'Available Energy and Dispatch'!$E139))</f>
        <v>0</v>
      </c>
      <c r="O139" s="872">
        <f>IF(($D139-'Available Energy and Dispatch'!$N139)&gt;'Available Energy and Dispatch'!$F139,'Available Energy and Dispatch'!$F139,$D139-'Available Energy and Dispatch'!$N139)</f>
        <v>0</v>
      </c>
      <c r="P139" s="873">
        <f>IF(($D139-SUM('Available Energy and Dispatch'!$N139:$O139))&gt;'Available Energy and Dispatch'!$G139,'Available Energy and Dispatch'!$G139,(($D139-SUM('Available Energy and Dispatch'!$N139:$O139))))</f>
        <v>0</v>
      </c>
      <c r="Q139" s="873">
        <f>IF(($D139-SUM('Available Energy and Dispatch'!$N139:$P139))&gt;'Available Energy and Dispatch'!$H139,'Available Energy and Dispatch'!$H139,($D139-SUM('Available Energy and Dispatch'!$N139:$P139)))</f>
        <v>0</v>
      </c>
      <c r="R139" s="873">
        <f>IF(($D139-SUM('Available Energy and Dispatch'!$N139:$Q139))&gt;'Available Energy and Dispatch'!$I139,'Available Energy and Dispatch'!$I139,($D139-SUM('Available Energy and Dispatch'!$N139:$Q139)))</f>
        <v>0</v>
      </c>
      <c r="S139" s="873">
        <f>IF(($D139-SUM('Available Energy and Dispatch'!$N139:$R139))&gt;'Available Energy and Dispatch'!$J139,'Available Energy and Dispatch'!$J139,$D139-SUM('Available Energy and Dispatch'!$N139:$R139))</f>
        <v>0</v>
      </c>
      <c r="T139" s="873">
        <f>IF(IF('Available Energy and Dispatch'!$K139=0,"0",$D139-SUM($N139:$S139))&gt;'Available Energy and Dispatch'!$K139,'Available Energy and Dispatch'!$K139,IF('Available Energy and Dispatch'!$K139=0,"0",$D139-SUM($N139:$S139)))</f>
        <v>0</v>
      </c>
      <c r="U139" s="447">
        <f t="shared" ref="U139:U150" si="52">SUM(N139:T139)-$D139</f>
        <v>-2040</v>
      </c>
    </row>
    <row r="140" spans="2:21" x14ac:dyDescent="0.25">
      <c r="B140" s="409" t="s">
        <v>39</v>
      </c>
      <c r="C140" s="410">
        <f t="shared" si="50"/>
        <v>744</v>
      </c>
      <c r="D140" s="411">
        <f>Parameters!K38</f>
        <v>2098</v>
      </c>
      <c r="E140" s="434">
        <f>IFERROR(IF(E$102="Solar",(SUMIFS('Dependable Capacity'!$F$64:$F$69,'Dependable Capacity'!$C$64:$C$69,'Available Energy and Dispatch'!$B$137)*'Available Energy and Dispatch'!E$103*'Available Energy and Dispatch'!$C140),HLOOKUP(E$102,'Dependable Capacity'!$I$58:$P$64,5,FALSE)*$C140*E$103),0)</f>
        <v>0</v>
      </c>
      <c r="F140" s="434">
        <f>IFERROR(IF(F$102="Solar",(SUMIFS('Dependable Capacity'!$F$64:$F$69,'Dependable Capacity'!$C$64:$C$69,'Available Energy and Dispatch'!$B$137)*'Available Energy and Dispatch'!F$103*'Available Energy and Dispatch'!$C140),HLOOKUP(F$102,'Dependable Capacity'!$I$58:$P$64,5,FALSE)*$C140*F$103),0)</f>
        <v>0</v>
      </c>
      <c r="G140" s="434">
        <f>IFERROR(IF(G$102="Solar",(SUMIFS('Dependable Capacity'!$F$64:$F$69,'Dependable Capacity'!$C$64:$C$69,'Available Energy and Dispatch'!$B$137)*'Available Energy and Dispatch'!G$103*'Available Energy and Dispatch'!$C140),HLOOKUP(G$102,'Dependable Capacity'!$I$58:$P$64,5,FALSE)*$C140*G$103),0)</f>
        <v>0</v>
      </c>
      <c r="H140" s="434">
        <f>IFERROR(IF(H$102="Solar",(SUMIFS('Dependable Capacity'!$F$64:$F$69,'Dependable Capacity'!$C$64:$C$69,'Available Energy and Dispatch'!$B$137)*'Available Energy and Dispatch'!H$103*'Available Energy and Dispatch'!$C140),HLOOKUP(H$102,'Dependable Capacity'!$I$58:$P$64,5,FALSE)*$C140*H$103),0)</f>
        <v>0</v>
      </c>
      <c r="I140" s="434">
        <f>IFERROR(IF(I$102="Solar",(SUMIFS('Dependable Capacity'!$F$64:$F$69,'Dependable Capacity'!$C$64:$C$69,'Available Energy and Dispatch'!$B$137)*'Available Energy and Dispatch'!I$103*'Available Energy and Dispatch'!$C140),HLOOKUP(I$102,'Dependable Capacity'!$I$58:$P$64,5,FALSE)*$C140*I$103),0)</f>
        <v>0</v>
      </c>
      <c r="J140" s="434">
        <f>IFERROR(IF(J$102="Solar",(SUMIFS('Dependable Capacity'!$F$64:$F$69,'Dependable Capacity'!$C$64:$C$69,'Available Energy and Dispatch'!$B$137)*'Available Energy and Dispatch'!J$103*'Available Energy and Dispatch'!$C140),HLOOKUP(J$102,'Dependable Capacity'!$I$58:$P$64,5,FALSE)*$C140*J$103),0)</f>
        <v>0</v>
      </c>
      <c r="K140" s="434">
        <f>IFERROR(IF(K$102="Solar",(SUMIFS('Dependable Capacity'!$F$64:$F$69,'Dependable Capacity'!$C$64:$C$69,'Available Energy and Dispatch'!$B$137)*'Available Energy and Dispatch'!K$103*'Available Energy and Dispatch'!$C140),HLOOKUP(K$102,'Dependable Capacity'!$I$58:$P$64,5,FALSE)*$C140*K$103),0)</f>
        <v>0</v>
      </c>
      <c r="L140" s="413" t="str">
        <f t="shared" si="51"/>
        <v>NO</v>
      </c>
      <c r="M140" s="106"/>
      <c r="N140" s="871">
        <f>IF('Available Energy and Dispatch'!$E140&gt;$D140,$D140,IF('Available Energy and Dispatch'!$E140&lt;$D140,'Available Energy and Dispatch'!$E140,$D140-'Available Energy and Dispatch'!$E140))</f>
        <v>0</v>
      </c>
      <c r="O140" s="872">
        <f>IF(($D140-'Available Energy and Dispatch'!$N140)&gt;'Available Energy and Dispatch'!$F140,'Available Energy and Dispatch'!$F140,$D140-'Available Energy and Dispatch'!$N140)</f>
        <v>0</v>
      </c>
      <c r="P140" s="873">
        <f>IF(($D140-SUM('Available Energy and Dispatch'!$N140:$O140))&gt;'Available Energy and Dispatch'!$G140,'Available Energy and Dispatch'!$G140,(($D140-SUM('Available Energy and Dispatch'!$N140:$O140))))</f>
        <v>0</v>
      </c>
      <c r="Q140" s="873">
        <f>IF(($D140-SUM('Available Energy and Dispatch'!$N140:$P140))&gt;'Available Energy and Dispatch'!$H140,'Available Energy and Dispatch'!$H140,($D140-SUM('Available Energy and Dispatch'!$N140:$P140)))</f>
        <v>0</v>
      </c>
      <c r="R140" s="873">
        <f>IF(($D140-SUM('Available Energy and Dispatch'!$N140:$Q140))&gt;'Available Energy and Dispatch'!$I140,'Available Energy and Dispatch'!$I140,($D140-SUM('Available Energy and Dispatch'!$N140:$Q140)))</f>
        <v>0</v>
      </c>
      <c r="S140" s="873">
        <f>IF(($D140-SUM('Available Energy and Dispatch'!$N140:$R140))&gt;'Available Energy and Dispatch'!$J140,'Available Energy and Dispatch'!$J140,$D140-SUM('Available Energy and Dispatch'!$N140:$R140))</f>
        <v>0</v>
      </c>
      <c r="T140" s="873">
        <f>IF(IF('Available Energy and Dispatch'!$K140=0,"0",$D140-SUM($N140:$S140))&gt;'Available Energy and Dispatch'!$K140,'Available Energy and Dispatch'!$K140,IF('Available Energy and Dispatch'!$K140=0,"0",$D140-SUM($N140:$S140)))</f>
        <v>0</v>
      </c>
      <c r="U140" s="447">
        <f t="shared" si="52"/>
        <v>-2098</v>
      </c>
    </row>
    <row r="141" spans="2:21" x14ac:dyDescent="0.25">
      <c r="B141" s="409" t="s">
        <v>40</v>
      </c>
      <c r="C141" s="410">
        <f t="shared" si="50"/>
        <v>672</v>
      </c>
      <c r="D141" s="411">
        <f>Parameters!K39</f>
        <v>2058</v>
      </c>
      <c r="E141" s="434">
        <f>IFERROR(IF(E$102="Solar",(SUMIFS('Dependable Capacity'!$F$64:$F$69,'Dependable Capacity'!$C$64:$C$69,'Available Energy and Dispatch'!$B$137)*'Available Energy and Dispatch'!E$103*'Available Energy and Dispatch'!$C141),HLOOKUP(E$102,'Dependable Capacity'!$I$58:$P$64,5,FALSE)*$C141*E$103),0)</f>
        <v>0</v>
      </c>
      <c r="F141" s="434">
        <f>IFERROR(IF(F$102="Solar",(SUMIFS('Dependable Capacity'!$F$64:$F$69,'Dependable Capacity'!$C$64:$C$69,'Available Energy and Dispatch'!$B$137)*'Available Energy and Dispatch'!F$103*'Available Energy and Dispatch'!$C141),HLOOKUP(F$102,'Dependable Capacity'!$I$58:$P$64,5,FALSE)*$C141*F$103),0)</f>
        <v>0</v>
      </c>
      <c r="G141" s="434">
        <f>IFERROR(IF(G$102="Solar",(SUMIFS('Dependable Capacity'!$F$64:$F$69,'Dependable Capacity'!$C$64:$C$69,'Available Energy and Dispatch'!$B$137)*'Available Energy and Dispatch'!G$103*'Available Energy and Dispatch'!$C141),HLOOKUP(G$102,'Dependable Capacity'!$I$58:$P$64,5,FALSE)*$C141*G$103),0)</f>
        <v>0</v>
      </c>
      <c r="H141" s="434">
        <f>IFERROR(IF(H$102="Solar",(SUMIFS('Dependable Capacity'!$F$64:$F$69,'Dependable Capacity'!$C$64:$C$69,'Available Energy and Dispatch'!$B$137)*'Available Energy and Dispatch'!H$103*'Available Energy and Dispatch'!$C141),HLOOKUP(H$102,'Dependable Capacity'!$I$58:$P$64,5,FALSE)*$C141*H$103),0)</f>
        <v>0</v>
      </c>
      <c r="I141" s="434">
        <f>IFERROR(IF(I$102="Solar",(SUMIFS('Dependable Capacity'!$F$64:$F$69,'Dependable Capacity'!$C$64:$C$69,'Available Energy and Dispatch'!$B$137)*'Available Energy and Dispatch'!I$103*'Available Energy and Dispatch'!$C141),HLOOKUP(I$102,'Dependable Capacity'!$I$58:$P$64,5,FALSE)*$C141*I$103),0)</f>
        <v>0</v>
      </c>
      <c r="J141" s="434">
        <f>IFERROR(IF(J$102="Solar",(SUMIFS('Dependable Capacity'!$F$64:$F$69,'Dependable Capacity'!$C$64:$C$69,'Available Energy and Dispatch'!$B$137)*'Available Energy and Dispatch'!J$103*'Available Energy and Dispatch'!$C141),HLOOKUP(J$102,'Dependable Capacity'!$I$58:$P$64,5,FALSE)*$C141*J$103),0)</f>
        <v>0</v>
      </c>
      <c r="K141" s="434">
        <f>IFERROR(IF(K$102="Solar",(SUMIFS('Dependable Capacity'!$F$64:$F$69,'Dependable Capacity'!$C$64:$C$69,'Available Energy and Dispatch'!$B$137)*'Available Energy and Dispatch'!K$103*'Available Energy and Dispatch'!$C141),HLOOKUP(K$102,'Dependable Capacity'!$I$58:$P$64,5,FALSE)*$C141*K$103),0)</f>
        <v>0</v>
      </c>
      <c r="L141" s="413" t="str">
        <f t="shared" si="51"/>
        <v>NO</v>
      </c>
      <c r="M141" s="106"/>
      <c r="N141" s="871">
        <f>IF('Available Energy and Dispatch'!$E141&gt;$D141,$D141,IF('Available Energy and Dispatch'!$E141&lt;$D141,'Available Energy and Dispatch'!$E141,$D141-'Available Energy and Dispatch'!$E141))</f>
        <v>0</v>
      </c>
      <c r="O141" s="872">
        <f>IF(($D141-'Available Energy and Dispatch'!$N141)&gt;'Available Energy and Dispatch'!$F141,'Available Energy and Dispatch'!$F141,$D141-'Available Energy and Dispatch'!$N141)</f>
        <v>0</v>
      </c>
      <c r="P141" s="873">
        <f>IF(($D141-SUM('Available Energy and Dispatch'!$N141:$O141))&gt;'Available Energy and Dispatch'!$G141,'Available Energy and Dispatch'!$G141,(($D141-SUM('Available Energy and Dispatch'!$N141:$O141))))</f>
        <v>0</v>
      </c>
      <c r="Q141" s="873">
        <f>IF(($D141-SUM('Available Energy and Dispatch'!$N141:$P141))&gt;'Available Energy and Dispatch'!$H141,'Available Energy and Dispatch'!$H141,($D141-SUM('Available Energy and Dispatch'!$N141:$P141)))</f>
        <v>0</v>
      </c>
      <c r="R141" s="873">
        <f>IF(($D141-SUM('Available Energy and Dispatch'!$N141:$Q141))&gt;'Available Energy and Dispatch'!$I141,'Available Energy and Dispatch'!$I141,($D141-SUM('Available Energy and Dispatch'!$N141:$Q141)))</f>
        <v>0</v>
      </c>
      <c r="S141" s="873">
        <f>IF(($D141-SUM('Available Energy and Dispatch'!$N141:$R141))&gt;'Available Energy and Dispatch'!$J141,'Available Energy and Dispatch'!$J141,$D141-SUM('Available Energy and Dispatch'!$N141:$R141))</f>
        <v>0</v>
      </c>
      <c r="T141" s="873">
        <f>IF(IF('Available Energy and Dispatch'!$K141=0,"0",$D141-SUM($N141:$S141))&gt;'Available Energy and Dispatch'!$K141,'Available Energy and Dispatch'!$K141,IF('Available Energy and Dispatch'!$K141=0,"0",$D141-SUM($N141:$S141)))</f>
        <v>0</v>
      </c>
      <c r="U141" s="447">
        <f t="shared" si="52"/>
        <v>-2058</v>
      </c>
    </row>
    <row r="142" spans="2:21" x14ac:dyDescent="0.25">
      <c r="B142" s="409" t="s">
        <v>41</v>
      </c>
      <c r="C142" s="410">
        <f t="shared" si="50"/>
        <v>744</v>
      </c>
      <c r="D142" s="411">
        <f>Parameters!K40</f>
        <v>2417</v>
      </c>
      <c r="E142" s="434">
        <f>IFERROR(IF(E$102="Solar",(SUMIFS('Dependable Capacity'!$F$64:$F$69,'Dependable Capacity'!$C$64:$C$69,'Available Energy and Dispatch'!$B$137)*'Available Energy and Dispatch'!E$103*'Available Energy and Dispatch'!$C142),HLOOKUP(E$102,'Dependable Capacity'!$I$58:$P$64,5,FALSE)*$C142*E$103),0)</f>
        <v>0</v>
      </c>
      <c r="F142" s="434">
        <f>IFERROR(IF(F$102="Solar",(SUMIFS('Dependable Capacity'!$F$64:$F$69,'Dependable Capacity'!$C$64:$C$69,'Available Energy and Dispatch'!$B$137)*'Available Energy and Dispatch'!F$103*'Available Energy and Dispatch'!$C142),HLOOKUP(F$102,'Dependable Capacity'!$I$58:$P$64,5,FALSE)*$C142*F$103),0)</f>
        <v>0</v>
      </c>
      <c r="G142" s="434">
        <f>IFERROR(IF(G$102="Solar",(SUMIFS('Dependable Capacity'!$F$64:$F$69,'Dependable Capacity'!$C$64:$C$69,'Available Energy and Dispatch'!$B$137)*'Available Energy and Dispatch'!G$103*'Available Energy and Dispatch'!$C142),HLOOKUP(G$102,'Dependable Capacity'!$I$58:$P$64,5,FALSE)*$C142*G$103),0)</f>
        <v>0</v>
      </c>
      <c r="H142" s="434">
        <f>IFERROR(IF(H$102="Solar",(SUMIFS('Dependable Capacity'!$F$64:$F$69,'Dependable Capacity'!$C$64:$C$69,'Available Energy and Dispatch'!$B$137)*'Available Energy and Dispatch'!H$103*'Available Energy and Dispatch'!$C142),HLOOKUP(H$102,'Dependable Capacity'!$I$58:$P$64,5,FALSE)*$C142*H$103),0)</f>
        <v>0</v>
      </c>
      <c r="I142" s="434">
        <f>IFERROR(IF(I$102="Solar",(SUMIFS('Dependable Capacity'!$F$64:$F$69,'Dependable Capacity'!$C$64:$C$69,'Available Energy and Dispatch'!$B$137)*'Available Energy and Dispatch'!I$103*'Available Energy and Dispatch'!$C142),HLOOKUP(I$102,'Dependable Capacity'!$I$58:$P$64,5,FALSE)*$C142*I$103),0)</f>
        <v>0</v>
      </c>
      <c r="J142" s="434">
        <f>IFERROR(IF(J$102="Solar",(SUMIFS('Dependable Capacity'!$F$64:$F$69,'Dependable Capacity'!$C$64:$C$69,'Available Energy and Dispatch'!$B$137)*'Available Energy and Dispatch'!J$103*'Available Energy and Dispatch'!$C142),HLOOKUP(J$102,'Dependable Capacity'!$I$58:$P$64,5,FALSE)*$C142*J$103),0)</f>
        <v>0</v>
      </c>
      <c r="K142" s="434">
        <f>IFERROR(IF(K$102="Solar",(SUMIFS('Dependable Capacity'!$F$64:$F$69,'Dependable Capacity'!$C$64:$C$69,'Available Energy and Dispatch'!$B$137)*'Available Energy and Dispatch'!K$103*'Available Energy and Dispatch'!$C142),HLOOKUP(K$102,'Dependable Capacity'!$I$58:$P$64,5,FALSE)*$C142*K$103),0)</f>
        <v>0</v>
      </c>
      <c r="L142" s="413" t="str">
        <f t="shared" si="51"/>
        <v>NO</v>
      </c>
      <c r="M142" s="106"/>
      <c r="N142" s="871">
        <f>IF('Available Energy and Dispatch'!$E142&gt;$D142,$D142,IF('Available Energy and Dispatch'!$E142&lt;$D142,'Available Energy and Dispatch'!$E142,$D142-'Available Energy and Dispatch'!$E142))</f>
        <v>0</v>
      </c>
      <c r="O142" s="872">
        <f>IF(($D142-'Available Energy and Dispatch'!$N142)&gt;'Available Energy and Dispatch'!$F142,'Available Energy and Dispatch'!$F142,$D142-'Available Energy and Dispatch'!$N142)</f>
        <v>0</v>
      </c>
      <c r="P142" s="873">
        <f>IF(($D142-SUM('Available Energy and Dispatch'!$N142:$O142))&gt;'Available Energy and Dispatch'!$G142,'Available Energy and Dispatch'!$G142,(($D142-SUM('Available Energy and Dispatch'!$N142:$O142))))</f>
        <v>0</v>
      </c>
      <c r="Q142" s="873">
        <f>IF(($D142-SUM('Available Energy and Dispatch'!$N142:$P142))&gt;'Available Energy and Dispatch'!$H142,'Available Energy and Dispatch'!$H142,($D142-SUM('Available Energy and Dispatch'!$N142:$P142)))</f>
        <v>0</v>
      </c>
      <c r="R142" s="873">
        <f>IF(($D142-SUM('Available Energy and Dispatch'!$N142:$Q142))&gt;'Available Energy and Dispatch'!$I142,'Available Energy and Dispatch'!$I142,($D142-SUM('Available Energy and Dispatch'!$N142:$Q142)))</f>
        <v>0</v>
      </c>
      <c r="S142" s="873">
        <f>IF(($D142-SUM('Available Energy and Dispatch'!$N142:$R142))&gt;'Available Energy and Dispatch'!$J142,'Available Energy and Dispatch'!$J142,$D142-SUM('Available Energy and Dispatch'!$N142:$R142))</f>
        <v>0</v>
      </c>
      <c r="T142" s="873">
        <f>IF(IF('Available Energy and Dispatch'!$K142=0,"0",$D142-SUM($N142:$S142))&gt;'Available Energy and Dispatch'!$K142,'Available Energy and Dispatch'!$K142,IF('Available Energy and Dispatch'!$K142=0,"0",$D142-SUM($N142:$S142)))</f>
        <v>0</v>
      </c>
      <c r="U142" s="447">
        <f t="shared" si="52"/>
        <v>-2417</v>
      </c>
    </row>
    <row r="143" spans="2:21" x14ac:dyDescent="0.25">
      <c r="B143" s="409" t="s">
        <v>42</v>
      </c>
      <c r="C143" s="410">
        <f t="shared" si="50"/>
        <v>720</v>
      </c>
      <c r="D143" s="411">
        <f>Parameters!K41</f>
        <v>2615</v>
      </c>
      <c r="E143" s="434">
        <f>IFERROR(IF(E$102="Solar",(SUMIFS('Dependable Capacity'!$F$64:$F$69,'Dependable Capacity'!$C$64:$C$69,'Available Energy and Dispatch'!$B$137)*'Available Energy and Dispatch'!E$103*'Available Energy and Dispatch'!$C143),HLOOKUP(E$102,'Dependable Capacity'!$I$58:$P$64,5,FALSE)*$C143*E$103),0)</f>
        <v>0</v>
      </c>
      <c r="F143" s="434">
        <f>IFERROR(IF(F$102="Solar",(SUMIFS('Dependable Capacity'!$F$64:$F$69,'Dependable Capacity'!$C$64:$C$69,'Available Energy and Dispatch'!$B$137)*'Available Energy and Dispatch'!F$103*'Available Energy and Dispatch'!$C143),HLOOKUP(F$102,'Dependable Capacity'!$I$58:$P$64,5,FALSE)*$C143*F$103),0)</f>
        <v>0</v>
      </c>
      <c r="G143" s="434">
        <f>IFERROR(IF(G$102="Solar",(SUMIFS('Dependable Capacity'!$F$64:$F$69,'Dependable Capacity'!$C$64:$C$69,'Available Energy and Dispatch'!$B$137)*'Available Energy and Dispatch'!G$103*'Available Energy and Dispatch'!$C143),HLOOKUP(G$102,'Dependable Capacity'!$I$58:$P$64,5,FALSE)*$C143*G$103),0)</f>
        <v>0</v>
      </c>
      <c r="H143" s="434">
        <f>IFERROR(IF(H$102="Solar",(SUMIFS('Dependable Capacity'!$F$64:$F$69,'Dependable Capacity'!$C$64:$C$69,'Available Energy and Dispatch'!$B$137)*'Available Energy and Dispatch'!H$103*'Available Energy and Dispatch'!$C143),HLOOKUP(H$102,'Dependable Capacity'!$I$58:$P$64,5,FALSE)*$C143*H$103),0)</f>
        <v>0</v>
      </c>
      <c r="I143" s="434">
        <f>IFERROR(IF(I$102="Solar",(SUMIFS('Dependable Capacity'!$F$64:$F$69,'Dependable Capacity'!$C$64:$C$69,'Available Energy and Dispatch'!$B$137)*'Available Energy and Dispatch'!I$103*'Available Energy and Dispatch'!$C143),HLOOKUP(I$102,'Dependable Capacity'!$I$58:$P$64,5,FALSE)*$C143*I$103),0)</f>
        <v>0</v>
      </c>
      <c r="J143" s="434">
        <f>IFERROR(IF(J$102="Solar",(SUMIFS('Dependable Capacity'!$F$64:$F$69,'Dependable Capacity'!$C$64:$C$69,'Available Energy and Dispatch'!$B$137)*'Available Energy and Dispatch'!J$103*'Available Energy and Dispatch'!$C143),HLOOKUP(J$102,'Dependable Capacity'!$I$58:$P$64,5,FALSE)*$C143*J$103),0)</f>
        <v>0</v>
      </c>
      <c r="K143" s="434">
        <f>IFERROR(IF(K$102="Solar",(SUMIFS('Dependable Capacity'!$F$64:$F$69,'Dependable Capacity'!$C$64:$C$69,'Available Energy and Dispatch'!$B$137)*'Available Energy and Dispatch'!K$103*'Available Energy and Dispatch'!$C143),HLOOKUP(K$102,'Dependable Capacity'!$I$58:$P$64,5,FALSE)*$C143*K$103),0)</f>
        <v>0</v>
      </c>
      <c r="L143" s="413" t="str">
        <f t="shared" si="51"/>
        <v>NO</v>
      </c>
      <c r="M143" s="106"/>
      <c r="N143" s="871">
        <f>IF('Available Energy and Dispatch'!$E143&gt;$D143,$D143,IF('Available Energy and Dispatch'!$E143&lt;$D143,'Available Energy and Dispatch'!$E143,$D143-'Available Energy and Dispatch'!$E143))</f>
        <v>0</v>
      </c>
      <c r="O143" s="872">
        <f>IF(($D143-'Available Energy and Dispatch'!$N143)&gt;'Available Energy and Dispatch'!$F143,'Available Energy and Dispatch'!$F143,$D143-'Available Energy and Dispatch'!$N143)</f>
        <v>0</v>
      </c>
      <c r="P143" s="873">
        <f>IF(($D143-SUM('Available Energy and Dispatch'!$N143:$O143))&gt;'Available Energy and Dispatch'!$G143,'Available Energy and Dispatch'!$G143,(($D143-SUM('Available Energy and Dispatch'!$N143:$O143))))</f>
        <v>0</v>
      </c>
      <c r="Q143" s="873">
        <f>IF(($D143-SUM('Available Energy and Dispatch'!$N143:$P143))&gt;'Available Energy and Dispatch'!$H143,'Available Energy and Dispatch'!$H143,($D143-SUM('Available Energy and Dispatch'!$N143:$P143)))</f>
        <v>0</v>
      </c>
      <c r="R143" s="873">
        <f>IF(($D143-SUM('Available Energy and Dispatch'!$N143:$Q143))&gt;'Available Energy and Dispatch'!$I143,'Available Energy and Dispatch'!$I143,($D143-SUM('Available Energy and Dispatch'!$N143:$Q143)))</f>
        <v>0</v>
      </c>
      <c r="S143" s="873">
        <f>IF(($D143-SUM('Available Energy and Dispatch'!$N143:$R143))&gt;'Available Energy and Dispatch'!$J143,'Available Energy and Dispatch'!$J143,$D143-SUM('Available Energy and Dispatch'!$N143:$R143))</f>
        <v>0</v>
      </c>
      <c r="T143" s="873">
        <f>IF(IF('Available Energy and Dispatch'!$K143=0,"0",$D143-SUM($N143:$S143))&gt;'Available Energy and Dispatch'!$K143,'Available Energy and Dispatch'!$K143,IF('Available Energy and Dispatch'!$K143=0,"0",$D143-SUM($N143:$S143)))</f>
        <v>0</v>
      </c>
      <c r="U143" s="447">
        <f t="shared" si="52"/>
        <v>-2615</v>
      </c>
    </row>
    <row r="144" spans="2:21" x14ac:dyDescent="0.25">
      <c r="B144" s="409" t="s">
        <v>43</v>
      </c>
      <c r="C144" s="410">
        <f t="shared" si="50"/>
        <v>744</v>
      </c>
      <c r="D144" s="411">
        <f>Parameters!K42</f>
        <v>2375</v>
      </c>
      <c r="E144" s="434">
        <f>IFERROR(IF(E$102="Solar",(SUMIFS('Dependable Capacity'!$F$64:$F$69,'Dependable Capacity'!$C$64:$C$69,'Available Energy and Dispatch'!$B$137)*'Available Energy and Dispatch'!E$103*'Available Energy and Dispatch'!$C144),HLOOKUP(E$102,'Dependable Capacity'!$I$58:$P$64,5,FALSE)*$C144*E$103),0)</f>
        <v>0</v>
      </c>
      <c r="F144" s="434">
        <f>IFERROR(IF(F$102="Solar",(SUMIFS('Dependable Capacity'!$F$64:$F$69,'Dependable Capacity'!$C$64:$C$69,'Available Energy and Dispatch'!$B$137)*'Available Energy and Dispatch'!F$103*'Available Energy and Dispatch'!$C144),HLOOKUP(F$102,'Dependable Capacity'!$I$58:$P$64,5,FALSE)*$C144*F$103),0)</f>
        <v>0</v>
      </c>
      <c r="G144" s="434">
        <f>IFERROR(IF(G$102="Solar",(SUMIFS('Dependable Capacity'!$F$64:$F$69,'Dependable Capacity'!$C$64:$C$69,'Available Energy and Dispatch'!$B$137)*'Available Energy and Dispatch'!G$103*'Available Energy and Dispatch'!$C144),HLOOKUP(G$102,'Dependable Capacity'!$I$58:$P$64,5,FALSE)*$C144*G$103),0)</f>
        <v>0</v>
      </c>
      <c r="H144" s="434">
        <f>IFERROR(IF(H$102="Solar",(SUMIFS('Dependable Capacity'!$F$64:$F$69,'Dependable Capacity'!$C$64:$C$69,'Available Energy and Dispatch'!$B$137)*'Available Energy and Dispatch'!H$103*'Available Energy and Dispatch'!$C144),HLOOKUP(H$102,'Dependable Capacity'!$I$58:$P$64,5,FALSE)*$C144*H$103),0)</f>
        <v>0</v>
      </c>
      <c r="I144" s="434">
        <f>IFERROR(IF(I$102="Solar",(SUMIFS('Dependable Capacity'!$F$64:$F$69,'Dependable Capacity'!$C$64:$C$69,'Available Energy and Dispatch'!$B$137)*'Available Energy and Dispatch'!I$103*'Available Energy and Dispatch'!$C144),HLOOKUP(I$102,'Dependable Capacity'!$I$58:$P$64,5,FALSE)*$C144*I$103),0)</f>
        <v>0</v>
      </c>
      <c r="J144" s="434">
        <f>IFERROR(IF(J$102="Solar",(SUMIFS('Dependable Capacity'!$F$64:$F$69,'Dependable Capacity'!$C$64:$C$69,'Available Energy and Dispatch'!$B$137)*'Available Energy and Dispatch'!J$103*'Available Energy and Dispatch'!$C144),HLOOKUP(J$102,'Dependable Capacity'!$I$58:$P$64,5,FALSE)*$C144*J$103),0)</f>
        <v>0</v>
      </c>
      <c r="K144" s="434">
        <f>IFERROR(IF(K$102="Solar",(SUMIFS('Dependable Capacity'!$F$64:$F$69,'Dependable Capacity'!$C$64:$C$69,'Available Energy and Dispatch'!$B$137)*'Available Energy and Dispatch'!K$103*'Available Energy and Dispatch'!$C144),HLOOKUP(K$102,'Dependable Capacity'!$I$58:$P$64,5,FALSE)*$C144*K$103),0)</f>
        <v>0</v>
      </c>
      <c r="L144" s="413" t="str">
        <f t="shared" si="51"/>
        <v>NO</v>
      </c>
      <c r="M144" s="106"/>
      <c r="N144" s="871">
        <f>IF('Available Energy and Dispatch'!$E144&gt;$D144,$D144,IF('Available Energy and Dispatch'!$E144&lt;$D144,'Available Energy and Dispatch'!$E144,$D144-'Available Energy and Dispatch'!$E144))</f>
        <v>0</v>
      </c>
      <c r="O144" s="872">
        <f>IF(($D144-'Available Energy and Dispatch'!$N144)&gt;'Available Energy and Dispatch'!$F144,'Available Energy and Dispatch'!$F144,$D144-'Available Energy and Dispatch'!$N144)</f>
        <v>0</v>
      </c>
      <c r="P144" s="873">
        <f>IF(($D144-SUM('Available Energy and Dispatch'!$N144:$O144))&gt;'Available Energy and Dispatch'!$G144,'Available Energy and Dispatch'!$G144,(($D144-SUM('Available Energy and Dispatch'!$N144:$O144))))</f>
        <v>0</v>
      </c>
      <c r="Q144" s="873">
        <f>IF(($D144-SUM('Available Energy and Dispatch'!$N144:$P144))&gt;'Available Energy and Dispatch'!$H144,'Available Energy and Dispatch'!$H144,($D144-SUM('Available Energy and Dispatch'!$N144:$P144)))</f>
        <v>0</v>
      </c>
      <c r="R144" s="873">
        <f>IF(($D144-SUM('Available Energy and Dispatch'!$N144:$Q144))&gt;'Available Energy and Dispatch'!$I144,'Available Energy and Dispatch'!$I144,($D144-SUM('Available Energy and Dispatch'!$N144:$Q144)))</f>
        <v>0</v>
      </c>
      <c r="S144" s="873">
        <f>IF(($D144-SUM('Available Energy and Dispatch'!$N144:$R144))&gt;'Available Energy and Dispatch'!$J144,'Available Energy and Dispatch'!$J144,$D144-SUM('Available Energy and Dispatch'!$N144:$R144))</f>
        <v>0</v>
      </c>
      <c r="T144" s="873">
        <f>IF(IF('Available Energy and Dispatch'!$K144=0,"0",$D144-SUM($N144:$S144))&gt;'Available Energy and Dispatch'!$K144,'Available Energy and Dispatch'!$K144,IF('Available Energy and Dispatch'!$K144=0,"0",$D144-SUM($N144:$S144)))</f>
        <v>0</v>
      </c>
      <c r="U144" s="447">
        <f t="shared" si="52"/>
        <v>-2375</v>
      </c>
    </row>
    <row r="145" spans="2:21" x14ac:dyDescent="0.25">
      <c r="B145" s="409" t="s">
        <v>44</v>
      </c>
      <c r="C145" s="410">
        <f t="shared" si="50"/>
        <v>720</v>
      </c>
      <c r="D145" s="411">
        <f>Parameters!K43</f>
        <v>2025</v>
      </c>
      <c r="E145" s="434">
        <f>IFERROR(IF(E$102="Solar",(SUMIFS('Dependable Capacity'!$F$64:$F$69,'Dependable Capacity'!$C$64:$C$69,'Available Energy and Dispatch'!$B$137)*'Available Energy and Dispatch'!E$103*'Available Energy and Dispatch'!$C145),HLOOKUP(E$102,'Dependable Capacity'!$I$58:$P$64,5,FALSE)*$C145*E$103),0)</f>
        <v>0</v>
      </c>
      <c r="F145" s="434">
        <f>IFERROR(IF(F$102="Solar",(SUMIFS('Dependable Capacity'!$F$64:$F$69,'Dependable Capacity'!$C$64:$C$69,'Available Energy and Dispatch'!$B$137)*'Available Energy and Dispatch'!F$103*'Available Energy and Dispatch'!$C145),HLOOKUP(F$102,'Dependable Capacity'!$I$58:$P$64,5,FALSE)*$C145*F$103),0)</f>
        <v>0</v>
      </c>
      <c r="G145" s="434">
        <f>IFERROR(IF(G$102="Solar",(SUMIFS('Dependable Capacity'!$F$64:$F$69,'Dependable Capacity'!$C$64:$C$69,'Available Energy and Dispatch'!$B$137)*'Available Energy and Dispatch'!G$103*'Available Energy and Dispatch'!$C145),HLOOKUP(G$102,'Dependable Capacity'!$I$58:$P$64,5,FALSE)*$C145*G$103),0)</f>
        <v>0</v>
      </c>
      <c r="H145" s="434">
        <f>IFERROR(IF(H$102="Solar",(SUMIFS('Dependable Capacity'!$F$64:$F$69,'Dependable Capacity'!$C$64:$C$69,'Available Energy and Dispatch'!$B$137)*'Available Energy and Dispatch'!H$103*'Available Energy and Dispatch'!$C145),HLOOKUP(H$102,'Dependable Capacity'!$I$58:$P$64,5,FALSE)*$C145*H$103),0)</f>
        <v>0</v>
      </c>
      <c r="I145" s="434">
        <f>IFERROR(IF(I$102="Solar",(SUMIFS('Dependable Capacity'!$F$64:$F$69,'Dependable Capacity'!$C$64:$C$69,'Available Energy and Dispatch'!$B$137)*'Available Energy and Dispatch'!I$103*'Available Energy and Dispatch'!$C145),HLOOKUP(I$102,'Dependable Capacity'!$I$58:$P$64,5,FALSE)*$C145*I$103),0)</f>
        <v>0</v>
      </c>
      <c r="J145" s="434">
        <f>IFERROR(IF(J$102="Solar",(SUMIFS('Dependable Capacity'!$F$64:$F$69,'Dependable Capacity'!$C$64:$C$69,'Available Energy and Dispatch'!$B$137)*'Available Energy and Dispatch'!J$103*'Available Energy and Dispatch'!$C145),HLOOKUP(J$102,'Dependable Capacity'!$I$58:$P$64,5,FALSE)*$C145*J$103),0)</f>
        <v>0</v>
      </c>
      <c r="K145" s="434">
        <f>IFERROR(IF(K$102="Solar",(SUMIFS('Dependable Capacity'!$F$64:$F$69,'Dependable Capacity'!$C$64:$C$69,'Available Energy and Dispatch'!$B$137)*'Available Energy and Dispatch'!K$103*'Available Energy and Dispatch'!$C145),HLOOKUP(K$102,'Dependable Capacity'!$I$58:$P$64,5,FALSE)*$C145*K$103),0)</f>
        <v>0</v>
      </c>
      <c r="L145" s="413" t="str">
        <f t="shared" si="51"/>
        <v>NO</v>
      </c>
      <c r="M145" s="106"/>
      <c r="N145" s="871">
        <f>IF('Available Energy and Dispatch'!$E145&gt;$D145,$D145,IF('Available Energy and Dispatch'!$E145&lt;$D145,'Available Energy and Dispatch'!$E145,$D145-'Available Energy and Dispatch'!$E145))</f>
        <v>0</v>
      </c>
      <c r="O145" s="872">
        <f>IF(($D145-'Available Energy and Dispatch'!$N145)&gt;'Available Energy and Dispatch'!$F145,'Available Energy and Dispatch'!$F145,$D145-'Available Energy and Dispatch'!$N145)</f>
        <v>0</v>
      </c>
      <c r="P145" s="873">
        <f>IF(($D145-SUM('Available Energy and Dispatch'!$N145:$O145))&gt;'Available Energy and Dispatch'!$G145,'Available Energy and Dispatch'!$G145,(($D145-SUM('Available Energy and Dispatch'!$N145:$O145))))</f>
        <v>0</v>
      </c>
      <c r="Q145" s="873">
        <f>IF(($D145-SUM('Available Energy and Dispatch'!$N145:$P145))&gt;'Available Energy and Dispatch'!$H145,'Available Energy and Dispatch'!$H145,($D145-SUM('Available Energy and Dispatch'!$N145:$P145)))</f>
        <v>0</v>
      </c>
      <c r="R145" s="873">
        <f>IF(($D145-SUM('Available Energy and Dispatch'!$N145:$Q145))&gt;'Available Energy and Dispatch'!$I145,'Available Energy and Dispatch'!$I145,($D145-SUM('Available Energy and Dispatch'!$N145:$Q145)))</f>
        <v>0</v>
      </c>
      <c r="S145" s="873">
        <f>IF(($D145-SUM('Available Energy and Dispatch'!$N145:$R145))&gt;'Available Energy and Dispatch'!$J145,'Available Energy and Dispatch'!$J145,$D145-SUM('Available Energy and Dispatch'!$N145:$R145))</f>
        <v>0</v>
      </c>
      <c r="T145" s="873">
        <f>IF(IF('Available Energy and Dispatch'!$K145=0,"0",$D145-SUM($N145:$S145))&gt;'Available Energy and Dispatch'!$K145,'Available Energy and Dispatch'!$K145,IF('Available Energy and Dispatch'!$K145=0,"0",$D145-SUM($N145:$S145)))</f>
        <v>0</v>
      </c>
      <c r="U145" s="447">
        <f t="shared" si="52"/>
        <v>-2025</v>
      </c>
    </row>
    <row r="146" spans="2:21" x14ac:dyDescent="0.25">
      <c r="B146" s="409" t="s">
        <v>45</v>
      </c>
      <c r="C146" s="410">
        <f t="shared" si="50"/>
        <v>744</v>
      </c>
      <c r="D146" s="411">
        <f>Parameters!K44</f>
        <v>2121</v>
      </c>
      <c r="E146" s="434">
        <f>IFERROR(IF(E$102="Solar",(SUMIFS('Dependable Capacity'!$F$64:$F$69,'Dependable Capacity'!$C$64:$C$69,'Available Energy and Dispatch'!$B$137)*'Available Energy and Dispatch'!E$103*'Available Energy and Dispatch'!$C146),HLOOKUP(E$102,'Dependable Capacity'!$I$58:$P$64,5,FALSE)*$C146*E$103),0)</f>
        <v>0</v>
      </c>
      <c r="F146" s="434">
        <f>IFERROR(IF(F$102="Solar",(SUMIFS('Dependable Capacity'!$F$64:$F$69,'Dependable Capacity'!$C$64:$C$69,'Available Energy and Dispatch'!$B$137)*'Available Energy and Dispatch'!F$103*'Available Energy and Dispatch'!$C146),HLOOKUP(F$102,'Dependable Capacity'!$I$58:$P$64,5,FALSE)*$C146*F$103),0)</f>
        <v>0</v>
      </c>
      <c r="G146" s="434">
        <f>IFERROR(IF(G$102="Solar",(SUMIFS('Dependable Capacity'!$F$64:$F$69,'Dependable Capacity'!$C$64:$C$69,'Available Energy and Dispatch'!$B$137)*'Available Energy and Dispatch'!G$103*'Available Energy and Dispatch'!$C146),HLOOKUP(G$102,'Dependable Capacity'!$I$58:$P$64,5,FALSE)*$C146*G$103),0)</f>
        <v>0</v>
      </c>
      <c r="H146" s="434">
        <f>IFERROR(IF(H$102="Solar",(SUMIFS('Dependable Capacity'!$F$64:$F$69,'Dependable Capacity'!$C$64:$C$69,'Available Energy and Dispatch'!$B$137)*'Available Energy and Dispatch'!H$103*'Available Energy and Dispatch'!$C146),HLOOKUP(H$102,'Dependable Capacity'!$I$58:$P$64,5,FALSE)*$C146*H$103),0)</f>
        <v>0</v>
      </c>
      <c r="I146" s="434">
        <f>IFERROR(IF(I$102="Solar",(SUMIFS('Dependable Capacity'!$F$64:$F$69,'Dependable Capacity'!$C$64:$C$69,'Available Energy and Dispatch'!$B$137)*'Available Energy and Dispatch'!I$103*'Available Energy and Dispatch'!$C146),HLOOKUP(I$102,'Dependable Capacity'!$I$58:$P$64,5,FALSE)*$C146*I$103),0)</f>
        <v>0</v>
      </c>
      <c r="J146" s="434">
        <f>IFERROR(IF(J$102="Solar",(SUMIFS('Dependable Capacity'!$F$64:$F$69,'Dependable Capacity'!$C$64:$C$69,'Available Energy and Dispatch'!$B$137)*'Available Energy and Dispatch'!J$103*'Available Energy and Dispatch'!$C146),HLOOKUP(J$102,'Dependable Capacity'!$I$58:$P$64,5,FALSE)*$C146*J$103),0)</f>
        <v>0</v>
      </c>
      <c r="K146" s="434">
        <f>IFERROR(IF(K$102="Solar",(SUMIFS('Dependable Capacity'!$F$64:$F$69,'Dependable Capacity'!$C$64:$C$69,'Available Energy and Dispatch'!$B$137)*'Available Energy and Dispatch'!K$103*'Available Energy and Dispatch'!$C146),HLOOKUP(K$102,'Dependable Capacity'!$I$58:$P$64,5,FALSE)*$C146*K$103),0)</f>
        <v>0</v>
      </c>
      <c r="L146" s="413" t="str">
        <f t="shared" si="51"/>
        <v>NO</v>
      </c>
      <c r="M146" s="106"/>
      <c r="N146" s="871">
        <f>IF('Available Energy and Dispatch'!$E146&gt;$D146,$D146,IF('Available Energy and Dispatch'!$E146&lt;$D146,'Available Energy and Dispatch'!$E146,$D146-'Available Energy and Dispatch'!$E146))</f>
        <v>0</v>
      </c>
      <c r="O146" s="872">
        <f>IF(($D146-'Available Energy and Dispatch'!$N146)&gt;'Available Energy and Dispatch'!$F146,'Available Energy and Dispatch'!$F146,$D146-'Available Energy and Dispatch'!$N146)</f>
        <v>0</v>
      </c>
      <c r="P146" s="873">
        <f>IF(($D146-SUM('Available Energy and Dispatch'!$N146:$O146))&gt;'Available Energy and Dispatch'!$G146,'Available Energy and Dispatch'!$G146,(($D146-SUM('Available Energy and Dispatch'!$N146:$O146))))</f>
        <v>0</v>
      </c>
      <c r="Q146" s="873">
        <f>IF(($D146-SUM('Available Energy and Dispatch'!$N146:$P146))&gt;'Available Energy and Dispatch'!$H146,'Available Energy and Dispatch'!$H146,($D146-SUM('Available Energy and Dispatch'!$N146:$P146)))</f>
        <v>0</v>
      </c>
      <c r="R146" s="873">
        <f>IF(($D146-SUM('Available Energy and Dispatch'!$N146:$Q146))&gt;'Available Energy and Dispatch'!$I146,'Available Energy and Dispatch'!$I146,($D146-SUM('Available Energy and Dispatch'!$N146:$Q146)))</f>
        <v>0</v>
      </c>
      <c r="S146" s="873">
        <f>IF(($D146-SUM('Available Energy and Dispatch'!$N146:$R146))&gt;'Available Energy and Dispatch'!$J146,'Available Energy and Dispatch'!$J146,$D146-SUM('Available Energy and Dispatch'!$N146:$R146))</f>
        <v>0</v>
      </c>
      <c r="T146" s="873">
        <f>IF(IF('Available Energy and Dispatch'!$K146=0,"0",$D146-SUM($N146:$S146))&gt;'Available Energy and Dispatch'!$K146,'Available Energy and Dispatch'!$K146,IF('Available Energy and Dispatch'!$K146=0,"0",$D146-SUM($N146:$S146)))</f>
        <v>0</v>
      </c>
      <c r="U146" s="447">
        <f t="shared" si="52"/>
        <v>-2121</v>
      </c>
    </row>
    <row r="147" spans="2:21" x14ac:dyDescent="0.25">
      <c r="B147" s="409" t="s">
        <v>46</v>
      </c>
      <c r="C147" s="410">
        <f t="shared" si="50"/>
        <v>744</v>
      </c>
      <c r="D147" s="411">
        <f>Parameters!K45</f>
        <v>2116</v>
      </c>
      <c r="E147" s="434">
        <f>IFERROR(IF(E$102="Solar",(SUMIFS('Dependable Capacity'!$F$64:$F$69,'Dependable Capacity'!$C$64:$C$69,'Available Energy and Dispatch'!$B$137)*'Available Energy and Dispatch'!E$103*'Available Energy and Dispatch'!$C147),HLOOKUP(E$102,'Dependable Capacity'!$I$58:$P$64,5,FALSE)*$C147*E$103),0)</f>
        <v>0</v>
      </c>
      <c r="F147" s="434">
        <f>IFERROR(IF(F$102="Solar",(SUMIFS('Dependable Capacity'!$F$64:$F$69,'Dependable Capacity'!$C$64:$C$69,'Available Energy and Dispatch'!$B$137)*'Available Energy and Dispatch'!F$103*'Available Energy and Dispatch'!$C147),HLOOKUP(F$102,'Dependable Capacity'!$I$58:$P$64,5,FALSE)*$C147*F$103),0)</f>
        <v>0</v>
      </c>
      <c r="G147" s="434">
        <f>IFERROR(IF(G$102="Solar",(SUMIFS('Dependable Capacity'!$F$64:$F$69,'Dependable Capacity'!$C$64:$C$69,'Available Energy and Dispatch'!$B$137)*'Available Energy and Dispatch'!G$103*'Available Energy and Dispatch'!$C147),HLOOKUP(G$102,'Dependable Capacity'!$I$58:$P$64,5,FALSE)*$C147*G$103),0)</f>
        <v>0</v>
      </c>
      <c r="H147" s="434">
        <f>IFERROR(IF(H$102="Solar",(SUMIFS('Dependable Capacity'!$F$64:$F$69,'Dependable Capacity'!$C$64:$C$69,'Available Energy and Dispatch'!$B$137)*'Available Energy and Dispatch'!H$103*'Available Energy and Dispatch'!$C147),HLOOKUP(H$102,'Dependable Capacity'!$I$58:$P$64,5,FALSE)*$C147*H$103),0)</f>
        <v>0</v>
      </c>
      <c r="I147" s="434">
        <f>IFERROR(IF(I$102="Solar",(SUMIFS('Dependable Capacity'!$F$64:$F$69,'Dependable Capacity'!$C$64:$C$69,'Available Energy and Dispatch'!$B$137)*'Available Energy and Dispatch'!I$103*'Available Energy and Dispatch'!$C147),HLOOKUP(I$102,'Dependable Capacity'!$I$58:$P$64,5,FALSE)*$C147*I$103),0)</f>
        <v>0</v>
      </c>
      <c r="J147" s="434">
        <f>IFERROR(IF(J$102="Solar",(SUMIFS('Dependable Capacity'!$F$64:$F$69,'Dependable Capacity'!$C$64:$C$69,'Available Energy and Dispatch'!$B$137)*'Available Energy and Dispatch'!J$103*'Available Energy and Dispatch'!$C147),HLOOKUP(J$102,'Dependable Capacity'!$I$58:$P$64,5,FALSE)*$C147*J$103),0)</f>
        <v>0</v>
      </c>
      <c r="K147" s="434">
        <f>IFERROR(IF(K$102="Solar",(SUMIFS('Dependable Capacity'!$F$64:$F$69,'Dependable Capacity'!$C$64:$C$69,'Available Energy and Dispatch'!$B$137)*'Available Energy and Dispatch'!K$103*'Available Energy and Dispatch'!$C147),HLOOKUP(K$102,'Dependable Capacity'!$I$58:$P$64,5,FALSE)*$C147*K$103),0)</f>
        <v>0</v>
      </c>
      <c r="L147" s="413" t="str">
        <f t="shared" si="51"/>
        <v>NO</v>
      </c>
      <c r="M147" s="106"/>
      <c r="N147" s="871">
        <f>IF('Available Energy and Dispatch'!$E147&gt;$D147,$D147,IF('Available Energy and Dispatch'!$E147&lt;$D147,'Available Energy and Dispatch'!$E147,$D147-'Available Energy and Dispatch'!$E147))</f>
        <v>0</v>
      </c>
      <c r="O147" s="872">
        <f>IF(($D147-'Available Energy and Dispatch'!$N147)&gt;'Available Energy and Dispatch'!$F147,'Available Energy and Dispatch'!$F147,$D147-'Available Energy and Dispatch'!$N147)</f>
        <v>0</v>
      </c>
      <c r="P147" s="873">
        <f>IF(($D147-SUM('Available Energy and Dispatch'!$N147:$O147))&gt;'Available Energy and Dispatch'!$G147,'Available Energy and Dispatch'!$G147,(($D147-SUM('Available Energy and Dispatch'!$N147:$O147))))</f>
        <v>0</v>
      </c>
      <c r="Q147" s="873">
        <f>IF(($D147-SUM('Available Energy and Dispatch'!$N147:$P147))&gt;'Available Energy and Dispatch'!$H147,'Available Energy and Dispatch'!$H147,($D147-SUM('Available Energy and Dispatch'!$N147:$P147)))</f>
        <v>0</v>
      </c>
      <c r="R147" s="873">
        <f>IF(($D147-SUM('Available Energy and Dispatch'!$N147:$Q147))&gt;'Available Energy and Dispatch'!$I147,'Available Energy and Dispatch'!$I147,($D147-SUM('Available Energy and Dispatch'!$N147:$Q147)))</f>
        <v>0</v>
      </c>
      <c r="S147" s="873">
        <f>IF(($D147-SUM('Available Energy and Dispatch'!$N147:$R147))&gt;'Available Energy and Dispatch'!$J147,'Available Energy and Dispatch'!$J147,$D147-SUM('Available Energy and Dispatch'!$N147:$R147))</f>
        <v>0</v>
      </c>
      <c r="T147" s="873">
        <f>IF(IF('Available Energy and Dispatch'!$K147=0,"0",$D147-SUM($N147:$S147))&gt;'Available Energy and Dispatch'!$K147,'Available Energy and Dispatch'!$K147,IF('Available Energy and Dispatch'!$K147=0,"0",$D147-SUM($N147:$S147)))</f>
        <v>0</v>
      </c>
      <c r="U147" s="447">
        <f t="shared" si="52"/>
        <v>-2116</v>
      </c>
    </row>
    <row r="148" spans="2:21" x14ac:dyDescent="0.25">
      <c r="B148" s="409" t="s">
        <v>47</v>
      </c>
      <c r="C148" s="410">
        <f t="shared" si="50"/>
        <v>720</v>
      </c>
      <c r="D148" s="411">
        <f>Parameters!K46</f>
        <v>2349</v>
      </c>
      <c r="E148" s="434">
        <f>IFERROR(IF(E$102="Solar",(SUMIFS('Dependable Capacity'!$F$64:$F$69,'Dependable Capacity'!$C$64:$C$69,'Available Energy and Dispatch'!$B$137)*'Available Energy and Dispatch'!E$103*'Available Energy and Dispatch'!$C148),HLOOKUP(E$102,'Dependable Capacity'!$I$58:$P$64,5,FALSE)*$C148*E$103),0)</f>
        <v>0</v>
      </c>
      <c r="F148" s="434">
        <f>IFERROR(IF(F$102="Solar",(SUMIFS('Dependable Capacity'!$F$64:$F$69,'Dependable Capacity'!$C$64:$C$69,'Available Energy and Dispatch'!$B$137)*'Available Energy and Dispatch'!F$103*'Available Energy and Dispatch'!$C148),HLOOKUP(F$102,'Dependable Capacity'!$I$58:$P$64,5,FALSE)*$C148*F$103),0)</f>
        <v>0</v>
      </c>
      <c r="G148" s="434">
        <f>IFERROR(IF(G$102="Solar",(SUMIFS('Dependable Capacity'!$F$64:$F$69,'Dependable Capacity'!$C$64:$C$69,'Available Energy and Dispatch'!$B$137)*'Available Energy and Dispatch'!G$103*'Available Energy and Dispatch'!$C148),HLOOKUP(G$102,'Dependable Capacity'!$I$58:$P$64,5,FALSE)*$C148*G$103),0)</f>
        <v>0</v>
      </c>
      <c r="H148" s="434">
        <f>IFERROR(IF(H$102="Solar",(SUMIFS('Dependable Capacity'!$F$64:$F$69,'Dependable Capacity'!$C$64:$C$69,'Available Energy and Dispatch'!$B$137)*'Available Energy and Dispatch'!H$103*'Available Energy and Dispatch'!$C148),HLOOKUP(H$102,'Dependable Capacity'!$I$58:$P$64,5,FALSE)*$C148*H$103),0)</f>
        <v>0</v>
      </c>
      <c r="I148" s="434">
        <f>IFERROR(IF(I$102="Solar",(SUMIFS('Dependable Capacity'!$F$64:$F$69,'Dependable Capacity'!$C$64:$C$69,'Available Energy and Dispatch'!$B$137)*'Available Energy and Dispatch'!I$103*'Available Energy and Dispatch'!$C148),HLOOKUP(I$102,'Dependable Capacity'!$I$58:$P$64,5,FALSE)*$C148*I$103),0)</f>
        <v>0</v>
      </c>
      <c r="J148" s="434">
        <f>IFERROR(IF(J$102="Solar",(SUMIFS('Dependable Capacity'!$F$64:$F$69,'Dependable Capacity'!$C$64:$C$69,'Available Energy and Dispatch'!$B$137)*'Available Energy and Dispatch'!J$103*'Available Energy and Dispatch'!$C148),HLOOKUP(J$102,'Dependable Capacity'!$I$58:$P$64,5,FALSE)*$C148*J$103),0)</f>
        <v>0</v>
      </c>
      <c r="K148" s="434">
        <f>IFERROR(IF(K$102="Solar",(SUMIFS('Dependable Capacity'!$F$64:$F$69,'Dependable Capacity'!$C$64:$C$69,'Available Energy and Dispatch'!$B$137)*'Available Energy and Dispatch'!K$103*'Available Energy and Dispatch'!$C148),HLOOKUP(K$102,'Dependable Capacity'!$I$58:$P$64,5,FALSE)*$C148*K$103),0)</f>
        <v>0</v>
      </c>
      <c r="L148" s="413" t="str">
        <f t="shared" si="51"/>
        <v>NO</v>
      </c>
      <c r="M148" s="106"/>
      <c r="N148" s="871">
        <f>IF('Available Energy and Dispatch'!$E148&gt;$D148,$D148,IF('Available Energy and Dispatch'!$E148&lt;$D148,'Available Energy and Dispatch'!$E148,$D148-'Available Energy and Dispatch'!$E148))</f>
        <v>0</v>
      </c>
      <c r="O148" s="872">
        <f>IF(($D148-'Available Energy and Dispatch'!$N148)&gt;'Available Energy and Dispatch'!$F148,'Available Energy and Dispatch'!$F148,$D148-'Available Energy and Dispatch'!$N148)</f>
        <v>0</v>
      </c>
      <c r="P148" s="873">
        <f>IF(($D148-SUM('Available Energy and Dispatch'!$N148:$O148))&gt;'Available Energy and Dispatch'!$G148,'Available Energy and Dispatch'!$G148,(($D148-SUM('Available Energy and Dispatch'!$N148:$O148))))</f>
        <v>0</v>
      </c>
      <c r="Q148" s="873">
        <f>IF(($D148-SUM('Available Energy and Dispatch'!$N148:$P148))&gt;'Available Energy and Dispatch'!$H148,'Available Energy and Dispatch'!$H148,($D148-SUM('Available Energy and Dispatch'!$N148:$P148)))</f>
        <v>0</v>
      </c>
      <c r="R148" s="873">
        <f>IF(($D148-SUM('Available Energy and Dispatch'!$N148:$Q148))&gt;'Available Energy and Dispatch'!$I148,'Available Energy and Dispatch'!$I148,($D148-SUM('Available Energy and Dispatch'!$N148:$Q148)))</f>
        <v>0</v>
      </c>
      <c r="S148" s="873">
        <f>IF(($D148-SUM('Available Energy and Dispatch'!$N148:$R148))&gt;'Available Energy and Dispatch'!$J148,'Available Energy and Dispatch'!$J148,$D148-SUM('Available Energy and Dispatch'!$N148:$R148))</f>
        <v>0</v>
      </c>
      <c r="T148" s="873">
        <f>IF(IF('Available Energy and Dispatch'!$K148=0,"0",$D148-SUM($N148:$S148))&gt;'Available Energy and Dispatch'!$K148,'Available Energy and Dispatch'!$K148,IF('Available Energy and Dispatch'!$K148=0,"0",$D148-SUM($N148:$S148)))</f>
        <v>0</v>
      </c>
      <c r="U148" s="447">
        <f t="shared" si="52"/>
        <v>-2349</v>
      </c>
    </row>
    <row r="149" spans="2:21" x14ac:dyDescent="0.25">
      <c r="B149" s="409" t="s">
        <v>48</v>
      </c>
      <c r="C149" s="410">
        <f t="shared" si="50"/>
        <v>744</v>
      </c>
      <c r="D149" s="411">
        <f>Parameters!K47</f>
        <v>2458</v>
      </c>
      <c r="E149" s="434">
        <f>IFERROR(IF(E$102="Solar",(SUMIFS('Dependable Capacity'!$F$64:$F$69,'Dependable Capacity'!$C$64:$C$69,'Available Energy and Dispatch'!$B$137)*'Available Energy and Dispatch'!E$103*'Available Energy and Dispatch'!$C149),HLOOKUP(E$102,'Dependable Capacity'!$I$58:$P$64,5,FALSE)*$C149*E$103),0)</f>
        <v>0</v>
      </c>
      <c r="F149" s="434">
        <f>IFERROR(IF(F$102="Solar",(SUMIFS('Dependable Capacity'!$F$64:$F$69,'Dependable Capacity'!$C$64:$C$69,'Available Energy and Dispatch'!$B$137)*'Available Energy and Dispatch'!F$103*'Available Energy and Dispatch'!$C149),HLOOKUP(F$102,'Dependable Capacity'!$I$58:$P$64,5,FALSE)*$C149*F$103),0)</f>
        <v>0</v>
      </c>
      <c r="G149" s="434">
        <f>IFERROR(IF(G$102="Solar",(SUMIFS('Dependable Capacity'!$F$64:$F$69,'Dependable Capacity'!$C$64:$C$69,'Available Energy and Dispatch'!$B$137)*'Available Energy and Dispatch'!G$103*'Available Energy and Dispatch'!$C149),HLOOKUP(G$102,'Dependable Capacity'!$I$58:$P$64,5,FALSE)*$C149*G$103),0)</f>
        <v>0</v>
      </c>
      <c r="H149" s="434">
        <f>IFERROR(IF(H$102="Solar",(SUMIFS('Dependable Capacity'!$F$64:$F$69,'Dependable Capacity'!$C$64:$C$69,'Available Energy and Dispatch'!$B$137)*'Available Energy and Dispatch'!H$103*'Available Energy and Dispatch'!$C149),HLOOKUP(H$102,'Dependable Capacity'!$I$58:$P$64,5,FALSE)*$C149*H$103),0)</f>
        <v>0</v>
      </c>
      <c r="I149" s="434">
        <f>IFERROR(IF(I$102="Solar",(SUMIFS('Dependable Capacity'!$F$64:$F$69,'Dependable Capacity'!$C$64:$C$69,'Available Energy and Dispatch'!$B$137)*'Available Energy and Dispatch'!I$103*'Available Energy and Dispatch'!$C149),HLOOKUP(I$102,'Dependable Capacity'!$I$58:$P$64,5,FALSE)*$C149*I$103),0)</f>
        <v>0</v>
      </c>
      <c r="J149" s="434">
        <f>IFERROR(IF(J$102="Solar",(SUMIFS('Dependable Capacity'!$F$64:$F$69,'Dependable Capacity'!$C$64:$C$69,'Available Energy and Dispatch'!$B$137)*'Available Energy and Dispatch'!J$103*'Available Energy and Dispatch'!$C149),HLOOKUP(J$102,'Dependable Capacity'!$I$58:$P$64,5,FALSE)*$C149*J$103),0)</f>
        <v>0</v>
      </c>
      <c r="K149" s="434">
        <f>IFERROR(IF(K$102="Solar",(SUMIFS('Dependable Capacity'!$F$64:$F$69,'Dependable Capacity'!$C$64:$C$69,'Available Energy and Dispatch'!$B$137)*'Available Energy and Dispatch'!K$103*'Available Energy and Dispatch'!$C149),HLOOKUP(K$102,'Dependable Capacity'!$I$58:$P$64,5,FALSE)*$C149*K$103),0)</f>
        <v>0</v>
      </c>
      <c r="L149" s="413" t="str">
        <f t="shared" si="51"/>
        <v>NO</v>
      </c>
      <c r="M149" s="106"/>
      <c r="N149" s="871">
        <f>IF('Available Energy and Dispatch'!$E149&gt;$D149,$D149,IF('Available Energy and Dispatch'!$E149&lt;$D149,'Available Energy and Dispatch'!$E149,$D149-'Available Energy and Dispatch'!$E149))</f>
        <v>0</v>
      </c>
      <c r="O149" s="872">
        <f>IF(($D149-'Available Energy and Dispatch'!$N149)&gt;'Available Energy and Dispatch'!$F149,'Available Energy and Dispatch'!$F149,$D149-'Available Energy and Dispatch'!$N149)</f>
        <v>0</v>
      </c>
      <c r="P149" s="873">
        <f>IF(($D149-SUM('Available Energy and Dispatch'!$N149:$O149))&gt;'Available Energy and Dispatch'!$G149,'Available Energy and Dispatch'!$G149,(($D149-SUM('Available Energy and Dispatch'!$N149:$O149))))</f>
        <v>0</v>
      </c>
      <c r="Q149" s="873">
        <f>IF(($D149-SUM('Available Energy and Dispatch'!$N149:$P149))&gt;'Available Energy and Dispatch'!$H149,'Available Energy and Dispatch'!$H149,($D149-SUM('Available Energy and Dispatch'!$N149:$P149)))</f>
        <v>0</v>
      </c>
      <c r="R149" s="873">
        <f>IF(($D149-SUM('Available Energy and Dispatch'!$N149:$Q149))&gt;'Available Energy and Dispatch'!$I149,'Available Energy and Dispatch'!$I149,($D149-SUM('Available Energy and Dispatch'!$N149:$Q149)))</f>
        <v>0</v>
      </c>
      <c r="S149" s="873">
        <f>IF(($D149-SUM('Available Energy and Dispatch'!$N149:$R149))&gt;'Available Energy and Dispatch'!$J149,'Available Energy and Dispatch'!$J149,$D149-SUM('Available Energy and Dispatch'!$N149:$R149))</f>
        <v>0</v>
      </c>
      <c r="T149" s="873">
        <f>IF(IF('Available Energy and Dispatch'!$K149=0,"0",$D149-SUM($N149:$S149))&gt;'Available Energy and Dispatch'!$K149,'Available Energy and Dispatch'!$K149,IF('Available Energy and Dispatch'!$K149=0,"0",$D149-SUM($N149:$S149)))</f>
        <v>0</v>
      </c>
      <c r="U149" s="447">
        <f t="shared" si="52"/>
        <v>-2458</v>
      </c>
    </row>
    <row r="150" spans="2:21" x14ac:dyDescent="0.25">
      <c r="B150" s="409" t="s">
        <v>49</v>
      </c>
      <c r="C150" s="410">
        <f t="shared" si="50"/>
        <v>720</v>
      </c>
      <c r="D150" s="411">
        <f>Parameters!K48</f>
        <v>2303</v>
      </c>
      <c r="E150" s="434">
        <f>IFERROR(IF(E$102="Solar",(SUMIFS('Dependable Capacity'!$F$64:$F$69,'Dependable Capacity'!$C$64:$C$69,'Available Energy and Dispatch'!$B$137)*'Available Energy and Dispatch'!E$103*'Available Energy and Dispatch'!$C150),HLOOKUP(E$102,'Dependable Capacity'!$I$58:$P$64,5,FALSE)*$C150*E$103),0)</f>
        <v>0</v>
      </c>
      <c r="F150" s="434">
        <f>IFERROR(IF(F$102="Solar",(SUMIFS('Dependable Capacity'!$F$64:$F$69,'Dependable Capacity'!$C$64:$C$69,'Available Energy and Dispatch'!$B$137)*'Available Energy and Dispatch'!F$103*'Available Energy and Dispatch'!$C150),HLOOKUP(F$102,'Dependable Capacity'!$I$58:$P$64,5,FALSE)*$C150*F$103),0)</f>
        <v>0</v>
      </c>
      <c r="G150" s="434">
        <f>IFERROR(IF(G$102="Solar",(SUMIFS('Dependable Capacity'!$F$64:$F$69,'Dependable Capacity'!$C$64:$C$69,'Available Energy and Dispatch'!$B$137)*'Available Energy and Dispatch'!G$103*'Available Energy and Dispatch'!$C150),HLOOKUP(G$102,'Dependable Capacity'!$I$58:$P$64,5,FALSE)*$C150*G$103),0)</f>
        <v>0</v>
      </c>
      <c r="H150" s="434">
        <f>IFERROR(IF(H$102="Solar",(SUMIFS('Dependable Capacity'!$F$64:$F$69,'Dependable Capacity'!$C$64:$C$69,'Available Energy and Dispatch'!$B$137)*'Available Energy and Dispatch'!H$103*'Available Energy and Dispatch'!$C150),HLOOKUP(H$102,'Dependable Capacity'!$I$58:$P$64,5,FALSE)*$C150*H$103),0)</f>
        <v>0</v>
      </c>
      <c r="I150" s="434">
        <f>IFERROR(IF(I$102="Solar",(SUMIFS('Dependable Capacity'!$F$64:$F$69,'Dependable Capacity'!$C$64:$C$69,'Available Energy and Dispatch'!$B$137)*'Available Energy and Dispatch'!I$103*'Available Energy and Dispatch'!$C150),HLOOKUP(I$102,'Dependable Capacity'!$I$58:$P$64,5,FALSE)*$C150*I$103),0)</f>
        <v>0</v>
      </c>
      <c r="J150" s="434">
        <f>IFERROR(IF(J$102="Solar",(SUMIFS('Dependable Capacity'!$F$64:$F$69,'Dependable Capacity'!$C$64:$C$69,'Available Energy and Dispatch'!$B$137)*'Available Energy and Dispatch'!J$103*'Available Energy and Dispatch'!$C150),HLOOKUP(J$102,'Dependable Capacity'!$I$58:$P$64,5,FALSE)*$C150*J$103),0)</f>
        <v>0</v>
      </c>
      <c r="K150" s="434">
        <f>IFERROR(IF(K$102="Solar",(SUMIFS('Dependable Capacity'!$F$64:$F$69,'Dependable Capacity'!$C$64:$C$69,'Available Energy and Dispatch'!$B$137)*'Available Energy and Dispatch'!K$103*'Available Energy and Dispatch'!$C150),HLOOKUP(K$102,'Dependable Capacity'!$I$58:$P$64,5,FALSE)*$C150*K$103),0)</f>
        <v>0</v>
      </c>
      <c r="L150" s="413" t="str">
        <f t="shared" si="51"/>
        <v>NO</v>
      </c>
      <c r="M150" s="106"/>
      <c r="N150" s="871">
        <f>IF('Available Energy and Dispatch'!$E150&gt;$D150,$D150,IF('Available Energy and Dispatch'!$E150&lt;$D150,'Available Energy and Dispatch'!$E150,$D150-'Available Energy and Dispatch'!$E150))</f>
        <v>0</v>
      </c>
      <c r="O150" s="872">
        <f>IF(($D150-'Available Energy and Dispatch'!$N150)&gt;'Available Energy and Dispatch'!$F150,'Available Energy and Dispatch'!$F150,$D150-'Available Energy and Dispatch'!$N150)</f>
        <v>0</v>
      </c>
      <c r="P150" s="873">
        <f>IF(($D150-SUM('Available Energy and Dispatch'!$N150:$O150))&gt;'Available Energy and Dispatch'!$G150,'Available Energy and Dispatch'!$G150,(($D150-SUM('Available Energy and Dispatch'!$N150:$O150))))</f>
        <v>0</v>
      </c>
      <c r="Q150" s="873">
        <f>IF(($D150-SUM('Available Energy and Dispatch'!$N150:$P150))&gt;'Available Energy and Dispatch'!$H150,'Available Energy and Dispatch'!$H150,($D150-SUM('Available Energy and Dispatch'!$N150:$P150)))</f>
        <v>0</v>
      </c>
      <c r="R150" s="873">
        <f>IF(($D150-SUM('Available Energy and Dispatch'!$N150:$Q150))&gt;'Available Energy and Dispatch'!$I150,'Available Energy and Dispatch'!$I150,($D150-SUM('Available Energy and Dispatch'!$N150:$Q150)))</f>
        <v>0</v>
      </c>
      <c r="S150" s="873">
        <f>IF(($D150-SUM('Available Energy and Dispatch'!$N150:$R150))&gt;'Available Energy and Dispatch'!$J150,'Available Energy and Dispatch'!$J150,$D150-SUM('Available Energy and Dispatch'!$N150:$R150))</f>
        <v>0</v>
      </c>
      <c r="T150" s="873">
        <f>IF(IF('Available Energy and Dispatch'!$K150=0,"0",$D150-SUM($N150:$S150))&gt;'Available Energy and Dispatch'!$K150,'Available Energy and Dispatch'!$K150,IF('Available Energy and Dispatch'!$K150=0,"0",$D150-SUM($N150:$S150)))</f>
        <v>0</v>
      </c>
      <c r="U150" s="447">
        <f t="shared" si="52"/>
        <v>-2303</v>
      </c>
    </row>
    <row r="151" spans="2:21" ht="13.8" thickBot="1" x14ac:dyDescent="0.3">
      <c r="B151" s="394"/>
      <c r="C151" s="414"/>
      <c r="D151" s="415">
        <f>SUM(D139:D150)</f>
        <v>26975</v>
      </c>
      <c r="E151" s="435">
        <f t="shared" ref="E151:K151" si="53">SUM(E139:E150)</f>
        <v>0</v>
      </c>
      <c r="F151" s="435">
        <f t="shared" si="53"/>
        <v>0</v>
      </c>
      <c r="G151" s="463">
        <f t="shared" si="53"/>
        <v>0</v>
      </c>
      <c r="H151" s="463">
        <f t="shared" si="53"/>
        <v>0</v>
      </c>
      <c r="I151" s="463">
        <f t="shared" si="53"/>
        <v>0</v>
      </c>
      <c r="J151" s="463">
        <f t="shared" si="53"/>
        <v>0</v>
      </c>
      <c r="K151" s="463">
        <f t="shared" si="53"/>
        <v>0</v>
      </c>
      <c r="L151" s="418"/>
      <c r="M151" s="106"/>
      <c r="N151" s="517">
        <f>SUM(N139:N150)</f>
        <v>0</v>
      </c>
      <c r="O151" s="518">
        <f t="shared" ref="O151" si="54">SUM(O139:O150)</f>
        <v>0</v>
      </c>
      <c r="P151" s="519">
        <f t="shared" ref="P151" si="55">SUM(P139:P150)</f>
        <v>0</v>
      </c>
      <c r="Q151" s="519">
        <f t="shared" ref="Q151" si="56">SUM(Q139:Q150)</f>
        <v>0</v>
      </c>
      <c r="R151" s="519">
        <f t="shared" ref="R151" si="57">SUM(R139:R150)</f>
        <v>0</v>
      </c>
      <c r="S151" s="519">
        <f t="shared" ref="S151" si="58">SUM(S139:S150)</f>
        <v>0</v>
      </c>
      <c r="T151" s="519">
        <f t="shared" ref="T151" si="59">SUM(T139:T150)</f>
        <v>0</v>
      </c>
      <c r="U151" s="449"/>
    </row>
    <row r="152" spans="2:21" s="53" customFormat="1" ht="13.8" thickBot="1" x14ac:dyDescent="0.3">
      <c r="B152" s="171"/>
      <c r="C152" s="184"/>
      <c r="D152" s="185"/>
      <c r="E152" s="186"/>
      <c r="F152" s="186"/>
      <c r="G152" s="185"/>
      <c r="H152" s="185"/>
      <c r="I152" s="185"/>
      <c r="J152" s="185"/>
      <c r="K152" s="185"/>
      <c r="L152" s="184"/>
      <c r="M152" s="54"/>
      <c r="N152" s="190"/>
      <c r="O152" s="191"/>
      <c r="P152" s="190"/>
      <c r="Q152" s="190"/>
      <c r="R152" s="190"/>
      <c r="S152" s="190"/>
      <c r="T152" s="190"/>
      <c r="U152" s="187"/>
    </row>
    <row r="153" spans="2:21" x14ac:dyDescent="0.25">
      <c r="B153" s="419">
        <v>2025</v>
      </c>
      <c r="C153" s="405"/>
      <c r="D153" s="420"/>
      <c r="E153" s="406"/>
      <c r="F153" s="432"/>
      <c r="G153" s="406"/>
      <c r="H153" s="406"/>
      <c r="I153" s="406"/>
      <c r="J153" s="406"/>
      <c r="K153" s="406"/>
      <c r="L153" s="423"/>
      <c r="M153" s="838" t="s">
        <v>304</v>
      </c>
      <c r="N153" s="505" t="str">
        <f>IF(N$102="Hydro",HLOOKUP(N$102,'Dependable Capacity'!$I$58:$P$64,6,FALSE),IF(N$102="Solar",HLOOKUP(N$102,'Dependable Capacity'!$I$58:$P$64,6,FALSE),IF(N$102="Biomass",HLOOKUP(N$102,'Dependable Capacity'!$I$58:$P$64,6,FALSE),IF(N$102="Biodiesel",HLOOKUP(N$102,'Dependable Capacity'!$I$58:$P$64,6,FALSE),IF(N$102="LNG",HLOOKUP(N$102,'Dependable Capacity'!$I$58:$P$64,6,FALSE),IF(N$102="Bunker",HLOOKUP(N$102,'Dependable Capacity'!$I$58:$P$64,6,FALSE),IF(N$102="LFO Diesel",HLOOKUP(N$102,'Dependable Capacity'!$I$58:$P$64,6,FALSE),"")))))))</f>
        <v/>
      </c>
      <c r="O153" s="506" t="str">
        <f>IF(O$102="Hydro",HLOOKUP(O$102,'Dependable Capacity'!$I$58:$P$64,6,FALSE),IF(O$102="Solar",HLOOKUP(O$102,'Dependable Capacity'!$I$58:$P$64,6,FALSE),IF(O$102="Biomass",HLOOKUP(O$102,'Dependable Capacity'!$I$58:$P$64,6,FALSE),IF(O$102="Biodiesel",HLOOKUP(O$102,'Dependable Capacity'!$I$58:$P$64,6,FALSE),IF(O$102="LNG",HLOOKUP(O$102,'Dependable Capacity'!$I$58:$P$64,6,FALSE),IF(O$102="Bunker",HLOOKUP(O$102,'Dependable Capacity'!$I$58:$P$64,6,FALSE),IF(O$102="LFO Diesel",HLOOKUP(O$102,'Dependable Capacity'!$I$58:$P$64,6,FALSE),"")))))))</f>
        <v/>
      </c>
      <c r="P153" s="506" t="str">
        <f>IF(P$102="Hydro",HLOOKUP(P$102,'Dependable Capacity'!$I$58:$P$64,6,FALSE),IF(P$102="Solar",HLOOKUP(P$102,'Dependable Capacity'!$I$58:$P$64,6,FALSE),IF(P$102="Biomass",HLOOKUP(P$102,'Dependable Capacity'!$I$58:$P$64,6,FALSE),IF(P$102="Biodiesel",HLOOKUP(P$102,'Dependable Capacity'!$I$58:$P$64,6,FALSE),IF(P$102="LNG",HLOOKUP(P$102,'Dependable Capacity'!$I$58:$P$64,6,FALSE),IF(P$102="Bunker",HLOOKUP(P$102,'Dependable Capacity'!$I$58:$P$64,6,FALSE),IF(P$102="LFO Diesel",HLOOKUP(P$102,'Dependable Capacity'!$I$58:$P$64,6,FALSE),"")))))))</f>
        <v/>
      </c>
      <c r="Q153" s="506" t="str">
        <f>IF(Q$102="Hydro",HLOOKUP(Q$102,'Dependable Capacity'!$I$58:$P$64,6,FALSE),IF(Q$102="Solar",HLOOKUP(Q$102,'Dependable Capacity'!$I$58:$P$64,6,FALSE),IF(Q$102="Biomass",HLOOKUP(Q$102,'Dependable Capacity'!$I$58:$P$64,6,FALSE),IF(Q$102="Biodiesel",HLOOKUP(Q$102,'Dependable Capacity'!$I$58:$P$64,6,FALSE),IF(Q$102="LNG",HLOOKUP(Q$102,'Dependable Capacity'!$I$58:$P$64,6,FALSE),IF(Q$102="Bunker",HLOOKUP(Q$102,'Dependable Capacity'!$I$58:$P$64,6,FALSE),IF(Q$102="LFO Diesel",HLOOKUP(Q$102,'Dependable Capacity'!$I$58:$P$64,6,FALSE),"")))))))</f>
        <v/>
      </c>
      <c r="R153" s="506" t="str">
        <f>IF(R$102="Hydro",HLOOKUP(R$102,'Dependable Capacity'!$I$58:$P$64,6,FALSE),IF(R$102="Solar",HLOOKUP(R$102,'Dependable Capacity'!$I$58:$P$64,6,FALSE),IF(R$102="Biomass",HLOOKUP(R$102,'Dependable Capacity'!$I$58:$P$64,6,FALSE),IF(R$102="Biodiesel",HLOOKUP(R$102,'Dependable Capacity'!$I$58:$P$64,6,FALSE),IF(R$102="LNG",HLOOKUP(R$102,'Dependable Capacity'!$I$58:$P$64,6,FALSE),IF(R$102="Bunker",HLOOKUP(R$102,'Dependable Capacity'!$I$58:$P$64,6,FALSE),IF(R$102="LFO Diesel",HLOOKUP(R$102,'Dependable Capacity'!$I$58:$P$64,6,FALSE),"")))))))</f>
        <v/>
      </c>
      <c r="S153" s="506" t="str">
        <f>IF(S$102="Hydro",HLOOKUP(S$102,'Dependable Capacity'!$I$58:$P$64,6,FALSE),IF(S$102="Solar",HLOOKUP(S$102,'Dependable Capacity'!$I$58:$P$64,6,FALSE),IF(S$102="Biomass",HLOOKUP(S$102,'Dependable Capacity'!$I$58:$P$64,6,FALSE),IF(S$102="Biodiesel",HLOOKUP(S$102,'Dependable Capacity'!$I$58:$P$64,6,FALSE),IF(S$102="LNG",HLOOKUP(S$102,'Dependable Capacity'!$I$58:$P$64,6,FALSE),IF(S$102="Bunker",HLOOKUP(S$102,'Dependable Capacity'!$I$58:$P$64,6,FALSE),IF(S$102="LFO Diesel",HLOOKUP(S$102,'Dependable Capacity'!$I$58:$P$64,6,FALSE),"")))))))</f>
        <v/>
      </c>
      <c r="T153" s="506" t="str">
        <f>IF(T$102="Hydro",HLOOKUP(T$102,'Dependable Capacity'!$I$58:$P$64,6,FALSE),IF(T$102="Solar",HLOOKUP(T$102,'Dependable Capacity'!$I$58:$P$64,6,FALSE),IF(T$102="Biomass",HLOOKUP(T$102,'Dependable Capacity'!$I$58:$P$64,6,FALSE),IF(T$102="Biodiesel",HLOOKUP(T$102,'Dependable Capacity'!$I$58:$P$64,6,FALSE),IF(T$102="LNG",HLOOKUP(T$102,'Dependable Capacity'!$I$58:$P$64,6,FALSE),IF(T$102="Bunker",HLOOKUP(T$102,'Dependable Capacity'!$I$58:$P$64,6,FALSE),IF(T$102="LFO Diesel",HLOOKUP(T$102,'Dependable Capacity'!$I$58:$P$64,6,FALSE),"")))))))</f>
        <v/>
      </c>
      <c r="U153" s="507"/>
    </row>
    <row r="154" spans="2:21" x14ac:dyDescent="0.25">
      <c r="B154" s="424"/>
      <c r="C154" s="410"/>
      <c r="D154" s="425"/>
      <c r="E154" s="411"/>
      <c r="F154" s="433"/>
      <c r="G154" s="411"/>
      <c r="H154" s="411"/>
      <c r="I154" s="411"/>
      <c r="J154" s="411"/>
      <c r="K154" s="411"/>
      <c r="L154" s="429"/>
      <c r="M154" s="838" t="s">
        <v>303</v>
      </c>
      <c r="N154" s="508" t="str">
        <f>IFERROR(N167/8760/N153,"")</f>
        <v/>
      </c>
      <c r="O154" s="504" t="str">
        <f t="shared" ref="O154:T154" si="60">IFERROR(O167/8760/O153,"")</f>
        <v/>
      </c>
      <c r="P154" s="504" t="str">
        <f t="shared" si="60"/>
        <v/>
      </c>
      <c r="Q154" s="504" t="str">
        <f t="shared" si="60"/>
        <v/>
      </c>
      <c r="R154" s="504" t="str">
        <f t="shared" si="60"/>
        <v/>
      </c>
      <c r="S154" s="504" t="str">
        <f t="shared" si="60"/>
        <v/>
      </c>
      <c r="T154" s="504" t="str">
        <f t="shared" si="60"/>
        <v/>
      </c>
      <c r="U154" s="509"/>
    </row>
    <row r="155" spans="2:21" x14ac:dyDescent="0.25">
      <c r="B155" s="409" t="s">
        <v>38</v>
      </c>
      <c r="C155" s="410">
        <f t="shared" ref="C155:C166" si="61">C139</f>
        <v>744</v>
      </c>
      <c r="D155" s="411">
        <f>Parameters!M37</f>
        <v>2162</v>
      </c>
      <c r="E155" s="436">
        <f>IFERROR(IF(E$102="Solar",(SUMIFS('Dependable Capacity'!$F$64:$F$69,'Dependable Capacity'!$C$64:$C$69,'Available Energy and Dispatch'!$B$153)*'Available Energy and Dispatch'!E$103*'Available Energy and Dispatch'!$C155),HLOOKUP(E$102,'Dependable Capacity'!$I$58:$P$64,6,FALSE)*$C155*E$103),0)</f>
        <v>0</v>
      </c>
      <c r="F155" s="436">
        <f>IFERROR(IF(F$102="Solar",(SUMIFS('Dependable Capacity'!$F$64:$F$69,'Dependable Capacity'!$C$64:$C$69,'Available Energy and Dispatch'!$B$153)*'Available Energy and Dispatch'!F$103*'Available Energy and Dispatch'!$C155),HLOOKUP(F$102,'Dependable Capacity'!$I$58:$P$64,6,FALSE)*$C155*F$103),0)</f>
        <v>0</v>
      </c>
      <c r="G155" s="436">
        <f>IFERROR(IF(G$102="Solar",(SUMIFS('Dependable Capacity'!$F$64:$F$69,'Dependable Capacity'!$C$64:$C$69,'Available Energy and Dispatch'!$B$153)*'Available Energy and Dispatch'!G$103*'Available Energy and Dispatch'!$C155),HLOOKUP(G$102,'Dependable Capacity'!$I$58:$P$64,6,FALSE)*$C155*G$103),0)</f>
        <v>0</v>
      </c>
      <c r="H155" s="436">
        <f>IFERROR(IF(H$102="Solar",(SUMIFS('Dependable Capacity'!$F$64:$F$69,'Dependable Capacity'!$C$64:$C$69,'Available Energy and Dispatch'!$B$153)*'Available Energy and Dispatch'!H$103*'Available Energy and Dispatch'!$C155),HLOOKUP(H$102,'Dependable Capacity'!$I$58:$P$64,6,FALSE)*$C155*H$103),0)</f>
        <v>0</v>
      </c>
      <c r="I155" s="436">
        <f>IFERROR(IF(I$102="Solar",(SUMIFS('Dependable Capacity'!$F$64:$F$69,'Dependable Capacity'!$C$64:$C$69,'Available Energy and Dispatch'!$B$153)*'Available Energy and Dispatch'!I$103*'Available Energy and Dispatch'!$C155),HLOOKUP(I$102,'Dependable Capacity'!$I$58:$P$64,6,FALSE)*$C155*I$103),0)</f>
        <v>0</v>
      </c>
      <c r="J155" s="436">
        <f>IFERROR(IF(J$102="Solar",(SUMIFS('Dependable Capacity'!$F$64:$F$69,'Dependable Capacity'!$C$64:$C$69,'Available Energy and Dispatch'!$B$153)*'Available Energy and Dispatch'!J$103*'Available Energy and Dispatch'!$C155),HLOOKUP(J$102,'Dependable Capacity'!$I$58:$P$64,6,FALSE)*$C155*J$103),0)</f>
        <v>0</v>
      </c>
      <c r="K155" s="436">
        <f>IFERROR(IF(K$102="Solar",(SUMIFS('Dependable Capacity'!$F$64:$F$69,'Dependable Capacity'!$C$64:$C$69,'Available Energy and Dispatch'!$B$153)*'Available Energy and Dispatch'!K$103*'Available Energy and Dispatch'!$C155),HLOOKUP(K$102,'Dependable Capacity'!$I$58:$P$64,6,FALSE)*$C155*K$103),0)</f>
        <v>0</v>
      </c>
      <c r="L155" s="413" t="str">
        <f t="shared" ref="L155:L166" si="62">IF(SUM($E155:$K155)&gt;=$D155,"YES","NO")</f>
        <v>NO</v>
      </c>
      <c r="M155" s="106"/>
      <c r="N155" s="874">
        <f>IF('Available Energy and Dispatch'!$E155&gt;$D155,$D155,IF('Available Energy and Dispatch'!$E155&lt;$D155,'Available Energy and Dispatch'!$E155,$D155-'Available Energy and Dispatch'!$E155))</f>
        <v>0</v>
      </c>
      <c r="O155" s="875">
        <f>IF(($D155-'Available Energy and Dispatch'!$N155)&gt;'Available Energy and Dispatch'!$F155,'Available Energy and Dispatch'!$F155,$D155-'Available Energy and Dispatch'!$N155)</f>
        <v>0</v>
      </c>
      <c r="P155" s="876">
        <f>IF(($D155-SUM('Available Energy and Dispatch'!$N155:$O155))&gt;'Available Energy and Dispatch'!$G155,'Available Energy and Dispatch'!$G155,(($D155-SUM('Available Energy and Dispatch'!$N155:$O155))))</f>
        <v>0</v>
      </c>
      <c r="Q155" s="876">
        <f>IF(($D155-SUM('Available Energy and Dispatch'!$N155:$P155))&gt;'Available Energy and Dispatch'!$H155,'Available Energy and Dispatch'!$H155,($D155-SUM('Available Energy and Dispatch'!$N155:$P155)))</f>
        <v>0</v>
      </c>
      <c r="R155" s="876">
        <f>IF(($D155-SUM('Available Energy and Dispatch'!$N155:$Q155))&gt;'Available Energy and Dispatch'!$I155,'Available Energy and Dispatch'!$I155,($D155-SUM('Available Energy and Dispatch'!$N155:$Q155)))</f>
        <v>0</v>
      </c>
      <c r="S155" s="876">
        <f>IF(($D155-SUM('Available Energy and Dispatch'!$N155:$R155))&gt;'Available Energy and Dispatch'!$J155,'Available Energy and Dispatch'!$J155,$D155-SUM('Available Energy and Dispatch'!$N155:$R155))</f>
        <v>0</v>
      </c>
      <c r="T155" s="876">
        <f>IF(IF('Available Energy and Dispatch'!$K155=0,"0",$D155-SUM($N155:$S155))&gt;'Available Energy and Dispatch'!$K155,'Available Energy and Dispatch'!$K155,IF('Available Energy and Dispatch'!$K155=0,"0",$D155-SUM($N155:$S155)))</f>
        <v>0</v>
      </c>
      <c r="U155" s="447">
        <f t="shared" ref="U155:U166" si="63">SUM(N155:T155)-$D155</f>
        <v>-2162</v>
      </c>
    </row>
    <row r="156" spans="2:21" x14ac:dyDescent="0.25">
      <c r="B156" s="409" t="s">
        <v>39</v>
      </c>
      <c r="C156" s="410">
        <f t="shared" si="61"/>
        <v>744</v>
      </c>
      <c r="D156" s="411">
        <f>Parameters!M38</f>
        <v>2224</v>
      </c>
      <c r="E156" s="436">
        <f>IFERROR(IF(E$102="Solar",(SUMIFS('Dependable Capacity'!$F$64:$F$69,'Dependable Capacity'!$C$64:$C$69,'Available Energy and Dispatch'!$B$153)*'Available Energy and Dispatch'!E$103*'Available Energy and Dispatch'!$C156),HLOOKUP(E$102,'Dependable Capacity'!$I$58:$P$64,6,FALSE)*$C156*E$103),0)</f>
        <v>0</v>
      </c>
      <c r="F156" s="436">
        <f>IFERROR(IF(F$102="Solar",(SUMIFS('Dependable Capacity'!$F$64:$F$69,'Dependable Capacity'!$C$64:$C$69,'Available Energy and Dispatch'!$B$153)*'Available Energy and Dispatch'!F$103*'Available Energy and Dispatch'!$C156),HLOOKUP(F$102,'Dependable Capacity'!$I$58:$P$64,6,FALSE)*$C156*F$103),0)</f>
        <v>0</v>
      </c>
      <c r="G156" s="436">
        <f>IFERROR(IF(G$102="Solar",(SUMIFS('Dependable Capacity'!$F$64:$F$69,'Dependable Capacity'!$C$64:$C$69,'Available Energy and Dispatch'!$B$153)*'Available Energy and Dispatch'!G$103*'Available Energy and Dispatch'!$C156),HLOOKUP(G$102,'Dependable Capacity'!$I$58:$P$64,6,FALSE)*$C156*G$103),0)</f>
        <v>0</v>
      </c>
      <c r="H156" s="436">
        <f>IFERROR(IF(H$102="Solar",(SUMIFS('Dependable Capacity'!$F$64:$F$69,'Dependable Capacity'!$C$64:$C$69,'Available Energy and Dispatch'!$B$153)*'Available Energy and Dispatch'!H$103*'Available Energy and Dispatch'!$C156),HLOOKUP(H$102,'Dependable Capacity'!$I$58:$P$64,6,FALSE)*$C156*H$103),0)</f>
        <v>0</v>
      </c>
      <c r="I156" s="436">
        <f>IFERROR(IF(I$102="Solar",(SUMIFS('Dependable Capacity'!$F$64:$F$69,'Dependable Capacity'!$C$64:$C$69,'Available Energy and Dispatch'!$B$153)*'Available Energy and Dispatch'!I$103*'Available Energy and Dispatch'!$C156),HLOOKUP(I$102,'Dependable Capacity'!$I$58:$P$64,6,FALSE)*$C156*I$103),0)</f>
        <v>0</v>
      </c>
      <c r="J156" s="436">
        <f>IFERROR(IF(J$102="Solar",(SUMIFS('Dependable Capacity'!$F$64:$F$69,'Dependable Capacity'!$C$64:$C$69,'Available Energy and Dispatch'!$B$153)*'Available Energy and Dispatch'!J$103*'Available Energy and Dispatch'!$C156),HLOOKUP(J$102,'Dependable Capacity'!$I$58:$P$64,6,FALSE)*$C156*J$103),0)</f>
        <v>0</v>
      </c>
      <c r="K156" s="436">
        <f>IFERROR(IF(K$102="Solar",(SUMIFS('Dependable Capacity'!$F$64:$F$69,'Dependable Capacity'!$C$64:$C$69,'Available Energy and Dispatch'!$B$153)*'Available Energy and Dispatch'!K$103*'Available Energy and Dispatch'!$C156),HLOOKUP(K$102,'Dependable Capacity'!$I$58:$P$64,6,FALSE)*$C156*K$103),0)</f>
        <v>0</v>
      </c>
      <c r="L156" s="413" t="str">
        <f t="shared" si="62"/>
        <v>NO</v>
      </c>
      <c r="M156" s="106"/>
      <c r="N156" s="874">
        <f>IF('Available Energy and Dispatch'!$E156&gt;$D156,$D156,IF('Available Energy and Dispatch'!$E156&lt;$D156,'Available Energy and Dispatch'!$E156,$D156-'Available Energy and Dispatch'!$E156))</f>
        <v>0</v>
      </c>
      <c r="O156" s="875">
        <f>IF(($D156-'Available Energy and Dispatch'!$N156)&gt;'Available Energy and Dispatch'!$F156,'Available Energy and Dispatch'!$F156,$D156-'Available Energy and Dispatch'!$N156)</f>
        <v>0</v>
      </c>
      <c r="P156" s="876">
        <f>IF(($D156-SUM('Available Energy and Dispatch'!$N156:$O156))&gt;'Available Energy and Dispatch'!$G156,'Available Energy and Dispatch'!$G156,(($D156-SUM('Available Energy and Dispatch'!$N156:$O156))))</f>
        <v>0</v>
      </c>
      <c r="Q156" s="876">
        <f>IF(($D156-SUM('Available Energy and Dispatch'!$N156:$P156))&gt;'Available Energy and Dispatch'!$H156,'Available Energy and Dispatch'!$H156,($D156-SUM('Available Energy and Dispatch'!$N156:$P156)))</f>
        <v>0</v>
      </c>
      <c r="R156" s="876">
        <f>IF(($D156-SUM('Available Energy and Dispatch'!$N156:$Q156))&gt;'Available Energy and Dispatch'!$I156,'Available Energy and Dispatch'!$I156,($D156-SUM('Available Energy and Dispatch'!$N156:$Q156)))</f>
        <v>0</v>
      </c>
      <c r="S156" s="876">
        <f>IF(($D156-SUM('Available Energy and Dispatch'!$N156:$R156))&gt;'Available Energy and Dispatch'!$J156,'Available Energy and Dispatch'!$J156,$D156-SUM('Available Energy and Dispatch'!$N156:$R156))</f>
        <v>0</v>
      </c>
      <c r="T156" s="876">
        <f>IF(IF('Available Energy and Dispatch'!$K156=0,"0",$D156-SUM($N156:$S156))&gt;'Available Energy and Dispatch'!$K156,'Available Energy and Dispatch'!$K156,IF('Available Energy and Dispatch'!$K156=0,"0",$D156-SUM($N156:$S156)))</f>
        <v>0</v>
      </c>
      <c r="U156" s="447">
        <f t="shared" si="63"/>
        <v>-2224</v>
      </c>
    </row>
    <row r="157" spans="2:21" x14ac:dyDescent="0.25">
      <c r="B157" s="409" t="s">
        <v>40</v>
      </c>
      <c r="C157" s="410">
        <f t="shared" si="61"/>
        <v>672</v>
      </c>
      <c r="D157" s="411">
        <f>Parameters!M39</f>
        <v>2181</v>
      </c>
      <c r="E157" s="436">
        <f>IFERROR(IF(E$102="Solar",(SUMIFS('Dependable Capacity'!$F$64:$F$69,'Dependable Capacity'!$C$64:$C$69,'Available Energy and Dispatch'!$B$153)*'Available Energy and Dispatch'!E$103*'Available Energy and Dispatch'!$C157),HLOOKUP(E$102,'Dependable Capacity'!$I$58:$P$64,6,FALSE)*$C157*E$103),0)</f>
        <v>0</v>
      </c>
      <c r="F157" s="436">
        <f>IFERROR(IF(F$102="Solar",(SUMIFS('Dependable Capacity'!$F$64:$F$69,'Dependable Capacity'!$C$64:$C$69,'Available Energy and Dispatch'!$B$153)*'Available Energy and Dispatch'!F$103*'Available Energy and Dispatch'!$C157),HLOOKUP(F$102,'Dependable Capacity'!$I$58:$P$64,6,FALSE)*$C157*F$103),0)</f>
        <v>0</v>
      </c>
      <c r="G157" s="436">
        <f>IFERROR(IF(G$102="Solar",(SUMIFS('Dependable Capacity'!$F$64:$F$69,'Dependable Capacity'!$C$64:$C$69,'Available Energy and Dispatch'!$B$153)*'Available Energy and Dispatch'!G$103*'Available Energy and Dispatch'!$C157),HLOOKUP(G$102,'Dependable Capacity'!$I$58:$P$64,6,FALSE)*$C157*G$103),0)</f>
        <v>0</v>
      </c>
      <c r="H157" s="436">
        <f>IFERROR(IF(H$102="Solar",(SUMIFS('Dependable Capacity'!$F$64:$F$69,'Dependable Capacity'!$C$64:$C$69,'Available Energy and Dispatch'!$B$153)*'Available Energy and Dispatch'!H$103*'Available Energy and Dispatch'!$C157),HLOOKUP(H$102,'Dependable Capacity'!$I$58:$P$64,6,FALSE)*$C157*H$103),0)</f>
        <v>0</v>
      </c>
      <c r="I157" s="436">
        <f>IFERROR(IF(I$102="Solar",(SUMIFS('Dependable Capacity'!$F$64:$F$69,'Dependable Capacity'!$C$64:$C$69,'Available Energy and Dispatch'!$B$153)*'Available Energy and Dispatch'!I$103*'Available Energy and Dispatch'!$C157),HLOOKUP(I$102,'Dependable Capacity'!$I$58:$P$64,6,FALSE)*$C157*I$103),0)</f>
        <v>0</v>
      </c>
      <c r="J157" s="436">
        <f>IFERROR(IF(J$102="Solar",(SUMIFS('Dependable Capacity'!$F$64:$F$69,'Dependable Capacity'!$C$64:$C$69,'Available Energy and Dispatch'!$B$153)*'Available Energy and Dispatch'!J$103*'Available Energy and Dispatch'!$C157),HLOOKUP(J$102,'Dependable Capacity'!$I$58:$P$64,6,FALSE)*$C157*J$103),0)</f>
        <v>0</v>
      </c>
      <c r="K157" s="436">
        <f>IFERROR(IF(K$102="Solar",(SUMIFS('Dependable Capacity'!$F$64:$F$69,'Dependable Capacity'!$C$64:$C$69,'Available Energy and Dispatch'!$B$153)*'Available Energy and Dispatch'!K$103*'Available Energy and Dispatch'!$C157),HLOOKUP(K$102,'Dependable Capacity'!$I$58:$P$64,6,FALSE)*$C157*K$103),0)</f>
        <v>0</v>
      </c>
      <c r="L157" s="413" t="str">
        <f t="shared" si="62"/>
        <v>NO</v>
      </c>
      <c r="M157" s="106"/>
      <c r="N157" s="874">
        <f>IF('Available Energy and Dispatch'!$E157&gt;$D157,$D157,IF('Available Energy and Dispatch'!$E157&lt;$D157,'Available Energy and Dispatch'!$E157,$D157-'Available Energy and Dispatch'!$E157))</f>
        <v>0</v>
      </c>
      <c r="O157" s="875">
        <f>IF(($D157-'Available Energy and Dispatch'!$N157)&gt;'Available Energy and Dispatch'!$F157,'Available Energy and Dispatch'!$F157,$D157-'Available Energy and Dispatch'!$N157)</f>
        <v>0</v>
      </c>
      <c r="P157" s="876">
        <f>IF(($D157-SUM('Available Energy and Dispatch'!$N157:$O157))&gt;'Available Energy and Dispatch'!$G157,'Available Energy and Dispatch'!$G157,(($D157-SUM('Available Energy and Dispatch'!$N157:$O157))))</f>
        <v>0</v>
      </c>
      <c r="Q157" s="876">
        <f>IF(($D157-SUM('Available Energy and Dispatch'!$N157:$P157))&gt;'Available Energy and Dispatch'!$H157,'Available Energy and Dispatch'!$H157,($D157-SUM('Available Energy and Dispatch'!$N157:$P157)))</f>
        <v>0</v>
      </c>
      <c r="R157" s="876">
        <f>IF(($D157-SUM('Available Energy and Dispatch'!$N157:$Q157))&gt;'Available Energy and Dispatch'!$I157,'Available Energy and Dispatch'!$I157,($D157-SUM('Available Energy and Dispatch'!$N157:$Q157)))</f>
        <v>0</v>
      </c>
      <c r="S157" s="876">
        <f>IF(($D157-SUM('Available Energy and Dispatch'!$N157:$R157))&gt;'Available Energy and Dispatch'!$J157,'Available Energy and Dispatch'!$J157,$D157-SUM('Available Energy and Dispatch'!$N157:$R157))</f>
        <v>0</v>
      </c>
      <c r="T157" s="876">
        <f>IF(IF('Available Energy and Dispatch'!$K157=0,"0",$D157-SUM($N157:$S157))&gt;'Available Energy and Dispatch'!$K157,'Available Energy and Dispatch'!$K157,IF('Available Energy and Dispatch'!$K157=0,"0",$D157-SUM($N157:$S157)))</f>
        <v>0</v>
      </c>
      <c r="U157" s="447">
        <f t="shared" si="63"/>
        <v>-2181</v>
      </c>
    </row>
    <row r="158" spans="2:21" x14ac:dyDescent="0.25">
      <c r="B158" s="409" t="s">
        <v>41</v>
      </c>
      <c r="C158" s="410">
        <f t="shared" si="61"/>
        <v>744</v>
      </c>
      <c r="D158" s="411">
        <f>Parameters!M40</f>
        <v>2561</v>
      </c>
      <c r="E158" s="436">
        <f>IFERROR(IF(E$102="Solar",(SUMIFS('Dependable Capacity'!$F$64:$F$69,'Dependable Capacity'!$C$64:$C$69,'Available Energy and Dispatch'!$B$153)*'Available Energy and Dispatch'!E$103*'Available Energy and Dispatch'!$C158),HLOOKUP(E$102,'Dependable Capacity'!$I$58:$P$64,6,FALSE)*$C158*E$103),0)</f>
        <v>0</v>
      </c>
      <c r="F158" s="436">
        <f>IFERROR(IF(F$102="Solar",(SUMIFS('Dependable Capacity'!$F$64:$F$69,'Dependable Capacity'!$C$64:$C$69,'Available Energy and Dispatch'!$B$153)*'Available Energy and Dispatch'!F$103*'Available Energy and Dispatch'!$C158),HLOOKUP(F$102,'Dependable Capacity'!$I$58:$P$64,6,FALSE)*$C158*F$103),0)</f>
        <v>0</v>
      </c>
      <c r="G158" s="436">
        <f>IFERROR(IF(G$102="Solar",(SUMIFS('Dependable Capacity'!$F$64:$F$69,'Dependable Capacity'!$C$64:$C$69,'Available Energy and Dispatch'!$B$153)*'Available Energy and Dispatch'!G$103*'Available Energy and Dispatch'!$C158),HLOOKUP(G$102,'Dependable Capacity'!$I$58:$P$64,6,FALSE)*$C158*G$103),0)</f>
        <v>0</v>
      </c>
      <c r="H158" s="436">
        <f>IFERROR(IF(H$102="Solar",(SUMIFS('Dependable Capacity'!$F$64:$F$69,'Dependable Capacity'!$C$64:$C$69,'Available Energy and Dispatch'!$B$153)*'Available Energy and Dispatch'!H$103*'Available Energy and Dispatch'!$C158),HLOOKUP(H$102,'Dependable Capacity'!$I$58:$P$64,6,FALSE)*$C158*H$103),0)</f>
        <v>0</v>
      </c>
      <c r="I158" s="436">
        <f>IFERROR(IF(I$102="Solar",(SUMIFS('Dependable Capacity'!$F$64:$F$69,'Dependable Capacity'!$C$64:$C$69,'Available Energy and Dispatch'!$B$153)*'Available Energy and Dispatch'!I$103*'Available Energy and Dispatch'!$C158),HLOOKUP(I$102,'Dependable Capacity'!$I$58:$P$64,6,FALSE)*$C158*I$103),0)</f>
        <v>0</v>
      </c>
      <c r="J158" s="436">
        <f>IFERROR(IF(J$102="Solar",(SUMIFS('Dependable Capacity'!$F$64:$F$69,'Dependable Capacity'!$C$64:$C$69,'Available Energy and Dispatch'!$B$153)*'Available Energy and Dispatch'!J$103*'Available Energy and Dispatch'!$C158),HLOOKUP(J$102,'Dependable Capacity'!$I$58:$P$64,6,FALSE)*$C158*J$103),0)</f>
        <v>0</v>
      </c>
      <c r="K158" s="436">
        <f>IFERROR(IF(K$102="Solar",(SUMIFS('Dependable Capacity'!$F$64:$F$69,'Dependable Capacity'!$C$64:$C$69,'Available Energy and Dispatch'!$B$153)*'Available Energy and Dispatch'!K$103*'Available Energy and Dispatch'!$C158),HLOOKUP(K$102,'Dependable Capacity'!$I$58:$P$64,6,FALSE)*$C158*K$103),0)</f>
        <v>0</v>
      </c>
      <c r="L158" s="413" t="str">
        <f t="shared" si="62"/>
        <v>NO</v>
      </c>
      <c r="M158" s="106"/>
      <c r="N158" s="874">
        <f>IF('Available Energy and Dispatch'!$E158&gt;$D158,$D158,IF('Available Energy and Dispatch'!$E158&lt;$D158,'Available Energy and Dispatch'!$E158,$D158-'Available Energy and Dispatch'!$E158))</f>
        <v>0</v>
      </c>
      <c r="O158" s="875">
        <f>IF(($D158-'Available Energy and Dispatch'!$N158)&gt;'Available Energy and Dispatch'!$F158,'Available Energy and Dispatch'!$F158,$D158-'Available Energy and Dispatch'!$N158)</f>
        <v>0</v>
      </c>
      <c r="P158" s="876">
        <f>IF(($D158-SUM('Available Energy and Dispatch'!$N158:$O158))&gt;'Available Energy and Dispatch'!$G158,'Available Energy and Dispatch'!$G158,(($D158-SUM('Available Energy and Dispatch'!$N158:$O158))))</f>
        <v>0</v>
      </c>
      <c r="Q158" s="876">
        <f>IF(($D158-SUM('Available Energy and Dispatch'!$N158:$P158))&gt;'Available Energy and Dispatch'!$H158,'Available Energy and Dispatch'!$H158,($D158-SUM('Available Energy and Dispatch'!$N158:$P158)))</f>
        <v>0</v>
      </c>
      <c r="R158" s="876">
        <f>IF(($D158-SUM('Available Energy and Dispatch'!$N158:$Q158))&gt;'Available Energy and Dispatch'!$I158,'Available Energy and Dispatch'!$I158,($D158-SUM('Available Energy and Dispatch'!$N158:$Q158)))</f>
        <v>0</v>
      </c>
      <c r="S158" s="876">
        <f>IF(($D158-SUM('Available Energy and Dispatch'!$N158:$R158))&gt;'Available Energy and Dispatch'!$J158,'Available Energy and Dispatch'!$J158,$D158-SUM('Available Energy and Dispatch'!$N158:$R158))</f>
        <v>0</v>
      </c>
      <c r="T158" s="876">
        <f>IF(IF('Available Energy and Dispatch'!$K158=0,"0",$D158-SUM($N158:$S158))&gt;'Available Energy and Dispatch'!$K158,'Available Energy and Dispatch'!$K158,IF('Available Energy and Dispatch'!$K158=0,"0",$D158-SUM($N158:$S158)))</f>
        <v>0</v>
      </c>
      <c r="U158" s="447">
        <f t="shared" si="63"/>
        <v>-2561</v>
      </c>
    </row>
    <row r="159" spans="2:21" x14ac:dyDescent="0.25">
      <c r="B159" s="409" t="s">
        <v>42</v>
      </c>
      <c r="C159" s="410">
        <f t="shared" si="61"/>
        <v>720</v>
      </c>
      <c r="D159" s="411">
        <f>Parameters!M41</f>
        <v>2771</v>
      </c>
      <c r="E159" s="436">
        <f>IFERROR(IF(E$102="Solar",(SUMIFS('Dependable Capacity'!$F$64:$F$69,'Dependable Capacity'!$C$64:$C$69,'Available Energy and Dispatch'!$B$153)*'Available Energy and Dispatch'!E$103*'Available Energy and Dispatch'!$C159),HLOOKUP(E$102,'Dependable Capacity'!$I$58:$P$64,6,FALSE)*$C159*E$103),0)</f>
        <v>0</v>
      </c>
      <c r="F159" s="436">
        <f>IFERROR(IF(F$102="Solar",(SUMIFS('Dependable Capacity'!$F$64:$F$69,'Dependable Capacity'!$C$64:$C$69,'Available Energy and Dispatch'!$B$153)*'Available Energy and Dispatch'!F$103*'Available Energy and Dispatch'!$C159),HLOOKUP(F$102,'Dependable Capacity'!$I$58:$P$64,6,FALSE)*$C159*F$103),0)</f>
        <v>0</v>
      </c>
      <c r="G159" s="436">
        <f>IFERROR(IF(G$102="Solar",(SUMIFS('Dependable Capacity'!$F$64:$F$69,'Dependable Capacity'!$C$64:$C$69,'Available Energy and Dispatch'!$B$153)*'Available Energy and Dispatch'!G$103*'Available Energy and Dispatch'!$C159),HLOOKUP(G$102,'Dependable Capacity'!$I$58:$P$64,6,FALSE)*$C159*G$103),0)</f>
        <v>0</v>
      </c>
      <c r="H159" s="436">
        <f>IFERROR(IF(H$102="Solar",(SUMIFS('Dependable Capacity'!$F$64:$F$69,'Dependable Capacity'!$C$64:$C$69,'Available Energy and Dispatch'!$B$153)*'Available Energy and Dispatch'!H$103*'Available Energy and Dispatch'!$C159),HLOOKUP(H$102,'Dependable Capacity'!$I$58:$P$64,6,FALSE)*$C159*H$103),0)</f>
        <v>0</v>
      </c>
      <c r="I159" s="436">
        <f>IFERROR(IF(I$102="Solar",(SUMIFS('Dependable Capacity'!$F$64:$F$69,'Dependable Capacity'!$C$64:$C$69,'Available Energy and Dispatch'!$B$153)*'Available Energy and Dispatch'!I$103*'Available Energy and Dispatch'!$C159),HLOOKUP(I$102,'Dependable Capacity'!$I$58:$P$64,6,FALSE)*$C159*I$103),0)</f>
        <v>0</v>
      </c>
      <c r="J159" s="436">
        <f>IFERROR(IF(J$102="Solar",(SUMIFS('Dependable Capacity'!$F$64:$F$69,'Dependable Capacity'!$C$64:$C$69,'Available Energy and Dispatch'!$B$153)*'Available Energy and Dispatch'!J$103*'Available Energy and Dispatch'!$C159),HLOOKUP(J$102,'Dependable Capacity'!$I$58:$P$64,6,FALSE)*$C159*J$103),0)</f>
        <v>0</v>
      </c>
      <c r="K159" s="436">
        <f>IFERROR(IF(K$102="Solar",(SUMIFS('Dependable Capacity'!$F$64:$F$69,'Dependable Capacity'!$C$64:$C$69,'Available Energy and Dispatch'!$B$153)*'Available Energy and Dispatch'!K$103*'Available Energy and Dispatch'!$C159),HLOOKUP(K$102,'Dependable Capacity'!$I$58:$P$64,6,FALSE)*$C159*K$103),0)</f>
        <v>0</v>
      </c>
      <c r="L159" s="413" t="str">
        <f t="shared" si="62"/>
        <v>NO</v>
      </c>
      <c r="M159" s="106"/>
      <c r="N159" s="874">
        <f>IF('Available Energy and Dispatch'!$E159&gt;$D159,$D159,IF('Available Energy and Dispatch'!$E159&lt;$D159,'Available Energy and Dispatch'!$E159,$D159-'Available Energy and Dispatch'!$E159))</f>
        <v>0</v>
      </c>
      <c r="O159" s="875">
        <f>IF(($D159-'Available Energy and Dispatch'!$N159)&gt;'Available Energy and Dispatch'!$F159,'Available Energy and Dispatch'!$F159,$D159-'Available Energy and Dispatch'!$N159)</f>
        <v>0</v>
      </c>
      <c r="P159" s="876">
        <f>IF(($D159-SUM('Available Energy and Dispatch'!$N159:$O159))&gt;'Available Energy and Dispatch'!$G159,'Available Energy and Dispatch'!$G159,(($D159-SUM('Available Energy and Dispatch'!$N159:$O159))))</f>
        <v>0</v>
      </c>
      <c r="Q159" s="876">
        <f>IF(($D159-SUM('Available Energy and Dispatch'!$N159:$P159))&gt;'Available Energy and Dispatch'!$H159,'Available Energy and Dispatch'!$H159,($D159-SUM('Available Energy and Dispatch'!$N159:$P159)))</f>
        <v>0</v>
      </c>
      <c r="R159" s="876">
        <f>IF(($D159-SUM('Available Energy and Dispatch'!$N159:$Q159))&gt;'Available Energy and Dispatch'!$I159,'Available Energy and Dispatch'!$I159,($D159-SUM('Available Energy and Dispatch'!$N159:$Q159)))</f>
        <v>0</v>
      </c>
      <c r="S159" s="876">
        <f>IF(($D159-SUM('Available Energy and Dispatch'!$N159:$R159))&gt;'Available Energy and Dispatch'!$J159,'Available Energy and Dispatch'!$J159,$D159-SUM('Available Energy and Dispatch'!$N159:$R159))</f>
        <v>0</v>
      </c>
      <c r="T159" s="876">
        <f>IF(IF('Available Energy and Dispatch'!$K159=0,"0",$D159-SUM($N159:$S159))&gt;'Available Energy and Dispatch'!$K159,'Available Energy and Dispatch'!$K159,IF('Available Energy and Dispatch'!$K159=0,"0",$D159-SUM($N159:$S159)))</f>
        <v>0</v>
      </c>
      <c r="U159" s="447">
        <f t="shared" si="63"/>
        <v>-2771</v>
      </c>
    </row>
    <row r="160" spans="2:21" x14ac:dyDescent="0.25">
      <c r="B160" s="409" t="s">
        <v>43</v>
      </c>
      <c r="C160" s="410">
        <f t="shared" si="61"/>
        <v>744</v>
      </c>
      <c r="D160" s="411">
        <f>Parameters!M42</f>
        <v>2517</v>
      </c>
      <c r="E160" s="436">
        <f>IFERROR(IF(E$102="Solar",(SUMIFS('Dependable Capacity'!$F$64:$F$69,'Dependable Capacity'!$C$64:$C$69,'Available Energy and Dispatch'!$B$153)*'Available Energy and Dispatch'!E$103*'Available Energy and Dispatch'!$C160),HLOOKUP(E$102,'Dependable Capacity'!$I$58:$P$64,6,FALSE)*$C160*E$103),0)</f>
        <v>0</v>
      </c>
      <c r="F160" s="436">
        <f>IFERROR(IF(F$102="Solar",(SUMIFS('Dependable Capacity'!$F$64:$F$69,'Dependable Capacity'!$C$64:$C$69,'Available Energy and Dispatch'!$B$153)*'Available Energy and Dispatch'!F$103*'Available Energy and Dispatch'!$C160),HLOOKUP(F$102,'Dependable Capacity'!$I$58:$P$64,6,FALSE)*$C160*F$103),0)</f>
        <v>0</v>
      </c>
      <c r="G160" s="436">
        <f>IFERROR(IF(G$102="Solar",(SUMIFS('Dependable Capacity'!$F$64:$F$69,'Dependable Capacity'!$C$64:$C$69,'Available Energy and Dispatch'!$B$153)*'Available Energy and Dispatch'!G$103*'Available Energy and Dispatch'!$C160),HLOOKUP(G$102,'Dependable Capacity'!$I$58:$P$64,6,FALSE)*$C160*G$103),0)</f>
        <v>0</v>
      </c>
      <c r="H160" s="436">
        <f>IFERROR(IF(H$102="Solar",(SUMIFS('Dependable Capacity'!$F$64:$F$69,'Dependable Capacity'!$C$64:$C$69,'Available Energy and Dispatch'!$B$153)*'Available Energy and Dispatch'!H$103*'Available Energy and Dispatch'!$C160),HLOOKUP(H$102,'Dependable Capacity'!$I$58:$P$64,6,FALSE)*$C160*H$103),0)</f>
        <v>0</v>
      </c>
      <c r="I160" s="436">
        <f>IFERROR(IF(I$102="Solar",(SUMIFS('Dependable Capacity'!$F$64:$F$69,'Dependable Capacity'!$C$64:$C$69,'Available Energy and Dispatch'!$B$153)*'Available Energy and Dispatch'!I$103*'Available Energy and Dispatch'!$C160),HLOOKUP(I$102,'Dependable Capacity'!$I$58:$P$64,6,FALSE)*$C160*I$103),0)</f>
        <v>0</v>
      </c>
      <c r="J160" s="436">
        <f>IFERROR(IF(J$102="Solar",(SUMIFS('Dependable Capacity'!$F$64:$F$69,'Dependable Capacity'!$C$64:$C$69,'Available Energy and Dispatch'!$B$153)*'Available Energy and Dispatch'!J$103*'Available Energy and Dispatch'!$C160),HLOOKUP(J$102,'Dependable Capacity'!$I$58:$P$64,6,FALSE)*$C160*J$103),0)</f>
        <v>0</v>
      </c>
      <c r="K160" s="436">
        <f>IFERROR(IF(K$102="Solar",(SUMIFS('Dependable Capacity'!$F$64:$F$69,'Dependable Capacity'!$C$64:$C$69,'Available Energy and Dispatch'!$B$153)*'Available Energy and Dispatch'!K$103*'Available Energy and Dispatch'!$C160),HLOOKUP(K$102,'Dependable Capacity'!$I$58:$P$64,6,FALSE)*$C160*K$103),0)</f>
        <v>0</v>
      </c>
      <c r="L160" s="413" t="str">
        <f t="shared" si="62"/>
        <v>NO</v>
      </c>
      <c r="M160" s="106"/>
      <c r="N160" s="874">
        <f>IF('Available Energy and Dispatch'!$E160&gt;$D160,$D160,IF('Available Energy and Dispatch'!$E160&lt;$D160,'Available Energy and Dispatch'!$E160,$D160-'Available Energy and Dispatch'!$E160))</f>
        <v>0</v>
      </c>
      <c r="O160" s="875">
        <f>IF(($D160-'Available Energy and Dispatch'!$N160)&gt;'Available Energy and Dispatch'!$F160,'Available Energy and Dispatch'!$F160,$D160-'Available Energy and Dispatch'!$N160)</f>
        <v>0</v>
      </c>
      <c r="P160" s="876">
        <f>IF(($D160-SUM('Available Energy and Dispatch'!$N160:$O160))&gt;'Available Energy and Dispatch'!$G160,'Available Energy and Dispatch'!$G160,(($D160-SUM('Available Energy and Dispatch'!$N160:$O160))))</f>
        <v>0</v>
      </c>
      <c r="Q160" s="876">
        <f>IF(($D160-SUM('Available Energy and Dispatch'!$N160:$P160))&gt;'Available Energy and Dispatch'!$H160,'Available Energy and Dispatch'!$H160,($D160-SUM('Available Energy and Dispatch'!$N160:$P160)))</f>
        <v>0</v>
      </c>
      <c r="R160" s="876">
        <f>IF(($D160-SUM('Available Energy and Dispatch'!$N160:$Q160))&gt;'Available Energy and Dispatch'!$I160,'Available Energy and Dispatch'!$I160,($D160-SUM('Available Energy and Dispatch'!$N160:$Q160)))</f>
        <v>0</v>
      </c>
      <c r="S160" s="876">
        <f>IF(($D160-SUM('Available Energy and Dispatch'!$N160:$R160))&gt;'Available Energy and Dispatch'!$J160,'Available Energy and Dispatch'!$J160,$D160-SUM('Available Energy and Dispatch'!$N160:$R160))</f>
        <v>0</v>
      </c>
      <c r="T160" s="876">
        <f>IF(IF('Available Energy and Dispatch'!$K160=0,"0",$D160-SUM($N160:$S160))&gt;'Available Energy and Dispatch'!$K160,'Available Energy and Dispatch'!$K160,IF('Available Energy and Dispatch'!$K160=0,"0",$D160-SUM($N160:$S160)))</f>
        <v>0</v>
      </c>
      <c r="U160" s="447">
        <f t="shared" si="63"/>
        <v>-2517</v>
      </c>
    </row>
    <row r="161" spans="2:21" x14ac:dyDescent="0.25">
      <c r="B161" s="409" t="s">
        <v>44</v>
      </c>
      <c r="C161" s="410">
        <f t="shared" si="61"/>
        <v>720</v>
      </c>
      <c r="D161" s="411">
        <f>Parameters!M43</f>
        <v>2146</v>
      </c>
      <c r="E161" s="436">
        <f>IFERROR(IF(E$102="Solar",(SUMIFS('Dependable Capacity'!$F$64:$F$69,'Dependable Capacity'!$C$64:$C$69,'Available Energy and Dispatch'!$B$153)*'Available Energy and Dispatch'!E$103*'Available Energy and Dispatch'!$C161),HLOOKUP(E$102,'Dependable Capacity'!$I$58:$P$64,6,FALSE)*$C161*E$103),0)</f>
        <v>0</v>
      </c>
      <c r="F161" s="436">
        <f>IFERROR(IF(F$102="Solar",(SUMIFS('Dependable Capacity'!$F$64:$F$69,'Dependable Capacity'!$C$64:$C$69,'Available Energy and Dispatch'!$B$153)*'Available Energy and Dispatch'!F$103*'Available Energy and Dispatch'!$C161),HLOOKUP(F$102,'Dependable Capacity'!$I$58:$P$64,6,FALSE)*$C161*F$103),0)</f>
        <v>0</v>
      </c>
      <c r="G161" s="436">
        <f>IFERROR(IF(G$102="Solar",(SUMIFS('Dependable Capacity'!$F$64:$F$69,'Dependable Capacity'!$C$64:$C$69,'Available Energy and Dispatch'!$B$153)*'Available Energy and Dispatch'!G$103*'Available Energy and Dispatch'!$C161),HLOOKUP(G$102,'Dependable Capacity'!$I$58:$P$64,6,FALSE)*$C161*G$103),0)</f>
        <v>0</v>
      </c>
      <c r="H161" s="436">
        <f>IFERROR(IF(H$102="Solar",(SUMIFS('Dependable Capacity'!$F$64:$F$69,'Dependable Capacity'!$C$64:$C$69,'Available Energy and Dispatch'!$B$153)*'Available Energy and Dispatch'!H$103*'Available Energy and Dispatch'!$C161),HLOOKUP(H$102,'Dependable Capacity'!$I$58:$P$64,6,FALSE)*$C161*H$103),0)</f>
        <v>0</v>
      </c>
      <c r="I161" s="436">
        <f>IFERROR(IF(I$102="Solar",(SUMIFS('Dependable Capacity'!$F$64:$F$69,'Dependable Capacity'!$C$64:$C$69,'Available Energy and Dispatch'!$B$153)*'Available Energy and Dispatch'!I$103*'Available Energy and Dispatch'!$C161),HLOOKUP(I$102,'Dependable Capacity'!$I$58:$P$64,6,FALSE)*$C161*I$103),0)</f>
        <v>0</v>
      </c>
      <c r="J161" s="436">
        <f>IFERROR(IF(J$102="Solar",(SUMIFS('Dependable Capacity'!$F$64:$F$69,'Dependable Capacity'!$C$64:$C$69,'Available Energy and Dispatch'!$B$153)*'Available Energy and Dispatch'!J$103*'Available Energy and Dispatch'!$C161),HLOOKUP(J$102,'Dependable Capacity'!$I$58:$P$64,6,FALSE)*$C161*J$103),0)</f>
        <v>0</v>
      </c>
      <c r="K161" s="436">
        <f>IFERROR(IF(K$102="Solar",(SUMIFS('Dependable Capacity'!$F$64:$F$69,'Dependable Capacity'!$C$64:$C$69,'Available Energy and Dispatch'!$B$153)*'Available Energy and Dispatch'!K$103*'Available Energy and Dispatch'!$C161),HLOOKUP(K$102,'Dependable Capacity'!$I$58:$P$64,6,FALSE)*$C161*K$103),0)</f>
        <v>0</v>
      </c>
      <c r="L161" s="413" t="str">
        <f t="shared" si="62"/>
        <v>NO</v>
      </c>
      <c r="M161" s="106"/>
      <c r="N161" s="874">
        <f>IF('Available Energy and Dispatch'!$E161&gt;$D161,$D161,IF('Available Energy and Dispatch'!$E161&lt;$D161,'Available Energy and Dispatch'!$E161,$D161-'Available Energy and Dispatch'!$E161))</f>
        <v>0</v>
      </c>
      <c r="O161" s="875">
        <f>IF(($D161-'Available Energy and Dispatch'!$N161)&gt;'Available Energy and Dispatch'!$F161,'Available Energy and Dispatch'!$F161,$D161-'Available Energy and Dispatch'!$N161)</f>
        <v>0</v>
      </c>
      <c r="P161" s="876">
        <f>IF(($D161-SUM('Available Energy and Dispatch'!$N161:$O161))&gt;'Available Energy and Dispatch'!$G161,'Available Energy and Dispatch'!$G161,(($D161-SUM('Available Energy and Dispatch'!$N161:$O161))))</f>
        <v>0</v>
      </c>
      <c r="Q161" s="876">
        <f>IF(($D161-SUM('Available Energy and Dispatch'!$N161:$P161))&gt;'Available Energy and Dispatch'!$H161,'Available Energy and Dispatch'!$H161,($D161-SUM('Available Energy and Dispatch'!$N161:$P161)))</f>
        <v>0</v>
      </c>
      <c r="R161" s="876">
        <f>IF(($D161-SUM('Available Energy and Dispatch'!$N161:$Q161))&gt;'Available Energy and Dispatch'!$I161,'Available Energy and Dispatch'!$I161,($D161-SUM('Available Energy and Dispatch'!$N161:$Q161)))</f>
        <v>0</v>
      </c>
      <c r="S161" s="876">
        <f>IF(($D161-SUM('Available Energy and Dispatch'!$N161:$R161))&gt;'Available Energy and Dispatch'!$J161,'Available Energy and Dispatch'!$J161,$D161-SUM('Available Energy and Dispatch'!$N161:$R161))</f>
        <v>0</v>
      </c>
      <c r="T161" s="876">
        <f>IF(IF('Available Energy and Dispatch'!$K161=0,"0",$D161-SUM($N161:$S161))&gt;'Available Energy and Dispatch'!$K161,'Available Energy and Dispatch'!$K161,IF('Available Energy and Dispatch'!$K161=0,"0",$D161-SUM($N161:$S161)))</f>
        <v>0</v>
      </c>
      <c r="U161" s="447">
        <f t="shared" si="63"/>
        <v>-2146</v>
      </c>
    </row>
    <row r="162" spans="2:21" x14ac:dyDescent="0.25">
      <c r="B162" s="409" t="s">
        <v>45</v>
      </c>
      <c r="C162" s="410">
        <f t="shared" si="61"/>
        <v>744</v>
      </c>
      <c r="D162" s="411">
        <f>Parameters!M44</f>
        <v>2248</v>
      </c>
      <c r="E162" s="436">
        <f>IFERROR(IF(E$102="Solar",(SUMIFS('Dependable Capacity'!$F$64:$F$69,'Dependable Capacity'!$C$64:$C$69,'Available Energy and Dispatch'!$B$153)*'Available Energy and Dispatch'!E$103*'Available Energy and Dispatch'!$C162),HLOOKUP(E$102,'Dependable Capacity'!$I$58:$P$64,6,FALSE)*$C162*E$103),0)</f>
        <v>0</v>
      </c>
      <c r="F162" s="436">
        <f>IFERROR(IF(F$102="Solar",(SUMIFS('Dependable Capacity'!$F$64:$F$69,'Dependable Capacity'!$C$64:$C$69,'Available Energy and Dispatch'!$B$153)*'Available Energy and Dispatch'!F$103*'Available Energy and Dispatch'!$C162),HLOOKUP(F$102,'Dependable Capacity'!$I$58:$P$64,6,FALSE)*$C162*F$103),0)</f>
        <v>0</v>
      </c>
      <c r="G162" s="436">
        <f>IFERROR(IF(G$102="Solar",(SUMIFS('Dependable Capacity'!$F$64:$F$69,'Dependable Capacity'!$C$64:$C$69,'Available Energy and Dispatch'!$B$153)*'Available Energy and Dispatch'!G$103*'Available Energy and Dispatch'!$C162),HLOOKUP(G$102,'Dependable Capacity'!$I$58:$P$64,6,FALSE)*$C162*G$103),0)</f>
        <v>0</v>
      </c>
      <c r="H162" s="436">
        <f>IFERROR(IF(H$102="Solar",(SUMIFS('Dependable Capacity'!$F$64:$F$69,'Dependable Capacity'!$C$64:$C$69,'Available Energy and Dispatch'!$B$153)*'Available Energy and Dispatch'!H$103*'Available Energy and Dispatch'!$C162),HLOOKUP(H$102,'Dependable Capacity'!$I$58:$P$64,6,FALSE)*$C162*H$103),0)</f>
        <v>0</v>
      </c>
      <c r="I162" s="436">
        <f>IFERROR(IF(I$102="Solar",(SUMIFS('Dependable Capacity'!$F$64:$F$69,'Dependable Capacity'!$C$64:$C$69,'Available Energy and Dispatch'!$B$153)*'Available Energy and Dispatch'!I$103*'Available Energy and Dispatch'!$C162),HLOOKUP(I$102,'Dependable Capacity'!$I$58:$P$64,6,FALSE)*$C162*I$103),0)</f>
        <v>0</v>
      </c>
      <c r="J162" s="436">
        <f>IFERROR(IF(J$102="Solar",(SUMIFS('Dependable Capacity'!$F$64:$F$69,'Dependable Capacity'!$C$64:$C$69,'Available Energy and Dispatch'!$B$153)*'Available Energy and Dispatch'!J$103*'Available Energy and Dispatch'!$C162),HLOOKUP(J$102,'Dependable Capacity'!$I$58:$P$64,6,FALSE)*$C162*J$103),0)</f>
        <v>0</v>
      </c>
      <c r="K162" s="436">
        <f>IFERROR(IF(K$102="Solar",(SUMIFS('Dependable Capacity'!$F$64:$F$69,'Dependable Capacity'!$C$64:$C$69,'Available Energy and Dispatch'!$B$153)*'Available Energy and Dispatch'!K$103*'Available Energy and Dispatch'!$C162),HLOOKUP(K$102,'Dependable Capacity'!$I$58:$P$64,6,FALSE)*$C162*K$103),0)</f>
        <v>0</v>
      </c>
      <c r="L162" s="413" t="str">
        <f t="shared" si="62"/>
        <v>NO</v>
      </c>
      <c r="M162" s="106"/>
      <c r="N162" s="874">
        <f>IF('Available Energy and Dispatch'!$E162&gt;$D162,$D162,IF('Available Energy and Dispatch'!$E162&lt;$D162,'Available Energy and Dispatch'!$E162,$D162-'Available Energy and Dispatch'!$E162))</f>
        <v>0</v>
      </c>
      <c r="O162" s="875">
        <f>IF(($D162-'Available Energy and Dispatch'!$N162)&gt;'Available Energy and Dispatch'!$F162,'Available Energy and Dispatch'!$F162,$D162-'Available Energy and Dispatch'!$N162)</f>
        <v>0</v>
      </c>
      <c r="P162" s="876">
        <f>IF(($D162-SUM('Available Energy and Dispatch'!$N162:$O162))&gt;'Available Energy and Dispatch'!$G162,'Available Energy and Dispatch'!$G162,(($D162-SUM('Available Energy and Dispatch'!$N162:$O162))))</f>
        <v>0</v>
      </c>
      <c r="Q162" s="876">
        <f>IF(($D162-SUM('Available Energy and Dispatch'!$N162:$P162))&gt;'Available Energy and Dispatch'!$H162,'Available Energy and Dispatch'!$H162,($D162-SUM('Available Energy and Dispatch'!$N162:$P162)))</f>
        <v>0</v>
      </c>
      <c r="R162" s="876">
        <f>IF(($D162-SUM('Available Energy and Dispatch'!$N162:$Q162))&gt;'Available Energy and Dispatch'!$I162,'Available Energy and Dispatch'!$I162,($D162-SUM('Available Energy and Dispatch'!$N162:$Q162)))</f>
        <v>0</v>
      </c>
      <c r="S162" s="876">
        <f>IF(($D162-SUM('Available Energy and Dispatch'!$N162:$R162))&gt;'Available Energy and Dispatch'!$J162,'Available Energy and Dispatch'!$J162,$D162-SUM('Available Energy and Dispatch'!$N162:$R162))</f>
        <v>0</v>
      </c>
      <c r="T162" s="876">
        <f>IF(IF('Available Energy and Dispatch'!$K162=0,"0",$D162-SUM($N162:$S162))&gt;'Available Energy and Dispatch'!$K162,'Available Energy and Dispatch'!$K162,IF('Available Energy and Dispatch'!$K162=0,"0",$D162-SUM($N162:$S162)))</f>
        <v>0</v>
      </c>
      <c r="U162" s="447">
        <f t="shared" si="63"/>
        <v>-2248</v>
      </c>
    </row>
    <row r="163" spans="2:21" x14ac:dyDescent="0.25">
      <c r="B163" s="409" t="s">
        <v>46</v>
      </c>
      <c r="C163" s="410">
        <f t="shared" si="61"/>
        <v>744</v>
      </c>
      <c r="D163" s="411">
        <f>Parameters!M45</f>
        <v>2243</v>
      </c>
      <c r="E163" s="436">
        <f>IFERROR(IF(E$102="Solar",(SUMIFS('Dependable Capacity'!$F$64:$F$69,'Dependable Capacity'!$C$64:$C$69,'Available Energy and Dispatch'!$B$153)*'Available Energy and Dispatch'!E$103*'Available Energy and Dispatch'!$C163),HLOOKUP(E$102,'Dependable Capacity'!$I$58:$P$64,6,FALSE)*$C163*E$103),0)</f>
        <v>0</v>
      </c>
      <c r="F163" s="436">
        <f>IFERROR(IF(F$102="Solar",(SUMIFS('Dependable Capacity'!$F$64:$F$69,'Dependable Capacity'!$C$64:$C$69,'Available Energy and Dispatch'!$B$153)*'Available Energy and Dispatch'!F$103*'Available Energy and Dispatch'!$C163),HLOOKUP(F$102,'Dependable Capacity'!$I$58:$P$64,6,FALSE)*$C163*F$103),0)</f>
        <v>0</v>
      </c>
      <c r="G163" s="436">
        <f>IFERROR(IF(G$102="Solar",(SUMIFS('Dependable Capacity'!$F$64:$F$69,'Dependable Capacity'!$C$64:$C$69,'Available Energy and Dispatch'!$B$153)*'Available Energy and Dispatch'!G$103*'Available Energy and Dispatch'!$C163),HLOOKUP(G$102,'Dependable Capacity'!$I$58:$P$64,6,FALSE)*$C163*G$103),0)</f>
        <v>0</v>
      </c>
      <c r="H163" s="436">
        <f>IFERROR(IF(H$102="Solar",(SUMIFS('Dependable Capacity'!$F$64:$F$69,'Dependable Capacity'!$C$64:$C$69,'Available Energy and Dispatch'!$B$153)*'Available Energy and Dispatch'!H$103*'Available Energy and Dispatch'!$C163),HLOOKUP(H$102,'Dependable Capacity'!$I$58:$P$64,6,FALSE)*$C163*H$103),0)</f>
        <v>0</v>
      </c>
      <c r="I163" s="436">
        <f>IFERROR(IF(I$102="Solar",(SUMIFS('Dependable Capacity'!$F$64:$F$69,'Dependable Capacity'!$C$64:$C$69,'Available Energy and Dispatch'!$B$153)*'Available Energy and Dispatch'!I$103*'Available Energy and Dispatch'!$C163),HLOOKUP(I$102,'Dependable Capacity'!$I$58:$P$64,6,FALSE)*$C163*I$103),0)</f>
        <v>0</v>
      </c>
      <c r="J163" s="436">
        <f>IFERROR(IF(J$102="Solar",(SUMIFS('Dependable Capacity'!$F$64:$F$69,'Dependable Capacity'!$C$64:$C$69,'Available Energy and Dispatch'!$B$153)*'Available Energy and Dispatch'!J$103*'Available Energy and Dispatch'!$C163),HLOOKUP(J$102,'Dependable Capacity'!$I$58:$P$64,6,FALSE)*$C163*J$103),0)</f>
        <v>0</v>
      </c>
      <c r="K163" s="436">
        <f>IFERROR(IF(K$102="Solar",(SUMIFS('Dependable Capacity'!$F$64:$F$69,'Dependable Capacity'!$C$64:$C$69,'Available Energy and Dispatch'!$B$153)*'Available Energy and Dispatch'!K$103*'Available Energy and Dispatch'!$C163),HLOOKUP(K$102,'Dependable Capacity'!$I$58:$P$64,6,FALSE)*$C163*K$103),0)</f>
        <v>0</v>
      </c>
      <c r="L163" s="413" t="str">
        <f t="shared" si="62"/>
        <v>NO</v>
      </c>
      <c r="M163" s="106"/>
      <c r="N163" s="874">
        <f>IF('Available Energy and Dispatch'!$E163&gt;$D163,$D163,IF('Available Energy and Dispatch'!$E163&lt;$D163,'Available Energy and Dispatch'!$E163,$D163-'Available Energy and Dispatch'!$E163))</f>
        <v>0</v>
      </c>
      <c r="O163" s="875">
        <f>IF(($D163-'Available Energy and Dispatch'!$N163)&gt;'Available Energy and Dispatch'!$F163,'Available Energy and Dispatch'!$F163,$D163-'Available Energy and Dispatch'!$N163)</f>
        <v>0</v>
      </c>
      <c r="P163" s="876">
        <f>IF(($D163-SUM('Available Energy and Dispatch'!$N163:$O163))&gt;'Available Energy and Dispatch'!$G163,'Available Energy and Dispatch'!$G163,(($D163-SUM('Available Energy and Dispatch'!$N163:$O163))))</f>
        <v>0</v>
      </c>
      <c r="Q163" s="876">
        <f>IF(($D163-SUM('Available Energy and Dispatch'!$N163:$P163))&gt;'Available Energy and Dispatch'!$H163,'Available Energy and Dispatch'!$H163,($D163-SUM('Available Energy and Dispatch'!$N163:$P163)))</f>
        <v>0</v>
      </c>
      <c r="R163" s="876">
        <f>IF(($D163-SUM('Available Energy and Dispatch'!$N163:$Q163))&gt;'Available Energy and Dispatch'!$I163,'Available Energy and Dispatch'!$I163,($D163-SUM('Available Energy and Dispatch'!$N163:$Q163)))</f>
        <v>0</v>
      </c>
      <c r="S163" s="876">
        <f>IF(($D163-SUM('Available Energy and Dispatch'!$N163:$R163))&gt;'Available Energy and Dispatch'!$J163,'Available Energy and Dispatch'!$J163,$D163-SUM('Available Energy and Dispatch'!$N163:$R163))</f>
        <v>0</v>
      </c>
      <c r="T163" s="876">
        <f>IF(IF('Available Energy and Dispatch'!$K163=0,"0",$D163-SUM($N163:$S163))&gt;'Available Energy and Dispatch'!$K163,'Available Energy and Dispatch'!$K163,IF('Available Energy and Dispatch'!$K163=0,"0",$D163-SUM($N163:$S163)))</f>
        <v>0</v>
      </c>
      <c r="U163" s="447">
        <f t="shared" si="63"/>
        <v>-2243</v>
      </c>
    </row>
    <row r="164" spans="2:21" x14ac:dyDescent="0.25">
      <c r="B164" s="409" t="s">
        <v>47</v>
      </c>
      <c r="C164" s="410">
        <f t="shared" si="61"/>
        <v>720</v>
      </c>
      <c r="D164" s="411">
        <f>Parameters!M46</f>
        <v>2490</v>
      </c>
      <c r="E164" s="436">
        <f>IFERROR(IF(E$102="Solar",(SUMIFS('Dependable Capacity'!$F$64:$F$69,'Dependable Capacity'!$C$64:$C$69,'Available Energy and Dispatch'!$B$153)*'Available Energy and Dispatch'!E$103*'Available Energy and Dispatch'!$C164),HLOOKUP(E$102,'Dependable Capacity'!$I$58:$P$64,6,FALSE)*$C164*E$103),0)</f>
        <v>0</v>
      </c>
      <c r="F164" s="436">
        <f>IFERROR(IF(F$102="Solar",(SUMIFS('Dependable Capacity'!$F$64:$F$69,'Dependable Capacity'!$C$64:$C$69,'Available Energy and Dispatch'!$B$153)*'Available Energy and Dispatch'!F$103*'Available Energy and Dispatch'!$C164),HLOOKUP(F$102,'Dependable Capacity'!$I$58:$P$64,6,FALSE)*$C164*F$103),0)</f>
        <v>0</v>
      </c>
      <c r="G164" s="436">
        <f>IFERROR(IF(G$102="Solar",(SUMIFS('Dependable Capacity'!$F$64:$F$69,'Dependable Capacity'!$C$64:$C$69,'Available Energy and Dispatch'!$B$153)*'Available Energy and Dispatch'!G$103*'Available Energy and Dispatch'!$C164),HLOOKUP(G$102,'Dependable Capacity'!$I$58:$P$64,6,FALSE)*$C164*G$103),0)</f>
        <v>0</v>
      </c>
      <c r="H164" s="436">
        <f>IFERROR(IF(H$102="Solar",(SUMIFS('Dependable Capacity'!$F$64:$F$69,'Dependable Capacity'!$C$64:$C$69,'Available Energy and Dispatch'!$B$153)*'Available Energy and Dispatch'!H$103*'Available Energy and Dispatch'!$C164),HLOOKUP(H$102,'Dependable Capacity'!$I$58:$P$64,6,FALSE)*$C164*H$103),0)</f>
        <v>0</v>
      </c>
      <c r="I164" s="436">
        <f>IFERROR(IF(I$102="Solar",(SUMIFS('Dependable Capacity'!$F$64:$F$69,'Dependable Capacity'!$C$64:$C$69,'Available Energy and Dispatch'!$B$153)*'Available Energy and Dispatch'!I$103*'Available Energy and Dispatch'!$C164),HLOOKUP(I$102,'Dependable Capacity'!$I$58:$P$64,6,FALSE)*$C164*I$103),0)</f>
        <v>0</v>
      </c>
      <c r="J164" s="436">
        <f>IFERROR(IF(J$102="Solar",(SUMIFS('Dependable Capacity'!$F$64:$F$69,'Dependable Capacity'!$C$64:$C$69,'Available Energy and Dispatch'!$B$153)*'Available Energy and Dispatch'!J$103*'Available Energy and Dispatch'!$C164),HLOOKUP(J$102,'Dependable Capacity'!$I$58:$P$64,6,FALSE)*$C164*J$103),0)</f>
        <v>0</v>
      </c>
      <c r="K164" s="436">
        <f>IFERROR(IF(K$102="Solar",(SUMIFS('Dependable Capacity'!$F$64:$F$69,'Dependable Capacity'!$C$64:$C$69,'Available Energy and Dispatch'!$B$153)*'Available Energy and Dispatch'!K$103*'Available Energy and Dispatch'!$C164),HLOOKUP(K$102,'Dependable Capacity'!$I$58:$P$64,6,FALSE)*$C164*K$103),0)</f>
        <v>0</v>
      </c>
      <c r="L164" s="413" t="str">
        <f t="shared" si="62"/>
        <v>NO</v>
      </c>
      <c r="M164" s="106"/>
      <c r="N164" s="874">
        <f>IF('Available Energy and Dispatch'!$E164&gt;$D164,$D164,IF('Available Energy and Dispatch'!$E164&lt;$D164,'Available Energy and Dispatch'!$E164,$D164-'Available Energy and Dispatch'!$E164))</f>
        <v>0</v>
      </c>
      <c r="O164" s="875">
        <f>IF(($D164-'Available Energy and Dispatch'!$N164)&gt;'Available Energy and Dispatch'!$F164,'Available Energy and Dispatch'!$F164,$D164-'Available Energy and Dispatch'!$N164)</f>
        <v>0</v>
      </c>
      <c r="P164" s="876">
        <f>IF(($D164-SUM('Available Energy and Dispatch'!$N164:$O164))&gt;'Available Energy and Dispatch'!$G164,'Available Energy and Dispatch'!$G164,(($D164-SUM('Available Energy and Dispatch'!$N164:$O164))))</f>
        <v>0</v>
      </c>
      <c r="Q164" s="876">
        <f>IF(($D164-SUM('Available Energy and Dispatch'!$N164:$P164))&gt;'Available Energy and Dispatch'!$H164,'Available Energy and Dispatch'!$H164,($D164-SUM('Available Energy and Dispatch'!$N164:$P164)))</f>
        <v>0</v>
      </c>
      <c r="R164" s="876">
        <f>IF(($D164-SUM('Available Energy and Dispatch'!$N164:$Q164))&gt;'Available Energy and Dispatch'!$I164,'Available Energy and Dispatch'!$I164,($D164-SUM('Available Energy and Dispatch'!$N164:$Q164)))</f>
        <v>0</v>
      </c>
      <c r="S164" s="876">
        <f>IF(($D164-SUM('Available Energy and Dispatch'!$N164:$R164))&gt;'Available Energy and Dispatch'!$J164,'Available Energy and Dispatch'!$J164,$D164-SUM('Available Energy and Dispatch'!$N164:$R164))</f>
        <v>0</v>
      </c>
      <c r="T164" s="876">
        <f>IF(IF('Available Energy and Dispatch'!$K164=0,"0",$D164-SUM($N164:$S164))&gt;'Available Energy and Dispatch'!$K164,'Available Energy and Dispatch'!$K164,IF('Available Energy and Dispatch'!$K164=0,"0",$D164-SUM($N164:$S164)))</f>
        <v>0</v>
      </c>
      <c r="U164" s="447">
        <f t="shared" si="63"/>
        <v>-2490</v>
      </c>
    </row>
    <row r="165" spans="2:21" x14ac:dyDescent="0.25">
      <c r="B165" s="409" t="s">
        <v>48</v>
      </c>
      <c r="C165" s="410">
        <f t="shared" si="61"/>
        <v>744</v>
      </c>
      <c r="D165" s="411">
        <f>Parameters!M47</f>
        <v>2605</v>
      </c>
      <c r="E165" s="436">
        <f>IFERROR(IF(E$102="Solar",(SUMIFS('Dependable Capacity'!$F$64:$F$69,'Dependable Capacity'!$C$64:$C$69,'Available Energy and Dispatch'!$B$153)*'Available Energy and Dispatch'!E$103*'Available Energy and Dispatch'!$C165),HLOOKUP(E$102,'Dependable Capacity'!$I$58:$P$64,6,FALSE)*$C165*E$103),0)</f>
        <v>0</v>
      </c>
      <c r="F165" s="436">
        <f>IFERROR(IF(F$102="Solar",(SUMIFS('Dependable Capacity'!$F$64:$F$69,'Dependable Capacity'!$C$64:$C$69,'Available Energy and Dispatch'!$B$153)*'Available Energy and Dispatch'!F$103*'Available Energy and Dispatch'!$C165),HLOOKUP(F$102,'Dependable Capacity'!$I$58:$P$64,6,FALSE)*$C165*F$103),0)</f>
        <v>0</v>
      </c>
      <c r="G165" s="436">
        <f>IFERROR(IF(G$102="Solar",(SUMIFS('Dependable Capacity'!$F$64:$F$69,'Dependable Capacity'!$C$64:$C$69,'Available Energy and Dispatch'!$B$153)*'Available Energy and Dispatch'!G$103*'Available Energy and Dispatch'!$C165),HLOOKUP(G$102,'Dependable Capacity'!$I$58:$P$64,6,FALSE)*$C165*G$103),0)</f>
        <v>0</v>
      </c>
      <c r="H165" s="436">
        <f>IFERROR(IF(H$102="Solar",(SUMIFS('Dependable Capacity'!$F$64:$F$69,'Dependable Capacity'!$C$64:$C$69,'Available Energy and Dispatch'!$B$153)*'Available Energy and Dispatch'!H$103*'Available Energy and Dispatch'!$C165),HLOOKUP(H$102,'Dependable Capacity'!$I$58:$P$64,6,FALSE)*$C165*H$103),0)</f>
        <v>0</v>
      </c>
      <c r="I165" s="436">
        <f>IFERROR(IF(I$102="Solar",(SUMIFS('Dependable Capacity'!$F$64:$F$69,'Dependable Capacity'!$C$64:$C$69,'Available Energy and Dispatch'!$B$153)*'Available Energy and Dispatch'!I$103*'Available Energy and Dispatch'!$C165),HLOOKUP(I$102,'Dependable Capacity'!$I$58:$P$64,6,FALSE)*$C165*I$103),0)</f>
        <v>0</v>
      </c>
      <c r="J165" s="436">
        <f>IFERROR(IF(J$102="Solar",(SUMIFS('Dependable Capacity'!$F$64:$F$69,'Dependable Capacity'!$C$64:$C$69,'Available Energy and Dispatch'!$B$153)*'Available Energy and Dispatch'!J$103*'Available Energy and Dispatch'!$C165),HLOOKUP(J$102,'Dependable Capacity'!$I$58:$P$64,6,FALSE)*$C165*J$103),0)</f>
        <v>0</v>
      </c>
      <c r="K165" s="436">
        <f>IFERROR(IF(K$102="Solar",(SUMIFS('Dependable Capacity'!$F$64:$F$69,'Dependable Capacity'!$C$64:$C$69,'Available Energy and Dispatch'!$B$153)*'Available Energy and Dispatch'!K$103*'Available Energy and Dispatch'!$C165),HLOOKUP(K$102,'Dependable Capacity'!$I$58:$P$64,6,FALSE)*$C165*K$103),0)</f>
        <v>0</v>
      </c>
      <c r="L165" s="413" t="str">
        <f t="shared" si="62"/>
        <v>NO</v>
      </c>
      <c r="M165" s="106"/>
      <c r="N165" s="874">
        <f>IF('Available Energy and Dispatch'!$E165&gt;$D165,$D165,IF('Available Energy and Dispatch'!$E165&lt;$D165,'Available Energy and Dispatch'!$E165,$D165-'Available Energy and Dispatch'!$E165))</f>
        <v>0</v>
      </c>
      <c r="O165" s="875">
        <f>IF(($D165-'Available Energy and Dispatch'!$N165)&gt;'Available Energy and Dispatch'!$F165,'Available Energy and Dispatch'!$F165,$D165-'Available Energy and Dispatch'!$N165)</f>
        <v>0</v>
      </c>
      <c r="P165" s="876">
        <f>IF(($D165-SUM('Available Energy and Dispatch'!$N165:$O165))&gt;'Available Energy and Dispatch'!$G165,'Available Energy and Dispatch'!$G165,(($D165-SUM('Available Energy and Dispatch'!$N165:$O165))))</f>
        <v>0</v>
      </c>
      <c r="Q165" s="876">
        <f>IF(($D165-SUM('Available Energy and Dispatch'!$N165:$P165))&gt;'Available Energy and Dispatch'!$H165,'Available Energy and Dispatch'!$H165,($D165-SUM('Available Energy and Dispatch'!$N165:$P165)))</f>
        <v>0</v>
      </c>
      <c r="R165" s="876">
        <f>IF(($D165-SUM('Available Energy and Dispatch'!$N165:$Q165))&gt;'Available Energy and Dispatch'!$I165,'Available Energy and Dispatch'!$I165,($D165-SUM('Available Energy and Dispatch'!$N165:$Q165)))</f>
        <v>0</v>
      </c>
      <c r="S165" s="876">
        <f>IF(($D165-SUM('Available Energy and Dispatch'!$N165:$R165))&gt;'Available Energy and Dispatch'!$J165,'Available Energy and Dispatch'!$J165,$D165-SUM('Available Energy and Dispatch'!$N165:$R165))</f>
        <v>0</v>
      </c>
      <c r="T165" s="876">
        <f>IF(IF('Available Energy and Dispatch'!$K165=0,"0",$D165-SUM($N165:$S165))&gt;'Available Energy and Dispatch'!$K165,'Available Energy and Dispatch'!$K165,IF('Available Energy and Dispatch'!$K165=0,"0",$D165-SUM($N165:$S165)))</f>
        <v>0</v>
      </c>
      <c r="U165" s="447">
        <f t="shared" si="63"/>
        <v>-2605</v>
      </c>
    </row>
    <row r="166" spans="2:21" x14ac:dyDescent="0.25">
      <c r="B166" s="409" t="s">
        <v>49</v>
      </c>
      <c r="C166" s="410">
        <f t="shared" si="61"/>
        <v>720</v>
      </c>
      <c r="D166" s="411">
        <f>Parameters!M48</f>
        <v>2441</v>
      </c>
      <c r="E166" s="436">
        <f>IFERROR(IF(E$102="Solar",(SUMIFS('Dependable Capacity'!$F$64:$F$69,'Dependable Capacity'!$C$64:$C$69,'Available Energy and Dispatch'!$B$153)*'Available Energy and Dispatch'!E$103*'Available Energy and Dispatch'!$C166),HLOOKUP(E$102,'Dependable Capacity'!$I$58:$P$64,6,FALSE)*$C166*E$103),0)</f>
        <v>0</v>
      </c>
      <c r="F166" s="436">
        <f>IFERROR(IF(F$102="Solar",(SUMIFS('Dependable Capacity'!$F$64:$F$69,'Dependable Capacity'!$C$64:$C$69,'Available Energy and Dispatch'!$B$153)*'Available Energy and Dispatch'!F$103*'Available Energy and Dispatch'!$C166),HLOOKUP(F$102,'Dependable Capacity'!$I$58:$P$64,6,FALSE)*$C166*F$103),0)</f>
        <v>0</v>
      </c>
      <c r="G166" s="436">
        <f>IFERROR(IF(G$102="Solar",(SUMIFS('Dependable Capacity'!$F$64:$F$69,'Dependable Capacity'!$C$64:$C$69,'Available Energy and Dispatch'!$B$153)*'Available Energy and Dispatch'!G$103*'Available Energy and Dispatch'!$C166),HLOOKUP(G$102,'Dependable Capacity'!$I$58:$P$64,6,FALSE)*$C166*G$103),0)</f>
        <v>0</v>
      </c>
      <c r="H166" s="436">
        <f>IFERROR(IF(H$102="Solar",(SUMIFS('Dependable Capacity'!$F$64:$F$69,'Dependable Capacity'!$C$64:$C$69,'Available Energy and Dispatch'!$B$153)*'Available Energy and Dispatch'!H$103*'Available Energy and Dispatch'!$C166),HLOOKUP(H$102,'Dependable Capacity'!$I$58:$P$64,6,FALSE)*$C166*H$103),0)</f>
        <v>0</v>
      </c>
      <c r="I166" s="436">
        <f>IFERROR(IF(I$102="Solar",(SUMIFS('Dependable Capacity'!$F$64:$F$69,'Dependable Capacity'!$C$64:$C$69,'Available Energy and Dispatch'!$B$153)*'Available Energy and Dispatch'!I$103*'Available Energy and Dispatch'!$C166),HLOOKUP(I$102,'Dependable Capacity'!$I$58:$P$64,6,FALSE)*$C166*I$103),0)</f>
        <v>0</v>
      </c>
      <c r="J166" s="436">
        <f>IFERROR(IF(J$102="Solar",(SUMIFS('Dependable Capacity'!$F$64:$F$69,'Dependable Capacity'!$C$64:$C$69,'Available Energy and Dispatch'!$B$153)*'Available Energy and Dispatch'!J$103*'Available Energy and Dispatch'!$C166),HLOOKUP(J$102,'Dependable Capacity'!$I$58:$P$64,6,FALSE)*$C166*J$103),0)</f>
        <v>0</v>
      </c>
      <c r="K166" s="436">
        <f>IFERROR(IF(K$102="Solar",(SUMIFS('Dependable Capacity'!$F$64:$F$69,'Dependable Capacity'!$C$64:$C$69,'Available Energy and Dispatch'!$B$153)*'Available Energy and Dispatch'!K$103*'Available Energy and Dispatch'!$C166),HLOOKUP(K$102,'Dependable Capacity'!$I$58:$P$64,6,FALSE)*$C166*K$103),0)</f>
        <v>0</v>
      </c>
      <c r="L166" s="413" t="str">
        <f t="shared" si="62"/>
        <v>NO</v>
      </c>
      <c r="M166" s="106"/>
      <c r="N166" s="874">
        <f>IF('Available Energy and Dispatch'!$E166&gt;$D166,$D166,IF('Available Energy and Dispatch'!$E166&lt;$D166,'Available Energy and Dispatch'!$E166,$D166-'Available Energy and Dispatch'!$E166))</f>
        <v>0</v>
      </c>
      <c r="O166" s="875">
        <f>IF(($D166-'Available Energy and Dispatch'!$N166)&gt;'Available Energy and Dispatch'!$F166,'Available Energy and Dispatch'!$F166,$D166-'Available Energy and Dispatch'!$N166)</f>
        <v>0</v>
      </c>
      <c r="P166" s="876">
        <f>IF(($D166-SUM('Available Energy and Dispatch'!$N166:$O166))&gt;'Available Energy and Dispatch'!$G166,'Available Energy and Dispatch'!$G166,(($D166-SUM('Available Energy and Dispatch'!$N166:$O166))))</f>
        <v>0</v>
      </c>
      <c r="Q166" s="876">
        <f>IF(($D166-SUM('Available Energy and Dispatch'!$N166:$P166))&gt;'Available Energy and Dispatch'!$H166,'Available Energy and Dispatch'!$H166,($D166-SUM('Available Energy and Dispatch'!$N166:$P166)))</f>
        <v>0</v>
      </c>
      <c r="R166" s="876">
        <f>IF(($D166-SUM('Available Energy and Dispatch'!$N166:$Q166))&gt;'Available Energy and Dispatch'!$I166,'Available Energy and Dispatch'!$I166,($D166-SUM('Available Energy and Dispatch'!$N166:$Q166)))</f>
        <v>0</v>
      </c>
      <c r="S166" s="876">
        <f>IF(($D166-SUM('Available Energy and Dispatch'!$N166:$R166))&gt;'Available Energy and Dispatch'!$J166,'Available Energy and Dispatch'!$J166,$D166-SUM('Available Energy and Dispatch'!$N166:$R166))</f>
        <v>0</v>
      </c>
      <c r="T166" s="876">
        <f>IF(IF('Available Energy and Dispatch'!$K166=0,"0",$D166-SUM($N166:$S166))&gt;'Available Energy and Dispatch'!$K166,'Available Energy and Dispatch'!$K166,IF('Available Energy and Dispatch'!$K166=0,"0",$D166-SUM($N166:$S166)))</f>
        <v>0</v>
      </c>
      <c r="U166" s="447">
        <f t="shared" si="63"/>
        <v>-2441</v>
      </c>
    </row>
    <row r="167" spans="2:21" ht="13.8" thickBot="1" x14ac:dyDescent="0.3">
      <c r="B167" s="394"/>
      <c r="C167" s="414"/>
      <c r="D167" s="415">
        <f>SUM(D155:D166)</f>
        <v>28589</v>
      </c>
      <c r="E167" s="437">
        <f t="shared" ref="E167:K167" si="64">SUM(E155:E166)</f>
        <v>0</v>
      </c>
      <c r="F167" s="437">
        <f t="shared" si="64"/>
        <v>0</v>
      </c>
      <c r="G167" s="470">
        <f t="shared" si="64"/>
        <v>0</v>
      </c>
      <c r="H167" s="470">
        <f t="shared" si="64"/>
        <v>0</v>
      </c>
      <c r="I167" s="470">
        <f t="shared" si="64"/>
        <v>0</v>
      </c>
      <c r="J167" s="470">
        <f t="shared" si="64"/>
        <v>0</v>
      </c>
      <c r="K167" s="470">
        <f t="shared" si="64"/>
        <v>0</v>
      </c>
      <c r="L167" s="418"/>
      <c r="M167" s="106"/>
      <c r="N167" s="512">
        <f>SUM(N155:N166)</f>
        <v>0</v>
      </c>
      <c r="O167" s="513">
        <f t="shared" ref="O167" si="65">SUM(O155:O166)</f>
        <v>0</v>
      </c>
      <c r="P167" s="514">
        <f t="shared" ref="P167" si="66">SUM(P155:P166)</f>
        <v>0</v>
      </c>
      <c r="Q167" s="514">
        <f t="shared" ref="Q167" si="67">SUM(Q155:Q166)</f>
        <v>0</v>
      </c>
      <c r="R167" s="514">
        <f t="shared" ref="R167" si="68">SUM(R155:R166)</f>
        <v>0</v>
      </c>
      <c r="S167" s="514">
        <f t="shared" ref="S167" si="69">SUM(S155:S166)</f>
        <v>0</v>
      </c>
      <c r="T167" s="514">
        <f t="shared" ref="T167" si="70">SUM(T155:T166)</f>
        <v>0</v>
      </c>
      <c r="U167" s="449"/>
    </row>
    <row r="168" spans="2:21" s="53" customFormat="1" ht="13.8" thickBot="1" x14ac:dyDescent="0.3">
      <c r="B168" s="171"/>
      <c r="C168" s="184"/>
      <c r="D168" s="185"/>
      <c r="E168" s="186"/>
      <c r="F168" s="186"/>
      <c r="G168" s="185"/>
      <c r="H168" s="185"/>
      <c r="I168" s="185"/>
      <c r="J168" s="185"/>
      <c r="K168" s="185"/>
      <c r="L168" s="184"/>
      <c r="M168" s="54"/>
      <c r="N168" s="190"/>
      <c r="O168" s="191"/>
      <c r="P168" s="190"/>
      <c r="Q168" s="190"/>
      <c r="R168" s="190"/>
      <c r="S168" s="190"/>
      <c r="T168" s="190"/>
      <c r="U168" s="187"/>
    </row>
    <row r="169" spans="2:21" x14ac:dyDescent="0.25">
      <c r="B169" s="419">
        <v>2026</v>
      </c>
      <c r="C169" s="405"/>
      <c r="D169" s="420"/>
      <c r="E169" s="406"/>
      <c r="F169" s="432"/>
      <c r="G169" s="406"/>
      <c r="H169" s="406"/>
      <c r="I169" s="406"/>
      <c r="J169" s="406"/>
      <c r="K169" s="406"/>
      <c r="L169" s="423"/>
      <c r="M169" s="838" t="s">
        <v>304</v>
      </c>
      <c r="N169" s="505" t="str">
        <f>IF(N$102="Hydro",HLOOKUP(N$102,'Dependable Capacity'!$I$58:$P$64,7,FALSE),IF(N$102="Solar",HLOOKUP(N$102,'Dependable Capacity'!$I$58:$P$64,7,FALSE),IF(N$102="Biomass",HLOOKUP(N$102,'Dependable Capacity'!$I$58:$P$64,7,FALSE),IF(N$102="Biodiesel",HLOOKUP(N$102,'Dependable Capacity'!$I$58:$P$64,7,FALSE),IF(N$102="LNG",HLOOKUP(N$102,'Dependable Capacity'!$I$58:$P$64,7,FALSE),IF(N$102="Bunker",HLOOKUP(N$102,'Dependable Capacity'!$I$58:$P$64,7,FALSE),IF(N$102="LFO Diesel",HLOOKUP(N$102,'Dependable Capacity'!$I$58:$P$64,7,FALSE),"")))))))</f>
        <v/>
      </c>
      <c r="O169" s="506" t="str">
        <f>IF(O$102="Hydro",HLOOKUP(O$102,'Dependable Capacity'!$I$58:$P$64,7,FALSE),IF(O$102="Solar",HLOOKUP(O$102,'Dependable Capacity'!$I$58:$P$64,7,FALSE),IF(O$102="Biomass",HLOOKUP(O$102,'Dependable Capacity'!$I$58:$P$64,7,FALSE),IF(O$102="Biodiesel",HLOOKUP(O$102,'Dependable Capacity'!$I$58:$P$64,7,FALSE),IF(O$102="LNG",HLOOKUP(O$102,'Dependable Capacity'!$I$58:$P$64,7,FALSE),IF(O$102="Bunker",HLOOKUP(O$102,'Dependable Capacity'!$I$58:$P$64,7,FALSE),IF(O$102="LFO Diesel",HLOOKUP(O$102,'Dependable Capacity'!$I$58:$P$64,7,FALSE),"")))))))</f>
        <v/>
      </c>
      <c r="P169" s="506" t="str">
        <f>IF(P$102="Hydro",HLOOKUP(P$102,'Dependable Capacity'!$I$58:$P$64,7,FALSE),IF(P$102="Solar",HLOOKUP(P$102,'Dependable Capacity'!$I$58:$P$64,7,FALSE),IF(P$102="Biomass",HLOOKUP(P$102,'Dependable Capacity'!$I$58:$P$64,7,FALSE),IF(P$102="Biodiesel",HLOOKUP(P$102,'Dependable Capacity'!$I$58:$P$64,7,FALSE),IF(P$102="LNG",HLOOKUP(P$102,'Dependable Capacity'!$I$58:$P$64,7,FALSE),IF(P$102="Bunker",HLOOKUP(P$102,'Dependable Capacity'!$I$58:$P$64,7,FALSE),IF(P$102="LFO Diesel",HLOOKUP(P$102,'Dependable Capacity'!$I$58:$P$64,7,FALSE),"")))))))</f>
        <v/>
      </c>
      <c r="Q169" s="506" t="str">
        <f>IF(Q$102="Hydro",HLOOKUP(Q$102,'Dependable Capacity'!$I$58:$P$64,7,FALSE),IF(Q$102="Solar",HLOOKUP(Q$102,'Dependable Capacity'!$I$58:$P$64,7,FALSE),IF(Q$102="Biomass",HLOOKUP(Q$102,'Dependable Capacity'!$I$58:$P$64,7,FALSE),IF(Q$102="Biodiesel",HLOOKUP(Q$102,'Dependable Capacity'!$I$58:$P$64,7,FALSE),IF(Q$102="LNG",HLOOKUP(Q$102,'Dependable Capacity'!$I$58:$P$64,7,FALSE),IF(Q$102="Bunker",HLOOKUP(Q$102,'Dependable Capacity'!$I$58:$P$64,7,FALSE),IF(Q$102="LFO Diesel",HLOOKUP(Q$102,'Dependable Capacity'!$I$58:$P$64,7,FALSE),"")))))))</f>
        <v/>
      </c>
      <c r="R169" s="506" t="str">
        <f>IF(R$102="Hydro",HLOOKUP(R$102,'Dependable Capacity'!$I$58:$P$64,7,FALSE),IF(R$102="Solar",HLOOKUP(R$102,'Dependable Capacity'!$I$58:$P$64,7,FALSE),IF(R$102="Biomass",HLOOKUP(R$102,'Dependable Capacity'!$I$58:$P$64,7,FALSE),IF(R$102="Biodiesel",HLOOKUP(R$102,'Dependable Capacity'!$I$58:$P$64,7,FALSE),IF(R$102="LNG",HLOOKUP(R$102,'Dependable Capacity'!$I$58:$P$64,7,FALSE),IF(R$102="Bunker",HLOOKUP(R$102,'Dependable Capacity'!$I$58:$P$64,7,FALSE),IF(R$102="LFO Diesel",HLOOKUP(R$102,'Dependable Capacity'!$I$58:$P$64,7,FALSE),"")))))))</f>
        <v/>
      </c>
      <c r="S169" s="506" t="str">
        <f>IF(S$102="Hydro",HLOOKUP(S$102,'Dependable Capacity'!$I$58:$P$64,7,FALSE),IF(S$102="Solar",HLOOKUP(S$102,'Dependable Capacity'!$I$58:$P$64,7,FALSE),IF(S$102="Biomass",HLOOKUP(S$102,'Dependable Capacity'!$I$58:$P$64,7,FALSE),IF(S$102="Biodiesel",HLOOKUP(S$102,'Dependable Capacity'!$I$58:$P$64,7,FALSE),IF(S$102="LNG",HLOOKUP(S$102,'Dependable Capacity'!$I$58:$P$64,7,FALSE),IF(S$102="Bunker",HLOOKUP(S$102,'Dependable Capacity'!$I$58:$P$64,7,FALSE),IF(S$102="LFO Diesel",HLOOKUP(S$102,'Dependable Capacity'!$I$58:$P$64,7,FALSE),"")))))))</f>
        <v/>
      </c>
      <c r="T169" s="506" t="str">
        <f>IF(T$102="Hydro",HLOOKUP(T$102,'Dependable Capacity'!$I$58:$P$64,7,FALSE),IF(T$102="Solar",HLOOKUP(T$102,'Dependable Capacity'!$I$58:$P$64,7,FALSE),IF(T$102="Biomass",HLOOKUP(T$102,'Dependable Capacity'!$I$58:$P$64,7,FALSE),IF(T$102="Biodiesel",HLOOKUP(T$102,'Dependable Capacity'!$I$58:$P$64,7,FALSE),IF(T$102="LNG",HLOOKUP(T$102,'Dependable Capacity'!$I$58:$P$64,7,FALSE),IF(T$102="Bunker",HLOOKUP(T$102,'Dependable Capacity'!$I$58:$P$64,7,FALSE),IF(T$102="LFO Diesel",HLOOKUP(T$102,'Dependable Capacity'!$I$58:$P$64,7,FALSE),"")))))))</f>
        <v/>
      </c>
      <c r="U169" s="507"/>
    </row>
    <row r="170" spans="2:21" x14ac:dyDescent="0.25">
      <c r="B170" s="424"/>
      <c r="C170" s="410"/>
      <c r="D170" s="425"/>
      <c r="E170" s="411"/>
      <c r="F170" s="433"/>
      <c r="G170" s="411"/>
      <c r="H170" s="411"/>
      <c r="I170" s="411"/>
      <c r="J170" s="411"/>
      <c r="K170" s="411"/>
      <c r="L170" s="429"/>
      <c r="M170" s="838" t="s">
        <v>303</v>
      </c>
      <c r="N170" s="508" t="str">
        <f>IFERROR(N183/8760/N169,"")</f>
        <v/>
      </c>
      <c r="O170" s="504" t="str">
        <f t="shared" ref="O170:T170" si="71">IFERROR(O183/8760/O169,"")</f>
        <v/>
      </c>
      <c r="P170" s="504" t="str">
        <f t="shared" si="71"/>
        <v/>
      </c>
      <c r="Q170" s="504" t="str">
        <f t="shared" si="71"/>
        <v/>
      </c>
      <c r="R170" s="504" t="str">
        <f t="shared" si="71"/>
        <v/>
      </c>
      <c r="S170" s="504" t="str">
        <f t="shared" si="71"/>
        <v/>
      </c>
      <c r="T170" s="504" t="str">
        <f t="shared" si="71"/>
        <v/>
      </c>
      <c r="U170" s="509"/>
    </row>
    <row r="171" spans="2:21" x14ac:dyDescent="0.25">
      <c r="B171" s="409" t="s">
        <v>38</v>
      </c>
      <c r="C171" s="410">
        <f t="shared" ref="C171:C182" si="72">C155</f>
        <v>744</v>
      </c>
      <c r="D171" s="411">
        <f>Parameters!O37</f>
        <v>2287</v>
      </c>
      <c r="E171" s="438">
        <f>IFERROR(IF(E$102="Solar",(SUMIFS('Dependable Capacity'!$F$64:$F$69,'Dependable Capacity'!$C$64:$C$69,'Available Energy and Dispatch'!$B$169)*'Available Energy and Dispatch'!E$103*'Available Energy and Dispatch'!$C171),HLOOKUP(E$102,'Dependable Capacity'!$I$58:$P$64,7,FALSE)*$C171*E$103),0)</f>
        <v>0</v>
      </c>
      <c r="F171" s="438">
        <f>IFERROR(IF(F$102="Solar",(SUMIFS('Dependable Capacity'!$F$64:$F$69,'Dependable Capacity'!$C$64:$C$69,'Available Energy and Dispatch'!$B$169)*'Available Energy and Dispatch'!F$103*'Available Energy and Dispatch'!$C171),HLOOKUP(F$102,'Dependable Capacity'!$I$58:$P$64,7,FALSE)*$C171*F$103),0)</f>
        <v>0</v>
      </c>
      <c r="G171" s="438">
        <f>IFERROR(IF(G$102="Solar",(SUMIFS('Dependable Capacity'!$F$64:$F$69,'Dependable Capacity'!$C$64:$C$69,'Available Energy and Dispatch'!$B$169)*'Available Energy and Dispatch'!G$103*'Available Energy and Dispatch'!$C171),HLOOKUP(G$102,'Dependable Capacity'!$I$58:$P$64,7,FALSE)*$C171*G$103),0)</f>
        <v>0</v>
      </c>
      <c r="H171" s="438">
        <f>IFERROR(IF(H$102="Solar",(SUMIFS('Dependable Capacity'!$F$64:$F$69,'Dependable Capacity'!$C$64:$C$69,'Available Energy and Dispatch'!$B$169)*'Available Energy and Dispatch'!H$103*'Available Energy and Dispatch'!$C171),HLOOKUP(H$102,'Dependable Capacity'!$I$58:$P$64,7,FALSE)*$C171*H$103),0)</f>
        <v>0</v>
      </c>
      <c r="I171" s="438">
        <f>IFERROR(IF(I$102="Solar",(SUMIFS('Dependable Capacity'!$F$64:$F$69,'Dependable Capacity'!$C$64:$C$69,'Available Energy and Dispatch'!$B$169)*'Available Energy and Dispatch'!I$103*'Available Energy and Dispatch'!$C171),HLOOKUP(I$102,'Dependable Capacity'!$I$58:$P$64,7,FALSE)*$C171*I$103),0)</f>
        <v>0</v>
      </c>
      <c r="J171" s="438">
        <f>IFERROR(IF(J$102="Solar",(SUMIFS('Dependable Capacity'!$F$64:$F$69,'Dependable Capacity'!$C$64:$C$69,'Available Energy and Dispatch'!$B$169)*'Available Energy and Dispatch'!J$103*'Available Energy and Dispatch'!$C171),HLOOKUP(J$102,'Dependable Capacity'!$I$58:$P$64,7,FALSE)*$C171*J$103),0)</f>
        <v>0</v>
      </c>
      <c r="K171" s="438">
        <f>IFERROR(IF(K$102="Solar",(SUMIFS('Dependable Capacity'!$F$64:$F$69,'Dependable Capacity'!$C$64:$C$69,'Available Energy and Dispatch'!$B$169)*'Available Energy and Dispatch'!K$103*'Available Energy and Dispatch'!$C171),HLOOKUP(K$102,'Dependable Capacity'!$I$58:$P$64,7,FALSE)*$C171*K$103),0)</f>
        <v>0</v>
      </c>
      <c r="L171" s="413" t="str">
        <f t="shared" ref="L171:L182" si="73">IF(SUM($E171:$K171)&gt;=$D171,"YES","NO")</f>
        <v>NO</v>
      </c>
      <c r="M171" s="106"/>
      <c r="N171" s="877">
        <f>IF('Available Energy and Dispatch'!$E171&gt;$D171,$D171,IF('Available Energy and Dispatch'!$E171&lt;$D171,'Available Energy and Dispatch'!$E171,$D171-'Available Energy and Dispatch'!$E171))</f>
        <v>0</v>
      </c>
      <c r="O171" s="878">
        <f>IF(($D171-'Available Energy and Dispatch'!$N171)&gt;'Available Energy and Dispatch'!$F171,'Available Energy and Dispatch'!$F171,$D171-'Available Energy and Dispatch'!$N171)</f>
        <v>0</v>
      </c>
      <c r="P171" s="879">
        <f>IF(($D171-SUM('Available Energy and Dispatch'!$N171:$O171))&gt;'Available Energy and Dispatch'!$G171,'Available Energy and Dispatch'!$G171,(($D171-SUM('Available Energy and Dispatch'!$N171:$O171))))</f>
        <v>0</v>
      </c>
      <c r="Q171" s="879">
        <f>IF(($D171-SUM('Available Energy and Dispatch'!$N171:$P171))&gt;'Available Energy and Dispatch'!$H171,'Available Energy and Dispatch'!$H171,($D171-SUM('Available Energy and Dispatch'!$N171:$P171)))</f>
        <v>0</v>
      </c>
      <c r="R171" s="879">
        <f>IF(($D171-SUM('Available Energy and Dispatch'!$N171:$Q171))&gt;'Available Energy and Dispatch'!$I171,'Available Energy and Dispatch'!$I171,($D171-SUM('Available Energy and Dispatch'!$N171:$Q171)))</f>
        <v>0</v>
      </c>
      <c r="S171" s="879">
        <f>IF(($D171-SUM('Available Energy and Dispatch'!$N171:$R171))&gt;'Available Energy and Dispatch'!$J171,'Available Energy and Dispatch'!$J171,$D171-SUM('Available Energy and Dispatch'!$N171:$R171))</f>
        <v>0</v>
      </c>
      <c r="T171" s="879">
        <f>IF(IF('Available Energy and Dispatch'!$K171=0,"0",$D171-SUM($N171:$S171))&gt;'Available Energy and Dispatch'!$K171,'Available Energy and Dispatch'!$K171,IF('Available Energy and Dispatch'!$K171=0,"0",$D171-SUM($N171:$S171)))</f>
        <v>0</v>
      </c>
      <c r="U171" s="447">
        <f t="shared" ref="U171:U182" si="74">SUM(N171:T171)-$D171</f>
        <v>-2287</v>
      </c>
    </row>
    <row r="172" spans="2:21" x14ac:dyDescent="0.25">
      <c r="B172" s="409" t="s">
        <v>39</v>
      </c>
      <c r="C172" s="410">
        <f t="shared" si="72"/>
        <v>744</v>
      </c>
      <c r="D172" s="411">
        <f>Parameters!O38</f>
        <v>2352</v>
      </c>
      <c r="E172" s="438">
        <f>IFERROR(IF(E$102="Solar",(SUMIFS('Dependable Capacity'!$F$64:$F$69,'Dependable Capacity'!$C$64:$C$69,'Available Energy and Dispatch'!$B$169)*'Available Energy and Dispatch'!E$103*'Available Energy and Dispatch'!$C172),HLOOKUP(E$102,'Dependable Capacity'!$I$58:$P$64,7,FALSE)*$C172*E$103),0)</f>
        <v>0</v>
      </c>
      <c r="F172" s="438">
        <f>IFERROR(IF(F$102="Solar",(SUMIFS('Dependable Capacity'!$F$64:$F$69,'Dependable Capacity'!$C$64:$C$69,'Available Energy and Dispatch'!$B$169)*'Available Energy and Dispatch'!F$103*'Available Energy and Dispatch'!$C172),HLOOKUP(F$102,'Dependable Capacity'!$I$58:$P$64,7,FALSE)*$C172*F$103),0)</f>
        <v>0</v>
      </c>
      <c r="G172" s="438">
        <f>IFERROR(IF(G$102="Solar",(SUMIFS('Dependable Capacity'!$F$64:$F$69,'Dependable Capacity'!$C$64:$C$69,'Available Energy and Dispatch'!$B$169)*'Available Energy and Dispatch'!G$103*'Available Energy and Dispatch'!$C172),HLOOKUP(G$102,'Dependable Capacity'!$I$58:$P$64,7,FALSE)*$C172*G$103),0)</f>
        <v>0</v>
      </c>
      <c r="H172" s="438">
        <f>IFERROR(IF(H$102="Solar",(SUMIFS('Dependable Capacity'!$F$64:$F$69,'Dependable Capacity'!$C$64:$C$69,'Available Energy and Dispatch'!$B$169)*'Available Energy and Dispatch'!H$103*'Available Energy and Dispatch'!$C172),HLOOKUP(H$102,'Dependable Capacity'!$I$58:$P$64,7,FALSE)*$C172*H$103),0)</f>
        <v>0</v>
      </c>
      <c r="I172" s="438">
        <f>IFERROR(IF(I$102="Solar",(SUMIFS('Dependable Capacity'!$F$64:$F$69,'Dependable Capacity'!$C$64:$C$69,'Available Energy and Dispatch'!$B$169)*'Available Energy and Dispatch'!I$103*'Available Energy and Dispatch'!$C172),HLOOKUP(I$102,'Dependable Capacity'!$I$58:$P$64,7,FALSE)*$C172*I$103),0)</f>
        <v>0</v>
      </c>
      <c r="J172" s="438">
        <f>IFERROR(IF(J$102="Solar",(SUMIFS('Dependable Capacity'!$F$64:$F$69,'Dependable Capacity'!$C$64:$C$69,'Available Energy and Dispatch'!$B$169)*'Available Energy and Dispatch'!J$103*'Available Energy and Dispatch'!$C172),HLOOKUP(J$102,'Dependable Capacity'!$I$58:$P$64,7,FALSE)*$C172*J$103),0)</f>
        <v>0</v>
      </c>
      <c r="K172" s="438">
        <f>IFERROR(IF(K$102="Solar",(SUMIFS('Dependable Capacity'!$F$64:$F$69,'Dependable Capacity'!$C$64:$C$69,'Available Energy and Dispatch'!$B$169)*'Available Energy and Dispatch'!K$103*'Available Energy and Dispatch'!$C172),HLOOKUP(K$102,'Dependable Capacity'!$I$58:$P$64,7,FALSE)*$C172*K$103),0)</f>
        <v>0</v>
      </c>
      <c r="L172" s="413" t="str">
        <f t="shared" si="73"/>
        <v>NO</v>
      </c>
      <c r="M172" s="106"/>
      <c r="N172" s="877">
        <f>IF('Available Energy and Dispatch'!$E172&gt;$D172,$D172,IF('Available Energy and Dispatch'!$E172&lt;$D172,'Available Energy and Dispatch'!$E172,$D172-'Available Energy and Dispatch'!$E172))</f>
        <v>0</v>
      </c>
      <c r="O172" s="878">
        <f>IF(($D172-'Available Energy and Dispatch'!$N172)&gt;'Available Energy and Dispatch'!$F172,'Available Energy and Dispatch'!$F172,$D172-'Available Energy and Dispatch'!$N172)</f>
        <v>0</v>
      </c>
      <c r="P172" s="879">
        <f>IF(($D172-SUM('Available Energy and Dispatch'!$N172:$O172))&gt;'Available Energy and Dispatch'!$G172,'Available Energy and Dispatch'!$G172,(($D172-SUM('Available Energy and Dispatch'!$N172:$O172))))</f>
        <v>0</v>
      </c>
      <c r="Q172" s="879">
        <f>IF(($D172-SUM('Available Energy and Dispatch'!$N172:$P172))&gt;'Available Energy and Dispatch'!$H172,'Available Energy and Dispatch'!$H172,($D172-SUM('Available Energy and Dispatch'!$N172:$P172)))</f>
        <v>0</v>
      </c>
      <c r="R172" s="879">
        <f>IF(($D172-SUM('Available Energy and Dispatch'!$N172:$Q172))&gt;'Available Energy and Dispatch'!$I172,'Available Energy and Dispatch'!$I172,($D172-SUM('Available Energy and Dispatch'!$N172:$Q172)))</f>
        <v>0</v>
      </c>
      <c r="S172" s="879">
        <f>IF(($D172-SUM('Available Energy and Dispatch'!$N172:$R172))&gt;'Available Energy and Dispatch'!$J172,'Available Energy and Dispatch'!$J172,$D172-SUM('Available Energy and Dispatch'!$N172:$R172))</f>
        <v>0</v>
      </c>
      <c r="T172" s="879">
        <f>IF(IF('Available Energy and Dispatch'!$K172=0,"0",$D172-SUM($N172:$S172))&gt;'Available Energy and Dispatch'!$K172,'Available Energy and Dispatch'!$K172,IF('Available Energy and Dispatch'!$K172=0,"0",$D172-SUM($N172:$S172)))</f>
        <v>0</v>
      </c>
      <c r="U172" s="447">
        <f t="shared" si="74"/>
        <v>-2352</v>
      </c>
    </row>
    <row r="173" spans="2:21" x14ac:dyDescent="0.25">
      <c r="B173" s="409" t="s">
        <v>40</v>
      </c>
      <c r="C173" s="410">
        <f t="shared" si="72"/>
        <v>672</v>
      </c>
      <c r="D173" s="411">
        <f>Parameters!O39</f>
        <v>2306</v>
      </c>
      <c r="E173" s="438">
        <f>IFERROR(IF(E$102="Solar",(SUMIFS('Dependable Capacity'!$F$64:$F$69,'Dependable Capacity'!$C$64:$C$69,'Available Energy and Dispatch'!$B$169)*'Available Energy and Dispatch'!E$103*'Available Energy and Dispatch'!$C173),HLOOKUP(E$102,'Dependable Capacity'!$I$58:$P$64,7,FALSE)*$C173*E$103),0)</f>
        <v>0</v>
      </c>
      <c r="F173" s="438">
        <f>IFERROR(IF(F$102="Solar",(SUMIFS('Dependable Capacity'!$F$64:$F$69,'Dependable Capacity'!$C$64:$C$69,'Available Energy and Dispatch'!$B$169)*'Available Energy and Dispatch'!F$103*'Available Energy and Dispatch'!$C173),HLOOKUP(F$102,'Dependable Capacity'!$I$58:$P$64,7,FALSE)*$C173*F$103),0)</f>
        <v>0</v>
      </c>
      <c r="G173" s="438">
        <f>IFERROR(IF(G$102="Solar",(SUMIFS('Dependable Capacity'!$F$64:$F$69,'Dependable Capacity'!$C$64:$C$69,'Available Energy and Dispatch'!$B$169)*'Available Energy and Dispatch'!G$103*'Available Energy and Dispatch'!$C173),HLOOKUP(G$102,'Dependable Capacity'!$I$58:$P$64,7,FALSE)*$C173*G$103),0)</f>
        <v>0</v>
      </c>
      <c r="H173" s="438">
        <f>IFERROR(IF(H$102="Solar",(SUMIFS('Dependable Capacity'!$F$64:$F$69,'Dependable Capacity'!$C$64:$C$69,'Available Energy and Dispatch'!$B$169)*'Available Energy and Dispatch'!H$103*'Available Energy and Dispatch'!$C173),HLOOKUP(H$102,'Dependable Capacity'!$I$58:$P$64,7,FALSE)*$C173*H$103),0)</f>
        <v>0</v>
      </c>
      <c r="I173" s="438">
        <f>IFERROR(IF(I$102="Solar",(SUMIFS('Dependable Capacity'!$F$64:$F$69,'Dependable Capacity'!$C$64:$C$69,'Available Energy and Dispatch'!$B$169)*'Available Energy and Dispatch'!I$103*'Available Energy and Dispatch'!$C173),HLOOKUP(I$102,'Dependable Capacity'!$I$58:$P$64,7,FALSE)*$C173*I$103),0)</f>
        <v>0</v>
      </c>
      <c r="J173" s="438">
        <f>IFERROR(IF(J$102="Solar",(SUMIFS('Dependable Capacity'!$F$64:$F$69,'Dependable Capacity'!$C$64:$C$69,'Available Energy and Dispatch'!$B$169)*'Available Energy and Dispatch'!J$103*'Available Energy and Dispatch'!$C173),HLOOKUP(J$102,'Dependable Capacity'!$I$58:$P$64,7,FALSE)*$C173*J$103),0)</f>
        <v>0</v>
      </c>
      <c r="K173" s="438">
        <f>IFERROR(IF(K$102="Solar",(SUMIFS('Dependable Capacity'!$F$64:$F$69,'Dependable Capacity'!$C$64:$C$69,'Available Energy and Dispatch'!$B$169)*'Available Energy and Dispatch'!K$103*'Available Energy and Dispatch'!$C173),HLOOKUP(K$102,'Dependable Capacity'!$I$58:$P$64,7,FALSE)*$C173*K$103),0)</f>
        <v>0</v>
      </c>
      <c r="L173" s="413" t="str">
        <f t="shared" si="73"/>
        <v>NO</v>
      </c>
      <c r="M173" s="106"/>
      <c r="N173" s="877">
        <f>IF('Available Energy and Dispatch'!$E173&gt;$D173,$D173,IF('Available Energy and Dispatch'!$E173&lt;$D173,'Available Energy and Dispatch'!$E173,$D173-'Available Energy and Dispatch'!$E173))</f>
        <v>0</v>
      </c>
      <c r="O173" s="878">
        <f>IF(($D173-'Available Energy and Dispatch'!$N173)&gt;'Available Energy and Dispatch'!$F173,'Available Energy and Dispatch'!$F173,$D173-'Available Energy and Dispatch'!$N173)</f>
        <v>0</v>
      </c>
      <c r="P173" s="879">
        <f>IF(($D173-SUM('Available Energy and Dispatch'!$N173:$O173))&gt;'Available Energy and Dispatch'!$G173,'Available Energy and Dispatch'!$G173,(($D173-SUM('Available Energy and Dispatch'!$N173:$O173))))</f>
        <v>0</v>
      </c>
      <c r="Q173" s="879">
        <f>IF(($D173-SUM('Available Energy and Dispatch'!$N173:$P173))&gt;'Available Energy and Dispatch'!$H173,'Available Energy and Dispatch'!$H173,($D173-SUM('Available Energy and Dispatch'!$N173:$P173)))</f>
        <v>0</v>
      </c>
      <c r="R173" s="879">
        <f>IF(($D173-SUM('Available Energy and Dispatch'!$N173:$Q173))&gt;'Available Energy and Dispatch'!$I173,'Available Energy and Dispatch'!$I173,($D173-SUM('Available Energy and Dispatch'!$N173:$Q173)))</f>
        <v>0</v>
      </c>
      <c r="S173" s="879">
        <f>IF(($D173-SUM('Available Energy and Dispatch'!$N173:$R173))&gt;'Available Energy and Dispatch'!$J173,'Available Energy and Dispatch'!$J173,$D173-SUM('Available Energy and Dispatch'!$N173:$R173))</f>
        <v>0</v>
      </c>
      <c r="T173" s="879">
        <f>IF(IF('Available Energy and Dispatch'!$K173=0,"0",$D173-SUM($N173:$S173))&gt;'Available Energy and Dispatch'!$K173,'Available Energy and Dispatch'!$K173,IF('Available Energy and Dispatch'!$K173=0,"0",$D173-SUM($N173:$S173)))</f>
        <v>0</v>
      </c>
      <c r="U173" s="447">
        <f t="shared" si="74"/>
        <v>-2306</v>
      </c>
    </row>
    <row r="174" spans="2:21" x14ac:dyDescent="0.25">
      <c r="B174" s="409" t="s">
        <v>41</v>
      </c>
      <c r="C174" s="410">
        <f t="shared" si="72"/>
        <v>744</v>
      </c>
      <c r="D174" s="411">
        <f>Parameters!O40</f>
        <v>2709</v>
      </c>
      <c r="E174" s="438">
        <f>IFERROR(IF(E$102="Solar",(SUMIFS('Dependable Capacity'!$F$64:$F$69,'Dependable Capacity'!$C$64:$C$69,'Available Energy and Dispatch'!$B$169)*'Available Energy and Dispatch'!E$103*'Available Energy and Dispatch'!$C174),HLOOKUP(E$102,'Dependable Capacity'!$I$58:$P$64,7,FALSE)*$C174*E$103),0)</f>
        <v>0</v>
      </c>
      <c r="F174" s="438">
        <f>IFERROR(IF(F$102="Solar",(SUMIFS('Dependable Capacity'!$F$64:$F$69,'Dependable Capacity'!$C$64:$C$69,'Available Energy and Dispatch'!$B$169)*'Available Energy and Dispatch'!F$103*'Available Energy and Dispatch'!$C174),HLOOKUP(F$102,'Dependable Capacity'!$I$58:$P$64,7,FALSE)*$C174*F$103),0)</f>
        <v>0</v>
      </c>
      <c r="G174" s="438">
        <f>IFERROR(IF(G$102="Solar",(SUMIFS('Dependable Capacity'!$F$64:$F$69,'Dependable Capacity'!$C$64:$C$69,'Available Energy and Dispatch'!$B$169)*'Available Energy and Dispatch'!G$103*'Available Energy and Dispatch'!$C174),HLOOKUP(G$102,'Dependable Capacity'!$I$58:$P$64,7,FALSE)*$C174*G$103),0)</f>
        <v>0</v>
      </c>
      <c r="H174" s="438">
        <f>IFERROR(IF(H$102="Solar",(SUMIFS('Dependable Capacity'!$F$64:$F$69,'Dependable Capacity'!$C$64:$C$69,'Available Energy and Dispatch'!$B$169)*'Available Energy and Dispatch'!H$103*'Available Energy and Dispatch'!$C174),HLOOKUP(H$102,'Dependable Capacity'!$I$58:$P$64,7,FALSE)*$C174*H$103),0)</f>
        <v>0</v>
      </c>
      <c r="I174" s="438">
        <f>IFERROR(IF(I$102="Solar",(SUMIFS('Dependable Capacity'!$F$64:$F$69,'Dependable Capacity'!$C$64:$C$69,'Available Energy and Dispatch'!$B$169)*'Available Energy and Dispatch'!I$103*'Available Energy and Dispatch'!$C174),HLOOKUP(I$102,'Dependable Capacity'!$I$58:$P$64,7,FALSE)*$C174*I$103),0)</f>
        <v>0</v>
      </c>
      <c r="J174" s="438">
        <f>IFERROR(IF(J$102="Solar",(SUMIFS('Dependable Capacity'!$F$64:$F$69,'Dependable Capacity'!$C$64:$C$69,'Available Energy and Dispatch'!$B$169)*'Available Energy and Dispatch'!J$103*'Available Energy and Dispatch'!$C174),HLOOKUP(J$102,'Dependable Capacity'!$I$58:$P$64,7,FALSE)*$C174*J$103),0)</f>
        <v>0</v>
      </c>
      <c r="K174" s="438">
        <f>IFERROR(IF(K$102="Solar",(SUMIFS('Dependable Capacity'!$F$64:$F$69,'Dependable Capacity'!$C$64:$C$69,'Available Energy and Dispatch'!$B$169)*'Available Energy and Dispatch'!K$103*'Available Energy and Dispatch'!$C174),HLOOKUP(K$102,'Dependable Capacity'!$I$58:$P$64,7,FALSE)*$C174*K$103),0)</f>
        <v>0</v>
      </c>
      <c r="L174" s="413" t="str">
        <f t="shared" si="73"/>
        <v>NO</v>
      </c>
      <c r="M174" s="106"/>
      <c r="N174" s="877">
        <f>IF('Available Energy and Dispatch'!$E174&gt;$D174,$D174,IF('Available Energy and Dispatch'!$E174&lt;$D174,'Available Energy and Dispatch'!$E174,$D174-'Available Energy and Dispatch'!$E174))</f>
        <v>0</v>
      </c>
      <c r="O174" s="878">
        <f>IF(($D174-'Available Energy and Dispatch'!$N174)&gt;'Available Energy and Dispatch'!$F174,'Available Energy and Dispatch'!$F174,$D174-'Available Energy and Dispatch'!$N174)</f>
        <v>0</v>
      </c>
      <c r="P174" s="879">
        <f>IF(($D174-SUM('Available Energy and Dispatch'!$N174:$O174))&gt;'Available Energy and Dispatch'!$G174,'Available Energy and Dispatch'!$G174,(($D174-SUM('Available Energy and Dispatch'!$N174:$O174))))</f>
        <v>0</v>
      </c>
      <c r="Q174" s="879">
        <f>IF(($D174-SUM('Available Energy and Dispatch'!$N174:$P174))&gt;'Available Energy and Dispatch'!$H174,'Available Energy and Dispatch'!$H174,($D174-SUM('Available Energy and Dispatch'!$N174:$P174)))</f>
        <v>0</v>
      </c>
      <c r="R174" s="879">
        <f>IF(($D174-SUM('Available Energy and Dispatch'!$N174:$Q174))&gt;'Available Energy and Dispatch'!$I174,'Available Energy and Dispatch'!$I174,($D174-SUM('Available Energy and Dispatch'!$N174:$Q174)))</f>
        <v>0</v>
      </c>
      <c r="S174" s="879">
        <f>IF(($D174-SUM('Available Energy and Dispatch'!$N174:$R174))&gt;'Available Energy and Dispatch'!$J174,'Available Energy and Dispatch'!$J174,$D174-SUM('Available Energy and Dispatch'!$N174:$R174))</f>
        <v>0</v>
      </c>
      <c r="T174" s="879">
        <f>IF(IF('Available Energy and Dispatch'!$K174=0,"0",$D174-SUM($N174:$S174))&gt;'Available Energy and Dispatch'!$K174,'Available Energy and Dispatch'!$K174,IF('Available Energy and Dispatch'!$K174=0,"0",$D174-SUM($N174:$S174)))</f>
        <v>0</v>
      </c>
      <c r="U174" s="447">
        <f t="shared" si="74"/>
        <v>-2709</v>
      </c>
    </row>
    <row r="175" spans="2:21" x14ac:dyDescent="0.25">
      <c r="B175" s="409" t="s">
        <v>42</v>
      </c>
      <c r="C175" s="410">
        <f t="shared" si="72"/>
        <v>720</v>
      </c>
      <c r="D175" s="411">
        <f>Parameters!O41</f>
        <v>2931</v>
      </c>
      <c r="E175" s="438">
        <f>IFERROR(IF(E$102="Solar",(SUMIFS('Dependable Capacity'!$F$64:$F$69,'Dependable Capacity'!$C$64:$C$69,'Available Energy and Dispatch'!$B$169)*'Available Energy and Dispatch'!E$103*'Available Energy and Dispatch'!$C175),HLOOKUP(E$102,'Dependable Capacity'!$I$58:$P$64,7,FALSE)*$C175*E$103),0)</f>
        <v>0</v>
      </c>
      <c r="F175" s="438">
        <f>IFERROR(IF(F$102="Solar",(SUMIFS('Dependable Capacity'!$F$64:$F$69,'Dependable Capacity'!$C$64:$C$69,'Available Energy and Dispatch'!$B$169)*'Available Energy and Dispatch'!F$103*'Available Energy and Dispatch'!$C175),HLOOKUP(F$102,'Dependable Capacity'!$I$58:$P$64,7,FALSE)*$C175*F$103),0)</f>
        <v>0</v>
      </c>
      <c r="G175" s="438">
        <f>IFERROR(IF(G$102="Solar",(SUMIFS('Dependable Capacity'!$F$64:$F$69,'Dependable Capacity'!$C$64:$C$69,'Available Energy and Dispatch'!$B$169)*'Available Energy and Dispatch'!G$103*'Available Energy and Dispatch'!$C175),HLOOKUP(G$102,'Dependable Capacity'!$I$58:$P$64,7,FALSE)*$C175*G$103),0)</f>
        <v>0</v>
      </c>
      <c r="H175" s="438">
        <f>IFERROR(IF(H$102="Solar",(SUMIFS('Dependable Capacity'!$F$64:$F$69,'Dependable Capacity'!$C$64:$C$69,'Available Energy and Dispatch'!$B$169)*'Available Energy and Dispatch'!H$103*'Available Energy and Dispatch'!$C175),HLOOKUP(H$102,'Dependable Capacity'!$I$58:$P$64,7,FALSE)*$C175*H$103),0)</f>
        <v>0</v>
      </c>
      <c r="I175" s="438">
        <f>IFERROR(IF(I$102="Solar",(SUMIFS('Dependable Capacity'!$F$64:$F$69,'Dependable Capacity'!$C$64:$C$69,'Available Energy and Dispatch'!$B$169)*'Available Energy and Dispatch'!I$103*'Available Energy and Dispatch'!$C175),HLOOKUP(I$102,'Dependable Capacity'!$I$58:$P$64,7,FALSE)*$C175*I$103),0)</f>
        <v>0</v>
      </c>
      <c r="J175" s="438">
        <f>IFERROR(IF(J$102="Solar",(SUMIFS('Dependable Capacity'!$F$64:$F$69,'Dependable Capacity'!$C$64:$C$69,'Available Energy and Dispatch'!$B$169)*'Available Energy and Dispatch'!J$103*'Available Energy and Dispatch'!$C175),HLOOKUP(J$102,'Dependable Capacity'!$I$58:$P$64,7,FALSE)*$C175*J$103),0)</f>
        <v>0</v>
      </c>
      <c r="K175" s="438">
        <f>IFERROR(IF(K$102="Solar",(SUMIFS('Dependable Capacity'!$F$64:$F$69,'Dependable Capacity'!$C$64:$C$69,'Available Energy and Dispatch'!$B$169)*'Available Energy and Dispatch'!K$103*'Available Energy and Dispatch'!$C175),HLOOKUP(K$102,'Dependable Capacity'!$I$58:$P$64,7,FALSE)*$C175*K$103),0)</f>
        <v>0</v>
      </c>
      <c r="L175" s="413" t="str">
        <f t="shared" si="73"/>
        <v>NO</v>
      </c>
      <c r="M175" s="106"/>
      <c r="N175" s="877">
        <f>IF('Available Energy and Dispatch'!$E175&gt;$D175,$D175,IF('Available Energy and Dispatch'!$E175&lt;$D175,'Available Energy and Dispatch'!$E175,$D175-'Available Energy and Dispatch'!$E175))</f>
        <v>0</v>
      </c>
      <c r="O175" s="878">
        <f>IF(($D175-'Available Energy and Dispatch'!$N175)&gt;'Available Energy and Dispatch'!$F175,'Available Energy and Dispatch'!$F175,$D175-'Available Energy and Dispatch'!$N175)</f>
        <v>0</v>
      </c>
      <c r="P175" s="879">
        <f>IF(($D175-SUM('Available Energy and Dispatch'!$N175:$O175))&gt;'Available Energy and Dispatch'!$G175,'Available Energy and Dispatch'!$G175,(($D175-SUM('Available Energy and Dispatch'!$N175:$O175))))</f>
        <v>0</v>
      </c>
      <c r="Q175" s="879">
        <f>IF(($D175-SUM('Available Energy and Dispatch'!$N175:$P175))&gt;'Available Energy and Dispatch'!$H175,'Available Energy and Dispatch'!$H175,($D175-SUM('Available Energy and Dispatch'!$N175:$P175)))</f>
        <v>0</v>
      </c>
      <c r="R175" s="879">
        <f>IF(($D175-SUM('Available Energy and Dispatch'!$N175:$Q175))&gt;'Available Energy and Dispatch'!$I175,'Available Energy and Dispatch'!$I175,($D175-SUM('Available Energy and Dispatch'!$N175:$Q175)))</f>
        <v>0</v>
      </c>
      <c r="S175" s="879">
        <f>IF(($D175-SUM('Available Energy and Dispatch'!$N175:$R175))&gt;'Available Energy and Dispatch'!$J175,'Available Energy and Dispatch'!$J175,$D175-SUM('Available Energy and Dispatch'!$N175:$R175))</f>
        <v>0</v>
      </c>
      <c r="T175" s="879">
        <f>IF(IF('Available Energy and Dispatch'!$K175=0,"0",$D175-SUM($N175:$S175))&gt;'Available Energy and Dispatch'!$K175,'Available Energy and Dispatch'!$K175,IF('Available Energy and Dispatch'!$K175=0,"0",$D175-SUM($N175:$S175)))</f>
        <v>0</v>
      </c>
      <c r="U175" s="447">
        <f t="shared" si="74"/>
        <v>-2931</v>
      </c>
    </row>
    <row r="176" spans="2:21" x14ac:dyDescent="0.25">
      <c r="B176" s="409" t="s">
        <v>43</v>
      </c>
      <c r="C176" s="410">
        <f t="shared" si="72"/>
        <v>744</v>
      </c>
      <c r="D176" s="411">
        <f>Parameters!O42</f>
        <v>2662</v>
      </c>
      <c r="E176" s="438">
        <f>IFERROR(IF(E$102="Solar",(SUMIFS('Dependable Capacity'!$F$64:$F$69,'Dependable Capacity'!$C$64:$C$69,'Available Energy and Dispatch'!$B$169)*'Available Energy and Dispatch'!E$103*'Available Energy and Dispatch'!$C176),HLOOKUP(E$102,'Dependable Capacity'!$I$58:$P$64,7,FALSE)*$C176*E$103),0)</f>
        <v>0</v>
      </c>
      <c r="F176" s="438">
        <f>IFERROR(IF(F$102="Solar",(SUMIFS('Dependable Capacity'!$F$64:$F$69,'Dependable Capacity'!$C$64:$C$69,'Available Energy and Dispatch'!$B$169)*'Available Energy and Dispatch'!F$103*'Available Energy and Dispatch'!$C176),HLOOKUP(F$102,'Dependable Capacity'!$I$58:$P$64,7,FALSE)*$C176*F$103),0)</f>
        <v>0</v>
      </c>
      <c r="G176" s="438">
        <f>IFERROR(IF(G$102="Solar",(SUMIFS('Dependable Capacity'!$F$64:$F$69,'Dependable Capacity'!$C$64:$C$69,'Available Energy and Dispatch'!$B$169)*'Available Energy and Dispatch'!G$103*'Available Energy and Dispatch'!$C176),HLOOKUP(G$102,'Dependable Capacity'!$I$58:$P$64,7,FALSE)*$C176*G$103),0)</f>
        <v>0</v>
      </c>
      <c r="H176" s="438">
        <f>IFERROR(IF(H$102="Solar",(SUMIFS('Dependable Capacity'!$F$64:$F$69,'Dependable Capacity'!$C$64:$C$69,'Available Energy and Dispatch'!$B$169)*'Available Energy and Dispatch'!H$103*'Available Energy and Dispatch'!$C176),HLOOKUP(H$102,'Dependable Capacity'!$I$58:$P$64,7,FALSE)*$C176*H$103),0)</f>
        <v>0</v>
      </c>
      <c r="I176" s="438">
        <f>IFERROR(IF(I$102="Solar",(SUMIFS('Dependable Capacity'!$F$64:$F$69,'Dependable Capacity'!$C$64:$C$69,'Available Energy and Dispatch'!$B$169)*'Available Energy and Dispatch'!I$103*'Available Energy and Dispatch'!$C176),HLOOKUP(I$102,'Dependable Capacity'!$I$58:$P$64,7,FALSE)*$C176*I$103),0)</f>
        <v>0</v>
      </c>
      <c r="J176" s="438">
        <f>IFERROR(IF(J$102="Solar",(SUMIFS('Dependable Capacity'!$F$64:$F$69,'Dependable Capacity'!$C$64:$C$69,'Available Energy and Dispatch'!$B$169)*'Available Energy and Dispatch'!J$103*'Available Energy and Dispatch'!$C176),HLOOKUP(J$102,'Dependable Capacity'!$I$58:$P$64,7,FALSE)*$C176*J$103),0)</f>
        <v>0</v>
      </c>
      <c r="K176" s="438">
        <f>IFERROR(IF(K$102="Solar",(SUMIFS('Dependable Capacity'!$F$64:$F$69,'Dependable Capacity'!$C$64:$C$69,'Available Energy and Dispatch'!$B$169)*'Available Energy and Dispatch'!K$103*'Available Energy and Dispatch'!$C176),HLOOKUP(K$102,'Dependable Capacity'!$I$58:$P$64,7,FALSE)*$C176*K$103),0)</f>
        <v>0</v>
      </c>
      <c r="L176" s="413" t="str">
        <f t="shared" si="73"/>
        <v>NO</v>
      </c>
      <c r="M176" s="106"/>
      <c r="N176" s="877">
        <f>IF('Available Energy and Dispatch'!$E176&gt;$D176,$D176,IF('Available Energy and Dispatch'!$E176&lt;$D176,'Available Energy and Dispatch'!$E176,$D176-'Available Energy and Dispatch'!$E176))</f>
        <v>0</v>
      </c>
      <c r="O176" s="878">
        <f>IF(($D176-'Available Energy and Dispatch'!$N176)&gt;'Available Energy and Dispatch'!$F176,'Available Energy and Dispatch'!$F176,$D176-'Available Energy and Dispatch'!$N176)</f>
        <v>0</v>
      </c>
      <c r="P176" s="879">
        <f>IF(($D176-SUM('Available Energy and Dispatch'!$N176:$O176))&gt;'Available Energy and Dispatch'!$G176,'Available Energy and Dispatch'!$G176,(($D176-SUM('Available Energy and Dispatch'!$N176:$O176))))</f>
        <v>0</v>
      </c>
      <c r="Q176" s="879">
        <f>IF(($D176-SUM('Available Energy and Dispatch'!$N176:$P176))&gt;'Available Energy and Dispatch'!$H176,'Available Energy and Dispatch'!$H176,($D176-SUM('Available Energy and Dispatch'!$N176:$P176)))</f>
        <v>0</v>
      </c>
      <c r="R176" s="879">
        <f>IF(($D176-SUM('Available Energy and Dispatch'!$N176:$Q176))&gt;'Available Energy and Dispatch'!$I176,'Available Energy and Dispatch'!$I176,($D176-SUM('Available Energy and Dispatch'!$N176:$Q176)))</f>
        <v>0</v>
      </c>
      <c r="S176" s="879">
        <f>IF(($D176-SUM('Available Energy and Dispatch'!$N176:$R176))&gt;'Available Energy and Dispatch'!$J176,'Available Energy and Dispatch'!$J176,$D176-SUM('Available Energy and Dispatch'!$N176:$R176))</f>
        <v>0</v>
      </c>
      <c r="T176" s="879">
        <f>IF(IF('Available Energy and Dispatch'!$K176=0,"0",$D176-SUM($N176:$S176))&gt;'Available Energy and Dispatch'!$K176,'Available Energy and Dispatch'!$K176,IF('Available Energy and Dispatch'!$K176=0,"0",$D176-SUM($N176:$S176)))</f>
        <v>0</v>
      </c>
      <c r="U176" s="447">
        <f t="shared" si="74"/>
        <v>-2662</v>
      </c>
    </row>
    <row r="177" spans="2:21" x14ac:dyDescent="0.25">
      <c r="B177" s="409" t="s">
        <v>44</v>
      </c>
      <c r="C177" s="410">
        <f t="shared" si="72"/>
        <v>720</v>
      </c>
      <c r="D177" s="411">
        <f>Parameters!O43</f>
        <v>2269</v>
      </c>
      <c r="E177" s="438">
        <f>IFERROR(IF(E$102="Solar",(SUMIFS('Dependable Capacity'!$F$64:$F$69,'Dependable Capacity'!$C$64:$C$69,'Available Energy and Dispatch'!$B$169)*'Available Energy and Dispatch'!E$103*'Available Energy and Dispatch'!$C177),HLOOKUP(E$102,'Dependable Capacity'!$I$58:$P$64,7,FALSE)*$C177*E$103),0)</f>
        <v>0</v>
      </c>
      <c r="F177" s="438">
        <f>IFERROR(IF(F$102="Solar",(SUMIFS('Dependable Capacity'!$F$64:$F$69,'Dependable Capacity'!$C$64:$C$69,'Available Energy and Dispatch'!$B$169)*'Available Energy and Dispatch'!F$103*'Available Energy and Dispatch'!$C177),HLOOKUP(F$102,'Dependable Capacity'!$I$58:$P$64,7,FALSE)*$C177*F$103),0)</f>
        <v>0</v>
      </c>
      <c r="G177" s="438">
        <f>IFERROR(IF(G$102="Solar",(SUMIFS('Dependable Capacity'!$F$64:$F$69,'Dependable Capacity'!$C$64:$C$69,'Available Energy and Dispatch'!$B$169)*'Available Energy and Dispatch'!G$103*'Available Energy and Dispatch'!$C177),HLOOKUP(G$102,'Dependable Capacity'!$I$58:$P$64,7,FALSE)*$C177*G$103),0)</f>
        <v>0</v>
      </c>
      <c r="H177" s="438">
        <f>IFERROR(IF(H$102="Solar",(SUMIFS('Dependable Capacity'!$F$64:$F$69,'Dependable Capacity'!$C$64:$C$69,'Available Energy and Dispatch'!$B$169)*'Available Energy and Dispatch'!H$103*'Available Energy and Dispatch'!$C177),HLOOKUP(H$102,'Dependable Capacity'!$I$58:$P$64,7,FALSE)*$C177*H$103),0)</f>
        <v>0</v>
      </c>
      <c r="I177" s="438">
        <f>IFERROR(IF(I$102="Solar",(SUMIFS('Dependable Capacity'!$F$64:$F$69,'Dependable Capacity'!$C$64:$C$69,'Available Energy and Dispatch'!$B$169)*'Available Energy and Dispatch'!I$103*'Available Energy and Dispatch'!$C177),HLOOKUP(I$102,'Dependable Capacity'!$I$58:$P$64,7,FALSE)*$C177*I$103),0)</f>
        <v>0</v>
      </c>
      <c r="J177" s="438">
        <f>IFERROR(IF(J$102="Solar",(SUMIFS('Dependable Capacity'!$F$64:$F$69,'Dependable Capacity'!$C$64:$C$69,'Available Energy and Dispatch'!$B$169)*'Available Energy and Dispatch'!J$103*'Available Energy and Dispatch'!$C177),HLOOKUP(J$102,'Dependable Capacity'!$I$58:$P$64,7,FALSE)*$C177*J$103),0)</f>
        <v>0</v>
      </c>
      <c r="K177" s="438">
        <f>IFERROR(IF(K$102="Solar",(SUMIFS('Dependable Capacity'!$F$64:$F$69,'Dependable Capacity'!$C$64:$C$69,'Available Energy and Dispatch'!$B$169)*'Available Energy and Dispatch'!K$103*'Available Energy and Dispatch'!$C177),HLOOKUP(K$102,'Dependable Capacity'!$I$58:$P$64,7,FALSE)*$C177*K$103),0)</f>
        <v>0</v>
      </c>
      <c r="L177" s="413" t="str">
        <f t="shared" si="73"/>
        <v>NO</v>
      </c>
      <c r="M177" s="106"/>
      <c r="N177" s="877">
        <f>IF('Available Energy and Dispatch'!$E177&gt;$D177,$D177,IF('Available Energy and Dispatch'!$E177&lt;$D177,'Available Energy and Dispatch'!$E177,$D177-'Available Energy and Dispatch'!$E177))</f>
        <v>0</v>
      </c>
      <c r="O177" s="878">
        <f>IF(($D177-'Available Energy and Dispatch'!$N177)&gt;'Available Energy and Dispatch'!$F177,'Available Energy and Dispatch'!$F177,$D177-'Available Energy and Dispatch'!$N177)</f>
        <v>0</v>
      </c>
      <c r="P177" s="879">
        <f>IF(($D177-SUM('Available Energy and Dispatch'!$N177:$O177))&gt;'Available Energy and Dispatch'!$G177,'Available Energy and Dispatch'!$G177,(($D177-SUM('Available Energy and Dispatch'!$N177:$O177))))</f>
        <v>0</v>
      </c>
      <c r="Q177" s="879">
        <f>IF(($D177-SUM('Available Energy and Dispatch'!$N177:$P177))&gt;'Available Energy and Dispatch'!$H177,'Available Energy and Dispatch'!$H177,($D177-SUM('Available Energy and Dispatch'!$N177:$P177)))</f>
        <v>0</v>
      </c>
      <c r="R177" s="879">
        <f>IF(($D177-SUM('Available Energy and Dispatch'!$N177:$Q177))&gt;'Available Energy and Dispatch'!$I177,'Available Energy and Dispatch'!$I177,($D177-SUM('Available Energy and Dispatch'!$N177:$Q177)))</f>
        <v>0</v>
      </c>
      <c r="S177" s="879">
        <f>IF(($D177-SUM('Available Energy and Dispatch'!$N177:$R177))&gt;'Available Energy and Dispatch'!$J177,'Available Energy and Dispatch'!$J177,$D177-SUM('Available Energy and Dispatch'!$N177:$R177))</f>
        <v>0</v>
      </c>
      <c r="T177" s="879">
        <f>IF(IF('Available Energy and Dispatch'!$K177=0,"0",$D177-SUM($N177:$S177))&gt;'Available Energy and Dispatch'!$K177,'Available Energy and Dispatch'!$K177,IF('Available Energy and Dispatch'!$K177=0,"0",$D177-SUM($N177:$S177)))</f>
        <v>0</v>
      </c>
      <c r="U177" s="447">
        <f t="shared" si="74"/>
        <v>-2269</v>
      </c>
    </row>
    <row r="178" spans="2:21" x14ac:dyDescent="0.25">
      <c r="B178" s="409" t="s">
        <v>45</v>
      </c>
      <c r="C178" s="410">
        <f t="shared" si="72"/>
        <v>744</v>
      </c>
      <c r="D178" s="411">
        <f>Parameters!O44</f>
        <v>2377</v>
      </c>
      <c r="E178" s="438">
        <f>IFERROR(IF(E$102="Solar",(SUMIFS('Dependable Capacity'!$F$64:$F$69,'Dependable Capacity'!$C$64:$C$69,'Available Energy and Dispatch'!$B$169)*'Available Energy and Dispatch'!E$103*'Available Energy and Dispatch'!$C178),HLOOKUP(E$102,'Dependable Capacity'!$I$58:$P$64,7,FALSE)*$C178*E$103),0)</f>
        <v>0</v>
      </c>
      <c r="F178" s="438">
        <f>IFERROR(IF(F$102="Solar",(SUMIFS('Dependable Capacity'!$F$64:$F$69,'Dependable Capacity'!$C$64:$C$69,'Available Energy and Dispatch'!$B$169)*'Available Energy and Dispatch'!F$103*'Available Energy and Dispatch'!$C178),HLOOKUP(F$102,'Dependable Capacity'!$I$58:$P$64,7,FALSE)*$C178*F$103),0)</f>
        <v>0</v>
      </c>
      <c r="G178" s="438">
        <f>IFERROR(IF(G$102="Solar",(SUMIFS('Dependable Capacity'!$F$64:$F$69,'Dependable Capacity'!$C$64:$C$69,'Available Energy and Dispatch'!$B$169)*'Available Energy and Dispatch'!G$103*'Available Energy and Dispatch'!$C178),HLOOKUP(G$102,'Dependable Capacity'!$I$58:$P$64,7,FALSE)*$C178*G$103),0)</f>
        <v>0</v>
      </c>
      <c r="H178" s="438">
        <f>IFERROR(IF(H$102="Solar",(SUMIFS('Dependable Capacity'!$F$64:$F$69,'Dependable Capacity'!$C$64:$C$69,'Available Energy and Dispatch'!$B$169)*'Available Energy and Dispatch'!H$103*'Available Energy and Dispatch'!$C178),HLOOKUP(H$102,'Dependable Capacity'!$I$58:$P$64,7,FALSE)*$C178*H$103),0)</f>
        <v>0</v>
      </c>
      <c r="I178" s="438">
        <f>IFERROR(IF(I$102="Solar",(SUMIFS('Dependable Capacity'!$F$64:$F$69,'Dependable Capacity'!$C$64:$C$69,'Available Energy and Dispatch'!$B$169)*'Available Energy and Dispatch'!I$103*'Available Energy and Dispatch'!$C178),HLOOKUP(I$102,'Dependable Capacity'!$I$58:$P$64,7,FALSE)*$C178*I$103),0)</f>
        <v>0</v>
      </c>
      <c r="J178" s="438">
        <f>IFERROR(IF(J$102="Solar",(SUMIFS('Dependable Capacity'!$F$64:$F$69,'Dependable Capacity'!$C$64:$C$69,'Available Energy and Dispatch'!$B$169)*'Available Energy and Dispatch'!J$103*'Available Energy and Dispatch'!$C178),HLOOKUP(J$102,'Dependable Capacity'!$I$58:$P$64,7,FALSE)*$C178*J$103),0)</f>
        <v>0</v>
      </c>
      <c r="K178" s="438">
        <f>IFERROR(IF(K$102="Solar",(SUMIFS('Dependable Capacity'!$F$64:$F$69,'Dependable Capacity'!$C$64:$C$69,'Available Energy and Dispatch'!$B$169)*'Available Energy and Dispatch'!K$103*'Available Energy and Dispatch'!$C178),HLOOKUP(K$102,'Dependable Capacity'!$I$58:$P$64,7,FALSE)*$C178*K$103),0)</f>
        <v>0</v>
      </c>
      <c r="L178" s="413" t="str">
        <f t="shared" si="73"/>
        <v>NO</v>
      </c>
      <c r="M178" s="106"/>
      <c r="N178" s="877">
        <f>IF('Available Energy and Dispatch'!$E178&gt;$D178,$D178,IF('Available Energy and Dispatch'!$E178&lt;$D178,'Available Energy and Dispatch'!$E178,$D178-'Available Energy and Dispatch'!$E178))</f>
        <v>0</v>
      </c>
      <c r="O178" s="878">
        <f>IF(($D178-'Available Energy and Dispatch'!$N178)&gt;'Available Energy and Dispatch'!$F178,'Available Energy and Dispatch'!$F178,$D178-'Available Energy and Dispatch'!$N178)</f>
        <v>0</v>
      </c>
      <c r="P178" s="879">
        <f>IF(($D178-SUM('Available Energy and Dispatch'!$N178:$O178))&gt;'Available Energy and Dispatch'!$G178,'Available Energy and Dispatch'!$G178,(($D178-SUM('Available Energy and Dispatch'!$N178:$O178))))</f>
        <v>0</v>
      </c>
      <c r="Q178" s="879">
        <f>IF(($D178-SUM('Available Energy and Dispatch'!$N178:$P178))&gt;'Available Energy and Dispatch'!$H178,'Available Energy and Dispatch'!$H178,($D178-SUM('Available Energy and Dispatch'!$N178:$P178)))</f>
        <v>0</v>
      </c>
      <c r="R178" s="879">
        <f>IF(($D178-SUM('Available Energy and Dispatch'!$N178:$Q178))&gt;'Available Energy and Dispatch'!$I178,'Available Energy and Dispatch'!$I178,($D178-SUM('Available Energy and Dispatch'!$N178:$Q178)))</f>
        <v>0</v>
      </c>
      <c r="S178" s="879">
        <f>IF(($D178-SUM('Available Energy and Dispatch'!$N178:$R178))&gt;'Available Energy and Dispatch'!$J178,'Available Energy and Dispatch'!$J178,$D178-SUM('Available Energy and Dispatch'!$N178:$R178))</f>
        <v>0</v>
      </c>
      <c r="T178" s="879">
        <f>IF(IF('Available Energy and Dispatch'!$K178=0,"0",$D178-SUM($N178:$S178))&gt;'Available Energy and Dispatch'!$K178,'Available Energy and Dispatch'!$K178,IF('Available Energy and Dispatch'!$K178=0,"0",$D178-SUM($N178:$S178)))</f>
        <v>0</v>
      </c>
      <c r="U178" s="447">
        <f t="shared" si="74"/>
        <v>-2377</v>
      </c>
    </row>
    <row r="179" spans="2:21" x14ac:dyDescent="0.25">
      <c r="B179" s="409" t="s">
        <v>46</v>
      </c>
      <c r="C179" s="410">
        <f t="shared" si="72"/>
        <v>744</v>
      </c>
      <c r="D179" s="411">
        <f>Parameters!O45</f>
        <v>2372</v>
      </c>
      <c r="E179" s="438">
        <f>IFERROR(IF(E$102="Solar",(SUMIFS('Dependable Capacity'!$F$64:$F$69,'Dependable Capacity'!$C$64:$C$69,'Available Energy and Dispatch'!$B$169)*'Available Energy and Dispatch'!E$103*'Available Energy and Dispatch'!$C179),HLOOKUP(E$102,'Dependable Capacity'!$I$58:$P$64,7,FALSE)*$C179*E$103),0)</f>
        <v>0</v>
      </c>
      <c r="F179" s="438">
        <f>IFERROR(IF(F$102="Solar",(SUMIFS('Dependable Capacity'!$F$64:$F$69,'Dependable Capacity'!$C$64:$C$69,'Available Energy and Dispatch'!$B$169)*'Available Energy and Dispatch'!F$103*'Available Energy and Dispatch'!$C179),HLOOKUP(F$102,'Dependable Capacity'!$I$58:$P$64,7,FALSE)*$C179*F$103),0)</f>
        <v>0</v>
      </c>
      <c r="G179" s="438">
        <f>IFERROR(IF(G$102="Solar",(SUMIFS('Dependable Capacity'!$F$64:$F$69,'Dependable Capacity'!$C$64:$C$69,'Available Energy and Dispatch'!$B$169)*'Available Energy and Dispatch'!G$103*'Available Energy and Dispatch'!$C179),HLOOKUP(G$102,'Dependable Capacity'!$I$58:$P$64,7,FALSE)*$C179*G$103),0)</f>
        <v>0</v>
      </c>
      <c r="H179" s="438">
        <f>IFERROR(IF(H$102="Solar",(SUMIFS('Dependable Capacity'!$F$64:$F$69,'Dependable Capacity'!$C$64:$C$69,'Available Energy and Dispatch'!$B$169)*'Available Energy and Dispatch'!H$103*'Available Energy and Dispatch'!$C179),HLOOKUP(H$102,'Dependable Capacity'!$I$58:$P$64,7,FALSE)*$C179*H$103),0)</f>
        <v>0</v>
      </c>
      <c r="I179" s="438">
        <f>IFERROR(IF(I$102="Solar",(SUMIFS('Dependable Capacity'!$F$64:$F$69,'Dependable Capacity'!$C$64:$C$69,'Available Energy and Dispatch'!$B$169)*'Available Energy and Dispatch'!I$103*'Available Energy and Dispatch'!$C179),HLOOKUP(I$102,'Dependable Capacity'!$I$58:$P$64,7,FALSE)*$C179*I$103),0)</f>
        <v>0</v>
      </c>
      <c r="J179" s="438">
        <f>IFERROR(IF(J$102="Solar",(SUMIFS('Dependable Capacity'!$F$64:$F$69,'Dependable Capacity'!$C$64:$C$69,'Available Energy and Dispatch'!$B$169)*'Available Energy and Dispatch'!J$103*'Available Energy and Dispatch'!$C179),HLOOKUP(J$102,'Dependable Capacity'!$I$58:$P$64,7,FALSE)*$C179*J$103),0)</f>
        <v>0</v>
      </c>
      <c r="K179" s="438">
        <f>IFERROR(IF(K$102="Solar",(SUMIFS('Dependable Capacity'!$F$64:$F$69,'Dependable Capacity'!$C$64:$C$69,'Available Energy and Dispatch'!$B$169)*'Available Energy and Dispatch'!K$103*'Available Energy and Dispatch'!$C179),HLOOKUP(K$102,'Dependable Capacity'!$I$58:$P$64,7,FALSE)*$C179*K$103),0)</f>
        <v>0</v>
      </c>
      <c r="L179" s="413" t="str">
        <f t="shared" si="73"/>
        <v>NO</v>
      </c>
      <c r="M179" s="106"/>
      <c r="N179" s="877">
        <f>IF('Available Energy and Dispatch'!$E179&gt;$D179,$D179,IF('Available Energy and Dispatch'!$E179&lt;$D179,'Available Energy and Dispatch'!$E179,$D179-'Available Energy and Dispatch'!$E179))</f>
        <v>0</v>
      </c>
      <c r="O179" s="878">
        <f>IF(($D179-'Available Energy and Dispatch'!$N179)&gt;'Available Energy and Dispatch'!$F179,'Available Energy and Dispatch'!$F179,$D179-'Available Energy and Dispatch'!$N179)</f>
        <v>0</v>
      </c>
      <c r="P179" s="879">
        <f>IF(($D179-SUM('Available Energy and Dispatch'!$N179:$O179))&gt;'Available Energy and Dispatch'!$G179,'Available Energy and Dispatch'!$G179,(($D179-SUM('Available Energy and Dispatch'!$N179:$O179))))</f>
        <v>0</v>
      </c>
      <c r="Q179" s="879">
        <f>IF(($D179-SUM('Available Energy and Dispatch'!$N179:$P179))&gt;'Available Energy and Dispatch'!$H179,'Available Energy and Dispatch'!$H179,($D179-SUM('Available Energy and Dispatch'!$N179:$P179)))</f>
        <v>0</v>
      </c>
      <c r="R179" s="879">
        <f>IF(($D179-SUM('Available Energy and Dispatch'!$N179:$Q179))&gt;'Available Energy and Dispatch'!$I179,'Available Energy and Dispatch'!$I179,($D179-SUM('Available Energy and Dispatch'!$N179:$Q179)))</f>
        <v>0</v>
      </c>
      <c r="S179" s="879">
        <f>IF(($D179-SUM('Available Energy and Dispatch'!$N179:$R179))&gt;'Available Energy and Dispatch'!$J179,'Available Energy and Dispatch'!$J179,$D179-SUM('Available Energy and Dispatch'!$N179:$R179))</f>
        <v>0</v>
      </c>
      <c r="T179" s="879">
        <f>IF(IF('Available Energy and Dispatch'!$K179=0,"0",$D179-SUM($N179:$S179))&gt;'Available Energy and Dispatch'!$K179,'Available Energy and Dispatch'!$K179,IF('Available Energy and Dispatch'!$K179=0,"0",$D179-SUM($N179:$S179)))</f>
        <v>0</v>
      </c>
      <c r="U179" s="447">
        <f t="shared" si="74"/>
        <v>-2372</v>
      </c>
    </row>
    <row r="180" spans="2:21" x14ac:dyDescent="0.25">
      <c r="B180" s="409" t="s">
        <v>47</v>
      </c>
      <c r="C180" s="410">
        <f t="shared" si="72"/>
        <v>720</v>
      </c>
      <c r="D180" s="411">
        <f>Parameters!O46</f>
        <v>2633</v>
      </c>
      <c r="E180" s="438">
        <f>IFERROR(IF(E$102="Solar",(SUMIFS('Dependable Capacity'!$F$64:$F$69,'Dependable Capacity'!$C$64:$C$69,'Available Energy and Dispatch'!$B$169)*'Available Energy and Dispatch'!E$103*'Available Energy and Dispatch'!$C180),HLOOKUP(E$102,'Dependable Capacity'!$I$58:$P$64,7,FALSE)*$C180*E$103),0)</f>
        <v>0</v>
      </c>
      <c r="F180" s="438">
        <f>IFERROR(IF(F$102="Solar",(SUMIFS('Dependable Capacity'!$F$64:$F$69,'Dependable Capacity'!$C$64:$C$69,'Available Energy and Dispatch'!$B$169)*'Available Energy and Dispatch'!F$103*'Available Energy and Dispatch'!$C180),HLOOKUP(F$102,'Dependable Capacity'!$I$58:$P$64,7,FALSE)*$C180*F$103),0)</f>
        <v>0</v>
      </c>
      <c r="G180" s="438">
        <f>IFERROR(IF(G$102="Solar",(SUMIFS('Dependable Capacity'!$F$64:$F$69,'Dependable Capacity'!$C$64:$C$69,'Available Energy and Dispatch'!$B$169)*'Available Energy and Dispatch'!G$103*'Available Energy and Dispatch'!$C180),HLOOKUP(G$102,'Dependable Capacity'!$I$58:$P$64,7,FALSE)*$C180*G$103),0)</f>
        <v>0</v>
      </c>
      <c r="H180" s="438">
        <f>IFERROR(IF(H$102="Solar",(SUMIFS('Dependable Capacity'!$F$64:$F$69,'Dependable Capacity'!$C$64:$C$69,'Available Energy and Dispatch'!$B$169)*'Available Energy and Dispatch'!H$103*'Available Energy and Dispatch'!$C180),HLOOKUP(H$102,'Dependable Capacity'!$I$58:$P$64,7,FALSE)*$C180*H$103),0)</f>
        <v>0</v>
      </c>
      <c r="I180" s="438">
        <f>IFERROR(IF(I$102="Solar",(SUMIFS('Dependable Capacity'!$F$64:$F$69,'Dependable Capacity'!$C$64:$C$69,'Available Energy and Dispatch'!$B$169)*'Available Energy and Dispatch'!I$103*'Available Energy and Dispatch'!$C180),HLOOKUP(I$102,'Dependable Capacity'!$I$58:$P$64,7,FALSE)*$C180*I$103),0)</f>
        <v>0</v>
      </c>
      <c r="J180" s="438">
        <f>IFERROR(IF(J$102="Solar",(SUMIFS('Dependable Capacity'!$F$64:$F$69,'Dependable Capacity'!$C$64:$C$69,'Available Energy and Dispatch'!$B$169)*'Available Energy and Dispatch'!J$103*'Available Energy and Dispatch'!$C180),HLOOKUP(J$102,'Dependable Capacity'!$I$58:$P$64,7,FALSE)*$C180*J$103),0)</f>
        <v>0</v>
      </c>
      <c r="K180" s="438">
        <f>IFERROR(IF(K$102="Solar",(SUMIFS('Dependable Capacity'!$F$64:$F$69,'Dependable Capacity'!$C$64:$C$69,'Available Energy and Dispatch'!$B$169)*'Available Energy and Dispatch'!K$103*'Available Energy and Dispatch'!$C180),HLOOKUP(K$102,'Dependable Capacity'!$I$58:$P$64,7,FALSE)*$C180*K$103),0)</f>
        <v>0</v>
      </c>
      <c r="L180" s="413" t="str">
        <f t="shared" si="73"/>
        <v>NO</v>
      </c>
      <c r="M180" s="106"/>
      <c r="N180" s="877">
        <f>IF('Available Energy and Dispatch'!$E180&gt;$D180,$D180,IF('Available Energy and Dispatch'!$E180&lt;$D180,'Available Energy and Dispatch'!$E180,$D180-'Available Energy and Dispatch'!$E180))</f>
        <v>0</v>
      </c>
      <c r="O180" s="878">
        <f>IF(($D180-'Available Energy and Dispatch'!$N180)&gt;'Available Energy and Dispatch'!$F180,'Available Energy and Dispatch'!$F180,$D180-'Available Energy and Dispatch'!$N180)</f>
        <v>0</v>
      </c>
      <c r="P180" s="879">
        <f>IF(($D180-SUM('Available Energy and Dispatch'!$N180:$O180))&gt;'Available Energy and Dispatch'!$G180,'Available Energy and Dispatch'!$G180,(($D180-SUM('Available Energy and Dispatch'!$N180:$O180))))</f>
        <v>0</v>
      </c>
      <c r="Q180" s="879">
        <f>IF(($D180-SUM('Available Energy and Dispatch'!$N180:$P180))&gt;'Available Energy and Dispatch'!$H180,'Available Energy and Dispatch'!$H180,($D180-SUM('Available Energy and Dispatch'!$N180:$P180)))</f>
        <v>0</v>
      </c>
      <c r="R180" s="879">
        <f>IF(($D180-SUM('Available Energy and Dispatch'!$N180:$Q180))&gt;'Available Energy and Dispatch'!$I180,'Available Energy and Dispatch'!$I180,($D180-SUM('Available Energy and Dispatch'!$N180:$Q180)))</f>
        <v>0</v>
      </c>
      <c r="S180" s="879">
        <f>IF(($D180-SUM('Available Energy and Dispatch'!$N180:$R180))&gt;'Available Energy and Dispatch'!$J180,'Available Energy and Dispatch'!$J180,$D180-SUM('Available Energy and Dispatch'!$N180:$R180))</f>
        <v>0</v>
      </c>
      <c r="T180" s="879">
        <f>IF(IF('Available Energy and Dispatch'!$K180=0,"0",$D180-SUM($N180:$S180))&gt;'Available Energy and Dispatch'!$K180,'Available Energy and Dispatch'!$K180,IF('Available Energy and Dispatch'!$K180=0,"0",$D180-SUM($N180:$S180)))</f>
        <v>0</v>
      </c>
      <c r="U180" s="447">
        <f t="shared" si="74"/>
        <v>-2633</v>
      </c>
    </row>
    <row r="181" spans="2:21" x14ac:dyDescent="0.25">
      <c r="B181" s="409" t="s">
        <v>48</v>
      </c>
      <c r="C181" s="410">
        <f t="shared" si="72"/>
        <v>744</v>
      </c>
      <c r="D181" s="411">
        <f>Parameters!O47</f>
        <v>2755</v>
      </c>
      <c r="E181" s="438">
        <f>IFERROR(IF(E$102="Solar",(SUMIFS('Dependable Capacity'!$F$64:$F$69,'Dependable Capacity'!$C$64:$C$69,'Available Energy and Dispatch'!$B$169)*'Available Energy and Dispatch'!E$103*'Available Energy and Dispatch'!$C181),HLOOKUP(E$102,'Dependable Capacity'!$I$58:$P$64,7,FALSE)*$C181*E$103),0)</f>
        <v>0</v>
      </c>
      <c r="F181" s="438">
        <f>IFERROR(IF(F$102="Solar",(SUMIFS('Dependable Capacity'!$F$64:$F$69,'Dependable Capacity'!$C$64:$C$69,'Available Energy and Dispatch'!$B$169)*'Available Energy and Dispatch'!F$103*'Available Energy and Dispatch'!$C181),HLOOKUP(F$102,'Dependable Capacity'!$I$58:$P$64,7,FALSE)*$C181*F$103),0)</f>
        <v>0</v>
      </c>
      <c r="G181" s="438">
        <f>IFERROR(IF(G$102="Solar",(SUMIFS('Dependable Capacity'!$F$64:$F$69,'Dependable Capacity'!$C$64:$C$69,'Available Energy and Dispatch'!$B$169)*'Available Energy and Dispatch'!G$103*'Available Energy and Dispatch'!$C181),HLOOKUP(G$102,'Dependable Capacity'!$I$58:$P$64,7,FALSE)*$C181*G$103),0)</f>
        <v>0</v>
      </c>
      <c r="H181" s="438">
        <f>IFERROR(IF(H$102="Solar",(SUMIFS('Dependable Capacity'!$F$64:$F$69,'Dependable Capacity'!$C$64:$C$69,'Available Energy and Dispatch'!$B$169)*'Available Energy and Dispatch'!H$103*'Available Energy and Dispatch'!$C181),HLOOKUP(H$102,'Dependable Capacity'!$I$58:$P$64,7,FALSE)*$C181*H$103),0)</f>
        <v>0</v>
      </c>
      <c r="I181" s="438">
        <f>IFERROR(IF(I$102="Solar",(SUMIFS('Dependable Capacity'!$F$64:$F$69,'Dependable Capacity'!$C$64:$C$69,'Available Energy and Dispatch'!$B$169)*'Available Energy and Dispatch'!I$103*'Available Energy and Dispatch'!$C181),HLOOKUP(I$102,'Dependable Capacity'!$I$58:$P$64,7,FALSE)*$C181*I$103),0)</f>
        <v>0</v>
      </c>
      <c r="J181" s="438">
        <f>IFERROR(IF(J$102="Solar",(SUMIFS('Dependable Capacity'!$F$64:$F$69,'Dependable Capacity'!$C$64:$C$69,'Available Energy and Dispatch'!$B$169)*'Available Energy and Dispatch'!J$103*'Available Energy and Dispatch'!$C181),HLOOKUP(J$102,'Dependable Capacity'!$I$58:$P$64,7,FALSE)*$C181*J$103),0)</f>
        <v>0</v>
      </c>
      <c r="K181" s="438">
        <f>IFERROR(IF(K$102="Solar",(SUMIFS('Dependable Capacity'!$F$64:$F$69,'Dependable Capacity'!$C$64:$C$69,'Available Energy and Dispatch'!$B$169)*'Available Energy and Dispatch'!K$103*'Available Energy and Dispatch'!$C181),HLOOKUP(K$102,'Dependable Capacity'!$I$58:$P$64,7,FALSE)*$C181*K$103),0)</f>
        <v>0</v>
      </c>
      <c r="L181" s="413" t="str">
        <f t="shared" si="73"/>
        <v>NO</v>
      </c>
      <c r="M181" s="106"/>
      <c r="N181" s="877">
        <f>IF('Available Energy and Dispatch'!$E181&gt;$D181,$D181,IF('Available Energy and Dispatch'!$E181&lt;$D181,'Available Energy and Dispatch'!$E181,$D181-'Available Energy and Dispatch'!$E181))</f>
        <v>0</v>
      </c>
      <c r="O181" s="878">
        <f>IF(($D181-'Available Energy and Dispatch'!$N181)&gt;'Available Energy and Dispatch'!$F181,'Available Energy and Dispatch'!$F181,$D181-'Available Energy and Dispatch'!$N181)</f>
        <v>0</v>
      </c>
      <c r="P181" s="879">
        <f>IF(($D181-SUM('Available Energy and Dispatch'!$N181:$O181))&gt;'Available Energy and Dispatch'!$G181,'Available Energy and Dispatch'!$G181,(($D181-SUM('Available Energy and Dispatch'!$N181:$O181))))</f>
        <v>0</v>
      </c>
      <c r="Q181" s="879">
        <f>IF(($D181-SUM('Available Energy and Dispatch'!$N181:$P181))&gt;'Available Energy and Dispatch'!$H181,'Available Energy and Dispatch'!$H181,($D181-SUM('Available Energy and Dispatch'!$N181:$P181)))</f>
        <v>0</v>
      </c>
      <c r="R181" s="879">
        <f>IF(($D181-SUM('Available Energy and Dispatch'!$N181:$Q181))&gt;'Available Energy and Dispatch'!$I181,'Available Energy and Dispatch'!$I181,($D181-SUM('Available Energy and Dispatch'!$N181:$Q181)))</f>
        <v>0</v>
      </c>
      <c r="S181" s="879">
        <f>IF(($D181-SUM('Available Energy and Dispatch'!$N181:$R181))&gt;'Available Energy and Dispatch'!$J181,'Available Energy and Dispatch'!$J181,$D181-SUM('Available Energy and Dispatch'!$N181:$R181))</f>
        <v>0</v>
      </c>
      <c r="T181" s="879">
        <f>IF(IF('Available Energy and Dispatch'!$K181=0,"0",$D181-SUM($N181:$S181))&gt;'Available Energy and Dispatch'!$K181,'Available Energy and Dispatch'!$K181,IF('Available Energy and Dispatch'!$K181=0,"0",$D181-SUM($N181:$S181)))</f>
        <v>0</v>
      </c>
      <c r="U181" s="447">
        <f t="shared" si="74"/>
        <v>-2755</v>
      </c>
    </row>
    <row r="182" spans="2:21" x14ac:dyDescent="0.25">
      <c r="B182" s="409" t="s">
        <v>49</v>
      </c>
      <c r="C182" s="410">
        <f t="shared" si="72"/>
        <v>720</v>
      </c>
      <c r="D182" s="411">
        <f>Parameters!O48</f>
        <v>2581</v>
      </c>
      <c r="E182" s="438">
        <f>IFERROR(IF(E$102="Solar",(SUMIFS('Dependable Capacity'!$F$64:$F$69,'Dependable Capacity'!$C$64:$C$69,'Available Energy and Dispatch'!$B$169)*'Available Energy and Dispatch'!E$103*'Available Energy and Dispatch'!$C182),HLOOKUP(E$102,'Dependable Capacity'!$I$58:$P$64,7,FALSE)*$C182*E$103),0)</f>
        <v>0</v>
      </c>
      <c r="F182" s="438">
        <f>IFERROR(IF(F$102="Solar",(SUMIFS('Dependable Capacity'!$F$64:$F$69,'Dependable Capacity'!$C$64:$C$69,'Available Energy and Dispatch'!$B$169)*'Available Energy and Dispatch'!F$103*'Available Energy and Dispatch'!$C182),HLOOKUP(F$102,'Dependable Capacity'!$I$58:$P$64,7,FALSE)*$C182*F$103),0)</f>
        <v>0</v>
      </c>
      <c r="G182" s="438">
        <f>IFERROR(IF(G$102="Solar",(SUMIFS('Dependable Capacity'!$F$64:$F$69,'Dependable Capacity'!$C$64:$C$69,'Available Energy and Dispatch'!$B$169)*'Available Energy and Dispatch'!G$103*'Available Energy and Dispatch'!$C182),HLOOKUP(G$102,'Dependable Capacity'!$I$58:$P$64,7,FALSE)*$C182*G$103),0)</f>
        <v>0</v>
      </c>
      <c r="H182" s="438">
        <f>IFERROR(IF(H$102="Solar",(SUMIFS('Dependable Capacity'!$F$64:$F$69,'Dependable Capacity'!$C$64:$C$69,'Available Energy and Dispatch'!$B$169)*'Available Energy and Dispatch'!H$103*'Available Energy and Dispatch'!$C182),HLOOKUP(H$102,'Dependable Capacity'!$I$58:$P$64,7,FALSE)*$C182*H$103),0)</f>
        <v>0</v>
      </c>
      <c r="I182" s="438">
        <f>IFERROR(IF(I$102="Solar",(SUMIFS('Dependable Capacity'!$F$64:$F$69,'Dependable Capacity'!$C$64:$C$69,'Available Energy and Dispatch'!$B$169)*'Available Energy and Dispatch'!I$103*'Available Energy and Dispatch'!$C182),HLOOKUP(I$102,'Dependable Capacity'!$I$58:$P$64,7,FALSE)*$C182*I$103),0)</f>
        <v>0</v>
      </c>
      <c r="J182" s="438">
        <f>IFERROR(IF(J$102="Solar",(SUMIFS('Dependable Capacity'!$F$64:$F$69,'Dependable Capacity'!$C$64:$C$69,'Available Energy and Dispatch'!$B$169)*'Available Energy and Dispatch'!J$103*'Available Energy and Dispatch'!$C182),HLOOKUP(J$102,'Dependable Capacity'!$I$58:$P$64,7,FALSE)*$C182*J$103),0)</f>
        <v>0</v>
      </c>
      <c r="K182" s="438">
        <f>IFERROR(IF(K$102="Solar",(SUMIFS('Dependable Capacity'!$F$64:$F$69,'Dependable Capacity'!$C$64:$C$69,'Available Energy and Dispatch'!$B$169)*'Available Energy and Dispatch'!K$103*'Available Energy and Dispatch'!$C182),HLOOKUP(K$102,'Dependable Capacity'!$I$58:$P$64,7,FALSE)*$C182*K$103),0)</f>
        <v>0</v>
      </c>
      <c r="L182" s="413" t="str">
        <f t="shared" si="73"/>
        <v>NO</v>
      </c>
      <c r="M182" s="106"/>
      <c r="N182" s="877">
        <f>IF('Available Energy and Dispatch'!$E182&gt;$D182,$D182,IF('Available Energy and Dispatch'!$E182&lt;$D182,'Available Energy and Dispatch'!$E182,$D182-'Available Energy and Dispatch'!$E182))</f>
        <v>0</v>
      </c>
      <c r="O182" s="878">
        <f>IF(($D182-'Available Energy and Dispatch'!$N182)&gt;'Available Energy and Dispatch'!$F182,'Available Energy and Dispatch'!$F182,$D182-'Available Energy and Dispatch'!$N182)</f>
        <v>0</v>
      </c>
      <c r="P182" s="879">
        <f>IF(($D182-SUM('Available Energy and Dispatch'!$N182:$O182))&gt;'Available Energy and Dispatch'!$G182,'Available Energy and Dispatch'!$G182,(($D182-SUM('Available Energy and Dispatch'!$N182:$O182))))</f>
        <v>0</v>
      </c>
      <c r="Q182" s="879">
        <f>IF(($D182-SUM('Available Energy and Dispatch'!$N182:$P182))&gt;'Available Energy and Dispatch'!$H182,'Available Energy and Dispatch'!$H182,($D182-SUM('Available Energy and Dispatch'!$N182:$P182)))</f>
        <v>0</v>
      </c>
      <c r="R182" s="879">
        <f>IF(($D182-SUM('Available Energy and Dispatch'!$N182:$Q182))&gt;'Available Energy and Dispatch'!$I182,'Available Energy and Dispatch'!$I182,($D182-SUM('Available Energy and Dispatch'!$N182:$Q182)))</f>
        <v>0</v>
      </c>
      <c r="S182" s="879">
        <f>IF(($D182-SUM('Available Energy and Dispatch'!$N182:$R182))&gt;'Available Energy and Dispatch'!$J182,'Available Energy and Dispatch'!$J182,$D182-SUM('Available Energy and Dispatch'!$N182:$R182))</f>
        <v>0</v>
      </c>
      <c r="T182" s="879">
        <f>IF(IF('Available Energy and Dispatch'!$K182=0,"0",$D182-SUM($N182:$S182))&gt;'Available Energy and Dispatch'!$K182,'Available Energy and Dispatch'!$K182,IF('Available Energy and Dispatch'!$K182=0,"0",$D182-SUM($N182:$S182)))</f>
        <v>0</v>
      </c>
      <c r="U182" s="447">
        <f t="shared" si="74"/>
        <v>-2581</v>
      </c>
    </row>
    <row r="183" spans="2:21" x14ac:dyDescent="0.25">
      <c r="B183" s="409"/>
      <c r="C183" s="843"/>
      <c r="D183" s="439">
        <f>SUM(D171:D182)</f>
        <v>30234</v>
      </c>
      <c r="E183" s="477">
        <f t="shared" ref="E183:K183" si="75">SUM(E171:E182)</f>
        <v>0</v>
      </c>
      <c r="F183" s="477">
        <f t="shared" si="75"/>
        <v>0</v>
      </c>
      <c r="G183" s="478">
        <f t="shared" si="75"/>
        <v>0</v>
      </c>
      <c r="H183" s="478">
        <f t="shared" si="75"/>
        <v>0</v>
      </c>
      <c r="I183" s="478">
        <f t="shared" si="75"/>
        <v>0</v>
      </c>
      <c r="J183" s="478">
        <f t="shared" si="75"/>
        <v>0</v>
      </c>
      <c r="K183" s="478">
        <f t="shared" si="75"/>
        <v>0</v>
      </c>
      <c r="L183" s="413"/>
      <c r="M183" s="106"/>
      <c r="N183" s="510">
        <f>SUM(N171:N182)</f>
        <v>0</v>
      </c>
      <c r="O183" s="440">
        <f t="shared" ref="O183" si="76">SUM(O171:O182)</f>
        <v>0</v>
      </c>
      <c r="P183" s="511">
        <f t="shared" ref="P183" si="77">SUM(P171:P182)</f>
        <v>0</v>
      </c>
      <c r="Q183" s="511">
        <f t="shared" ref="Q183" si="78">SUM(Q171:Q182)</f>
        <v>0</v>
      </c>
      <c r="R183" s="511">
        <f t="shared" ref="R183" si="79">SUM(R171:R182)</f>
        <v>0</v>
      </c>
      <c r="S183" s="511">
        <f t="shared" ref="S183" si="80">SUM(S171:S182)</f>
        <v>0</v>
      </c>
      <c r="T183" s="511">
        <f t="shared" ref="T183" si="81">SUM(T171:T182)</f>
        <v>0</v>
      </c>
      <c r="U183" s="880"/>
    </row>
    <row r="184" spans="2:21" s="53" customFormat="1" ht="13.8" thickBot="1" x14ac:dyDescent="0.3">
      <c r="B184" s="881"/>
      <c r="C184" s="882"/>
      <c r="D184" s="882"/>
      <c r="E184" s="845"/>
      <c r="F184" s="845"/>
      <c r="G184" s="845"/>
      <c r="H184" s="846"/>
      <c r="I184" s="845"/>
      <c r="J184" s="845"/>
      <c r="K184" s="845"/>
      <c r="L184" s="847"/>
      <c r="M184" s="54"/>
      <c r="N184" s="848"/>
      <c r="O184" s="846"/>
      <c r="P184" s="845"/>
      <c r="Q184" s="845"/>
      <c r="R184" s="845"/>
      <c r="S184" s="845"/>
      <c r="T184" s="845"/>
      <c r="U184" s="849"/>
    </row>
    <row r="185" spans="2:21" s="53" customFormat="1" ht="13.8" thickBot="1" x14ac:dyDescent="0.3">
      <c r="B185" s="54"/>
      <c r="C185" s="54"/>
      <c r="D185" s="54"/>
      <c r="E185" s="54"/>
      <c r="F185" s="54"/>
      <c r="G185" s="54"/>
      <c r="H185" s="850"/>
      <c r="I185" s="54"/>
      <c r="J185" s="54"/>
      <c r="K185" s="54"/>
      <c r="L185" s="54"/>
      <c r="M185" s="54"/>
      <c r="N185" s="54"/>
      <c r="O185" s="850"/>
      <c r="P185" s="54"/>
      <c r="Q185" s="54"/>
      <c r="R185" s="54"/>
      <c r="S185" s="54"/>
      <c r="T185" s="54"/>
      <c r="U185" s="138"/>
    </row>
    <row r="186" spans="2:21" x14ac:dyDescent="0.25">
      <c r="B186" s="106"/>
      <c r="C186" s="57"/>
      <c r="D186" s="851"/>
      <c r="E186" s="1302" t="s">
        <v>296</v>
      </c>
      <c r="F186" s="1302"/>
      <c r="G186" s="1302"/>
      <c r="H186" s="1300" t="s">
        <v>297</v>
      </c>
      <c r="I186" s="1300"/>
      <c r="J186" s="1300"/>
      <c r="K186" s="1301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</row>
    <row r="187" spans="2:21" x14ac:dyDescent="0.25">
      <c r="B187" s="106"/>
      <c r="C187" s="184"/>
      <c r="D187" s="822" t="s">
        <v>223</v>
      </c>
      <c r="E187" s="481" t="s">
        <v>51</v>
      </c>
      <c r="F187" s="481" t="s">
        <v>50</v>
      </c>
      <c r="G187" s="481" t="s">
        <v>52</v>
      </c>
      <c r="H187" s="482" t="s">
        <v>206</v>
      </c>
      <c r="I187" s="482" t="s">
        <v>12</v>
      </c>
      <c r="J187" s="482" t="s">
        <v>177</v>
      </c>
      <c r="K187" s="483" t="s">
        <v>58</v>
      </c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</row>
    <row r="188" spans="2:21" x14ac:dyDescent="0.25">
      <c r="B188" s="106"/>
      <c r="C188" s="57"/>
      <c r="D188" s="484" t="s">
        <v>279</v>
      </c>
      <c r="E188" s="499">
        <f>'Levelized Bid Price @100% CUF'!AB67</f>
        <v>0</v>
      </c>
      <c r="F188" s="499">
        <f>'Levelized Bid Price @100% CUF'!AC67</f>
        <v>0</v>
      </c>
      <c r="G188" s="499">
        <f>'Levelized Bid Price @100% CUF'!AD67</f>
        <v>0</v>
      </c>
      <c r="H188" s="500">
        <f>'Levelized Bid Price @100% CUF'!AE67</f>
        <v>0</v>
      </c>
      <c r="I188" s="500">
        <f>'Levelized Bid Price @100% CUF'!AF67</f>
        <v>0</v>
      </c>
      <c r="J188" s="500">
        <f>'Levelized Bid Price @100% CUF'!AG67</f>
        <v>0</v>
      </c>
      <c r="K188" s="501">
        <f>'Levelized Bid Price @100% CUF'!AH67</f>
        <v>0</v>
      </c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</row>
    <row r="189" spans="2:21" x14ac:dyDescent="0.25">
      <c r="B189" s="106"/>
      <c r="C189" s="57"/>
      <c r="D189" s="488" t="s">
        <v>280</v>
      </c>
      <c r="E189" s="489" t="str">
        <f>IFERROR(IF(E$188=0,"",RANK(E$188,$E$188:$G$188,1))-(COUNTIF($E$188:$G$188,"0")),"")</f>
        <v/>
      </c>
      <c r="F189" s="489" t="str">
        <f>IFERROR(IF(F$188=0,"",RANK(F$188,$E$188:$G$188,1))-(COUNTIF($E$188:$G$188,"0")),"")</f>
        <v/>
      </c>
      <c r="G189" s="489" t="str">
        <f>IFERROR(IF(G$188=0,"",RANK(G$188,$E$188:$G$188,1))-(COUNTIF($E$188:$G$188,"0")),"")</f>
        <v/>
      </c>
      <c r="H189" s="490" t="str">
        <f>IFERROR(IF(H$188=0,"",RANK(H$188,$H$188:$K$188,1))-(COUNTIF($H$188:$K$188,"0")),"")</f>
        <v/>
      </c>
      <c r="I189" s="490" t="str">
        <f>IFERROR(IF(I$188=0,"",RANK(I$188,$H$188:$K$188,1))-(COUNTIF($H$188:$K$188,"0")),"")</f>
        <v/>
      </c>
      <c r="J189" s="490" t="str">
        <f>IFERROR(IF(J$188=0,"",RANK(J$188,$H$188:$K$188,1))-(COUNTIF($H$188:$K$188,"0")),"")</f>
        <v/>
      </c>
      <c r="K189" s="491" t="str">
        <f>IFERROR(IF(K$188=0,"",RANK(K$188,$H$188:$K$188,1))-(COUNTIF($H$188:$K$188,"0")),"")</f>
        <v/>
      </c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</row>
    <row r="190" spans="2:21" ht="13.8" thickBot="1" x14ac:dyDescent="0.3">
      <c r="B190" s="106"/>
      <c r="C190" s="57"/>
      <c r="D190" s="829" t="s">
        <v>223</v>
      </c>
      <c r="E190" s="830" t="s">
        <v>51</v>
      </c>
      <c r="F190" s="830" t="s">
        <v>50</v>
      </c>
      <c r="G190" s="830" t="s">
        <v>52</v>
      </c>
      <c r="H190" s="830" t="s">
        <v>206</v>
      </c>
      <c r="I190" s="830" t="s">
        <v>12</v>
      </c>
      <c r="J190" s="830" t="s">
        <v>177</v>
      </c>
      <c r="K190" s="831" t="s">
        <v>58</v>
      </c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</row>
    <row r="191" spans="2:21" ht="8.4" customHeight="1" x14ac:dyDescent="0.25">
      <c r="B191" s="106"/>
      <c r="C191" s="57"/>
      <c r="D191" s="832"/>
      <c r="E191" s="833"/>
      <c r="F191" s="833"/>
      <c r="G191" s="833"/>
      <c r="H191" s="833"/>
      <c r="I191" s="833"/>
      <c r="J191" s="833"/>
      <c r="K191" s="833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</row>
    <row r="192" spans="2:21" x14ac:dyDescent="0.25">
      <c r="B192" s="106"/>
      <c r="C192" s="54"/>
      <c r="D192" s="106"/>
      <c r="E192" s="1299" t="s">
        <v>296</v>
      </c>
      <c r="F192" s="1299"/>
      <c r="G192" s="1299"/>
      <c r="H192" s="1299" t="s">
        <v>297</v>
      </c>
      <c r="I192" s="1299"/>
      <c r="J192" s="1299"/>
      <c r="K192" s="1299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</row>
    <row r="193" spans="2:21" ht="16.2" thickBot="1" x14ac:dyDescent="0.35">
      <c r="B193" s="151" t="s">
        <v>232</v>
      </c>
      <c r="C193" s="106"/>
      <c r="D193" s="106"/>
      <c r="E193" s="834">
        <v>1</v>
      </c>
      <c r="F193" s="834">
        <v>2</v>
      </c>
      <c r="G193" s="834">
        <v>3</v>
      </c>
      <c r="H193" s="834">
        <v>1</v>
      </c>
      <c r="I193" s="834">
        <v>2</v>
      </c>
      <c r="J193" s="834">
        <v>3</v>
      </c>
      <c r="K193" s="834">
        <v>4</v>
      </c>
      <c r="L193" s="106"/>
      <c r="M193" s="106"/>
      <c r="N193" s="816" t="s">
        <v>237</v>
      </c>
      <c r="O193" s="106"/>
      <c r="P193" s="106"/>
      <c r="Q193" s="106"/>
      <c r="R193" s="106"/>
      <c r="S193" s="106"/>
      <c r="T193" s="106"/>
      <c r="U193" s="106"/>
    </row>
    <row r="194" spans="2:21" ht="31.2" customHeight="1" x14ac:dyDescent="0.25">
      <c r="B194" s="854" t="s">
        <v>244</v>
      </c>
      <c r="C194" s="883"/>
      <c r="D194" s="249" t="s">
        <v>223</v>
      </c>
      <c r="E194" s="389" t="str">
        <f>IFERROR(HLOOKUP(E$193,$E$189:$G$190,2,FALSE),"")</f>
        <v/>
      </c>
      <c r="F194" s="389" t="str">
        <f t="shared" ref="F194:G194" si="82">IFERROR(HLOOKUP(F$193,$E$189:$G$190,2,FALSE),"")</f>
        <v/>
      </c>
      <c r="G194" s="389" t="str">
        <f t="shared" si="82"/>
        <v/>
      </c>
      <c r="H194" s="389" t="str">
        <f>IFERROR(HLOOKUP(H$193,$H$189:$K$190,2,FALSE),"")</f>
        <v/>
      </c>
      <c r="I194" s="389" t="str">
        <f t="shared" ref="I194:K194" si="83">IFERROR(HLOOKUP(I$193,$H$189:$K$190,2,FALSE),"")</f>
        <v/>
      </c>
      <c r="J194" s="389" t="str">
        <f t="shared" si="83"/>
        <v/>
      </c>
      <c r="K194" s="389" t="str">
        <f t="shared" si="83"/>
        <v/>
      </c>
      <c r="L194" s="1298" t="s">
        <v>274</v>
      </c>
      <c r="M194" s="106"/>
      <c r="N194" s="855" t="str">
        <f t="shared" ref="N194:T194" si="84">E194</f>
        <v/>
      </c>
      <c r="O194" s="856" t="str">
        <f t="shared" si="84"/>
        <v/>
      </c>
      <c r="P194" s="856" t="str">
        <f t="shared" si="84"/>
        <v/>
      </c>
      <c r="Q194" s="856" t="str">
        <f t="shared" si="84"/>
        <v/>
      </c>
      <c r="R194" s="856" t="str">
        <f t="shared" si="84"/>
        <v/>
      </c>
      <c r="S194" s="856" t="str">
        <f t="shared" si="84"/>
        <v/>
      </c>
      <c r="T194" s="856" t="str">
        <f t="shared" si="84"/>
        <v/>
      </c>
      <c r="U194" s="1298" t="s">
        <v>261</v>
      </c>
    </row>
    <row r="195" spans="2:21" ht="14.4" customHeight="1" x14ac:dyDescent="0.25">
      <c r="B195" s="836"/>
      <c r="C195" s="396"/>
      <c r="D195" s="397" t="s">
        <v>231</v>
      </c>
      <c r="E195" s="398" t="str">
        <f>IFERROR(IF(E$194="Hydro","60%",IF(E$194="Solar","15%",IF(E$194="Biomass","72%",IF(E$194="Biodiesel","85%",IF(E$194="LNG","85%",IF(E$194="Bunker","85%",IF(E$194="LFO Diesel","85%",""))))))),0)</f>
        <v/>
      </c>
      <c r="F195" s="398" t="str">
        <f t="shared" ref="F195:K195" si="85">IFERROR(IF(F$194="Hydro","60%",IF(F$194="Solar","15%",IF(F$194="Biomass","72%",IF(F$194="Biodiesel","85%",IF(F$194="LNG","85%",IF(F$194="Bunker","85%",IF(F$194="LFO Diesel","85%",""))))))),0)</f>
        <v/>
      </c>
      <c r="G195" s="398" t="str">
        <f t="shared" si="85"/>
        <v/>
      </c>
      <c r="H195" s="398" t="str">
        <f t="shared" si="85"/>
        <v/>
      </c>
      <c r="I195" s="398" t="str">
        <f t="shared" si="85"/>
        <v/>
      </c>
      <c r="J195" s="398" t="str">
        <f t="shared" si="85"/>
        <v/>
      </c>
      <c r="K195" s="398" t="str">
        <f t="shared" si="85"/>
        <v/>
      </c>
      <c r="L195" s="1296"/>
      <c r="M195" s="106"/>
      <c r="N195" s="515"/>
      <c r="O195" s="178"/>
      <c r="P195" s="178"/>
      <c r="Q195" s="178"/>
      <c r="R195" s="178"/>
      <c r="S195" s="178"/>
      <c r="T195" s="178"/>
      <c r="U195" s="1296"/>
    </row>
    <row r="196" spans="2:21" ht="14.4" customHeight="1" thickBot="1" x14ac:dyDescent="0.3">
      <c r="B196" s="858"/>
      <c r="C196" s="492"/>
      <c r="D196" s="493"/>
      <c r="E196" s="494"/>
      <c r="F196" s="494"/>
      <c r="G196" s="494"/>
      <c r="H196" s="494"/>
      <c r="I196" s="494"/>
      <c r="J196" s="494"/>
      <c r="K196" s="494"/>
      <c r="L196" s="1297"/>
      <c r="M196" s="838" t="s">
        <v>304</v>
      </c>
      <c r="N196" s="516" t="str">
        <f>IF(N$194="Hydro",HLOOKUP(N$194,'Dependable Capacity'!$I$112:$P$118,3,FALSE),IF(N$194="Solar",HLOOKUP(N$194,'Dependable Capacity'!$I$112:$P$118,3,FALSE),IF(N$194="Biomass",HLOOKUP(N$194,'Dependable Capacity'!$I$112:$P$118,3,FALSE),IF(N$194="Biodiesel",HLOOKUP(N$194,'Dependable Capacity'!$I$112:$P$118,3,FALSE),IF(N$194="LNG",HLOOKUP(N$194,'Dependable Capacity'!$I$112:$P$118,3,FALSE),IF(N$194="Bunker",HLOOKUP(N$194,'Dependable Capacity'!$I$112:$P$118,3,FALSE),IF(N$194="LFO Diesel",HLOOKUP(N$194,'Dependable Capacity'!$I$112:$P$118,3,FALSE),"")))))))</f>
        <v/>
      </c>
      <c r="O196" s="503" t="str">
        <f>IF(O$194="Hydro",HLOOKUP(O$194,'Dependable Capacity'!$I$112:$P$118,3,FALSE),IF(O$194="Solar",HLOOKUP(O$194,'Dependable Capacity'!$I$112:$P$118,3,FALSE),IF(O$194="Biomass",HLOOKUP(O$194,'Dependable Capacity'!$I$112:$P$118,3,FALSE),IF(O$194="Biodiesel",HLOOKUP(O$194,'Dependable Capacity'!$I$112:$P$118,3,FALSE),IF(O$194="LNG",HLOOKUP(O$194,'Dependable Capacity'!$I$112:$P$118,3,FALSE),IF(O$194="Bunker",HLOOKUP(O$194,'Dependable Capacity'!$I$112:$P$118,3,FALSE),IF(O$194="LFO Diesel",HLOOKUP(O$194,'Dependable Capacity'!$I$112:$P$118,3,FALSE),"")))))))</f>
        <v/>
      </c>
      <c r="P196" s="503" t="str">
        <f>IF(P$194="Hydro",HLOOKUP(P$194,'Dependable Capacity'!$I$112:$P$118,3,FALSE),IF(P$194="Solar",HLOOKUP(P$194,'Dependable Capacity'!$I$112:$P$118,3,FALSE),IF(P$194="Biomass",HLOOKUP(P$194,'Dependable Capacity'!$I$112:$P$118,3,FALSE),IF(P$194="Biodiesel",HLOOKUP(P$194,'Dependable Capacity'!$I$112:$P$118,3,FALSE),IF(P$194="LNG",HLOOKUP(P$194,'Dependable Capacity'!$I$112:$P$118,3,FALSE),IF(P$194="Bunker",HLOOKUP(P$194,'Dependable Capacity'!$I$112:$P$118,3,FALSE),IF(P$194="LFO Diesel",HLOOKUP(P$194,'Dependable Capacity'!$I$112:$P$118,3,FALSE),"")))))))</f>
        <v/>
      </c>
      <c r="Q196" s="503" t="str">
        <f>IF(Q$194="Hydro",HLOOKUP(Q$194,'Dependable Capacity'!$I$112:$P$118,3,FALSE),IF(Q$194="Solar",HLOOKUP(Q$194,'Dependable Capacity'!$I$112:$P$118,3,FALSE),IF(Q$194="Biomass",HLOOKUP(Q$194,'Dependable Capacity'!$I$112:$P$118,3,FALSE),IF(Q$194="Biodiesel",HLOOKUP(Q$194,'Dependable Capacity'!$I$112:$P$118,3,FALSE),IF(Q$194="LNG",HLOOKUP(Q$194,'Dependable Capacity'!$I$112:$P$118,3,FALSE),IF(Q$194="Bunker",HLOOKUP(Q$194,'Dependable Capacity'!$I$112:$P$118,3,FALSE),IF(Q$194="LFO Diesel",HLOOKUP(Q$194,'Dependable Capacity'!$I$112:$P$118,3,FALSE),"")))))))</f>
        <v/>
      </c>
      <c r="R196" s="503" t="str">
        <f>IF(R$194="Hydro",HLOOKUP(R$194,'Dependable Capacity'!$I$112:$P$118,3,FALSE),IF(R$194="Solar",HLOOKUP(R$194,'Dependable Capacity'!$I$112:$P$118,3,FALSE),IF(R$194="Biomass",HLOOKUP(R$194,'Dependable Capacity'!$I$112:$P$118,3,FALSE),IF(R$194="Biodiesel",HLOOKUP(R$194,'Dependable Capacity'!$I$112:$P$118,3,FALSE),IF(R$194="LNG",HLOOKUP(R$194,'Dependable Capacity'!$I$112:$P$118,3,FALSE),IF(R$194="Bunker",HLOOKUP(R$194,'Dependable Capacity'!$I$112:$P$118,3,FALSE),IF(R$194="LFO Diesel",HLOOKUP(R$194,'Dependable Capacity'!$I$112:$P$118,3,FALSE),"")))))))</f>
        <v/>
      </c>
      <c r="S196" s="503" t="str">
        <f>IF(S$194="Hydro",HLOOKUP(S$194,'Dependable Capacity'!$I$112:$P$118,3,FALSE),IF(S$194="Solar",HLOOKUP(S$194,'Dependable Capacity'!$I$112:$P$118,3,FALSE),IF(S$194="Biomass",HLOOKUP(S$194,'Dependable Capacity'!$I$112:$P$118,3,FALSE),IF(S$194="Biodiesel",HLOOKUP(S$194,'Dependable Capacity'!$I$112:$P$118,3,FALSE),IF(S$194="LNG",HLOOKUP(S$194,'Dependable Capacity'!$I$112:$P$118,3,FALSE),IF(S$194="Bunker",HLOOKUP(S$194,'Dependable Capacity'!$I$112:$P$118,3,FALSE),IF(S$194="LFO Diesel",HLOOKUP(S$194,'Dependable Capacity'!$I$112:$P$118,3,FALSE),"")))))))</f>
        <v/>
      </c>
      <c r="T196" s="503" t="str">
        <f>IF(T$194="Hydro",HLOOKUP(T$194,'Dependable Capacity'!$I$112:$P$118,3,FALSE),IF(T$194="Solar",HLOOKUP(T$194,'Dependable Capacity'!$I$112:$P$118,3,FALSE),IF(T$194="Biomass",HLOOKUP(T$194,'Dependable Capacity'!$I$112:$P$118,3,FALSE),IF(T$194="Biodiesel",HLOOKUP(T$194,'Dependable Capacity'!$I$112:$P$118,3,FALSE),IF(T$194="LNG",HLOOKUP(T$194,'Dependable Capacity'!$I$112:$P$118,3,FALSE),IF(T$194="Bunker",HLOOKUP(T$194,'Dependable Capacity'!$I$112:$P$118,3,FALSE),IF(T$194="LFO Diesel",HLOOKUP(T$194,'Dependable Capacity'!$I$112:$P$118,3,FALSE),"")))))))</f>
        <v/>
      </c>
      <c r="U196" s="1296" t="s">
        <v>236</v>
      </c>
    </row>
    <row r="197" spans="2:21" ht="24" customHeight="1" thickBot="1" x14ac:dyDescent="0.3">
      <c r="B197" s="836"/>
      <c r="C197" s="178" t="s">
        <v>207</v>
      </c>
      <c r="D197" s="728" t="s">
        <v>220</v>
      </c>
      <c r="E197" s="502"/>
      <c r="F197" s="502"/>
      <c r="G197" s="502"/>
      <c r="H197" s="502"/>
      <c r="I197" s="502"/>
      <c r="J197" s="502"/>
      <c r="K197" s="502"/>
      <c r="L197" s="413"/>
      <c r="M197" s="838" t="s">
        <v>303</v>
      </c>
      <c r="N197" s="479" t="str">
        <f>IFERROR(N211/8760/N196,"")</f>
        <v/>
      </c>
      <c r="O197" s="480" t="str">
        <f t="shared" ref="O197:T197" si="86">IFERROR(O211/8760/O196,"")</f>
        <v/>
      </c>
      <c r="P197" s="480" t="str">
        <f t="shared" si="86"/>
        <v/>
      </c>
      <c r="Q197" s="480" t="str">
        <f t="shared" si="86"/>
        <v/>
      </c>
      <c r="R197" s="480" t="str">
        <f t="shared" si="86"/>
        <v/>
      </c>
      <c r="S197" s="480" t="str">
        <f t="shared" si="86"/>
        <v/>
      </c>
      <c r="T197" s="480" t="str">
        <f t="shared" si="86"/>
        <v/>
      </c>
      <c r="U197" s="1297"/>
    </row>
    <row r="198" spans="2:21" x14ac:dyDescent="0.25">
      <c r="B198" s="424">
        <v>2022</v>
      </c>
      <c r="C198" s="843"/>
      <c r="D198" s="425"/>
      <c r="E198" s="174"/>
      <c r="F198" s="496"/>
      <c r="G198" s="497"/>
      <c r="H198" s="497"/>
      <c r="I198" s="497"/>
      <c r="J198" s="497"/>
      <c r="K198" s="497"/>
      <c r="L198" s="413"/>
      <c r="M198" s="106"/>
      <c r="N198" s="859"/>
      <c r="O198" s="860"/>
      <c r="P198" s="861"/>
      <c r="Q198" s="861"/>
      <c r="R198" s="861"/>
      <c r="S198" s="861"/>
      <c r="T198" s="861"/>
      <c r="U198" s="444"/>
    </row>
    <row r="199" spans="2:21" x14ac:dyDescent="0.25">
      <c r="B199" s="409" t="s">
        <v>38</v>
      </c>
      <c r="C199" s="410">
        <f>Parameters!$C55</f>
        <v>744</v>
      </c>
      <c r="D199" s="411">
        <f>Parameters!G55</f>
        <v>2923</v>
      </c>
      <c r="E199" s="412">
        <f>IFERROR(IF(E$194="Solar",(SUMIFS('Dependable Capacity'!$F$118:$F$123,'Dependable Capacity'!$C$118:$C$123,'Available Energy and Dispatch'!$B$198)*'Available Energy and Dispatch'!E$195*'Available Energy and Dispatch'!$C199),HLOOKUP(E$194,'Dependable Capacity'!$I$112:$P$118,3,FALSE)*$C199*E$195),0)</f>
        <v>0</v>
      </c>
      <c r="F199" s="412">
        <f>IFERROR(IF(F$194="Solar",(SUMIFS('Dependable Capacity'!$F$118:$F$123,'Dependable Capacity'!$C$118:$C$123,'Available Energy and Dispatch'!$B$198)*'Available Energy and Dispatch'!F$195*'Available Energy and Dispatch'!$C199),HLOOKUP(F$194,'Dependable Capacity'!$I$112:$P$118,3,FALSE)*$C199*F$195),0)</f>
        <v>0</v>
      </c>
      <c r="G199" s="412">
        <f>IFERROR(IF(G$194="Solar",(SUMIFS('Dependable Capacity'!$F$118:$F$123,'Dependable Capacity'!$C$118:$C$123,'Available Energy and Dispatch'!$B$198)*'Available Energy and Dispatch'!G$195*'Available Energy and Dispatch'!$C199),HLOOKUP(G$194,'Dependable Capacity'!$I$112:$P$118,3,FALSE)*$C199*G$195),0)</f>
        <v>0</v>
      </c>
      <c r="H199" s="412">
        <f>IFERROR(IF(H$194="Solar",(SUMIFS('Dependable Capacity'!$F$118:$F$123,'Dependable Capacity'!$C$118:$C$123,'Available Energy and Dispatch'!$B$198)*'Available Energy and Dispatch'!H$195*'Available Energy and Dispatch'!$C199),HLOOKUP(H$194,'Dependable Capacity'!$I$112:$P$118,3,FALSE)*$C199*H$195),0)</f>
        <v>0</v>
      </c>
      <c r="I199" s="412">
        <f>IFERROR(IF(I$194="Solar",(SUMIFS('Dependable Capacity'!$F$118:$F$123,'Dependable Capacity'!$C$118:$C$123,'Available Energy and Dispatch'!$B$198)*'Available Energy and Dispatch'!I$195*'Available Energy and Dispatch'!$C199),HLOOKUP(I$194,'Dependable Capacity'!$I$112:$P$118,3,FALSE)*$C199*I$195),0)</f>
        <v>0</v>
      </c>
      <c r="J199" s="412">
        <f>IFERROR(IF(J$194="Solar",(SUMIFS('Dependable Capacity'!$F$118:$F$123,'Dependable Capacity'!$C$118:$C$123,'Available Energy and Dispatch'!$B$198)*'Available Energy and Dispatch'!J$195*'Available Energy and Dispatch'!$C199),HLOOKUP(J$194,'Dependable Capacity'!$I$112:$P$118,3,FALSE)*$C199*J$195),0)</f>
        <v>0</v>
      </c>
      <c r="K199" s="412">
        <f>IFERROR(IF(K$194="Solar",(SUMIFS('Dependable Capacity'!$F$118:$F$123,'Dependable Capacity'!$C$118:$C$123,'Available Energy and Dispatch'!$B$198)*'Available Energy and Dispatch'!K$195*'Available Energy and Dispatch'!$C199),HLOOKUP(K$194,'Dependable Capacity'!$I$112:$P$118,3,FALSE)*$C199*K$195),0)</f>
        <v>0</v>
      </c>
      <c r="L199" s="413" t="str">
        <f t="shared" ref="L199:L210" si="87">IF(SUM($E199:$K199)&gt;=$D199,"YES","NO")</f>
        <v>NO</v>
      </c>
      <c r="M199" s="106"/>
      <c r="N199" s="863">
        <f>IF('Available Energy and Dispatch'!$E199&gt;$D199,$D199,IF('Available Energy and Dispatch'!$E199&lt;$D199,'Available Energy and Dispatch'!$E199,$D199-'Available Energy and Dispatch'!$E199))</f>
        <v>0</v>
      </c>
      <c r="O199" s="864">
        <f>IF(($D199-'Available Energy and Dispatch'!$N199)&gt;'Available Energy and Dispatch'!$F199,'Available Energy and Dispatch'!$F199,$D199-'Available Energy and Dispatch'!$N199)</f>
        <v>0</v>
      </c>
      <c r="P199" s="865">
        <f>IF(($D199-SUM('Available Energy and Dispatch'!$N199:$O199))&gt;'Available Energy and Dispatch'!$G199,'Available Energy and Dispatch'!$G199,(($D199-SUM('Available Energy and Dispatch'!$N199:$O199))))</f>
        <v>0</v>
      </c>
      <c r="Q199" s="865">
        <f>IF(($D199-SUM('Available Energy and Dispatch'!$N199:$P199))&gt;'Available Energy and Dispatch'!$H199,'Available Energy and Dispatch'!$H199,($D199-SUM('Available Energy and Dispatch'!$N199:$P199)))</f>
        <v>0</v>
      </c>
      <c r="R199" s="865">
        <f>IF(($D199-SUM('Available Energy and Dispatch'!$N199:$Q199))&gt;'Available Energy and Dispatch'!$I199,'Available Energy and Dispatch'!$I199,($D199-SUM('Available Energy and Dispatch'!$N199:$Q199)))</f>
        <v>0</v>
      </c>
      <c r="S199" s="865">
        <f>IF(($D199-SUM('Available Energy and Dispatch'!$N199:$R199))&gt;'Available Energy and Dispatch'!$J199,'Available Energy and Dispatch'!$J199,$D199-SUM('Available Energy and Dispatch'!$N199:$R199))</f>
        <v>0</v>
      </c>
      <c r="T199" s="865">
        <f>IF(IF('Available Energy and Dispatch'!$K199=0,"0",$D199-SUM($N199:$S199))&gt;'Available Energy and Dispatch'!$K199,'Available Energy and Dispatch'!$K199,IF('Available Energy and Dispatch'!$K199=0,"0",$D199-SUM($N199:$S199)))</f>
        <v>0</v>
      </c>
      <c r="U199" s="447">
        <f t="shared" ref="U199:U210" si="88">SUM(N199:T199)-$D199</f>
        <v>-2923</v>
      </c>
    </row>
    <row r="200" spans="2:21" x14ac:dyDescent="0.25">
      <c r="B200" s="409" t="s">
        <v>39</v>
      </c>
      <c r="C200" s="410">
        <f>Parameters!$C56</f>
        <v>744</v>
      </c>
      <c r="D200" s="411">
        <f>Parameters!G56</f>
        <v>3007</v>
      </c>
      <c r="E200" s="412">
        <f>IFERROR(IF(E$194="Solar",(SUMIFS('Dependable Capacity'!$F$118:$F$123,'Dependable Capacity'!$C$118:$C$123,'Available Energy and Dispatch'!$B$198)*'Available Energy and Dispatch'!E$195*'Available Energy and Dispatch'!$C200),HLOOKUP(E$194,'Dependable Capacity'!$I$112:$P$118,3,FALSE)*$C200*E$195),0)</f>
        <v>0</v>
      </c>
      <c r="F200" s="412">
        <f>IFERROR(IF(F$194="Solar",(SUMIFS('Dependable Capacity'!$F$118:$F$123,'Dependable Capacity'!$C$118:$C$123,'Available Energy and Dispatch'!$B$198)*'Available Energy and Dispatch'!F$195*'Available Energy and Dispatch'!$C200),HLOOKUP(F$194,'Dependable Capacity'!$I$112:$P$118,3,FALSE)*$C200*F$195),0)</f>
        <v>0</v>
      </c>
      <c r="G200" s="412">
        <f>IFERROR(IF(G$194="Solar",(SUMIFS('Dependable Capacity'!$F$118:$F$123,'Dependable Capacity'!$C$118:$C$123,'Available Energy and Dispatch'!$B$198)*'Available Energy and Dispatch'!G$195*'Available Energy and Dispatch'!$C200),HLOOKUP(G$194,'Dependable Capacity'!$I$112:$P$118,3,FALSE)*$C200*G$195),0)</f>
        <v>0</v>
      </c>
      <c r="H200" s="412">
        <f>IFERROR(IF(H$194="Solar",(SUMIFS('Dependable Capacity'!$F$118:$F$123,'Dependable Capacity'!$C$118:$C$123,'Available Energy and Dispatch'!$B$198)*'Available Energy and Dispatch'!H$195*'Available Energy and Dispatch'!$C200),HLOOKUP(H$194,'Dependable Capacity'!$I$112:$P$118,3,FALSE)*$C200*H$195),0)</f>
        <v>0</v>
      </c>
      <c r="I200" s="412">
        <f>IFERROR(IF(I$194="Solar",(SUMIFS('Dependable Capacity'!$F$118:$F$123,'Dependable Capacity'!$C$118:$C$123,'Available Energy and Dispatch'!$B$198)*'Available Energy and Dispatch'!I$195*'Available Energy and Dispatch'!$C200),HLOOKUP(I$194,'Dependable Capacity'!$I$112:$P$118,3,FALSE)*$C200*I$195),0)</f>
        <v>0</v>
      </c>
      <c r="J200" s="412">
        <f>IFERROR(IF(J$194="Solar",(SUMIFS('Dependable Capacity'!$F$118:$F$123,'Dependable Capacity'!$C$118:$C$123,'Available Energy and Dispatch'!$B$198)*'Available Energy and Dispatch'!J$195*'Available Energy and Dispatch'!$C200),HLOOKUP(J$194,'Dependable Capacity'!$I$112:$P$118,3,FALSE)*$C200*J$195),0)</f>
        <v>0</v>
      </c>
      <c r="K200" s="412">
        <f>IFERROR(IF(K$194="Solar",(SUMIFS('Dependable Capacity'!$F$118:$F$123,'Dependable Capacity'!$C$118:$C$123,'Available Energy and Dispatch'!$B$198)*'Available Energy and Dispatch'!K$195*'Available Energy and Dispatch'!$C200),HLOOKUP(K$194,'Dependable Capacity'!$I$112:$P$118,3,FALSE)*$C200*K$195),0)</f>
        <v>0</v>
      </c>
      <c r="L200" s="413" t="str">
        <f t="shared" si="87"/>
        <v>NO</v>
      </c>
      <c r="M200" s="106"/>
      <c r="N200" s="863">
        <f>IF('Available Energy and Dispatch'!$E200&gt;$D200,$D200,IF('Available Energy and Dispatch'!$E200&lt;$D200,'Available Energy and Dispatch'!$E200,$D200-'Available Energy and Dispatch'!$E200))</f>
        <v>0</v>
      </c>
      <c r="O200" s="864">
        <f>IF(($D200-'Available Energy and Dispatch'!$N200)&gt;'Available Energy and Dispatch'!$F200,'Available Energy and Dispatch'!$F200,$D200-'Available Energy and Dispatch'!$N200)</f>
        <v>0</v>
      </c>
      <c r="P200" s="865">
        <f>IF(($D200-SUM('Available Energy and Dispatch'!$N200:$O200))&gt;'Available Energy and Dispatch'!$G200,'Available Energy and Dispatch'!$G200,(($D200-SUM('Available Energy and Dispatch'!$N200:$O200))))</f>
        <v>0</v>
      </c>
      <c r="Q200" s="865">
        <f>IF(($D200-SUM('Available Energy and Dispatch'!$N200:$P200))&gt;'Available Energy and Dispatch'!$H200,'Available Energy and Dispatch'!$H200,($D200-SUM('Available Energy and Dispatch'!$N200:$P200)))</f>
        <v>0</v>
      </c>
      <c r="R200" s="865">
        <f>IF(($D200-SUM('Available Energy and Dispatch'!$N200:$Q200))&gt;'Available Energy and Dispatch'!$I200,'Available Energy and Dispatch'!$I200,($D200-SUM('Available Energy and Dispatch'!$N200:$Q200)))</f>
        <v>0</v>
      </c>
      <c r="S200" s="865">
        <f>IF(($D200-SUM('Available Energy and Dispatch'!$N200:$R200))&gt;'Available Energy and Dispatch'!$J200,'Available Energy and Dispatch'!$J200,$D200-SUM('Available Energy and Dispatch'!$N200:$R200))</f>
        <v>0</v>
      </c>
      <c r="T200" s="865">
        <f>IF(IF('Available Energy and Dispatch'!$K200=0,"0",$D200-SUM($N200:$S200))&gt;'Available Energy and Dispatch'!$K200,'Available Energy and Dispatch'!$K200,IF('Available Energy and Dispatch'!$K200=0,"0",$D200-SUM($N200:$S200)))</f>
        <v>0</v>
      </c>
      <c r="U200" s="447">
        <f t="shared" si="88"/>
        <v>-3007</v>
      </c>
    </row>
    <row r="201" spans="2:21" x14ac:dyDescent="0.25">
      <c r="B201" s="409" t="s">
        <v>40</v>
      </c>
      <c r="C201" s="410">
        <f>Parameters!$C57</f>
        <v>672</v>
      </c>
      <c r="D201" s="411">
        <f>Parameters!G57</f>
        <v>2948</v>
      </c>
      <c r="E201" s="412">
        <f>IFERROR(IF(E$194="Solar",(SUMIFS('Dependable Capacity'!$F$118:$F$123,'Dependable Capacity'!$C$118:$C$123,'Available Energy and Dispatch'!$B$198)*'Available Energy and Dispatch'!E$195*'Available Energy and Dispatch'!$C201),HLOOKUP(E$194,'Dependable Capacity'!$I$112:$P$118,3,FALSE)*$C201*E$195),0)</f>
        <v>0</v>
      </c>
      <c r="F201" s="412">
        <f>IFERROR(IF(F$194="Solar",(SUMIFS('Dependable Capacity'!$F$118:$F$123,'Dependable Capacity'!$C$118:$C$123,'Available Energy and Dispatch'!$B$198)*'Available Energy and Dispatch'!F$195*'Available Energy and Dispatch'!$C201),HLOOKUP(F$194,'Dependable Capacity'!$I$112:$P$118,3,FALSE)*$C201*F$195),0)</f>
        <v>0</v>
      </c>
      <c r="G201" s="412">
        <f>IFERROR(IF(G$194="Solar",(SUMIFS('Dependable Capacity'!$F$118:$F$123,'Dependable Capacity'!$C$118:$C$123,'Available Energy and Dispatch'!$B$198)*'Available Energy and Dispatch'!G$195*'Available Energy and Dispatch'!$C201),HLOOKUP(G$194,'Dependable Capacity'!$I$112:$P$118,3,FALSE)*$C201*G$195),0)</f>
        <v>0</v>
      </c>
      <c r="H201" s="412">
        <f>IFERROR(IF(H$194="Solar",(SUMIFS('Dependable Capacity'!$F$118:$F$123,'Dependable Capacity'!$C$118:$C$123,'Available Energy and Dispatch'!$B$198)*'Available Energy and Dispatch'!H$195*'Available Energy and Dispatch'!$C201),HLOOKUP(H$194,'Dependable Capacity'!$I$112:$P$118,3,FALSE)*$C201*H$195),0)</f>
        <v>0</v>
      </c>
      <c r="I201" s="412">
        <f>IFERROR(IF(I$194="Solar",(SUMIFS('Dependable Capacity'!$F$118:$F$123,'Dependable Capacity'!$C$118:$C$123,'Available Energy and Dispatch'!$B$198)*'Available Energy and Dispatch'!I$195*'Available Energy and Dispatch'!$C201),HLOOKUP(I$194,'Dependable Capacity'!$I$112:$P$118,3,FALSE)*$C201*I$195),0)</f>
        <v>0</v>
      </c>
      <c r="J201" s="412">
        <f>IFERROR(IF(J$194="Solar",(SUMIFS('Dependable Capacity'!$F$118:$F$123,'Dependable Capacity'!$C$118:$C$123,'Available Energy and Dispatch'!$B$198)*'Available Energy and Dispatch'!J$195*'Available Energy and Dispatch'!$C201),HLOOKUP(J$194,'Dependable Capacity'!$I$112:$P$118,3,FALSE)*$C201*J$195),0)</f>
        <v>0</v>
      </c>
      <c r="K201" s="412">
        <f>IFERROR(IF(K$194="Solar",(SUMIFS('Dependable Capacity'!$F$118:$F$123,'Dependable Capacity'!$C$118:$C$123,'Available Energy and Dispatch'!$B$198)*'Available Energy and Dispatch'!K$195*'Available Energy and Dispatch'!$C201),HLOOKUP(K$194,'Dependable Capacity'!$I$112:$P$118,3,FALSE)*$C201*K$195),0)</f>
        <v>0</v>
      </c>
      <c r="L201" s="413" t="str">
        <f t="shared" si="87"/>
        <v>NO</v>
      </c>
      <c r="M201" s="106"/>
      <c r="N201" s="863">
        <f>IF('Available Energy and Dispatch'!$E201&gt;$D201,$D201,IF('Available Energy and Dispatch'!$E201&lt;$D201,'Available Energy and Dispatch'!$E201,$D201-'Available Energy and Dispatch'!$E201))</f>
        <v>0</v>
      </c>
      <c r="O201" s="864">
        <f>IF(($D201-'Available Energy and Dispatch'!$N201)&gt;'Available Energy and Dispatch'!$F201,'Available Energy and Dispatch'!$F201,$D201-'Available Energy and Dispatch'!$N201)</f>
        <v>0</v>
      </c>
      <c r="P201" s="865">
        <f>IF(($D201-SUM('Available Energy and Dispatch'!$N201:$O201))&gt;'Available Energy and Dispatch'!$G201,'Available Energy and Dispatch'!$G201,(($D201-SUM('Available Energy and Dispatch'!$N201:$O201))))</f>
        <v>0</v>
      </c>
      <c r="Q201" s="865">
        <f>IF(($D201-SUM('Available Energy and Dispatch'!$N201:$P201))&gt;'Available Energy and Dispatch'!$H201,'Available Energy and Dispatch'!$H201,($D201-SUM('Available Energy and Dispatch'!$N201:$P201)))</f>
        <v>0</v>
      </c>
      <c r="R201" s="865">
        <f>IF(($D201-SUM('Available Energy and Dispatch'!$N201:$Q201))&gt;'Available Energy and Dispatch'!$I201,'Available Energy and Dispatch'!$I201,($D201-SUM('Available Energy and Dispatch'!$N201:$Q201)))</f>
        <v>0</v>
      </c>
      <c r="S201" s="865">
        <f>IF(($D201-SUM('Available Energy and Dispatch'!$N201:$R201))&gt;'Available Energy and Dispatch'!$J201,'Available Energy and Dispatch'!$J201,$D201-SUM('Available Energy and Dispatch'!$N201:$R201))</f>
        <v>0</v>
      </c>
      <c r="T201" s="865">
        <f>IF(IF('Available Energy and Dispatch'!$K201=0,"0",$D201-SUM($N201:$S201))&gt;'Available Energy and Dispatch'!$K201,'Available Energy and Dispatch'!$K201,IF('Available Energy and Dispatch'!$K201=0,"0",$D201-SUM($N201:$S201)))</f>
        <v>0</v>
      </c>
      <c r="U201" s="447">
        <f t="shared" si="88"/>
        <v>-2948</v>
      </c>
    </row>
    <row r="202" spans="2:21" x14ac:dyDescent="0.25">
      <c r="B202" s="409" t="s">
        <v>41</v>
      </c>
      <c r="C202" s="410">
        <f>Parameters!$C58</f>
        <v>744</v>
      </c>
      <c r="D202" s="411">
        <f>Parameters!G58</f>
        <v>3463</v>
      </c>
      <c r="E202" s="412">
        <f>IFERROR(IF(E$194="Solar",(SUMIFS('Dependable Capacity'!$F$118:$F$123,'Dependable Capacity'!$C$118:$C$123,'Available Energy and Dispatch'!$B$198)*'Available Energy and Dispatch'!E$195*'Available Energy and Dispatch'!$C202),HLOOKUP(E$194,'Dependable Capacity'!$I$112:$P$118,3,FALSE)*$C202*E$195),0)</f>
        <v>0</v>
      </c>
      <c r="F202" s="412">
        <f>IFERROR(IF(F$194="Solar",(SUMIFS('Dependable Capacity'!$F$118:$F$123,'Dependable Capacity'!$C$118:$C$123,'Available Energy and Dispatch'!$B$198)*'Available Energy and Dispatch'!F$195*'Available Energy and Dispatch'!$C202),HLOOKUP(F$194,'Dependable Capacity'!$I$112:$P$118,3,FALSE)*$C202*F$195),0)</f>
        <v>0</v>
      </c>
      <c r="G202" s="412">
        <f>IFERROR(IF(G$194="Solar",(SUMIFS('Dependable Capacity'!$F$118:$F$123,'Dependable Capacity'!$C$118:$C$123,'Available Energy and Dispatch'!$B$198)*'Available Energy and Dispatch'!G$195*'Available Energy and Dispatch'!$C202),HLOOKUP(G$194,'Dependable Capacity'!$I$112:$P$118,3,FALSE)*$C202*G$195),0)</f>
        <v>0</v>
      </c>
      <c r="H202" s="412">
        <f>IFERROR(IF(H$194="Solar",(SUMIFS('Dependable Capacity'!$F$118:$F$123,'Dependable Capacity'!$C$118:$C$123,'Available Energy and Dispatch'!$B$198)*'Available Energy and Dispatch'!H$195*'Available Energy and Dispatch'!$C202),HLOOKUP(H$194,'Dependable Capacity'!$I$112:$P$118,3,FALSE)*$C202*H$195),0)</f>
        <v>0</v>
      </c>
      <c r="I202" s="412">
        <f>IFERROR(IF(I$194="Solar",(SUMIFS('Dependable Capacity'!$F$118:$F$123,'Dependable Capacity'!$C$118:$C$123,'Available Energy and Dispatch'!$B$198)*'Available Energy and Dispatch'!I$195*'Available Energy and Dispatch'!$C202),HLOOKUP(I$194,'Dependable Capacity'!$I$112:$P$118,3,FALSE)*$C202*I$195),0)</f>
        <v>0</v>
      </c>
      <c r="J202" s="412">
        <f>IFERROR(IF(J$194="Solar",(SUMIFS('Dependable Capacity'!$F$118:$F$123,'Dependable Capacity'!$C$118:$C$123,'Available Energy and Dispatch'!$B$198)*'Available Energy and Dispatch'!J$195*'Available Energy and Dispatch'!$C202),HLOOKUP(J$194,'Dependable Capacity'!$I$112:$P$118,3,FALSE)*$C202*J$195),0)</f>
        <v>0</v>
      </c>
      <c r="K202" s="412">
        <f>IFERROR(IF(K$194="Solar",(SUMIFS('Dependable Capacity'!$F$118:$F$123,'Dependable Capacity'!$C$118:$C$123,'Available Energy and Dispatch'!$B$198)*'Available Energy and Dispatch'!K$195*'Available Energy and Dispatch'!$C202),HLOOKUP(K$194,'Dependable Capacity'!$I$112:$P$118,3,FALSE)*$C202*K$195),0)</f>
        <v>0</v>
      </c>
      <c r="L202" s="413" t="str">
        <f t="shared" si="87"/>
        <v>NO</v>
      </c>
      <c r="M202" s="106"/>
      <c r="N202" s="863">
        <f>IF('Available Energy and Dispatch'!$E202&gt;$D202,$D202,IF('Available Energy and Dispatch'!$E202&lt;$D202,'Available Energy and Dispatch'!$E202,$D202-'Available Energy and Dispatch'!$E202))</f>
        <v>0</v>
      </c>
      <c r="O202" s="864">
        <f>IF(($D202-'Available Energy and Dispatch'!$N202)&gt;'Available Energy and Dispatch'!$F202,'Available Energy and Dispatch'!$F202,$D202-'Available Energy and Dispatch'!$N202)</f>
        <v>0</v>
      </c>
      <c r="P202" s="865">
        <f>IF(($D202-SUM('Available Energy and Dispatch'!$N202:$O202))&gt;'Available Energy and Dispatch'!$G202,'Available Energy and Dispatch'!$G202,(($D202-SUM('Available Energy and Dispatch'!$N202:$O202))))</f>
        <v>0</v>
      </c>
      <c r="Q202" s="865">
        <f>IF(($D202-SUM('Available Energy and Dispatch'!$N202:$P202))&gt;'Available Energy and Dispatch'!$H202,'Available Energy and Dispatch'!$H202,($D202-SUM('Available Energy and Dispatch'!$N202:$P202)))</f>
        <v>0</v>
      </c>
      <c r="R202" s="865">
        <f>IF(($D202-SUM('Available Energy and Dispatch'!$N202:$Q202))&gt;'Available Energy and Dispatch'!$I202,'Available Energy and Dispatch'!$I202,($D202-SUM('Available Energy and Dispatch'!$N202:$Q202)))</f>
        <v>0</v>
      </c>
      <c r="S202" s="865">
        <f>IF(($D202-SUM('Available Energy and Dispatch'!$N202:$R202))&gt;'Available Energy and Dispatch'!$J202,'Available Energy and Dispatch'!$J202,$D202-SUM('Available Energy and Dispatch'!$N202:$R202))</f>
        <v>0</v>
      </c>
      <c r="T202" s="865">
        <f>IF(IF('Available Energy and Dispatch'!$K202=0,"0",$D202-SUM($N202:$S202))&gt;'Available Energy and Dispatch'!$K202,'Available Energy and Dispatch'!$K202,IF('Available Energy and Dispatch'!$K202=0,"0",$D202-SUM($N202:$S202)))</f>
        <v>0</v>
      </c>
      <c r="U202" s="447">
        <f t="shared" si="88"/>
        <v>-3463</v>
      </c>
    </row>
    <row r="203" spans="2:21" x14ac:dyDescent="0.25">
      <c r="B203" s="409" t="s">
        <v>42</v>
      </c>
      <c r="C203" s="410">
        <f>Parameters!$C59</f>
        <v>720</v>
      </c>
      <c r="D203" s="411">
        <f>Parameters!G59</f>
        <v>3747</v>
      </c>
      <c r="E203" s="412">
        <f>IFERROR(IF(E$194="Solar",(SUMIFS('Dependable Capacity'!$F$118:$F$123,'Dependable Capacity'!$C$118:$C$123,'Available Energy and Dispatch'!$B$198)*'Available Energy and Dispatch'!E$195*'Available Energy and Dispatch'!$C203),HLOOKUP(E$194,'Dependable Capacity'!$I$112:$P$118,3,FALSE)*$C203*E$195),0)</f>
        <v>0</v>
      </c>
      <c r="F203" s="412">
        <f>IFERROR(IF(F$194="Solar",(SUMIFS('Dependable Capacity'!$F$118:$F$123,'Dependable Capacity'!$C$118:$C$123,'Available Energy and Dispatch'!$B$198)*'Available Energy and Dispatch'!F$195*'Available Energy and Dispatch'!$C203),HLOOKUP(F$194,'Dependable Capacity'!$I$112:$P$118,3,FALSE)*$C203*F$195),0)</f>
        <v>0</v>
      </c>
      <c r="G203" s="412">
        <f>IFERROR(IF(G$194="Solar",(SUMIFS('Dependable Capacity'!$F$118:$F$123,'Dependable Capacity'!$C$118:$C$123,'Available Energy and Dispatch'!$B$198)*'Available Energy and Dispatch'!G$195*'Available Energy and Dispatch'!$C203),HLOOKUP(G$194,'Dependable Capacity'!$I$112:$P$118,3,FALSE)*$C203*G$195),0)</f>
        <v>0</v>
      </c>
      <c r="H203" s="412">
        <f>IFERROR(IF(H$194="Solar",(SUMIFS('Dependable Capacity'!$F$118:$F$123,'Dependable Capacity'!$C$118:$C$123,'Available Energy and Dispatch'!$B$198)*'Available Energy and Dispatch'!H$195*'Available Energy and Dispatch'!$C203),HLOOKUP(H$194,'Dependable Capacity'!$I$112:$P$118,3,FALSE)*$C203*H$195),0)</f>
        <v>0</v>
      </c>
      <c r="I203" s="412">
        <f>IFERROR(IF(I$194="Solar",(SUMIFS('Dependable Capacity'!$F$118:$F$123,'Dependable Capacity'!$C$118:$C$123,'Available Energy and Dispatch'!$B$198)*'Available Energy and Dispatch'!I$195*'Available Energy and Dispatch'!$C203),HLOOKUP(I$194,'Dependable Capacity'!$I$112:$P$118,3,FALSE)*$C203*I$195),0)</f>
        <v>0</v>
      </c>
      <c r="J203" s="412">
        <f>IFERROR(IF(J$194="Solar",(SUMIFS('Dependable Capacity'!$F$118:$F$123,'Dependable Capacity'!$C$118:$C$123,'Available Energy and Dispatch'!$B$198)*'Available Energy and Dispatch'!J$195*'Available Energy and Dispatch'!$C203),HLOOKUP(J$194,'Dependable Capacity'!$I$112:$P$118,3,FALSE)*$C203*J$195),0)</f>
        <v>0</v>
      </c>
      <c r="K203" s="412">
        <f>IFERROR(IF(K$194="Solar",(SUMIFS('Dependable Capacity'!$F$118:$F$123,'Dependable Capacity'!$C$118:$C$123,'Available Energy and Dispatch'!$B$198)*'Available Energy and Dispatch'!K$195*'Available Energy and Dispatch'!$C203),HLOOKUP(K$194,'Dependable Capacity'!$I$112:$P$118,3,FALSE)*$C203*K$195),0)</f>
        <v>0</v>
      </c>
      <c r="L203" s="413" t="str">
        <f t="shared" si="87"/>
        <v>NO</v>
      </c>
      <c r="M203" s="106"/>
      <c r="N203" s="863">
        <f>IF('Available Energy and Dispatch'!$E203&gt;$D203,$D203,IF('Available Energy and Dispatch'!$E203&lt;$D203,'Available Energy and Dispatch'!$E203,$D203-'Available Energy and Dispatch'!$E203))</f>
        <v>0</v>
      </c>
      <c r="O203" s="864">
        <f>IF(($D203-'Available Energy and Dispatch'!$N203)&gt;'Available Energy and Dispatch'!$F203,'Available Energy and Dispatch'!$F203,$D203-'Available Energy and Dispatch'!$N203)</f>
        <v>0</v>
      </c>
      <c r="P203" s="865">
        <f>IF(($D203-SUM('Available Energy and Dispatch'!$N203:$O203))&gt;'Available Energy and Dispatch'!$G203,'Available Energy and Dispatch'!$G203,(($D203-SUM('Available Energy and Dispatch'!$N203:$O203))))</f>
        <v>0</v>
      </c>
      <c r="Q203" s="865">
        <f>IF(($D203-SUM('Available Energy and Dispatch'!$N203:$P203))&gt;'Available Energy and Dispatch'!$H203,'Available Energy and Dispatch'!$H203,($D203-SUM('Available Energy and Dispatch'!$N203:$P203)))</f>
        <v>0</v>
      </c>
      <c r="R203" s="865">
        <f>IF(($D203-SUM('Available Energy and Dispatch'!$N203:$Q203))&gt;'Available Energy and Dispatch'!$I203,'Available Energy and Dispatch'!$I203,($D203-SUM('Available Energy and Dispatch'!$N203:$Q203)))</f>
        <v>0</v>
      </c>
      <c r="S203" s="865">
        <f>IF(($D203-SUM('Available Energy and Dispatch'!$N203:$R203))&gt;'Available Energy and Dispatch'!$J203,'Available Energy and Dispatch'!$J203,$D203-SUM('Available Energy and Dispatch'!$N203:$R203))</f>
        <v>0</v>
      </c>
      <c r="T203" s="865">
        <f>IF(IF('Available Energy and Dispatch'!$K203=0,"0",$D203-SUM($N203:$S203))&gt;'Available Energy and Dispatch'!$K203,'Available Energy and Dispatch'!$K203,IF('Available Energy and Dispatch'!$K203=0,"0",$D203-SUM($N203:$S203)))</f>
        <v>0</v>
      </c>
      <c r="U203" s="447">
        <f t="shared" si="88"/>
        <v>-3747</v>
      </c>
    </row>
    <row r="204" spans="2:21" x14ac:dyDescent="0.25">
      <c r="B204" s="409" t="s">
        <v>43</v>
      </c>
      <c r="C204" s="410">
        <f>Parameters!$C60</f>
        <v>744</v>
      </c>
      <c r="D204" s="411">
        <f>Parameters!G60</f>
        <v>3403</v>
      </c>
      <c r="E204" s="412">
        <f>IFERROR(IF(E$194="Solar",(SUMIFS('Dependable Capacity'!$F$118:$F$123,'Dependable Capacity'!$C$118:$C$123,'Available Energy and Dispatch'!$B$198)*'Available Energy and Dispatch'!E$195*'Available Energy and Dispatch'!$C204),HLOOKUP(E$194,'Dependable Capacity'!$I$112:$P$118,3,FALSE)*$C204*E$195),0)</f>
        <v>0</v>
      </c>
      <c r="F204" s="412">
        <f>IFERROR(IF(F$194="Solar",(SUMIFS('Dependable Capacity'!$F$118:$F$123,'Dependable Capacity'!$C$118:$C$123,'Available Energy and Dispatch'!$B$198)*'Available Energy and Dispatch'!F$195*'Available Energy and Dispatch'!$C204),HLOOKUP(F$194,'Dependable Capacity'!$I$112:$P$118,3,FALSE)*$C204*F$195),0)</f>
        <v>0</v>
      </c>
      <c r="G204" s="412">
        <f>IFERROR(IF(G$194="Solar",(SUMIFS('Dependable Capacity'!$F$118:$F$123,'Dependable Capacity'!$C$118:$C$123,'Available Energy and Dispatch'!$B$198)*'Available Energy and Dispatch'!G$195*'Available Energy and Dispatch'!$C204),HLOOKUP(G$194,'Dependable Capacity'!$I$112:$P$118,3,FALSE)*$C204*G$195),0)</f>
        <v>0</v>
      </c>
      <c r="H204" s="412">
        <f>IFERROR(IF(H$194="Solar",(SUMIFS('Dependable Capacity'!$F$118:$F$123,'Dependable Capacity'!$C$118:$C$123,'Available Energy and Dispatch'!$B$198)*'Available Energy and Dispatch'!H$195*'Available Energy and Dispatch'!$C204),HLOOKUP(H$194,'Dependable Capacity'!$I$112:$P$118,3,FALSE)*$C204*H$195),0)</f>
        <v>0</v>
      </c>
      <c r="I204" s="412">
        <f>IFERROR(IF(I$194="Solar",(SUMIFS('Dependable Capacity'!$F$118:$F$123,'Dependable Capacity'!$C$118:$C$123,'Available Energy and Dispatch'!$B$198)*'Available Energy and Dispatch'!I$195*'Available Energy and Dispatch'!$C204),HLOOKUP(I$194,'Dependable Capacity'!$I$112:$P$118,3,FALSE)*$C204*I$195),0)</f>
        <v>0</v>
      </c>
      <c r="J204" s="412">
        <f>IFERROR(IF(J$194="Solar",(SUMIFS('Dependable Capacity'!$F$118:$F$123,'Dependable Capacity'!$C$118:$C$123,'Available Energy and Dispatch'!$B$198)*'Available Energy and Dispatch'!J$195*'Available Energy and Dispatch'!$C204),HLOOKUP(J$194,'Dependable Capacity'!$I$112:$P$118,3,FALSE)*$C204*J$195),0)</f>
        <v>0</v>
      </c>
      <c r="K204" s="412">
        <f>IFERROR(IF(K$194="Solar",(SUMIFS('Dependable Capacity'!$F$118:$F$123,'Dependable Capacity'!$C$118:$C$123,'Available Energy and Dispatch'!$B$198)*'Available Energy and Dispatch'!K$195*'Available Energy and Dispatch'!$C204),HLOOKUP(K$194,'Dependable Capacity'!$I$112:$P$118,3,FALSE)*$C204*K$195),0)</f>
        <v>0</v>
      </c>
      <c r="L204" s="413" t="str">
        <f t="shared" si="87"/>
        <v>NO</v>
      </c>
      <c r="M204" s="106"/>
      <c r="N204" s="863">
        <f>IF('Available Energy and Dispatch'!$E204&gt;$D204,$D204,IF('Available Energy and Dispatch'!$E204&lt;$D204,'Available Energy and Dispatch'!$E204,$D204-'Available Energy and Dispatch'!$E204))</f>
        <v>0</v>
      </c>
      <c r="O204" s="864">
        <f>IF(($D204-'Available Energy and Dispatch'!$N204)&gt;'Available Energy and Dispatch'!$F204,'Available Energy and Dispatch'!$F204,$D204-'Available Energy and Dispatch'!$N204)</f>
        <v>0</v>
      </c>
      <c r="P204" s="865">
        <f>IF(($D204-SUM('Available Energy and Dispatch'!$N204:$O204))&gt;'Available Energy and Dispatch'!$G204,'Available Energy and Dispatch'!$G204,(($D204-SUM('Available Energy and Dispatch'!$N204:$O204))))</f>
        <v>0</v>
      </c>
      <c r="Q204" s="865">
        <f>IF(($D204-SUM('Available Energy and Dispatch'!$N204:$P204))&gt;'Available Energy and Dispatch'!$H204,'Available Energy and Dispatch'!$H204,($D204-SUM('Available Energy and Dispatch'!$N204:$P204)))</f>
        <v>0</v>
      </c>
      <c r="R204" s="865">
        <f>IF(($D204-SUM('Available Energy and Dispatch'!$N204:$Q204))&gt;'Available Energy and Dispatch'!$I204,'Available Energy and Dispatch'!$I204,($D204-SUM('Available Energy and Dispatch'!$N204:$Q204)))</f>
        <v>0</v>
      </c>
      <c r="S204" s="865">
        <f>IF(($D204-SUM('Available Energy and Dispatch'!$N204:$R204))&gt;'Available Energy and Dispatch'!$J204,'Available Energy and Dispatch'!$J204,$D204-SUM('Available Energy and Dispatch'!$N204:$R204))</f>
        <v>0</v>
      </c>
      <c r="T204" s="865">
        <f>IF(IF('Available Energy and Dispatch'!$K204=0,"0",$D204-SUM($N204:$S204))&gt;'Available Energy and Dispatch'!$K204,'Available Energy and Dispatch'!$K204,IF('Available Energy and Dispatch'!$K204=0,"0",$D204-SUM($N204:$S204)))</f>
        <v>0</v>
      </c>
      <c r="U204" s="447">
        <f t="shared" si="88"/>
        <v>-3403</v>
      </c>
    </row>
    <row r="205" spans="2:21" x14ac:dyDescent="0.25">
      <c r="B205" s="409" t="s">
        <v>44</v>
      </c>
      <c r="C205" s="410">
        <f>Parameters!$C61</f>
        <v>720</v>
      </c>
      <c r="D205" s="411">
        <f>Parameters!G61</f>
        <v>2901</v>
      </c>
      <c r="E205" s="412">
        <f>IFERROR(IF(E$194="Solar",(SUMIFS('Dependable Capacity'!$F$118:$F$123,'Dependable Capacity'!$C$118:$C$123,'Available Energy and Dispatch'!$B$198)*'Available Energy and Dispatch'!E$195*'Available Energy and Dispatch'!$C205),HLOOKUP(E$194,'Dependable Capacity'!$I$112:$P$118,3,FALSE)*$C205*E$195),0)</f>
        <v>0</v>
      </c>
      <c r="F205" s="412">
        <f>IFERROR(IF(F$194="Solar",(SUMIFS('Dependable Capacity'!$F$118:$F$123,'Dependable Capacity'!$C$118:$C$123,'Available Energy and Dispatch'!$B$198)*'Available Energy and Dispatch'!F$195*'Available Energy and Dispatch'!$C205),HLOOKUP(F$194,'Dependable Capacity'!$I$112:$P$118,3,FALSE)*$C205*F$195),0)</f>
        <v>0</v>
      </c>
      <c r="G205" s="412">
        <f>IFERROR(IF(G$194="Solar",(SUMIFS('Dependable Capacity'!$F$118:$F$123,'Dependable Capacity'!$C$118:$C$123,'Available Energy and Dispatch'!$B$198)*'Available Energy and Dispatch'!G$195*'Available Energy and Dispatch'!$C205),HLOOKUP(G$194,'Dependable Capacity'!$I$112:$P$118,3,FALSE)*$C205*G$195),0)</f>
        <v>0</v>
      </c>
      <c r="H205" s="412">
        <f>IFERROR(IF(H$194="Solar",(SUMIFS('Dependable Capacity'!$F$118:$F$123,'Dependable Capacity'!$C$118:$C$123,'Available Energy and Dispatch'!$B$198)*'Available Energy and Dispatch'!H$195*'Available Energy and Dispatch'!$C205),HLOOKUP(H$194,'Dependable Capacity'!$I$112:$P$118,3,FALSE)*$C205*H$195),0)</f>
        <v>0</v>
      </c>
      <c r="I205" s="412">
        <f>IFERROR(IF(I$194="Solar",(SUMIFS('Dependable Capacity'!$F$118:$F$123,'Dependable Capacity'!$C$118:$C$123,'Available Energy and Dispatch'!$B$198)*'Available Energy and Dispatch'!I$195*'Available Energy and Dispatch'!$C205),HLOOKUP(I$194,'Dependable Capacity'!$I$112:$P$118,3,FALSE)*$C205*I$195),0)</f>
        <v>0</v>
      </c>
      <c r="J205" s="412">
        <f>IFERROR(IF(J$194="Solar",(SUMIFS('Dependable Capacity'!$F$118:$F$123,'Dependable Capacity'!$C$118:$C$123,'Available Energy and Dispatch'!$B$198)*'Available Energy and Dispatch'!J$195*'Available Energy and Dispatch'!$C205),HLOOKUP(J$194,'Dependable Capacity'!$I$112:$P$118,3,FALSE)*$C205*J$195),0)</f>
        <v>0</v>
      </c>
      <c r="K205" s="412">
        <f>IFERROR(IF(K$194="Solar",(SUMIFS('Dependable Capacity'!$F$118:$F$123,'Dependable Capacity'!$C$118:$C$123,'Available Energy and Dispatch'!$B$198)*'Available Energy and Dispatch'!K$195*'Available Energy and Dispatch'!$C205),HLOOKUP(K$194,'Dependable Capacity'!$I$112:$P$118,3,FALSE)*$C205*K$195),0)</f>
        <v>0</v>
      </c>
      <c r="L205" s="413" t="str">
        <f t="shared" si="87"/>
        <v>NO</v>
      </c>
      <c r="M205" s="106"/>
      <c r="N205" s="863">
        <f>IF('Available Energy and Dispatch'!$E205&gt;$D205,$D205,IF('Available Energy and Dispatch'!$E205&lt;$D205,'Available Energy and Dispatch'!$E205,$D205-'Available Energy and Dispatch'!$E205))</f>
        <v>0</v>
      </c>
      <c r="O205" s="864">
        <f>IF(($D205-'Available Energy and Dispatch'!$N205)&gt;'Available Energy and Dispatch'!$F205,'Available Energy and Dispatch'!$F205,$D205-'Available Energy and Dispatch'!$N205)</f>
        <v>0</v>
      </c>
      <c r="P205" s="865">
        <f>IF(($D205-SUM('Available Energy and Dispatch'!$N205:$O205))&gt;'Available Energy and Dispatch'!$G205,'Available Energy and Dispatch'!$G205,(($D205-SUM('Available Energy and Dispatch'!$N205:$O205))))</f>
        <v>0</v>
      </c>
      <c r="Q205" s="865">
        <f>IF(($D205-SUM('Available Energy and Dispatch'!$N205:$P205))&gt;'Available Energy and Dispatch'!$H205,'Available Energy and Dispatch'!$H205,($D205-SUM('Available Energy and Dispatch'!$N205:$P205)))</f>
        <v>0</v>
      </c>
      <c r="R205" s="865">
        <f>IF(($D205-SUM('Available Energy and Dispatch'!$N205:$Q205))&gt;'Available Energy and Dispatch'!$I205,'Available Energy and Dispatch'!$I205,($D205-SUM('Available Energy and Dispatch'!$N205:$Q205)))</f>
        <v>0</v>
      </c>
      <c r="S205" s="865">
        <f>IF(($D205-SUM('Available Energy and Dispatch'!$N205:$R205))&gt;'Available Energy and Dispatch'!$J205,'Available Energy and Dispatch'!$J205,$D205-SUM('Available Energy and Dispatch'!$N205:$R205))</f>
        <v>0</v>
      </c>
      <c r="T205" s="865">
        <f>IF(IF('Available Energy and Dispatch'!$K205=0,"0",$D205-SUM($N205:$S205))&gt;'Available Energy and Dispatch'!$K205,'Available Energy and Dispatch'!$K205,IF('Available Energy and Dispatch'!$K205=0,"0",$D205-SUM($N205:$S205)))</f>
        <v>0</v>
      </c>
      <c r="U205" s="447">
        <f t="shared" si="88"/>
        <v>-2901</v>
      </c>
    </row>
    <row r="206" spans="2:21" x14ac:dyDescent="0.25">
      <c r="B206" s="409" t="s">
        <v>45</v>
      </c>
      <c r="C206" s="410">
        <f>Parameters!$C62</f>
        <v>744</v>
      </c>
      <c r="D206" s="411">
        <f>Parameters!G62</f>
        <v>3039</v>
      </c>
      <c r="E206" s="412">
        <f>IFERROR(IF(E$194="Solar",(SUMIFS('Dependable Capacity'!$F$118:$F$123,'Dependable Capacity'!$C$118:$C$123,'Available Energy and Dispatch'!$B$198)*'Available Energy and Dispatch'!E$195*'Available Energy and Dispatch'!$C206),HLOOKUP(E$194,'Dependable Capacity'!$I$112:$P$118,3,FALSE)*$C206*E$195),0)</f>
        <v>0</v>
      </c>
      <c r="F206" s="412">
        <f>IFERROR(IF(F$194="Solar",(SUMIFS('Dependable Capacity'!$F$118:$F$123,'Dependable Capacity'!$C$118:$C$123,'Available Energy and Dispatch'!$B$198)*'Available Energy and Dispatch'!F$195*'Available Energy and Dispatch'!$C206),HLOOKUP(F$194,'Dependable Capacity'!$I$112:$P$118,3,FALSE)*$C206*F$195),0)</f>
        <v>0</v>
      </c>
      <c r="G206" s="412">
        <f>IFERROR(IF(G$194="Solar",(SUMIFS('Dependable Capacity'!$F$118:$F$123,'Dependable Capacity'!$C$118:$C$123,'Available Energy and Dispatch'!$B$198)*'Available Energy and Dispatch'!G$195*'Available Energy and Dispatch'!$C206),HLOOKUP(G$194,'Dependable Capacity'!$I$112:$P$118,3,FALSE)*$C206*G$195),0)</f>
        <v>0</v>
      </c>
      <c r="H206" s="412">
        <f>IFERROR(IF(H$194="Solar",(SUMIFS('Dependable Capacity'!$F$118:$F$123,'Dependable Capacity'!$C$118:$C$123,'Available Energy and Dispatch'!$B$198)*'Available Energy and Dispatch'!H$195*'Available Energy and Dispatch'!$C206),HLOOKUP(H$194,'Dependable Capacity'!$I$112:$P$118,3,FALSE)*$C206*H$195),0)</f>
        <v>0</v>
      </c>
      <c r="I206" s="412">
        <f>IFERROR(IF(I$194="Solar",(SUMIFS('Dependable Capacity'!$F$118:$F$123,'Dependable Capacity'!$C$118:$C$123,'Available Energy and Dispatch'!$B$198)*'Available Energy and Dispatch'!I$195*'Available Energy and Dispatch'!$C206),HLOOKUP(I$194,'Dependable Capacity'!$I$112:$P$118,3,FALSE)*$C206*I$195),0)</f>
        <v>0</v>
      </c>
      <c r="J206" s="412">
        <f>IFERROR(IF(J$194="Solar",(SUMIFS('Dependable Capacity'!$F$118:$F$123,'Dependable Capacity'!$C$118:$C$123,'Available Energy and Dispatch'!$B$198)*'Available Energy and Dispatch'!J$195*'Available Energy and Dispatch'!$C206),HLOOKUP(J$194,'Dependable Capacity'!$I$112:$P$118,3,FALSE)*$C206*J$195),0)</f>
        <v>0</v>
      </c>
      <c r="K206" s="412">
        <f>IFERROR(IF(K$194="Solar",(SUMIFS('Dependable Capacity'!$F$118:$F$123,'Dependable Capacity'!$C$118:$C$123,'Available Energy and Dispatch'!$B$198)*'Available Energy and Dispatch'!K$195*'Available Energy and Dispatch'!$C206),HLOOKUP(K$194,'Dependable Capacity'!$I$112:$P$118,3,FALSE)*$C206*K$195),0)</f>
        <v>0</v>
      </c>
      <c r="L206" s="413" t="str">
        <f t="shared" si="87"/>
        <v>NO</v>
      </c>
      <c r="M206" s="106"/>
      <c r="N206" s="863">
        <f>IF('Available Energy and Dispatch'!$E206&gt;$D206,$D206,IF('Available Energy and Dispatch'!$E206&lt;$D206,'Available Energy and Dispatch'!$E206,$D206-'Available Energy and Dispatch'!$E206))</f>
        <v>0</v>
      </c>
      <c r="O206" s="864">
        <f>IF(($D206-'Available Energy and Dispatch'!$N206)&gt;'Available Energy and Dispatch'!$F206,'Available Energy and Dispatch'!$F206,$D206-'Available Energy and Dispatch'!$N206)</f>
        <v>0</v>
      </c>
      <c r="P206" s="865">
        <f>IF(($D206-SUM('Available Energy and Dispatch'!$N206:$O206))&gt;'Available Energy and Dispatch'!$G206,'Available Energy and Dispatch'!$G206,(($D206-SUM('Available Energy and Dispatch'!$N206:$O206))))</f>
        <v>0</v>
      </c>
      <c r="Q206" s="865">
        <f>IF(($D206-SUM('Available Energy and Dispatch'!$N206:$P206))&gt;'Available Energy and Dispatch'!$H206,'Available Energy and Dispatch'!$H206,($D206-SUM('Available Energy and Dispatch'!$N206:$P206)))</f>
        <v>0</v>
      </c>
      <c r="R206" s="865">
        <f>IF(($D206-SUM('Available Energy and Dispatch'!$N206:$Q206))&gt;'Available Energy and Dispatch'!$I206,'Available Energy and Dispatch'!$I206,($D206-SUM('Available Energy and Dispatch'!$N206:$Q206)))</f>
        <v>0</v>
      </c>
      <c r="S206" s="865">
        <f>IF(($D206-SUM('Available Energy and Dispatch'!$N206:$R206))&gt;'Available Energy and Dispatch'!$J206,'Available Energy and Dispatch'!$J206,$D206-SUM('Available Energy and Dispatch'!$N206:$R206))</f>
        <v>0</v>
      </c>
      <c r="T206" s="865">
        <f>IF(IF('Available Energy and Dispatch'!$K206=0,"0",$D206-SUM($N206:$S206))&gt;'Available Energy and Dispatch'!$K206,'Available Energy and Dispatch'!$K206,IF('Available Energy and Dispatch'!$K206=0,"0",$D206-SUM($N206:$S206)))</f>
        <v>0</v>
      </c>
      <c r="U206" s="447">
        <f t="shared" si="88"/>
        <v>-3039</v>
      </c>
    </row>
    <row r="207" spans="2:21" x14ac:dyDescent="0.25">
      <c r="B207" s="409" t="s">
        <v>46</v>
      </c>
      <c r="C207" s="410">
        <f>Parameters!$C63</f>
        <v>744</v>
      </c>
      <c r="D207" s="411">
        <f>Parameters!G63</f>
        <v>3032</v>
      </c>
      <c r="E207" s="412">
        <f>IFERROR(IF(E$194="Solar",(SUMIFS('Dependable Capacity'!$F$118:$F$123,'Dependable Capacity'!$C$118:$C$123,'Available Energy and Dispatch'!$B$198)*'Available Energy and Dispatch'!E$195*'Available Energy and Dispatch'!$C207),HLOOKUP(E$194,'Dependable Capacity'!$I$112:$P$118,3,FALSE)*$C207*E$195),0)</f>
        <v>0</v>
      </c>
      <c r="F207" s="412">
        <f>IFERROR(IF(F$194="Solar",(SUMIFS('Dependable Capacity'!$F$118:$F$123,'Dependable Capacity'!$C$118:$C$123,'Available Energy and Dispatch'!$B$198)*'Available Energy and Dispatch'!F$195*'Available Energy and Dispatch'!$C207),HLOOKUP(F$194,'Dependable Capacity'!$I$112:$P$118,3,FALSE)*$C207*F$195),0)</f>
        <v>0</v>
      </c>
      <c r="G207" s="412">
        <f>IFERROR(IF(G$194="Solar",(SUMIFS('Dependable Capacity'!$F$118:$F$123,'Dependable Capacity'!$C$118:$C$123,'Available Energy and Dispatch'!$B$198)*'Available Energy and Dispatch'!G$195*'Available Energy and Dispatch'!$C207),HLOOKUP(G$194,'Dependable Capacity'!$I$112:$P$118,3,FALSE)*$C207*G$195),0)</f>
        <v>0</v>
      </c>
      <c r="H207" s="412">
        <f>IFERROR(IF(H$194="Solar",(SUMIFS('Dependable Capacity'!$F$118:$F$123,'Dependable Capacity'!$C$118:$C$123,'Available Energy and Dispatch'!$B$198)*'Available Energy and Dispatch'!H$195*'Available Energy and Dispatch'!$C207),HLOOKUP(H$194,'Dependable Capacity'!$I$112:$P$118,3,FALSE)*$C207*H$195),0)</f>
        <v>0</v>
      </c>
      <c r="I207" s="412">
        <f>IFERROR(IF(I$194="Solar",(SUMIFS('Dependable Capacity'!$F$118:$F$123,'Dependable Capacity'!$C$118:$C$123,'Available Energy and Dispatch'!$B$198)*'Available Energy and Dispatch'!I$195*'Available Energy and Dispatch'!$C207),HLOOKUP(I$194,'Dependable Capacity'!$I$112:$P$118,3,FALSE)*$C207*I$195),0)</f>
        <v>0</v>
      </c>
      <c r="J207" s="412">
        <f>IFERROR(IF(J$194="Solar",(SUMIFS('Dependable Capacity'!$F$118:$F$123,'Dependable Capacity'!$C$118:$C$123,'Available Energy and Dispatch'!$B$198)*'Available Energy and Dispatch'!J$195*'Available Energy and Dispatch'!$C207),HLOOKUP(J$194,'Dependable Capacity'!$I$112:$P$118,3,FALSE)*$C207*J$195),0)</f>
        <v>0</v>
      </c>
      <c r="K207" s="412">
        <f>IFERROR(IF(K$194="Solar",(SUMIFS('Dependable Capacity'!$F$118:$F$123,'Dependable Capacity'!$C$118:$C$123,'Available Energy and Dispatch'!$B$198)*'Available Energy and Dispatch'!K$195*'Available Energy and Dispatch'!$C207),HLOOKUP(K$194,'Dependable Capacity'!$I$112:$P$118,3,FALSE)*$C207*K$195),0)</f>
        <v>0</v>
      </c>
      <c r="L207" s="413" t="str">
        <f t="shared" si="87"/>
        <v>NO</v>
      </c>
      <c r="M207" s="106"/>
      <c r="N207" s="863">
        <f>IF('Available Energy and Dispatch'!$E207&gt;$D207,$D207,IF('Available Energy and Dispatch'!$E207&lt;$D207,'Available Energy and Dispatch'!$E207,$D207-'Available Energy and Dispatch'!$E207))</f>
        <v>0</v>
      </c>
      <c r="O207" s="864">
        <f>IF(($D207-'Available Energy and Dispatch'!$N207)&gt;'Available Energy and Dispatch'!$F207,'Available Energy and Dispatch'!$F207,$D207-'Available Energy and Dispatch'!$N207)</f>
        <v>0</v>
      </c>
      <c r="P207" s="865">
        <f>IF(($D207-SUM('Available Energy and Dispatch'!$N207:$O207))&gt;'Available Energy and Dispatch'!$G207,'Available Energy and Dispatch'!$G207,(($D207-SUM('Available Energy and Dispatch'!$N207:$O207))))</f>
        <v>0</v>
      </c>
      <c r="Q207" s="865">
        <f>IF(($D207-SUM('Available Energy and Dispatch'!$N207:$P207))&gt;'Available Energy and Dispatch'!$H207,'Available Energy and Dispatch'!$H207,($D207-SUM('Available Energy and Dispatch'!$N207:$P207)))</f>
        <v>0</v>
      </c>
      <c r="R207" s="865">
        <f>IF(($D207-SUM('Available Energy and Dispatch'!$N207:$Q207))&gt;'Available Energy and Dispatch'!$I207,'Available Energy and Dispatch'!$I207,($D207-SUM('Available Energy and Dispatch'!$N207:$Q207)))</f>
        <v>0</v>
      </c>
      <c r="S207" s="865">
        <f>IF(($D207-SUM('Available Energy and Dispatch'!$N207:$R207))&gt;'Available Energy and Dispatch'!$J207,'Available Energy and Dispatch'!$J207,$D207-SUM('Available Energy and Dispatch'!$N207:$R207))</f>
        <v>0</v>
      </c>
      <c r="T207" s="865">
        <f>IF(IF('Available Energy and Dispatch'!$K207=0,"0",$D207-SUM($N207:$S207))&gt;'Available Energy and Dispatch'!$K207,'Available Energy and Dispatch'!$K207,IF('Available Energy and Dispatch'!$K207=0,"0",$D207-SUM($N207:$S207)))</f>
        <v>0</v>
      </c>
      <c r="U207" s="447">
        <f t="shared" si="88"/>
        <v>-3032</v>
      </c>
    </row>
    <row r="208" spans="2:21" x14ac:dyDescent="0.25">
      <c r="B208" s="409" t="s">
        <v>47</v>
      </c>
      <c r="C208" s="410">
        <f>Parameters!$C64</f>
        <v>720</v>
      </c>
      <c r="D208" s="411">
        <f>Parameters!G64</f>
        <v>3366</v>
      </c>
      <c r="E208" s="412">
        <f>IFERROR(IF(E$194="Solar",(SUMIFS('Dependable Capacity'!$F$118:$F$123,'Dependable Capacity'!$C$118:$C$123,'Available Energy and Dispatch'!$B$198)*'Available Energy and Dispatch'!E$195*'Available Energy and Dispatch'!$C208),HLOOKUP(E$194,'Dependable Capacity'!$I$112:$P$118,3,FALSE)*$C208*E$195),0)</f>
        <v>0</v>
      </c>
      <c r="F208" s="412">
        <f>IFERROR(IF(F$194="Solar",(SUMIFS('Dependable Capacity'!$F$118:$F$123,'Dependable Capacity'!$C$118:$C$123,'Available Energy and Dispatch'!$B$198)*'Available Energy and Dispatch'!F$195*'Available Energy and Dispatch'!$C208),HLOOKUP(F$194,'Dependable Capacity'!$I$112:$P$118,3,FALSE)*$C208*F$195),0)</f>
        <v>0</v>
      </c>
      <c r="G208" s="412">
        <f>IFERROR(IF(G$194="Solar",(SUMIFS('Dependable Capacity'!$F$118:$F$123,'Dependable Capacity'!$C$118:$C$123,'Available Energy and Dispatch'!$B$198)*'Available Energy and Dispatch'!G$195*'Available Energy and Dispatch'!$C208),HLOOKUP(G$194,'Dependable Capacity'!$I$112:$P$118,3,FALSE)*$C208*G$195),0)</f>
        <v>0</v>
      </c>
      <c r="H208" s="412">
        <f>IFERROR(IF(H$194="Solar",(SUMIFS('Dependable Capacity'!$F$118:$F$123,'Dependable Capacity'!$C$118:$C$123,'Available Energy and Dispatch'!$B$198)*'Available Energy and Dispatch'!H$195*'Available Energy and Dispatch'!$C208),HLOOKUP(H$194,'Dependable Capacity'!$I$112:$P$118,3,FALSE)*$C208*H$195),0)</f>
        <v>0</v>
      </c>
      <c r="I208" s="412">
        <f>IFERROR(IF(I$194="Solar",(SUMIFS('Dependable Capacity'!$F$118:$F$123,'Dependable Capacity'!$C$118:$C$123,'Available Energy and Dispatch'!$B$198)*'Available Energy and Dispatch'!I$195*'Available Energy and Dispatch'!$C208),HLOOKUP(I$194,'Dependable Capacity'!$I$112:$P$118,3,FALSE)*$C208*I$195),0)</f>
        <v>0</v>
      </c>
      <c r="J208" s="412">
        <f>IFERROR(IF(J$194="Solar",(SUMIFS('Dependable Capacity'!$F$118:$F$123,'Dependable Capacity'!$C$118:$C$123,'Available Energy and Dispatch'!$B$198)*'Available Energy and Dispatch'!J$195*'Available Energy and Dispatch'!$C208),HLOOKUP(J$194,'Dependable Capacity'!$I$112:$P$118,3,FALSE)*$C208*J$195),0)</f>
        <v>0</v>
      </c>
      <c r="K208" s="412">
        <f>IFERROR(IF(K$194="Solar",(SUMIFS('Dependable Capacity'!$F$118:$F$123,'Dependable Capacity'!$C$118:$C$123,'Available Energy and Dispatch'!$B$198)*'Available Energy and Dispatch'!K$195*'Available Energy and Dispatch'!$C208),HLOOKUP(K$194,'Dependable Capacity'!$I$112:$P$118,3,FALSE)*$C208*K$195),0)</f>
        <v>0</v>
      </c>
      <c r="L208" s="413" t="str">
        <f t="shared" si="87"/>
        <v>NO</v>
      </c>
      <c r="M208" s="106"/>
      <c r="N208" s="863">
        <f>IF('Available Energy and Dispatch'!$E208&gt;$D208,$D208,IF('Available Energy and Dispatch'!$E208&lt;$D208,'Available Energy and Dispatch'!$E208,$D208-'Available Energy and Dispatch'!$E208))</f>
        <v>0</v>
      </c>
      <c r="O208" s="864">
        <f>IF(($D208-'Available Energy and Dispatch'!$N208)&gt;'Available Energy and Dispatch'!$F208,'Available Energy and Dispatch'!$F208,$D208-'Available Energy and Dispatch'!$N208)</f>
        <v>0</v>
      </c>
      <c r="P208" s="865">
        <f>IF(($D208-SUM('Available Energy and Dispatch'!$N208:$O208))&gt;'Available Energy and Dispatch'!$G208,'Available Energy and Dispatch'!$G208,(($D208-SUM('Available Energy and Dispatch'!$N208:$O208))))</f>
        <v>0</v>
      </c>
      <c r="Q208" s="865">
        <f>IF(($D208-SUM('Available Energy and Dispatch'!$N208:$P208))&gt;'Available Energy and Dispatch'!$H208,'Available Energy and Dispatch'!$H208,($D208-SUM('Available Energy and Dispatch'!$N208:$P208)))</f>
        <v>0</v>
      </c>
      <c r="R208" s="865">
        <f>IF(($D208-SUM('Available Energy and Dispatch'!$N208:$Q208))&gt;'Available Energy and Dispatch'!$I208,'Available Energy and Dispatch'!$I208,($D208-SUM('Available Energy and Dispatch'!$N208:$Q208)))</f>
        <v>0</v>
      </c>
      <c r="S208" s="865">
        <f>IF(($D208-SUM('Available Energy and Dispatch'!$N208:$R208))&gt;'Available Energy and Dispatch'!$J208,'Available Energy and Dispatch'!$J208,$D208-SUM('Available Energy and Dispatch'!$N208:$R208))</f>
        <v>0</v>
      </c>
      <c r="T208" s="865">
        <f>IF(IF('Available Energy and Dispatch'!$K208=0,"0",$D208-SUM($N208:$S208))&gt;'Available Energy and Dispatch'!$K208,'Available Energy and Dispatch'!$K208,IF('Available Energy and Dispatch'!$K208=0,"0",$D208-SUM($N208:$S208)))</f>
        <v>0</v>
      </c>
      <c r="U208" s="447">
        <f t="shared" si="88"/>
        <v>-3366</v>
      </c>
    </row>
    <row r="209" spans="2:21" x14ac:dyDescent="0.25">
      <c r="B209" s="409" t="s">
        <v>48</v>
      </c>
      <c r="C209" s="410">
        <f>Parameters!$C65</f>
        <v>744</v>
      </c>
      <c r="D209" s="411">
        <f>Parameters!G65</f>
        <v>3522</v>
      </c>
      <c r="E209" s="412">
        <f>IFERROR(IF(E$194="Solar",(SUMIFS('Dependable Capacity'!$F$118:$F$123,'Dependable Capacity'!$C$118:$C$123,'Available Energy and Dispatch'!$B$198)*'Available Energy and Dispatch'!E$195*'Available Energy and Dispatch'!$C209),HLOOKUP(E$194,'Dependable Capacity'!$I$112:$P$118,3,FALSE)*$C209*E$195),0)</f>
        <v>0</v>
      </c>
      <c r="F209" s="412">
        <f>IFERROR(IF(F$194="Solar",(SUMIFS('Dependable Capacity'!$F$118:$F$123,'Dependable Capacity'!$C$118:$C$123,'Available Energy and Dispatch'!$B$198)*'Available Energy and Dispatch'!F$195*'Available Energy and Dispatch'!$C209),HLOOKUP(F$194,'Dependable Capacity'!$I$112:$P$118,3,FALSE)*$C209*F$195),0)</f>
        <v>0</v>
      </c>
      <c r="G209" s="412">
        <f>IFERROR(IF(G$194="Solar",(SUMIFS('Dependable Capacity'!$F$118:$F$123,'Dependable Capacity'!$C$118:$C$123,'Available Energy and Dispatch'!$B$198)*'Available Energy and Dispatch'!G$195*'Available Energy and Dispatch'!$C209),HLOOKUP(G$194,'Dependable Capacity'!$I$112:$P$118,3,FALSE)*$C209*G$195),0)</f>
        <v>0</v>
      </c>
      <c r="H209" s="412">
        <f>IFERROR(IF(H$194="Solar",(SUMIFS('Dependable Capacity'!$F$118:$F$123,'Dependable Capacity'!$C$118:$C$123,'Available Energy and Dispatch'!$B$198)*'Available Energy and Dispatch'!H$195*'Available Energy and Dispatch'!$C209),HLOOKUP(H$194,'Dependable Capacity'!$I$112:$P$118,3,FALSE)*$C209*H$195),0)</f>
        <v>0</v>
      </c>
      <c r="I209" s="412">
        <f>IFERROR(IF(I$194="Solar",(SUMIFS('Dependable Capacity'!$F$118:$F$123,'Dependable Capacity'!$C$118:$C$123,'Available Energy and Dispatch'!$B$198)*'Available Energy and Dispatch'!I$195*'Available Energy and Dispatch'!$C209),HLOOKUP(I$194,'Dependable Capacity'!$I$112:$P$118,3,FALSE)*$C209*I$195),0)</f>
        <v>0</v>
      </c>
      <c r="J209" s="412">
        <f>IFERROR(IF(J$194="Solar",(SUMIFS('Dependable Capacity'!$F$118:$F$123,'Dependable Capacity'!$C$118:$C$123,'Available Energy and Dispatch'!$B$198)*'Available Energy and Dispatch'!J$195*'Available Energy and Dispatch'!$C209),HLOOKUP(J$194,'Dependable Capacity'!$I$112:$P$118,3,FALSE)*$C209*J$195),0)</f>
        <v>0</v>
      </c>
      <c r="K209" s="412">
        <f>IFERROR(IF(K$194="Solar",(SUMIFS('Dependable Capacity'!$F$118:$F$123,'Dependable Capacity'!$C$118:$C$123,'Available Energy and Dispatch'!$B$198)*'Available Energy and Dispatch'!K$195*'Available Energy and Dispatch'!$C209),HLOOKUP(K$194,'Dependable Capacity'!$I$112:$P$118,3,FALSE)*$C209*K$195),0)</f>
        <v>0</v>
      </c>
      <c r="L209" s="413" t="str">
        <f t="shared" si="87"/>
        <v>NO</v>
      </c>
      <c r="M209" s="106"/>
      <c r="N209" s="863">
        <f>IF('Available Energy and Dispatch'!$E209&gt;$D209,$D209,IF('Available Energy and Dispatch'!$E209&lt;$D209,'Available Energy and Dispatch'!$E209,$D209-'Available Energy and Dispatch'!$E209))</f>
        <v>0</v>
      </c>
      <c r="O209" s="864">
        <f>IF(($D209-'Available Energy and Dispatch'!$N209)&gt;'Available Energy and Dispatch'!$F209,'Available Energy and Dispatch'!$F209,$D209-'Available Energy and Dispatch'!$N209)</f>
        <v>0</v>
      </c>
      <c r="P209" s="865">
        <f>IF(($D209-SUM('Available Energy and Dispatch'!$N209:$O209))&gt;'Available Energy and Dispatch'!$G209,'Available Energy and Dispatch'!$G209,(($D209-SUM('Available Energy and Dispatch'!$N209:$O209))))</f>
        <v>0</v>
      </c>
      <c r="Q209" s="865">
        <f>IF(($D209-SUM('Available Energy and Dispatch'!$N209:$P209))&gt;'Available Energy and Dispatch'!$H209,'Available Energy and Dispatch'!$H209,($D209-SUM('Available Energy and Dispatch'!$N209:$P209)))</f>
        <v>0</v>
      </c>
      <c r="R209" s="865">
        <f>IF(($D209-SUM('Available Energy and Dispatch'!$N209:$Q209))&gt;'Available Energy and Dispatch'!$I209,'Available Energy and Dispatch'!$I209,($D209-SUM('Available Energy and Dispatch'!$N209:$Q209)))</f>
        <v>0</v>
      </c>
      <c r="S209" s="865">
        <f>IF(($D209-SUM('Available Energy and Dispatch'!$N209:$R209))&gt;'Available Energy and Dispatch'!$J209,'Available Energy and Dispatch'!$J209,$D209-SUM('Available Energy and Dispatch'!$N209:$R209))</f>
        <v>0</v>
      </c>
      <c r="T209" s="865">
        <f>IF(IF('Available Energy and Dispatch'!$K209=0,"0",$D209-SUM($N209:$S209))&gt;'Available Energy and Dispatch'!$K209,'Available Energy and Dispatch'!$K209,IF('Available Energy and Dispatch'!$K209=0,"0",$D209-SUM($N209:$S209)))</f>
        <v>0</v>
      </c>
      <c r="U209" s="447">
        <f t="shared" si="88"/>
        <v>-3522</v>
      </c>
    </row>
    <row r="210" spans="2:21" x14ac:dyDescent="0.25">
      <c r="B210" s="409" t="s">
        <v>49</v>
      </c>
      <c r="C210" s="410">
        <f>Parameters!$C66</f>
        <v>720</v>
      </c>
      <c r="D210" s="411">
        <f>Parameters!G66</f>
        <v>3300</v>
      </c>
      <c r="E210" s="412">
        <f>IFERROR(IF(E$194="Solar",(SUMIFS('Dependable Capacity'!$F$118:$F$123,'Dependable Capacity'!$C$118:$C$123,'Available Energy and Dispatch'!$B$198)*'Available Energy and Dispatch'!E$195*'Available Energy and Dispatch'!$C210),HLOOKUP(E$194,'Dependable Capacity'!$I$112:$P$118,3,FALSE)*$C210*E$195),0)</f>
        <v>0</v>
      </c>
      <c r="F210" s="412">
        <f>IFERROR(IF(F$194="Solar",(SUMIFS('Dependable Capacity'!$F$118:$F$123,'Dependable Capacity'!$C$118:$C$123,'Available Energy and Dispatch'!$B$198)*'Available Energy and Dispatch'!F$195*'Available Energy and Dispatch'!$C210),HLOOKUP(F$194,'Dependable Capacity'!$I$112:$P$118,3,FALSE)*$C210*F$195),0)</f>
        <v>0</v>
      </c>
      <c r="G210" s="412">
        <f>IFERROR(IF(G$194="Solar",(SUMIFS('Dependable Capacity'!$F$118:$F$123,'Dependable Capacity'!$C$118:$C$123,'Available Energy and Dispatch'!$B$198)*'Available Energy and Dispatch'!G$195*'Available Energy and Dispatch'!$C210),HLOOKUP(G$194,'Dependable Capacity'!$I$112:$P$118,3,FALSE)*$C210*G$195),0)</f>
        <v>0</v>
      </c>
      <c r="H210" s="412">
        <f>IFERROR(IF(H$194="Solar",(SUMIFS('Dependable Capacity'!$F$118:$F$123,'Dependable Capacity'!$C$118:$C$123,'Available Energy and Dispatch'!$B$198)*'Available Energy and Dispatch'!H$195*'Available Energy and Dispatch'!$C210),HLOOKUP(H$194,'Dependable Capacity'!$I$112:$P$118,3,FALSE)*$C210*H$195),0)</f>
        <v>0</v>
      </c>
      <c r="I210" s="412">
        <f>IFERROR(IF(I$194="Solar",(SUMIFS('Dependable Capacity'!$F$118:$F$123,'Dependable Capacity'!$C$118:$C$123,'Available Energy and Dispatch'!$B$198)*'Available Energy and Dispatch'!I$195*'Available Energy and Dispatch'!$C210),HLOOKUP(I$194,'Dependable Capacity'!$I$112:$P$118,3,FALSE)*$C210*I$195),0)</f>
        <v>0</v>
      </c>
      <c r="J210" s="412">
        <f>IFERROR(IF(J$194="Solar",(SUMIFS('Dependable Capacity'!$F$118:$F$123,'Dependable Capacity'!$C$118:$C$123,'Available Energy and Dispatch'!$B$198)*'Available Energy and Dispatch'!J$195*'Available Energy and Dispatch'!$C210),HLOOKUP(J$194,'Dependable Capacity'!$I$112:$P$118,3,FALSE)*$C210*J$195),0)</f>
        <v>0</v>
      </c>
      <c r="K210" s="412">
        <f>IFERROR(IF(K$194="Solar",(SUMIFS('Dependable Capacity'!$F$118:$F$123,'Dependable Capacity'!$C$118:$C$123,'Available Energy and Dispatch'!$B$198)*'Available Energy and Dispatch'!K$195*'Available Energy and Dispatch'!$C210),HLOOKUP(K$194,'Dependable Capacity'!$I$112:$P$118,3,FALSE)*$C210*K$195),0)</f>
        <v>0</v>
      </c>
      <c r="L210" s="413" t="str">
        <f t="shared" si="87"/>
        <v>NO</v>
      </c>
      <c r="M210" s="106"/>
      <c r="N210" s="863">
        <f>IF('Available Energy and Dispatch'!$E210&gt;$D210,$D210,IF('Available Energy and Dispatch'!$E210&lt;$D210,'Available Energy and Dispatch'!$E210,$D210-'Available Energy and Dispatch'!$E210))</f>
        <v>0</v>
      </c>
      <c r="O210" s="864">
        <f>IF(($D210-'Available Energy and Dispatch'!$N210)&gt;'Available Energy and Dispatch'!$F210,'Available Energy and Dispatch'!$F210,$D210-'Available Energy and Dispatch'!$N210)</f>
        <v>0</v>
      </c>
      <c r="P210" s="865">
        <f>IF(($D210-SUM('Available Energy and Dispatch'!$N210:$O210))&gt;'Available Energy and Dispatch'!$G210,'Available Energy and Dispatch'!$G210,(($D210-SUM('Available Energy and Dispatch'!$N210:$O210))))</f>
        <v>0</v>
      </c>
      <c r="Q210" s="865">
        <f>IF(($D210-SUM('Available Energy and Dispatch'!$N210:$P210))&gt;'Available Energy and Dispatch'!$H210,'Available Energy and Dispatch'!$H210,($D210-SUM('Available Energy and Dispatch'!$N210:$P210)))</f>
        <v>0</v>
      </c>
      <c r="R210" s="865">
        <f>IF(($D210-SUM('Available Energy and Dispatch'!$N210:$Q210))&gt;'Available Energy and Dispatch'!$I210,'Available Energy and Dispatch'!$I210,($D210-SUM('Available Energy and Dispatch'!$N210:$Q210)))</f>
        <v>0</v>
      </c>
      <c r="S210" s="865">
        <f>IF(($D210-SUM('Available Energy and Dispatch'!$N210:$R210))&gt;'Available Energy and Dispatch'!$J210,'Available Energy and Dispatch'!$J210,$D210-SUM('Available Energy and Dispatch'!$N210:$R210))</f>
        <v>0</v>
      </c>
      <c r="T210" s="865">
        <f>IF(IF('Available Energy and Dispatch'!$K210=0,"0",$D210-SUM($N210:$S210))&gt;'Available Energy and Dispatch'!$K210,'Available Energy and Dispatch'!$K210,IF('Available Energy and Dispatch'!$K210=0,"0",$D210-SUM($N210:$S210)))</f>
        <v>0</v>
      </c>
      <c r="U210" s="447">
        <f t="shared" si="88"/>
        <v>-3300</v>
      </c>
    </row>
    <row r="211" spans="2:21" ht="13.8" thickBot="1" x14ac:dyDescent="0.3">
      <c r="B211" s="394"/>
      <c r="C211" s="414"/>
      <c r="D211" s="415">
        <f>SUM(D199:D210)</f>
        <v>38651</v>
      </c>
      <c r="E211" s="416">
        <f t="shared" ref="E211:K211" si="89">SUM(E199:E210)</f>
        <v>0</v>
      </c>
      <c r="F211" s="416">
        <f t="shared" si="89"/>
        <v>0</v>
      </c>
      <c r="G211" s="417">
        <f t="shared" si="89"/>
        <v>0</v>
      </c>
      <c r="H211" s="417">
        <f t="shared" si="89"/>
        <v>0</v>
      </c>
      <c r="I211" s="417">
        <f t="shared" si="89"/>
        <v>0</v>
      </c>
      <c r="J211" s="417">
        <f t="shared" si="89"/>
        <v>0</v>
      </c>
      <c r="K211" s="417">
        <f t="shared" si="89"/>
        <v>0</v>
      </c>
      <c r="L211" s="418"/>
      <c r="M211" s="106"/>
      <c r="N211" s="866">
        <f>SUM(N199:N210)</f>
        <v>0</v>
      </c>
      <c r="O211" s="884">
        <f t="shared" ref="O211" si="90">SUM(O199:O210)</f>
        <v>0</v>
      </c>
      <c r="P211" s="867">
        <f t="shared" ref="P211" si="91">SUM(P199:P210)</f>
        <v>0</v>
      </c>
      <c r="Q211" s="867">
        <f t="shared" ref="Q211" si="92">SUM(Q199:Q210)</f>
        <v>0</v>
      </c>
      <c r="R211" s="867">
        <f t="shared" ref="R211" si="93">SUM(R199:R210)</f>
        <v>0</v>
      </c>
      <c r="S211" s="867">
        <f t="shared" ref="S211" si="94">SUM(S199:S210)</f>
        <v>0</v>
      </c>
      <c r="T211" s="867">
        <f t="shared" ref="T211" si="95">SUM(T199:T210)</f>
        <v>0</v>
      </c>
      <c r="U211" s="449"/>
    </row>
    <row r="212" spans="2:21" s="53" customFormat="1" ht="13.8" thickBot="1" x14ac:dyDescent="0.3">
      <c r="B212" s="171"/>
      <c r="C212" s="184"/>
      <c r="D212" s="185"/>
      <c r="E212" s="186"/>
      <c r="F212" s="186"/>
      <c r="G212" s="185"/>
      <c r="H212" s="185"/>
      <c r="I212" s="185"/>
      <c r="J212" s="185"/>
      <c r="K212" s="185"/>
      <c r="L212" s="184"/>
      <c r="M212" s="54"/>
      <c r="N212" s="190"/>
      <c r="O212" s="191"/>
      <c r="P212" s="190"/>
      <c r="Q212" s="190"/>
      <c r="R212" s="190"/>
      <c r="S212" s="190"/>
      <c r="T212" s="190"/>
      <c r="U212" s="187"/>
    </row>
    <row r="213" spans="2:21" x14ac:dyDescent="0.25">
      <c r="B213" s="419">
        <v>2023</v>
      </c>
      <c r="C213" s="405"/>
      <c r="D213" s="420"/>
      <c r="E213" s="406"/>
      <c r="F213" s="432"/>
      <c r="G213" s="406"/>
      <c r="H213" s="406"/>
      <c r="I213" s="405"/>
      <c r="J213" s="406"/>
      <c r="K213" s="406"/>
      <c r="L213" s="423"/>
      <c r="M213" s="838" t="s">
        <v>304</v>
      </c>
      <c r="N213" s="505" t="str">
        <f>IF(N$194="Hydro",HLOOKUP(N$194,'Dependable Capacity'!$I$112:$P$118,4,FALSE),IF(N$194="Solar",HLOOKUP(N$194,'Dependable Capacity'!$I$112:$P$118,4,FALSE),IF(N$194="Biomass",HLOOKUP(N$194,'Dependable Capacity'!$I$112:$P$118,4,FALSE),IF(N$194="Biodiesel",HLOOKUP(N$194,'Dependable Capacity'!$I$112:$P$118,4,FALSE),IF(N$194="LNG",HLOOKUP(N$194,'Dependable Capacity'!$I$112:$P$118,4,FALSE),IF(N$194="Bunker",HLOOKUP(N$194,'Dependable Capacity'!$I$112:$P$118,4,FALSE),IF(N$194="LFO Diesel",HLOOKUP(N$194,'Dependable Capacity'!$I$112:$P$118,4,FALSE),"")))))))</f>
        <v/>
      </c>
      <c r="O213" s="506" t="str">
        <f>IF(O$194="Hydro",HLOOKUP(O$194,'Dependable Capacity'!$I$112:$P$118,4,FALSE),IF(O$194="Solar",HLOOKUP(O$194,'Dependable Capacity'!$I$112:$P$118,4,FALSE),IF(O$194="Biomass",HLOOKUP(O$194,'Dependable Capacity'!$I$112:$P$118,4,FALSE),IF(O$194="Biodiesel",HLOOKUP(O$194,'Dependable Capacity'!$I$112:$P$118,4,FALSE),IF(O$194="LNG",HLOOKUP(O$194,'Dependable Capacity'!$I$112:$P$118,4,FALSE),IF(O$194="Bunker",HLOOKUP(O$194,'Dependable Capacity'!$I$112:$P$118,4,FALSE),IF(O$194="LFO Diesel",HLOOKUP(O$194,'Dependable Capacity'!$I$112:$P$118,4,FALSE),"")))))))</f>
        <v/>
      </c>
      <c r="P213" s="506" t="str">
        <f>IF(P$194="Hydro",HLOOKUP(P$194,'Dependable Capacity'!$I$112:$P$118,4,FALSE),IF(P$194="Solar",HLOOKUP(P$194,'Dependable Capacity'!$I$112:$P$118,4,FALSE),IF(P$194="Biomass",HLOOKUP(P$194,'Dependable Capacity'!$I$112:$P$118,4,FALSE),IF(P$194="Biodiesel",HLOOKUP(P$194,'Dependable Capacity'!$I$112:$P$118,4,FALSE),IF(P$194="LNG",HLOOKUP(P$194,'Dependable Capacity'!$I$112:$P$118,4,FALSE),IF(P$194="Bunker",HLOOKUP(P$194,'Dependable Capacity'!$I$112:$P$118,4,FALSE),IF(P$194="LFO Diesel",HLOOKUP(P$194,'Dependable Capacity'!$I$112:$P$118,4,FALSE),"")))))))</f>
        <v/>
      </c>
      <c r="Q213" s="506" t="str">
        <f>IF(Q$194="Hydro",HLOOKUP(Q$194,'Dependable Capacity'!$I$112:$P$118,4,FALSE),IF(Q$194="Solar",HLOOKUP(Q$194,'Dependable Capacity'!$I$112:$P$118,4,FALSE),IF(Q$194="Biomass",HLOOKUP(Q$194,'Dependable Capacity'!$I$112:$P$118,4,FALSE),IF(Q$194="Biodiesel",HLOOKUP(Q$194,'Dependable Capacity'!$I$112:$P$118,4,FALSE),IF(Q$194="LNG",HLOOKUP(Q$194,'Dependable Capacity'!$I$112:$P$118,4,FALSE),IF(Q$194="Bunker",HLOOKUP(Q$194,'Dependable Capacity'!$I$112:$P$118,4,FALSE),IF(Q$194="LFO Diesel",HLOOKUP(Q$194,'Dependable Capacity'!$I$112:$P$118,4,FALSE),"")))))))</f>
        <v/>
      </c>
      <c r="R213" s="506" t="str">
        <f>IF(R$194="Hydro",HLOOKUP(R$194,'Dependable Capacity'!$I$112:$P$118,4,FALSE),IF(R$194="Solar",HLOOKUP(R$194,'Dependable Capacity'!$I$112:$P$118,4,FALSE),IF(R$194="Biomass",HLOOKUP(R$194,'Dependable Capacity'!$I$112:$P$118,4,FALSE),IF(R$194="Biodiesel",HLOOKUP(R$194,'Dependable Capacity'!$I$112:$P$118,4,FALSE),IF(R$194="LNG",HLOOKUP(R$194,'Dependable Capacity'!$I$112:$P$118,4,FALSE),IF(R$194="Bunker",HLOOKUP(R$194,'Dependable Capacity'!$I$112:$P$118,4,FALSE),IF(R$194="LFO Diesel",HLOOKUP(R$194,'Dependable Capacity'!$I$112:$P$118,4,FALSE),"")))))))</f>
        <v/>
      </c>
      <c r="S213" s="506" t="str">
        <f>IF(S$194="Hydro",HLOOKUP(S$194,'Dependable Capacity'!$I$112:$P$118,4,FALSE),IF(S$194="Solar",HLOOKUP(S$194,'Dependable Capacity'!$I$112:$P$118,4,FALSE),IF(S$194="Biomass",HLOOKUP(S$194,'Dependable Capacity'!$I$112:$P$118,4,FALSE),IF(S$194="Biodiesel",HLOOKUP(S$194,'Dependable Capacity'!$I$112:$P$118,4,FALSE),IF(S$194="LNG",HLOOKUP(S$194,'Dependable Capacity'!$I$112:$P$118,4,FALSE),IF(S$194="Bunker",HLOOKUP(S$194,'Dependable Capacity'!$I$112:$P$118,4,FALSE),IF(S$194="LFO Diesel",HLOOKUP(S$194,'Dependable Capacity'!$I$112:$P$118,4,FALSE),"")))))))</f>
        <v/>
      </c>
      <c r="T213" s="506" t="str">
        <f>IF(T$194="Hydro",HLOOKUP(T$194,'Dependable Capacity'!$I$112:$P$118,4,FALSE),IF(T$194="Solar",HLOOKUP(T$194,'Dependable Capacity'!$I$112:$P$118,4,FALSE),IF(T$194="Biomass",HLOOKUP(T$194,'Dependable Capacity'!$I$112:$P$118,4,FALSE),IF(T$194="Biodiesel",HLOOKUP(T$194,'Dependable Capacity'!$I$112:$P$118,4,FALSE),IF(T$194="LNG",HLOOKUP(T$194,'Dependable Capacity'!$I$112:$P$118,4,FALSE),IF(T$194="Bunker",HLOOKUP(T$194,'Dependable Capacity'!$I$112:$P$118,4,FALSE),IF(T$194="LFO Diesel",HLOOKUP(T$194,'Dependable Capacity'!$I$112:$P$118,4,FALSE),"")))))))</f>
        <v/>
      </c>
      <c r="U213" s="507"/>
    </row>
    <row r="214" spans="2:21" x14ac:dyDescent="0.25">
      <c r="B214" s="424"/>
      <c r="C214" s="410"/>
      <c r="D214" s="425"/>
      <c r="E214" s="411"/>
      <c r="F214" s="433"/>
      <c r="G214" s="411"/>
      <c r="H214" s="411"/>
      <c r="I214" s="410"/>
      <c r="J214" s="411"/>
      <c r="K214" s="411"/>
      <c r="L214" s="429"/>
      <c r="M214" s="838" t="s">
        <v>303</v>
      </c>
      <c r="N214" s="508" t="str">
        <f>IFERROR(N227/8760/N213,"")</f>
        <v/>
      </c>
      <c r="O214" s="504" t="str">
        <f t="shared" ref="O214:T214" si="96">IFERROR(O227/8760/O213,"")</f>
        <v/>
      </c>
      <c r="P214" s="504" t="str">
        <f t="shared" si="96"/>
        <v/>
      </c>
      <c r="Q214" s="504" t="str">
        <f t="shared" si="96"/>
        <v/>
      </c>
      <c r="R214" s="504" t="str">
        <f t="shared" si="96"/>
        <v/>
      </c>
      <c r="S214" s="504" t="str">
        <f t="shared" si="96"/>
        <v/>
      </c>
      <c r="T214" s="504" t="str">
        <f t="shared" si="96"/>
        <v/>
      </c>
      <c r="U214" s="509"/>
    </row>
    <row r="215" spans="2:21" x14ac:dyDescent="0.25">
      <c r="B215" s="409" t="s">
        <v>38</v>
      </c>
      <c r="C215" s="410">
        <f t="shared" ref="C215:C226" si="97">C199</f>
        <v>744</v>
      </c>
      <c r="D215" s="411">
        <f>Parameters!I55</f>
        <v>3114</v>
      </c>
      <c r="E215" s="430">
        <f>IFERROR(IF(E$194="Solar",(SUMIFS('Dependable Capacity'!$F$118:$F$123,'Dependable Capacity'!$C$118:$C$123,'Available Energy and Dispatch'!$B$213)*'Available Energy and Dispatch'!E$195*'Available Energy and Dispatch'!$C215),HLOOKUP(E$194,'Dependable Capacity'!$I$112:$P$118,4,FALSE)*$C215*E$195),0)</f>
        <v>0</v>
      </c>
      <c r="F215" s="430">
        <f>IFERROR(IF(F$194="Solar",(SUMIFS('Dependable Capacity'!$F$118:$F$123,'Dependable Capacity'!$C$118:$C$123,'Available Energy and Dispatch'!$B$213)*'Available Energy and Dispatch'!F$195*'Available Energy and Dispatch'!$C215),HLOOKUP(F$194,'Dependable Capacity'!$I$112:$P$118,4,FALSE)*$C215*F$195),0)</f>
        <v>0</v>
      </c>
      <c r="G215" s="430">
        <f>IFERROR(IF(G$194="Solar",(SUMIFS('Dependable Capacity'!$F$118:$F$123,'Dependable Capacity'!$C$118:$C$123,'Available Energy and Dispatch'!$B$213)*'Available Energy and Dispatch'!G$195*'Available Energy and Dispatch'!$C215),HLOOKUP(G$194,'Dependable Capacity'!$I$112:$P$118,4,FALSE)*$C215*G$195),0)</f>
        <v>0</v>
      </c>
      <c r="H215" s="430">
        <f>IFERROR(IF(H$194="Solar",(SUMIFS('Dependable Capacity'!$F$118:$F$123,'Dependable Capacity'!$C$118:$C$123,'Available Energy and Dispatch'!$B$213)*'Available Energy and Dispatch'!H$195*'Available Energy and Dispatch'!$C215),HLOOKUP(H$194,'Dependable Capacity'!$I$112:$P$118,4,FALSE)*$C215*H$195),0)</f>
        <v>0</v>
      </c>
      <c r="I215" s="430">
        <f>IFERROR(IF(I$194="Solar",(SUMIFS('Dependable Capacity'!$F$118:$F$123,'Dependable Capacity'!$C$118:$C$123,'Available Energy and Dispatch'!$B$213)*'Available Energy and Dispatch'!I$195*'Available Energy and Dispatch'!$C215),HLOOKUP(I$194,'Dependable Capacity'!$I$112:$P$118,4,FALSE)*$C215*I$195),0)</f>
        <v>0</v>
      </c>
      <c r="J215" s="430">
        <f>IFERROR(IF(J$194="Solar",(SUMIFS('Dependable Capacity'!$F$118:$F$123,'Dependable Capacity'!$C$118:$C$123,'Available Energy and Dispatch'!$B$213)*'Available Energy and Dispatch'!J$195*'Available Energy and Dispatch'!$C215),HLOOKUP(J$194,'Dependable Capacity'!$I$112:$P$118,4,FALSE)*$C215*J$195),0)</f>
        <v>0</v>
      </c>
      <c r="K215" s="430">
        <f>IFERROR(IF(K$194="Solar",(SUMIFS('Dependable Capacity'!$F$118:$F$123,'Dependable Capacity'!$C$118:$C$123,'Available Energy and Dispatch'!$B$213)*'Available Energy and Dispatch'!K$195*'Available Energy and Dispatch'!$C215),HLOOKUP(K$194,'Dependable Capacity'!$I$112:$P$118,4,FALSE)*$C215*K$195),0)</f>
        <v>0</v>
      </c>
      <c r="L215" s="413" t="str">
        <f t="shared" ref="L215:L226" si="98">IF(SUM($E215:$K215)&gt;=$D215,"YES","NO")</f>
        <v>NO</v>
      </c>
      <c r="M215" s="106"/>
      <c r="N215" s="868">
        <f>IF('Available Energy and Dispatch'!$E215&gt;$D215,$D215,IF('Available Energy and Dispatch'!$E215&lt;$D215,'Available Energy and Dispatch'!$E215,$D215-'Available Energy and Dispatch'!$E215))</f>
        <v>0</v>
      </c>
      <c r="O215" s="869">
        <f>IF(($D215-'Available Energy and Dispatch'!$N215)&gt;'Available Energy and Dispatch'!$F215,'Available Energy and Dispatch'!$F215,$D215-'Available Energy and Dispatch'!$N215)</f>
        <v>0</v>
      </c>
      <c r="P215" s="870">
        <f>IF(($D215-SUM('Available Energy and Dispatch'!$N215:$O215))&gt;'Available Energy and Dispatch'!$G215,'Available Energy and Dispatch'!$G215,(($D215-SUM('Available Energy and Dispatch'!$N215:$O215))))</f>
        <v>0</v>
      </c>
      <c r="Q215" s="870">
        <f>IF(($D215-SUM('Available Energy and Dispatch'!$N215:$P215))&gt;'Available Energy and Dispatch'!$H215,'Available Energy and Dispatch'!$H215,($D215-SUM('Available Energy and Dispatch'!$N215:$P215)))</f>
        <v>0</v>
      </c>
      <c r="R215" s="870">
        <f>IF(($D215-SUM('Available Energy and Dispatch'!$N215:$Q215))&gt;'Available Energy and Dispatch'!$I215,'Available Energy and Dispatch'!$I215,($D215-SUM('Available Energy and Dispatch'!$N215:$Q215)))</f>
        <v>0</v>
      </c>
      <c r="S215" s="870">
        <f>IF(($D215-SUM('Available Energy and Dispatch'!$N215:$R215))&gt;'Available Energy and Dispatch'!$J215,'Available Energy and Dispatch'!$J215,$D215-SUM('Available Energy and Dispatch'!$N215:$R215))</f>
        <v>0</v>
      </c>
      <c r="T215" s="870">
        <f>IF(IF('Available Energy and Dispatch'!$K215=0,"0",$D215-SUM($N215:$S215))&gt;'Available Energy and Dispatch'!$K215,'Available Energy and Dispatch'!$K215,IF('Available Energy and Dispatch'!$K215=0,"0",$D215-SUM($N215:$S215)))</f>
        <v>0</v>
      </c>
      <c r="U215" s="447">
        <f t="shared" ref="U215:U225" si="99">SUM(N215:T215)-$D215</f>
        <v>-3114</v>
      </c>
    </row>
    <row r="216" spans="2:21" x14ac:dyDescent="0.25">
      <c r="B216" s="409" t="s">
        <v>39</v>
      </c>
      <c r="C216" s="410">
        <f t="shared" si="97"/>
        <v>744</v>
      </c>
      <c r="D216" s="411">
        <f>Parameters!I56</f>
        <v>3203</v>
      </c>
      <c r="E216" s="430">
        <f>IFERROR(IF(E$194="Solar",(SUMIFS('Dependable Capacity'!$F$118:$F$123,'Dependable Capacity'!$C$118:$C$123,'Available Energy and Dispatch'!$B$213)*'Available Energy and Dispatch'!E$195*'Available Energy and Dispatch'!$C216),HLOOKUP(E$194,'Dependable Capacity'!$I$112:$P$118,4,FALSE)*$C216*E$195),0)</f>
        <v>0</v>
      </c>
      <c r="F216" s="430">
        <f>IFERROR(IF(F$194="Solar",(SUMIFS('Dependable Capacity'!$F$118:$F$123,'Dependable Capacity'!$C$118:$C$123,'Available Energy and Dispatch'!$B$213)*'Available Energy and Dispatch'!F$195*'Available Energy and Dispatch'!$C216),HLOOKUP(F$194,'Dependable Capacity'!$I$112:$P$118,4,FALSE)*$C216*F$195),0)</f>
        <v>0</v>
      </c>
      <c r="G216" s="430">
        <f>IFERROR(IF(G$194="Solar",(SUMIFS('Dependable Capacity'!$F$118:$F$123,'Dependable Capacity'!$C$118:$C$123,'Available Energy and Dispatch'!$B$213)*'Available Energy and Dispatch'!G$195*'Available Energy and Dispatch'!$C216),HLOOKUP(G$194,'Dependable Capacity'!$I$112:$P$118,4,FALSE)*$C216*G$195),0)</f>
        <v>0</v>
      </c>
      <c r="H216" s="430">
        <f>IFERROR(IF(H$194="Solar",(SUMIFS('Dependable Capacity'!$F$118:$F$123,'Dependable Capacity'!$C$118:$C$123,'Available Energy and Dispatch'!$B$213)*'Available Energy and Dispatch'!H$195*'Available Energy and Dispatch'!$C216),HLOOKUP(H$194,'Dependable Capacity'!$I$112:$P$118,4,FALSE)*$C216*H$195),0)</f>
        <v>0</v>
      </c>
      <c r="I216" s="430">
        <f>IFERROR(IF(I$194="Solar",(SUMIFS('Dependable Capacity'!$F$118:$F$123,'Dependable Capacity'!$C$118:$C$123,'Available Energy and Dispatch'!$B$213)*'Available Energy and Dispatch'!I$195*'Available Energy and Dispatch'!$C216),HLOOKUP(I$194,'Dependable Capacity'!$I$112:$P$118,4,FALSE)*$C216*I$195),0)</f>
        <v>0</v>
      </c>
      <c r="J216" s="430">
        <f>IFERROR(IF(J$194="Solar",(SUMIFS('Dependable Capacity'!$F$118:$F$123,'Dependable Capacity'!$C$118:$C$123,'Available Energy and Dispatch'!$B$213)*'Available Energy and Dispatch'!J$195*'Available Energy and Dispatch'!$C216),HLOOKUP(J$194,'Dependable Capacity'!$I$112:$P$118,4,FALSE)*$C216*J$195),0)</f>
        <v>0</v>
      </c>
      <c r="K216" s="430">
        <f>IFERROR(IF(K$194="Solar",(SUMIFS('Dependable Capacity'!$F$118:$F$123,'Dependable Capacity'!$C$118:$C$123,'Available Energy and Dispatch'!$B$213)*'Available Energy and Dispatch'!K$195*'Available Energy and Dispatch'!$C216),HLOOKUP(K$194,'Dependable Capacity'!$I$112:$P$118,4,FALSE)*$C216*K$195),0)</f>
        <v>0</v>
      </c>
      <c r="L216" s="413" t="str">
        <f t="shared" si="98"/>
        <v>NO</v>
      </c>
      <c r="M216" s="106"/>
      <c r="N216" s="868">
        <f>IF('Available Energy and Dispatch'!$E216&gt;$D216,$D216,IF('Available Energy and Dispatch'!$E216&lt;$D216,'Available Energy and Dispatch'!$E216,$D216-'Available Energy and Dispatch'!$E216))</f>
        <v>0</v>
      </c>
      <c r="O216" s="869">
        <f>IF(($D216-'Available Energy and Dispatch'!$N216)&gt;'Available Energy and Dispatch'!$F216,'Available Energy and Dispatch'!$F216,$D216-'Available Energy and Dispatch'!$N216)</f>
        <v>0</v>
      </c>
      <c r="P216" s="870">
        <f>IF(($D216-SUM('Available Energy and Dispatch'!$N216:$O216))&gt;'Available Energy and Dispatch'!$G216,'Available Energy and Dispatch'!$G216,(($D216-SUM('Available Energy and Dispatch'!$N216:$O216))))</f>
        <v>0</v>
      </c>
      <c r="Q216" s="870">
        <f>IF(($D216-SUM('Available Energy and Dispatch'!$N216:$P216))&gt;'Available Energy and Dispatch'!$H216,'Available Energy and Dispatch'!$H216,($D216-SUM('Available Energy and Dispatch'!$N216:$P216)))</f>
        <v>0</v>
      </c>
      <c r="R216" s="870">
        <f>IF(($D216-SUM('Available Energy and Dispatch'!$N216:$Q216))&gt;'Available Energy and Dispatch'!$I216,'Available Energy and Dispatch'!$I216,($D216-SUM('Available Energy and Dispatch'!$N216:$Q216)))</f>
        <v>0</v>
      </c>
      <c r="S216" s="870">
        <f>IF(($D216-SUM('Available Energy and Dispatch'!$N216:$R216))&gt;'Available Energy and Dispatch'!$J216,'Available Energy and Dispatch'!$J216,$D216-SUM('Available Energy and Dispatch'!$N216:$R216))</f>
        <v>0</v>
      </c>
      <c r="T216" s="870">
        <f>IF(IF('Available Energy and Dispatch'!$K216=0,"0",$D216-SUM($N216:$S216))&gt;'Available Energy and Dispatch'!$K216,'Available Energy and Dispatch'!$K216,IF('Available Energy and Dispatch'!$K216=0,"0",$D216-SUM($N216:$S216)))</f>
        <v>0</v>
      </c>
      <c r="U216" s="447">
        <f t="shared" si="99"/>
        <v>-3203</v>
      </c>
    </row>
    <row r="217" spans="2:21" x14ac:dyDescent="0.25">
      <c r="B217" s="409" t="s">
        <v>40</v>
      </c>
      <c r="C217" s="410">
        <f t="shared" si="97"/>
        <v>672</v>
      </c>
      <c r="D217" s="411">
        <f>Parameters!I57</f>
        <v>3141</v>
      </c>
      <c r="E217" s="430">
        <f>IFERROR(IF(E$194="Solar",(SUMIFS('Dependable Capacity'!$F$118:$F$123,'Dependable Capacity'!$C$118:$C$123,'Available Energy and Dispatch'!$B$213)*'Available Energy and Dispatch'!E$195*'Available Energy and Dispatch'!$C217),HLOOKUP(E$194,'Dependable Capacity'!$I$112:$P$118,4,FALSE)*$C217*E$195),0)</f>
        <v>0</v>
      </c>
      <c r="F217" s="430">
        <f>IFERROR(IF(F$194="Solar",(SUMIFS('Dependable Capacity'!$F$118:$F$123,'Dependable Capacity'!$C$118:$C$123,'Available Energy and Dispatch'!$B$213)*'Available Energy and Dispatch'!F$195*'Available Energy and Dispatch'!$C217),HLOOKUP(F$194,'Dependable Capacity'!$I$112:$P$118,4,FALSE)*$C217*F$195),0)</f>
        <v>0</v>
      </c>
      <c r="G217" s="430">
        <f>IFERROR(IF(G$194="Solar",(SUMIFS('Dependable Capacity'!$F$118:$F$123,'Dependable Capacity'!$C$118:$C$123,'Available Energy and Dispatch'!$B$213)*'Available Energy and Dispatch'!G$195*'Available Energy and Dispatch'!$C217),HLOOKUP(G$194,'Dependable Capacity'!$I$112:$P$118,4,FALSE)*$C217*G$195),0)</f>
        <v>0</v>
      </c>
      <c r="H217" s="430">
        <f>IFERROR(IF(H$194="Solar",(SUMIFS('Dependable Capacity'!$F$118:$F$123,'Dependable Capacity'!$C$118:$C$123,'Available Energy and Dispatch'!$B$213)*'Available Energy and Dispatch'!H$195*'Available Energy and Dispatch'!$C217),HLOOKUP(H$194,'Dependable Capacity'!$I$112:$P$118,4,FALSE)*$C217*H$195),0)</f>
        <v>0</v>
      </c>
      <c r="I217" s="430">
        <f>IFERROR(IF(I$194="Solar",(SUMIFS('Dependable Capacity'!$F$118:$F$123,'Dependable Capacity'!$C$118:$C$123,'Available Energy and Dispatch'!$B$213)*'Available Energy and Dispatch'!I$195*'Available Energy and Dispatch'!$C217),HLOOKUP(I$194,'Dependable Capacity'!$I$112:$P$118,4,FALSE)*$C217*I$195),0)</f>
        <v>0</v>
      </c>
      <c r="J217" s="430">
        <f>IFERROR(IF(J$194="Solar",(SUMIFS('Dependable Capacity'!$F$118:$F$123,'Dependable Capacity'!$C$118:$C$123,'Available Energy and Dispatch'!$B$213)*'Available Energy and Dispatch'!J$195*'Available Energy and Dispatch'!$C217),HLOOKUP(J$194,'Dependable Capacity'!$I$112:$P$118,4,FALSE)*$C217*J$195),0)</f>
        <v>0</v>
      </c>
      <c r="K217" s="430">
        <f>IFERROR(IF(K$194="Solar",(SUMIFS('Dependable Capacity'!$F$118:$F$123,'Dependable Capacity'!$C$118:$C$123,'Available Energy and Dispatch'!$B$213)*'Available Energy and Dispatch'!K$195*'Available Energy and Dispatch'!$C217),HLOOKUP(K$194,'Dependable Capacity'!$I$112:$P$118,4,FALSE)*$C217*K$195),0)</f>
        <v>0</v>
      </c>
      <c r="L217" s="413" t="str">
        <f t="shared" si="98"/>
        <v>NO</v>
      </c>
      <c r="M217" s="106"/>
      <c r="N217" s="868">
        <f>IF('Available Energy and Dispatch'!$E217&gt;$D217,$D217,IF('Available Energy and Dispatch'!$E217&lt;$D217,'Available Energy and Dispatch'!$E217,$D217-'Available Energy and Dispatch'!$E217))</f>
        <v>0</v>
      </c>
      <c r="O217" s="869">
        <f>IF(($D217-'Available Energy and Dispatch'!$N217)&gt;'Available Energy and Dispatch'!$F217,'Available Energy and Dispatch'!$F217,$D217-'Available Energy and Dispatch'!$N217)</f>
        <v>0</v>
      </c>
      <c r="P217" s="870">
        <f>IF(($D217-SUM('Available Energy and Dispatch'!$N217:$O217))&gt;'Available Energy and Dispatch'!$G217,'Available Energy and Dispatch'!$G217,(($D217-SUM('Available Energy and Dispatch'!$N217:$O217))))</f>
        <v>0</v>
      </c>
      <c r="Q217" s="870">
        <f>IF(($D217-SUM('Available Energy and Dispatch'!$N217:$P217))&gt;'Available Energy and Dispatch'!$H217,'Available Energy and Dispatch'!$H217,($D217-SUM('Available Energy and Dispatch'!$N217:$P217)))</f>
        <v>0</v>
      </c>
      <c r="R217" s="870">
        <f>IF(($D217-SUM('Available Energy and Dispatch'!$N217:$Q217))&gt;'Available Energy and Dispatch'!$I217,'Available Energy and Dispatch'!$I217,($D217-SUM('Available Energy and Dispatch'!$N217:$Q217)))</f>
        <v>0</v>
      </c>
      <c r="S217" s="870">
        <f>IF(($D217-SUM('Available Energy and Dispatch'!$N217:$R217))&gt;'Available Energy and Dispatch'!$J217,'Available Energy and Dispatch'!$J217,$D217-SUM('Available Energy and Dispatch'!$N217:$R217))</f>
        <v>0</v>
      </c>
      <c r="T217" s="870">
        <f>IF(IF('Available Energy and Dispatch'!$K217=0,"0",$D217-SUM($N217:$S217))&gt;'Available Energy and Dispatch'!$K217,'Available Energy and Dispatch'!$K217,IF('Available Energy and Dispatch'!$K217=0,"0",$D217-SUM($N217:$S217)))</f>
        <v>0</v>
      </c>
      <c r="U217" s="447">
        <f t="shared" si="99"/>
        <v>-3141</v>
      </c>
    </row>
    <row r="218" spans="2:21" x14ac:dyDescent="0.25">
      <c r="B218" s="409" t="s">
        <v>41</v>
      </c>
      <c r="C218" s="410">
        <f t="shared" si="97"/>
        <v>744</v>
      </c>
      <c r="D218" s="411">
        <f>Parameters!I58</f>
        <v>3689</v>
      </c>
      <c r="E218" s="430">
        <f>IFERROR(IF(E$194="Solar",(SUMIFS('Dependable Capacity'!$F$118:$F$123,'Dependable Capacity'!$C$118:$C$123,'Available Energy and Dispatch'!$B$213)*'Available Energy and Dispatch'!E$195*'Available Energy and Dispatch'!$C218),HLOOKUP(E$194,'Dependable Capacity'!$I$112:$P$118,4,FALSE)*$C218*E$195),0)</f>
        <v>0</v>
      </c>
      <c r="F218" s="430">
        <f>IFERROR(IF(F$194="Solar",(SUMIFS('Dependable Capacity'!$F$118:$F$123,'Dependable Capacity'!$C$118:$C$123,'Available Energy and Dispatch'!$B$213)*'Available Energy and Dispatch'!F$195*'Available Energy and Dispatch'!$C218),HLOOKUP(F$194,'Dependable Capacity'!$I$112:$P$118,4,FALSE)*$C218*F$195),0)</f>
        <v>0</v>
      </c>
      <c r="G218" s="430">
        <f>IFERROR(IF(G$194="Solar",(SUMIFS('Dependable Capacity'!$F$118:$F$123,'Dependable Capacity'!$C$118:$C$123,'Available Energy and Dispatch'!$B$213)*'Available Energy and Dispatch'!G$195*'Available Energy and Dispatch'!$C218),HLOOKUP(G$194,'Dependable Capacity'!$I$112:$P$118,4,FALSE)*$C218*G$195),0)</f>
        <v>0</v>
      </c>
      <c r="H218" s="430">
        <f>IFERROR(IF(H$194="Solar",(SUMIFS('Dependable Capacity'!$F$118:$F$123,'Dependable Capacity'!$C$118:$C$123,'Available Energy and Dispatch'!$B$213)*'Available Energy and Dispatch'!H$195*'Available Energy and Dispatch'!$C218),HLOOKUP(H$194,'Dependable Capacity'!$I$112:$P$118,4,FALSE)*$C218*H$195),0)</f>
        <v>0</v>
      </c>
      <c r="I218" s="430">
        <f>IFERROR(IF(I$194="Solar",(SUMIFS('Dependable Capacity'!$F$118:$F$123,'Dependable Capacity'!$C$118:$C$123,'Available Energy and Dispatch'!$B$213)*'Available Energy and Dispatch'!I$195*'Available Energy and Dispatch'!$C218),HLOOKUP(I$194,'Dependable Capacity'!$I$112:$P$118,4,FALSE)*$C218*I$195),0)</f>
        <v>0</v>
      </c>
      <c r="J218" s="430">
        <f>IFERROR(IF(J$194="Solar",(SUMIFS('Dependable Capacity'!$F$118:$F$123,'Dependable Capacity'!$C$118:$C$123,'Available Energy and Dispatch'!$B$213)*'Available Energy and Dispatch'!J$195*'Available Energy and Dispatch'!$C218),HLOOKUP(J$194,'Dependable Capacity'!$I$112:$P$118,4,FALSE)*$C218*J$195),0)</f>
        <v>0</v>
      </c>
      <c r="K218" s="430">
        <f>IFERROR(IF(K$194="Solar",(SUMIFS('Dependable Capacity'!$F$118:$F$123,'Dependable Capacity'!$C$118:$C$123,'Available Energy and Dispatch'!$B$213)*'Available Energy and Dispatch'!K$195*'Available Energy and Dispatch'!$C218),HLOOKUP(K$194,'Dependable Capacity'!$I$112:$P$118,4,FALSE)*$C218*K$195),0)</f>
        <v>0</v>
      </c>
      <c r="L218" s="413" t="str">
        <f t="shared" si="98"/>
        <v>NO</v>
      </c>
      <c r="M218" s="106"/>
      <c r="N218" s="868">
        <f>IF('Available Energy and Dispatch'!$E218&gt;$D218,$D218,IF('Available Energy and Dispatch'!$E218&lt;$D218,'Available Energy and Dispatch'!$E218,$D218-'Available Energy and Dispatch'!$E218))</f>
        <v>0</v>
      </c>
      <c r="O218" s="869">
        <f>IF(($D218-'Available Energy and Dispatch'!$N218)&gt;'Available Energy and Dispatch'!$F218,'Available Energy and Dispatch'!$F218,$D218-'Available Energy and Dispatch'!$N218)</f>
        <v>0</v>
      </c>
      <c r="P218" s="870">
        <f>IF(($D218-SUM('Available Energy and Dispatch'!$N218:$O218))&gt;'Available Energy and Dispatch'!$G218,'Available Energy and Dispatch'!$G218,(($D218-SUM('Available Energy and Dispatch'!$N218:$O218))))</f>
        <v>0</v>
      </c>
      <c r="Q218" s="870">
        <f>IF(($D218-SUM('Available Energy and Dispatch'!$N218:$P218))&gt;'Available Energy and Dispatch'!$H218,'Available Energy and Dispatch'!$H218,($D218-SUM('Available Energy and Dispatch'!$N218:$P218)))</f>
        <v>0</v>
      </c>
      <c r="R218" s="870">
        <f>IF(($D218-SUM('Available Energy and Dispatch'!$N218:$Q218))&gt;'Available Energy and Dispatch'!$I218,'Available Energy and Dispatch'!$I218,($D218-SUM('Available Energy and Dispatch'!$N218:$Q218)))</f>
        <v>0</v>
      </c>
      <c r="S218" s="870">
        <f>IF(($D218-SUM('Available Energy and Dispatch'!$N218:$R218))&gt;'Available Energy and Dispatch'!$J218,'Available Energy and Dispatch'!$J218,$D218-SUM('Available Energy and Dispatch'!$N218:$R218))</f>
        <v>0</v>
      </c>
      <c r="T218" s="870">
        <f>IF(IF('Available Energy and Dispatch'!$K218=0,"0",$D218-SUM($N218:$S218))&gt;'Available Energy and Dispatch'!$K218,'Available Energy and Dispatch'!$K218,IF('Available Energy and Dispatch'!$K218=0,"0",$D218-SUM($N218:$S218)))</f>
        <v>0</v>
      </c>
      <c r="U218" s="447">
        <f t="shared" si="99"/>
        <v>-3689</v>
      </c>
    </row>
    <row r="219" spans="2:21" x14ac:dyDescent="0.25">
      <c r="B219" s="409" t="s">
        <v>42</v>
      </c>
      <c r="C219" s="410">
        <f t="shared" si="97"/>
        <v>720</v>
      </c>
      <c r="D219" s="411">
        <f>Parameters!I59</f>
        <v>3991</v>
      </c>
      <c r="E219" s="430">
        <f>IFERROR(IF(E$194="Solar",(SUMIFS('Dependable Capacity'!$F$118:$F$123,'Dependable Capacity'!$C$118:$C$123,'Available Energy and Dispatch'!$B$213)*'Available Energy and Dispatch'!E$195*'Available Energy and Dispatch'!$C219),HLOOKUP(E$194,'Dependable Capacity'!$I$112:$P$118,4,FALSE)*$C219*E$195),0)</f>
        <v>0</v>
      </c>
      <c r="F219" s="430">
        <f>IFERROR(IF(F$194="Solar",(SUMIFS('Dependable Capacity'!$F$118:$F$123,'Dependable Capacity'!$C$118:$C$123,'Available Energy and Dispatch'!$B$213)*'Available Energy and Dispatch'!F$195*'Available Energy and Dispatch'!$C219),HLOOKUP(F$194,'Dependable Capacity'!$I$112:$P$118,4,FALSE)*$C219*F$195),0)</f>
        <v>0</v>
      </c>
      <c r="G219" s="430">
        <f>IFERROR(IF(G$194="Solar",(SUMIFS('Dependable Capacity'!$F$118:$F$123,'Dependable Capacity'!$C$118:$C$123,'Available Energy and Dispatch'!$B$213)*'Available Energy and Dispatch'!G$195*'Available Energy and Dispatch'!$C219),HLOOKUP(G$194,'Dependable Capacity'!$I$112:$P$118,4,FALSE)*$C219*G$195),0)</f>
        <v>0</v>
      </c>
      <c r="H219" s="430">
        <f>IFERROR(IF(H$194="Solar",(SUMIFS('Dependable Capacity'!$F$118:$F$123,'Dependable Capacity'!$C$118:$C$123,'Available Energy and Dispatch'!$B$213)*'Available Energy and Dispatch'!H$195*'Available Energy and Dispatch'!$C219),HLOOKUP(H$194,'Dependable Capacity'!$I$112:$P$118,4,FALSE)*$C219*H$195),0)</f>
        <v>0</v>
      </c>
      <c r="I219" s="430">
        <f>IFERROR(IF(I$194="Solar",(SUMIFS('Dependable Capacity'!$F$118:$F$123,'Dependable Capacity'!$C$118:$C$123,'Available Energy and Dispatch'!$B$213)*'Available Energy and Dispatch'!I$195*'Available Energy and Dispatch'!$C219),HLOOKUP(I$194,'Dependable Capacity'!$I$112:$P$118,4,FALSE)*$C219*I$195),0)</f>
        <v>0</v>
      </c>
      <c r="J219" s="430">
        <f>IFERROR(IF(J$194="Solar",(SUMIFS('Dependable Capacity'!$F$118:$F$123,'Dependable Capacity'!$C$118:$C$123,'Available Energy and Dispatch'!$B$213)*'Available Energy and Dispatch'!J$195*'Available Energy and Dispatch'!$C219),HLOOKUP(J$194,'Dependable Capacity'!$I$112:$P$118,4,FALSE)*$C219*J$195),0)</f>
        <v>0</v>
      </c>
      <c r="K219" s="430">
        <f>IFERROR(IF(K$194="Solar",(SUMIFS('Dependable Capacity'!$F$118:$F$123,'Dependable Capacity'!$C$118:$C$123,'Available Energy and Dispatch'!$B$213)*'Available Energy and Dispatch'!K$195*'Available Energy and Dispatch'!$C219),HLOOKUP(K$194,'Dependable Capacity'!$I$112:$P$118,4,FALSE)*$C219*K$195),0)</f>
        <v>0</v>
      </c>
      <c r="L219" s="413" t="str">
        <f t="shared" si="98"/>
        <v>NO</v>
      </c>
      <c r="M219" s="106"/>
      <c r="N219" s="868">
        <f>IF('Available Energy and Dispatch'!$E219&gt;$D219,$D219,IF('Available Energy and Dispatch'!$E219&lt;$D219,'Available Energy and Dispatch'!$E219,$D219-'Available Energy and Dispatch'!$E219))</f>
        <v>0</v>
      </c>
      <c r="O219" s="869">
        <f>IF(($D219-'Available Energy and Dispatch'!$N219)&gt;'Available Energy and Dispatch'!$F219,'Available Energy and Dispatch'!$F219,$D219-'Available Energy and Dispatch'!$N219)</f>
        <v>0</v>
      </c>
      <c r="P219" s="870">
        <f>IF(($D219-SUM('Available Energy and Dispatch'!$N219:$O219))&gt;'Available Energy and Dispatch'!$G219,'Available Energy and Dispatch'!$G219,(($D219-SUM('Available Energy and Dispatch'!$N219:$O219))))</f>
        <v>0</v>
      </c>
      <c r="Q219" s="870">
        <f>IF(($D219-SUM('Available Energy and Dispatch'!$N219:$P219))&gt;'Available Energy and Dispatch'!$H219,'Available Energy and Dispatch'!$H219,($D219-SUM('Available Energy and Dispatch'!$N219:$P219)))</f>
        <v>0</v>
      </c>
      <c r="R219" s="870">
        <f>IF(($D219-SUM('Available Energy and Dispatch'!$N219:$Q219))&gt;'Available Energy and Dispatch'!$I219,'Available Energy and Dispatch'!$I219,($D219-SUM('Available Energy and Dispatch'!$N219:$Q219)))</f>
        <v>0</v>
      </c>
      <c r="S219" s="870">
        <f>IF(($D219-SUM('Available Energy and Dispatch'!$N219:$R219))&gt;'Available Energy and Dispatch'!$J219,'Available Energy and Dispatch'!$J219,$D219-SUM('Available Energy and Dispatch'!$N219:$R219))</f>
        <v>0</v>
      </c>
      <c r="T219" s="870">
        <f>IF(IF('Available Energy and Dispatch'!$K219=0,"0",$D219-SUM($N219:$S219))&gt;'Available Energy and Dispatch'!$K219,'Available Energy and Dispatch'!$K219,IF('Available Energy and Dispatch'!$K219=0,"0",$D219-SUM($N219:$S219)))</f>
        <v>0</v>
      </c>
      <c r="U219" s="447">
        <f t="shared" si="99"/>
        <v>-3991</v>
      </c>
    </row>
    <row r="220" spans="2:21" x14ac:dyDescent="0.25">
      <c r="B220" s="409" t="s">
        <v>43</v>
      </c>
      <c r="C220" s="410">
        <f t="shared" si="97"/>
        <v>744</v>
      </c>
      <c r="D220" s="411">
        <f>Parameters!I60</f>
        <v>3625</v>
      </c>
      <c r="E220" s="430">
        <f>IFERROR(IF(E$194="Solar",(SUMIFS('Dependable Capacity'!$F$118:$F$123,'Dependable Capacity'!$C$118:$C$123,'Available Energy and Dispatch'!$B$213)*'Available Energy and Dispatch'!E$195*'Available Energy and Dispatch'!$C220),HLOOKUP(E$194,'Dependable Capacity'!$I$112:$P$118,4,FALSE)*$C220*E$195),0)</f>
        <v>0</v>
      </c>
      <c r="F220" s="430">
        <f>IFERROR(IF(F$194="Solar",(SUMIFS('Dependable Capacity'!$F$118:$F$123,'Dependable Capacity'!$C$118:$C$123,'Available Energy and Dispatch'!$B$213)*'Available Energy and Dispatch'!F$195*'Available Energy and Dispatch'!$C220),HLOOKUP(F$194,'Dependable Capacity'!$I$112:$P$118,4,FALSE)*$C220*F$195),0)</f>
        <v>0</v>
      </c>
      <c r="G220" s="430">
        <f>IFERROR(IF(G$194="Solar",(SUMIFS('Dependable Capacity'!$F$118:$F$123,'Dependable Capacity'!$C$118:$C$123,'Available Energy and Dispatch'!$B$213)*'Available Energy and Dispatch'!G$195*'Available Energy and Dispatch'!$C220),HLOOKUP(G$194,'Dependable Capacity'!$I$112:$P$118,4,FALSE)*$C220*G$195),0)</f>
        <v>0</v>
      </c>
      <c r="H220" s="430">
        <f>IFERROR(IF(H$194="Solar",(SUMIFS('Dependable Capacity'!$F$118:$F$123,'Dependable Capacity'!$C$118:$C$123,'Available Energy and Dispatch'!$B$213)*'Available Energy and Dispatch'!H$195*'Available Energy and Dispatch'!$C220),HLOOKUP(H$194,'Dependable Capacity'!$I$112:$P$118,4,FALSE)*$C220*H$195),0)</f>
        <v>0</v>
      </c>
      <c r="I220" s="430">
        <f>IFERROR(IF(I$194="Solar",(SUMIFS('Dependable Capacity'!$F$118:$F$123,'Dependable Capacity'!$C$118:$C$123,'Available Energy and Dispatch'!$B$213)*'Available Energy and Dispatch'!I$195*'Available Energy and Dispatch'!$C220),HLOOKUP(I$194,'Dependable Capacity'!$I$112:$P$118,4,FALSE)*$C220*I$195),0)</f>
        <v>0</v>
      </c>
      <c r="J220" s="430">
        <f>IFERROR(IF(J$194="Solar",(SUMIFS('Dependable Capacity'!$F$118:$F$123,'Dependable Capacity'!$C$118:$C$123,'Available Energy and Dispatch'!$B$213)*'Available Energy and Dispatch'!J$195*'Available Energy and Dispatch'!$C220),HLOOKUP(J$194,'Dependable Capacity'!$I$112:$P$118,4,FALSE)*$C220*J$195),0)</f>
        <v>0</v>
      </c>
      <c r="K220" s="430">
        <f>IFERROR(IF(K$194="Solar",(SUMIFS('Dependable Capacity'!$F$118:$F$123,'Dependable Capacity'!$C$118:$C$123,'Available Energy and Dispatch'!$B$213)*'Available Energy and Dispatch'!K$195*'Available Energy and Dispatch'!$C220),HLOOKUP(K$194,'Dependable Capacity'!$I$112:$P$118,4,FALSE)*$C220*K$195),0)</f>
        <v>0</v>
      </c>
      <c r="L220" s="413" t="str">
        <f t="shared" si="98"/>
        <v>NO</v>
      </c>
      <c r="M220" s="106"/>
      <c r="N220" s="868">
        <f>IF('Available Energy and Dispatch'!$E220&gt;$D220,$D220,IF('Available Energy and Dispatch'!$E220&lt;$D220,'Available Energy and Dispatch'!$E220,$D220-'Available Energy and Dispatch'!$E220))</f>
        <v>0</v>
      </c>
      <c r="O220" s="869">
        <f>IF(($D220-'Available Energy and Dispatch'!$N220)&gt;'Available Energy and Dispatch'!$F220,'Available Energy and Dispatch'!$F220,$D220-'Available Energy and Dispatch'!$N220)</f>
        <v>0</v>
      </c>
      <c r="P220" s="870">
        <f>IF(($D220-SUM('Available Energy and Dispatch'!$N220:$O220))&gt;'Available Energy and Dispatch'!$G220,'Available Energy and Dispatch'!$G220,(($D220-SUM('Available Energy and Dispatch'!$N220:$O220))))</f>
        <v>0</v>
      </c>
      <c r="Q220" s="870">
        <f>IF(($D220-SUM('Available Energy and Dispatch'!$N220:$P220))&gt;'Available Energy and Dispatch'!$H220,'Available Energy and Dispatch'!$H220,($D220-SUM('Available Energy and Dispatch'!$N220:$P220)))</f>
        <v>0</v>
      </c>
      <c r="R220" s="870">
        <f>IF(($D220-SUM('Available Energy and Dispatch'!$N220:$Q220))&gt;'Available Energy and Dispatch'!$I220,'Available Energy and Dispatch'!$I220,($D220-SUM('Available Energy and Dispatch'!$N220:$Q220)))</f>
        <v>0</v>
      </c>
      <c r="S220" s="870">
        <f>IF(($D220-SUM('Available Energy and Dispatch'!$N220:$R220))&gt;'Available Energy and Dispatch'!$J220,'Available Energy and Dispatch'!$J220,$D220-SUM('Available Energy and Dispatch'!$N220:$R220))</f>
        <v>0</v>
      </c>
      <c r="T220" s="870">
        <f>IF(IF('Available Energy and Dispatch'!$K220=0,"0",$D220-SUM($N220:$S220))&gt;'Available Energy and Dispatch'!$K220,'Available Energy and Dispatch'!$K220,IF('Available Energy and Dispatch'!$K220=0,"0",$D220-SUM($N220:$S220)))</f>
        <v>0</v>
      </c>
      <c r="U220" s="447">
        <f t="shared" si="99"/>
        <v>-3625</v>
      </c>
    </row>
    <row r="221" spans="2:21" x14ac:dyDescent="0.25">
      <c r="B221" s="409" t="s">
        <v>44</v>
      </c>
      <c r="C221" s="410">
        <f t="shared" si="97"/>
        <v>720</v>
      </c>
      <c r="D221" s="411">
        <f>Parameters!I61</f>
        <v>3091</v>
      </c>
      <c r="E221" s="430">
        <f>IFERROR(IF(E$194="Solar",(SUMIFS('Dependable Capacity'!$F$118:$F$123,'Dependable Capacity'!$C$118:$C$123,'Available Energy and Dispatch'!$B$213)*'Available Energy and Dispatch'!E$195*'Available Energy and Dispatch'!$C221),HLOOKUP(E$194,'Dependable Capacity'!$I$112:$P$118,4,FALSE)*$C221*E$195),0)</f>
        <v>0</v>
      </c>
      <c r="F221" s="430">
        <f>IFERROR(IF(F$194="Solar",(SUMIFS('Dependable Capacity'!$F$118:$F$123,'Dependable Capacity'!$C$118:$C$123,'Available Energy and Dispatch'!$B$213)*'Available Energy and Dispatch'!F$195*'Available Energy and Dispatch'!$C221),HLOOKUP(F$194,'Dependable Capacity'!$I$112:$P$118,4,FALSE)*$C221*F$195),0)</f>
        <v>0</v>
      </c>
      <c r="G221" s="430">
        <f>IFERROR(IF(G$194="Solar",(SUMIFS('Dependable Capacity'!$F$118:$F$123,'Dependable Capacity'!$C$118:$C$123,'Available Energy and Dispatch'!$B$213)*'Available Energy and Dispatch'!G$195*'Available Energy and Dispatch'!$C221),HLOOKUP(G$194,'Dependable Capacity'!$I$112:$P$118,4,FALSE)*$C221*G$195),0)</f>
        <v>0</v>
      </c>
      <c r="H221" s="430">
        <f>IFERROR(IF(H$194="Solar",(SUMIFS('Dependable Capacity'!$F$118:$F$123,'Dependable Capacity'!$C$118:$C$123,'Available Energy and Dispatch'!$B$213)*'Available Energy and Dispatch'!H$195*'Available Energy and Dispatch'!$C221),HLOOKUP(H$194,'Dependable Capacity'!$I$112:$P$118,4,FALSE)*$C221*H$195),0)</f>
        <v>0</v>
      </c>
      <c r="I221" s="430">
        <f>IFERROR(IF(I$194="Solar",(SUMIFS('Dependable Capacity'!$F$118:$F$123,'Dependable Capacity'!$C$118:$C$123,'Available Energy and Dispatch'!$B$213)*'Available Energy and Dispatch'!I$195*'Available Energy and Dispatch'!$C221),HLOOKUP(I$194,'Dependable Capacity'!$I$112:$P$118,4,FALSE)*$C221*I$195),0)</f>
        <v>0</v>
      </c>
      <c r="J221" s="430">
        <f>IFERROR(IF(J$194="Solar",(SUMIFS('Dependable Capacity'!$F$118:$F$123,'Dependable Capacity'!$C$118:$C$123,'Available Energy and Dispatch'!$B$213)*'Available Energy and Dispatch'!J$195*'Available Energy and Dispatch'!$C221),HLOOKUP(J$194,'Dependable Capacity'!$I$112:$P$118,4,FALSE)*$C221*J$195),0)</f>
        <v>0</v>
      </c>
      <c r="K221" s="430">
        <f>IFERROR(IF(K$194="Solar",(SUMIFS('Dependable Capacity'!$F$118:$F$123,'Dependable Capacity'!$C$118:$C$123,'Available Energy and Dispatch'!$B$213)*'Available Energy and Dispatch'!K$195*'Available Energy and Dispatch'!$C221),HLOOKUP(K$194,'Dependable Capacity'!$I$112:$P$118,4,FALSE)*$C221*K$195),0)</f>
        <v>0</v>
      </c>
      <c r="L221" s="413" t="str">
        <f t="shared" si="98"/>
        <v>NO</v>
      </c>
      <c r="M221" s="106"/>
      <c r="N221" s="868">
        <f>IF('Available Energy and Dispatch'!$E221&gt;$D221,$D221,IF('Available Energy and Dispatch'!$E221&lt;$D221,'Available Energy and Dispatch'!$E221,$D221-'Available Energy and Dispatch'!$E221))</f>
        <v>0</v>
      </c>
      <c r="O221" s="869">
        <f>IF(($D221-'Available Energy and Dispatch'!$N221)&gt;'Available Energy and Dispatch'!$F221,'Available Energy and Dispatch'!$F221,$D221-'Available Energy and Dispatch'!$N221)</f>
        <v>0</v>
      </c>
      <c r="P221" s="870">
        <f>IF(($D221-SUM('Available Energy and Dispatch'!$N221:$O221))&gt;'Available Energy and Dispatch'!$G221,'Available Energy and Dispatch'!$G221,(($D221-SUM('Available Energy and Dispatch'!$N221:$O221))))</f>
        <v>0</v>
      </c>
      <c r="Q221" s="870">
        <f>IF(($D221-SUM('Available Energy and Dispatch'!$N221:$P221))&gt;'Available Energy and Dispatch'!$H221,'Available Energy and Dispatch'!$H221,($D221-SUM('Available Energy and Dispatch'!$N221:$P221)))</f>
        <v>0</v>
      </c>
      <c r="R221" s="870">
        <f>IF(($D221-SUM('Available Energy and Dispatch'!$N221:$Q221))&gt;'Available Energy and Dispatch'!$I221,'Available Energy and Dispatch'!$I221,($D221-SUM('Available Energy and Dispatch'!$N221:$Q221)))</f>
        <v>0</v>
      </c>
      <c r="S221" s="870">
        <f>IF(($D221-SUM('Available Energy and Dispatch'!$N221:$R221))&gt;'Available Energy and Dispatch'!$J221,'Available Energy and Dispatch'!$J221,$D221-SUM('Available Energy and Dispatch'!$N221:$R221))</f>
        <v>0</v>
      </c>
      <c r="T221" s="870">
        <f>IF(IF('Available Energy and Dispatch'!$K221=0,"0",$D221-SUM($N221:$S221))&gt;'Available Energy and Dispatch'!$K221,'Available Energy and Dispatch'!$K221,IF('Available Energy and Dispatch'!$K221=0,"0",$D221-SUM($N221:$S221)))</f>
        <v>0</v>
      </c>
      <c r="U221" s="447">
        <f t="shared" si="99"/>
        <v>-3091</v>
      </c>
    </row>
    <row r="222" spans="2:21" x14ac:dyDescent="0.25">
      <c r="B222" s="409" t="s">
        <v>45</v>
      </c>
      <c r="C222" s="410">
        <f t="shared" si="97"/>
        <v>744</v>
      </c>
      <c r="D222" s="411">
        <f>Parameters!I62</f>
        <v>3238</v>
      </c>
      <c r="E222" s="430">
        <f>IFERROR(IF(E$194="Solar",(SUMIFS('Dependable Capacity'!$F$118:$F$123,'Dependable Capacity'!$C$118:$C$123,'Available Energy and Dispatch'!$B$213)*'Available Energy and Dispatch'!E$195*'Available Energy and Dispatch'!$C222),HLOOKUP(E$194,'Dependable Capacity'!$I$112:$P$118,4,FALSE)*$C222*E$195),0)</f>
        <v>0</v>
      </c>
      <c r="F222" s="430">
        <f>IFERROR(IF(F$194="Solar",(SUMIFS('Dependable Capacity'!$F$118:$F$123,'Dependable Capacity'!$C$118:$C$123,'Available Energy and Dispatch'!$B$213)*'Available Energy and Dispatch'!F$195*'Available Energy and Dispatch'!$C222),HLOOKUP(F$194,'Dependable Capacity'!$I$112:$P$118,4,FALSE)*$C222*F$195),0)</f>
        <v>0</v>
      </c>
      <c r="G222" s="430">
        <f>IFERROR(IF(G$194="Solar",(SUMIFS('Dependable Capacity'!$F$118:$F$123,'Dependable Capacity'!$C$118:$C$123,'Available Energy and Dispatch'!$B$213)*'Available Energy and Dispatch'!G$195*'Available Energy and Dispatch'!$C222),HLOOKUP(G$194,'Dependable Capacity'!$I$112:$P$118,4,FALSE)*$C222*G$195),0)</f>
        <v>0</v>
      </c>
      <c r="H222" s="430">
        <f>IFERROR(IF(H$194="Solar",(SUMIFS('Dependable Capacity'!$F$118:$F$123,'Dependable Capacity'!$C$118:$C$123,'Available Energy and Dispatch'!$B$213)*'Available Energy and Dispatch'!H$195*'Available Energy and Dispatch'!$C222),HLOOKUP(H$194,'Dependable Capacity'!$I$112:$P$118,4,FALSE)*$C222*H$195),0)</f>
        <v>0</v>
      </c>
      <c r="I222" s="430">
        <f>IFERROR(IF(I$194="Solar",(SUMIFS('Dependable Capacity'!$F$118:$F$123,'Dependable Capacity'!$C$118:$C$123,'Available Energy and Dispatch'!$B$213)*'Available Energy and Dispatch'!I$195*'Available Energy and Dispatch'!$C222),HLOOKUP(I$194,'Dependable Capacity'!$I$112:$P$118,4,FALSE)*$C222*I$195),0)</f>
        <v>0</v>
      </c>
      <c r="J222" s="430">
        <f>IFERROR(IF(J$194="Solar",(SUMIFS('Dependable Capacity'!$F$118:$F$123,'Dependable Capacity'!$C$118:$C$123,'Available Energy and Dispatch'!$B$213)*'Available Energy and Dispatch'!J$195*'Available Energy and Dispatch'!$C222),HLOOKUP(J$194,'Dependable Capacity'!$I$112:$P$118,4,FALSE)*$C222*J$195),0)</f>
        <v>0</v>
      </c>
      <c r="K222" s="430">
        <f>IFERROR(IF(K$194="Solar",(SUMIFS('Dependable Capacity'!$F$118:$F$123,'Dependable Capacity'!$C$118:$C$123,'Available Energy and Dispatch'!$B$213)*'Available Energy and Dispatch'!K$195*'Available Energy and Dispatch'!$C222),HLOOKUP(K$194,'Dependable Capacity'!$I$112:$P$118,4,FALSE)*$C222*K$195),0)</f>
        <v>0</v>
      </c>
      <c r="L222" s="413" t="str">
        <f t="shared" si="98"/>
        <v>NO</v>
      </c>
      <c r="M222" s="106"/>
      <c r="N222" s="868">
        <f>IF('Available Energy and Dispatch'!$E222&gt;$D222,$D222,IF('Available Energy and Dispatch'!$E222&lt;$D222,'Available Energy and Dispatch'!$E222,$D222-'Available Energy and Dispatch'!$E222))</f>
        <v>0</v>
      </c>
      <c r="O222" s="869">
        <f>IF(($D222-'Available Energy and Dispatch'!$N222)&gt;'Available Energy and Dispatch'!$F222,'Available Energy and Dispatch'!$F222,$D222-'Available Energy and Dispatch'!$N222)</f>
        <v>0</v>
      </c>
      <c r="P222" s="870">
        <f>IF(($D222-SUM('Available Energy and Dispatch'!$N222:$O222))&gt;'Available Energy and Dispatch'!$G222,'Available Energy and Dispatch'!$G222,(($D222-SUM('Available Energy and Dispatch'!$N222:$O222))))</f>
        <v>0</v>
      </c>
      <c r="Q222" s="870">
        <f>IF(($D222-SUM('Available Energy and Dispatch'!$N222:$P222))&gt;'Available Energy and Dispatch'!$H222,'Available Energy and Dispatch'!$H222,($D222-SUM('Available Energy and Dispatch'!$N222:$P222)))</f>
        <v>0</v>
      </c>
      <c r="R222" s="870">
        <f>IF(($D222-SUM('Available Energy and Dispatch'!$N222:$Q222))&gt;'Available Energy and Dispatch'!$I222,'Available Energy and Dispatch'!$I222,($D222-SUM('Available Energy and Dispatch'!$N222:$Q222)))</f>
        <v>0</v>
      </c>
      <c r="S222" s="870">
        <f>IF(($D222-SUM('Available Energy and Dispatch'!$N222:$R222))&gt;'Available Energy and Dispatch'!$J222,'Available Energy and Dispatch'!$J222,$D222-SUM('Available Energy and Dispatch'!$N222:$R222))</f>
        <v>0</v>
      </c>
      <c r="T222" s="870">
        <f>IF(IF('Available Energy and Dispatch'!$K222=0,"0",$D222-SUM($N222:$S222))&gt;'Available Energy and Dispatch'!$K222,'Available Energy and Dispatch'!$K222,IF('Available Energy and Dispatch'!$K222=0,"0",$D222-SUM($N222:$S222)))</f>
        <v>0</v>
      </c>
      <c r="U222" s="447">
        <f t="shared" si="99"/>
        <v>-3238</v>
      </c>
    </row>
    <row r="223" spans="2:21" x14ac:dyDescent="0.25">
      <c r="B223" s="409" t="s">
        <v>46</v>
      </c>
      <c r="C223" s="410">
        <f t="shared" si="97"/>
        <v>744</v>
      </c>
      <c r="D223" s="411">
        <f>Parameters!I63</f>
        <v>3230</v>
      </c>
      <c r="E223" s="430">
        <f>IFERROR(IF(E$194="Solar",(SUMIFS('Dependable Capacity'!$F$118:$F$123,'Dependable Capacity'!$C$118:$C$123,'Available Energy and Dispatch'!$B$213)*'Available Energy and Dispatch'!E$195*'Available Energy and Dispatch'!$C223),HLOOKUP(E$194,'Dependable Capacity'!$I$112:$P$118,4,FALSE)*$C223*E$195),0)</f>
        <v>0</v>
      </c>
      <c r="F223" s="430">
        <f>IFERROR(IF(F$194="Solar",(SUMIFS('Dependable Capacity'!$F$118:$F$123,'Dependable Capacity'!$C$118:$C$123,'Available Energy and Dispatch'!$B$213)*'Available Energy and Dispatch'!F$195*'Available Energy and Dispatch'!$C223),HLOOKUP(F$194,'Dependable Capacity'!$I$112:$P$118,4,FALSE)*$C223*F$195),0)</f>
        <v>0</v>
      </c>
      <c r="G223" s="430">
        <f>IFERROR(IF(G$194="Solar",(SUMIFS('Dependable Capacity'!$F$118:$F$123,'Dependable Capacity'!$C$118:$C$123,'Available Energy and Dispatch'!$B$213)*'Available Energy and Dispatch'!G$195*'Available Energy and Dispatch'!$C223),HLOOKUP(G$194,'Dependable Capacity'!$I$112:$P$118,4,FALSE)*$C223*G$195),0)</f>
        <v>0</v>
      </c>
      <c r="H223" s="430">
        <f>IFERROR(IF(H$194="Solar",(SUMIFS('Dependable Capacity'!$F$118:$F$123,'Dependable Capacity'!$C$118:$C$123,'Available Energy and Dispatch'!$B$213)*'Available Energy and Dispatch'!H$195*'Available Energy and Dispatch'!$C223),HLOOKUP(H$194,'Dependable Capacity'!$I$112:$P$118,4,FALSE)*$C223*H$195),0)</f>
        <v>0</v>
      </c>
      <c r="I223" s="430">
        <f>IFERROR(IF(I$194="Solar",(SUMIFS('Dependable Capacity'!$F$118:$F$123,'Dependable Capacity'!$C$118:$C$123,'Available Energy and Dispatch'!$B$213)*'Available Energy and Dispatch'!I$195*'Available Energy and Dispatch'!$C223),HLOOKUP(I$194,'Dependable Capacity'!$I$112:$P$118,4,FALSE)*$C223*I$195),0)</f>
        <v>0</v>
      </c>
      <c r="J223" s="430">
        <f>IFERROR(IF(J$194="Solar",(SUMIFS('Dependable Capacity'!$F$118:$F$123,'Dependable Capacity'!$C$118:$C$123,'Available Energy and Dispatch'!$B$213)*'Available Energy and Dispatch'!J$195*'Available Energy and Dispatch'!$C223),HLOOKUP(J$194,'Dependable Capacity'!$I$112:$P$118,4,FALSE)*$C223*J$195),0)</f>
        <v>0</v>
      </c>
      <c r="K223" s="430">
        <f>IFERROR(IF(K$194="Solar",(SUMIFS('Dependable Capacity'!$F$118:$F$123,'Dependable Capacity'!$C$118:$C$123,'Available Energy and Dispatch'!$B$213)*'Available Energy and Dispatch'!K$195*'Available Energy and Dispatch'!$C223),HLOOKUP(K$194,'Dependable Capacity'!$I$112:$P$118,4,FALSE)*$C223*K$195),0)</f>
        <v>0</v>
      </c>
      <c r="L223" s="413" t="str">
        <f t="shared" si="98"/>
        <v>NO</v>
      </c>
      <c r="M223" s="106"/>
      <c r="N223" s="868">
        <f>IF('Available Energy and Dispatch'!$E223&gt;$D223,$D223,IF('Available Energy and Dispatch'!$E223&lt;$D223,'Available Energy and Dispatch'!$E223,$D223-'Available Energy and Dispatch'!$E223))</f>
        <v>0</v>
      </c>
      <c r="O223" s="869">
        <f>IF(($D223-'Available Energy and Dispatch'!$N223)&gt;'Available Energy and Dispatch'!$F223,'Available Energy and Dispatch'!$F223,$D223-'Available Energy and Dispatch'!$N223)</f>
        <v>0</v>
      </c>
      <c r="P223" s="870">
        <f>IF(($D223-SUM('Available Energy and Dispatch'!$N223:$O223))&gt;'Available Energy and Dispatch'!$G223,'Available Energy and Dispatch'!$G223,(($D223-SUM('Available Energy and Dispatch'!$N223:$O223))))</f>
        <v>0</v>
      </c>
      <c r="Q223" s="870">
        <f>IF(($D223-SUM('Available Energy and Dispatch'!$N223:$P223))&gt;'Available Energy and Dispatch'!$H223,'Available Energy and Dispatch'!$H223,($D223-SUM('Available Energy and Dispatch'!$N223:$P223)))</f>
        <v>0</v>
      </c>
      <c r="R223" s="870">
        <f>IF(($D223-SUM('Available Energy and Dispatch'!$N223:$Q223))&gt;'Available Energy and Dispatch'!$I223,'Available Energy and Dispatch'!$I223,($D223-SUM('Available Energy and Dispatch'!$N223:$Q223)))</f>
        <v>0</v>
      </c>
      <c r="S223" s="870">
        <f>IF(($D223-SUM('Available Energy and Dispatch'!$N223:$R223))&gt;'Available Energy and Dispatch'!$J223,'Available Energy and Dispatch'!$J223,$D223-SUM('Available Energy and Dispatch'!$N223:$R223))</f>
        <v>0</v>
      </c>
      <c r="T223" s="870">
        <f>IF(IF('Available Energy and Dispatch'!$K223=0,"0",$D223-SUM($N223:$S223))&gt;'Available Energy and Dispatch'!$K223,'Available Energy and Dispatch'!$K223,IF('Available Energy and Dispatch'!$K223=0,"0",$D223-SUM($N223:$S223)))</f>
        <v>0</v>
      </c>
      <c r="U223" s="447">
        <f t="shared" si="99"/>
        <v>-3230</v>
      </c>
    </row>
    <row r="224" spans="2:21" x14ac:dyDescent="0.25">
      <c r="B224" s="409" t="s">
        <v>47</v>
      </c>
      <c r="C224" s="410">
        <f t="shared" si="97"/>
        <v>720</v>
      </c>
      <c r="D224" s="411">
        <f>Parameters!I64</f>
        <v>3586</v>
      </c>
      <c r="E224" s="430">
        <f>IFERROR(IF(E$194="Solar",(SUMIFS('Dependable Capacity'!$F$118:$F$123,'Dependable Capacity'!$C$118:$C$123,'Available Energy and Dispatch'!$B$213)*'Available Energy and Dispatch'!E$195*'Available Energy and Dispatch'!$C224),HLOOKUP(E$194,'Dependable Capacity'!$I$112:$P$118,4,FALSE)*$C224*E$195),0)</f>
        <v>0</v>
      </c>
      <c r="F224" s="430">
        <f>IFERROR(IF(F$194="Solar",(SUMIFS('Dependable Capacity'!$F$118:$F$123,'Dependable Capacity'!$C$118:$C$123,'Available Energy and Dispatch'!$B$213)*'Available Energy and Dispatch'!F$195*'Available Energy and Dispatch'!$C224),HLOOKUP(F$194,'Dependable Capacity'!$I$112:$P$118,4,FALSE)*$C224*F$195),0)</f>
        <v>0</v>
      </c>
      <c r="G224" s="430">
        <f>IFERROR(IF(G$194="Solar",(SUMIFS('Dependable Capacity'!$F$118:$F$123,'Dependable Capacity'!$C$118:$C$123,'Available Energy and Dispatch'!$B$213)*'Available Energy and Dispatch'!G$195*'Available Energy and Dispatch'!$C224),HLOOKUP(G$194,'Dependable Capacity'!$I$112:$P$118,4,FALSE)*$C224*G$195),0)</f>
        <v>0</v>
      </c>
      <c r="H224" s="430">
        <f>IFERROR(IF(H$194="Solar",(SUMIFS('Dependable Capacity'!$F$118:$F$123,'Dependable Capacity'!$C$118:$C$123,'Available Energy and Dispatch'!$B$213)*'Available Energy and Dispatch'!H$195*'Available Energy and Dispatch'!$C224),HLOOKUP(H$194,'Dependable Capacity'!$I$112:$P$118,4,FALSE)*$C224*H$195),0)</f>
        <v>0</v>
      </c>
      <c r="I224" s="430">
        <f>IFERROR(IF(I$194="Solar",(SUMIFS('Dependable Capacity'!$F$118:$F$123,'Dependable Capacity'!$C$118:$C$123,'Available Energy and Dispatch'!$B$213)*'Available Energy and Dispatch'!I$195*'Available Energy and Dispatch'!$C224),HLOOKUP(I$194,'Dependable Capacity'!$I$112:$P$118,4,FALSE)*$C224*I$195),0)</f>
        <v>0</v>
      </c>
      <c r="J224" s="430">
        <f>IFERROR(IF(J$194="Solar",(SUMIFS('Dependable Capacity'!$F$118:$F$123,'Dependable Capacity'!$C$118:$C$123,'Available Energy and Dispatch'!$B$213)*'Available Energy and Dispatch'!J$195*'Available Energy and Dispatch'!$C224),HLOOKUP(J$194,'Dependable Capacity'!$I$112:$P$118,4,FALSE)*$C224*J$195),0)</f>
        <v>0</v>
      </c>
      <c r="K224" s="430">
        <f>IFERROR(IF(K$194="Solar",(SUMIFS('Dependable Capacity'!$F$118:$F$123,'Dependable Capacity'!$C$118:$C$123,'Available Energy and Dispatch'!$B$213)*'Available Energy and Dispatch'!K$195*'Available Energy and Dispatch'!$C224),HLOOKUP(K$194,'Dependable Capacity'!$I$112:$P$118,4,FALSE)*$C224*K$195),0)</f>
        <v>0</v>
      </c>
      <c r="L224" s="413" t="str">
        <f t="shared" si="98"/>
        <v>NO</v>
      </c>
      <c r="M224" s="106"/>
      <c r="N224" s="868">
        <f>IF('Available Energy and Dispatch'!$E224&gt;$D224,$D224,IF('Available Energy and Dispatch'!$E224&lt;$D224,'Available Energy and Dispatch'!$E224,$D224-'Available Energy and Dispatch'!$E224))</f>
        <v>0</v>
      </c>
      <c r="O224" s="869">
        <f>IF(($D224-'Available Energy and Dispatch'!$N224)&gt;'Available Energy and Dispatch'!$F224,'Available Energy and Dispatch'!$F224,$D224-'Available Energy and Dispatch'!$N224)</f>
        <v>0</v>
      </c>
      <c r="P224" s="870">
        <f>IF(($D224-SUM('Available Energy and Dispatch'!$N224:$O224))&gt;'Available Energy and Dispatch'!$G224,'Available Energy and Dispatch'!$G224,(($D224-SUM('Available Energy and Dispatch'!$N224:$O224))))</f>
        <v>0</v>
      </c>
      <c r="Q224" s="870">
        <f>IF(($D224-SUM('Available Energy and Dispatch'!$N224:$P224))&gt;'Available Energy and Dispatch'!$H224,'Available Energy and Dispatch'!$H224,($D224-SUM('Available Energy and Dispatch'!$N224:$P224)))</f>
        <v>0</v>
      </c>
      <c r="R224" s="870">
        <f>IF(($D224-SUM('Available Energy and Dispatch'!$N224:$Q224))&gt;'Available Energy and Dispatch'!$I224,'Available Energy and Dispatch'!$I224,($D224-SUM('Available Energy and Dispatch'!$N224:$Q224)))</f>
        <v>0</v>
      </c>
      <c r="S224" s="870">
        <f>IF(($D224-SUM('Available Energy and Dispatch'!$N224:$R224))&gt;'Available Energy and Dispatch'!$J224,'Available Energy and Dispatch'!$J224,$D224-SUM('Available Energy and Dispatch'!$N224:$R224))</f>
        <v>0</v>
      </c>
      <c r="T224" s="870">
        <f>IF(IF('Available Energy and Dispatch'!$K224=0,"0",$D224-SUM($N224:$S224))&gt;'Available Energy and Dispatch'!$K224,'Available Energy and Dispatch'!$K224,IF('Available Energy and Dispatch'!$K224=0,"0",$D224-SUM($N224:$S224)))</f>
        <v>0</v>
      </c>
      <c r="U224" s="447">
        <f t="shared" si="99"/>
        <v>-3586</v>
      </c>
    </row>
    <row r="225" spans="2:21" x14ac:dyDescent="0.25">
      <c r="B225" s="409" t="s">
        <v>48</v>
      </c>
      <c r="C225" s="410">
        <f t="shared" si="97"/>
        <v>744</v>
      </c>
      <c r="D225" s="411">
        <f>Parameters!I65</f>
        <v>3752</v>
      </c>
      <c r="E225" s="430">
        <f>IFERROR(IF(E$194="Solar",(SUMIFS('Dependable Capacity'!$F$118:$F$123,'Dependable Capacity'!$C$118:$C$123,'Available Energy and Dispatch'!$B$213)*'Available Energy and Dispatch'!E$195*'Available Energy and Dispatch'!$C225),HLOOKUP(E$194,'Dependable Capacity'!$I$112:$P$118,4,FALSE)*$C225*E$195),0)</f>
        <v>0</v>
      </c>
      <c r="F225" s="430">
        <f>IFERROR(IF(F$194="Solar",(SUMIFS('Dependable Capacity'!$F$118:$F$123,'Dependable Capacity'!$C$118:$C$123,'Available Energy and Dispatch'!$B$213)*'Available Energy and Dispatch'!F$195*'Available Energy and Dispatch'!$C225),HLOOKUP(F$194,'Dependable Capacity'!$I$112:$P$118,4,FALSE)*$C225*F$195),0)</f>
        <v>0</v>
      </c>
      <c r="G225" s="430">
        <f>IFERROR(IF(G$194="Solar",(SUMIFS('Dependable Capacity'!$F$118:$F$123,'Dependable Capacity'!$C$118:$C$123,'Available Energy and Dispatch'!$B$213)*'Available Energy and Dispatch'!G$195*'Available Energy and Dispatch'!$C225),HLOOKUP(G$194,'Dependable Capacity'!$I$112:$P$118,4,FALSE)*$C225*G$195),0)</f>
        <v>0</v>
      </c>
      <c r="H225" s="430">
        <f>IFERROR(IF(H$194="Solar",(SUMIFS('Dependable Capacity'!$F$118:$F$123,'Dependable Capacity'!$C$118:$C$123,'Available Energy and Dispatch'!$B$213)*'Available Energy and Dispatch'!H$195*'Available Energy and Dispatch'!$C225),HLOOKUP(H$194,'Dependable Capacity'!$I$112:$P$118,4,FALSE)*$C225*H$195),0)</f>
        <v>0</v>
      </c>
      <c r="I225" s="430">
        <f>IFERROR(IF(I$194="Solar",(SUMIFS('Dependable Capacity'!$F$118:$F$123,'Dependable Capacity'!$C$118:$C$123,'Available Energy and Dispatch'!$B$213)*'Available Energy and Dispatch'!I$195*'Available Energy and Dispatch'!$C225),HLOOKUP(I$194,'Dependable Capacity'!$I$112:$P$118,4,FALSE)*$C225*I$195),0)</f>
        <v>0</v>
      </c>
      <c r="J225" s="430">
        <f>IFERROR(IF(J$194="Solar",(SUMIFS('Dependable Capacity'!$F$118:$F$123,'Dependable Capacity'!$C$118:$C$123,'Available Energy and Dispatch'!$B$213)*'Available Energy and Dispatch'!J$195*'Available Energy and Dispatch'!$C225),HLOOKUP(J$194,'Dependable Capacity'!$I$112:$P$118,4,FALSE)*$C225*J$195),0)</f>
        <v>0</v>
      </c>
      <c r="K225" s="430">
        <f>IFERROR(IF(K$194="Solar",(SUMIFS('Dependable Capacity'!$F$118:$F$123,'Dependable Capacity'!$C$118:$C$123,'Available Energy and Dispatch'!$B$213)*'Available Energy and Dispatch'!K$195*'Available Energy and Dispatch'!$C225),HLOOKUP(K$194,'Dependable Capacity'!$I$112:$P$118,4,FALSE)*$C225*K$195),0)</f>
        <v>0</v>
      </c>
      <c r="L225" s="413" t="str">
        <f t="shared" si="98"/>
        <v>NO</v>
      </c>
      <c r="M225" s="106"/>
      <c r="N225" s="868">
        <f>IF('Available Energy and Dispatch'!$E225&gt;$D225,$D225,IF('Available Energy and Dispatch'!$E225&lt;$D225,'Available Energy and Dispatch'!$E225,$D225-'Available Energy and Dispatch'!$E225))</f>
        <v>0</v>
      </c>
      <c r="O225" s="869">
        <f>IF(($D225-'Available Energy and Dispatch'!$N225)&gt;'Available Energy and Dispatch'!$F225,'Available Energy and Dispatch'!$F225,$D225-'Available Energy and Dispatch'!$N225)</f>
        <v>0</v>
      </c>
      <c r="P225" s="870">
        <f>IF(($D225-SUM('Available Energy and Dispatch'!$N225:$O225))&gt;'Available Energy and Dispatch'!$G225,'Available Energy and Dispatch'!$G225,(($D225-SUM('Available Energy and Dispatch'!$N225:$O225))))</f>
        <v>0</v>
      </c>
      <c r="Q225" s="870">
        <f>IF(($D225-SUM('Available Energy and Dispatch'!$N225:$P225))&gt;'Available Energy and Dispatch'!$H225,'Available Energy and Dispatch'!$H225,($D225-SUM('Available Energy and Dispatch'!$N225:$P225)))</f>
        <v>0</v>
      </c>
      <c r="R225" s="870">
        <f>IF(($D225-SUM('Available Energy and Dispatch'!$N225:$Q225))&gt;'Available Energy and Dispatch'!$I225,'Available Energy and Dispatch'!$I225,($D225-SUM('Available Energy and Dispatch'!$N225:$Q225)))</f>
        <v>0</v>
      </c>
      <c r="S225" s="870">
        <f>IF(($D225-SUM('Available Energy and Dispatch'!$N225:$R225))&gt;'Available Energy and Dispatch'!$J225,'Available Energy and Dispatch'!$J225,$D225-SUM('Available Energy and Dispatch'!$N225:$R225))</f>
        <v>0</v>
      </c>
      <c r="T225" s="870">
        <f>IF(IF('Available Energy and Dispatch'!$K225=0,"0",$D225-SUM($N225:$S225))&gt;'Available Energy and Dispatch'!$K225,'Available Energy and Dispatch'!$K225,IF('Available Energy and Dispatch'!$K225=0,"0",$D225-SUM($N225:$S225)))</f>
        <v>0</v>
      </c>
      <c r="U225" s="447">
        <f t="shared" si="99"/>
        <v>-3752</v>
      </c>
    </row>
    <row r="226" spans="2:21" x14ac:dyDescent="0.25">
      <c r="B226" s="409" t="s">
        <v>49</v>
      </c>
      <c r="C226" s="410">
        <f t="shared" si="97"/>
        <v>720</v>
      </c>
      <c r="D226" s="411">
        <f>Parameters!I66</f>
        <v>3515</v>
      </c>
      <c r="E226" s="430">
        <f>IFERROR(IF(E$194="Solar",(SUMIFS('Dependable Capacity'!$F$118:$F$123,'Dependable Capacity'!$C$118:$C$123,'Available Energy and Dispatch'!$B$213)*'Available Energy and Dispatch'!E$195*'Available Energy and Dispatch'!$C226),HLOOKUP(E$194,'Dependable Capacity'!$I$112:$P$118,4,FALSE)*$C226*E$195),0)</f>
        <v>0</v>
      </c>
      <c r="F226" s="430">
        <f>IFERROR(IF(F$194="Solar",(SUMIFS('Dependable Capacity'!$F$118:$F$123,'Dependable Capacity'!$C$118:$C$123,'Available Energy and Dispatch'!$B$213)*'Available Energy and Dispatch'!F$195*'Available Energy and Dispatch'!$C226),HLOOKUP(F$194,'Dependable Capacity'!$I$112:$P$118,4,FALSE)*$C226*F$195),0)</f>
        <v>0</v>
      </c>
      <c r="G226" s="430">
        <f>IFERROR(IF(G$194="Solar",(SUMIFS('Dependable Capacity'!$F$118:$F$123,'Dependable Capacity'!$C$118:$C$123,'Available Energy and Dispatch'!$B$213)*'Available Energy and Dispatch'!G$195*'Available Energy and Dispatch'!$C226),HLOOKUP(G$194,'Dependable Capacity'!$I$112:$P$118,4,FALSE)*$C226*G$195),0)</f>
        <v>0</v>
      </c>
      <c r="H226" s="430">
        <f>IFERROR(IF(H$194="Solar",(SUMIFS('Dependable Capacity'!$F$118:$F$123,'Dependable Capacity'!$C$118:$C$123,'Available Energy and Dispatch'!$B$213)*'Available Energy and Dispatch'!H$195*'Available Energy and Dispatch'!$C226),HLOOKUP(H$194,'Dependable Capacity'!$I$112:$P$118,4,FALSE)*$C226*H$195),0)</f>
        <v>0</v>
      </c>
      <c r="I226" s="430">
        <f>IFERROR(IF(I$194="Solar",(SUMIFS('Dependable Capacity'!$F$118:$F$123,'Dependable Capacity'!$C$118:$C$123,'Available Energy and Dispatch'!$B$213)*'Available Energy and Dispatch'!I$195*'Available Energy and Dispatch'!$C226),HLOOKUP(I$194,'Dependable Capacity'!$I$112:$P$118,4,FALSE)*$C226*I$195),0)</f>
        <v>0</v>
      </c>
      <c r="J226" s="430">
        <f>IFERROR(IF(J$194="Solar",(SUMIFS('Dependable Capacity'!$F$118:$F$123,'Dependable Capacity'!$C$118:$C$123,'Available Energy and Dispatch'!$B$213)*'Available Energy and Dispatch'!J$195*'Available Energy and Dispatch'!$C226),HLOOKUP(J$194,'Dependable Capacity'!$I$112:$P$118,4,FALSE)*$C226*J$195),0)</f>
        <v>0</v>
      </c>
      <c r="K226" s="430">
        <f>IFERROR(IF(K$194="Solar",(SUMIFS('Dependable Capacity'!$F$118:$F$123,'Dependable Capacity'!$C$118:$C$123,'Available Energy and Dispatch'!$B$213)*'Available Energy and Dispatch'!K$195*'Available Energy and Dispatch'!$C226),HLOOKUP(K$194,'Dependable Capacity'!$I$112:$P$118,4,FALSE)*$C226*K$195),0)</f>
        <v>0</v>
      </c>
      <c r="L226" s="413" t="str">
        <f t="shared" si="98"/>
        <v>NO</v>
      </c>
      <c r="M226" s="106"/>
      <c r="N226" s="868">
        <f>IF('Available Energy and Dispatch'!$E226&gt;$D226,$D226,IF('Available Energy and Dispatch'!$E226&lt;$D226,'Available Energy and Dispatch'!$E226,$D226-'Available Energy and Dispatch'!$E226))</f>
        <v>0</v>
      </c>
      <c r="O226" s="869">
        <f>IF(($D226-'Available Energy and Dispatch'!$N226)&gt;'Available Energy and Dispatch'!$F226,'Available Energy and Dispatch'!$F226,$D226-'Available Energy and Dispatch'!$N226)</f>
        <v>0</v>
      </c>
      <c r="P226" s="870">
        <f>IF(($D226-SUM('Available Energy and Dispatch'!$N226:$O226))&gt;'Available Energy and Dispatch'!$G226,'Available Energy and Dispatch'!$G226,(($D226-SUM('Available Energy and Dispatch'!$N226:$O226))))</f>
        <v>0</v>
      </c>
      <c r="Q226" s="870">
        <f>IF(($D226-SUM('Available Energy and Dispatch'!$N226:$P226))&gt;'Available Energy and Dispatch'!$H226,'Available Energy and Dispatch'!$H226,($D226-SUM('Available Energy and Dispatch'!$N226:$P226)))</f>
        <v>0</v>
      </c>
      <c r="R226" s="870">
        <f>IF(($D226-SUM('Available Energy and Dispatch'!$N226:$Q226))&gt;'Available Energy and Dispatch'!$I226,'Available Energy and Dispatch'!$I226,($D226-SUM('Available Energy and Dispatch'!$N226:$Q226)))</f>
        <v>0</v>
      </c>
      <c r="S226" s="870">
        <f>IF(($D226-SUM('Available Energy and Dispatch'!$N226:$R226))&gt;'Available Energy and Dispatch'!$J226,'Available Energy and Dispatch'!$J226,$D226-SUM('Available Energy and Dispatch'!$N226:$R226))</f>
        <v>0</v>
      </c>
      <c r="T226" s="870">
        <f>IF(IF('Available Energy and Dispatch'!$K226=0,"0",$D226-SUM($N226:$S226))&gt;'Available Energy and Dispatch'!$K226,'Available Energy and Dispatch'!$K226,IF('Available Energy and Dispatch'!$K226=0,"0",$D226-SUM($N226:$S226)))</f>
        <v>0</v>
      </c>
      <c r="U226" s="447">
        <f>SUM(N226:T226)-$D226</f>
        <v>-3515</v>
      </c>
    </row>
    <row r="227" spans="2:21" ht="13.8" thickBot="1" x14ac:dyDescent="0.3">
      <c r="B227" s="394"/>
      <c r="C227" s="414"/>
      <c r="D227" s="415">
        <f>SUM(D215:D226)</f>
        <v>41175</v>
      </c>
      <c r="E227" s="431">
        <f t="shared" ref="E227:K227" si="100">SUM(E215:E226)</f>
        <v>0</v>
      </c>
      <c r="F227" s="431">
        <f t="shared" si="100"/>
        <v>0</v>
      </c>
      <c r="G227" s="498">
        <f t="shared" si="100"/>
        <v>0</v>
      </c>
      <c r="H227" s="498">
        <f t="shared" si="100"/>
        <v>0</v>
      </c>
      <c r="I227" s="498">
        <f t="shared" si="100"/>
        <v>0</v>
      </c>
      <c r="J227" s="498">
        <f t="shared" si="100"/>
        <v>0</v>
      </c>
      <c r="K227" s="498">
        <f t="shared" si="100"/>
        <v>0</v>
      </c>
      <c r="L227" s="418"/>
      <c r="M227" s="106"/>
      <c r="N227" s="520">
        <f>SUM(N215:N226)</f>
        <v>0</v>
      </c>
      <c r="O227" s="521">
        <f t="shared" ref="O227" si="101">SUM(O215:O226)</f>
        <v>0</v>
      </c>
      <c r="P227" s="522">
        <f t="shared" ref="P227" si="102">SUM(P215:P226)</f>
        <v>0</v>
      </c>
      <c r="Q227" s="522">
        <f t="shared" ref="Q227" si="103">SUM(Q215:Q226)</f>
        <v>0</v>
      </c>
      <c r="R227" s="522">
        <f t="shared" ref="R227" si="104">SUM(R215:R226)</f>
        <v>0</v>
      </c>
      <c r="S227" s="522">
        <f t="shared" ref="S227" si="105">SUM(S215:S226)</f>
        <v>0</v>
      </c>
      <c r="T227" s="522">
        <f t="shared" ref="T227" si="106">SUM(T215:T226)</f>
        <v>0</v>
      </c>
      <c r="U227" s="449"/>
    </row>
    <row r="228" spans="2:21" s="53" customFormat="1" ht="13.8" thickBot="1" x14ac:dyDescent="0.3">
      <c r="B228" s="171"/>
      <c r="C228" s="184"/>
      <c r="D228" s="185"/>
      <c r="E228" s="186"/>
      <c r="F228" s="186"/>
      <c r="G228" s="185"/>
      <c r="H228" s="185"/>
      <c r="I228" s="185"/>
      <c r="J228" s="185"/>
      <c r="K228" s="185"/>
      <c r="L228" s="184"/>
      <c r="M228" s="54"/>
      <c r="N228" s="190"/>
      <c r="O228" s="191"/>
      <c r="P228" s="190"/>
      <c r="Q228" s="190"/>
      <c r="R228" s="190"/>
      <c r="S228" s="190"/>
      <c r="T228" s="190"/>
      <c r="U228" s="187"/>
    </row>
    <row r="229" spans="2:21" x14ac:dyDescent="0.25">
      <c r="B229" s="419">
        <v>2024</v>
      </c>
      <c r="C229" s="405"/>
      <c r="D229" s="420"/>
      <c r="E229" s="406"/>
      <c r="F229" s="432"/>
      <c r="G229" s="406"/>
      <c r="H229" s="406"/>
      <c r="I229" s="406"/>
      <c r="J229" s="406"/>
      <c r="K229" s="406"/>
      <c r="L229" s="423"/>
      <c r="M229" s="838" t="s">
        <v>304</v>
      </c>
      <c r="N229" s="505" t="str">
        <f>IF(N$194="Hydro",HLOOKUP(N$194,'Dependable Capacity'!$I$112:$P$118,5,FALSE),IF(N$194="Solar",HLOOKUP(N$194,'Dependable Capacity'!$I$112:$P$118,5,FALSE),IF(N$194="Biomass",HLOOKUP(N$194,'Dependable Capacity'!$I$112:$P$118,5,FALSE),IF(N$194="Biodiesel",HLOOKUP(N$194,'Dependable Capacity'!$I$112:$P$118,5,FALSE),IF(N$194="LNG",HLOOKUP(N$194,'Dependable Capacity'!$I$112:$P$118,5,FALSE),IF(N$194="Bunker",HLOOKUP(N$194,'Dependable Capacity'!$I$112:$P$118,5,FALSE),IF(N$194="LFO Diesel",HLOOKUP(N$194,'Dependable Capacity'!$I$112:$P$118,5,FALSE),"")))))))</f>
        <v/>
      </c>
      <c r="O229" s="506" t="str">
        <f>IF(O$194="Hydro",HLOOKUP(O$194,'Dependable Capacity'!$I$112:$P$118,5,FALSE),IF(O$194="Solar",HLOOKUP(O$194,'Dependable Capacity'!$I$112:$P$118,5,FALSE),IF(O$194="Biomass",HLOOKUP(O$194,'Dependable Capacity'!$I$112:$P$118,5,FALSE),IF(O$194="Biodiesel",HLOOKUP(O$194,'Dependable Capacity'!$I$112:$P$118,5,FALSE),IF(O$194="LNG",HLOOKUP(O$194,'Dependable Capacity'!$I$112:$P$118,5,FALSE),IF(O$194="Bunker",HLOOKUP(O$194,'Dependable Capacity'!$I$112:$P$118,5,FALSE),IF(O$194="LFO Diesel",HLOOKUP(O$194,'Dependable Capacity'!$I$112:$P$118,5,FALSE),"")))))))</f>
        <v/>
      </c>
      <c r="P229" s="506" t="str">
        <f>IF(P$194="Hydro",HLOOKUP(P$194,'Dependable Capacity'!$I$112:$P$118,5,FALSE),IF(P$194="Solar",HLOOKUP(P$194,'Dependable Capacity'!$I$112:$P$118,5,FALSE),IF(P$194="Biomass",HLOOKUP(P$194,'Dependable Capacity'!$I$112:$P$118,5,FALSE),IF(P$194="Biodiesel",HLOOKUP(P$194,'Dependable Capacity'!$I$112:$P$118,5,FALSE),IF(P$194="LNG",HLOOKUP(P$194,'Dependable Capacity'!$I$112:$P$118,5,FALSE),IF(P$194="Bunker",HLOOKUP(P$194,'Dependable Capacity'!$I$112:$P$118,5,FALSE),IF(P$194="LFO Diesel",HLOOKUP(P$194,'Dependable Capacity'!$I$112:$P$118,5,FALSE),"")))))))</f>
        <v/>
      </c>
      <c r="Q229" s="506" t="str">
        <f>IF(Q$194="Hydro",HLOOKUP(Q$194,'Dependable Capacity'!$I$112:$P$118,5,FALSE),IF(Q$194="Solar",HLOOKUP(Q$194,'Dependable Capacity'!$I$112:$P$118,5,FALSE),IF(Q$194="Biomass",HLOOKUP(Q$194,'Dependable Capacity'!$I$112:$P$118,5,FALSE),IF(Q$194="Biodiesel",HLOOKUP(Q$194,'Dependable Capacity'!$I$112:$P$118,5,FALSE),IF(Q$194="LNG",HLOOKUP(Q$194,'Dependable Capacity'!$I$112:$P$118,5,FALSE),IF(Q$194="Bunker",HLOOKUP(Q$194,'Dependable Capacity'!$I$112:$P$118,5,FALSE),IF(Q$194="LFO Diesel",HLOOKUP(Q$194,'Dependable Capacity'!$I$112:$P$118,5,FALSE),"")))))))</f>
        <v/>
      </c>
      <c r="R229" s="506" t="str">
        <f>IF(R$194="Hydro",HLOOKUP(R$194,'Dependable Capacity'!$I$112:$P$118,5,FALSE),IF(R$194="Solar",HLOOKUP(R$194,'Dependable Capacity'!$I$112:$P$118,5,FALSE),IF(R$194="Biomass",HLOOKUP(R$194,'Dependable Capacity'!$I$112:$P$118,5,FALSE),IF(R$194="Biodiesel",HLOOKUP(R$194,'Dependable Capacity'!$I$112:$P$118,5,FALSE),IF(R$194="LNG",HLOOKUP(R$194,'Dependable Capacity'!$I$112:$P$118,5,FALSE),IF(R$194="Bunker",HLOOKUP(R$194,'Dependable Capacity'!$I$112:$P$118,5,FALSE),IF(R$194="LFO Diesel",HLOOKUP(R$194,'Dependable Capacity'!$I$112:$P$118,5,FALSE),"")))))))</f>
        <v/>
      </c>
      <c r="S229" s="506" t="str">
        <f>IF(S$194="Hydro",HLOOKUP(S$194,'Dependable Capacity'!$I$112:$P$118,5,FALSE),IF(S$194="Solar",HLOOKUP(S$194,'Dependable Capacity'!$I$112:$P$118,5,FALSE),IF(S$194="Biomass",HLOOKUP(S$194,'Dependable Capacity'!$I$112:$P$118,5,FALSE),IF(S$194="Biodiesel",HLOOKUP(S$194,'Dependable Capacity'!$I$112:$P$118,5,FALSE),IF(S$194="LNG",HLOOKUP(S$194,'Dependable Capacity'!$I$112:$P$118,5,FALSE),IF(S$194="Bunker",HLOOKUP(S$194,'Dependable Capacity'!$I$112:$P$118,5,FALSE),IF(S$194="LFO Diesel",HLOOKUP(S$194,'Dependable Capacity'!$I$112:$P$118,5,FALSE),"")))))))</f>
        <v/>
      </c>
      <c r="T229" s="506" t="str">
        <f>IF(T$194="Hydro",HLOOKUP(T$194,'Dependable Capacity'!$I$112:$P$118,5,FALSE),IF(T$194="Solar",HLOOKUP(T$194,'Dependable Capacity'!$I$112:$P$118,5,FALSE),IF(T$194="Biomass",HLOOKUP(T$194,'Dependable Capacity'!$I$112:$P$118,5,FALSE),IF(T$194="Biodiesel",HLOOKUP(T$194,'Dependable Capacity'!$I$112:$P$118,5,FALSE),IF(T$194="LNG",HLOOKUP(T$194,'Dependable Capacity'!$I$112:$P$118,5,FALSE),IF(T$194="Bunker",HLOOKUP(T$194,'Dependable Capacity'!$I$112:$P$118,5,FALSE),IF(T$194="LFO Diesel",HLOOKUP(T$194,'Dependable Capacity'!$I$112:$P$118,5,FALSE),"")))))))</f>
        <v/>
      </c>
      <c r="U229" s="507"/>
    </row>
    <row r="230" spans="2:21" x14ac:dyDescent="0.25">
      <c r="B230" s="424"/>
      <c r="C230" s="410"/>
      <c r="D230" s="425"/>
      <c r="E230" s="411"/>
      <c r="F230" s="433"/>
      <c r="G230" s="411"/>
      <c r="H230" s="411"/>
      <c r="I230" s="411"/>
      <c r="J230" s="411"/>
      <c r="K230" s="411"/>
      <c r="L230" s="429"/>
      <c r="M230" s="838" t="s">
        <v>303</v>
      </c>
      <c r="N230" s="508" t="str">
        <f>IFERROR(N243/8760/N229,"")</f>
        <v/>
      </c>
      <c r="O230" s="504" t="str">
        <f t="shared" ref="O230:T230" si="107">IFERROR(O243/8760/O229,"")</f>
        <v/>
      </c>
      <c r="P230" s="504" t="str">
        <f t="shared" si="107"/>
        <v/>
      </c>
      <c r="Q230" s="504" t="str">
        <f t="shared" si="107"/>
        <v/>
      </c>
      <c r="R230" s="504" t="str">
        <f t="shared" si="107"/>
        <v/>
      </c>
      <c r="S230" s="504" t="str">
        <f t="shared" si="107"/>
        <v/>
      </c>
      <c r="T230" s="504" t="str">
        <f t="shared" si="107"/>
        <v/>
      </c>
      <c r="U230" s="509"/>
    </row>
    <row r="231" spans="2:21" x14ac:dyDescent="0.25">
      <c r="B231" s="409" t="s">
        <v>38</v>
      </c>
      <c r="C231" s="410">
        <f t="shared" ref="C231:C242" si="108">C215</f>
        <v>744</v>
      </c>
      <c r="D231" s="411">
        <f>Parameters!K55</f>
        <v>3308</v>
      </c>
      <c r="E231" s="434">
        <f>IFERROR(IF(E$194="Solar",(SUMIFS('Dependable Capacity'!$F$118:$F$123,'Dependable Capacity'!$C$118:$C$123,'Available Energy and Dispatch'!$B$229)*'Available Energy and Dispatch'!E$195*'Available Energy and Dispatch'!$C231),HLOOKUP(E$194,'Dependable Capacity'!$I$112:$P$118,5,FALSE)*$C231*E$195),0)</f>
        <v>0</v>
      </c>
      <c r="F231" s="434">
        <f>IFERROR(IF(F$194="Solar",(SUMIFS('Dependable Capacity'!$F$118:$F$123,'Dependable Capacity'!$C$118:$C$123,'Available Energy and Dispatch'!$B$229)*'Available Energy and Dispatch'!F$195*'Available Energy and Dispatch'!$C231),HLOOKUP(F$194,'Dependable Capacity'!$I$112:$P$118,5,FALSE)*$C231*F$195),0)</f>
        <v>0</v>
      </c>
      <c r="G231" s="434">
        <f>IFERROR(IF(G$194="Solar",(SUMIFS('Dependable Capacity'!$F$118:$F$123,'Dependable Capacity'!$C$118:$C$123,'Available Energy and Dispatch'!$B$229)*'Available Energy and Dispatch'!G$195*'Available Energy and Dispatch'!$C231),HLOOKUP(G$194,'Dependable Capacity'!$I$112:$P$118,5,FALSE)*$C231*G$195),0)</f>
        <v>0</v>
      </c>
      <c r="H231" s="434">
        <f>IFERROR(IF(H$194="Solar",(SUMIFS('Dependable Capacity'!$F$118:$F$123,'Dependable Capacity'!$C$118:$C$123,'Available Energy and Dispatch'!$B$229)*'Available Energy and Dispatch'!H$195*'Available Energy and Dispatch'!$C231),HLOOKUP(H$194,'Dependable Capacity'!$I$112:$P$118,5,FALSE)*$C231*H$195),0)</f>
        <v>0</v>
      </c>
      <c r="I231" s="434">
        <f>IFERROR(IF(I$194="Solar",(SUMIFS('Dependable Capacity'!$F$118:$F$123,'Dependable Capacity'!$C$118:$C$123,'Available Energy and Dispatch'!$B$229)*'Available Energy and Dispatch'!I$195*'Available Energy and Dispatch'!$C231),HLOOKUP(I$194,'Dependable Capacity'!$I$112:$P$118,5,FALSE)*$C231*I$195),0)</f>
        <v>0</v>
      </c>
      <c r="J231" s="434">
        <f>IFERROR(IF(J$194="Solar",(SUMIFS('Dependable Capacity'!$F$118:$F$123,'Dependable Capacity'!$C$118:$C$123,'Available Energy and Dispatch'!$B$229)*'Available Energy and Dispatch'!J$195*'Available Energy and Dispatch'!$C231),HLOOKUP(J$194,'Dependable Capacity'!$I$112:$P$118,5,FALSE)*$C231*J$195),0)</f>
        <v>0</v>
      </c>
      <c r="K231" s="434">
        <f>IFERROR(IF(K$194="Solar",(SUMIFS('Dependable Capacity'!$F$118:$F$123,'Dependable Capacity'!$C$118:$C$123,'Available Energy and Dispatch'!$B$229)*'Available Energy and Dispatch'!K$195*'Available Energy and Dispatch'!$C231),HLOOKUP(K$194,'Dependable Capacity'!$I$112:$P$118,5,FALSE)*$C231*K$195),0)</f>
        <v>0</v>
      </c>
      <c r="L231" s="413" t="str">
        <f t="shared" ref="L231:L242" si="109">IF(SUM($E231:$K231)&gt;=$D231,"YES","NO")</f>
        <v>NO</v>
      </c>
      <c r="M231" s="106"/>
      <c r="N231" s="871">
        <f>IF('Available Energy and Dispatch'!$E231&gt;$D231,$D231,IF('Available Energy and Dispatch'!$E231&lt;$D231,'Available Energy and Dispatch'!$E231,$D231-'Available Energy and Dispatch'!$E231))</f>
        <v>0</v>
      </c>
      <c r="O231" s="872">
        <f>IF(($D231-'Available Energy and Dispatch'!$N231)&gt;'Available Energy and Dispatch'!$F231,'Available Energy and Dispatch'!$F231,$D231-'Available Energy and Dispatch'!$N231)</f>
        <v>0</v>
      </c>
      <c r="P231" s="873">
        <f>IF(($D231-SUM('Available Energy and Dispatch'!$N231:$O231))&gt;'Available Energy and Dispatch'!$G231,'Available Energy and Dispatch'!$G231,(($D231-SUM('Available Energy and Dispatch'!$N231:$O231))))</f>
        <v>0</v>
      </c>
      <c r="Q231" s="873">
        <f>IF(($D231-SUM('Available Energy and Dispatch'!$N231:$P231))&gt;'Available Energy and Dispatch'!$H231,'Available Energy and Dispatch'!$H231,($D231-SUM('Available Energy and Dispatch'!$N231:$P231)))</f>
        <v>0</v>
      </c>
      <c r="R231" s="873">
        <f>IF(($D231-SUM('Available Energy and Dispatch'!$N231:$Q231))&gt;'Available Energy and Dispatch'!$I231,'Available Energy and Dispatch'!$I231,($D231-SUM('Available Energy and Dispatch'!$N231:$Q231)))</f>
        <v>0</v>
      </c>
      <c r="S231" s="873">
        <f>IF(($D231-SUM('Available Energy and Dispatch'!$N231:$R231))&gt;'Available Energy and Dispatch'!$J231,'Available Energy and Dispatch'!$J231,$D231-SUM('Available Energy and Dispatch'!$N231:$R231))</f>
        <v>0</v>
      </c>
      <c r="T231" s="873">
        <f>IF(IF('Available Energy and Dispatch'!$K231=0,"0",$D231-SUM($N231:$S231))&gt;'Available Energy and Dispatch'!$K231,'Available Energy and Dispatch'!$K231,IF('Available Energy and Dispatch'!$K231=0,"0",$D231-SUM($N231:$S231)))</f>
        <v>0</v>
      </c>
      <c r="U231" s="447">
        <f t="shared" ref="U231:U242" si="110">SUM(N231:T231)-$D231</f>
        <v>-3308</v>
      </c>
    </row>
    <row r="232" spans="2:21" x14ac:dyDescent="0.25">
      <c r="B232" s="409" t="s">
        <v>39</v>
      </c>
      <c r="C232" s="410">
        <f t="shared" si="108"/>
        <v>744</v>
      </c>
      <c r="D232" s="411">
        <f>Parameters!K56</f>
        <v>3403</v>
      </c>
      <c r="E232" s="434">
        <f>IFERROR(IF(E$194="Solar",(SUMIFS('Dependable Capacity'!$F$118:$F$123,'Dependable Capacity'!$C$118:$C$123,'Available Energy and Dispatch'!$B$229)*'Available Energy and Dispatch'!E$195*'Available Energy and Dispatch'!$C232),HLOOKUP(E$194,'Dependable Capacity'!$I$112:$P$118,5,FALSE)*$C232*E$195),0)</f>
        <v>0</v>
      </c>
      <c r="F232" s="434">
        <f>IFERROR(IF(F$194="Solar",(SUMIFS('Dependable Capacity'!$F$118:$F$123,'Dependable Capacity'!$C$118:$C$123,'Available Energy and Dispatch'!$B$229)*'Available Energy and Dispatch'!F$195*'Available Energy and Dispatch'!$C232),HLOOKUP(F$194,'Dependable Capacity'!$I$112:$P$118,5,FALSE)*$C232*F$195),0)</f>
        <v>0</v>
      </c>
      <c r="G232" s="434">
        <f>IFERROR(IF(G$194="Solar",(SUMIFS('Dependable Capacity'!$F$118:$F$123,'Dependable Capacity'!$C$118:$C$123,'Available Energy and Dispatch'!$B$229)*'Available Energy and Dispatch'!G$195*'Available Energy and Dispatch'!$C232),HLOOKUP(G$194,'Dependable Capacity'!$I$112:$P$118,5,FALSE)*$C232*G$195),0)</f>
        <v>0</v>
      </c>
      <c r="H232" s="434">
        <f>IFERROR(IF(H$194="Solar",(SUMIFS('Dependable Capacity'!$F$118:$F$123,'Dependable Capacity'!$C$118:$C$123,'Available Energy and Dispatch'!$B$229)*'Available Energy and Dispatch'!H$195*'Available Energy and Dispatch'!$C232),HLOOKUP(H$194,'Dependable Capacity'!$I$112:$P$118,5,FALSE)*$C232*H$195),0)</f>
        <v>0</v>
      </c>
      <c r="I232" s="434">
        <f>IFERROR(IF(I$194="Solar",(SUMIFS('Dependable Capacity'!$F$118:$F$123,'Dependable Capacity'!$C$118:$C$123,'Available Energy and Dispatch'!$B$229)*'Available Energy and Dispatch'!I$195*'Available Energy and Dispatch'!$C232),HLOOKUP(I$194,'Dependable Capacity'!$I$112:$P$118,5,FALSE)*$C232*I$195),0)</f>
        <v>0</v>
      </c>
      <c r="J232" s="434">
        <f>IFERROR(IF(J$194="Solar",(SUMIFS('Dependable Capacity'!$F$118:$F$123,'Dependable Capacity'!$C$118:$C$123,'Available Energy and Dispatch'!$B$229)*'Available Energy and Dispatch'!J$195*'Available Energy and Dispatch'!$C232),HLOOKUP(J$194,'Dependable Capacity'!$I$112:$P$118,5,FALSE)*$C232*J$195),0)</f>
        <v>0</v>
      </c>
      <c r="K232" s="434">
        <f>IFERROR(IF(K$194="Solar",(SUMIFS('Dependable Capacity'!$F$118:$F$123,'Dependable Capacity'!$C$118:$C$123,'Available Energy and Dispatch'!$B$229)*'Available Energy and Dispatch'!K$195*'Available Energy and Dispatch'!$C232),HLOOKUP(K$194,'Dependable Capacity'!$I$112:$P$118,5,FALSE)*$C232*K$195),0)</f>
        <v>0</v>
      </c>
      <c r="L232" s="413" t="str">
        <f t="shared" si="109"/>
        <v>NO</v>
      </c>
      <c r="M232" s="106"/>
      <c r="N232" s="871">
        <f>IF('Available Energy and Dispatch'!$E232&gt;$D232,$D232,IF('Available Energy and Dispatch'!$E232&lt;$D232,'Available Energy and Dispatch'!$E232,$D232-'Available Energy and Dispatch'!$E232))</f>
        <v>0</v>
      </c>
      <c r="O232" s="872">
        <f>IF(($D232-'Available Energy and Dispatch'!$N232)&gt;'Available Energy and Dispatch'!$F232,'Available Energy and Dispatch'!$F232,$D232-'Available Energy and Dispatch'!$N232)</f>
        <v>0</v>
      </c>
      <c r="P232" s="873">
        <f>IF(($D232-SUM('Available Energy and Dispatch'!$N232:$O232))&gt;'Available Energy and Dispatch'!$G232,'Available Energy and Dispatch'!$G232,(($D232-SUM('Available Energy and Dispatch'!$N232:$O232))))</f>
        <v>0</v>
      </c>
      <c r="Q232" s="873">
        <f>IF(($D232-SUM('Available Energy and Dispatch'!$N232:$P232))&gt;'Available Energy and Dispatch'!$H232,'Available Energy and Dispatch'!$H232,($D232-SUM('Available Energy and Dispatch'!$N232:$P232)))</f>
        <v>0</v>
      </c>
      <c r="R232" s="873">
        <f>IF(($D232-SUM('Available Energy and Dispatch'!$N232:$Q232))&gt;'Available Energy and Dispatch'!$I232,'Available Energy and Dispatch'!$I232,($D232-SUM('Available Energy and Dispatch'!$N232:$Q232)))</f>
        <v>0</v>
      </c>
      <c r="S232" s="873">
        <f>IF(($D232-SUM('Available Energy and Dispatch'!$N232:$R232))&gt;'Available Energy and Dispatch'!$J232,'Available Energy and Dispatch'!$J232,$D232-SUM('Available Energy and Dispatch'!$N232:$R232))</f>
        <v>0</v>
      </c>
      <c r="T232" s="873">
        <f>IF(IF('Available Energy and Dispatch'!$K232=0,"0",$D232-SUM($N232:$S232))&gt;'Available Energy and Dispatch'!$K232,'Available Energy and Dispatch'!$K232,IF('Available Energy and Dispatch'!$K232=0,"0",$D232-SUM($N232:$S232)))</f>
        <v>0</v>
      </c>
      <c r="U232" s="447">
        <f t="shared" si="110"/>
        <v>-3403</v>
      </c>
    </row>
    <row r="233" spans="2:21" x14ac:dyDescent="0.25">
      <c r="B233" s="409" t="s">
        <v>40</v>
      </c>
      <c r="C233" s="410">
        <f t="shared" si="108"/>
        <v>672</v>
      </c>
      <c r="D233" s="411">
        <f>Parameters!K57</f>
        <v>3336</v>
      </c>
      <c r="E233" s="434">
        <f>IFERROR(IF(E$194="Solar",(SUMIFS('Dependable Capacity'!$F$118:$F$123,'Dependable Capacity'!$C$118:$C$123,'Available Energy and Dispatch'!$B$229)*'Available Energy and Dispatch'!E$195*'Available Energy and Dispatch'!$C233),HLOOKUP(E$194,'Dependable Capacity'!$I$112:$P$118,5,FALSE)*$C233*E$195),0)</f>
        <v>0</v>
      </c>
      <c r="F233" s="434">
        <f>IFERROR(IF(F$194="Solar",(SUMIFS('Dependable Capacity'!$F$118:$F$123,'Dependable Capacity'!$C$118:$C$123,'Available Energy and Dispatch'!$B$229)*'Available Energy and Dispatch'!F$195*'Available Energy and Dispatch'!$C233),HLOOKUP(F$194,'Dependable Capacity'!$I$112:$P$118,5,FALSE)*$C233*F$195),0)</f>
        <v>0</v>
      </c>
      <c r="G233" s="434">
        <f>IFERROR(IF(G$194="Solar",(SUMIFS('Dependable Capacity'!$F$118:$F$123,'Dependable Capacity'!$C$118:$C$123,'Available Energy and Dispatch'!$B$229)*'Available Energy and Dispatch'!G$195*'Available Energy and Dispatch'!$C233),HLOOKUP(G$194,'Dependable Capacity'!$I$112:$P$118,5,FALSE)*$C233*G$195),0)</f>
        <v>0</v>
      </c>
      <c r="H233" s="434">
        <f>IFERROR(IF(H$194="Solar",(SUMIFS('Dependable Capacity'!$F$118:$F$123,'Dependable Capacity'!$C$118:$C$123,'Available Energy and Dispatch'!$B$229)*'Available Energy and Dispatch'!H$195*'Available Energy and Dispatch'!$C233),HLOOKUP(H$194,'Dependable Capacity'!$I$112:$P$118,5,FALSE)*$C233*H$195),0)</f>
        <v>0</v>
      </c>
      <c r="I233" s="434">
        <f>IFERROR(IF(I$194="Solar",(SUMIFS('Dependable Capacity'!$F$118:$F$123,'Dependable Capacity'!$C$118:$C$123,'Available Energy and Dispatch'!$B$229)*'Available Energy and Dispatch'!I$195*'Available Energy and Dispatch'!$C233),HLOOKUP(I$194,'Dependable Capacity'!$I$112:$P$118,5,FALSE)*$C233*I$195),0)</f>
        <v>0</v>
      </c>
      <c r="J233" s="434">
        <f>IFERROR(IF(J$194="Solar",(SUMIFS('Dependable Capacity'!$F$118:$F$123,'Dependable Capacity'!$C$118:$C$123,'Available Energy and Dispatch'!$B$229)*'Available Energy and Dispatch'!J$195*'Available Energy and Dispatch'!$C233),HLOOKUP(J$194,'Dependable Capacity'!$I$112:$P$118,5,FALSE)*$C233*J$195),0)</f>
        <v>0</v>
      </c>
      <c r="K233" s="434">
        <f>IFERROR(IF(K$194="Solar",(SUMIFS('Dependable Capacity'!$F$118:$F$123,'Dependable Capacity'!$C$118:$C$123,'Available Energy and Dispatch'!$B$229)*'Available Energy and Dispatch'!K$195*'Available Energy and Dispatch'!$C233),HLOOKUP(K$194,'Dependable Capacity'!$I$112:$P$118,5,FALSE)*$C233*K$195),0)</f>
        <v>0</v>
      </c>
      <c r="L233" s="413" t="str">
        <f t="shared" si="109"/>
        <v>NO</v>
      </c>
      <c r="M233" s="106"/>
      <c r="N233" s="871">
        <f>IF('Available Energy and Dispatch'!$E233&gt;$D233,$D233,IF('Available Energy and Dispatch'!$E233&lt;$D233,'Available Energy and Dispatch'!$E233,$D233-'Available Energy and Dispatch'!$E233))</f>
        <v>0</v>
      </c>
      <c r="O233" s="872">
        <f>IF(($D233-'Available Energy and Dispatch'!$N233)&gt;'Available Energy and Dispatch'!$F233,'Available Energy and Dispatch'!$F233,$D233-'Available Energy and Dispatch'!$N233)</f>
        <v>0</v>
      </c>
      <c r="P233" s="873">
        <f>IF(($D233-SUM('Available Energy and Dispatch'!$N233:$O233))&gt;'Available Energy and Dispatch'!$G233,'Available Energy and Dispatch'!$G233,(($D233-SUM('Available Energy and Dispatch'!$N233:$O233))))</f>
        <v>0</v>
      </c>
      <c r="Q233" s="873">
        <f>IF(($D233-SUM('Available Energy and Dispatch'!$N233:$P233))&gt;'Available Energy and Dispatch'!$H233,'Available Energy and Dispatch'!$H233,($D233-SUM('Available Energy and Dispatch'!$N233:$P233)))</f>
        <v>0</v>
      </c>
      <c r="R233" s="873">
        <f>IF(($D233-SUM('Available Energy and Dispatch'!$N233:$Q233))&gt;'Available Energy and Dispatch'!$I233,'Available Energy and Dispatch'!$I233,($D233-SUM('Available Energy and Dispatch'!$N233:$Q233)))</f>
        <v>0</v>
      </c>
      <c r="S233" s="873">
        <f>IF(($D233-SUM('Available Energy and Dispatch'!$N233:$R233))&gt;'Available Energy and Dispatch'!$J233,'Available Energy and Dispatch'!$J233,$D233-SUM('Available Energy and Dispatch'!$N233:$R233))</f>
        <v>0</v>
      </c>
      <c r="T233" s="873">
        <f>IF(IF('Available Energy and Dispatch'!$K233=0,"0",$D233-SUM($N233:$S233))&gt;'Available Energy and Dispatch'!$K233,'Available Energy and Dispatch'!$K233,IF('Available Energy and Dispatch'!$K233=0,"0",$D233-SUM($N233:$S233)))</f>
        <v>0</v>
      </c>
      <c r="U233" s="447">
        <f t="shared" si="110"/>
        <v>-3336</v>
      </c>
    </row>
    <row r="234" spans="2:21" x14ac:dyDescent="0.25">
      <c r="B234" s="409" t="s">
        <v>41</v>
      </c>
      <c r="C234" s="410">
        <f t="shared" si="108"/>
        <v>744</v>
      </c>
      <c r="D234" s="411">
        <f>Parameters!K58</f>
        <v>3919</v>
      </c>
      <c r="E234" s="434">
        <f>IFERROR(IF(E$194="Solar",(SUMIFS('Dependable Capacity'!$F$118:$F$123,'Dependable Capacity'!$C$118:$C$123,'Available Energy and Dispatch'!$B$229)*'Available Energy and Dispatch'!E$195*'Available Energy and Dispatch'!$C234),HLOOKUP(E$194,'Dependable Capacity'!$I$112:$P$118,5,FALSE)*$C234*E$195),0)</f>
        <v>0</v>
      </c>
      <c r="F234" s="434">
        <f>IFERROR(IF(F$194="Solar",(SUMIFS('Dependable Capacity'!$F$118:$F$123,'Dependable Capacity'!$C$118:$C$123,'Available Energy and Dispatch'!$B$229)*'Available Energy and Dispatch'!F$195*'Available Energy and Dispatch'!$C234),HLOOKUP(F$194,'Dependable Capacity'!$I$112:$P$118,5,FALSE)*$C234*F$195),0)</f>
        <v>0</v>
      </c>
      <c r="G234" s="434">
        <f>IFERROR(IF(G$194="Solar",(SUMIFS('Dependable Capacity'!$F$118:$F$123,'Dependable Capacity'!$C$118:$C$123,'Available Energy and Dispatch'!$B$229)*'Available Energy and Dispatch'!G$195*'Available Energy and Dispatch'!$C234),HLOOKUP(G$194,'Dependable Capacity'!$I$112:$P$118,5,FALSE)*$C234*G$195),0)</f>
        <v>0</v>
      </c>
      <c r="H234" s="434">
        <f>IFERROR(IF(H$194="Solar",(SUMIFS('Dependable Capacity'!$F$118:$F$123,'Dependable Capacity'!$C$118:$C$123,'Available Energy and Dispatch'!$B$229)*'Available Energy and Dispatch'!H$195*'Available Energy and Dispatch'!$C234),HLOOKUP(H$194,'Dependable Capacity'!$I$112:$P$118,5,FALSE)*$C234*H$195),0)</f>
        <v>0</v>
      </c>
      <c r="I234" s="434">
        <f>IFERROR(IF(I$194="Solar",(SUMIFS('Dependable Capacity'!$F$118:$F$123,'Dependable Capacity'!$C$118:$C$123,'Available Energy and Dispatch'!$B$229)*'Available Energy and Dispatch'!I$195*'Available Energy and Dispatch'!$C234),HLOOKUP(I$194,'Dependable Capacity'!$I$112:$P$118,5,FALSE)*$C234*I$195),0)</f>
        <v>0</v>
      </c>
      <c r="J234" s="434">
        <f>IFERROR(IF(J$194="Solar",(SUMIFS('Dependable Capacity'!$F$118:$F$123,'Dependable Capacity'!$C$118:$C$123,'Available Energy and Dispatch'!$B$229)*'Available Energy and Dispatch'!J$195*'Available Energy and Dispatch'!$C234),HLOOKUP(J$194,'Dependable Capacity'!$I$112:$P$118,5,FALSE)*$C234*J$195),0)</f>
        <v>0</v>
      </c>
      <c r="K234" s="434">
        <f>IFERROR(IF(K$194="Solar",(SUMIFS('Dependable Capacity'!$F$118:$F$123,'Dependable Capacity'!$C$118:$C$123,'Available Energy and Dispatch'!$B$229)*'Available Energy and Dispatch'!K$195*'Available Energy and Dispatch'!$C234),HLOOKUP(K$194,'Dependable Capacity'!$I$112:$P$118,5,FALSE)*$C234*K$195),0)</f>
        <v>0</v>
      </c>
      <c r="L234" s="413" t="str">
        <f t="shared" si="109"/>
        <v>NO</v>
      </c>
      <c r="M234" s="106"/>
      <c r="N234" s="871">
        <f>IF('Available Energy and Dispatch'!$E234&gt;$D234,$D234,IF('Available Energy and Dispatch'!$E234&lt;$D234,'Available Energy and Dispatch'!$E234,$D234-'Available Energy and Dispatch'!$E234))</f>
        <v>0</v>
      </c>
      <c r="O234" s="872">
        <f>IF(($D234-'Available Energy and Dispatch'!$N234)&gt;'Available Energy and Dispatch'!$F234,'Available Energy and Dispatch'!$F234,$D234-'Available Energy and Dispatch'!$N234)</f>
        <v>0</v>
      </c>
      <c r="P234" s="873">
        <f>IF(($D234-SUM('Available Energy and Dispatch'!$N234:$O234))&gt;'Available Energy and Dispatch'!$G234,'Available Energy and Dispatch'!$G234,(($D234-SUM('Available Energy and Dispatch'!$N234:$O234))))</f>
        <v>0</v>
      </c>
      <c r="Q234" s="873">
        <f>IF(($D234-SUM('Available Energy and Dispatch'!$N234:$P234))&gt;'Available Energy and Dispatch'!$H234,'Available Energy and Dispatch'!$H234,($D234-SUM('Available Energy and Dispatch'!$N234:$P234)))</f>
        <v>0</v>
      </c>
      <c r="R234" s="873">
        <f>IF(($D234-SUM('Available Energy and Dispatch'!$N234:$Q234))&gt;'Available Energy and Dispatch'!$I234,'Available Energy and Dispatch'!$I234,($D234-SUM('Available Energy and Dispatch'!$N234:$Q234)))</f>
        <v>0</v>
      </c>
      <c r="S234" s="873">
        <f>IF(($D234-SUM('Available Energy and Dispatch'!$N234:$R234))&gt;'Available Energy and Dispatch'!$J234,'Available Energy and Dispatch'!$J234,$D234-SUM('Available Energy and Dispatch'!$N234:$R234))</f>
        <v>0</v>
      </c>
      <c r="T234" s="873">
        <f>IF(IF('Available Energy and Dispatch'!$K234=0,"0",$D234-SUM($N234:$S234))&gt;'Available Energy and Dispatch'!$K234,'Available Energy and Dispatch'!$K234,IF('Available Energy and Dispatch'!$K234=0,"0",$D234-SUM($N234:$S234)))</f>
        <v>0</v>
      </c>
      <c r="U234" s="447">
        <f t="shared" si="110"/>
        <v>-3919</v>
      </c>
    </row>
    <row r="235" spans="2:21" x14ac:dyDescent="0.25">
      <c r="B235" s="409" t="s">
        <v>42</v>
      </c>
      <c r="C235" s="410">
        <f t="shared" si="108"/>
        <v>720</v>
      </c>
      <c r="D235" s="411">
        <f>Parameters!K59</f>
        <v>4240</v>
      </c>
      <c r="E235" s="434">
        <f>IFERROR(IF(E$194="Solar",(SUMIFS('Dependable Capacity'!$F$118:$F$123,'Dependable Capacity'!$C$118:$C$123,'Available Energy and Dispatch'!$B$229)*'Available Energy and Dispatch'!E$195*'Available Energy and Dispatch'!$C235),HLOOKUP(E$194,'Dependable Capacity'!$I$112:$P$118,5,FALSE)*$C235*E$195),0)</f>
        <v>0</v>
      </c>
      <c r="F235" s="434">
        <f>IFERROR(IF(F$194="Solar",(SUMIFS('Dependable Capacity'!$F$118:$F$123,'Dependable Capacity'!$C$118:$C$123,'Available Energy and Dispatch'!$B$229)*'Available Energy and Dispatch'!F$195*'Available Energy and Dispatch'!$C235),HLOOKUP(F$194,'Dependable Capacity'!$I$112:$P$118,5,FALSE)*$C235*F$195),0)</f>
        <v>0</v>
      </c>
      <c r="G235" s="434">
        <f>IFERROR(IF(G$194="Solar",(SUMIFS('Dependable Capacity'!$F$118:$F$123,'Dependable Capacity'!$C$118:$C$123,'Available Energy and Dispatch'!$B$229)*'Available Energy and Dispatch'!G$195*'Available Energy and Dispatch'!$C235),HLOOKUP(G$194,'Dependable Capacity'!$I$112:$P$118,5,FALSE)*$C235*G$195),0)</f>
        <v>0</v>
      </c>
      <c r="H235" s="434">
        <f>IFERROR(IF(H$194="Solar",(SUMIFS('Dependable Capacity'!$F$118:$F$123,'Dependable Capacity'!$C$118:$C$123,'Available Energy and Dispatch'!$B$229)*'Available Energy and Dispatch'!H$195*'Available Energy and Dispatch'!$C235),HLOOKUP(H$194,'Dependable Capacity'!$I$112:$P$118,5,FALSE)*$C235*H$195),0)</f>
        <v>0</v>
      </c>
      <c r="I235" s="434">
        <f>IFERROR(IF(I$194="Solar",(SUMIFS('Dependable Capacity'!$F$118:$F$123,'Dependable Capacity'!$C$118:$C$123,'Available Energy and Dispatch'!$B$229)*'Available Energy and Dispatch'!I$195*'Available Energy and Dispatch'!$C235),HLOOKUP(I$194,'Dependable Capacity'!$I$112:$P$118,5,FALSE)*$C235*I$195),0)</f>
        <v>0</v>
      </c>
      <c r="J235" s="434">
        <f>IFERROR(IF(J$194="Solar",(SUMIFS('Dependable Capacity'!$F$118:$F$123,'Dependable Capacity'!$C$118:$C$123,'Available Energy and Dispatch'!$B$229)*'Available Energy and Dispatch'!J$195*'Available Energy and Dispatch'!$C235),HLOOKUP(J$194,'Dependable Capacity'!$I$112:$P$118,5,FALSE)*$C235*J$195),0)</f>
        <v>0</v>
      </c>
      <c r="K235" s="434">
        <f>IFERROR(IF(K$194="Solar",(SUMIFS('Dependable Capacity'!$F$118:$F$123,'Dependable Capacity'!$C$118:$C$123,'Available Energy and Dispatch'!$B$229)*'Available Energy and Dispatch'!K$195*'Available Energy and Dispatch'!$C235),HLOOKUP(K$194,'Dependable Capacity'!$I$112:$P$118,5,FALSE)*$C235*K$195),0)</f>
        <v>0</v>
      </c>
      <c r="L235" s="413" t="str">
        <f t="shared" si="109"/>
        <v>NO</v>
      </c>
      <c r="M235" s="106"/>
      <c r="N235" s="871">
        <f>IF('Available Energy and Dispatch'!$E235&gt;$D235,$D235,IF('Available Energy and Dispatch'!$E235&lt;$D235,'Available Energy and Dispatch'!$E235,$D235-'Available Energy and Dispatch'!$E235))</f>
        <v>0</v>
      </c>
      <c r="O235" s="872">
        <f>IF(($D235-'Available Energy and Dispatch'!$N235)&gt;'Available Energy and Dispatch'!$F235,'Available Energy and Dispatch'!$F235,$D235-'Available Energy and Dispatch'!$N235)</f>
        <v>0</v>
      </c>
      <c r="P235" s="873">
        <f>IF(($D235-SUM('Available Energy and Dispatch'!$N235:$O235))&gt;'Available Energy and Dispatch'!$G235,'Available Energy and Dispatch'!$G235,(($D235-SUM('Available Energy and Dispatch'!$N235:$O235))))</f>
        <v>0</v>
      </c>
      <c r="Q235" s="873">
        <f>IF(($D235-SUM('Available Energy and Dispatch'!$N235:$P235))&gt;'Available Energy and Dispatch'!$H235,'Available Energy and Dispatch'!$H235,($D235-SUM('Available Energy and Dispatch'!$N235:$P235)))</f>
        <v>0</v>
      </c>
      <c r="R235" s="873">
        <f>IF(($D235-SUM('Available Energy and Dispatch'!$N235:$Q235))&gt;'Available Energy and Dispatch'!$I235,'Available Energy and Dispatch'!$I235,($D235-SUM('Available Energy and Dispatch'!$N235:$Q235)))</f>
        <v>0</v>
      </c>
      <c r="S235" s="873">
        <f>IF(($D235-SUM('Available Energy and Dispatch'!$N235:$R235))&gt;'Available Energy and Dispatch'!$J235,'Available Energy and Dispatch'!$J235,$D235-SUM('Available Energy and Dispatch'!$N235:$R235))</f>
        <v>0</v>
      </c>
      <c r="T235" s="873">
        <f>IF(IF('Available Energy and Dispatch'!$K235=0,"0",$D235-SUM($N235:$S235))&gt;'Available Energy and Dispatch'!$K235,'Available Energy and Dispatch'!$K235,IF('Available Energy and Dispatch'!$K235=0,"0",$D235-SUM($N235:$S235)))</f>
        <v>0</v>
      </c>
      <c r="U235" s="447">
        <f t="shared" si="110"/>
        <v>-4240</v>
      </c>
    </row>
    <row r="236" spans="2:21" x14ac:dyDescent="0.25">
      <c r="B236" s="409" t="s">
        <v>43</v>
      </c>
      <c r="C236" s="410">
        <f t="shared" si="108"/>
        <v>744</v>
      </c>
      <c r="D236" s="411">
        <f>Parameters!K60</f>
        <v>3852</v>
      </c>
      <c r="E236" s="434">
        <f>IFERROR(IF(E$194="Solar",(SUMIFS('Dependable Capacity'!$F$118:$F$123,'Dependable Capacity'!$C$118:$C$123,'Available Energy and Dispatch'!$B$229)*'Available Energy and Dispatch'!E$195*'Available Energy and Dispatch'!$C236),HLOOKUP(E$194,'Dependable Capacity'!$I$112:$P$118,5,FALSE)*$C236*E$195),0)</f>
        <v>0</v>
      </c>
      <c r="F236" s="434">
        <f>IFERROR(IF(F$194="Solar",(SUMIFS('Dependable Capacity'!$F$118:$F$123,'Dependable Capacity'!$C$118:$C$123,'Available Energy and Dispatch'!$B$229)*'Available Energy and Dispatch'!F$195*'Available Energy and Dispatch'!$C236),HLOOKUP(F$194,'Dependable Capacity'!$I$112:$P$118,5,FALSE)*$C236*F$195),0)</f>
        <v>0</v>
      </c>
      <c r="G236" s="434">
        <f>IFERROR(IF(G$194="Solar",(SUMIFS('Dependable Capacity'!$F$118:$F$123,'Dependable Capacity'!$C$118:$C$123,'Available Energy and Dispatch'!$B$229)*'Available Energy and Dispatch'!G$195*'Available Energy and Dispatch'!$C236),HLOOKUP(G$194,'Dependable Capacity'!$I$112:$P$118,5,FALSE)*$C236*G$195),0)</f>
        <v>0</v>
      </c>
      <c r="H236" s="434">
        <f>IFERROR(IF(H$194="Solar",(SUMIFS('Dependable Capacity'!$F$118:$F$123,'Dependable Capacity'!$C$118:$C$123,'Available Energy and Dispatch'!$B$229)*'Available Energy and Dispatch'!H$195*'Available Energy and Dispatch'!$C236),HLOOKUP(H$194,'Dependable Capacity'!$I$112:$P$118,5,FALSE)*$C236*H$195),0)</f>
        <v>0</v>
      </c>
      <c r="I236" s="434">
        <f>IFERROR(IF(I$194="Solar",(SUMIFS('Dependable Capacity'!$F$118:$F$123,'Dependable Capacity'!$C$118:$C$123,'Available Energy and Dispatch'!$B$229)*'Available Energy and Dispatch'!I$195*'Available Energy and Dispatch'!$C236),HLOOKUP(I$194,'Dependable Capacity'!$I$112:$P$118,5,FALSE)*$C236*I$195),0)</f>
        <v>0</v>
      </c>
      <c r="J236" s="434">
        <f>IFERROR(IF(J$194="Solar",(SUMIFS('Dependable Capacity'!$F$118:$F$123,'Dependable Capacity'!$C$118:$C$123,'Available Energy and Dispatch'!$B$229)*'Available Energy and Dispatch'!J$195*'Available Energy and Dispatch'!$C236),HLOOKUP(J$194,'Dependable Capacity'!$I$112:$P$118,5,FALSE)*$C236*J$195),0)</f>
        <v>0</v>
      </c>
      <c r="K236" s="434">
        <f>IFERROR(IF(K$194="Solar",(SUMIFS('Dependable Capacity'!$F$118:$F$123,'Dependable Capacity'!$C$118:$C$123,'Available Energy and Dispatch'!$B$229)*'Available Energy and Dispatch'!K$195*'Available Energy and Dispatch'!$C236),HLOOKUP(K$194,'Dependable Capacity'!$I$112:$P$118,5,FALSE)*$C236*K$195),0)</f>
        <v>0</v>
      </c>
      <c r="L236" s="413" t="str">
        <f t="shared" si="109"/>
        <v>NO</v>
      </c>
      <c r="M236" s="106"/>
      <c r="N236" s="871">
        <f>IF('Available Energy and Dispatch'!$E236&gt;$D236,$D236,IF('Available Energy and Dispatch'!$E236&lt;$D236,'Available Energy and Dispatch'!$E236,$D236-'Available Energy and Dispatch'!$E236))</f>
        <v>0</v>
      </c>
      <c r="O236" s="872">
        <f>IF(($D236-'Available Energy and Dispatch'!$N236)&gt;'Available Energy and Dispatch'!$F236,'Available Energy and Dispatch'!$F236,$D236-'Available Energy and Dispatch'!$N236)</f>
        <v>0</v>
      </c>
      <c r="P236" s="873">
        <f>IF(($D236-SUM('Available Energy and Dispatch'!$N236:$O236))&gt;'Available Energy and Dispatch'!$G236,'Available Energy and Dispatch'!$G236,(($D236-SUM('Available Energy and Dispatch'!$N236:$O236))))</f>
        <v>0</v>
      </c>
      <c r="Q236" s="873">
        <f>IF(($D236-SUM('Available Energy and Dispatch'!$N236:$P236))&gt;'Available Energy and Dispatch'!$H236,'Available Energy and Dispatch'!$H236,($D236-SUM('Available Energy and Dispatch'!$N236:$P236)))</f>
        <v>0</v>
      </c>
      <c r="R236" s="873">
        <f>IF(($D236-SUM('Available Energy and Dispatch'!$N236:$Q236))&gt;'Available Energy and Dispatch'!$I236,'Available Energy and Dispatch'!$I236,($D236-SUM('Available Energy and Dispatch'!$N236:$Q236)))</f>
        <v>0</v>
      </c>
      <c r="S236" s="873">
        <f>IF(($D236-SUM('Available Energy and Dispatch'!$N236:$R236))&gt;'Available Energy and Dispatch'!$J236,'Available Energy and Dispatch'!$J236,$D236-SUM('Available Energy and Dispatch'!$N236:$R236))</f>
        <v>0</v>
      </c>
      <c r="T236" s="873">
        <f>IF(IF('Available Energy and Dispatch'!$K236=0,"0",$D236-SUM($N236:$S236))&gt;'Available Energy and Dispatch'!$K236,'Available Energy and Dispatch'!$K236,IF('Available Energy and Dispatch'!$K236=0,"0",$D236-SUM($N236:$S236)))</f>
        <v>0</v>
      </c>
      <c r="U236" s="447">
        <f t="shared" si="110"/>
        <v>-3852</v>
      </c>
    </row>
    <row r="237" spans="2:21" x14ac:dyDescent="0.25">
      <c r="B237" s="409" t="s">
        <v>44</v>
      </c>
      <c r="C237" s="410">
        <f t="shared" si="108"/>
        <v>720</v>
      </c>
      <c r="D237" s="411">
        <f>Parameters!K61</f>
        <v>3283</v>
      </c>
      <c r="E237" s="434">
        <f>IFERROR(IF(E$194="Solar",(SUMIFS('Dependable Capacity'!$F$118:$F$123,'Dependable Capacity'!$C$118:$C$123,'Available Energy and Dispatch'!$B$229)*'Available Energy and Dispatch'!E$195*'Available Energy and Dispatch'!$C237),HLOOKUP(E$194,'Dependable Capacity'!$I$112:$P$118,5,FALSE)*$C237*E$195),0)</f>
        <v>0</v>
      </c>
      <c r="F237" s="434">
        <f>IFERROR(IF(F$194="Solar",(SUMIFS('Dependable Capacity'!$F$118:$F$123,'Dependable Capacity'!$C$118:$C$123,'Available Energy and Dispatch'!$B$229)*'Available Energy and Dispatch'!F$195*'Available Energy and Dispatch'!$C237),HLOOKUP(F$194,'Dependable Capacity'!$I$112:$P$118,5,FALSE)*$C237*F$195),0)</f>
        <v>0</v>
      </c>
      <c r="G237" s="434">
        <f>IFERROR(IF(G$194="Solar",(SUMIFS('Dependable Capacity'!$F$118:$F$123,'Dependable Capacity'!$C$118:$C$123,'Available Energy and Dispatch'!$B$229)*'Available Energy and Dispatch'!G$195*'Available Energy and Dispatch'!$C237),HLOOKUP(G$194,'Dependable Capacity'!$I$112:$P$118,5,FALSE)*$C237*G$195),0)</f>
        <v>0</v>
      </c>
      <c r="H237" s="434">
        <f>IFERROR(IF(H$194="Solar",(SUMIFS('Dependable Capacity'!$F$118:$F$123,'Dependable Capacity'!$C$118:$C$123,'Available Energy and Dispatch'!$B$229)*'Available Energy and Dispatch'!H$195*'Available Energy and Dispatch'!$C237),HLOOKUP(H$194,'Dependable Capacity'!$I$112:$P$118,5,FALSE)*$C237*H$195),0)</f>
        <v>0</v>
      </c>
      <c r="I237" s="434">
        <f>IFERROR(IF(I$194="Solar",(SUMIFS('Dependable Capacity'!$F$118:$F$123,'Dependable Capacity'!$C$118:$C$123,'Available Energy and Dispatch'!$B$229)*'Available Energy and Dispatch'!I$195*'Available Energy and Dispatch'!$C237),HLOOKUP(I$194,'Dependable Capacity'!$I$112:$P$118,5,FALSE)*$C237*I$195),0)</f>
        <v>0</v>
      </c>
      <c r="J237" s="434">
        <f>IFERROR(IF(J$194="Solar",(SUMIFS('Dependable Capacity'!$F$118:$F$123,'Dependable Capacity'!$C$118:$C$123,'Available Energy and Dispatch'!$B$229)*'Available Energy and Dispatch'!J$195*'Available Energy and Dispatch'!$C237),HLOOKUP(J$194,'Dependable Capacity'!$I$112:$P$118,5,FALSE)*$C237*J$195),0)</f>
        <v>0</v>
      </c>
      <c r="K237" s="434">
        <f>IFERROR(IF(K$194="Solar",(SUMIFS('Dependable Capacity'!$F$118:$F$123,'Dependable Capacity'!$C$118:$C$123,'Available Energy and Dispatch'!$B$229)*'Available Energy and Dispatch'!K$195*'Available Energy and Dispatch'!$C237),HLOOKUP(K$194,'Dependable Capacity'!$I$112:$P$118,5,FALSE)*$C237*K$195),0)</f>
        <v>0</v>
      </c>
      <c r="L237" s="413" t="str">
        <f t="shared" si="109"/>
        <v>NO</v>
      </c>
      <c r="M237" s="106"/>
      <c r="N237" s="871">
        <f>IF('Available Energy and Dispatch'!$E237&gt;$D237,$D237,IF('Available Energy and Dispatch'!$E237&lt;$D237,'Available Energy and Dispatch'!$E237,$D237-'Available Energy and Dispatch'!$E237))</f>
        <v>0</v>
      </c>
      <c r="O237" s="872">
        <f>IF(($D237-'Available Energy and Dispatch'!$N237)&gt;'Available Energy and Dispatch'!$F237,'Available Energy and Dispatch'!$F237,$D237-'Available Energy and Dispatch'!$N237)</f>
        <v>0</v>
      </c>
      <c r="P237" s="873">
        <f>IF(($D237-SUM('Available Energy and Dispatch'!$N237:$O237))&gt;'Available Energy and Dispatch'!$G237,'Available Energy and Dispatch'!$G237,(($D237-SUM('Available Energy and Dispatch'!$N237:$O237))))</f>
        <v>0</v>
      </c>
      <c r="Q237" s="873">
        <f>IF(($D237-SUM('Available Energy and Dispatch'!$N237:$P237))&gt;'Available Energy and Dispatch'!$H237,'Available Energy and Dispatch'!$H237,($D237-SUM('Available Energy and Dispatch'!$N237:$P237)))</f>
        <v>0</v>
      </c>
      <c r="R237" s="873">
        <f>IF(($D237-SUM('Available Energy and Dispatch'!$N237:$Q237))&gt;'Available Energy and Dispatch'!$I237,'Available Energy and Dispatch'!$I237,($D237-SUM('Available Energy and Dispatch'!$N237:$Q237)))</f>
        <v>0</v>
      </c>
      <c r="S237" s="873">
        <f>IF(($D237-SUM('Available Energy and Dispatch'!$N237:$R237))&gt;'Available Energy and Dispatch'!$J237,'Available Energy and Dispatch'!$J237,$D237-SUM('Available Energy and Dispatch'!$N237:$R237))</f>
        <v>0</v>
      </c>
      <c r="T237" s="873">
        <f>IF(IF('Available Energy and Dispatch'!$K237=0,"0",$D237-SUM($N237:$S237))&gt;'Available Energy and Dispatch'!$K237,'Available Energy and Dispatch'!$K237,IF('Available Energy and Dispatch'!$K237=0,"0",$D237-SUM($N237:$S237)))</f>
        <v>0</v>
      </c>
      <c r="U237" s="447">
        <f t="shared" si="110"/>
        <v>-3283</v>
      </c>
    </row>
    <row r="238" spans="2:21" x14ac:dyDescent="0.25">
      <c r="B238" s="409" t="s">
        <v>45</v>
      </c>
      <c r="C238" s="410">
        <f t="shared" si="108"/>
        <v>744</v>
      </c>
      <c r="D238" s="411">
        <f>Parameters!K62</f>
        <v>3440</v>
      </c>
      <c r="E238" s="434">
        <f>IFERROR(IF(E$194="Solar",(SUMIFS('Dependable Capacity'!$F$118:$F$123,'Dependable Capacity'!$C$118:$C$123,'Available Energy and Dispatch'!$B$229)*'Available Energy and Dispatch'!E$195*'Available Energy and Dispatch'!$C238),HLOOKUP(E$194,'Dependable Capacity'!$I$112:$P$118,5,FALSE)*$C238*E$195),0)</f>
        <v>0</v>
      </c>
      <c r="F238" s="434">
        <f>IFERROR(IF(F$194="Solar",(SUMIFS('Dependable Capacity'!$F$118:$F$123,'Dependable Capacity'!$C$118:$C$123,'Available Energy and Dispatch'!$B$229)*'Available Energy and Dispatch'!F$195*'Available Energy and Dispatch'!$C238),HLOOKUP(F$194,'Dependable Capacity'!$I$112:$P$118,5,FALSE)*$C238*F$195),0)</f>
        <v>0</v>
      </c>
      <c r="G238" s="434">
        <f>IFERROR(IF(G$194="Solar",(SUMIFS('Dependable Capacity'!$F$118:$F$123,'Dependable Capacity'!$C$118:$C$123,'Available Energy and Dispatch'!$B$229)*'Available Energy and Dispatch'!G$195*'Available Energy and Dispatch'!$C238),HLOOKUP(G$194,'Dependable Capacity'!$I$112:$P$118,5,FALSE)*$C238*G$195),0)</f>
        <v>0</v>
      </c>
      <c r="H238" s="434">
        <f>IFERROR(IF(H$194="Solar",(SUMIFS('Dependable Capacity'!$F$118:$F$123,'Dependable Capacity'!$C$118:$C$123,'Available Energy and Dispatch'!$B$229)*'Available Energy and Dispatch'!H$195*'Available Energy and Dispatch'!$C238),HLOOKUP(H$194,'Dependable Capacity'!$I$112:$P$118,5,FALSE)*$C238*H$195),0)</f>
        <v>0</v>
      </c>
      <c r="I238" s="434">
        <f>IFERROR(IF(I$194="Solar",(SUMIFS('Dependable Capacity'!$F$118:$F$123,'Dependable Capacity'!$C$118:$C$123,'Available Energy and Dispatch'!$B$229)*'Available Energy and Dispatch'!I$195*'Available Energy and Dispatch'!$C238),HLOOKUP(I$194,'Dependable Capacity'!$I$112:$P$118,5,FALSE)*$C238*I$195),0)</f>
        <v>0</v>
      </c>
      <c r="J238" s="434">
        <f>IFERROR(IF(J$194="Solar",(SUMIFS('Dependable Capacity'!$F$118:$F$123,'Dependable Capacity'!$C$118:$C$123,'Available Energy and Dispatch'!$B$229)*'Available Energy and Dispatch'!J$195*'Available Energy and Dispatch'!$C238),HLOOKUP(J$194,'Dependable Capacity'!$I$112:$P$118,5,FALSE)*$C238*J$195),0)</f>
        <v>0</v>
      </c>
      <c r="K238" s="434">
        <f>IFERROR(IF(K$194="Solar",(SUMIFS('Dependable Capacity'!$F$118:$F$123,'Dependable Capacity'!$C$118:$C$123,'Available Energy and Dispatch'!$B$229)*'Available Energy and Dispatch'!K$195*'Available Energy and Dispatch'!$C238),HLOOKUP(K$194,'Dependable Capacity'!$I$112:$P$118,5,FALSE)*$C238*K$195),0)</f>
        <v>0</v>
      </c>
      <c r="L238" s="413" t="str">
        <f t="shared" si="109"/>
        <v>NO</v>
      </c>
      <c r="M238" s="106"/>
      <c r="N238" s="871">
        <f>IF('Available Energy and Dispatch'!$E238&gt;$D238,$D238,IF('Available Energy and Dispatch'!$E238&lt;$D238,'Available Energy and Dispatch'!$E238,$D238-'Available Energy and Dispatch'!$E238))</f>
        <v>0</v>
      </c>
      <c r="O238" s="872">
        <f>IF(($D238-'Available Energy and Dispatch'!$N238)&gt;'Available Energy and Dispatch'!$F238,'Available Energy and Dispatch'!$F238,$D238-'Available Energy and Dispatch'!$N238)</f>
        <v>0</v>
      </c>
      <c r="P238" s="873">
        <f>IF(($D238-SUM('Available Energy and Dispatch'!$N238:$O238))&gt;'Available Energy and Dispatch'!$G238,'Available Energy and Dispatch'!$G238,(($D238-SUM('Available Energy and Dispatch'!$N238:$O238))))</f>
        <v>0</v>
      </c>
      <c r="Q238" s="873">
        <f>IF(($D238-SUM('Available Energy and Dispatch'!$N238:$P238))&gt;'Available Energy and Dispatch'!$H238,'Available Energy and Dispatch'!$H238,($D238-SUM('Available Energy and Dispatch'!$N238:$P238)))</f>
        <v>0</v>
      </c>
      <c r="R238" s="873">
        <f>IF(($D238-SUM('Available Energy and Dispatch'!$N238:$Q238))&gt;'Available Energy and Dispatch'!$I238,'Available Energy and Dispatch'!$I238,($D238-SUM('Available Energy and Dispatch'!$N238:$Q238)))</f>
        <v>0</v>
      </c>
      <c r="S238" s="873">
        <f>IF(($D238-SUM('Available Energy and Dispatch'!$N238:$R238))&gt;'Available Energy and Dispatch'!$J238,'Available Energy and Dispatch'!$J238,$D238-SUM('Available Energy and Dispatch'!$N238:$R238))</f>
        <v>0</v>
      </c>
      <c r="T238" s="873">
        <f>IF(IF('Available Energy and Dispatch'!$K238=0,"0",$D238-SUM($N238:$S238))&gt;'Available Energy and Dispatch'!$K238,'Available Energy and Dispatch'!$K238,IF('Available Energy and Dispatch'!$K238=0,"0",$D238-SUM($N238:$S238)))</f>
        <v>0</v>
      </c>
      <c r="U238" s="447">
        <f t="shared" si="110"/>
        <v>-3440</v>
      </c>
    </row>
    <row r="239" spans="2:21" x14ac:dyDescent="0.25">
      <c r="B239" s="409" t="s">
        <v>46</v>
      </c>
      <c r="C239" s="410">
        <f t="shared" si="108"/>
        <v>744</v>
      </c>
      <c r="D239" s="411">
        <f>Parameters!K63</f>
        <v>3432</v>
      </c>
      <c r="E239" s="434">
        <f>IFERROR(IF(E$194="Solar",(SUMIFS('Dependable Capacity'!$F$118:$F$123,'Dependable Capacity'!$C$118:$C$123,'Available Energy and Dispatch'!$B$229)*'Available Energy and Dispatch'!E$195*'Available Energy and Dispatch'!$C239),HLOOKUP(E$194,'Dependable Capacity'!$I$112:$P$118,5,FALSE)*$C239*E$195),0)</f>
        <v>0</v>
      </c>
      <c r="F239" s="434">
        <f>IFERROR(IF(F$194="Solar",(SUMIFS('Dependable Capacity'!$F$118:$F$123,'Dependable Capacity'!$C$118:$C$123,'Available Energy and Dispatch'!$B$229)*'Available Energy and Dispatch'!F$195*'Available Energy and Dispatch'!$C239),HLOOKUP(F$194,'Dependable Capacity'!$I$112:$P$118,5,FALSE)*$C239*F$195),0)</f>
        <v>0</v>
      </c>
      <c r="G239" s="434">
        <f>IFERROR(IF(G$194="Solar",(SUMIFS('Dependable Capacity'!$F$118:$F$123,'Dependable Capacity'!$C$118:$C$123,'Available Energy and Dispatch'!$B$229)*'Available Energy and Dispatch'!G$195*'Available Energy and Dispatch'!$C239),HLOOKUP(G$194,'Dependable Capacity'!$I$112:$P$118,5,FALSE)*$C239*G$195),0)</f>
        <v>0</v>
      </c>
      <c r="H239" s="434">
        <f>IFERROR(IF(H$194="Solar",(SUMIFS('Dependable Capacity'!$F$118:$F$123,'Dependable Capacity'!$C$118:$C$123,'Available Energy and Dispatch'!$B$229)*'Available Energy and Dispatch'!H$195*'Available Energy and Dispatch'!$C239),HLOOKUP(H$194,'Dependable Capacity'!$I$112:$P$118,5,FALSE)*$C239*H$195),0)</f>
        <v>0</v>
      </c>
      <c r="I239" s="434">
        <f>IFERROR(IF(I$194="Solar",(SUMIFS('Dependable Capacity'!$F$118:$F$123,'Dependable Capacity'!$C$118:$C$123,'Available Energy and Dispatch'!$B$229)*'Available Energy and Dispatch'!I$195*'Available Energy and Dispatch'!$C239),HLOOKUP(I$194,'Dependable Capacity'!$I$112:$P$118,5,FALSE)*$C239*I$195),0)</f>
        <v>0</v>
      </c>
      <c r="J239" s="434">
        <f>IFERROR(IF(J$194="Solar",(SUMIFS('Dependable Capacity'!$F$118:$F$123,'Dependable Capacity'!$C$118:$C$123,'Available Energy and Dispatch'!$B$229)*'Available Energy and Dispatch'!J$195*'Available Energy and Dispatch'!$C239),HLOOKUP(J$194,'Dependable Capacity'!$I$112:$P$118,5,FALSE)*$C239*J$195),0)</f>
        <v>0</v>
      </c>
      <c r="K239" s="434">
        <f>IFERROR(IF(K$194="Solar",(SUMIFS('Dependable Capacity'!$F$118:$F$123,'Dependable Capacity'!$C$118:$C$123,'Available Energy and Dispatch'!$B$229)*'Available Energy and Dispatch'!K$195*'Available Energy and Dispatch'!$C239),HLOOKUP(K$194,'Dependable Capacity'!$I$112:$P$118,5,FALSE)*$C239*K$195),0)</f>
        <v>0</v>
      </c>
      <c r="L239" s="413" t="str">
        <f t="shared" si="109"/>
        <v>NO</v>
      </c>
      <c r="M239" s="106"/>
      <c r="N239" s="871">
        <f>IF('Available Energy and Dispatch'!$E239&gt;$D239,$D239,IF('Available Energy and Dispatch'!$E239&lt;$D239,'Available Energy and Dispatch'!$E239,$D239-'Available Energy and Dispatch'!$E239))</f>
        <v>0</v>
      </c>
      <c r="O239" s="872">
        <f>IF(($D239-'Available Energy and Dispatch'!$N239)&gt;'Available Energy and Dispatch'!$F239,'Available Energy and Dispatch'!$F239,$D239-'Available Energy and Dispatch'!$N239)</f>
        <v>0</v>
      </c>
      <c r="P239" s="873">
        <f>IF(($D239-SUM('Available Energy and Dispatch'!$N239:$O239))&gt;'Available Energy and Dispatch'!$G239,'Available Energy and Dispatch'!$G239,(($D239-SUM('Available Energy and Dispatch'!$N239:$O239))))</f>
        <v>0</v>
      </c>
      <c r="Q239" s="873">
        <f>IF(($D239-SUM('Available Energy and Dispatch'!$N239:$P239))&gt;'Available Energy and Dispatch'!$H239,'Available Energy and Dispatch'!$H239,($D239-SUM('Available Energy and Dispatch'!$N239:$P239)))</f>
        <v>0</v>
      </c>
      <c r="R239" s="873">
        <f>IF(($D239-SUM('Available Energy and Dispatch'!$N239:$Q239))&gt;'Available Energy and Dispatch'!$I239,'Available Energy and Dispatch'!$I239,($D239-SUM('Available Energy and Dispatch'!$N239:$Q239)))</f>
        <v>0</v>
      </c>
      <c r="S239" s="873">
        <f>IF(($D239-SUM('Available Energy and Dispatch'!$N239:$R239))&gt;'Available Energy and Dispatch'!$J239,'Available Energy and Dispatch'!$J239,$D239-SUM('Available Energy and Dispatch'!$N239:$R239))</f>
        <v>0</v>
      </c>
      <c r="T239" s="873">
        <f>IF(IF('Available Energy and Dispatch'!$K239=0,"0",$D239-SUM($N239:$S239))&gt;'Available Energy and Dispatch'!$K239,'Available Energy and Dispatch'!$K239,IF('Available Energy and Dispatch'!$K239=0,"0",$D239-SUM($N239:$S239)))</f>
        <v>0</v>
      </c>
      <c r="U239" s="447">
        <f t="shared" si="110"/>
        <v>-3432</v>
      </c>
    </row>
    <row r="240" spans="2:21" x14ac:dyDescent="0.25">
      <c r="B240" s="409" t="s">
        <v>47</v>
      </c>
      <c r="C240" s="410">
        <f t="shared" si="108"/>
        <v>720</v>
      </c>
      <c r="D240" s="411">
        <f>Parameters!K64</f>
        <v>3809</v>
      </c>
      <c r="E240" s="434">
        <f>IFERROR(IF(E$194="Solar",(SUMIFS('Dependable Capacity'!$F$118:$F$123,'Dependable Capacity'!$C$118:$C$123,'Available Energy and Dispatch'!$B$229)*'Available Energy and Dispatch'!E$195*'Available Energy and Dispatch'!$C240),HLOOKUP(E$194,'Dependable Capacity'!$I$112:$P$118,5,FALSE)*$C240*E$195),0)</f>
        <v>0</v>
      </c>
      <c r="F240" s="434">
        <f>IFERROR(IF(F$194="Solar",(SUMIFS('Dependable Capacity'!$F$118:$F$123,'Dependable Capacity'!$C$118:$C$123,'Available Energy and Dispatch'!$B$229)*'Available Energy and Dispatch'!F$195*'Available Energy and Dispatch'!$C240),HLOOKUP(F$194,'Dependable Capacity'!$I$112:$P$118,5,FALSE)*$C240*F$195),0)</f>
        <v>0</v>
      </c>
      <c r="G240" s="434">
        <f>IFERROR(IF(G$194="Solar",(SUMIFS('Dependable Capacity'!$F$118:$F$123,'Dependable Capacity'!$C$118:$C$123,'Available Energy and Dispatch'!$B$229)*'Available Energy and Dispatch'!G$195*'Available Energy and Dispatch'!$C240),HLOOKUP(G$194,'Dependable Capacity'!$I$112:$P$118,5,FALSE)*$C240*G$195),0)</f>
        <v>0</v>
      </c>
      <c r="H240" s="434">
        <f>IFERROR(IF(H$194="Solar",(SUMIFS('Dependable Capacity'!$F$118:$F$123,'Dependable Capacity'!$C$118:$C$123,'Available Energy and Dispatch'!$B$229)*'Available Energy and Dispatch'!H$195*'Available Energy and Dispatch'!$C240),HLOOKUP(H$194,'Dependable Capacity'!$I$112:$P$118,5,FALSE)*$C240*H$195),0)</f>
        <v>0</v>
      </c>
      <c r="I240" s="434">
        <f>IFERROR(IF(I$194="Solar",(SUMIFS('Dependable Capacity'!$F$118:$F$123,'Dependable Capacity'!$C$118:$C$123,'Available Energy and Dispatch'!$B$229)*'Available Energy and Dispatch'!I$195*'Available Energy and Dispatch'!$C240),HLOOKUP(I$194,'Dependable Capacity'!$I$112:$P$118,5,FALSE)*$C240*I$195),0)</f>
        <v>0</v>
      </c>
      <c r="J240" s="434">
        <f>IFERROR(IF(J$194="Solar",(SUMIFS('Dependable Capacity'!$F$118:$F$123,'Dependable Capacity'!$C$118:$C$123,'Available Energy and Dispatch'!$B$229)*'Available Energy and Dispatch'!J$195*'Available Energy and Dispatch'!$C240),HLOOKUP(J$194,'Dependable Capacity'!$I$112:$P$118,5,FALSE)*$C240*J$195),0)</f>
        <v>0</v>
      </c>
      <c r="K240" s="434">
        <f>IFERROR(IF(K$194="Solar",(SUMIFS('Dependable Capacity'!$F$118:$F$123,'Dependable Capacity'!$C$118:$C$123,'Available Energy and Dispatch'!$B$229)*'Available Energy and Dispatch'!K$195*'Available Energy and Dispatch'!$C240),HLOOKUP(K$194,'Dependable Capacity'!$I$112:$P$118,5,FALSE)*$C240*K$195),0)</f>
        <v>0</v>
      </c>
      <c r="L240" s="413" t="str">
        <f t="shared" si="109"/>
        <v>NO</v>
      </c>
      <c r="M240" s="106"/>
      <c r="N240" s="871">
        <f>IF('Available Energy and Dispatch'!$E240&gt;$D240,$D240,IF('Available Energy and Dispatch'!$E240&lt;$D240,'Available Energy and Dispatch'!$E240,$D240-'Available Energy and Dispatch'!$E240))</f>
        <v>0</v>
      </c>
      <c r="O240" s="872">
        <f>IF(($D240-'Available Energy and Dispatch'!$N240)&gt;'Available Energy and Dispatch'!$F240,'Available Energy and Dispatch'!$F240,$D240-'Available Energy and Dispatch'!$N240)</f>
        <v>0</v>
      </c>
      <c r="P240" s="873">
        <f>IF(($D240-SUM('Available Energy and Dispatch'!$N240:$O240))&gt;'Available Energy and Dispatch'!$G240,'Available Energy and Dispatch'!$G240,(($D240-SUM('Available Energy and Dispatch'!$N240:$O240))))</f>
        <v>0</v>
      </c>
      <c r="Q240" s="873">
        <f>IF(($D240-SUM('Available Energy and Dispatch'!$N240:$P240))&gt;'Available Energy and Dispatch'!$H240,'Available Energy and Dispatch'!$H240,($D240-SUM('Available Energy and Dispatch'!$N240:$P240)))</f>
        <v>0</v>
      </c>
      <c r="R240" s="873">
        <f>IF(($D240-SUM('Available Energy and Dispatch'!$N240:$Q240))&gt;'Available Energy and Dispatch'!$I240,'Available Energy and Dispatch'!$I240,($D240-SUM('Available Energy and Dispatch'!$N240:$Q240)))</f>
        <v>0</v>
      </c>
      <c r="S240" s="873">
        <f>IF(($D240-SUM('Available Energy and Dispatch'!$N240:$R240))&gt;'Available Energy and Dispatch'!$J240,'Available Energy and Dispatch'!$J240,$D240-SUM('Available Energy and Dispatch'!$N240:$R240))</f>
        <v>0</v>
      </c>
      <c r="T240" s="873">
        <f>IF(IF('Available Energy and Dispatch'!$K240=0,"0",$D240-SUM($N240:$S240))&gt;'Available Energy and Dispatch'!$K240,'Available Energy and Dispatch'!$K240,IF('Available Energy and Dispatch'!$K240=0,"0",$D240-SUM($N240:$S240)))</f>
        <v>0</v>
      </c>
      <c r="U240" s="447">
        <f t="shared" si="110"/>
        <v>-3809</v>
      </c>
    </row>
    <row r="241" spans="2:21" x14ac:dyDescent="0.25">
      <c r="B241" s="409" t="s">
        <v>48</v>
      </c>
      <c r="C241" s="410">
        <f t="shared" si="108"/>
        <v>744</v>
      </c>
      <c r="D241" s="411">
        <f>Parameters!K65</f>
        <v>3986</v>
      </c>
      <c r="E241" s="434">
        <f>IFERROR(IF(E$194="Solar",(SUMIFS('Dependable Capacity'!$F$118:$F$123,'Dependable Capacity'!$C$118:$C$123,'Available Energy and Dispatch'!$B$229)*'Available Energy and Dispatch'!E$195*'Available Energy and Dispatch'!$C241),HLOOKUP(E$194,'Dependable Capacity'!$I$112:$P$118,5,FALSE)*$C241*E$195),0)</f>
        <v>0</v>
      </c>
      <c r="F241" s="434">
        <f>IFERROR(IF(F$194="Solar",(SUMIFS('Dependable Capacity'!$F$118:$F$123,'Dependable Capacity'!$C$118:$C$123,'Available Energy and Dispatch'!$B$229)*'Available Energy and Dispatch'!F$195*'Available Energy and Dispatch'!$C241),HLOOKUP(F$194,'Dependable Capacity'!$I$112:$P$118,5,FALSE)*$C241*F$195),0)</f>
        <v>0</v>
      </c>
      <c r="G241" s="434">
        <f>IFERROR(IF(G$194="Solar",(SUMIFS('Dependable Capacity'!$F$118:$F$123,'Dependable Capacity'!$C$118:$C$123,'Available Energy and Dispatch'!$B$229)*'Available Energy and Dispatch'!G$195*'Available Energy and Dispatch'!$C241),HLOOKUP(G$194,'Dependable Capacity'!$I$112:$P$118,5,FALSE)*$C241*G$195),0)</f>
        <v>0</v>
      </c>
      <c r="H241" s="434">
        <f>IFERROR(IF(H$194="Solar",(SUMIFS('Dependable Capacity'!$F$118:$F$123,'Dependable Capacity'!$C$118:$C$123,'Available Energy and Dispatch'!$B$229)*'Available Energy and Dispatch'!H$195*'Available Energy and Dispatch'!$C241),HLOOKUP(H$194,'Dependable Capacity'!$I$112:$P$118,5,FALSE)*$C241*H$195),0)</f>
        <v>0</v>
      </c>
      <c r="I241" s="434">
        <f>IFERROR(IF(I$194="Solar",(SUMIFS('Dependable Capacity'!$F$118:$F$123,'Dependable Capacity'!$C$118:$C$123,'Available Energy and Dispatch'!$B$229)*'Available Energy and Dispatch'!I$195*'Available Energy and Dispatch'!$C241),HLOOKUP(I$194,'Dependable Capacity'!$I$112:$P$118,5,FALSE)*$C241*I$195),0)</f>
        <v>0</v>
      </c>
      <c r="J241" s="434">
        <f>IFERROR(IF(J$194="Solar",(SUMIFS('Dependable Capacity'!$F$118:$F$123,'Dependable Capacity'!$C$118:$C$123,'Available Energy and Dispatch'!$B$229)*'Available Energy and Dispatch'!J$195*'Available Energy and Dispatch'!$C241),HLOOKUP(J$194,'Dependable Capacity'!$I$112:$P$118,5,FALSE)*$C241*J$195),0)</f>
        <v>0</v>
      </c>
      <c r="K241" s="434">
        <f>IFERROR(IF(K$194="Solar",(SUMIFS('Dependable Capacity'!$F$118:$F$123,'Dependable Capacity'!$C$118:$C$123,'Available Energy and Dispatch'!$B$229)*'Available Energy and Dispatch'!K$195*'Available Energy and Dispatch'!$C241),HLOOKUP(K$194,'Dependable Capacity'!$I$112:$P$118,5,FALSE)*$C241*K$195),0)</f>
        <v>0</v>
      </c>
      <c r="L241" s="413" t="str">
        <f t="shared" si="109"/>
        <v>NO</v>
      </c>
      <c r="M241" s="106"/>
      <c r="N241" s="871">
        <f>IF('Available Energy and Dispatch'!$E241&gt;$D241,$D241,IF('Available Energy and Dispatch'!$E241&lt;$D241,'Available Energy and Dispatch'!$E241,$D241-'Available Energy and Dispatch'!$E241))</f>
        <v>0</v>
      </c>
      <c r="O241" s="872">
        <f>IF(($D241-'Available Energy and Dispatch'!$N241)&gt;'Available Energy and Dispatch'!$F241,'Available Energy and Dispatch'!$F241,$D241-'Available Energy and Dispatch'!$N241)</f>
        <v>0</v>
      </c>
      <c r="P241" s="873">
        <f>IF(($D241-SUM('Available Energy and Dispatch'!$N241:$O241))&gt;'Available Energy and Dispatch'!$G241,'Available Energy and Dispatch'!$G241,(($D241-SUM('Available Energy and Dispatch'!$N241:$O241))))</f>
        <v>0</v>
      </c>
      <c r="Q241" s="873">
        <f>IF(($D241-SUM('Available Energy and Dispatch'!$N241:$P241))&gt;'Available Energy and Dispatch'!$H241,'Available Energy and Dispatch'!$H241,($D241-SUM('Available Energy and Dispatch'!$N241:$P241)))</f>
        <v>0</v>
      </c>
      <c r="R241" s="873">
        <f>IF(($D241-SUM('Available Energy and Dispatch'!$N241:$Q241))&gt;'Available Energy and Dispatch'!$I241,'Available Energy and Dispatch'!$I241,($D241-SUM('Available Energy and Dispatch'!$N241:$Q241)))</f>
        <v>0</v>
      </c>
      <c r="S241" s="873">
        <f>IF(($D241-SUM('Available Energy and Dispatch'!$N241:$R241))&gt;'Available Energy and Dispatch'!$J241,'Available Energy and Dispatch'!$J241,$D241-SUM('Available Energy and Dispatch'!$N241:$R241))</f>
        <v>0</v>
      </c>
      <c r="T241" s="873">
        <f>IF(IF('Available Energy and Dispatch'!$K241=0,"0",$D241-SUM($N241:$S241))&gt;'Available Energy and Dispatch'!$K241,'Available Energy and Dispatch'!$K241,IF('Available Energy and Dispatch'!$K241=0,"0",$D241-SUM($N241:$S241)))</f>
        <v>0</v>
      </c>
      <c r="U241" s="447">
        <f t="shared" si="110"/>
        <v>-3986</v>
      </c>
    </row>
    <row r="242" spans="2:21" x14ac:dyDescent="0.25">
      <c r="B242" s="409" t="s">
        <v>49</v>
      </c>
      <c r="C242" s="410">
        <f t="shared" si="108"/>
        <v>720</v>
      </c>
      <c r="D242" s="411">
        <f>Parameters!K66</f>
        <v>3735</v>
      </c>
      <c r="E242" s="434">
        <f>IFERROR(IF(E$194="Solar",(SUMIFS('Dependable Capacity'!$F$118:$F$123,'Dependable Capacity'!$C$118:$C$123,'Available Energy and Dispatch'!$B$229)*'Available Energy and Dispatch'!E$195*'Available Energy and Dispatch'!$C242),HLOOKUP(E$194,'Dependable Capacity'!$I$112:$P$118,5,FALSE)*$C242*E$195),0)</f>
        <v>0</v>
      </c>
      <c r="F242" s="434">
        <f>IFERROR(IF(F$194="Solar",(SUMIFS('Dependable Capacity'!$F$118:$F$123,'Dependable Capacity'!$C$118:$C$123,'Available Energy and Dispatch'!$B$229)*'Available Energy and Dispatch'!F$195*'Available Energy and Dispatch'!$C242),HLOOKUP(F$194,'Dependable Capacity'!$I$112:$P$118,5,FALSE)*$C242*F$195),0)</f>
        <v>0</v>
      </c>
      <c r="G242" s="434">
        <f>IFERROR(IF(G$194="Solar",(SUMIFS('Dependable Capacity'!$F$118:$F$123,'Dependable Capacity'!$C$118:$C$123,'Available Energy and Dispatch'!$B$229)*'Available Energy and Dispatch'!G$195*'Available Energy and Dispatch'!$C242),HLOOKUP(G$194,'Dependable Capacity'!$I$112:$P$118,5,FALSE)*$C242*G$195),0)</f>
        <v>0</v>
      </c>
      <c r="H242" s="434">
        <f>IFERROR(IF(H$194="Solar",(SUMIFS('Dependable Capacity'!$F$118:$F$123,'Dependable Capacity'!$C$118:$C$123,'Available Energy and Dispatch'!$B$229)*'Available Energy and Dispatch'!H$195*'Available Energy and Dispatch'!$C242),HLOOKUP(H$194,'Dependable Capacity'!$I$112:$P$118,5,FALSE)*$C242*H$195),0)</f>
        <v>0</v>
      </c>
      <c r="I242" s="434">
        <f>IFERROR(IF(I$194="Solar",(SUMIFS('Dependable Capacity'!$F$118:$F$123,'Dependable Capacity'!$C$118:$C$123,'Available Energy and Dispatch'!$B$229)*'Available Energy and Dispatch'!I$195*'Available Energy and Dispatch'!$C242),HLOOKUP(I$194,'Dependable Capacity'!$I$112:$P$118,5,FALSE)*$C242*I$195),0)</f>
        <v>0</v>
      </c>
      <c r="J242" s="434">
        <f>IFERROR(IF(J$194="Solar",(SUMIFS('Dependable Capacity'!$F$118:$F$123,'Dependable Capacity'!$C$118:$C$123,'Available Energy and Dispatch'!$B$229)*'Available Energy and Dispatch'!J$195*'Available Energy and Dispatch'!$C242),HLOOKUP(J$194,'Dependable Capacity'!$I$112:$P$118,5,FALSE)*$C242*J$195),0)</f>
        <v>0</v>
      </c>
      <c r="K242" s="434">
        <f>IFERROR(IF(K$194="Solar",(SUMIFS('Dependable Capacity'!$F$118:$F$123,'Dependable Capacity'!$C$118:$C$123,'Available Energy and Dispatch'!$B$229)*'Available Energy and Dispatch'!K$195*'Available Energy and Dispatch'!$C242),HLOOKUP(K$194,'Dependable Capacity'!$I$112:$P$118,5,FALSE)*$C242*K$195),0)</f>
        <v>0</v>
      </c>
      <c r="L242" s="413" t="str">
        <f t="shared" si="109"/>
        <v>NO</v>
      </c>
      <c r="M242" s="106"/>
      <c r="N242" s="871">
        <f>IF('Available Energy and Dispatch'!$E242&gt;$D242,$D242,IF('Available Energy and Dispatch'!$E242&lt;$D242,'Available Energy and Dispatch'!$E242,$D242-'Available Energy and Dispatch'!$E242))</f>
        <v>0</v>
      </c>
      <c r="O242" s="872">
        <f>IF(($D242-'Available Energy and Dispatch'!$N242)&gt;'Available Energy and Dispatch'!$F242,'Available Energy and Dispatch'!$F242,$D242-'Available Energy and Dispatch'!$N242)</f>
        <v>0</v>
      </c>
      <c r="P242" s="873">
        <f>IF(($D242-SUM('Available Energy and Dispatch'!$N242:$O242))&gt;'Available Energy and Dispatch'!$G242,'Available Energy and Dispatch'!$G242,(($D242-SUM('Available Energy and Dispatch'!$N242:$O242))))</f>
        <v>0</v>
      </c>
      <c r="Q242" s="873">
        <f>IF(($D242-SUM('Available Energy and Dispatch'!$N242:$P242))&gt;'Available Energy and Dispatch'!$H242,'Available Energy and Dispatch'!$H242,($D242-SUM('Available Energy and Dispatch'!$N242:$P242)))</f>
        <v>0</v>
      </c>
      <c r="R242" s="873">
        <f>IF(($D242-SUM('Available Energy and Dispatch'!$N242:$Q242))&gt;'Available Energy and Dispatch'!$I242,'Available Energy and Dispatch'!$I242,($D242-SUM('Available Energy and Dispatch'!$N242:$Q242)))</f>
        <v>0</v>
      </c>
      <c r="S242" s="873">
        <f>IF(($D242-SUM('Available Energy and Dispatch'!$N242:$R242))&gt;'Available Energy and Dispatch'!$J242,'Available Energy and Dispatch'!$J242,$D242-SUM('Available Energy and Dispatch'!$N242:$R242))</f>
        <v>0</v>
      </c>
      <c r="T242" s="873">
        <f>IF(IF('Available Energy and Dispatch'!$K242=0,"0",$D242-SUM($N242:$S242))&gt;'Available Energy and Dispatch'!$K242,'Available Energy and Dispatch'!$K242,IF('Available Energy and Dispatch'!$K242=0,"0",$D242-SUM($N242:$S242)))</f>
        <v>0</v>
      </c>
      <c r="U242" s="447">
        <f t="shared" si="110"/>
        <v>-3735</v>
      </c>
    </row>
    <row r="243" spans="2:21" ht="13.8" thickBot="1" x14ac:dyDescent="0.3">
      <c r="B243" s="394"/>
      <c r="C243" s="414"/>
      <c r="D243" s="415">
        <f>SUM(D231:D242)</f>
        <v>43743</v>
      </c>
      <c r="E243" s="435">
        <f t="shared" ref="E243:K243" si="111">SUM(E231:E242)</f>
        <v>0</v>
      </c>
      <c r="F243" s="435">
        <f t="shared" si="111"/>
        <v>0</v>
      </c>
      <c r="G243" s="463">
        <f t="shared" si="111"/>
        <v>0</v>
      </c>
      <c r="H243" s="463">
        <f t="shared" si="111"/>
        <v>0</v>
      </c>
      <c r="I243" s="463">
        <f t="shared" si="111"/>
        <v>0</v>
      </c>
      <c r="J243" s="463">
        <f t="shared" si="111"/>
        <v>0</v>
      </c>
      <c r="K243" s="463">
        <f t="shared" si="111"/>
        <v>0</v>
      </c>
      <c r="L243" s="418"/>
      <c r="M243" s="106"/>
      <c r="N243" s="517">
        <f>SUM(N231:N242)</f>
        <v>0</v>
      </c>
      <c r="O243" s="518">
        <f t="shared" ref="O243" si="112">SUM(O231:O242)</f>
        <v>0</v>
      </c>
      <c r="P243" s="519">
        <f t="shared" ref="P243" si="113">SUM(P231:P242)</f>
        <v>0</v>
      </c>
      <c r="Q243" s="519">
        <f t="shared" ref="Q243" si="114">SUM(Q231:Q242)</f>
        <v>0</v>
      </c>
      <c r="R243" s="519">
        <f t="shared" ref="R243" si="115">SUM(R231:R242)</f>
        <v>0</v>
      </c>
      <c r="S243" s="519">
        <f t="shared" ref="S243" si="116">SUM(S231:S242)</f>
        <v>0</v>
      </c>
      <c r="T243" s="519">
        <f t="shared" ref="T243" si="117">SUM(T231:T242)</f>
        <v>0</v>
      </c>
      <c r="U243" s="449"/>
    </row>
    <row r="244" spans="2:21" s="53" customFormat="1" ht="13.8" thickBot="1" x14ac:dyDescent="0.3">
      <c r="B244" s="171"/>
      <c r="C244" s="184"/>
      <c r="D244" s="185"/>
      <c r="E244" s="186"/>
      <c r="F244" s="186"/>
      <c r="G244" s="185"/>
      <c r="H244" s="185"/>
      <c r="I244" s="185"/>
      <c r="J244" s="185"/>
      <c r="K244" s="185"/>
      <c r="L244" s="184"/>
      <c r="M244" s="54"/>
      <c r="N244" s="190"/>
      <c r="O244" s="191"/>
      <c r="P244" s="190"/>
      <c r="Q244" s="190"/>
      <c r="R244" s="190"/>
      <c r="S244" s="190"/>
      <c r="T244" s="190"/>
      <c r="U244" s="187"/>
    </row>
    <row r="245" spans="2:21" x14ac:dyDescent="0.25">
      <c r="B245" s="419">
        <v>2025</v>
      </c>
      <c r="C245" s="405"/>
      <c r="D245" s="420"/>
      <c r="E245" s="406"/>
      <c r="F245" s="432"/>
      <c r="G245" s="406"/>
      <c r="H245" s="406"/>
      <c r="I245" s="406"/>
      <c r="J245" s="406"/>
      <c r="K245" s="406"/>
      <c r="L245" s="423"/>
      <c r="M245" s="838" t="s">
        <v>304</v>
      </c>
      <c r="N245" s="505" t="str">
        <f>IF(N$194="Hydro",HLOOKUP(N$194,'Dependable Capacity'!$I$112:$P$118,6,FALSE),IF(N$194="Solar",HLOOKUP(N$194,'Dependable Capacity'!$I$112:$P$118,6,FALSE),IF(N$194="Biomass",HLOOKUP(N$194,'Dependable Capacity'!$I$112:$P$118,6,FALSE),IF(N$194="Biodiesel",HLOOKUP(N$194,'Dependable Capacity'!$I$112:$P$118,6,FALSE),IF(N$194="LNG",HLOOKUP(N$194,'Dependable Capacity'!$I$112:$P$118,6,FALSE),IF(N$194="Bunker",HLOOKUP(N$194,'Dependable Capacity'!$I$112:$P$118,6,FALSE),IF(N$194="LFO Diesel",HLOOKUP(N$194,'Dependable Capacity'!$I$112:$P$118,6,FALSE),"")))))))</f>
        <v/>
      </c>
      <c r="O245" s="506" t="str">
        <f>IF(O$194="Hydro",HLOOKUP(O$194,'Dependable Capacity'!$I$112:$P$118,6,FALSE),IF(O$194="Solar",HLOOKUP(O$194,'Dependable Capacity'!$I$112:$P$118,6,FALSE),IF(O$194="Biomass",HLOOKUP(O$194,'Dependable Capacity'!$I$112:$P$118,6,FALSE),IF(O$194="Biodiesel",HLOOKUP(O$194,'Dependable Capacity'!$I$112:$P$118,6,FALSE),IF(O$194="LNG",HLOOKUP(O$194,'Dependable Capacity'!$I$112:$P$118,6,FALSE),IF(O$194="Bunker",HLOOKUP(O$194,'Dependable Capacity'!$I$112:$P$118,6,FALSE),IF(O$194="LFO Diesel",HLOOKUP(O$194,'Dependable Capacity'!$I$112:$P$118,6,FALSE),"")))))))</f>
        <v/>
      </c>
      <c r="P245" s="506" t="str">
        <f>IF(P$194="Hydro",HLOOKUP(P$194,'Dependable Capacity'!$I$112:$P$118,6,FALSE),IF(P$194="Solar",HLOOKUP(P$194,'Dependable Capacity'!$I$112:$P$118,6,FALSE),IF(P$194="Biomass",HLOOKUP(P$194,'Dependable Capacity'!$I$112:$P$118,6,FALSE),IF(P$194="Biodiesel",HLOOKUP(P$194,'Dependable Capacity'!$I$112:$P$118,6,FALSE),IF(P$194="LNG",HLOOKUP(P$194,'Dependable Capacity'!$I$112:$P$118,6,FALSE),IF(P$194="Bunker",HLOOKUP(P$194,'Dependable Capacity'!$I$112:$P$118,6,FALSE),IF(P$194="LFO Diesel",HLOOKUP(P$194,'Dependable Capacity'!$I$112:$P$118,6,FALSE),"")))))))</f>
        <v/>
      </c>
      <c r="Q245" s="506" t="str">
        <f>IF(Q$194="Hydro",HLOOKUP(Q$194,'Dependable Capacity'!$I$112:$P$118,6,FALSE),IF(Q$194="Solar",HLOOKUP(Q$194,'Dependable Capacity'!$I$112:$P$118,6,FALSE),IF(Q$194="Biomass",HLOOKUP(Q$194,'Dependable Capacity'!$I$112:$P$118,6,FALSE),IF(Q$194="Biodiesel",HLOOKUP(Q$194,'Dependable Capacity'!$I$112:$P$118,6,FALSE),IF(Q$194="LNG",HLOOKUP(Q$194,'Dependable Capacity'!$I$112:$P$118,6,FALSE),IF(Q$194="Bunker",HLOOKUP(Q$194,'Dependable Capacity'!$I$112:$P$118,6,FALSE),IF(Q$194="LFO Diesel",HLOOKUP(Q$194,'Dependable Capacity'!$I$112:$P$118,6,FALSE),"")))))))</f>
        <v/>
      </c>
      <c r="R245" s="506" t="str">
        <f>IF(R$194="Hydro",HLOOKUP(R$194,'Dependable Capacity'!$I$112:$P$118,6,FALSE),IF(R$194="Solar",HLOOKUP(R$194,'Dependable Capacity'!$I$112:$P$118,6,FALSE),IF(R$194="Biomass",HLOOKUP(R$194,'Dependable Capacity'!$I$112:$P$118,6,FALSE),IF(R$194="Biodiesel",HLOOKUP(R$194,'Dependable Capacity'!$I$112:$P$118,6,FALSE),IF(R$194="LNG",HLOOKUP(R$194,'Dependable Capacity'!$I$112:$P$118,6,FALSE),IF(R$194="Bunker",HLOOKUP(R$194,'Dependable Capacity'!$I$112:$P$118,6,FALSE),IF(R$194="LFO Diesel",HLOOKUP(R$194,'Dependable Capacity'!$I$112:$P$118,6,FALSE),"")))))))</f>
        <v/>
      </c>
      <c r="S245" s="506" t="str">
        <f>IF(S$194="Hydro",HLOOKUP(S$194,'Dependable Capacity'!$I$112:$P$118,6,FALSE),IF(S$194="Solar",HLOOKUP(S$194,'Dependable Capacity'!$I$112:$P$118,6,FALSE),IF(S$194="Biomass",HLOOKUP(S$194,'Dependable Capacity'!$I$112:$P$118,6,FALSE),IF(S$194="Biodiesel",HLOOKUP(S$194,'Dependable Capacity'!$I$112:$P$118,6,FALSE),IF(S$194="LNG",HLOOKUP(S$194,'Dependable Capacity'!$I$112:$P$118,6,FALSE),IF(S$194="Bunker",HLOOKUP(S$194,'Dependable Capacity'!$I$112:$P$118,6,FALSE),IF(S$194="LFO Diesel",HLOOKUP(S$194,'Dependable Capacity'!$I$112:$P$118,6,FALSE),"")))))))</f>
        <v/>
      </c>
      <c r="T245" s="506" t="str">
        <f>IF(T$194="Hydro",HLOOKUP(T$194,'Dependable Capacity'!$I$112:$P$118,6,FALSE),IF(T$194="Solar",HLOOKUP(T$194,'Dependable Capacity'!$I$112:$P$118,6,FALSE),IF(T$194="Biomass",HLOOKUP(T$194,'Dependable Capacity'!$I$112:$P$118,6,FALSE),IF(T$194="Biodiesel",HLOOKUP(T$194,'Dependable Capacity'!$I$112:$P$118,6,FALSE),IF(T$194="LNG",HLOOKUP(T$194,'Dependable Capacity'!$I$112:$P$118,6,FALSE),IF(T$194="Bunker",HLOOKUP(T$194,'Dependable Capacity'!$I$112:$P$118,6,FALSE),IF(T$194="LFO Diesel",HLOOKUP(T$194,'Dependable Capacity'!$I$112:$P$118,6,FALSE),"")))))))</f>
        <v/>
      </c>
      <c r="U245" s="507"/>
    </row>
    <row r="246" spans="2:21" x14ac:dyDescent="0.25">
      <c r="B246" s="424"/>
      <c r="C246" s="410"/>
      <c r="D246" s="425"/>
      <c r="E246" s="411"/>
      <c r="F246" s="433"/>
      <c r="G246" s="411"/>
      <c r="H246" s="411"/>
      <c r="I246" s="411"/>
      <c r="J246" s="411"/>
      <c r="K246" s="411"/>
      <c r="L246" s="429"/>
      <c r="M246" s="838" t="s">
        <v>303</v>
      </c>
      <c r="N246" s="508" t="str">
        <f>IFERROR(N259/8760/N245,"")</f>
        <v/>
      </c>
      <c r="O246" s="504" t="str">
        <f t="shared" ref="O246:T246" si="118">IFERROR(O259/8760/O245,"")</f>
        <v/>
      </c>
      <c r="P246" s="504" t="str">
        <f t="shared" si="118"/>
        <v/>
      </c>
      <c r="Q246" s="504" t="str">
        <f t="shared" si="118"/>
        <v/>
      </c>
      <c r="R246" s="504" t="str">
        <f t="shared" si="118"/>
        <v/>
      </c>
      <c r="S246" s="504" t="str">
        <f t="shared" si="118"/>
        <v/>
      </c>
      <c r="T246" s="504" t="str">
        <f t="shared" si="118"/>
        <v/>
      </c>
      <c r="U246" s="509"/>
    </row>
    <row r="247" spans="2:21" x14ac:dyDescent="0.25">
      <c r="B247" s="409" t="s">
        <v>38</v>
      </c>
      <c r="C247" s="410">
        <f t="shared" ref="C247:C258" si="119">C231</f>
        <v>744</v>
      </c>
      <c r="D247" s="411">
        <f>Parameters!M55</f>
        <v>3506</v>
      </c>
      <c r="E247" s="436">
        <f>IFERROR(IF(E$194="Solar",(SUMIFS('Dependable Capacity'!$F$118:$F$123,'Dependable Capacity'!$C$118:$C$123,'Available Energy and Dispatch'!$B$245)*'Available Energy and Dispatch'!E$195*'Available Energy and Dispatch'!$C247),HLOOKUP(E$194,'Dependable Capacity'!$I$112:$P$118,6,FALSE)*$C247*E$195),0)</f>
        <v>0</v>
      </c>
      <c r="F247" s="436">
        <f>IFERROR(IF(F$194="Solar",(SUMIFS('Dependable Capacity'!$F$118:$F$123,'Dependable Capacity'!$C$118:$C$123,'Available Energy and Dispatch'!$B$245)*'Available Energy and Dispatch'!F$195*'Available Energy and Dispatch'!$C247),HLOOKUP(F$194,'Dependable Capacity'!$I$112:$P$118,6,FALSE)*$C247*F$195),0)</f>
        <v>0</v>
      </c>
      <c r="G247" s="436">
        <f>IFERROR(IF(G$194="Solar",(SUMIFS('Dependable Capacity'!$F$118:$F$123,'Dependable Capacity'!$C$118:$C$123,'Available Energy and Dispatch'!$B$245)*'Available Energy and Dispatch'!G$195*'Available Energy and Dispatch'!$C247),HLOOKUP(G$194,'Dependable Capacity'!$I$112:$P$118,6,FALSE)*$C247*G$195),0)</f>
        <v>0</v>
      </c>
      <c r="H247" s="436">
        <f>IFERROR(IF(H$194="Solar",(SUMIFS('Dependable Capacity'!$F$118:$F$123,'Dependable Capacity'!$C$118:$C$123,'Available Energy and Dispatch'!$B$245)*'Available Energy and Dispatch'!H$195*'Available Energy and Dispatch'!$C247),HLOOKUP(H$194,'Dependable Capacity'!$I$112:$P$118,6,FALSE)*$C247*H$195),0)</f>
        <v>0</v>
      </c>
      <c r="I247" s="436">
        <f>IFERROR(IF(I$194="Solar",(SUMIFS('Dependable Capacity'!$F$118:$F$123,'Dependable Capacity'!$C$118:$C$123,'Available Energy and Dispatch'!$B$245)*'Available Energy and Dispatch'!I$195*'Available Energy and Dispatch'!$C247),HLOOKUP(I$194,'Dependable Capacity'!$I$112:$P$118,6,FALSE)*$C247*I$195),0)</f>
        <v>0</v>
      </c>
      <c r="J247" s="436">
        <f>IFERROR(IF(J$194="Solar",(SUMIFS('Dependable Capacity'!$F$118:$F$123,'Dependable Capacity'!$C$118:$C$123,'Available Energy and Dispatch'!$B$245)*'Available Energy and Dispatch'!J$195*'Available Energy and Dispatch'!$C247),HLOOKUP(J$194,'Dependable Capacity'!$I$112:$P$118,6,FALSE)*$C247*J$195),0)</f>
        <v>0</v>
      </c>
      <c r="K247" s="436">
        <f>IFERROR(IF(K$194="Solar",(SUMIFS('Dependable Capacity'!$F$118:$F$123,'Dependable Capacity'!$C$118:$C$123,'Available Energy and Dispatch'!$B$245)*'Available Energy and Dispatch'!K$195*'Available Energy and Dispatch'!$C247),HLOOKUP(K$194,'Dependable Capacity'!$I$112:$P$118,6,FALSE)*$C247*K$195),0)</f>
        <v>0</v>
      </c>
      <c r="L247" s="413" t="str">
        <f t="shared" ref="L247:L258" si="120">IF(SUM($E247:$K247)&gt;=$D247,"YES","NO")</f>
        <v>NO</v>
      </c>
      <c r="M247" s="106"/>
      <c r="N247" s="874">
        <f>IF('Available Energy and Dispatch'!$E247&gt;$D247,$D247,IF('Available Energy and Dispatch'!$E247&lt;$D247,'Available Energy and Dispatch'!$E247,$D247-'Available Energy and Dispatch'!$E247))</f>
        <v>0</v>
      </c>
      <c r="O247" s="875">
        <f>IF(($D247-'Available Energy and Dispatch'!$N247)&gt;'Available Energy and Dispatch'!$F247,'Available Energy and Dispatch'!$F247,$D247-'Available Energy and Dispatch'!$N247)</f>
        <v>0</v>
      </c>
      <c r="P247" s="876">
        <f>IF(($D247-SUM('Available Energy and Dispatch'!$N247:$O247))&gt;'Available Energy and Dispatch'!$G247,'Available Energy and Dispatch'!$G247,(($D247-SUM('Available Energy and Dispatch'!$N247:$O247))))</f>
        <v>0</v>
      </c>
      <c r="Q247" s="876">
        <f>IF(($D247-SUM('Available Energy and Dispatch'!$N247:$P247))&gt;'Available Energy and Dispatch'!$H247,'Available Energy and Dispatch'!$H247,($D247-SUM('Available Energy and Dispatch'!$N247:$P247)))</f>
        <v>0</v>
      </c>
      <c r="R247" s="876">
        <f>IF(($D247-SUM('Available Energy and Dispatch'!$N247:$Q247))&gt;'Available Energy and Dispatch'!$I247,'Available Energy and Dispatch'!$I247,($D247-SUM('Available Energy and Dispatch'!$N247:$Q247)))</f>
        <v>0</v>
      </c>
      <c r="S247" s="876">
        <f>IF(($D247-SUM('Available Energy and Dispatch'!$N247:$R247))&gt;'Available Energy and Dispatch'!$J247,'Available Energy and Dispatch'!$J247,$D247-SUM('Available Energy and Dispatch'!$N247:$R247))</f>
        <v>0</v>
      </c>
      <c r="T247" s="876">
        <f>IF(IF('Available Energy and Dispatch'!$K247=0,"0",$D247-SUM($N247:$S247))&gt;'Available Energy and Dispatch'!$K247,'Available Energy and Dispatch'!$K247,IF('Available Energy and Dispatch'!$K247=0,"0",$D247-SUM($N247:$S247)))</f>
        <v>0</v>
      </c>
      <c r="U247" s="447">
        <f t="shared" ref="U247:U258" si="121">SUM(N247:T247)-$D247</f>
        <v>-3506</v>
      </c>
    </row>
    <row r="248" spans="2:21" x14ac:dyDescent="0.25">
      <c r="B248" s="409" t="s">
        <v>39</v>
      </c>
      <c r="C248" s="410">
        <f t="shared" si="119"/>
        <v>744</v>
      </c>
      <c r="D248" s="411">
        <f>Parameters!M56</f>
        <v>3606</v>
      </c>
      <c r="E248" s="436">
        <f>IFERROR(IF(E$194="Solar",(SUMIFS('Dependable Capacity'!$F$118:$F$123,'Dependable Capacity'!$C$118:$C$123,'Available Energy and Dispatch'!$B$245)*'Available Energy and Dispatch'!E$195*'Available Energy and Dispatch'!$C248),HLOOKUP(E$194,'Dependable Capacity'!$I$112:$P$118,6,FALSE)*$C248*E$195),0)</f>
        <v>0</v>
      </c>
      <c r="F248" s="436">
        <f>IFERROR(IF(F$194="Solar",(SUMIFS('Dependable Capacity'!$F$118:$F$123,'Dependable Capacity'!$C$118:$C$123,'Available Energy and Dispatch'!$B$245)*'Available Energy and Dispatch'!F$195*'Available Energy and Dispatch'!$C248),HLOOKUP(F$194,'Dependable Capacity'!$I$112:$P$118,6,FALSE)*$C248*F$195),0)</f>
        <v>0</v>
      </c>
      <c r="G248" s="436">
        <f>IFERROR(IF(G$194="Solar",(SUMIFS('Dependable Capacity'!$F$118:$F$123,'Dependable Capacity'!$C$118:$C$123,'Available Energy and Dispatch'!$B$245)*'Available Energy and Dispatch'!G$195*'Available Energy and Dispatch'!$C248),HLOOKUP(G$194,'Dependable Capacity'!$I$112:$P$118,6,FALSE)*$C248*G$195),0)</f>
        <v>0</v>
      </c>
      <c r="H248" s="436">
        <f>IFERROR(IF(H$194="Solar",(SUMIFS('Dependable Capacity'!$F$118:$F$123,'Dependable Capacity'!$C$118:$C$123,'Available Energy and Dispatch'!$B$245)*'Available Energy and Dispatch'!H$195*'Available Energy and Dispatch'!$C248),HLOOKUP(H$194,'Dependable Capacity'!$I$112:$P$118,6,FALSE)*$C248*H$195),0)</f>
        <v>0</v>
      </c>
      <c r="I248" s="436">
        <f>IFERROR(IF(I$194="Solar",(SUMIFS('Dependable Capacity'!$F$118:$F$123,'Dependable Capacity'!$C$118:$C$123,'Available Energy and Dispatch'!$B$245)*'Available Energy and Dispatch'!I$195*'Available Energy and Dispatch'!$C248),HLOOKUP(I$194,'Dependable Capacity'!$I$112:$P$118,6,FALSE)*$C248*I$195),0)</f>
        <v>0</v>
      </c>
      <c r="J248" s="436">
        <f>IFERROR(IF(J$194="Solar",(SUMIFS('Dependable Capacity'!$F$118:$F$123,'Dependable Capacity'!$C$118:$C$123,'Available Energy and Dispatch'!$B$245)*'Available Energy and Dispatch'!J$195*'Available Energy and Dispatch'!$C248),HLOOKUP(J$194,'Dependable Capacity'!$I$112:$P$118,6,FALSE)*$C248*J$195),0)</f>
        <v>0</v>
      </c>
      <c r="K248" s="436">
        <f>IFERROR(IF(K$194="Solar",(SUMIFS('Dependable Capacity'!$F$118:$F$123,'Dependable Capacity'!$C$118:$C$123,'Available Energy and Dispatch'!$B$245)*'Available Energy and Dispatch'!K$195*'Available Energy and Dispatch'!$C248),HLOOKUP(K$194,'Dependable Capacity'!$I$112:$P$118,6,FALSE)*$C248*K$195),0)</f>
        <v>0</v>
      </c>
      <c r="L248" s="413" t="str">
        <f t="shared" si="120"/>
        <v>NO</v>
      </c>
      <c r="M248" s="106"/>
      <c r="N248" s="874">
        <f>IF('Available Energy and Dispatch'!$E248&gt;$D248,$D248,IF('Available Energy and Dispatch'!$E248&lt;$D248,'Available Energy and Dispatch'!$E248,$D248-'Available Energy and Dispatch'!$E248))</f>
        <v>0</v>
      </c>
      <c r="O248" s="875">
        <f>IF(($D248-'Available Energy and Dispatch'!$N248)&gt;'Available Energy and Dispatch'!$F248,'Available Energy and Dispatch'!$F248,$D248-'Available Energy and Dispatch'!$N248)</f>
        <v>0</v>
      </c>
      <c r="P248" s="876">
        <f>IF(($D248-SUM('Available Energy and Dispatch'!$N248:$O248))&gt;'Available Energy and Dispatch'!$G248,'Available Energy and Dispatch'!$G248,(($D248-SUM('Available Energy and Dispatch'!$N248:$O248))))</f>
        <v>0</v>
      </c>
      <c r="Q248" s="876">
        <f>IF(($D248-SUM('Available Energy and Dispatch'!$N248:$P248))&gt;'Available Energy and Dispatch'!$H248,'Available Energy and Dispatch'!$H248,($D248-SUM('Available Energy and Dispatch'!$N248:$P248)))</f>
        <v>0</v>
      </c>
      <c r="R248" s="876">
        <f>IF(($D248-SUM('Available Energy and Dispatch'!$N248:$Q248))&gt;'Available Energy and Dispatch'!$I248,'Available Energy and Dispatch'!$I248,($D248-SUM('Available Energy and Dispatch'!$N248:$Q248)))</f>
        <v>0</v>
      </c>
      <c r="S248" s="876">
        <f>IF(($D248-SUM('Available Energy and Dispatch'!$N248:$R248))&gt;'Available Energy and Dispatch'!$J248,'Available Energy and Dispatch'!$J248,$D248-SUM('Available Energy and Dispatch'!$N248:$R248))</f>
        <v>0</v>
      </c>
      <c r="T248" s="876">
        <f>IF(IF('Available Energy and Dispatch'!$K248=0,"0",$D248-SUM($N248:$S248))&gt;'Available Energy and Dispatch'!$K248,'Available Energy and Dispatch'!$K248,IF('Available Energy and Dispatch'!$K248=0,"0",$D248-SUM($N248:$S248)))</f>
        <v>0</v>
      </c>
      <c r="U248" s="447">
        <f t="shared" si="121"/>
        <v>-3606</v>
      </c>
    </row>
    <row r="249" spans="2:21" x14ac:dyDescent="0.25">
      <c r="B249" s="409" t="s">
        <v>40</v>
      </c>
      <c r="C249" s="410">
        <f t="shared" si="119"/>
        <v>672</v>
      </c>
      <c r="D249" s="411">
        <f>Parameters!M57</f>
        <v>3536</v>
      </c>
      <c r="E249" s="436">
        <f>IFERROR(IF(E$194="Solar",(SUMIFS('Dependable Capacity'!$F$118:$F$123,'Dependable Capacity'!$C$118:$C$123,'Available Energy and Dispatch'!$B$245)*'Available Energy and Dispatch'!E$195*'Available Energy and Dispatch'!$C249),HLOOKUP(E$194,'Dependable Capacity'!$I$112:$P$118,6,FALSE)*$C249*E$195),0)</f>
        <v>0</v>
      </c>
      <c r="F249" s="436">
        <f>IFERROR(IF(F$194="Solar",(SUMIFS('Dependable Capacity'!$F$118:$F$123,'Dependable Capacity'!$C$118:$C$123,'Available Energy and Dispatch'!$B$245)*'Available Energy and Dispatch'!F$195*'Available Energy and Dispatch'!$C249),HLOOKUP(F$194,'Dependable Capacity'!$I$112:$P$118,6,FALSE)*$C249*F$195),0)</f>
        <v>0</v>
      </c>
      <c r="G249" s="436">
        <f>IFERROR(IF(G$194="Solar",(SUMIFS('Dependable Capacity'!$F$118:$F$123,'Dependable Capacity'!$C$118:$C$123,'Available Energy and Dispatch'!$B$245)*'Available Energy and Dispatch'!G$195*'Available Energy and Dispatch'!$C249),HLOOKUP(G$194,'Dependable Capacity'!$I$112:$P$118,6,FALSE)*$C249*G$195),0)</f>
        <v>0</v>
      </c>
      <c r="H249" s="436">
        <f>IFERROR(IF(H$194="Solar",(SUMIFS('Dependable Capacity'!$F$118:$F$123,'Dependable Capacity'!$C$118:$C$123,'Available Energy and Dispatch'!$B$245)*'Available Energy and Dispatch'!H$195*'Available Energy and Dispatch'!$C249),HLOOKUP(H$194,'Dependable Capacity'!$I$112:$P$118,6,FALSE)*$C249*H$195),0)</f>
        <v>0</v>
      </c>
      <c r="I249" s="436">
        <f>IFERROR(IF(I$194="Solar",(SUMIFS('Dependable Capacity'!$F$118:$F$123,'Dependable Capacity'!$C$118:$C$123,'Available Energy and Dispatch'!$B$245)*'Available Energy and Dispatch'!I$195*'Available Energy and Dispatch'!$C249),HLOOKUP(I$194,'Dependable Capacity'!$I$112:$P$118,6,FALSE)*$C249*I$195),0)</f>
        <v>0</v>
      </c>
      <c r="J249" s="436">
        <f>IFERROR(IF(J$194="Solar",(SUMIFS('Dependable Capacity'!$F$118:$F$123,'Dependable Capacity'!$C$118:$C$123,'Available Energy and Dispatch'!$B$245)*'Available Energy and Dispatch'!J$195*'Available Energy and Dispatch'!$C249),HLOOKUP(J$194,'Dependable Capacity'!$I$112:$P$118,6,FALSE)*$C249*J$195),0)</f>
        <v>0</v>
      </c>
      <c r="K249" s="436">
        <f>IFERROR(IF(K$194="Solar",(SUMIFS('Dependable Capacity'!$F$118:$F$123,'Dependable Capacity'!$C$118:$C$123,'Available Energy and Dispatch'!$B$245)*'Available Energy and Dispatch'!K$195*'Available Energy and Dispatch'!$C249),HLOOKUP(K$194,'Dependable Capacity'!$I$112:$P$118,6,FALSE)*$C249*K$195),0)</f>
        <v>0</v>
      </c>
      <c r="L249" s="413" t="str">
        <f t="shared" si="120"/>
        <v>NO</v>
      </c>
      <c r="M249" s="106"/>
      <c r="N249" s="874">
        <f>IF('Available Energy and Dispatch'!$E249&gt;$D249,$D249,IF('Available Energy and Dispatch'!$E249&lt;$D249,'Available Energy and Dispatch'!$E249,$D249-'Available Energy and Dispatch'!$E249))</f>
        <v>0</v>
      </c>
      <c r="O249" s="875">
        <f>IF(($D249-'Available Energy and Dispatch'!$N249)&gt;'Available Energy and Dispatch'!$F249,'Available Energy and Dispatch'!$F249,$D249-'Available Energy and Dispatch'!$N249)</f>
        <v>0</v>
      </c>
      <c r="P249" s="876">
        <f>IF(($D249-SUM('Available Energy and Dispatch'!$N249:$O249))&gt;'Available Energy and Dispatch'!$G249,'Available Energy and Dispatch'!$G249,(($D249-SUM('Available Energy and Dispatch'!$N249:$O249))))</f>
        <v>0</v>
      </c>
      <c r="Q249" s="876">
        <f>IF(($D249-SUM('Available Energy and Dispatch'!$N249:$P249))&gt;'Available Energy and Dispatch'!$H249,'Available Energy and Dispatch'!$H249,($D249-SUM('Available Energy and Dispatch'!$N249:$P249)))</f>
        <v>0</v>
      </c>
      <c r="R249" s="876">
        <f>IF(($D249-SUM('Available Energy and Dispatch'!$N249:$Q249))&gt;'Available Energy and Dispatch'!$I249,'Available Energy and Dispatch'!$I249,($D249-SUM('Available Energy and Dispatch'!$N249:$Q249)))</f>
        <v>0</v>
      </c>
      <c r="S249" s="876">
        <f>IF(($D249-SUM('Available Energy and Dispatch'!$N249:$R249))&gt;'Available Energy and Dispatch'!$J249,'Available Energy and Dispatch'!$J249,$D249-SUM('Available Energy and Dispatch'!$N249:$R249))</f>
        <v>0</v>
      </c>
      <c r="T249" s="876">
        <f>IF(IF('Available Energy and Dispatch'!$K249=0,"0",$D249-SUM($N249:$S249))&gt;'Available Energy and Dispatch'!$K249,'Available Energy and Dispatch'!$K249,IF('Available Energy and Dispatch'!$K249=0,"0",$D249-SUM($N249:$S249)))</f>
        <v>0</v>
      </c>
      <c r="U249" s="447">
        <f t="shared" si="121"/>
        <v>-3536</v>
      </c>
    </row>
    <row r="250" spans="2:21" x14ac:dyDescent="0.25">
      <c r="B250" s="409" t="s">
        <v>41</v>
      </c>
      <c r="C250" s="410">
        <f t="shared" si="119"/>
        <v>744</v>
      </c>
      <c r="D250" s="411">
        <f>Parameters!M58</f>
        <v>4154</v>
      </c>
      <c r="E250" s="436">
        <f>IFERROR(IF(E$194="Solar",(SUMIFS('Dependable Capacity'!$F$118:$F$123,'Dependable Capacity'!$C$118:$C$123,'Available Energy and Dispatch'!$B$245)*'Available Energy and Dispatch'!E$195*'Available Energy and Dispatch'!$C250),HLOOKUP(E$194,'Dependable Capacity'!$I$112:$P$118,6,FALSE)*$C250*E$195),0)</f>
        <v>0</v>
      </c>
      <c r="F250" s="436">
        <f>IFERROR(IF(F$194="Solar",(SUMIFS('Dependable Capacity'!$F$118:$F$123,'Dependable Capacity'!$C$118:$C$123,'Available Energy and Dispatch'!$B$245)*'Available Energy and Dispatch'!F$195*'Available Energy and Dispatch'!$C250),HLOOKUP(F$194,'Dependable Capacity'!$I$112:$P$118,6,FALSE)*$C250*F$195),0)</f>
        <v>0</v>
      </c>
      <c r="G250" s="436">
        <f>IFERROR(IF(G$194="Solar",(SUMIFS('Dependable Capacity'!$F$118:$F$123,'Dependable Capacity'!$C$118:$C$123,'Available Energy and Dispatch'!$B$245)*'Available Energy and Dispatch'!G$195*'Available Energy and Dispatch'!$C250),HLOOKUP(G$194,'Dependable Capacity'!$I$112:$P$118,6,FALSE)*$C250*G$195),0)</f>
        <v>0</v>
      </c>
      <c r="H250" s="436">
        <f>IFERROR(IF(H$194="Solar",(SUMIFS('Dependable Capacity'!$F$118:$F$123,'Dependable Capacity'!$C$118:$C$123,'Available Energy and Dispatch'!$B$245)*'Available Energy and Dispatch'!H$195*'Available Energy and Dispatch'!$C250),HLOOKUP(H$194,'Dependable Capacity'!$I$112:$P$118,6,FALSE)*$C250*H$195),0)</f>
        <v>0</v>
      </c>
      <c r="I250" s="436">
        <f>IFERROR(IF(I$194="Solar",(SUMIFS('Dependable Capacity'!$F$118:$F$123,'Dependable Capacity'!$C$118:$C$123,'Available Energy and Dispatch'!$B$245)*'Available Energy and Dispatch'!I$195*'Available Energy and Dispatch'!$C250),HLOOKUP(I$194,'Dependable Capacity'!$I$112:$P$118,6,FALSE)*$C250*I$195),0)</f>
        <v>0</v>
      </c>
      <c r="J250" s="436">
        <f>IFERROR(IF(J$194="Solar",(SUMIFS('Dependable Capacity'!$F$118:$F$123,'Dependable Capacity'!$C$118:$C$123,'Available Energy and Dispatch'!$B$245)*'Available Energy and Dispatch'!J$195*'Available Energy and Dispatch'!$C250),HLOOKUP(J$194,'Dependable Capacity'!$I$112:$P$118,6,FALSE)*$C250*J$195),0)</f>
        <v>0</v>
      </c>
      <c r="K250" s="436">
        <f>IFERROR(IF(K$194="Solar",(SUMIFS('Dependable Capacity'!$F$118:$F$123,'Dependable Capacity'!$C$118:$C$123,'Available Energy and Dispatch'!$B$245)*'Available Energy and Dispatch'!K$195*'Available Energy and Dispatch'!$C250),HLOOKUP(K$194,'Dependable Capacity'!$I$112:$P$118,6,FALSE)*$C250*K$195),0)</f>
        <v>0</v>
      </c>
      <c r="L250" s="413" t="str">
        <f t="shared" si="120"/>
        <v>NO</v>
      </c>
      <c r="M250" s="106"/>
      <c r="N250" s="874">
        <f>IF('Available Energy and Dispatch'!$E250&gt;$D250,$D250,IF('Available Energy and Dispatch'!$E250&lt;$D250,'Available Energy and Dispatch'!$E250,$D250-'Available Energy and Dispatch'!$E250))</f>
        <v>0</v>
      </c>
      <c r="O250" s="875">
        <f>IF(($D250-'Available Energy and Dispatch'!$N250)&gt;'Available Energy and Dispatch'!$F250,'Available Energy and Dispatch'!$F250,$D250-'Available Energy and Dispatch'!$N250)</f>
        <v>0</v>
      </c>
      <c r="P250" s="876">
        <f>IF(($D250-SUM('Available Energy and Dispatch'!$N250:$O250))&gt;'Available Energy and Dispatch'!$G250,'Available Energy and Dispatch'!$G250,(($D250-SUM('Available Energy and Dispatch'!$N250:$O250))))</f>
        <v>0</v>
      </c>
      <c r="Q250" s="876">
        <f>IF(($D250-SUM('Available Energy and Dispatch'!$N250:$P250))&gt;'Available Energy and Dispatch'!$H250,'Available Energy and Dispatch'!$H250,($D250-SUM('Available Energy and Dispatch'!$N250:$P250)))</f>
        <v>0</v>
      </c>
      <c r="R250" s="876">
        <f>IF(($D250-SUM('Available Energy and Dispatch'!$N250:$Q250))&gt;'Available Energy and Dispatch'!$I250,'Available Energy and Dispatch'!$I250,($D250-SUM('Available Energy and Dispatch'!$N250:$Q250)))</f>
        <v>0</v>
      </c>
      <c r="S250" s="876">
        <f>IF(($D250-SUM('Available Energy and Dispatch'!$N250:$R250))&gt;'Available Energy and Dispatch'!$J250,'Available Energy and Dispatch'!$J250,$D250-SUM('Available Energy and Dispatch'!$N250:$R250))</f>
        <v>0</v>
      </c>
      <c r="T250" s="876">
        <f>IF(IF('Available Energy and Dispatch'!$K250=0,"0",$D250-SUM($N250:$S250))&gt;'Available Energy and Dispatch'!$K250,'Available Energy and Dispatch'!$K250,IF('Available Energy and Dispatch'!$K250=0,"0",$D250-SUM($N250:$S250)))</f>
        <v>0</v>
      </c>
      <c r="U250" s="447">
        <f t="shared" si="121"/>
        <v>-4154</v>
      </c>
    </row>
    <row r="251" spans="2:21" x14ac:dyDescent="0.25">
      <c r="B251" s="409" t="s">
        <v>42</v>
      </c>
      <c r="C251" s="410">
        <f t="shared" si="119"/>
        <v>720</v>
      </c>
      <c r="D251" s="411">
        <f>Parameters!M59</f>
        <v>4494</v>
      </c>
      <c r="E251" s="436">
        <f>IFERROR(IF(E$194="Solar",(SUMIFS('Dependable Capacity'!$F$118:$F$123,'Dependable Capacity'!$C$118:$C$123,'Available Energy and Dispatch'!$B$245)*'Available Energy and Dispatch'!E$195*'Available Energy and Dispatch'!$C251),HLOOKUP(E$194,'Dependable Capacity'!$I$112:$P$118,6,FALSE)*$C251*E$195),0)</f>
        <v>0</v>
      </c>
      <c r="F251" s="436">
        <f>IFERROR(IF(F$194="Solar",(SUMIFS('Dependable Capacity'!$F$118:$F$123,'Dependable Capacity'!$C$118:$C$123,'Available Energy and Dispatch'!$B$245)*'Available Energy and Dispatch'!F$195*'Available Energy and Dispatch'!$C251),HLOOKUP(F$194,'Dependable Capacity'!$I$112:$P$118,6,FALSE)*$C251*F$195),0)</f>
        <v>0</v>
      </c>
      <c r="G251" s="436">
        <f>IFERROR(IF(G$194="Solar",(SUMIFS('Dependable Capacity'!$F$118:$F$123,'Dependable Capacity'!$C$118:$C$123,'Available Energy and Dispatch'!$B$245)*'Available Energy and Dispatch'!G$195*'Available Energy and Dispatch'!$C251),HLOOKUP(G$194,'Dependable Capacity'!$I$112:$P$118,6,FALSE)*$C251*G$195),0)</f>
        <v>0</v>
      </c>
      <c r="H251" s="436">
        <f>IFERROR(IF(H$194="Solar",(SUMIFS('Dependable Capacity'!$F$118:$F$123,'Dependable Capacity'!$C$118:$C$123,'Available Energy and Dispatch'!$B$245)*'Available Energy and Dispatch'!H$195*'Available Energy and Dispatch'!$C251),HLOOKUP(H$194,'Dependable Capacity'!$I$112:$P$118,6,FALSE)*$C251*H$195),0)</f>
        <v>0</v>
      </c>
      <c r="I251" s="436">
        <f>IFERROR(IF(I$194="Solar",(SUMIFS('Dependable Capacity'!$F$118:$F$123,'Dependable Capacity'!$C$118:$C$123,'Available Energy and Dispatch'!$B$245)*'Available Energy and Dispatch'!I$195*'Available Energy and Dispatch'!$C251),HLOOKUP(I$194,'Dependable Capacity'!$I$112:$P$118,6,FALSE)*$C251*I$195),0)</f>
        <v>0</v>
      </c>
      <c r="J251" s="436">
        <f>IFERROR(IF(J$194="Solar",(SUMIFS('Dependable Capacity'!$F$118:$F$123,'Dependable Capacity'!$C$118:$C$123,'Available Energy and Dispatch'!$B$245)*'Available Energy and Dispatch'!J$195*'Available Energy and Dispatch'!$C251),HLOOKUP(J$194,'Dependable Capacity'!$I$112:$P$118,6,FALSE)*$C251*J$195),0)</f>
        <v>0</v>
      </c>
      <c r="K251" s="436">
        <f>IFERROR(IF(K$194="Solar",(SUMIFS('Dependable Capacity'!$F$118:$F$123,'Dependable Capacity'!$C$118:$C$123,'Available Energy and Dispatch'!$B$245)*'Available Energy and Dispatch'!K$195*'Available Energy and Dispatch'!$C251),HLOOKUP(K$194,'Dependable Capacity'!$I$112:$P$118,6,FALSE)*$C251*K$195),0)</f>
        <v>0</v>
      </c>
      <c r="L251" s="413" t="str">
        <f t="shared" si="120"/>
        <v>NO</v>
      </c>
      <c r="M251" s="106"/>
      <c r="N251" s="874">
        <f>IF('Available Energy and Dispatch'!$E251&gt;$D251,$D251,IF('Available Energy and Dispatch'!$E251&lt;$D251,'Available Energy and Dispatch'!$E251,$D251-'Available Energy and Dispatch'!$E251))</f>
        <v>0</v>
      </c>
      <c r="O251" s="875">
        <f>IF(($D251-'Available Energy and Dispatch'!$N251)&gt;'Available Energy and Dispatch'!$F251,'Available Energy and Dispatch'!$F251,$D251-'Available Energy and Dispatch'!$N251)</f>
        <v>0</v>
      </c>
      <c r="P251" s="876">
        <f>IF(($D251-SUM('Available Energy and Dispatch'!$N251:$O251))&gt;'Available Energy and Dispatch'!$G251,'Available Energy and Dispatch'!$G251,(($D251-SUM('Available Energy and Dispatch'!$N251:$O251))))</f>
        <v>0</v>
      </c>
      <c r="Q251" s="876">
        <f>IF(($D251-SUM('Available Energy and Dispatch'!$N251:$P251))&gt;'Available Energy and Dispatch'!$H251,'Available Energy and Dispatch'!$H251,($D251-SUM('Available Energy and Dispatch'!$N251:$P251)))</f>
        <v>0</v>
      </c>
      <c r="R251" s="876">
        <f>IF(($D251-SUM('Available Energy and Dispatch'!$N251:$Q251))&gt;'Available Energy and Dispatch'!$I251,'Available Energy and Dispatch'!$I251,($D251-SUM('Available Energy and Dispatch'!$N251:$Q251)))</f>
        <v>0</v>
      </c>
      <c r="S251" s="876">
        <f>IF(($D251-SUM('Available Energy and Dispatch'!$N251:$R251))&gt;'Available Energy and Dispatch'!$J251,'Available Energy and Dispatch'!$J251,$D251-SUM('Available Energy and Dispatch'!$N251:$R251))</f>
        <v>0</v>
      </c>
      <c r="T251" s="876">
        <f>IF(IF('Available Energy and Dispatch'!$K251=0,"0",$D251-SUM($N251:$S251))&gt;'Available Energy and Dispatch'!$K251,'Available Energy and Dispatch'!$K251,IF('Available Energy and Dispatch'!$K251=0,"0",$D251-SUM($N251:$S251)))</f>
        <v>0</v>
      </c>
      <c r="U251" s="447">
        <f t="shared" si="121"/>
        <v>-4494</v>
      </c>
    </row>
    <row r="252" spans="2:21" x14ac:dyDescent="0.25">
      <c r="B252" s="409" t="s">
        <v>43</v>
      </c>
      <c r="C252" s="410">
        <f t="shared" si="119"/>
        <v>744</v>
      </c>
      <c r="D252" s="411">
        <f>Parameters!M60</f>
        <v>4082</v>
      </c>
      <c r="E252" s="436">
        <f>IFERROR(IF(E$194="Solar",(SUMIFS('Dependable Capacity'!$F$118:$F$123,'Dependable Capacity'!$C$118:$C$123,'Available Energy and Dispatch'!$B$245)*'Available Energy and Dispatch'!E$195*'Available Energy and Dispatch'!$C252),HLOOKUP(E$194,'Dependable Capacity'!$I$112:$P$118,6,FALSE)*$C252*E$195),0)</f>
        <v>0</v>
      </c>
      <c r="F252" s="436">
        <f>IFERROR(IF(F$194="Solar",(SUMIFS('Dependable Capacity'!$F$118:$F$123,'Dependable Capacity'!$C$118:$C$123,'Available Energy and Dispatch'!$B$245)*'Available Energy and Dispatch'!F$195*'Available Energy and Dispatch'!$C252),HLOOKUP(F$194,'Dependable Capacity'!$I$112:$P$118,6,FALSE)*$C252*F$195),0)</f>
        <v>0</v>
      </c>
      <c r="G252" s="436">
        <f>IFERROR(IF(G$194="Solar",(SUMIFS('Dependable Capacity'!$F$118:$F$123,'Dependable Capacity'!$C$118:$C$123,'Available Energy and Dispatch'!$B$245)*'Available Energy and Dispatch'!G$195*'Available Energy and Dispatch'!$C252),HLOOKUP(G$194,'Dependable Capacity'!$I$112:$P$118,6,FALSE)*$C252*G$195),0)</f>
        <v>0</v>
      </c>
      <c r="H252" s="436">
        <f>IFERROR(IF(H$194="Solar",(SUMIFS('Dependable Capacity'!$F$118:$F$123,'Dependable Capacity'!$C$118:$C$123,'Available Energy and Dispatch'!$B$245)*'Available Energy and Dispatch'!H$195*'Available Energy and Dispatch'!$C252),HLOOKUP(H$194,'Dependable Capacity'!$I$112:$P$118,6,FALSE)*$C252*H$195),0)</f>
        <v>0</v>
      </c>
      <c r="I252" s="436">
        <f>IFERROR(IF(I$194="Solar",(SUMIFS('Dependable Capacity'!$F$118:$F$123,'Dependable Capacity'!$C$118:$C$123,'Available Energy and Dispatch'!$B$245)*'Available Energy and Dispatch'!I$195*'Available Energy and Dispatch'!$C252),HLOOKUP(I$194,'Dependable Capacity'!$I$112:$P$118,6,FALSE)*$C252*I$195),0)</f>
        <v>0</v>
      </c>
      <c r="J252" s="436">
        <f>IFERROR(IF(J$194="Solar",(SUMIFS('Dependable Capacity'!$F$118:$F$123,'Dependable Capacity'!$C$118:$C$123,'Available Energy and Dispatch'!$B$245)*'Available Energy and Dispatch'!J$195*'Available Energy and Dispatch'!$C252),HLOOKUP(J$194,'Dependable Capacity'!$I$112:$P$118,6,FALSE)*$C252*J$195),0)</f>
        <v>0</v>
      </c>
      <c r="K252" s="436">
        <f>IFERROR(IF(K$194="Solar",(SUMIFS('Dependable Capacity'!$F$118:$F$123,'Dependable Capacity'!$C$118:$C$123,'Available Energy and Dispatch'!$B$245)*'Available Energy and Dispatch'!K$195*'Available Energy and Dispatch'!$C252),HLOOKUP(K$194,'Dependable Capacity'!$I$112:$P$118,6,FALSE)*$C252*K$195),0)</f>
        <v>0</v>
      </c>
      <c r="L252" s="413" t="str">
        <f t="shared" si="120"/>
        <v>NO</v>
      </c>
      <c r="M252" s="106"/>
      <c r="N252" s="874">
        <f>IF('Available Energy and Dispatch'!$E252&gt;$D252,$D252,IF('Available Energy and Dispatch'!$E252&lt;$D252,'Available Energy and Dispatch'!$E252,$D252-'Available Energy and Dispatch'!$E252))</f>
        <v>0</v>
      </c>
      <c r="O252" s="875">
        <f>IF(($D252-'Available Energy and Dispatch'!$N252)&gt;'Available Energy and Dispatch'!$F252,'Available Energy and Dispatch'!$F252,$D252-'Available Energy and Dispatch'!$N252)</f>
        <v>0</v>
      </c>
      <c r="P252" s="876">
        <f>IF(($D252-SUM('Available Energy and Dispatch'!$N252:$O252))&gt;'Available Energy and Dispatch'!$G252,'Available Energy and Dispatch'!$G252,(($D252-SUM('Available Energy and Dispatch'!$N252:$O252))))</f>
        <v>0</v>
      </c>
      <c r="Q252" s="876">
        <f>IF(($D252-SUM('Available Energy and Dispatch'!$N252:$P252))&gt;'Available Energy and Dispatch'!$H252,'Available Energy and Dispatch'!$H252,($D252-SUM('Available Energy and Dispatch'!$N252:$P252)))</f>
        <v>0</v>
      </c>
      <c r="R252" s="876">
        <f>IF(($D252-SUM('Available Energy and Dispatch'!$N252:$Q252))&gt;'Available Energy and Dispatch'!$I252,'Available Energy and Dispatch'!$I252,($D252-SUM('Available Energy and Dispatch'!$N252:$Q252)))</f>
        <v>0</v>
      </c>
      <c r="S252" s="876">
        <f>IF(($D252-SUM('Available Energy and Dispatch'!$N252:$R252))&gt;'Available Energy and Dispatch'!$J252,'Available Energy and Dispatch'!$J252,$D252-SUM('Available Energy and Dispatch'!$N252:$R252))</f>
        <v>0</v>
      </c>
      <c r="T252" s="876">
        <f>IF(IF('Available Energy and Dispatch'!$K252=0,"0",$D252-SUM($N252:$S252))&gt;'Available Energy and Dispatch'!$K252,'Available Energy and Dispatch'!$K252,IF('Available Energy and Dispatch'!$K252=0,"0",$D252-SUM($N252:$S252)))</f>
        <v>0</v>
      </c>
      <c r="U252" s="447">
        <f t="shared" si="121"/>
        <v>-4082</v>
      </c>
    </row>
    <row r="253" spans="2:21" x14ac:dyDescent="0.25">
      <c r="B253" s="409" t="s">
        <v>44</v>
      </c>
      <c r="C253" s="410">
        <f t="shared" si="119"/>
        <v>720</v>
      </c>
      <c r="D253" s="411">
        <f>Parameters!M61</f>
        <v>3480</v>
      </c>
      <c r="E253" s="436">
        <f>IFERROR(IF(E$194="Solar",(SUMIFS('Dependable Capacity'!$F$118:$F$123,'Dependable Capacity'!$C$118:$C$123,'Available Energy and Dispatch'!$B$245)*'Available Energy and Dispatch'!E$195*'Available Energy and Dispatch'!$C253),HLOOKUP(E$194,'Dependable Capacity'!$I$112:$P$118,6,FALSE)*$C253*E$195),0)</f>
        <v>0</v>
      </c>
      <c r="F253" s="436">
        <f>IFERROR(IF(F$194="Solar",(SUMIFS('Dependable Capacity'!$F$118:$F$123,'Dependable Capacity'!$C$118:$C$123,'Available Energy and Dispatch'!$B$245)*'Available Energy and Dispatch'!F$195*'Available Energy and Dispatch'!$C253),HLOOKUP(F$194,'Dependable Capacity'!$I$112:$P$118,6,FALSE)*$C253*F$195),0)</f>
        <v>0</v>
      </c>
      <c r="G253" s="436">
        <f>IFERROR(IF(G$194="Solar",(SUMIFS('Dependable Capacity'!$F$118:$F$123,'Dependable Capacity'!$C$118:$C$123,'Available Energy and Dispatch'!$B$245)*'Available Energy and Dispatch'!G$195*'Available Energy and Dispatch'!$C253),HLOOKUP(G$194,'Dependable Capacity'!$I$112:$P$118,6,FALSE)*$C253*G$195),0)</f>
        <v>0</v>
      </c>
      <c r="H253" s="436">
        <f>IFERROR(IF(H$194="Solar",(SUMIFS('Dependable Capacity'!$F$118:$F$123,'Dependable Capacity'!$C$118:$C$123,'Available Energy and Dispatch'!$B$245)*'Available Energy and Dispatch'!H$195*'Available Energy and Dispatch'!$C253),HLOOKUP(H$194,'Dependable Capacity'!$I$112:$P$118,6,FALSE)*$C253*H$195),0)</f>
        <v>0</v>
      </c>
      <c r="I253" s="436">
        <f>IFERROR(IF(I$194="Solar",(SUMIFS('Dependable Capacity'!$F$118:$F$123,'Dependable Capacity'!$C$118:$C$123,'Available Energy and Dispatch'!$B$245)*'Available Energy and Dispatch'!I$195*'Available Energy and Dispatch'!$C253),HLOOKUP(I$194,'Dependable Capacity'!$I$112:$P$118,6,FALSE)*$C253*I$195),0)</f>
        <v>0</v>
      </c>
      <c r="J253" s="436">
        <f>IFERROR(IF(J$194="Solar",(SUMIFS('Dependable Capacity'!$F$118:$F$123,'Dependable Capacity'!$C$118:$C$123,'Available Energy and Dispatch'!$B$245)*'Available Energy and Dispatch'!J$195*'Available Energy and Dispatch'!$C253),HLOOKUP(J$194,'Dependable Capacity'!$I$112:$P$118,6,FALSE)*$C253*J$195),0)</f>
        <v>0</v>
      </c>
      <c r="K253" s="436">
        <f>IFERROR(IF(K$194="Solar",(SUMIFS('Dependable Capacity'!$F$118:$F$123,'Dependable Capacity'!$C$118:$C$123,'Available Energy and Dispatch'!$B$245)*'Available Energy and Dispatch'!K$195*'Available Energy and Dispatch'!$C253),HLOOKUP(K$194,'Dependable Capacity'!$I$112:$P$118,6,FALSE)*$C253*K$195),0)</f>
        <v>0</v>
      </c>
      <c r="L253" s="413" t="str">
        <f t="shared" si="120"/>
        <v>NO</v>
      </c>
      <c r="M253" s="106"/>
      <c r="N253" s="874">
        <f>IF('Available Energy and Dispatch'!$E253&gt;$D253,$D253,IF('Available Energy and Dispatch'!$E253&lt;$D253,'Available Energy and Dispatch'!$E253,$D253-'Available Energy and Dispatch'!$E253))</f>
        <v>0</v>
      </c>
      <c r="O253" s="875">
        <f>IF(($D253-'Available Energy and Dispatch'!$N253)&gt;'Available Energy and Dispatch'!$F253,'Available Energy and Dispatch'!$F253,$D253-'Available Energy and Dispatch'!$N253)</f>
        <v>0</v>
      </c>
      <c r="P253" s="876">
        <f>IF(($D253-SUM('Available Energy and Dispatch'!$N253:$O253))&gt;'Available Energy and Dispatch'!$G253,'Available Energy and Dispatch'!$G253,(($D253-SUM('Available Energy and Dispatch'!$N253:$O253))))</f>
        <v>0</v>
      </c>
      <c r="Q253" s="876">
        <f>IF(($D253-SUM('Available Energy and Dispatch'!$N253:$P253))&gt;'Available Energy and Dispatch'!$H253,'Available Energy and Dispatch'!$H253,($D253-SUM('Available Energy and Dispatch'!$N253:$P253)))</f>
        <v>0</v>
      </c>
      <c r="R253" s="876">
        <f>IF(($D253-SUM('Available Energy and Dispatch'!$N253:$Q253))&gt;'Available Energy and Dispatch'!$I253,'Available Energy and Dispatch'!$I253,($D253-SUM('Available Energy and Dispatch'!$N253:$Q253)))</f>
        <v>0</v>
      </c>
      <c r="S253" s="876">
        <f>IF(($D253-SUM('Available Energy and Dispatch'!$N253:$R253))&gt;'Available Energy and Dispatch'!$J253,'Available Energy and Dispatch'!$J253,$D253-SUM('Available Energy and Dispatch'!$N253:$R253))</f>
        <v>0</v>
      </c>
      <c r="T253" s="876">
        <f>IF(IF('Available Energy and Dispatch'!$K253=0,"0",$D253-SUM($N253:$S253))&gt;'Available Energy and Dispatch'!$K253,'Available Energy and Dispatch'!$K253,IF('Available Energy and Dispatch'!$K253=0,"0",$D253-SUM($N253:$S253)))</f>
        <v>0</v>
      </c>
      <c r="U253" s="447">
        <f t="shared" si="121"/>
        <v>-3480</v>
      </c>
    </row>
    <row r="254" spans="2:21" x14ac:dyDescent="0.25">
      <c r="B254" s="409" t="s">
        <v>45</v>
      </c>
      <c r="C254" s="410">
        <f t="shared" si="119"/>
        <v>744</v>
      </c>
      <c r="D254" s="411">
        <f>Parameters!M62</f>
        <v>3646</v>
      </c>
      <c r="E254" s="436">
        <f>IFERROR(IF(E$194="Solar",(SUMIFS('Dependable Capacity'!$F$118:$F$123,'Dependable Capacity'!$C$118:$C$123,'Available Energy and Dispatch'!$B$245)*'Available Energy and Dispatch'!E$195*'Available Energy and Dispatch'!$C254),HLOOKUP(E$194,'Dependable Capacity'!$I$112:$P$118,6,FALSE)*$C254*E$195),0)</f>
        <v>0</v>
      </c>
      <c r="F254" s="436">
        <f>IFERROR(IF(F$194="Solar",(SUMIFS('Dependable Capacity'!$F$118:$F$123,'Dependable Capacity'!$C$118:$C$123,'Available Energy and Dispatch'!$B$245)*'Available Energy and Dispatch'!F$195*'Available Energy and Dispatch'!$C254),HLOOKUP(F$194,'Dependable Capacity'!$I$112:$P$118,6,FALSE)*$C254*F$195),0)</f>
        <v>0</v>
      </c>
      <c r="G254" s="436">
        <f>IFERROR(IF(G$194="Solar",(SUMIFS('Dependable Capacity'!$F$118:$F$123,'Dependable Capacity'!$C$118:$C$123,'Available Energy and Dispatch'!$B$245)*'Available Energy and Dispatch'!G$195*'Available Energy and Dispatch'!$C254),HLOOKUP(G$194,'Dependable Capacity'!$I$112:$P$118,6,FALSE)*$C254*G$195),0)</f>
        <v>0</v>
      </c>
      <c r="H254" s="436">
        <f>IFERROR(IF(H$194="Solar",(SUMIFS('Dependable Capacity'!$F$118:$F$123,'Dependable Capacity'!$C$118:$C$123,'Available Energy and Dispatch'!$B$245)*'Available Energy and Dispatch'!H$195*'Available Energy and Dispatch'!$C254),HLOOKUP(H$194,'Dependable Capacity'!$I$112:$P$118,6,FALSE)*$C254*H$195),0)</f>
        <v>0</v>
      </c>
      <c r="I254" s="436">
        <f>IFERROR(IF(I$194="Solar",(SUMIFS('Dependable Capacity'!$F$118:$F$123,'Dependable Capacity'!$C$118:$C$123,'Available Energy and Dispatch'!$B$245)*'Available Energy and Dispatch'!I$195*'Available Energy and Dispatch'!$C254),HLOOKUP(I$194,'Dependable Capacity'!$I$112:$P$118,6,FALSE)*$C254*I$195),0)</f>
        <v>0</v>
      </c>
      <c r="J254" s="436">
        <f>IFERROR(IF(J$194="Solar",(SUMIFS('Dependable Capacity'!$F$118:$F$123,'Dependable Capacity'!$C$118:$C$123,'Available Energy and Dispatch'!$B$245)*'Available Energy and Dispatch'!J$195*'Available Energy and Dispatch'!$C254),HLOOKUP(J$194,'Dependable Capacity'!$I$112:$P$118,6,FALSE)*$C254*J$195),0)</f>
        <v>0</v>
      </c>
      <c r="K254" s="436">
        <f>IFERROR(IF(K$194="Solar",(SUMIFS('Dependable Capacity'!$F$118:$F$123,'Dependable Capacity'!$C$118:$C$123,'Available Energy and Dispatch'!$B$245)*'Available Energy and Dispatch'!K$195*'Available Energy and Dispatch'!$C254),HLOOKUP(K$194,'Dependable Capacity'!$I$112:$P$118,6,FALSE)*$C254*K$195),0)</f>
        <v>0</v>
      </c>
      <c r="L254" s="413" t="str">
        <f t="shared" si="120"/>
        <v>NO</v>
      </c>
      <c r="M254" s="106"/>
      <c r="N254" s="874">
        <f>IF('Available Energy and Dispatch'!$E254&gt;$D254,$D254,IF('Available Energy and Dispatch'!$E254&lt;$D254,'Available Energy and Dispatch'!$E254,$D254-'Available Energy and Dispatch'!$E254))</f>
        <v>0</v>
      </c>
      <c r="O254" s="875">
        <f>IF(($D254-'Available Energy and Dispatch'!$N254)&gt;'Available Energy and Dispatch'!$F254,'Available Energy and Dispatch'!$F254,$D254-'Available Energy and Dispatch'!$N254)</f>
        <v>0</v>
      </c>
      <c r="P254" s="876">
        <f>IF(($D254-SUM('Available Energy and Dispatch'!$N254:$O254))&gt;'Available Energy and Dispatch'!$G254,'Available Energy and Dispatch'!$G254,(($D254-SUM('Available Energy and Dispatch'!$N254:$O254))))</f>
        <v>0</v>
      </c>
      <c r="Q254" s="876">
        <f>IF(($D254-SUM('Available Energy and Dispatch'!$N254:$P254))&gt;'Available Energy and Dispatch'!$H254,'Available Energy and Dispatch'!$H254,($D254-SUM('Available Energy and Dispatch'!$N254:$P254)))</f>
        <v>0</v>
      </c>
      <c r="R254" s="876">
        <f>IF(($D254-SUM('Available Energy and Dispatch'!$N254:$Q254))&gt;'Available Energy and Dispatch'!$I254,'Available Energy and Dispatch'!$I254,($D254-SUM('Available Energy and Dispatch'!$N254:$Q254)))</f>
        <v>0</v>
      </c>
      <c r="S254" s="876">
        <f>IF(($D254-SUM('Available Energy and Dispatch'!$N254:$R254))&gt;'Available Energy and Dispatch'!$J254,'Available Energy and Dispatch'!$J254,$D254-SUM('Available Energy and Dispatch'!$N254:$R254))</f>
        <v>0</v>
      </c>
      <c r="T254" s="876">
        <f>IF(IF('Available Energy and Dispatch'!$K254=0,"0",$D254-SUM($N254:$S254))&gt;'Available Energy and Dispatch'!$K254,'Available Energy and Dispatch'!$K254,IF('Available Energy and Dispatch'!$K254=0,"0",$D254-SUM($N254:$S254)))</f>
        <v>0</v>
      </c>
      <c r="U254" s="447">
        <f t="shared" si="121"/>
        <v>-3646</v>
      </c>
    </row>
    <row r="255" spans="2:21" x14ac:dyDescent="0.25">
      <c r="B255" s="409" t="s">
        <v>46</v>
      </c>
      <c r="C255" s="410">
        <f t="shared" si="119"/>
        <v>744</v>
      </c>
      <c r="D255" s="411">
        <f>Parameters!M63</f>
        <v>3637</v>
      </c>
      <c r="E255" s="436">
        <f>IFERROR(IF(E$194="Solar",(SUMIFS('Dependable Capacity'!$F$118:$F$123,'Dependable Capacity'!$C$118:$C$123,'Available Energy and Dispatch'!$B$245)*'Available Energy and Dispatch'!E$195*'Available Energy and Dispatch'!$C255),HLOOKUP(E$194,'Dependable Capacity'!$I$112:$P$118,6,FALSE)*$C255*E$195),0)</f>
        <v>0</v>
      </c>
      <c r="F255" s="436">
        <f>IFERROR(IF(F$194="Solar",(SUMIFS('Dependable Capacity'!$F$118:$F$123,'Dependable Capacity'!$C$118:$C$123,'Available Energy and Dispatch'!$B$245)*'Available Energy and Dispatch'!F$195*'Available Energy and Dispatch'!$C255),HLOOKUP(F$194,'Dependable Capacity'!$I$112:$P$118,6,FALSE)*$C255*F$195),0)</f>
        <v>0</v>
      </c>
      <c r="G255" s="436">
        <f>IFERROR(IF(G$194="Solar",(SUMIFS('Dependable Capacity'!$F$118:$F$123,'Dependable Capacity'!$C$118:$C$123,'Available Energy and Dispatch'!$B$245)*'Available Energy and Dispatch'!G$195*'Available Energy and Dispatch'!$C255),HLOOKUP(G$194,'Dependable Capacity'!$I$112:$P$118,6,FALSE)*$C255*G$195),0)</f>
        <v>0</v>
      </c>
      <c r="H255" s="436">
        <f>IFERROR(IF(H$194="Solar",(SUMIFS('Dependable Capacity'!$F$118:$F$123,'Dependable Capacity'!$C$118:$C$123,'Available Energy and Dispatch'!$B$245)*'Available Energy and Dispatch'!H$195*'Available Energy and Dispatch'!$C255),HLOOKUP(H$194,'Dependable Capacity'!$I$112:$P$118,6,FALSE)*$C255*H$195),0)</f>
        <v>0</v>
      </c>
      <c r="I255" s="436">
        <f>IFERROR(IF(I$194="Solar",(SUMIFS('Dependable Capacity'!$F$118:$F$123,'Dependable Capacity'!$C$118:$C$123,'Available Energy and Dispatch'!$B$245)*'Available Energy and Dispatch'!I$195*'Available Energy and Dispatch'!$C255),HLOOKUP(I$194,'Dependable Capacity'!$I$112:$P$118,6,FALSE)*$C255*I$195),0)</f>
        <v>0</v>
      </c>
      <c r="J255" s="436">
        <f>IFERROR(IF(J$194="Solar",(SUMIFS('Dependable Capacity'!$F$118:$F$123,'Dependable Capacity'!$C$118:$C$123,'Available Energy and Dispatch'!$B$245)*'Available Energy and Dispatch'!J$195*'Available Energy and Dispatch'!$C255),HLOOKUP(J$194,'Dependable Capacity'!$I$112:$P$118,6,FALSE)*$C255*J$195),0)</f>
        <v>0</v>
      </c>
      <c r="K255" s="436">
        <f>IFERROR(IF(K$194="Solar",(SUMIFS('Dependable Capacity'!$F$118:$F$123,'Dependable Capacity'!$C$118:$C$123,'Available Energy and Dispatch'!$B$245)*'Available Energy and Dispatch'!K$195*'Available Energy and Dispatch'!$C255),HLOOKUP(K$194,'Dependable Capacity'!$I$112:$P$118,6,FALSE)*$C255*K$195),0)</f>
        <v>0</v>
      </c>
      <c r="L255" s="413" t="str">
        <f t="shared" si="120"/>
        <v>NO</v>
      </c>
      <c r="M255" s="106"/>
      <c r="N255" s="874">
        <f>IF('Available Energy and Dispatch'!$E255&gt;$D255,$D255,IF('Available Energy and Dispatch'!$E255&lt;$D255,'Available Energy and Dispatch'!$E255,$D255-'Available Energy and Dispatch'!$E255))</f>
        <v>0</v>
      </c>
      <c r="O255" s="875">
        <f>IF(($D255-'Available Energy and Dispatch'!$N255)&gt;'Available Energy and Dispatch'!$F255,'Available Energy and Dispatch'!$F255,$D255-'Available Energy and Dispatch'!$N255)</f>
        <v>0</v>
      </c>
      <c r="P255" s="876">
        <f>IF(($D255-SUM('Available Energy and Dispatch'!$N255:$O255))&gt;'Available Energy and Dispatch'!$G255,'Available Energy and Dispatch'!$G255,(($D255-SUM('Available Energy and Dispatch'!$N255:$O255))))</f>
        <v>0</v>
      </c>
      <c r="Q255" s="876">
        <f>IF(($D255-SUM('Available Energy and Dispatch'!$N255:$P255))&gt;'Available Energy and Dispatch'!$H255,'Available Energy and Dispatch'!$H255,($D255-SUM('Available Energy and Dispatch'!$N255:$P255)))</f>
        <v>0</v>
      </c>
      <c r="R255" s="876">
        <f>IF(($D255-SUM('Available Energy and Dispatch'!$N255:$Q255))&gt;'Available Energy and Dispatch'!$I255,'Available Energy and Dispatch'!$I255,($D255-SUM('Available Energy and Dispatch'!$N255:$Q255)))</f>
        <v>0</v>
      </c>
      <c r="S255" s="876">
        <f>IF(($D255-SUM('Available Energy and Dispatch'!$N255:$R255))&gt;'Available Energy and Dispatch'!$J255,'Available Energy and Dispatch'!$J255,$D255-SUM('Available Energy and Dispatch'!$N255:$R255))</f>
        <v>0</v>
      </c>
      <c r="T255" s="876">
        <f>IF(IF('Available Energy and Dispatch'!$K255=0,"0",$D255-SUM($N255:$S255))&gt;'Available Energy and Dispatch'!$K255,'Available Energy and Dispatch'!$K255,IF('Available Energy and Dispatch'!$K255=0,"0",$D255-SUM($N255:$S255)))</f>
        <v>0</v>
      </c>
      <c r="U255" s="447">
        <f t="shared" si="121"/>
        <v>-3637</v>
      </c>
    </row>
    <row r="256" spans="2:21" x14ac:dyDescent="0.25">
      <c r="B256" s="409" t="s">
        <v>47</v>
      </c>
      <c r="C256" s="410">
        <f t="shared" si="119"/>
        <v>720</v>
      </c>
      <c r="D256" s="411">
        <f>Parameters!M64</f>
        <v>4037</v>
      </c>
      <c r="E256" s="436">
        <f>IFERROR(IF(E$194="Solar",(SUMIFS('Dependable Capacity'!$F$118:$F$123,'Dependable Capacity'!$C$118:$C$123,'Available Energy and Dispatch'!$B$245)*'Available Energy and Dispatch'!E$195*'Available Energy and Dispatch'!$C256),HLOOKUP(E$194,'Dependable Capacity'!$I$112:$P$118,6,FALSE)*$C256*E$195),0)</f>
        <v>0</v>
      </c>
      <c r="F256" s="436">
        <f>IFERROR(IF(F$194="Solar",(SUMIFS('Dependable Capacity'!$F$118:$F$123,'Dependable Capacity'!$C$118:$C$123,'Available Energy and Dispatch'!$B$245)*'Available Energy and Dispatch'!F$195*'Available Energy and Dispatch'!$C256),HLOOKUP(F$194,'Dependable Capacity'!$I$112:$P$118,6,FALSE)*$C256*F$195),0)</f>
        <v>0</v>
      </c>
      <c r="G256" s="436">
        <f>IFERROR(IF(G$194="Solar",(SUMIFS('Dependable Capacity'!$F$118:$F$123,'Dependable Capacity'!$C$118:$C$123,'Available Energy and Dispatch'!$B$245)*'Available Energy and Dispatch'!G$195*'Available Energy and Dispatch'!$C256),HLOOKUP(G$194,'Dependable Capacity'!$I$112:$P$118,6,FALSE)*$C256*G$195),0)</f>
        <v>0</v>
      </c>
      <c r="H256" s="436">
        <f>IFERROR(IF(H$194="Solar",(SUMIFS('Dependable Capacity'!$F$118:$F$123,'Dependable Capacity'!$C$118:$C$123,'Available Energy and Dispatch'!$B$245)*'Available Energy and Dispatch'!H$195*'Available Energy and Dispatch'!$C256),HLOOKUP(H$194,'Dependable Capacity'!$I$112:$P$118,6,FALSE)*$C256*H$195),0)</f>
        <v>0</v>
      </c>
      <c r="I256" s="436">
        <f>IFERROR(IF(I$194="Solar",(SUMIFS('Dependable Capacity'!$F$118:$F$123,'Dependable Capacity'!$C$118:$C$123,'Available Energy and Dispatch'!$B$245)*'Available Energy and Dispatch'!I$195*'Available Energy and Dispatch'!$C256),HLOOKUP(I$194,'Dependable Capacity'!$I$112:$P$118,6,FALSE)*$C256*I$195),0)</f>
        <v>0</v>
      </c>
      <c r="J256" s="436">
        <f>IFERROR(IF(J$194="Solar",(SUMIFS('Dependable Capacity'!$F$118:$F$123,'Dependable Capacity'!$C$118:$C$123,'Available Energy and Dispatch'!$B$245)*'Available Energy and Dispatch'!J$195*'Available Energy and Dispatch'!$C256),HLOOKUP(J$194,'Dependable Capacity'!$I$112:$P$118,6,FALSE)*$C256*J$195),0)</f>
        <v>0</v>
      </c>
      <c r="K256" s="436">
        <f>IFERROR(IF(K$194="Solar",(SUMIFS('Dependable Capacity'!$F$118:$F$123,'Dependable Capacity'!$C$118:$C$123,'Available Energy and Dispatch'!$B$245)*'Available Energy and Dispatch'!K$195*'Available Energy and Dispatch'!$C256),HLOOKUP(K$194,'Dependable Capacity'!$I$112:$P$118,6,FALSE)*$C256*K$195),0)</f>
        <v>0</v>
      </c>
      <c r="L256" s="413" t="str">
        <f t="shared" si="120"/>
        <v>NO</v>
      </c>
      <c r="M256" s="106"/>
      <c r="N256" s="874">
        <f>IF('Available Energy and Dispatch'!$E256&gt;$D256,$D256,IF('Available Energy and Dispatch'!$E256&lt;$D256,'Available Energy and Dispatch'!$E256,$D256-'Available Energy and Dispatch'!$E256))</f>
        <v>0</v>
      </c>
      <c r="O256" s="875">
        <f>IF(($D256-'Available Energy and Dispatch'!$N256)&gt;'Available Energy and Dispatch'!$F256,'Available Energy and Dispatch'!$F256,$D256-'Available Energy and Dispatch'!$N256)</f>
        <v>0</v>
      </c>
      <c r="P256" s="876">
        <f>IF(($D256-SUM('Available Energy and Dispatch'!$N256:$O256))&gt;'Available Energy and Dispatch'!$G256,'Available Energy and Dispatch'!$G256,(($D256-SUM('Available Energy and Dispatch'!$N256:$O256))))</f>
        <v>0</v>
      </c>
      <c r="Q256" s="876">
        <f>IF(($D256-SUM('Available Energy and Dispatch'!$N256:$P256))&gt;'Available Energy and Dispatch'!$H256,'Available Energy and Dispatch'!$H256,($D256-SUM('Available Energy and Dispatch'!$N256:$P256)))</f>
        <v>0</v>
      </c>
      <c r="R256" s="876">
        <f>IF(($D256-SUM('Available Energy and Dispatch'!$N256:$Q256))&gt;'Available Energy and Dispatch'!$I256,'Available Energy and Dispatch'!$I256,($D256-SUM('Available Energy and Dispatch'!$N256:$Q256)))</f>
        <v>0</v>
      </c>
      <c r="S256" s="876">
        <f>IF(($D256-SUM('Available Energy and Dispatch'!$N256:$R256))&gt;'Available Energy and Dispatch'!$J256,'Available Energy and Dispatch'!$J256,$D256-SUM('Available Energy and Dispatch'!$N256:$R256))</f>
        <v>0</v>
      </c>
      <c r="T256" s="876">
        <f>IF(IF('Available Energy and Dispatch'!$K256=0,"0",$D256-SUM($N256:$S256))&gt;'Available Energy and Dispatch'!$K256,'Available Energy and Dispatch'!$K256,IF('Available Energy and Dispatch'!$K256=0,"0",$D256-SUM($N256:$S256)))</f>
        <v>0</v>
      </c>
      <c r="U256" s="447">
        <f t="shared" si="121"/>
        <v>-4037</v>
      </c>
    </row>
    <row r="257" spans="2:21" x14ac:dyDescent="0.25">
      <c r="B257" s="409" t="s">
        <v>48</v>
      </c>
      <c r="C257" s="410">
        <f t="shared" si="119"/>
        <v>744</v>
      </c>
      <c r="D257" s="411">
        <f>Parameters!M65</f>
        <v>4224</v>
      </c>
      <c r="E257" s="436">
        <f>IFERROR(IF(E$194="Solar",(SUMIFS('Dependable Capacity'!$F$118:$F$123,'Dependable Capacity'!$C$118:$C$123,'Available Energy and Dispatch'!$B$245)*'Available Energy and Dispatch'!E$195*'Available Energy and Dispatch'!$C257),HLOOKUP(E$194,'Dependable Capacity'!$I$112:$P$118,6,FALSE)*$C257*E$195),0)</f>
        <v>0</v>
      </c>
      <c r="F257" s="436">
        <f>IFERROR(IF(F$194="Solar",(SUMIFS('Dependable Capacity'!$F$118:$F$123,'Dependable Capacity'!$C$118:$C$123,'Available Energy and Dispatch'!$B$245)*'Available Energy and Dispatch'!F$195*'Available Energy and Dispatch'!$C257),HLOOKUP(F$194,'Dependable Capacity'!$I$112:$P$118,6,FALSE)*$C257*F$195),0)</f>
        <v>0</v>
      </c>
      <c r="G257" s="436">
        <f>IFERROR(IF(G$194="Solar",(SUMIFS('Dependable Capacity'!$F$118:$F$123,'Dependable Capacity'!$C$118:$C$123,'Available Energy and Dispatch'!$B$245)*'Available Energy and Dispatch'!G$195*'Available Energy and Dispatch'!$C257),HLOOKUP(G$194,'Dependable Capacity'!$I$112:$P$118,6,FALSE)*$C257*G$195),0)</f>
        <v>0</v>
      </c>
      <c r="H257" s="436">
        <f>IFERROR(IF(H$194="Solar",(SUMIFS('Dependable Capacity'!$F$118:$F$123,'Dependable Capacity'!$C$118:$C$123,'Available Energy and Dispatch'!$B$245)*'Available Energy and Dispatch'!H$195*'Available Energy and Dispatch'!$C257),HLOOKUP(H$194,'Dependable Capacity'!$I$112:$P$118,6,FALSE)*$C257*H$195),0)</f>
        <v>0</v>
      </c>
      <c r="I257" s="436">
        <f>IFERROR(IF(I$194="Solar",(SUMIFS('Dependable Capacity'!$F$118:$F$123,'Dependable Capacity'!$C$118:$C$123,'Available Energy and Dispatch'!$B$245)*'Available Energy and Dispatch'!I$195*'Available Energy and Dispatch'!$C257),HLOOKUP(I$194,'Dependable Capacity'!$I$112:$P$118,6,FALSE)*$C257*I$195),0)</f>
        <v>0</v>
      </c>
      <c r="J257" s="436">
        <f>IFERROR(IF(J$194="Solar",(SUMIFS('Dependable Capacity'!$F$118:$F$123,'Dependable Capacity'!$C$118:$C$123,'Available Energy and Dispatch'!$B$245)*'Available Energy and Dispatch'!J$195*'Available Energy and Dispatch'!$C257),HLOOKUP(J$194,'Dependable Capacity'!$I$112:$P$118,6,FALSE)*$C257*J$195),0)</f>
        <v>0</v>
      </c>
      <c r="K257" s="436">
        <f>IFERROR(IF(K$194="Solar",(SUMIFS('Dependable Capacity'!$F$118:$F$123,'Dependable Capacity'!$C$118:$C$123,'Available Energy and Dispatch'!$B$245)*'Available Energy and Dispatch'!K$195*'Available Energy and Dispatch'!$C257),HLOOKUP(K$194,'Dependable Capacity'!$I$112:$P$118,6,FALSE)*$C257*K$195),0)</f>
        <v>0</v>
      </c>
      <c r="L257" s="413" t="str">
        <f t="shared" si="120"/>
        <v>NO</v>
      </c>
      <c r="M257" s="106"/>
      <c r="N257" s="874">
        <f>IF('Available Energy and Dispatch'!$E257&gt;$D257,$D257,IF('Available Energy and Dispatch'!$E257&lt;$D257,'Available Energy and Dispatch'!$E257,$D257-'Available Energy and Dispatch'!$E257))</f>
        <v>0</v>
      </c>
      <c r="O257" s="875">
        <f>IF(($D257-'Available Energy and Dispatch'!$N257)&gt;'Available Energy and Dispatch'!$F257,'Available Energy and Dispatch'!$F257,$D257-'Available Energy and Dispatch'!$N257)</f>
        <v>0</v>
      </c>
      <c r="P257" s="876">
        <f>IF(($D257-SUM('Available Energy and Dispatch'!$N257:$O257))&gt;'Available Energy and Dispatch'!$G257,'Available Energy and Dispatch'!$G257,(($D257-SUM('Available Energy and Dispatch'!$N257:$O257))))</f>
        <v>0</v>
      </c>
      <c r="Q257" s="876">
        <f>IF(($D257-SUM('Available Energy and Dispatch'!$N257:$P257))&gt;'Available Energy and Dispatch'!$H257,'Available Energy and Dispatch'!$H257,($D257-SUM('Available Energy and Dispatch'!$N257:$P257)))</f>
        <v>0</v>
      </c>
      <c r="R257" s="876">
        <f>IF(($D257-SUM('Available Energy and Dispatch'!$N257:$Q257))&gt;'Available Energy and Dispatch'!$I257,'Available Energy and Dispatch'!$I257,($D257-SUM('Available Energy and Dispatch'!$N257:$Q257)))</f>
        <v>0</v>
      </c>
      <c r="S257" s="876">
        <f>IF(($D257-SUM('Available Energy and Dispatch'!$N257:$R257))&gt;'Available Energy and Dispatch'!$J257,'Available Energy and Dispatch'!$J257,$D257-SUM('Available Energy and Dispatch'!$N257:$R257))</f>
        <v>0</v>
      </c>
      <c r="T257" s="876">
        <f>IF(IF('Available Energy and Dispatch'!$K257=0,"0",$D257-SUM($N257:$S257))&gt;'Available Energy and Dispatch'!$K257,'Available Energy and Dispatch'!$K257,IF('Available Energy and Dispatch'!$K257=0,"0",$D257-SUM($N257:$S257)))</f>
        <v>0</v>
      </c>
      <c r="U257" s="447">
        <f t="shared" si="121"/>
        <v>-4224</v>
      </c>
    </row>
    <row r="258" spans="2:21" x14ac:dyDescent="0.25">
      <c r="B258" s="409" t="s">
        <v>49</v>
      </c>
      <c r="C258" s="410">
        <f t="shared" si="119"/>
        <v>720</v>
      </c>
      <c r="D258" s="411">
        <f>Parameters!M66</f>
        <v>3958</v>
      </c>
      <c r="E258" s="436">
        <f>IFERROR(IF(E$194="Solar",(SUMIFS('Dependable Capacity'!$F$118:$F$123,'Dependable Capacity'!$C$118:$C$123,'Available Energy and Dispatch'!$B$245)*'Available Energy and Dispatch'!E$195*'Available Energy and Dispatch'!$C258),HLOOKUP(E$194,'Dependable Capacity'!$I$112:$P$118,6,FALSE)*$C258*E$195),0)</f>
        <v>0</v>
      </c>
      <c r="F258" s="436">
        <f>IFERROR(IF(F$194="Solar",(SUMIFS('Dependable Capacity'!$F$118:$F$123,'Dependable Capacity'!$C$118:$C$123,'Available Energy and Dispatch'!$B$245)*'Available Energy and Dispatch'!F$195*'Available Energy and Dispatch'!$C258),HLOOKUP(F$194,'Dependable Capacity'!$I$112:$P$118,6,FALSE)*$C258*F$195),0)</f>
        <v>0</v>
      </c>
      <c r="G258" s="436">
        <f>IFERROR(IF(G$194="Solar",(SUMIFS('Dependable Capacity'!$F$118:$F$123,'Dependable Capacity'!$C$118:$C$123,'Available Energy and Dispatch'!$B$245)*'Available Energy and Dispatch'!G$195*'Available Energy and Dispatch'!$C258),HLOOKUP(G$194,'Dependable Capacity'!$I$112:$P$118,6,FALSE)*$C258*G$195),0)</f>
        <v>0</v>
      </c>
      <c r="H258" s="436">
        <f>IFERROR(IF(H$194="Solar",(SUMIFS('Dependable Capacity'!$F$118:$F$123,'Dependable Capacity'!$C$118:$C$123,'Available Energy and Dispatch'!$B$245)*'Available Energy and Dispatch'!H$195*'Available Energy and Dispatch'!$C258),HLOOKUP(H$194,'Dependable Capacity'!$I$112:$P$118,6,FALSE)*$C258*H$195),0)</f>
        <v>0</v>
      </c>
      <c r="I258" s="436">
        <f>IFERROR(IF(I$194="Solar",(SUMIFS('Dependable Capacity'!$F$118:$F$123,'Dependable Capacity'!$C$118:$C$123,'Available Energy and Dispatch'!$B$245)*'Available Energy and Dispatch'!I$195*'Available Energy and Dispatch'!$C258),HLOOKUP(I$194,'Dependable Capacity'!$I$112:$P$118,6,FALSE)*$C258*I$195),0)</f>
        <v>0</v>
      </c>
      <c r="J258" s="436">
        <f>IFERROR(IF(J$194="Solar",(SUMIFS('Dependable Capacity'!$F$118:$F$123,'Dependable Capacity'!$C$118:$C$123,'Available Energy and Dispatch'!$B$245)*'Available Energy and Dispatch'!J$195*'Available Energy and Dispatch'!$C258),HLOOKUP(J$194,'Dependable Capacity'!$I$112:$P$118,6,FALSE)*$C258*J$195),0)</f>
        <v>0</v>
      </c>
      <c r="K258" s="436">
        <f>IFERROR(IF(K$194="Solar",(SUMIFS('Dependable Capacity'!$F$118:$F$123,'Dependable Capacity'!$C$118:$C$123,'Available Energy and Dispatch'!$B$245)*'Available Energy and Dispatch'!K$195*'Available Energy and Dispatch'!$C258),HLOOKUP(K$194,'Dependable Capacity'!$I$112:$P$118,6,FALSE)*$C258*K$195),0)</f>
        <v>0</v>
      </c>
      <c r="L258" s="413" t="str">
        <f t="shared" si="120"/>
        <v>NO</v>
      </c>
      <c r="M258" s="106"/>
      <c r="N258" s="874">
        <f>IF('Available Energy and Dispatch'!$E258&gt;$D258,$D258,IF('Available Energy and Dispatch'!$E258&lt;$D258,'Available Energy and Dispatch'!$E258,$D258-'Available Energy and Dispatch'!$E258))</f>
        <v>0</v>
      </c>
      <c r="O258" s="875">
        <f>IF(($D258-'Available Energy and Dispatch'!$N258)&gt;'Available Energy and Dispatch'!$F258,'Available Energy and Dispatch'!$F258,$D258-'Available Energy and Dispatch'!$N258)</f>
        <v>0</v>
      </c>
      <c r="P258" s="876">
        <f>IF(($D258-SUM('Available Energy and Dispatch'!$N258:$O258))&gt;'Available Energy and Dispatch'!$G258,'Available Energy and Dispatch'!$G258,(($D258-SUM('Available Energy and Dispatch'!$N258:$O258))))</f>
        <v>0</v>
      </c>
      <c r="Q258" s="876">
        <f>IF(($D258-SUM('Available Energy and Dispatch'!$N258:$P258))&gt;'Available Energy and Dispatch'!$H258,'Available Energy and Dispatch'!$H258,($D258-SUM('Available Energy and Dispatch'!$N258:$P258)))</f>
        <v>0</v>
      </c>
      <c r="R258" s="876">
        <f>IF(($D258-SUM('Available Energy and Dispatch'!$N258:$Q258))&gt;'Available Energy and Dispatch'!$I258,'Available Energy and Dispatch'!$I258,($D258-SUM('Available Energy and Dispatch'!$N258:$Q258)))</f>
        <v>0</v>
      </c>
      <c r="S258" s="876">
        <f>IF(($D258-SUM('Available Energy and Dispatch'!$N258:$R258))&gt;'Available Energy and Dispatch'!$J258,'Available Energy and Dispatch'!$J258,$D258-SUM('Available Energy and Dispatch'!$N258:$R258))</f>
        <v>0</v>
      </c>
      <c r="T258" s="876">
        <f>IF(IF('Available Energy and Dispatch'!$K258=0,"0",$D258-SUM($N258:$S258))&gt;'Available Energy and Dispatch'!$K258,'Available Energy and Dispatch'!$K258,IF('Available Energy and Dispatch'!$K258=0,"0",$D258-SUM($N258:$S258)))</f>
        <v>0</v>
      </c>
      <c r="U258" s="447">
        <f t="shared" si="121"/>
        <v>-3958</v>
      </c>
    </row>
    <row r="259" spans="2:21" ht="13.8" thickBot="1" x14ac:dyDescent="0.3">
      <c r="B259" s="394"/>
      <c r="C259" s="414"/>
      <c r="D259" s="415">
        <f>SUM(D247:D258)</f>
        <v>46360</v>
      </c>
      <c r="E259" s="437">
        <f t="shared" ref="E259:K259" si="122">SUM(E247:E258)</f>
        <v>0</v>
      </c>
      <c r="F259" s="437">
        <f t="shared" si="122"/>
        <v>0</v>
      </c>
      <c r="G259" s="470">
        <f t="shared" si="122"/>
        <v>0</v>
      </c>
      <c r="H259" s="470">
        <f t="shared" si="122"/>
        <v>0</v>
      </c>
      <c r="I259" s="470">
        <f t="shared" si="122"/>
        <v>0</v>
      </c>
      <c r="J259" s="470">
        <f t="shared" si="122"/>
        <v>0</v>
      </c>
      <c r="K259" s="470">
        <f t="shared" si="122"/>
        <v>0</v>
      </c>
      <c r="L259" s="418"/>
      <c r="M259" s="106"/>
      <c r="N259" s="512">
        <f>SUM(N247:N258)</f>
        <v>0</v>
      </c>
      <c r="O259" s="513">
        <f t="shared" ref="O259" si="123">SUM(O247:O258)</f>
        <v>0</v>
      </c>
      <c r="P259" s="514">
        <f t="shared" ref="P259" si="124">SUM(P247:P258)</f>
        <v>0</v>
      </c>
      <c r="Q259" s="514">
        <f t="shared" ref="Q259" si="125">SUM(Q247:Q258)</f>
        <v>0</v>
      </c>
      <c r="R259" s="514">
        <f t="shared" ref="R259" si="126">SUM(R247:R258)</f>
        <v>0</v>
      </c>
      <c r="S259" s="514">
        <f t="shared" ref="S259" si="127">SUM(S247:S258)</f>
        <v>0</v>
      </c>
      <c r="T259" s="514">
        <f t="shared" ref="T259" si="128">SUM(T247:T258)</f>
        <v>0</v>
      </c>
      <c r="U259" s="449"/>
    </row>
    <row r="260" spans="2:21" s="53" customFormat="1" ht="13.8" thickBot="1" x14ac:dyDescent="0.3">
      <c r="B260" s="171"/>
      <c r="C260" s="184"/>
      <c r="D260" s="185"/>
      <c r="E260" s="186"/>
      <c r="F260" s="186"/>
      <c r="G260" s="185"/>
      <c r="H260" s="185"/>
      <c r="I260" s="185"/>
      <c r="J260" s="185"/>
      <c r="K260" s="185"/>
      <c r="L260" s="184"/>
      <c r="M260" s="54"/>
      <c r="N260" s="190"/>
      <c r="O260" s="191"/>
      <c r="P260" s="190"/>
      <c r="Q260" s="190"/>
      <c r="R260" s="190"/>
      <c r="S260" s="190"/>
      <c r="T260" s="190"/>
      <c r="U260" s="187"/>
    </row>
    <row r="261" spans="2:21" x14ac:dyDescent="0.25">
      <c r="B261" s="419">
        <v>2026</v>
      </c>
      <c r="C261" s="405"/>
      <c r="D261" s="420"/>
      <c r="E261" s="406"/>
      <c r="F261" s="432"/>
      <c r="G261" s="406"/>
      <c r="H261" s="406"/>
      <c r="I261" s="406"/>
      <c r="J261" s="406"/>
      <c r="K261" s="406"/>
      <c r="L261" s="423"/>
      <c r="M261" s="838" t="s">
        <v>304</v>
      </c>
      <c r="N261" s="505" t="str">
        <f>IF(N$194="Hydro",HLOOKUP(N$194,'Dependable Capacity'!$I$112:$P$118,7,FALSE),IF(N$194="Solar",HLOOKUP(N$194,'Dependable Capacity'!$I$112:$P$118,7,FALSE),IF(N$194="Biomass",HLOOKUP(N$194,'Dependable Capacity'!$I$112:$P$118,7,FALSE),IF(N$194="Biodiesel",HLOOKUP(N$194,'Dependable Capacity'!$I$112:$P$118,7,FALSE),IF(N$194="LNG",HLOOKUP(N$194,'Dependable Capacity'!$I$112:$P$118,7,FALSE),IF(N$194="Bunker",HLOOKUP(N$194,'Dependable Capacity'!$I$112:$P$118,7,FALSE),IF(N$194="LFO Diesel",HLOOKUP(N$194,'Dependable Capacity'!$I$112:$P$118,7,FALSE),"")))))))</f>
        <v/>
      </c>
      <c r="O261" s="506" t="str">
        <f>IF(O$194="Hydro",HLOOKUP(O$194,'Dependable Capacity'!$I$112:$P$118,7,FALSE),IF(O$194="Solar",HLOOKUP(O$194,'Dependable Capacity'!$I$112:$P$118,7,FALSE),IF(O$194="Biomass",HLOOKUP(O$194,'Dependable Capacity'!$I$112:$P$118,7,FALSE),IF(O$194="Biodiesel",HLOOKUP(O$194,'Dependable Capacity'!$I$112:$P$118,7,FALSE),IF(O$194="LNG",HLOOKUP(O$194,'Dependable Capacity'!$I$112:$P$118,7,FALSE),IF(O$194="Bunker",HLOOKUP(O$194,'Dependable Capacity'!$I$112:$P$118,7,FALSE),IF(O$194="LFO Diesel",HLOOKUP(O$194,'Dependable Capacity'!$I$112:$P$118,7,FALSE),"")))))))</f>
        <v/>
      </c>
      <c r="P261" s="506" t="str">
        <f>IF(P$194="Hydro",HLOOKUP(P$194,'Dependable Capacity'!$I$112:$P$118,7,FALSE),IF(P$194="Solar",HLOOKUP(P$194,'Dependable Capacity'!$I$112:$P$118,7,FALSE),IF(P$194="Biomass",HLOOKUP(P$194,'Dependable Capacity'!$I$112:$P$118,7,FALSE),IF(P$194="Biodiesel",HLOOKUP(P$194,'Dependable Capacity'!$I$112:$P$118,7,FALSE),IF(P$194="LNG",HLOOKUP(P$194,'Dependable Capacity'!$I$112:$P$118,7,FALSE),IF(P$194="Bunker",HLOOKUP(P$194,'Dependable Capacity'!$I$112:$P$118,7,FALSE),IF(P$194="LFO Diesel",HLOOKUP(P$194,'Dependable Capacity'!$I$112:$P$118,7,FALSE),"")))))))</f>
        <v/>
      </c>
      <c r="Q261" s="506" t="str">
        <f>IF(Q$194="Hydro",HLOOKUP(Q$194,'Dependable Capacity'!$I$112:$P$118,7,FALSE),IF(Q$194="Solar",HLOOKUP(Q$194,'Dependable Capacity'!$I$112:$P$118,7,FALSE),IF(Q$194="Biomass",HLOOKUP(Q$194,'Dependable Capacity'!$I$112:$P$118,7,FALSE),IF(Q$194="Biodiesel",HLOOKUP(Q$194,'Dependable Capacity'!$I$112:$P$118,7,FALSE),IF(Q$194="LNG",HLOOKUP(Q$194,'Dependable Capacity'!$I$112:$P$118,7,FALSE),IF(Q$194="Bunker",HLOOKUP(Q$194,'Dependable Capacity'!$I$112:$P$118,7,FALSE),IF(Q$194="LFO Diesel",HLOOKUP(Q$194,'Dependable Capacity'!$I$112:$P$118,7,FALSE),"")))))))</f>
        <v/>
      </c>
      <c r="R261" s="506" t="str">
        <f>IF(R$194="Hydro",HLOOKUP(R$194,'Dependable Capacity'!$I$112:$P$118,7,FALSE),IF(R$194="Solar",HLOOKUP(R$194,'Dependable Capacity'!$I$112:$P$118,7,FALSE),IF(R$194="Biomass",HLOOKUP(R$194,'Dependable Capacity'!$I$112:$P$118,7,FALSE),IF(R$194="Biodiesel",HLOOKUP(R$194,'Dependable Capacity'!$I$112:$P$118,7,FALSE),IF(R$194="LNG",HLOOKUP(R$194,'Dependable Capacity'!$I$112:$P$118,7,FALSE),IF(R$194="Bunker",HLOOKUP(R$194,'Dependable Capacity'!$I$112:$P$118,7,FALSE),IF(R$194="LFO Diesel",HLOOKUP(R$194,'Dependable Capacity'!$I$112:$P$118,7,FALSE),"")))))))</f>
        <v/>
      </c>
      <c r="S261" s="506" t="str">
        <f>IF(S$194="Hydro",HLOOKUP(S$194,'Dependable Capacity'!$I$112:$P$118,7,FALSE),IF(S$194="Solar",HLOOKUP(S$194,'Dependable Capacity'!$I$112:$P$118,7,FALSE),IF(S$194="Biomass",HLOOKUP(S$194,'Dependable Capacity'!$I$112:$P$118,7,FALSE),IF(S$194="Biodiesel",HLOOKUP(S$194,'Dependable Capacity'!$I$112:$P$118,7,FALSE),IF(S$194="LNG",HLOOKUP(S$194,'Dependable Capacity'!$I$112:$P$118,7,FALSE),IF(S$194="Bunker",HLOOKUP(S$194,'Dependable Capacity'!$I$112:$P$118,7,FALSE),IF(S$194="LFO Diesel",HLOOKUP(S$194,'Dependable Capacity'!$I$112:$P$118,7,FALSE),"")))))))</f>
        <v/>
      </c>
      <c r="T261" s="506" t="str">
        <f>IF(T$194="Hydro",HLOOKUP(T$194,'Dependable Capacity'!$I$112:$P$118,7,FALSE),IF(T$194="Solar",HLOOKUP(T$194,'Dependable Capacity'!$I$112:$P$118,7,FALSE),IF(T$194="Biomass",HLOOKUP(T$194,'Dependable Capacity'!$I$112:$P$118,7,FALSE),IF(T$194="Biodiesel",HLOOKUP(T$194,'Dependable Capacity'!$I$112:$P$118,7,FALSE),IF(T$194="LNG",HLOOKUP(T$194,'Dependable Capacity'!$I$112:$P$118,7,FALSE),IF(T$194="Bunker",HLOOKUP(T$194,'Dependable Capacity'!$I$112:$P$118,7,FALSE),IF(T$194="LFO Diesel",HLOOKUP(T$194,'Dependable Capacity'!$I$112:$P$118,7,FALSE),"")))))))</f>
        <v/>
      </c>
      <c r="U261" s="507"/>
    </row>
    <row r="262" spans="2:21" x14ac:dyDescent="0.25">
      <c r="B262" s="424"/>
      <c r="C262" s="410"/>
      <c r="D262" s="425"/>
      <c r="E262" s="411"/>
      <c r="F262" s="433"/>
      <c r="G262" s="411"/>
      <c r="H262" s="411"/>
      <c r="I262" s="411"/>
      <c r="J262" s="411"/>
      <c r="K262" s="411"/>
      <c r="L262" s="429"/>
      <c r="M262" s="838" t="s">
        <v>303</v>
      </c>
      <c r="N262" s="508" t="str">
        <f>IFERROR(N275/8760/N261,"")</f>
        <v/>
      </c>
      <c r="O262" s="504" t="str">
        <f t="shared" ref="O262:T262" si="129">IFERROR(O275/8760/O261,"")</f>
        <v/>
      </c>
      <c r="P262" s="504" t="str">
        <f t="shared" si="129"/>
        <v/>
      </c>
      <c r="Q262" s="504" t="str">
        <f t="shared" si="129"/>
        <v/>
      </c>
      <c r="R262" s="504" t="str">
        <f t="shared" si="129"/>
        <v/>
      </c>
      <c r="S262" s="504" t="str">
        <f t="shared" si="129"/>
        <v/>
      </c>
      <c r="T262" s="504" t="str">
        <f t="shared" si="129"/>
        <v/>
      </c>
      <c r="U262" s="509"/>
    </row>
    <row r="263" spans="2:21" x14ac:dyDescent="0.25">
      <c r="B263" s="409" t="s">
        <v>38</v>
      </c>
      <c r="C263" s="410">
        <f t="shared" ref="C263:C274" si="130">C247</f>
        <v>744</v>
      </c>
      <c r="D263" s="411">
        <f>Parameters!O55</f>
        <v>3708</v>
      </c>
      <c r="E263" s="438">
        <f>IFERROR(IF(E$194="Solar",(SUMIFS('Dependable Capacity'!$F$118:$F$123,'Dependable Capacity'!$C$118:$C$123,'Available Energy and Dispatch'!$B$261)*'Available Energy and Dispatch'!E$195*'Available Energy and Dispatch'!$C263),HLOOKUP(E$194,'Dependable Capacity'!$I$112:$P$118,7,FALSE)*$C263*E$195),0)</f>
        <v>0</v>
      </c>
      <c r="F263" s="438">
        <f>IFERROR(IF(F$194="Solar",(SUMIFS('Dependable Capacity'!$F$118:$F$123,'Dependable Capacity'!$C$118:$C$123,'Available Energy and Dispatch'!$B$261)*'Available Energy and Dispatch'!F$195*'Available Energy and Dispatch'!$C263),HLOOKUP(F$194,'Dependable Capacity'!$I$112:$P$118,7,FALSE)*$C263*F$195),0)</f>
        <v>0</v>
      </c>
      <c r="G263" s="438">
        <f>IFERROR(IF(G$194="Solar",(SUMIFS('Dependable Capacity'!$F$118:$F$123,'Dependable Capacity'!$C$118:$C$123,'Available Energy and Dispatch'!$B$261)*'Available Energy and Dispatch'!G$195*'Available Energy and Dispatch'!$C263),HLOOKUP(G$194,'Dependable Capacity'!$I$112:$P$118,7,FALSE)*$C263*G$195),0)</f>
        <v>0</v>
      </c>
      <c r="H263" s="438">
        <f>IFERROR(IF(H$194="Solar",(SUMIFS('Dependable Capacity'!$F$118:$F$123,'Dependable Capacity'!$C$118:$C$123,'Available Energy and Dispatch'!$B$261)*'Available Energy and Dispatch'!H$195*'Available Energy and Dispatch'!$C263),HLOOKUP(H$194,'Dependable Capacity'!$I$112:$P$118,7,FALSE)*$C263*H$195),0)</f>
        <v>0</v>
      </c>
      <c r="I263" s="438">
        <f>IFERROR(IF(I$194="Solar",(SUMIFS('Dependable Capacity'!$F$118:$F$123,'Dependable Capacity'!$C$118:$C$123,'Available Energy and Dispatch'!$B$261)*'Available Energy and Dispatch'!I$195*'Available Energy and Dispatch'!$C263),HLOOKUP(I$194,'Dependable Capacity'!$I$112:$P$118,7,FALSE)*$C263*I$195),0)</f>
        <v>0</v>
      </c>
      <c r="J263" s="438">
        <f>IFERROR(IF(J$194="Solar",(SUMIFS('Dependable Capacity'!$F$118:$F$123,'Dependable Capacity'!$C$118:$C$123,'Available Energy and Dispatch'!$B$261)*'Available Energy and Dispatch'!J$195*'Available Energy and Dispatch'!$C263),HLOOKUP(J$194,'Dependable Capacity'!$I$112:$P$118,7,FALSE)*$C263*J$195),0)</f>
        <v>0</v>
      </c>
      <c r="K263" s="438">
        <f>IFERROR(IF(K$194="Solar",(SUMIFS('Dependable Capacity'!$F$118:$F$123,'Dependable Capacity'!$C$118:$C$123,'Available Energy and Dispatch'!$B$261)*'Available Energy and Dispatch'!K$195*'Available Energy and Dispatch'!$C263),HLOOKUP(K$194,'Dependable Capacity'!$I$112:$P$118,7,FALSE)*$C263*K$195),0)</f>
        <v>0</v>
      </c>
      <c r="L263" s="413" t="str">
        <f t="shared" ref="L263:L274" si="131">IF(SUM($E263:$K263)&gt;=$D263,"YES","NO")</f>
        <v>NO</v>
      </c>
      <c r="M263" s="106"/>
      <c r="N263" s="877">
        <f>IF('Available Energy and Dispatch'!$E263&gt;$D263,$D263,IF('Available Energy and Dispatch'!$E263&lt;$D263,'Available Energy and Dispatch'!$E263,$D263-'Available Energy and Dispatch'!$E263))</f>
        <v>0</v>
      </c>
      <c r="O263" s="878">
        <f>IF(($D263-'Available Energy and Dispatch'!$N263)&gt;'Available Energy and Dispatch'!$F263,'Available Energy and Dispatch'!$F263,$D263-'Available Energy and Dispatch'!$N263)</f>
        <v>0</v>
      </c>
      <c r="P263" s="879">
        <f>IF(($D263-SUM('Available Energy and Dispatch'!$N263:$O263))&gt;'Available Energy and Dispatch'!$G263,'Available Energy and Dispatch'!$G263,(($D263-SUM('Available Energy and Dispatch'!$N263:$O263))))</f>
        <v>0</v>
      </c>
      <c r="Q263" s="879">
        <f>IF(($D263-SUM('Available Energy and Dispatch'!$N263:$P263))&gt;'Available Energy and Dispatch'!$H263,'Available Energy and Dispatch'!$H263,($D263-SUM('Available Energy and Dispatch'!$N263:$P263)))</f>
        <v>0</v>
      </c>
      <c r="R263" s="879">
        <f>IF(($D263-SUM('Available Energy and Dispatch'!$N263:$Q263))&gt;'Available Energy and Dispatch'!$I263,'Available Energy and Dispatch'!$I263,($D263-SUM('Available Energy and Dispatch'!$N263:$Q263)))</f>
        <v>0</v>
      </c>
      <c r="S263" s="879">
        <f>IF(($D263-SUM('Available Energy and Dispatch'!$N263:$R263))&gt;'Available Energy and Dispatch'!$J263,'Available Energy and Dispatch'!$J263,$D263-SUM('Available Energy and Dispatch'!$N263:$R263))</f>
        <v>0</v>
      </c>
      <c r="T263" s="879">
        <f>IF(IF('Available Energy and Dispatch'!$K263=0,"0",$D263-SUM($N263:$S263))&gt;'Available Energy and Dispatch'!$K263,'Available Energy and Dispatch'!$K263,IF('Available Energy and Dispatch'!$K263=0,"0",$D263-SUM($N263:$S263)))</f>
        <v>0</v>
      </c>
      <c r="U263" s="447">
        <f t="shared" ref="U263:U274" si="132">SUM(N263:T263)-$D263</f>
        <v>-3708</v>
      </c>
    </row>
    <row r="264" spans="2:21" x14ac:dyDescent="0.25">
      <c r="B264" s="409" t="s">
        <v>39</v>
      </c>
      <c r="C264" s="410">
        <f t="shared" si="130"/>
        <v>744</v>
      </c>
      <c r="D264" s="411">
        <f>Parameters!O56</f>
        <v>3814</v>
      </c>
      <c r="E264" s="438">
        <f>IFERROR(IF(E$194="Solar",(SUMIFS('Dependable Capacity'!$F$118:$F$123,'Dependable Capacity'!$C$118:$C$123,'Available Energy and Dispatch'!$B$261)*'Available Energy and Dispatch'!E$195*'Available Energy and Dispatch'!$C264),HLOOKUP(E$194,'Dependable Capacity'!$I$112:$P$118,7,FALSE)*$C264*E$195),0)</f>
        <v>0</v>
      </c>
      <c r="F264" s="438">
        <f>IFERROR(IF(F$194="Solar",(SUMIFS('Dependable Capacity'!$F$118:$F$123,'Dependable Capacity'!$C$118:$C$123,'Available Energy and Dispatch'!$B$261)*'Available Energy and Dispatch'!F$195*'Available Energy and Dispatch'!$C264),HLOOKUP(F$194,'Dependable Capacity'!$I$112:$P$118,7,FALSE)*$C264*F$195),0)</f>
        <v>0</v>
      </c>
      <c r="G264" s="438">
        <f>IFERROR(IF(G$194="Solar",(SUMIFS('Dependable Capacity'!$F$118:$F$123,'Dependable Capacity'!$C$118:$C$123,'Available Energy and Dispatch'!$B$261)*'Available Energy and Dispatch'!G$195*'Available Energy and Dispatch'!$C264),HLOOKUP(G$194,'Dependable Capacity'!$I$112:$P$118,7,FALSE)*$C264*G$195),0)</f>
        <v>0</v>
      </c>
      <c r="H264" s="438">
        <f>IFERROR(IF(H$194="Solar",(SUMIFS('Dependable Capacity'!$F$118:$F$123,'Dependable Capacity'!$C$118:$C$123,'Available Energy and Dispatch'!$B$261)*'Available Energy and Dispatch'!H$195*'Available Energy and Dispatch'!$C264),HLOOKUP(H$194,'Dependable Capacity'!$I$112:$P$118,7,FALSE)*$C264*H$195),0)</f>
        <v>0</v>
      </c>
      <c r="I264" s="438">
        <f>IFERROR(IF(I$194="Solar",(SUMIFS('Dependable Capacity'!$F$118:$F$123,'Dependable Capacity'!$C$118:$C$123,'Available Energy and Dispatch'!$B$261)*'Available Energy and Dispatch'!I$195*'Available Energy and Dispatch'!$C264),HLOOKUP(I$194,'Dependable Capacity'!$I$112:$P$118,7,FALSE)*$C264*I$195),0)</f>
        <v>0</v>
      </c>
      <c r="J264" s="438">
        <f>IFERROR(IF(J$194="Solar",(SUMIFS('Dependable Capacity'!$F$118:$F$123,'Dependable Capacity'!$C$118:$C$123,'Available Energy and Dispatch'!$B$261)*'Available Energy and Dispatch'!J$195*'Available Energy and Dispatch'!$C264),HLOOKUP(J$194,'Dependable Capacity'!$I$112:$P$118,7,FALSE)*$C264*J$195),0)</f>
        <v>0</v>
      </c>
      <c r="K264" s="438">
        <f>IFERROR(IF(K$194="Solar",(SUMIFS('Dependable Capacity'!$F$118:$F$123,'Dependable Capacity'!$C$118:$C$123,'Available Energy and Dispatch'!$B$261)*'Available Energy and Dispatch'!K$195*'Available Energy and Dispatch'!$C264),HLOOKUP(K$194,'Dependable Capacity'!$I$112:$P$118,7,FALSE)*$C264*K$195),0)</f>
        <v>0</v>
      </c>
      <c r="L264" s="413" t="str">
        <f t="shared" si="131"/>
        <v>NO</v>
      </c>
      <c r="M264" s="106"/>
      <c r="N264" s="877">
        <f>IF('Available Energy and Dispatch'!$E264&gt;$D264,$D264,IF('Available Energy and Dispatch'!$E264&lt;$D264,'Available Energy and Dispatch'!$E264,$D264-'Available Energy and Dispatch'!$E264))</f>
        <v>0</v>
      </c>
      <c r="O264" s="878">
        <f>IF(($D264-'Available Energy and Dispatch'!$N264)&gt;'Available Energy and Dispatch'!$F264,'Available Energy and Dispatch'!$F264,$D264-'Available Energy and Dispatch'!$N264)</f>
        <v>0</v>
      </c>
      <c r="P264" s="879">
        <f>IF(($D264-SUM('Available Energy and Dispatch'!$N264:$O264))&gt;'Available Energy and Dispatch'!$G264,'Available Energy and Dispatch'!$G264,(($D264-SUM('Available Energy and Dispatch'!$N264:$O264))))</f>
        <v>0</v>
      </c>
      <c r="Q264" s="879">
        <f>IF(($D264-SUM('Available Energy and Dispatch'!$N264:$P264))&gt;'Available Energy and Dispatch'!$H264,'Available Energy and Dispatch'!$H264,($D264-SUM('Available Energy and Dispatch'!$N264:$P264)))</f>
        <v>0</v>
      </c>
      <c r="R264" s="879">
        <f>IF(($D264-SUM('Available Energy and Dispatch'!$N264:$Q264))&gt;'Available Energy and Dispatch'!$I264,'Available Energy and Dispatch'!$I264,($D264-SUM('Available Energy and Dispatch'!$N264:$Q264)))</f>
        <v>0</v>
      </c>
      <c r="S264" s="879">
        <f>IF(($D264-SUM('Available Energy and Dispatch'!$N264:$R264))&gt;'Available Energy and Dispatch'!$J264,'Available Energy and Dispatch'!$J264,$D264-SUM('Available Energy and Dispatch'!$N264:$R264))</f>
        <v>0</v>
      </c>
      <c r="T264" s="879">
        <f>IF(IF('Available Energy and Dispatch'!$K264=0,"0",$D264-SUM($N264:$S264))&gt;'Available Energy and Dispatch'!$K264,'Available Energy and Dispatch'!$K264,IF('Available Energy and Dispatch'!$K264=0,"0",$D264-SUM($N264:$S264)))</f>
        <v>0</v>
      </c>
      <c r="U264" s="447">
        <f t="shared" si="132"/>
        <v>-3814</v>
      </c>
    </row>
    <row r="265" spans="2:21" x14ac:dyDescent="0.25">
      <c r="B265" s="409" t="s">
        <v>40</v>
      </c>
      <c r="C265" s="410">
        <f t="shared" si="130"/>
        <v>672</v>
      </c>
      <c r="D265" s="411">
        <f>Parameters!O57</f>
        <v>3740</v>
      </c>
      <c r="E265" s="438">
        <f>IFERROR(IF(E$194="Solar",(SUMIFS('Dependable Capacity'!$F$118:$F$123,'Dependable Capacity'!$C$118:$C$123,'Available Energy and Dispatch'!$B$261)*'Available Energy and Dispatch'!E$195*'Available Energy and Dispatch'!$C265),HLOOKUP(E$194,'Dependable Capacity'!$I$112:$P$118,7,FALSE)*$C265*E$195),0)</f>
        <v>0</v>
      </c>
      <c r="F265" s="438">
        <f>IFERROR(IF(F$194="Solar",(SUMIFS('Dependable Capacity'!$F$118:$F$123,'Dependable Capacity'!$C$118:$C$123,'Available Energy and Dispatch'!$B$261)*'Available Energy and Dispatch'!F$195*'Available Energy and Dispatch'!$C265),HLOOKUP(F$194,'Dependable Capacity'!$I$112:$P$118,7,FALSE)*$C265*F$195),0)</f>
        <v>0</v>
      </c>
      <c r="G265" s="438">
        <f>IFERROR(IF(G$194="Solar",(SUMIFS('Dependable Capacity'!$F$118:$F$123,'Dependable Capacity'!$C$118:$C$123,'Available Energy and Dispatch'!$B$261)*'Available Energy and Dispatch'!G$195*'Available Energy and Dispatch'!$C265),HLOOKUP(G$194,'Dependable Capacity'!$I$112:$P$118,7,FALSE)*$C265*G$195),0)</f>
        <v>0</v>
      </c>
      <c r="H265" s="438">
        <f>IFERROR(IF(H$194="Solar",(SUMIFS('Dependable Capacity'!$F$118:$F$123,'Dependable Capacity'!$C$118:$C$123,'Available Energy and Dispatch'!$B$261)*'Available Energy and Dispatch'!H$195*'Available Energy and Dispatch'!$C265),HLOOKUP(H$194,'Dependable Capacity'!$I$112:$P$118,7,FALSE)*$C265*H$195),0)</f>
        <v>0</v>
      </c>
      <c r="I265" s="438">
        <f>IFERROR(IF(I$194="Solar",(SUMIFS('Dependable Capacity'!$F$118:$F$123,'Dependable Capacity'!$C$118:$C$123,'Available Energy and Dispatch'!$B$261)*'Available Energy and Dispatch'!I$195*'Available Energy and Dispatch'!$C265),HLOOKUP(I$194,'Dependable Capacity'!$I$112:$P$118,7,FALSE)*$C265*I$195),0)</f>
        <v>0</v>
      </c>
      <c r="J265" s="438">
        <f>IFERROR(IF(J$194="Solar",(SUMIFS('Dependable Capacity'!$F$118:$F$123,'Dependable Capacity'!$C$118:$C$123,'Available Energy and Dispatch'!$B$261)*'Available Energy and Dispatch'!J$195*'Available Energy and Dispatch'!$C265),HLOOKUP(J$194,'Dependable Capacity'!$I$112:$P$118,7,FALSE)*$C265*J$195),0)</f>
        <v>0</v>
      </c>
      <c r="K265" s="438">
        <f>IFERROR(IF(K$194="Solar",(SUMIFS('Dependable Capacity'!$F$118:$F$123,'Dependable Capacity'!$C$118:$C$123,'Available Energy and Dispatch'!$B$261)*'Available Energy and Dispatch'!K$195*'Available Energy and Dispatch'!$C265),HLOOKUP(K$194,'Dependable Capacity'!$I$112:$P$118,7,FALSE)*$C265*K$195),0)</f>
        <v>0</v>
      </c>
      <c r="L265" s="413" t="str">
        <f t="shared" si="131"/>
        <v>NO</v>
      </c>
      <c r="M265" s="106"/>
      <c r="N265" s="877">
        <f>IF('Available Energy and Dispatch'!$E265&gt;$D265,$D265,IF('Available Energy and Dispatch'!$E265&lt;$D265,'Available Energy and Dispatch'!$E265,$D265-'Available Energy and Dispatch'!$E265))</f>
        <v>0</v>
      </c>
      <c r="O265" s="878">
        <f>IF(($D265-'Available Energy and Dispatch'!$N265)&gt;'Available Energy and Dispatch'!$F265,'Available Energy and Dispatch'!$F265,$D265-'Available Energy and Dispatch'!$N265)</f>
        <v>0</v>
      </c>
      <c r="P265" s="879">
        <f>IF(($D265-SUM('Available Energy and Dispatch'!$N265:$O265))&gt;'Available Energy and Dispatch'!$G265,'Available Energy and Dispatch'!$G265,(($D265-SUM('Available Energy and Dispatch'!$N265:$O265))))</f>
        <v>0</v>
      </c>
      <c r="Q265" s="879">
        <f>IF(($D265-SUM('Available Energy and Dispatch'!$N265:$P265))&gt;'Available Energy and Dispatch'!$H265,'Available Energy and Dispatch'!$H265,($D265-SUM('Available Energy and Dispatch'!$N265:$P265)))</f>
        <v>0</v>
      </c>
      <c r="R265" s="879">
        <f>IF(($D265-SUM('Available Energy and Dispatch'!$N265:$Q265))&gt;'Available Energy and Dispatch'!$I265,'Available Energy and Dispatch'!$I265,($D265-SUM('Available Energy and Dispatch'!$N265:$Q265)))</f>
        <v>0</v>
      </c>
      <c r="S265" s="879">
        <f>IF(($D265-SUM('Available Energy and Dispatch'!$N265:$R265))&gt;'Available Energy and Dispatch'!$J265,'Available Energy and Dispatch'!$J265,$D265-SUM('Available Energy and Dispatch'!$N265:$R265))</f>
        <v>0</v>
      </c>
      <c r="T265" s="879">
        <f>IF(IF('Available Energy and Dispatch'!$K265=0,"0",$D265-SUM($N265:$S265))&gt;'Available Energy and Dispatch'!$K265,'Available Energy and Dispatch'!$K265,IF('Available Energy and Dispatch'!$K265=0,"0",$D265-SUM($N265:$S265)))</f>
        <v>0</v>
      </c>
      <c r="U265" s="447">
        <f t="shared" si="132"/>
        <v>-3740</v>
      </c>
    </row>
    <row r="266" spans="2:21" x14ac:dyDescent="0.25">
      <c r="B266" s="409" t="s">
        <v>41</v>
      </c>
      <c r="C266" s="410">
        <f t="shared" si="130"/>
        <v>744</v>
      </c>
      <c r="D266" s="411">
        <f>Parameters!O58</f>
        <v>4393</v>
      </c>
      <c r="E266" s="438">
        <f>IFERROR(IF(E$194="Solar",(SUMIFS('Dependable Capacity'!$F$118:$F$123,'Dependable Capacity'!$C$118:$C$123,'Available Energy and Dispatch'!$B$261)*'Available Energy and Dispatch'!E$195*'Available Energy and Dispatch'!$C266),HLOOKUP(E$194,'Dependable Capacity'!$I$112:$P$118,7,FALSE)*$C266*E$195),0)</f>
        <v>0</v>
      </c>
      <c r="F266" s="438">
        <f>IFERROR(IF(F$194="Solar",(SUMIFS('Dependable Capacity'!$F$118:$F$123,'Dependable Capacity'!$C$118:$C$123,'Available Energy and Dispatch'!$B$261)*'Available Energy and Dispatch'!F$195*'Available Energy and Dispatch'!$C266),HLOOKUP(F$194,'Dependable Capacity'!$I$112:$P$118,7,FALSE)*$C266*F$195),0)</f>
        <v>0</v>
      </c>
      <c r="G266" s="438">
        <f>IFERROR(IF(G$194="Solar",(SUMIFS('Dependable Capacity'!$F$118:$F$123,'Dependable Capacity'!$C$118:$C$123,'Available Energy and Dispatch'!$B$261)*'Available Energy and Dispatch'!G$195*'Available Energy and Dispatch'!$C266),HLOOKUP(G$194,'Dependable Capacity'!$I$112:$P$118,7,FALSE)*$C266*G$195),0)</f>
        <v>0</v>
      </c>
      <c r="H266" s="438">
        <f>IFERROR(IF(H$194="Solar",(SUMIFS('Dependable Capacity'!$F$118:$F$123,'Dependable Capacity'!$C$118:$C$123,'Available Energy and Dispatch'!$B$261)*'Available Energy and Dispatch'!H$195*'Available Energy and Dispatch'!$C266),HLOOKUP(H$194,'Dependable Capacity'!$I$112:$P$118,7,FALSE)*$C266*H$195),0)</f>
        <v>0</v>
      </c>
      <c r="I266" s="438">
        <f>IFERROR(IF(I$194="Solar",(SUMIFS('Dependable Capacity'!$F$118:$F$123,'Dependable Capacity'!$C$118:$C$123,'Available Energy and Dispatch'!$B$261)*'Available Energy and Dispatch'!I$195*'Available Energy and Dispatch'!$C266),HLOOKUP(I$194,'Dependable Capacity'!$I$112:$P$118,7,FALSE)*$C266*I$195),0)</f>
        <v>0</v>
      </c>
      <c r="J266" s="438">
        <f>IFERROR(IF(J$194="Solar",(SUMIFS('Dependable Capacity'!$F$118:$F$123,'Dependable Capacity'!$C$118:$C$123,'Available Energy and Dispatch'!$B$261)*'Available Energy and Dispatch'!J$195*'Available Energy and Dispatch'!$C266),HLOOKUP(J$194,'Dependable Capacity'!$I$112:$P$118,7,FALSE)*$C266*J$195),0)</f>
        <v>0</v>
      </c>
      <c r="K266" s="438">
        <f>IFERROR(IF(K$194="Solar",(SUMIFS('Dependable Capacity'!$F$118:$F$123,'Dependable Capacity'!$C$118:$C$123,'Available Energy and Dispatch'!$B$261)*'Available Energy and Dispatch'!K$195*'Available Energy and Dispatch'!$C266),HLOOKUP(K$194,'Dependable Capacity'!$I$112:$P$118,7,FALSE)*$C266*K$195),0)</f>
        <v>0</v>
      </c>
      <c r="L266" s="413" t="str">
        <f t="shared" si="131"/>
        <v>NO</v>
      </c>
      <c r="M266" s="106"/>
      <c r="N266" s="877">
        <f>IF('Available Energy and Dispatch'!$E266&gt;$D266,$D266,IF('Available Energy and Dispatch'!$E266&lt;$D266,'Available Energy and Dispatch'!$E266,$D266-'Available Energy and Dispatch'!$E266))</f>
        <v>0</v>
      </c>
      <c r="O266" s="878">
        <f>IF(($D266-'Available Energy and Dispatch'!$N266)&gt;'Available Energy and Dispatch'!$F266,'Available Energy and Dispatch'!$F266,$D266-'Available Energy and Dispatch'!$N266)</f>
        <v>0</v>
      </c>
      <c r="P266" s="879">
        <f>IF(($D266-SUM('Available Energy and Dispatch'!$N266:$O266))&gt;'Available Energy and Dispatch'!$G266,'Available Energy and Dispatch'!$G266,(($D266-SUM('Available Energy and Dispatch'!$N266:$O266))))</f>
        <v>0</v>
      </c>
      <c r="Q266" s="879">
        <f>IF(($D266-SUM('Available Energy and Dispatch'!$N266:$P266))&gt;'Available Energy and Dispatch'!$H266,'Available Energy and Dispatch'!$H266,($D266-SUM('Available Energy and Dispatch'!$N266:$P266)))</f>
        <v>0</v>
      </c>
      <c r="R266" s="879">
        <f>IF(($D266-SUM('Available Energy and Dispatch'!$N266:$Q266))&gt;'Available Energy and Dispatch'!$I266,'Available Energy and Dispatch'!$I266,($D266-SUM('Available Energy and Dispatch'!$N266:$Q266)))</f>
        <v>0</v>
      </c>
      <c r="S266" s="879">
        <f>IF(($D266-SUM('Available Energy and Dispatch'!$N266:$R266))&gt;'Available Energy and Dispatch'!$J266,'Available Energy and Dispatch'!$J266,$D266-SUM('Available Energy and Dispatch'!$N266:$R266))</f>
        <v>0</v>
      </c>
      <c r="T266" s="879">
        <f>IF(IF('Available Energy and Dispatch'!$K266=0,"0",$D266-SUM($N266:$S266))&gt;'Available Energy and Dispatch'!$K266,'Available Energy and Dispatch'!$K266,IF('Available Energy and Dispatch'!$K266=0,"0",$D266-SUM($N266:$S266)))</f>
        <v>0</v>
      </c>
      <c r="U266" s="447">
        <f t="shared" si="132"/>
        <v>-4393</v>
      </c>
    </row>
    <row r="267" spans="2:21" x14ac:dyDescent="0.25">
      <c r="B267" s="409" t="s">
        <v>42</v>
      </c>
      <c r="C267" s="410">
        <f t="shared" si="130"/>
        <v>720</v>
      </c>
      <c r="D267" s="411">
        <f>Parameters!O59</f>
        <v>4753</v>
      </c>
      <c r="E267" s="438">
        <f>IFERROR(IF(E$194="Solar",(SUMIFS('Dependable Capacity'!$F$118:$F$123,'Dependable Capacity'!$C$118:$C$123,'Available Energy and Dispatch'!$B$261)*'Available Energy and Dispatch'!E$195*'Available Energy and Dispatch'!$C267),HLOOKUP(E$194,'Dependable Capacity'!$I$112:$P$118,7,FALSE)*$C267*E$195),0)</f>
        <v>0</v>
      </c>
      <c r="F267" s="438">
        <f>IFERROR(IF(F$194="Solar",(SUMIFS('Dependable Capacity'!$F$118:$F$123,'Dependable Capacity'!$C$118:$C$123,'Available Energy and Dispatch'!$B$261)*'Available Energy and Dispatch'!F$195*'Available Energy and Dispatch'!$C267),HLOOKUP(F$194,'Dependable Capacity'!$I$112:$P$118,7,FALSE)*$C267*F$195),0)</f>
        <v>0</v>
      </c>
      <c r="G267" s="438">
        <f>IFERROR(IF(G$194="Solar",(SUMIFS('Dependable Capacity'!$F$118:$F$123,'Dependable Capacity'!$C$118:$C$123,'Available Energy and Dispatch'!$B$261)*'Available Energy and Dispatch'!G$195*'Available Energy and Dispatch'!$C267),HLOOKUP(G$194,'Dependable Capacity'!$I$112:$P$118,7,FALSE)*$C267*G$195),0)</f>
        <v>0</v>
      </c>
      <c r="H267" s="438">
        <f>IFERROR(IF(H$194="Solar",(SUMIFS('Dependable Capacity'!$F$118:$F$123,'Dependable Capacity'!$C$118:$C$123,'Available Energy and Dispatch'!$B$261)*'Available Energy and Dispatch'!H$195*'Available Energy and Dispatch'!$C267),HLOOKUP(H$194,'Dependable Capacity'!$I$112:$P$118,7,FALSE)*$C267*H$195),0)</f>
        <v>0</v>
      </c>
      <c r="I267" s="438">
        <f>IFERROR(IF(I$194="Solar",(SUMIFS('Dependable Capacity'!$F$118:$F$123,'Dependable Capacity'!$C$118:$C$123,'Available Energy and Dispatch'!$B$261)*'Available Energy and Dispatch'!I$195*'Available Energy and Dispatch'!$C267),HLOOKUP(I$194,'Dependable Capacity'!$I$112:$P$118,7,FALSE)*$C267*I$195),0)</f>
        <v>0</v>
      </c>
      <c r="J267" s="438">
        <f>IFERROR(IF(J$194="Solar",(SUMIFS('Dependable Capacity'!$F$118:$F$123,'Dependable Capacity'!$C$118:$C$123,'Available Energy and Dispatch'!$B$261)*'Available Energy and Dispatch'!J$195*'Available Energy and Dispatch'!$C267),HLOOKUP(J$194,'Dependable Capacity'!$I$112:$P$118,7,FALSE)*$C267*J$195),0)</f>
        <v>0</v>
      </c>
      <c r="K267" s="438">
        <f>IFERROR(IF(K$194="Solar",(SUMIFS('Dependable Capacity'!$F$118:$F$123,'Dependable Capacity'!$C$118:$C$123,'Available Energy and Dispatch'!$B$261)*'Available Energy and Dispatch'!K$195*'Available Energy and Dispatch'!$C267),HLOOKUP(K$194,'Dependable Capacity'!$I$112:$P$118,7,FALSE)*$C267*K$195),0)</f>
        <v>0</v>
      </c>
      <c r="L267" s="413" t="str">
        <f t="shared" si="131"/>
        <v>NO</v>
      </c>
      <c r="M267" s="106"/>
      <c r="N267" s="877">
        <f>IF('Available Energy and Dispatch'!$E267&gt;$D267,$D267,IF('Available Energy and Dispatch'!$E267&lt;$D267,'Available Energy and Dispatch'!$E267,$D267-'Available Energy and Dispatch'!$E267))</f>
        <v>0</v>
      </c>
      <c r="O267" s="878">
        <f>IF(($D267-'Available Energy and Dispatch'!$N267)&gt;'Available Energy and Dispatch'!$F267,'Available Energy and Dispatch'!$F267,$D267-'Available Energy and Dispatch'!$N267)</f>
        <v>0</v>
      </c>
      <c r="P267" s="879">
        <f>IF(($D267-SUM('Available Energy and Dispatch'!$N267:$O267))&gt;'Available Energy and Dispatch'!$G267,'Available Energy and Dispatch'!$G267,(($D267-SUM('Available Energy and Dispatch'!$N267:$O267))))</f>
        <v>0</v>
      </c>
      <c r="Q267" s="879">
        <f>IF(($D267-SUM('Available Energy and Dispatch'!$N267:$P267))&gt;'Available Energy and Dispatch'!$H267,'Available Energy and Dispatch'!$H267,($D267-SUM('Available Energy and Dispatch'!$N267:$P267)))</f>
        <v>0</v>
      </c>
      <c r="R267" s="879">
        <f>IF(($D267-SUM('Available Energy and Dispatch'!$N267:$Q267))&gt;'Available Energy and Dispatch'!$I267,'Available Energy and Dispatch'!$I267,($D267-SUM('Available Energy and Dispatch'!$N267:$Q267)))</f>
        <v>0</v>
      </c>
      <c r="S267" s="879">
        <f>IF(($D267-SUM('Available Energy and Dispatch'!$N267:$R267))&gt;'Available Energy and Dispatch'!$J267,'Available Energy and Dispatch'!$J267,$D267-SUM('Available Energy and Dispatch'!$N267:$R267))</f>
        <v>0</v>
      </c>
      <c r="T267" s="879">
        <f>IF(IF('Available Energy and Dispatch'!$K267=0,"0",$D267-SUM($N267:$S267))&gt;'Available Energy and Dispatch'!$K267,'Available Energy and Dispatch'!$K267,IF('Available Energy and Dispatch'!$K267=0,"0",$D267-SUM($N267:$S267)))</f>
        <v>0</v>
      </c>
      <c r="U267" s="447">
        <f t="shared" si="132"/>
        <v>-4753</v>
      </c>
    </row>
    <row r="268" spans="2:21" x14ac:dyDescent="0.25">
      <c r="B268" s="409" t="s">
        <v>43</v>
      </c>
      <c r="C268" s="410">
        <f t="shared" si="130"/>
        <v>744</v>
      </c>
      <c r="D268" s="411">
        <f>Parameters!O60</f>
        <v>4317</v>
      </c>
      <c r="E268" s="438">
        <f>IFERROR(IF(E$194="Solar",(SUMIFS('Dependable Capacity'!$F$118:$F$123,'Dependable Capacity'!$C$118:$C$123,'Available Energy and Dispatch'!$B$261)*'Available Energy and Dispatch'!E$195*'Available Energy and Dispatch'!$C268),HLOOKUP(E$194,'Dependable Capacity'!$I$112:$P$118,7,FALSE)*$C268*E$195),0)</f>
        <v>0</v>
      </c>
      <c r="F268" s="438">
        <f>IFERROR(IF(F$194="Solar",(SUMIFS('Dependable Capacity'!$F$118:$F$123,'Dependable Capacity'!$C$118:$C$123,'Available Energy and Dispatch'!$B$261)*'Available Energy and Dispatch'!F$195*'Available Energy and Dispatch'!$C268),HLOOKUP(F$194,'Dependable Capacity'!$I$112:$P$118,7,FALSE)*$C268*F$195),0)</f>
        <v>0</v>
      </c>
      <c r="G268" s="438">
        <f>IFERROR(IF(G$194="Solar",(SUMIFS('Dependable Capacity'!$F$118:$F$123,'Dependable Capacity'!$C$118:$C$123,'Available Energy and Dispatch'!$B$261)*'Available Energy and Dispatch'!G$195*'Available Energy and Dispatch'!$C268),HLOOKUP(G$194,'Dependable Capacity'!$I$112:$P$118,7,FALSE)*$C268*G$195),0)</f>
        <v>0</v>
      </c>
      <c r="H268" s="438">
        <f>IFERROR(IF(H$194="Solar",(SUMIFS('Dependable Capacity'!$F$118:$F$123,'Dependable Capacity'!$C$118:$C$123,'Available Energy and Dispatch'!$B$261)*'Available Energy and Dispatch'!H$195*'Available Energy and Dispatch'!$C268),HLOOKUP(H$194,'Dependable Capacity'!$I$112:$P$118,7,FALSE)*$C268*H$195),0)</f>
        <v>0</v>
      </c>
      <c r="I268" s="438">
        <f>IFERROR(IF(I$194="Solar",(SUMIFS('Dependable Capacity'!$F$118:$F$123,'Dependable Capacity'!$C$118:$C$123,'Available Energy and Dispatch'!$B$261)*'Available Energy and Dispatch'!I$195*'Available Energy and Dispatch'!$C268),HLOOKUP(I$194,'Dependable Capacity'!$I$112:$P$118,7,FALSE)*$C268*I$195),0)</f>
        <v>0</v>
      </c>
      <c r="J268" s="438">
        <f>IFERROR(IF(J$194="Solar",(SUMIFS('Dependable Capacity'!$F$118:$F$123,'Dependable Capacity'!$C$118:$C$123,'Available Energy and Dispatch'!$B$261)*'Available Energy and Dispatch'!J$195*'Available Energy and Dispatch'!$C268),HLOOKUP(J$194,'Dependable Capacity'!$I$112:$P$118,7,FALSE)*$C268*J$195),0)</f>
        <v>0</v>
      </c>
      <c r="K268" s="438">
        <f>IFERROR(IF(K$194="Solar",(SUMIFS('Dependable Capacity'!$F$118:$F$123,'Dependable Capacity'!$C$118:$C$123,'Available Energy and Dispatch'!$B$261)*'Available Energy and Dispatch'!K$195*'Available Energy and Dispatch'!$C268),HLOOKUP(K$194,'Dependable Capacity'!$I$112:$P$118,7,FALSE)*$C268*K$195),0)</f>
        <v>0</v>
      </c>
      <c r="L268" s="413" t="str">
        <f t="shared" si="131"/>
        <v>NO</v>
      </c>
      <c r="M268" s="106"/>
      <c r="N268" s="877">
        <f>IF('Available Energy and Dispatch'!$E268&gt;$D268,$D268,IF('Available Energy and Dispatch'!$E268&lt;$D268,'Available Energy and Dispatch'!$E268,$D268-'Available Energy and Dispatch'!$E268))</f>
        <v>0</v>
      </c>
      <c r="O268" s="878">
        <f>IF(($D268-'Available Energy and Dispatch'!$N268)&gt;'Available Energy and Dispatch'!$F268,'Available Energy and Dispatch'!$F268,$D268-'Available Energy and Dispatch'!$N268)</f>
        <v>0</v>
      </c>
      <c r="P268" s="879">
        <f>IF(($D268-SUM('Available Energy and Dispatch'!$N268:$O268))&gt;'Available Energy and Dispatch'!$G268,'Available Energy and Dispatch'!$G268,(($D268-SUM('Available Energy and Dispatch'!$N268:$O268))))</f>
        <v>0</v>
      </c>
      <c r="Q268" s="879">
        <f>IF(($D268-SUM('Available Energy and Dispatch'!$N268:$P268))&gt;'Available Energy and Dispatch'!$H268,'Available Energy and Dispatch'!$H268,($D268-SUM('Available Energy and Dispatch'!$N268:$P268)))</f>
        <v>0</v>
      </c>
      <c r="R268" s="879">
        <f>IF(($D268-SUM('Available Energy and Dispatch'!$N268:$Q268))&gt;'Available Energy and Dispatch'!$I268,'Available Energy and Dispatch'!$I268,($D268-SUM('Available Energy and Dispatch'!$N268:$Q268)))</f>
        <v>0</v>
      </c>
      <c r="S268" s="879">
        <f>IF(($D268-SUM('Available Energy and Dispatch'!$N268:$R268))&gt;'Available Energy and Dispatch'!$J268,'Available Energy and Dispatch'!$J268,$D268-SUM('Available Energy and Dispatch'!$N268:$R268))</f>
        <v>0</v>
      </c>
      <c r="T268" s="879">
        <f>IF(IF('Available Energy and Dispatch'!$K268=0,"0",$D268-SUM($N268:$S268))&gt;'Available Energy and Dispatch'!$K268,'Available Energy and Dispatch'!$K268,IF('Available Energy and Dispatch'!$K268=0,"0",$D268-SUM($N268:$S268)))</f>
        <v>0</v>
      </c>
      <c r="U268" s="447">
        <f t="shared" si="132"/>
        <v>-4317</v>
      </c>
    </row>
    <row r="269" spans="2:21" x14ac:dyDescent="0.25">
      <c r="B269" s="409" t="s">
        <v>44</v>
      </c>
      <c r="C269" s="410">
        <f t="shared" si="130"/>
        <v>720</v>
      </c>
      <c r="D269" s="411">
        <f>Parameters!O61</f>
        <v>3680</v>
      </c>
      <c r="E269" s="438">
        <f>IFERROR(IF(E$194="Solar",(SUMIFS('Dependable Capacity'!$F$118:$F$123,'Dependable Capacity'!$C$118:$C$123,'Available Energy and Dispatch'!$B$261)*'Available Energy and Dispatch'!E$195*'Available Energy and Dispatch'!$C269),HLOOKUP(E$194,'Dependable Capacity'!$I$112:$P$118,7,FALSE)*$C269*E$195),0)</f>
        <v>0</v>
      </c>
      <c r="F269" s="438">
        <f>IFERROR(IF(F$194="Solar",(SUMIFS('Dependable Capacity'!$F$118:$F$123,'Dependable Capacity'!$C$118:$C$123,'Available Energy and Dispatch'!$B$261)*'Available Energy and Dispatch'!F$195*'Available Energy and Dispatch'!$C269),HLOOKUP(F$194,'Dependable Capacity'!$I$112:$P$118,7,FALSE)*$C269*F$195),0)</f>
        <v>0</v>
      </c>
      <c r="G269" s="438">
        <f>IFERROR(IF(G$194="Solar",(SUMIFS('Dependable Capacity'!$F$118:$F$123,'Dependable Capacity'!$C$118:$C$123,'Available Energy and Dispatch'!$B$261)*'Available Energy and Dispatch'!G$195*'Available Energy and Dispatch'!$C269),HLOOKUP(G$194,'Dependable Capacity'!$I$112:$P$118,7,FALSE)*$C269*G$195),0)</f>
        <v>0</v>
      </c>
      <c r="H269" s="438">
        <f>IFERROR(IF(H$194="Solar",(SUMIFS('Dependable Capacity'!$F$118:$F$123,'Dependable Capacity'!$C$118:$C$123,'Available Energy and Dispatch'!$B$261)*'Available Energy and Dispatch'!H$195*'Available Energy and Dispatch'!$C269),HLOOKUP(H$194,'Dependable Capacity'!$I$112:$P$118,7,FALSE)*$C269*H$195),0)</f>
        <v>0</v>
      </c>
      <c r="I269" s="438">
        <f>IFERROR(IF(I$194="Solar",(SUMIFS('Dependable Capacity'!$F$118:$F$123,'Dependable Capacity'!$C$118:$C$123,'Available Energy and Dispatch'!$B$261)*'Available Energy and Dispatch'!I$195*'Available Energy and Dispatch'!$C269),HLOOKUP(I$194,'Dependable Capacity'!$I$112:$P$118,7,FALSE)*$C269*I$195),0)</f>
        <v>0</v>
      </c>
      <c r="J269" s="438">
        <f>IFERROR(IF(J$194="Solar",(SUMIFS('Dependable Capacity'!$F$118:$F$123,'Dependable Capacity'!$C$118:$C$123,'Available Energy and Dispatch'!$B$261)*'Available Energy and Dispatch'!J$195*'Available Energy and Dispatch'!$C269),HLOOKUP(J$194,'Dependable Capacity'!$I$112:$P$118,7,FALSE)*$C269*J$195),0)</f>
        <v>0</v>
      </c>
      <c r="K269" s="438">
        <f>IFERROR(IF(K$194="Solar",(SUMIFS('Dependable Capacity'!$F$118:$F$123,'Dependable Capacity'!$C$118:$C$123,'Available Energy and Dispatch'!$B$261)*'Available Energy and Dispatch'!K$195*'Available Energy and Dispatch'!$C269),HLOOKUP(K$194,'Dependable Capacity'!$I$112:$P$118,7,FALSE)*$C269*K$195),0)</f>
        <v>0</v>
      </c>
      <c r="L269" s="413" t="str">
        <f t="shared" si="131"/>
        <v>NO</v>
      </c>
      <c r="M269" s="106"/>
      <c r="N269" s="877">
        <f>IF('Available Energy and Dispatch'!$E269&gt;$D269,$D269,IF('Available Energy and Dispatch'!$E269&lt;$D269,'Available Energy and Dispatch'!$E269,$D269-'Available Energy and Dispatch'!$E269))</f>
        <v>0</v>
      </c>
      <c r="O269" s="878">
        <f>IF(($D269-'Available Energy and Dispatch'!$N269)&gt;'Available Energy and Dispatch'!$F269,'Available Energy and Dispatch'!$F269,$D269-'Available Energy and Dispatch'!$N269)</f>
        <v>0</v>
      </c>
      <c r="P269" s="879">
        <f>IF(($D269-SUM('Available Energy and Dispatch'!$N269:$O269))&gt;'Available Energy and Dispatch'!$G269,'Available Energy and Dispatch'!$G269,(($D269-SUM('Available Energy and Dispatch'!$N269:$O269))))</f>
        <v>0</v>
      </c>
      <c r="Q269" s="879">
        <f>IF(($D269-SUM('Available Energy and Dispatch'!$N269:$P269))&gt;'Available Energy and Dispatch'!$H269,'Available Energy and Dispatch'!$H269,($D269-SUM('Available Energy and Dispatch'!$N269:$P269)))</f>
        <v>0</v>
      </c>
      <c r="R269" s="879">
        <f>IF(($D269-SUM('Available Energy and Dispatch'!$N269:$Q269))&gt;'Available Energy and Dispatch'!$I269,'Available Energy and Dispatch'!$I269,($D269-SUM('Available Energy and Dispatch'!$N269:$Q269)))</f>
        <v>0</v>
      </c>
      <c r="S269" s="879">
        <f>IF(($D269-SUM('Available Energy and Dispatch'!$N269:$R269))&gt;'Available Energy and Dispatch'!$J269,'Available Energy and Dispatch'!$J269,$D269-SUM('Available Energy and Dispatch'!$N269:$R269))</f>
        <v>0</v>
      </c>
      <c r="T269" s="879">
        <f>IF(IF('Available Energy and Dispatch'!$K269=0,"0",$D269-SUM($N269:$S269))&gt;'Available Energy and Dispatch'!$K269,'Available Energy and Dispatch'!$K269,IF('Available Energy and Dispatch'!$K269=0,"0",$D269-SUM($N269:$S269)))</f>
        <v>0</v>
      </c>
      <c r="U269" s="447">
        <f t="shared" si="132"/>
        <v>-3680</v>
      </c>
    </row>
    <row r="270" spans="2:21" x14ac:dyDescent="0.25">
      <c r="B270" s="409" t="s">
        <v>45</v>
      </c>
      <c r="C270" s="410">
        <f t="shared" si="130"/>
        <v>744</v>
      </c>
      <c r="D270" s="411">
        <f>Parameters!O62</f>
        <v>3855</v>
      </c>
      <c r="E270" s="438">
        <f>IFERROR(IF(E$194="Solar",(SUMIFS('Dependable Capacity'!$F$118:$F$123,'Dependable Capacity'!$C$118:$C$123,'Available Energy and Dispatch'!$B$261)*'Available Energy and Dispatch'!E$195*'Available Energy and Dispatch'!$C270),HLOOKUP(E$194,'Dependable Capacity'!$I$112:$P$118,7,FALSE)*$C270*E$195),0)</f>
        <v>0</v>
      </c>
      <c r="F270" s="438">
        <f>IFERROR(IF(F$194="Solar",(SUMIFS('Dependable Capacity'!$F$118:$F$123,'Dependable Capacity'!$C$118:$C$123,'Available Energy and Dispatch'!$B$261)*'Available Energy and Dispatch'!F$195*'Available Energy and Dispatch'!$C270),HLOOKUP(F$194,'Dependable Capacity'!$I$112:$P$118,7,FALSE)*$C270*F$195),0)</f>
        <v>0</v>
      </c>
      <c r="G270" s="438">
        <f>IFERROR(IF(G$194="Solar",(SUMIFS('Dependable Capacity'!$F$118:$F$123,'Dependable Capacity'!$C$118:$C$123,'Available Energy and Dispatch'!$B$261)*'Available Energy and Dispatch'!G$195*'Available Energy and Dispatch'!$C270),HLOOKUP(G$194,'Dependable Capacity'!$I$112:$P$118,7,FALSE)*$C270*G$195),0)</f>
        <v>0</v>
      </c>
      <c r="H270" s="438">
        <f>IFERROR(IF(H$194="Solar",(SUMIFS('Dependable Capacity'!$F$118:$F$123,'Dependable Capacity'!$C$118:$C$123,'Available Energy and Dispatch'!$B$261)*'Available Energy and Dispatch'!H$195*'Available Energy and Dispatch'!$C270),HLOOKUP(H$194,'Dependable Capacity'!$I$112:$P$118,7,FALSE)*$C270*H$195),0)</f>
        <v>0</v>
      </c>
      <c r="I270" s="438">
        <f>IFERROR(IF(I$194="Solar",(SUMIFS('Dependable Capacity'!$F$118:$F$123,'Dependable Capacity'!$C$118:$C$123,'Available Energy and Dispatch'!$B$261)*'Available Energy and Dispatch'!I$195*'Available Energy and Dispatch'!$C270),HLOOKUP(I$194,'Dependable Capacity'!$I$112:$P$118,7,FALSE)*$C270*I$195),0)</f>
        <v>0</v>
      </c>
      <c r="J270" s="438">
        <f>IFERROR(IF(J$194="Solar",(SUMIFS('Dependable Capacity'!$F$118:$F$123,'Dependable Capacity'!$C$118:$C$123,'Available Energy and Dispatch'!$B$261)*'Available Energy and Dispatch'!J$195*'Available Energy and Dispatch'!$C270),HLOOKUP(J$194,'Dependable Capacity'!$I$112:$P$118,7,FALSE)*$C270*J$195),0)</f>
        <v>0</v>
      </c>
      <c r="K270" s="438">
        <f>IFERROR(IF(K$194="Solar",(SUMIFS('Dependable Capacity'!$F$118:$F$123,'Dependable Capacity'!$C$118:$C$123,'Available Energy and Dispatch'!$B$261)*'Available Energy and Dispatch'!K$195*'Available Energy and Dispatch'!$C270),HLOOKUP(K$194,'Dependable Capacity'!$I$112:$P$118,7,FALSE)*$C270*K$195),0)</f>
        <v>0</v>
      </c>
      <c r="L270" s="413" t="str">
        <f t="shared" si="131"/>
        <v>NO</v>
      </c>
      <c r="M270" s="106"/>
      <c r="N270" s="877">
        <f>IF('Available Energy and Dispatch'!$E270&gt;$D270,$D270,IF('Available Energy and Dispatch'!$E270&lt;$D270,'Available Energy and Dispatch'!$E270,$D270-'Available Energy and Dispatch'!$E270))</f>
        <v>0</v>
      </c>
      <c r="O270" s="878">
        <f>IF(($D270-'Available Energy and Dispatch'!$N270)&gt;'Available Energy and Dispatch'!$F270,'Available Energy and Dispatch'!$F270,$D270-'Available Energy and Dispatch'!$N270)</f>
        <v>0</v>
      </c>
      <c r="P270" s="879">
        <f>IF(($D270-SUM('Available Energy and Dispatch'!$N270:$O270))&gt;'Available Energy and Dispatch'!$G270,'Available Energy and Dispatch'!$G270,(($D270-SUM('Available Energy and Dispatch'!$N270:$O270))))</f>
        <v>0</v>
      </c>
      <c r="Q270" s="879">
        <f>IF(($D270-SUM('Available Energy and Dispatch'!$N270:$P270))&gt;'Available Energy and Dispatch'!$H270,'Available Energy and Dispatch'!$H270,($D270-SUM('Available Energy and Dispatch'!$N270:$P270)))</f>
        <v>0</v>
      </c>
      <c r="R270" s="879">
        <f>IF(($D270-SUM('Available Energy and Dispatch'!$N270:$Q270))&gt;'Available Energy and Dispatch'!$I270,'Available Energy and Dispatch'!$I270,($D270-SUM('Available Energy and Dispatch'!$N270:$Q270)))</f>
        <v>0</v>
      </c>
      <c r="S270" s="879">
        <f>IF(($D270-SUM('Available Energy and Dispatch'!$N270:$R270))&gt;'Available Energy and Dispatch'!$J270,'Available Energy and Dispatch'!$J270,$D270-SUM('Available Energy and Dispatch'!$N270:$R270))</f>
        <v>0</v>
      </c>
      <c r="T270" s="879">
        <f>IF(IF('Available Energy and Dispatch'!$K270=0,"0",$D270-SUM($N270:$S270))&gt;'Available Energy and Dispatch'!$K270,'Available Energy and Dispatch'!$K270,IF('Available Energy and Dispatch'!$K270=0,"0",$D270-SUM($N270:$S270)))</f>
        <v>0</v>
      </c>
      <c r="U270" s="447">
        <f t="shared" si="132"/>
        <v>-3855</v>
      </c>
    </row>
    <row r="271" spans="2:21" x14ac:dyDescent="0.25">
      <c r="B271" s="409" t="s">
        <v>46</v>
      </c>
      <c r="C271" s="410">
        <f t="shared" si="130"/>
        <v>744</v>
      </c>
      <c r="D271" s="411">
        <f>Parameters!O63</f>
        <v>3846</v>
      </c>
      <c r="E271" s="438">
        <f>IFERROR(IF(E$194="Solar",(SUMIFS('Dependable Capacity'!$F$118:$F$123,'Dependable Capacity'!$C$118:$C$123,'Available Energy and Dispatch'!$B$261)*'Available Energy and Dispatch'!E$195*'Available Energy and Dispatch'!$C271),HLOOKUP(E$194,'Dependable Capacity'!$I$112:$P$118,7,FALSE)*$C271*E$195),0)</f>
        <v>0</v>
      </c>
      <c r="F271" s="438">
        <f>IFERROR(IF(F$194="Solar",(SUMIFS('Dependable Capacity'!$F$118:$F$123,'Dependable Capacity'!$C$118:$C$123,'Available Energy and Dispatch'!$B$261)*'Available Energy and Dispatch'!F$195*'Available Energy and Dispatch'!$C271),HLOOKUP(F$194,'Dependable Capacity'!$I$112:$P$118,7,FALSE)*$C271*F$195),0)</f>
        <v>0</v>
      </c>
      <c r="G271" s="438">
        <f>IFERROR(IF(G$194="Solar",(SUMIFS('Dependable Capacity'!$F$118:$F$123,'Dependable Capacity'!$C$118:$C$123,'Available Energy and Dispatch'!$B$261)*'Available Energy and Dispatch'!G$195*'Available Energy and Dispatch'!$C271),HLOOKUP(G$194,'Dependable Capacity'!$I$112:$P$118,7,FALSE)*$C271*G$195),0)</f>
        <v>0</v>
      </c>
      <c r="H271" s="438">
        <f>IFERROR(IF(H$194="Solar",(SUMIFS('Dependable Capacity'!$F$118:$F$123,'Dependable Capacity'!$C$118:$C$123,'Available Energy and Dispatch'!$B$261)*'Available Energy and Dispatch'!H$195*'Available Energy and Dispatch'!$C271),HLOOKUP(H$194,'Dependable Capacity'!$I$112:$P$118,7,FALSE)*$C271*H$195),0)</f>
        <v>0</v>
      </c>
      <c r="I271" s="438">
        <f>IFERROR(IF(I$194="Solar",(SUMIFS('Dependable Capacity'!$F$118:$F$123,'Dependable Capacity'!$C$118:$C$123,'Available Energy and Dispatch'!$B$261)*'Available Energy and Dispatch'!I$195*'Available Energy and Dispatch'!$C271),HLOOKUP(I$194,'Dependable Capacity'!$I$112:$P$118,7,FALSE)*$C271*I$195),0)</f>
        <v>0</v>
      </c>
      <c r="J271" s="438">
        <f>IFERROR(IF(J$194="Solar",(SUMIFS('Dependable Capacity'!$F$118:$F$123,'Dependable Capacity'!$C$118:$C$123,'Available Energy and Dispatch'!$B$261)*'Available Energy and Dispatch'!J$195*'Available Energy and Dispatch'!$C271),HLOOKUP(J$194,'Dependable Capacity'!$I$112:$P$118,7,FALSE)*$C271*J$195),0)</f>
        <v>0</v>
      </c>
      <c r="K271" s="438">
        <f>IFERROR(IF(K$194="Solar",(SUMIFS('Dependable Capacity'!$F$118:$F$123,'Dependable Capacity'!$C$118:$C$123,'Available Energy and Dispatch'!$B$261)*'Available Energy and Dispatch'!K$195*'Available Energy and Dispatch'!$C271),HLOOKUP(K$194,'Dependable Capacity'!$I$112:$P$118,7,FALSE)*$C271*K$195),0)</f>
        <v>0</v>
      </c>
      <c r="L271" s="413" t="str">
        <f t="shared" si="131"/>
        <v>NO</v>
      </c>
      <c r="M271" s="106"/>
      <c r="N271" s="877">
        <f>IF('Available Energy and Dispatch'!$E271&gt;$D271,$D271,IF('Available Energy and Dispatch'!$E271&lt;$D271,'Available Energy and Dispatch'!$E271,$D271-'Available Energy and Dispatch'!$E271))</f>
        <v>0</v>
      </c>
      <c r="O271" s="878">
        <f>IF(($D271-'Available Energy and Dispatch'!$N271)&gt;'Available Energy and Dispatch'!$F271,'Available Energy and Dispatch'!$F271,$D271-'Available Energy and Dispatch'!$N271)</f>
        <v>0</v>
      </c>
      <c r="P271" s="879">
        <f>IF(($D271-SUM('Available Energy and Dispatch'!$N271:$O271))&gt;'Available Energy and Dispatch'!$G271,'Available Energy and Dispatch'!$G271,(($D271-SUM('Available Energy and Dispatch'!$N271:$O271))))</f>
        <v>0</v>
      </c>
      <c r="Q271" s="879">
        <f>IF(($D271-SUM('Available Energy and Dispatch'!$N271:$P271))&gt;'Available Energy and Dispatch'!$H271,'Available Energy and Dispatch'!$H271,($D271-SUM('Available Energy and Dispatch'!$N271:$P271)))</f>
        <v>0</v>
      </c>
      <c r="R271" s="879">
        <f>IF(($D271-SUM('Available Energy and Dispatch'!$N271:$Q271))&gt;'Available Energy and Dispatch'!$I271,'Available Energy and Dispatch'!$I271,($D271-SUM('Available Energy and Dispatch'!$N271:$Q271)))</f>
        <v>0</v>
      </c>
      <c r="S271" s="879">
        <f>IF(($D271-SUM('Available Energy and Dispatch'!$N271:$R271))&gt;'Available Energy and Dispatch'!$J271,'Available Energy and Dispatch'!$J271,$D271-SUM('Available Energy and Dispatch'!$N271:$R271))</f>
        <v>0</v>
      </c>
      <c r="T271" s="879">
        <f>IF(IF('Available Energy and Dispatch'!$K271=0,"0",$D271-SUM($N271:$S271))&gt;'Available Energy and Dispatch'!$K271,'Available Energy and Dispatch'!$K271,IF('Available Energy and Dispatch'!$K271=0,"0",$D271-SUM($N271:$S271)))</f>
        <v>0</v>
      </c>
      <c r="U271" s="447">
        <f t="shared" si="132"/>
        <v>-3846</v>
      </c>
    </row>
    <row r="272" spans="2:21" x14ac:dyDescent="0.25">
      <c r="B272" s="409" t="s">
        <v>47</v>
      </c>
      <c r="C272" s="410">
        <f t="shared" si="130"/>
        <v>720</v>
      </c>
      <c r="D272" s="411">
        <f>Parameters!O64</f>
        <v>4270</v>
      </c>
      <c r="E272" s="438">
        <f>IFERROR(IF(E$194="Solar",(SUMIFS('Dependable Capacity'!$F$118:$F$123,'Dependable Capacity'!$C$118:$C$123,'Available Energy and Dispatch'!$B$261)*'Available Energy and Dispatch'!E$195*'Available Energy and Dispatch'!$C272),HLOOKUP(E$194,'Dependable Capacity'!$I$112:$P$118,7,FALSE)*$C272*E$195),0)</f>
        <v>0</v>
      </c>
      <c r="F272" s="438">
        <f>IFERROR(IF(F$194="Solar",(SUMIFS('Dependable Capacity'!$F$118:$F$123,'Dependable Capacity'!$C$118:$C$123,'Available Energy and Dispatch'!$B$261)*'Available Energy and Dispatch'!F$195*'Available Energy and Dispatch'!$C272),HLOOKUP(F$194,'Dependable Capacity'!$I$112:$P$118,7,FALSE)*$C272*F$195),0)</f>
        <v>0</v>
      </c>
      <c r="G272" s="438">
        <f>IFERROR(IF(G$194="Solar",(SUMIFS('Dependable Capacity'!$F$118:$F$123,'Dependable Capacity'!$C$118:$C$123,'Available Energy and Dispatch'!$B$261)*'Available Energy and Dispatch'!G$195*'Available Energy and Dispatch'!$C272),HLOOKUP(G$194,'Dependable Capacity'!$I$112:$P$118,7,FALSE)*$C272*G$195),0)</f>
        <v>0</v>
      </c>
      <c r="H272" s="438">
        <f>IFERROR(IF(H$194="Solar",(SUMIFS('Dependable Capacity'!$F$118:$F$123,'Dependable Capacity'!$C$118:$C$123,'Available Energy and Dispatch'!$B$261)*'Available Energy and Dispatch'!H$195*'Available Energy and Dispatch'!$C272),HLOOKUP(H$194,'Dependable Capacity'!$I$112:$P$118,7,FALSE)*$C272*H$195),0)</f>
        <v>0</v>
      </c>
      <c r="I272" s="438">
        <f>IFERROR(IF(I$194="Solar",(SUMIFS('Dependable Capacity'!$F$118:$F$123,'Dependable Capacity'!$C$118:$C$123,'Available Energy and Dispatch'!$B$261)*'Available Energy and Dispatch'!I$195*'Available Energy and Dispatch'!$C272),HLOOKUP(I$194,'Dependable Capacity'!$I$112:$P$118,7,FALSE)*$C272*I$195),0)</f>
        <v>0</v>
      </c>
      <c r="J272" s="438">
        <f>IFERROR(IF(J$194="Solar",(SUMIFS('Dependable Capacity'!$F$118:$F$123,'Dependable Capacity'!$C$118:$C$123,'Available Energy and Dispatch'!$B$261)*'Available Energy and Dispatch'!J$195*'Available Energy and Dispatch'!$C272),HLOOKUP(J$194,'Dependable Capacity'!$I$112:$P$118,7,FALSE)*$C272*J$195),0)</f>
        <v>0</v>
      </c>
      <c r="K272" s="438">
        <f>IFERROR(IF(K$194="Solar",(SUMIFS('Dependable Capacity'!$F$118:$F$123,'Dependable Capacity'!$C$118:$C$123,'Available Energy and Dispatch'!$B$261)*'Available Energy and Dispatch'!K$195*'Available Energy and Dispatch'!$C272),HLOOKUP(K$194,'Dependable Capacity'!$I$112:$P$118,7,FALSE)*$C272*K$195),0)</f>
        <v>0</v>
      </c>
      <c r="L272" s="413" t="str">
        <f t="shared" si="131"/>
        <v>NO</v>
      </c>
      <c r="M272" s="106"/>
      <c r="N272" s="877">
        <f>IF('Available Energy and Dispatch'!$E272&gt;$D272,$D272,IF('Available Energy and Dispatch'!$E272&lt;$D272,'Available Energy and Dispatch'!$E272,$D272-'Available Energy and Dispatch'!$E272))</f>
        <v>0</v>
      </c>
      <c r="O272" s="878">
        <f>IF(($D272-'Available Energy and Dispatch'!$N272)&gt;'Available Energy and Dispatch'!$F272,'Available Energy and Dispatch'!$F272,$D272-'Available Energy and Dispatch'!$N272)</f>
        <v>0</v>
      </c>
      <c r="P272" s="879">
        <f>IF(($D272-SUM('Available Energy and Dispatch'!$N272:$O272))&gt;'Available Energy and Dispatch'!$G272,'Available Energy and Dispatch'!$G272,(($D272-SUM('Available Energy and Dispatch'!$N272:$O272))))</f>
        <v>0</v>
      </c>
      <c r="Q272" s="879">
        <f>IF(($D272-SUM('Available Energy and Dispatch'!$N272:$P272))&gt;'Available Energy and Dispatch'!$H272,'Available Energy and Dispatch'!$H272,($D272-SUM('Available Energy and Dispatch'!$N272:$P272)))</f>
        <v>0</v>
      </c>
      <c r="R272" s="879">
        <f>IF(($D272-SUM('Available Energy and Dispatch'!$N272:$Q272))&gt;'Available Energy and Dispatch'!$I272,'Available Energy and Dispatch'!$I272,($D272-SUM('Available Energy and Dispatch'!$N272:$Q272)))</f>
        <v>0</v>
      </c>
      <c r="S272" s="879">
        <f>IF(($D272-SUM('Available Energy and Dispatch'!$N272:$R272))&gt;'Available Energy and Dispatch'!$J272,'Available Energy and Dispatch'!$J272,$D272-SUM('Available Energy and Dispatch'!$N272:$R272))</f>
        <v>0</v>
      </c>
      <c r="T272" s="879">
        <f>IF(IF('Available Energy and Dispatch'!$K272=0,"0",$D272-SUM($N272:$S272))&gt;'Available Energy and Dispatch'!$K272,'Available Energy and Dispatch'!$K272,IF('Available Energy and Dispatch'!$K272=0,"0",$D272-SUM($N272:$S272)))</f>
        <v>0</v>
      </c>
      <c r="U272" s="447">
        <f t="shared" si="132"/>
        <v>-4270</v>
      </c>
    </row>
    <row r="273" spans="2:21" x14ac:dyDescent="0.25">
      <c r="B273" s="409" t="s">
        <v>48</v>
      </c>
      <c r="C273" s="410">
        <f t="shared" si="130"/>
        <v>744</v>
      </c>
      <c r="D273" s="411">
        <f>Parameters!O65</f>
        <v>4467</v>
      </c>
      <c r="E273" s="438">
        <f>IFERROR(IF(E$194="Solar",(SUMIFS('Dependable Capacity'!$F$118:$F$123,'Dependable Capacity'!$C$118:$C$123,'Available Energy and Dispatch'!$B$261)*'Available Energy and Dispatch'!E$195*'Available Energy and Dispatch'!$C273),HLOOKUP(E$194,'Dependable Capacity'!$I$112:$P$118,7,FALSE)*$C273*E$195),0)</f>
        <v>0</v>
      </c>
      <c r="F273" s="438">
        <f>IFERROR(IF(F$194="Solar",(SUMIFS('Dependable Capacity'!$F$118:$F$123,'Dependable Capacity'!$C$118:$C$123,'Available Energy and Dispatch'!$B$261)*'Available Energy and Dispatch'!F$195*'Available Energy and Dispatch'!$C273),HLOOKUP(F$194,'Dependable Capacity'!$I$112:$P$118,7,FALSE)*$C273*F$195),0)</f>
        <v>0</v>
      </c>
      <c r="G273" s="438">
        <f>IFERROR(IF(G$194="Solar",(SUMIFS('Dependable Capacity'!$F$118:$F$123,'Dependable Capacity'!$C$118:$C$123,'Available Energy and Dispatch'!$B$261)*'Available Energy and Dispatch'!G$195*'Available Energy and Dispatch'!$C273),HLOOKUP(G$194,'Dependable Capacity'!$I$112:$P$118,7,FALSE)*$C273*G$195),0)</f>
        <v>0</v>
      </c>
      <c r="H273" s="438">
        <f>IFERROR(IF(H$194="Solar",(SUMIFS('Dependable Capacity'!$F$118:$F$123,'Dependable Capacity'!$C$118:$C$123,'Available Energy and Dispatch'!$B$261)*'Available Energy and Dispatch'!H$195*'Available Energy and Dispatch'!$C273),HLOOKUP(H$194,'Dependable Capacity'!$I$112:$P$118,7,FALSE)*$C273*H$195),0)</f>
        <v>0</v>
      </c>
      <c r="I273" s="438">
        <f>IFERROR(IF(I$194="Solar",(SUMIFS('Dependable Capacity'!$F$118:$F$123,'Dependable Capacity'!$C$118:$C$123,'Available Energy and Dispatch'!$B$261)*'Available Energy and Dispatch'!I$195*'Available Energy and Dispatch'!$C273),HLOOKUP(I$194,'Dependable Capacity'!$I$112:$P$118,7,FALSE)*$C273*I$195),0)</f>
        <v>0</v>
      </c>
      <c r="J273" s="438">
        <f>IFERROR(IF(J$194="Solar",(SUMIFS('Dependable Capacity'!$F$118:$F$123,'Dependable Capacity'!$C$118:$C$123,'Available Energy and Dispatch'!$B$261)*'Available Energy and Dispatch'!J$195*'Available Energy and Dispatch'!$C273),HLOOKUP(J$194,'Dependable Capacity'!$I$112:$P$118,7,FALSE)*$C273*J$195),0)</f>
        <v>0</v>
      </c>
      <c r="K273" s="438">
        <f>IFERROR(IF(K$194="Solar",(SUMIFS('Dependable Capacity'!$F$118:$F$123,'Dependable Capacity'!$C$118:$C$123,'Available Energy and Dispatch'!$B$261)*'Available Energy and Dispatch'!K$195*'Available Energy and Dispatch'!$C273),HLOOKUP(K$194,'Dependable Capacity'!$I$112:$P$118,7,FALSE)*$C273*K$195),0)</f>
        <v>0</v>
      </c>
      <c r="L273" s="413" t="str">
        <f t="shared" si="131"/>
        <v>NO</v>
      </c>
      <c r="M273" s="106"/>
      <c r="N273" s="877">
        <f>IF('Available Energy and Dispatch'!$E273&gt;$D273,$D273,IF('Available Energy and Dispatch'!$E273&lt;$D273,'Available Energy and Dispatch'!$E273,$D273-'Available Energy and Dispatch'!$E273))</f>
        <v>0</v>
      </c>
      <c r="O273" s="878">
        <f>IF(($D273-'Available Energy and Dispatch'!$N273)&gt;'Available Energy and Dispatch'!$F273,'Available Energy and Dispatch'!$F273,$D273-'Available Energy and Dispatch'!$N273)</f>
        <v>0</v>
      </c>
      <c r="P273" s="879">
        <f>IF(($D273-SUM('Available Energy and Dispatch'!$N273:$O273))&gt;'Available Energy and Dispatch'!$G273,'Available Energy and Dispatch'!$G273,(($D273-SUM('Available Energy and Dispatch'!$N273:$O273))))</f>
        <v>0</v>
      </c>
      <c r="Q273" s="879">
        <f>IF(($D273-SUM('Available Energy and Dispatch'!$N273:$P273))&gt;'Available Energy and Dispatch'!$H273,'Available Energy and Dispatch'!$H273,($D273-SUM('Available Energy and Dispatch'!$N273:$P273)))</f>
        <v>0</v>
      </c>
      <c r="R273" s="879">
        <f>IF(($D273-SUM('Available Energy and Dispatch'!$N273:$Q273))&gt;'Available Energy and Dispatch'!$I273,'Available Energy and Dispatch'!$I273,($D273-SUM('Available Energy and Dispatch'!$N273:$Q273)))</f>
        <v>0</v>
      </c>
      <c r="S273" s="879">
        <f>IF(($D273-SUM('Available Energy and Dispatch'!$N273:$R273))&gt;'Available Energy and Dispatch'!$J273,'Available Energy and Dispatch'!$J273,$D273-SUM('Available Energy and Dispatch'!$N273:$R273))</f>
        <v>0</v>
      </c>
      <c r="T273" s="879">
        <f>IF(IF('Available Energy and Dispatch'!$K273=0,"0",$D273-SUM($N273:$S273))&gt;'Available Energy and Dispatch'!$K273,'Available Energy and Dispatch'!$K273,IF('Available Energy and Dispatch'!$K273=0,"0",$D273-SUM($N273:$S273)))</f>
        <v>0</v>
      </c>
      <c r="U273" s="447">
        <f t="shared" si="132"/>
        <v>-4467</v>
      </c>
    </row>
    <row r="274" spans="2:21" x14ac:dyDescent="0.25">
      <c r="B274" s="409" t="s">
        <v>49</v>
      </c>
      <c r="C274" s="410">
        <f t="shared" si="130"/>
        <v>720</v>
      </c>
      <c r="D274" s="411">
        <f>Parameters!O66</f>
        <v>4186</v>
      </c>
      <c r="E274" s="438">
        <f>IFERROR(IF(E$194="Solar",(SUMIFS('Dependable Capacity'!$F$118:$F$123,'Dependable Capacity'!$C$118:$C$123,'Available Energy and Dispatch'!$B$261)*'Available Energy and Dispatch'!E$195*'Available Energy and Dispatch'!$C274),HLOOKUP(E$194,'Dependable Capacity'!$I$112:$P$118,7,FALSE)*$C274*E$195),0)</f>
        <v>0</v>
      </c>
      <c r="F274" s="438">
        <f>IFERROR(IF(F$194="Solar",(SUMIFS('Dependable Capacity'!$F$118:$F$123,'Dependable Capacity'!$C$118:$C$123,'Available Energy and Dispatch'!$B$261)*'Available Energy and Dispatch'!F$195*'Available Energy and Dispatch'!$C274),HLOOKUP(F$194,'Dependable Capacity'!$I$112:$P$118,7,FALSE)*$C274*F$195),0)</f>
        <v>0</v>
      </c>
      <c r="G274" s="438">
        <f>IFERROR(IF(G$194="Solar",(SUMIFS('Dependable Capacity'!$F$118:$F$123,'Dependable Capacity'!$C$118:$C$123,'Available Energy and Dispatch'!$B$261)*'Available Energy and Dispatch'!G$195*'Available Energy and Dispatch'!$C274),HLOOKUP(G$194,'Dependable Capacity'!$I$112:$P$118,7,FALSE)*$C274*G$195),0)</f>
        <v>0</v>
      </c>
      <c r="H274" s="438">
        <f>IFERROR(IF(H$194="Solar",(SUMIFS('Dependable Capacity'!$F$118:$F$123,'Dependable Capacity'!$C$118:$C$123,'Available Energy and Dispatch'!$B$261)*'Available Energy and Dispatch'!H$195*'Available Energy and Dispatch'!$C274),HLOOKUP(H$194,'Dependable Capacity'!$I$112:$P$118,7,FALSE)*$C274*H$195),0)</f>
        <v>0</v>
      </c>
      <c r="I274" s="438">
        <f>IFERROR(IF(I$194="Solar",(SUMIFS('Dependable Capacity'!$F$118:$F$123,'Dependable Capacity'!$C$118:$C$123,'Available Energy and Dispatch'!$B$261)*'Available Energy and Dispatch'!I$195*'Available Energy and Dispatch'!$C274),HLOOKUP(I$194,'Dependable Capacity'!$I$112:$P$118,7,FALSE)*$C274*I$195),0)</f>
        <v>0</v>
      </c>
      <c r="J274" s="438">
        <f>IFERROR(IF(J$194="Solar",(SUMIFS('Dependable Capacity'!$F$118:$F$123,'Dependable Capacity'!$C$118:$C$123,'Available Energy and Dispatch'!$B$261)*'Available Energy and Dispatch'!J$195*'Available Energy and Dispatch'!$C274),HLOOKUP(J$194,'Dependable Capacity'!$I$112:$P$118,7,FALSE)*$C274*J$195),0)</f>
        <v>0</v>
      </c>
      <c r="K274" s="438">
        <f>IFERROR(IF(K$194="Solar",(SUMIFS('Dependable Capacity'!$F$118:$F$123,'Dependable Capacity'!$C$118:$C$123,'Available Energy and Dispatch'!$B$261)*'Available Energy and Dispatch'!K$195*'Available Energy and Dispatch'!$C274),HLOOKUP(K$194,'Dependable Capacity'!$I$112:$P$118,7,FALSE)*$C274*K$195),0)</f>
        <v>0</v>
      </c>
      <c r="L274" s="413" t="str">
        <f t="shared" si="131"/>
        <v>NO</v>
      </c>
      <c r="M274" s="106"/>
      <c r="N274" s="877">
        <f>IF('Available Energy and Dispatch'!$E274&gt;$D274,$D274,IF('Available Energy and Dispatch'!$E274&lt;$D274,'Available Energy and Dispatch'!$E274,$D274-'Available Energy and Dispatch'!$E274))</f>
        <v>0</v>
      </c>
      <c r="O274" s="878">
        <f>IF(($D274-'Available Energy and Dispatch'!$N274)&gt;'Available Energy and Dispatch'!$F274,'Available Energy and Dispatch'!$F274,$D274-'Available Energy and Dispatch'!$N274)</f>
        <v>0</v>
      </c>
      <c r="P274" s="879">
        <f>IF(($D274-SUM('Available Energy and Dispatch'!$N274:$O274))&gt;'Available Energy and Dispatch'!$G274,'Available Energy and Dispatch'!$G274,(($D274-SUM('Available Energy and Dispatch'!$N274:$O274))))</f>
        <v>0</v>
      </c>
      <c r="Q274" s="879">
        <f>IF(($D274-SUM('Available Energy and Dispatch'!$N274:$P274))&gt;'Available Energy and Dispatch'!$H274,'Available Energy and Dispatch'!$H274,($D274-SUM('Available Energy and Dispatch'!$N274:$P274)))</f>
        <v>0</v>
      </c>
      <c r="R274" s="879">
        <f>IF(($D274-SUM('Available Energy and Dispatch'!$N274:$Q274))&gt;'Available Energy and Dispatch'!$I274,'Available Energy and Dispatch'!$I274,($D274-SUM('Available Energy and Dispatch'!$N274:$Q274)))</f>
        <v>0</v>
      </c>
      <c r="S274" s="879">
        <f>IF(($D274-SUM('Available Energy and Dispatch'!$N274:$R274))&gt;'Available Energy and Dispatch'!$J274,'Available Energy and Dispatch'!$J274,$D274-SUM('Available Energy and Dispatch'!$N274:$R274))</f>
        <v>0</v>
      </c>
      <c r="T274" s="879">
        <f>IF(IF('Available Energy and Dispatch'!$K274=0,"0",$D274-SUM($N274:$S274))&gt;'Available Energy and Dispatch'!$K274,'Available Energy and Dispatch'!$K274,IF('Available Energy and Dispatch'!$K274=0,"0",$D274-SUM($N274:$S274)))</f>
        <v>0</v>
      </c>
      <c r="U274" s="447">
        <f t="shared" si="132"/>
        <v>-4186</v>
      </c>
    </row>
    <row r="275" spans="2:21" x14ac:dyDescent="0.25">
      <c r="B275" s="409"/>
      <c r="C275" s="843"/>
      <c r="D275" s="439">
        <f>SUM(D263:D274)</f>
        <v>49029</v>
      </c>
      <c r="E275" s="477">
        <f t="shared" ref="E275:K275" si="133">SUM(E263:E274)</f>
        <v>0</v>
      </c>
      <c r="F275" s="477">
        <f t="shared" si="133"/>
        <v>0</v>
      </c>
      <c r="G275" s="478">
        <f t="shared" si="133"/>
        <v>0</v>
      </c>
      <c r="H275" s="478">
        <f t="shared" si="133"/>
        <v>0</v>
      </c>
      <c r="I275" s="478">
        <f t="shared" si="133"/>
        <v>0</v>
      </c>
      <c r="J275" s="478">
        <f t="shared" si="133"/>
        <v>0</v>
      </c>
      <c r="K275" s="478">
        <f t="shared" si="133"/>
        <v>0</v>
      </c>
      <c r="L275" s="413"/>
      <c r="M275" s="106"/>
      <c r="N275" s="510">
        <f>SUM(N263:N274)</f>
        <v>0</v>
      </c>
      <c r="O275" s="440">
        <f t="shared" ref="O275" si="134">SUM(O263:O274)</f>
        <v>0</v>
      </c>
      <c r="P275" s="511">
        <f t="shared" ref="P275" si="135">SUM(P263:P274)</f>
        <v>0</v>
      </c>
      <c r="Q275" s="511">
        <f t="shared" ref="Q275" si="136">SUM(Q263:Q274)</f>
        <v>0</v>
      </c>
      <c r="R275" s="511">
        <f t="shared" ref="R275" si="137">SUM(R263:R274)</f>
        <v>0</v>
      </c>
      <c r="S275" s="511">
        <f t="shared" ref="S275" si="138">SUM(S263:S274)</f>
        <v>0</v>
      </c>
      <c r="T275" s="511">
        <f t="shared" ref="T275" si="139">SUM(T263:T274)</f>
        <v>0</v>
      </c>
      <c r="U275" s="447"/>
    </row>
    <row r="276" spans="2:21" ht="13.8" thickBot="1" x14ac:dyDescent="0.3">
      <c r="B276" s="848"/>
      <c r="C276" s="845"/>
      <c r="D276" s="845"/>
      <c r="E276" s="845"/>
      <c r="F276" s="845"/>
      <c r="G276" s="845"/>
      <c r="H276" s="845"/>
      <c r="I276" s="845"/>
      <c r="J276" s="845"/>
      <c r="K276" s="845"/>
      <c r="L276" s="847"/>
      <c r="M276" s="106"/>
      <c r="N276" s="848"/>
      <c r="O276" s="845"/>
      <c r="P276" s="845"/>
      <c r="Q276" s="845"/>
      <c r="R276" s="845"/>
      <c r="S276" s="845"/>
      <c r="T276" s="845"/>
      <c r="U276" s="849"/>
    </row>
    <row r="280" spans="2:21" x14ac:dyDescent="0.25">
      <c r="Q280" s="112"/>
      <c r="R280" s="112"/>
      <c r="S280" s="112"/>
      <c r="T280" s="112"/>
    </row>
    <row r="281" spans="2:21" x14ac:dyDescent="0.25">
      <c r="Q281" s="112"/>
      <c r="R281" s="112"/>
      <c r="S281" s="112"/>
      <c r="T281" s="112"/>
    </row>
    <row r="282" spans="2:21" x14ac:dyDescent="0.25">
      <c r="Q282" s="112"/>
      <c r="R282" s="112"/>
      <c r="S282" s="112"/>
      <c r="T282" s="112"/>
    </row>
    <row r="283" spans="2:21" x14ac:dyDescent="0.25">
      <c r="Q283" s="112"/>
      <c r="R283" s="112"/>
      <c r="S283" s="112"/>
      <c r="T283" s="112"/>
    </row>
    <row r="284" spans="2:21" x14ac:dyDescent="0.25">
      <c r="Q284" s="112"/>
      <c r="R284" s="112"/>
      <c r="S284" s="112"/>
      <c r="T284" s="112"/>
    </row>
    <row r="285" spans="2:21" x14ac:dyDescent="0.25">
      <c r="Q285" s="112"/>
      <c r="R285" s="112"/>
      <c r="S285" s="112"/>
      <c r="T285" s="112"/>
    </row>
  </sheetData>
  <sheetProtection algorithmName="SHA-512" hashValue="c0lB2mGbN4SHKLjbOTzi3CzKL7U14En5yQQirsPf0PNDvvRTXNx5t8VxsxKh3OonBg0tcd7jst+7KbHWOGgKoQ==" saltValue="shabEDHgWE9wHZnbXLKtyA==" spinCount="100000" sheet="1" objects="1" scenarios="1"/>
  <mergeCells count="21">
    <mergeCell ref="H3:K3"/>
    <mergeCell ref="E3:G3"/>
    <mergeCell ref="E100:G100"/>
    <mergeCell ref="H100:K100"/>
    <mergeCell ref="E192:G192"/>
    <mergeCell ref="H192:K192"/>
    <mergeCell ref="E186:G186"/>
    <mergeCell ref="H186:K186"/>
    <mergeCell ref="U196:U197"/>
    <mergeCell ref="U102:U103"/>
    <mergeCell ref="U194:U195"/>
    <mergeCell ref="E9:G9"/>
    <mergeCell ref="H9:K9"/>
    <mergeCell ref="U11:U12"/>
    <mergeCell ref="L11:L14"/>
    <mergeCell ref="U13:U14"/>
    <mergeCell ref="U104:U105"/>
    <mergeCell ref="L102:L104"/>
    <mergeCell ref="H94:K94"/>
    <mergeCell ref="E94:G94"/>
    <mergeCell ref="L194:L196"/>
  </mergeCells>
  <phoneticPr fontId="15" type="noConversion"/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/>
  </sheetPr>
  <dimension ref="B1:BK237"/>
  <sheetViews>
    <sheetView showGridLines="0" zoomScaleNormal="100" workbookViewId="0">
      <selection activeCell="M10" sqref="M10"/>
    </sheetView>
  </sheetViews>
  <sheetFormatPr defaultRowHeight="13.2" x14ac:dyDescent="0.25"/>
  <cols>
    <col min="1" max="1" width="1.5546875" style="34" customWidth="1"/>
    <col min="2" max="2" width="11.44140625" style="34" customWidth="1"/>
    <col min="3" max="3" width="11.33203125" style="34" bestFit="1" customWidth="1"/>
    <col min="4" max="4" width="13.77734375" style="34" customWidth="1"/>
    <col min="5" max="5" width="9.5546875" style="34" customWidth="1"/>
    <col min="6" max="6" width="11.77734375" style="34" bestFit="1" customWidth="1"/>
    <col min="7" max="7" width="9.5546875" style="34" customWidth="1"/>
    <col min="8" max="8" width="12.77734375" style="34" customWidth="1"/>
    <col min="9" max="9" width="11.109375" style="34" customWidth="1"/>
    <col min="10" max="10" width="2.77734375" style="34" customWidth="1"/>
    <col min="11" max="14" width="9" style="34" bestFit="1" customWidth="1"/>
    <col min="15" max="15" width="11.44140625" style="34" customWidth="1"/>
    <col min="16" max="16" width="2.77734375" style="53" customWidth="1"/>
    <col min="17" max="19" width="9.21875" style="34" bestFit="1" customWidth="1"/>
    <col min="20" max="20" width="9" style="34" bestFit="1" customWidth="1"/>
    <col min="21" max="21" width="10.44140625" style="34" bestFit="1" customWidth="1"/>
    <col min="22" max="22" width="2.77734375" style="53" customWidth="1"/>
    <col min="23" max="26" width="9.21875" style="34" bestFit="1" customWidth="1"/>
    <col min="27" max="27" width="10.44140625" style="34" bestFit="1" customWidth="1"/>
    <col min="28" max="28" width="2.77734375" style="53" customWidth="1"/>
    <col min="29" max="29" width="17.6640625" style="34" bestFit="1" customWidth="1"/>
    <col min="30" max="30" width="17.44140625" style="34" bestFit="1" customWidth="1"/>
    <col min="31" max="31" width="9" style="34" bestFit="1" customWidth="1"/>
    <col min="32" max="32" width="10" style="34" bestFit="1" customWidth="1"/>
    <col min="33" max="33" width="18.6640625" style="34" bestFit="1" customWidth="1"/>
    <col min="34" max="34" width="2.77734375" style="53" customWidth="1"/>
    <col min="35" max="35" width="17.6640625" style="34" bestFit="1" customWidth="1"/>
    <col min="36" max="36" width="17.44140625" style="34" bestFit="1" customWidth="1"/>
    <col min="37" max="37" width="11.33203125" style="34" customWidth="1"/>
    <col min="38" max="38" width="10.5546875" style="34" customWidth="1"/>
    <col min="39" max="39" width="18.6640625" style="34" bestFit="1" customWidth="1"/>
    <col min="40" max="40" width="2.77734375" style="53" customWidth="1"/>
    <col min="41" max="41" width="17.5546875" style="34" bestFit="1" customWidth="1"/>
    <col min="42" max="42" width="17.44140625" style="34" bestFit="1" customWidth="1"/>
    <col min="43" max="43" width="9.33203125" style="34" customWidth="1"/>
    <col min="44" max="44" width="10.44140625" style="34" bestFit="1" customWidth="1"/>
    <col min="45" max="45" width="18.6640625" style="34" bestFit="1" customWidth="1"/>
    <col min="46" max="46" width="2.77734375" style="53" customWidth="1"/>
    <col min="47" max="47" width="19.77734375" style="34" bestFit="1" customWidth="1"/>
    <col min="48" max="48" width="19.88671875" style="34" bestFit="1" customWidth="1"/>
    <col min="49" max="49" width="9.33203125" style="34" customWidth="1"/>
    <col min="50" max="50" width="11.21875" style="34" customWidth="1"/>
    <col min="51" max="51" width="19.88671875" style="34" bestFit="1" customWidth="1"/>
    <col min="52" max="52" width="4.88671875" style="53" customWidth="1"/>
    <col min="53" max="53" width="3.6640625" style="34" customWidth="1"/>
    <col min="54" max="54" width="14" style="34" customWidth="1"/>
    <col min="55" max="61" width="26.77734375" style="34" customWidth="1"/>
    <col min="62" max="62" width="26.6640625" style="111" bestFit="1" customWidth="1"/>
    <col min="63" max="63" width="20.6640625" style="111" customWidth="1"/>
    <col min="64" max="16384" width="8.88671875" style="34"/>
  </cols>
  <sheetData>
    <row r="1" spans="2:63" ht="15.6" x14ac:dyDescent="0.3">
      <c r="B1" s="143" t="s">
        <v>309</v>
      </c>
      <c r="AX1" s="1303"/>
      <c r="AY1" s="1303"/>
    </row>
    <row r="2" spans="2:63" ht="16.2" thickBot="1" x14ac:dyDescent="0.35">
      <c r="K2" s="143"/>
      <c r="AX2" s="181"/>
      <c r="AY2" s="783"/>
      <c r="BC2" s="180" t="s">
        <v>2</v>
      </c>
      <c r="BD2" s="727">
        <v>2022</v>
      </c>
      <c r="BE2" s="727">
        <v>2023</v>
      </c>
      <c r="BF2" s="727">
        <v>2024</v>
      </c>
      <c r="BG2" s="727">
        <v>2025</v>
      </c>
      <c r="BH2" s="727">
        <v>2026</v>
      </c>
      <c r="BI2" s="192"/>
      <c r="BJ2" s="784"/>
    </row>
    <row r="3" spans="2:63" ht="15" customHeight="1" thickBot="1" x14ac:dyDescent="0.3">
      <c r="B3" s="785"/>
      <c r="C3" s="1305" t="s">
        <v>305</v>
      </c>
      <c r="D3" s="1305"/>
      <c r="E3" s="1305"/>
      <c r="F3" s="1305"/>
      <c r="G3" s="1305"/>
      <c r="H3" s="1305"/>
      <c r="I3" s="1306"/>
      <c r="J3" s="106"/>
      <c r="K3" s="1310" t="s">
        <v>307</v>
      </c>
      <c r="L3" s="1311"/>
      <c r="M3" s="1311"/>
      <c r="N3" s="1311"/>
      <c r="O3" s="1312"/>
      <c r="P3" s="151"/>
      <c r="Q3" s="1310" t="s">
        <v>307</v>
      </c>
      <c r="R3" s="1311"/>
      <c r="S3" s="1311"/>
      <c r="T3" s="1311"/>
      <c r="U3" s="1312"/>
      <c r="V3" s="147"/>
      <c r="W3" s="1310" t="s">
        <v>307</v>
      </c>
      <c r="X3" s="1311"/>
      <c r="Y3" s="1311"/>
      <c r="Z3" s="1311"/>
      <c r="AA3" s="1312"/>
      <c r="AB3" s="147"/>
      <c r="AC3" s="1310" t="s">
        <v>307</v>
      </c>
      <c r="AD3" s="1311"/>
      <c r="AE3" s="1311"/>
      <c r="AF3" s="1311"/>
      <c r="AG3" s="1312"/>
      <c r="AH3" s="147"/>
      <c r="AI3" s="1310" t="s">
        <v>307</v>
      </c>
      <c r="AJ3" s="1311"/>
      <c r="AK3" s="1311"/>
      <c r="AL3" s="1311"/>
      <c r="AM3" s="1312"/>
      <c r="AN3" s="147"/>
      <c r="AO3" s="1310" t="s">
        <v>307</v>
      </c>
      <c r="AP3" s="1311"/>
      <c r="AQ3" s="1311"/>
      <c r="AR3" s="1311"/>
      <c r="AS3" s="1312"/>
      <c r="AT3" s="151"/>
      <c r="AU3" s="1310" t="s">
        <v>307</v>
      </c>
      <c r="AV3" s="1311"/>
      <c r="AW3" s="1311"/>
      <c r="AX3" s="1311"/>
      <c r="AY3" s="1312"/>
      <c r="AZ3" s="147"/>
      <c r="BA3" s="106"/>
      <c r="BB3" s="106"/>
      <c r="BC3" s="786" t="s">
        <v>318</v>
      </c>
      <c r="BD3" s="787">
        <f>Parameters!$G$31</f>
        <v>104209</v>
      </c>
      <c r="BE3" s="787">
        <f>Parameters!$I$31</f>
        <v>111008</v>
      </c>
      <c r="BF3" s="787">
        <f>Parameters!$K$31</f>
        <v>117935</v>
      </c>
      <c r="BG3" s="787">
        <f>Parameters!$M$31</f>
        <v>124995</v>
      </c>
      <c r="BH3" s="787">
        <f>Parameters!$O$31</f>
        <v>132185</v>
      </c>
      <c r="BI3" s="122"/>
      <c r="BJ3" s="123"/>
      <c r="BK3" s="123"/>
    </row>
    <row r="4" spans="2:63" s="111" customFormat="1" ht="27" customHeight="1" x14ac:dyDescent="0.25">
      <c r="B4" s="409"/>
      <c r="C4" s="1304" t="s">
        <v>180</v>
      </c>
      <c r="D4" s="1304"/>
      <c r="E4" s="1304"/>
      <c r="F4" s="1304" t="s">
        <v>179</v>
      </c>
      <c r="G4" s="1304"/>
      <c r="H4" s="1304"/>
      <c r="I4" s="1308"/>
      <c r="J4" s="109"/>
      <c r="K4" s="1307" t="str">
        <f>C5</f>
        <v/>
      </c>
      <c r="L4" s="1304"/>
      <c r="M4" s="1304"/>
      <c r="N4" s="1304"/>
      <c r="O4" s="1308"/>
      <c r="P4" s="151"/>
      <c r="Q4" s="1285" t="str">
        <f>D5</f>
        <v/>
      </c>
      <c r="R4" s="1309"/>
      <c r="S4" s="1309"/>
      <c r="T4" s="1309"/>
      <c r="U4" s="1296"/>
      <c r="V4" s="147"/>
      <c r="W4" s="1285" t="str">
        <f>E5</f>
        <v/>
      </c>
      <c r="X4" s="1309"/>
      <c r="Y4" s="1309"/>
      <c r="Z4" s="1309"/>
      <c r="AA4" s="1296"/>
      <c r="AB4" s="147"/>
      <c r="AC4" s="1285" t="str">
        <f>F5</f>
        <v/>
      </c>
      <c r="AD4" s="1309"/>
      <c r="AE4" s="1309"/>
      <c r="AF4" s="1309"/>
      <c r="AG4" s="1296"/>
      <c r="AH4" s="147"/>
      <c r="AI4" s="1285" t="str">
        <f>G5</f>
        <v/>
      </c>
      <c r="AJ4" s="1309"/>
      <c r="AK4" s="1309"/>
      <c r="AL4" s="1309"/>
      <c r="AM4" s="1296"/>
      <c r="AN4" s="147"/>
      <c r="AO4" s="1307" t="str">
        <f>H5</f>
        <v/>
      </c>
      <c r="AP4" s="1304"/>
      <c r="AQ4" s="1304"/>
      <c r="AR4" s="1304"/>
      <c r="AS4" s="1308"/>
      <c r="AT4" s="151"/>
      <c r="AU4" s="1285" t="str">
        <f>I5</f>
        <v/>
      </c>
      <c r="AV4" s="1309"/>
      <c r="AW4" s="1309"/>
      <c r="AX4" s="1309"/>
      <c r="AY4" s="1296"/>
      <c r="AZ4" s="147"/>
      <c r="BA4" s="109"/>
      <c r="BB4" s="1316" t="s">
        <v>199</v>
      </c>
      <c r="BC4" s="1317"/>
      <c r="BD4" s="1317"/>
      <c r="BE4" s="1317"/>
      <c r="BF4" s="1317"/>
      <c r="BG4" s="1317"/>
      <c r="BH4" s="1317"/>
      <c r="BI4" s="1317"/>
      <c r="BJ4" s="1317"/>
      <c r="BK4" s="1318"/>
    </row>
    <row r="5" spans="2:63" ht="26.4" x14ac:dyDescent="0.25">
      <c r="B5" s="632"/>
      <c r="C5" s="729" t="str">
        <f>'Available Energy and Dispatch'!E11</f>
        <v/>
      </c>
      <c r="D5" s="729" t="str">
        <f>'Available Energy and Dispatch'!F11</f>
        <v/>
      </c>
      <c r="E5" s="729" t="str">
        <f>'Available Energy and Dispatch'!G11</f>
        <v/>
      </c>
      <c r="F5" s="729" t="str">
        <f>'Available Energy and Dispatch'!H11</f>
        <v/>
      </c>
      <c r="G5" s="729" t="str">
        <f>'Available Energy and Dispatch'!I11</f>
        <v/>
      </c>
      <c r="H5" s="729" t="str">
        <f>'Available Energy and Dispatch'!J11</f>
        <v/>
      </c>
      <c r="I5" s="730" t="str">
        <f>'Available Energy and Dispatch'!K11</f>
        <v/>
      </c>
      <c r="J5" s="106"/>
      <c r="K5" s="612" t="s">
        <v>192</v>
      </c>
      <c r="L5" s="390" t="s">
        <v>193</v>
      </c>
      <c r="M5" s="390" t="s">
        <v>196</v>
      </c>
      <c r="N5" s="390" t="s">
        <v>197</v>
      </c>
      <c r="O5" s="613" t="s">
        <v>198</v>
      </c>
      <c r="P5" s="153"/>
      <c r="Q5" s="395" t="s">
        <v>192</v>
      </c>
      <c r="R5" s="617" t="s">
        <v>193</v>
      </c>
      <c r="S5" s="617" t="s">
        <v>196</v>
      </c>
      <c r="T5" s="617" t="s">
        <v>197</v>
      </c>
      <c r="U5" s="613" t="s">
        <v>198</v>
      </c>
      <c r="V5" s="148"/>
      <c r="W5" s="612" t="s">
        <v>192</v>
      </c>
      <c r="X5" s="390" t="s">
        <v>193</v>
      </c>
      <c r="Y5" s="390" t="s">
        <v>196</v>
      </c>
      <c r="Z5" s="390" t="s">
        <v>197</v>
      </c>
      <c r="AA5" s="613" t="s">
        <v>198</v>
      </c>
      <c r="AB5" s="152"/>
      <c r="AC5" s="395" t="s">
        <v>192</v>
      </c>
      <c r="AD5" s="617" t="s">
        <v>193</v>
      </c>
      <c r="AE5" s="617" t="s">
        <v>196</v>
      </c>
      <c r="AF5" s="617" t="s">
        <v>197</v>
      </c>
      <c r="AG5" s="613" t="s">
        <v>198</v>
      </c>
      <c r="AH5" s="148"/>
      <c r="AI5" s="395" t="s">
        <v>192</v>
      </c>
      <c r="AJ5" s="617" t="s">
        <v>193</v>
      </c>
      <c r="AK5" s="617" t="s">
        <v>196</v>
      </c>
      <c r="AL5" s="617" t="s">
        <v>197</v>
      </c>
      <c r="AM5" s="618" t="s">
        <v>198</v>
      </c>
      <c r="AN5" s="148"/>
      <c r="AO5" s="395" t="s">
        <v>192</v>
      </c>
      <c r="AP5" s="617" t="s">
        <v>193</v>
      </c>
      <c r="AQ5" s="617" t="s">
        <v>196</v>
      </c>
      <c r="AR5" s="617" t="s">
        <v>197</v>
      </c>
      <c r="AS5" s="618" t="s">
        <v>198</v>
      </c>
      <c r="AT5" s="148"/>
      <c r="AU5" s="395" t="s">
        <v>192</v>
      </c>
      <c r="AV5" s="617" t="s">
        <v>193</v>
      </c>
      <c r="AW5" s="617" t="s">
        <v>196</v>
      </c>
      <c r="AX5" s="617" t="s">
        <v>197</v>
      </c>
      <c r="AY5" s="618" t="s">
        <v>198</v>
      </c>
      <c r="AZ5" s="148"/>
      <c r="BA5" s="106"/>
      <c r="BB5" s="652"/>
      <c r="BC5" s="141" t="str">
        <f>'Available Energy and Dispatch'!E11</f>
        <v/>
      </c>
      <c r="BD5" s="141" t="str">
        <f>'Available Energy and Dispatch'!F11</f>
        <v/>
      </c>
      <c r="BE5" s="141" t="str">
        <f>'Available Energy and Dispatch'!G11</f>
        <v/>
      </c>
      <c r="BF5" s="141" t="str">
        <f>'Available Energy and Dispatch'!H11</f>
        <v/>
      </c>
      <c r="BG5" s="141" t="str">
        <f>'Available Energy and Dispatch'!I11</f>
        <v/>
      </c>
      <c r="BH5" s="141" t="str">
        <f>'Available Energy and Dispatch'!J11</f>
        <v/>
      </c>
      <c r="BI5" s="141" t="str">
        <f>'Available Energy and Dispatch'!K11</f>
        <v/>
      </c>
      <c r="BJ5" s="173" t="s">
        <v>186</v>
      </c>
      <c r="BK5" s="711" t="s">
        <v>272</v>
      </c>
    </row>
    <row r="6" spans="2:63" ht="13.8" customHeight="1" thickBot="1" x14ac:dyDescent="0.3">
      <c r="B6" s="633" t="s">
        <v>178</v>
      </c>
      <c r="C6" s="634" t="str">
        <f>'Available Energy and Dispatch'!E13</f>
        <v/>
      </c>
      <c r="D6" s="634" t="str">
        <f>'Available Energy and Dispatch'!F13</f>
        <v/>
      </c>
      <c r="E6" s="634" t="str">
        <f>'Available Energy and Dispatch'!G13</f>
        <v/>
      </c>
      <c r="F6" s="634" t="str">
        <f>'Available Energy and Dispatch'!H13</f>
        <v/>
      </c>
      <c r="G6" s="634" t="str">
        <f>'Available Energy and Dispatch'!I13</f>
        <v/>
      </c>
      <c r="H6" s="634" t="str">
        <f>'Available Energy and Dispatch'!J13</f>
        <v/>
      </c>
      <c r="I6" s="635" t="str">
        <f>'Available Energy and Dispatch'!K13</f>
        <v/>
      </c>
      <c r="J6" s="106"/>
      <c r="K6" s="616"/>
      <c r="L6" s="391"/>
      <c r="M6" s="391"/>
      <c r="N6" s="391"/>
      <c r="O6" s="392"/>
      <c r="P6" s="149"/>
      <c r="Q6" s="616"/>
      <c r="R6" s="391"/>
      <c r="S6" s="391"/>
      <c r="T6" s="391"/>
      <c r="U6" s="392"/>
      <c r="V6" s="149"/>
      <c r="W6" s="616"/>
      <c r="X6" s="391"/>
      <c r="Y6" s="391"/>
      <c r="Z6" s="391"/>
      <c r="AA6" s="392"/>
      <c r="AB6" s="149"/>
      <c r="AC6" s="616"/>
      <c r="AD6" s="391"/>
      <c r="AE6" s="391"/>
      <c r="AF6" s="391"/>
      <c r="AG6" s="392"/>
      <c r="AH6" s="149"/>
      <c r="AI6" s="616"/>
      <c r="AJ6" s="391"/>
      <c r="AK6" s="391"/>
      <c r="AL6" s="391"/>
      <c r="AM6" s="392"/>
      <c r="AN6" s="149"/>
      <c r="AO6" s="616"/>
      <c r="AP6" s="391"/>
      <c r="AQ6" s="391"/>
      <c r="AR6" s="391"/>
      <c r="AS6" s="392"/>
      <c r="AT6" s="149"/>
      <c r="AU6" s="616"/>
      <c r="AV6" s="391"/>
      <c r="AW6" s="391"/>
      <c r="AX6" s="391"/>
      <c r="AY6" s="392"/>
      <c r="AZ6" s="149"/>
      <c r="BA6" s="106"/>
      <c r="BB6" s="676"/>
      <c r="BC6" s="677"/>
      <c r="BD6" s="678"/>
      <c r="BE6" s="678"/>
      <c r="BF6" s="678"/>
      <c r="BG6" s="678"/>
      <c r="BH6" s="678"/>
      <c r="BI6" s="678"/>
      <c r="BJ6" s="679"/>
      <c r="BK6" s="712"/>
    </row>
    <row r="7" spans="2:63" x14ac:dyDescent="0.25">
      <c r="B7" s="530" t="s">
        <v>59</v>
      </c>
      <c r="C7" s="532"/>
      <c r="D7" s="532"/>
      <c r="E7" s="532"/>
      <c r="F7" s="532"/>
      <c r="G7" s="532"/>
      <c r="H7" s="532"/>
      <c r="I7" s="533"/>
      <c r="J7" s="157"/>
      <c r="K7" s="536"/>
      <c r="L7" s="537"/>
      <c r="M7" s="537"/>
      <c r="N7" s="537"/>
      <c r="O7" s="538"/>
      <c r="P7" s="151"/>
      <c r="Q7" s="548"/>
      <c r="R7" s="549"/>
      <c r="S7" s="549"/>
      <c r="T7" s="549"/>
      <c r="U7" s="550"/>
      <c r="V7" s="150"/>
      <c r="W7" s="560"/>
      <c r="X7" s="561"/>
      <c r="Y7" s="561"/>
      <c r="Z7" s="561"/>
      <c r="AA7" s="562"/>
      <c r="AB7" s="150"/>
      <c r="AC7" s="572"/>
      <c r="AD7" s="573"/>
      <c r="AE7" s="573"/>
      <c r="AF7" s="573"/>
      <c r="AG7" s="574"/>
      <c r="AH7" s="150"/>
      <c r="AI7" s="584"/>
      <c r="AJ7" s="585"/>
      <c r="AK7" s="585"/>
      <c r="AL7" s="585"/>
      <c r="AM7" s="586"/>
      <c r="AN7" s="150"/>
      <c r="AO7" s="285"/>
      <c r="AP7" s="307"/>
      <c r="AQ7" s="307"/>
      <c r="AR7" s="307"/>
      <c r="AS7" s="308"/>
      <c r="AT7" s="150"/>
      <c r="AU7" s="600"/>
      <c r="AV7" s="601"/>
      <c r="AW7" s="601"/>
      <c r="AX7" s="601"/>
      <c r="AY7" s="602"/>
      <c r="AZ7" s="150"/>
      <c r="BA7" s="106"/>
      <c r="BB7" s="653"/>
      <c r="BC7" s="680"/>
      <c r="BD7" s="680"/>
      <c r="BE7" s="680"/>
      <c r="BF7" s="680"/>
      <c r="BG7" s="680"/>
      <c r="BH7" s="681"/>
      <c r="BI7" s="680"/>
      <c r="BJ7" s="682"/>
      <c r="BK7" s="711"/>
    </row>
    <row r="8" spans="2:63" x14ac:dyDescent="0.25">
      <c r="B8" s="530">
        <v>2022</v>
      </c>
      <c r="C8" s="534"/>
      <c r="D8" s="534"/>
      <c r="E8" s="534"/>
      <c r="F8" s="534"/>
      <c r="G8" s="534"/>
      <c r="H8" s="534"/>
      <c r="I8" s="535"/>
      <c r="J8" s="106"/>
      <c r="K8" s="539"/>
      <c r="L8" s="540"/>
      <c r="M8" s="540"/>
      <c r="N8" s="540"/>
      <c r="O8" s="541"/>
      <c r="P8" s="54"/>
      <c r="Q8" s="551"/>
      <c r="R8" s="552"/>
      <c r="S8" s="552"/>
      <c r="T8" s="552"/>
      <c r="U8" s="553"/>
      <c r="V8" s="54"/>
      <c r="W8" s="563"/>
      <c r="X8" s="564"/>
      <c r="Y8" s="564"/>
      <c r="Z8" s="564"/>
      <c r="AA8" s="565"/>
      <c r="AB8" s="54"/>
      <c r="AC8" s="575"/>
      <c r="AD8" s="576"/>
      <c r="AE8" s="576"/>
      <c r="AF8" s="576"/>
      <c r="AG8" s="577"/>
      <c r="AH8" s="54"/>
      <c r="AI8" s="587"/>
      <c r="AJ8" s="588"/>
      <c r="AK8" s="588"/>
      <c r="AL8" s="588"/>
      <c r="AM8" s="589"/>
      <c r="AN8" s="54"/>
      <c r="AO8" s="596"/>
      <c r="AP8" s="320"/>
      <c r="AQ8" s="320"/>
      <c r="AR8" s="320"/>
      <c r="AS8" s="597"/>
      <c r="AT8" s="54"/>
      <c r="AU8" s="603"/>
      <c r="AV8" s="604"/>
      <c r="AW8" s="604"/>
      <c r="AX8" s="604"/>
      <c r="AY8" s="605"/>
      <c r="AZ8" s="54"/>
      <c r="BA8" s="106"/>
      <c r="BB8" s="653">
        <v>2022</v>
      </c>
      <c r="BC8" s="680"/>
      <c r="BD8" s="680"/>
      <c r="BE8" s="680"/>
      <c r="BF8" s="680"/>
      <c r="BG8" s="680"/>
      <c r="BH8" s="681"/>
      <c r="BI8" s="680"/>
      <c r="BJ8" s="682"/>
      <c r="BK8" s="711"/>
    </row>
    <row r="9" spans="2:63" x14ac:dyDescent="0.25">
      <c r="B9" s="530" t="s">
        <v>38</v>
      </c>
      <c r="C9" s="523">
        <f>ROUND(IFERROR(('Available Energy and Dispatch'!N15/((IF(C$5="Solar",(SUMIFS('Dependable Capacity'!$F$9:$F$14,'Dependable Capacity'!$C$9:$C$14,$B$8)*'Available Energy and Dispatch'!$C15),HLOOKUP(C$5,'Dependable Capacity'!$I$3:$P$9,3,FALSE)*'Available Energy and Dispatch'!$C15))))/C$6,0),2)</f>
        <v>0</v>
      </c>
      <c r="D9" s="523">
        <f>ROUND(IFERROR(('Available Energy and Dispatch'!O15/((IF(D$5="Solar",(SUMIFS('Dependable Capacity'!$F$9:$F$14,'Dependable Capacity'!$C$9:$C$14,$B$8)*'Available Energy and Dispatch'!$C15),HLOOKUP(D$5,'Dependable Capacity'!$I$3:$P$9,3,FALSE)*'Available Energy and Dispatch'!$C15))))/D$6,0),2)</f>
        <v>0</v>
      </c>
      <c r="E9" s="523">
        <f>ROUND(IFERROR(('Available Energy and Dispatch'!P15/((IF(E$5="Solar",(SUMIFS('Dependable Capacity'!$F$9:$F$14,'Dependable Capacity'!$C$9:$C$14,$B$8)*'Available Energy and Dispatch'!$C15),HLOOKUP(E$5,'Dependable Capacity'!$I$3:$P$9,3,FALSE)*'Available Energy and Dispatch'!$C15))))/E$6,0),2)</f>
        <v>0</v>
      </c>
      <c r="F9" s="523">
        <f>ROUND(IFERROR(('Available Energy and Dispatch'!Q15/((IF(F$5="Solar",(SUMIFS('Dependable Capacity'!$F$9:$F$14,'Dependable Capacity'!$C$9:$C$14,$B$8)*'Available Energy and Dispatch'!$C15),HLOOKUP(F$5,'Dependable Capacity'!$I$3:$P$9,3,FALSE)*'Available Energy and Dispatch'!$C15))))/F$6,0),2)</f>
        <v>0</v>
      </c>
      <c r="G9" s="523">
        <f>ROUND(IFERROR(('Available Energy and Dispatch'!R15/((IF(G$5="Solar",(SUMIFS('Dependable Capacity'!$F$9:$F$14,'Dependable Capacity'!$C$9:$C$14,$B$8)*'Available Energy and Dispatch'!$C15),HLOOKUP(G$5,'Dependable Capacity'!$I$3:$P$9,3,FALSE)*'Available Energy and Dispatch'!$C15))))/G$6,0),2)</f>
        <v>0</v>
      </c>
      <c r="H9" s="523">
        <f>ROUND(IFERROR(('Available Energy and Dispatch'!S15/((IF(H$5="Solar",(SUMIFS('Dependable Capacity'!$F$9:$F$14,'Dependable Capacity'!$C$9:$C$14,$B$8)*'Available Energy and Dispatch'!$C15),HLOOKUP(H$5,'Dependable Capacity'!$I$3:$P$9,3,FALSE)*'Available Energy and Dispatch'!$C15))))/H$6,0),2)</f>
        <v>0</v>
      </c>
      <c r="I9" s="524">
        <f>ROUND(IFERROR(('Available Energy and Dispatch'!T15/((IF(I$5="Solar",(SUMIFS('Dependable Capacity'!$F$9:$F$14,'Dependable Capacity'!$C$9:$C$14,$B$8)*'Available Energy and Dispatch'!$C15),HLOOKUP(I$5,'Dependable Capacity'!$I$3:$P$9,3,FALSE)*'Available Energy and Dispatch'!$C15))))/I$6,0),2)</f>
        <v>0</v>
      </c>
      <c r="J9" s="106"/>
      <c r="K9" s="542">
        <f>IF(K$4="Hydro",VLOOKUP($C9,'Inflated Bid Prices After Tax'!$R$15:$Y$115,2,FALSE),IF(K$4="Solar",VLOOKUP($C9,'Inflated Bid Prices After Tax'!$R$15:$Y$115,3,FALSE),IF(K$4="Biomass",VLOOKUP($C9,'Inflated Bid Prices After Tax'!$R$15:$Y$115,4,FALSE),IF(K$4="Biodiesel",VLOOKUP($C9,'Inflated Bid Prices After Tax'!$R$15:$Y$115,5,FALSE),IF($K$4="LNG",VLOOKUP($C9,'Inflated Bid Prices After Tax'!$R$15:$Y$115,6,FALSE),IF(K$4="Bunker",VLOOKUP($C9,'Inflated Bid Prices After Tax'!$R$15:$Y$115,7,FALSE),IF(K$4="LFO Diesel",VLOOKUP($C9,'Inflated Bid Prices After Tax'!$R$15:$Y$115,8,FALSE),0)))))))</f>
        <v>0</v>
      </c>
      <c r="L9" s="543">
        <f>IF(K$4="Hydro",VLOOKUP($C9,'Inflated Bid Prices After Tax'!$R$121:$Y$221,2,FALSE),IF(K$4="Solar",VLOOKUP($C9,'Inflated Bid Prices After Tax'!$R$121:$Y$221,3,FALSE),IF(K$4="Biomass",VLOOKUP($C9,'Inflated Bid Prices After Tax'!$R$121:$Y$221,4,FALSE),IF(K$4="Biodiesel",VLOOKUP($C9,'Inflated Bid Prices After Tax'!$R$121:$Y$221,5,FALSE),IF(K$4="LNG",VLOOKUP($C9,'Inflated Bid Prices After Tax'!$R$121:$Y$221,6,FALSE),IF(K$4="Bunker",VLOOKUP($C9,'Inflated Bid Prices After Tax'!$R$121:$Y$221,7,FALSE),IF(K$4="LFO Diesel",VLOOKUP($C9,'Inflated Bid Prices After Tax'!$R$121:$Y$221,8,FALSE),0)))))))</f>
        <v>0</v>
      </c>
      <c r="M9" s="543">
        <f>IF($C9=0,0,IF(K$4="Hydro",HLOOKUP(K$4,'Inflated Bid Prices After Tax'!$B$224:$I$232,5,FALSE),IF(K$4="Solar",HLOOKUP(K$4,'Inflated Bid Prices After Tax'!$B$224:$I$232,5,FALSE),IF(K$4="Biomass",HLOOKUP(K$4,'Inflated Bid Prices After Tax'!$B$224:$I$232,5,FALSE),IF(K$4="Biodiesel",HLOOKUP(K$4,'Inflated Bid Prices After Tax'!$B$224:$I$232,5,FALSE),IF(K$4="LNG",HLOOKUP(K$4,'Inflated Bid Prices After Tax'!$B$224:$I$232,5,FALSE),IF(K$4="Bunker",HLOOKUP(K$4,'Inflated Bid Prices After Tax'!$B$224:$I$232,5,FALSE),IF(K$4="LFO Diesel",HLOOKUP(K$4,'Inflated Bid Prices After Tax'!$B$224:$I$232,5,FALSE),0))))))))</f>
        <v>0</v>
      </c>
      <c r="N9" s="543">
        <f>IF($C9=0,0,IF(K$4="Hydro",HLOOKUP(K$4,'Inflated Bid Prices After Tax'!$B$234:$I$240,3,FALSE),IF(K$4="Solar",HLOOKUP(K$4,'Inflated Bid Prices After Tax'!$B$234:$I$240,3,FALSE),IF(K$4="Biomass",HLOOKUP(K$4,'Inflated Bid Prices After Tax'!$B$234:$I$240,3,FALSE),IF(K$4="Biodiesel",HLOOKUP(K$4,'Inflated Bid Prices After Tax'!$B$234:$I$240,3,FALSE),IF(K$4="LNG",HLOOKUP(K$4,'Inflated Bid Prices After Tax'!$B$234:$I$240,3,FALSE),IF(K$4="Bunker",HLOOKUP(K$4,'Inflated Bid Prices After Tax'!$B$234:$I$240,3,FALSE),IF(K$4="LFO Diesel",HLOOKUP(K$4,'Inflated Bid Prices After Tax'!$B$235:$I$240,3,FALSE),0))))))))</f>
        <v>0</v>
      </c>
      <c r="O9" s="544">
        <f>SUM(K9:N9)</f>
        <v>0</v>
      </c>
      <c r="P9" s="139"/>
      <c r="Q9" s="554">
        <f>IF($Q$4="Hydro",VLOOKUP($D9,'Inflated Bid Prices After Tax'!$R$15:$Y$115,2,FALSE),IF($Q$4="Solar",VLOOKUP($D9,'Inflated Bid Prices After Tax'!$R$15:$Y$115,3,FALSE),IF($Q$4="Biomass",VLOOKUP($D9,'Inflated Bid Prices After Tax'!$R$15:$Y$115,4,FALSE),IF($Q$4="Biodiesel",VLOOKUP($D9,'Inflated Bid Prices After Tax'!$R$15:$Y$115,5,FALSE),IF($Q$4="LNG",VLOOKUP($D9,'Inflated Bid Prices After Tax'!$R$15:$Y$115,6,FALSE),IF($Q$4="Bunker",VLOOKUP($D9,'Inflated Bid Prices After Tax'!$R$15:$Y$115,7,FALSE),IF($Q$4="LFO Diesel",VLOOKUP($D9,'Inflated Bid Prices After Tax'!$R$15:$Y$115,8,FALSE),0)))))))</f>
        <v>0</v>
      </c>
      <c r="R9" s="555">
        <f>IF($Q$4="Hydro",VLOOKUP($D9,'Inflated Bid Prices After Tax'!$R$121:$Y$221,2,FALSE),IF($Q$4="Solar",VLOOKUP($D9,'Inflated Bid Prices After Tax'!$R$121:$Y$221,3,FALSE),IF($Q$4="Biomass",VLOOKUP($D9,'Inflated Bid Prices After Tax'!$R$121:$Y$221,4,FALSE),IF($Q$4="Biodiesel",VLOOKUP($D9,'Inflated Bid Prices After Tax'!$R$121:$Y$221,5,FALSE),IF($Q$4="LNG",VLOOKUP($D9,'Inflated Bid Prices After Tax'!$R$121:$Y$221,6,FALSE),IF($Q$4="Bunker",VLOOKUP($D9,'Inflated Bid Prices After Tax'!$R$121:$Y$221,7,FALSE),IF($Q$4="LFO Diesel",VLOOKUP($D9,'Inflated Bid Prices After Tax'!$R$121:$Y$221,8,FALSE),0)))))))</f>
        <v>0</v>
      </c>
      <c r="S9" s="555">
        <f>IF($D9=0,0,IF(Q$4="Hydro",HLOOKUP(Q$4,'Inflated Bid Prices After Tax'!$B$224:$I$232,5,FALSE),IF(Q$4="Solar",HLOOKUP(Q$4,'Inflated Bid Prices After Tax'!$B$224:$I$232,5,FALSE),IF(Q$4="Biomass",HLOOKUP(Q$4,'Inflated Bid Prices After Tax'!$B$224:$I$232,5,FALSE),IF(Q$4="Biodiesel",HLOOKUP(Q$4,'Inflated Bid Prices After Tax'!$B$224:$I$232,5,FALSE),IF(Q$4="LNG",HLOOKUP(Q$4,'Inflated Bid Prices After Tax'!$B$224:$I$232,5,FALSE),IF(Q$4="Bunker",HLOOKUP(Q$4,'Inflated Bid Prices After Tax'!$B$224:$I$232,5,FALSE),IF(Q$4="LFO Diesel",HLOOKUP(Q$4,'Inflated Bid Prices After Tax'!$B$224:$I$232,5,FALSE),0))))))))</f>
        <v>0</v>
      </c>
      <c r="T9" s="555">
        <f>IF($D9=0,0,IF(Q$4="Hydro",HLOOKUP(Q$4,'Inflated Bid Prices After Tax'!$B$234:$I$240,3,FALSE),IF(Q$4="Solar",HLOOKUP(Q$4,'Inflated Bid Prices After Tax'!$B$234:$I$240,3,FALSE),IF(Q$4="Biomass",HLOOKUP(Q$4,'Inflated Bid Prices After Tax'!$B$234:$I$240,3,FALSE),IF(Q$4="Biodiesel",HLOOKUP(Q$4,'Inflated Bid Prices After Tax'!$B$234:$I$240,3,FALSE),IF(Q$4="LNG",HLOOKUP(Q$4,'Inflated Bid Prices After Tax'!$B$234:$I$240,3,FALSE),IF(Q$4="Bunker",HLOOKUP(Q$4,'Inflated Bid Prices After Tax'!$B$234:$I$240,3,FALSE),IF(Q$4="LFO Diesel",HLOOKUP(Q$4,'Inflated Bid Prices After Tax'!$B$234:$I$240,3,FALSE),0))))))))</f>
        <v>0</v>
      </c>
      <c r="U9" s="556">
        <f>SUM(Q9:T9)</f>
        <v>0</v>
      </c>
      <c r="V9" s="139"/>
      <c r="W9" s="566">
        <f>IF($W$4="Hydro",VLOOKUP($E9,'Inflated Bid Prices After Tax'!$R$15:$Y$115,2,FALSE),IF($W$4="Solar",VLOOKUP($E9,'Inflated Bid Prices After Tax'!$R$15:$Y$115,3,FALSE),IF($W$4="Biomass",VLOOKUP($E9,'Inflated Bid Prices After Tax'!$R$15:$Y$115,4,FALSE),IF($W$4="Biodiesel",VLOOKUP($E9,'Inflated Bid Prices After Tax'!$R$15:$Y$115,5,FALSE),IF($W$4="LNG",VLOOKUP($E9,'Inflated Bid Prices After Tax'!$R$15:$Y$115,6,FALSE),IF($W$4="Bunker",VLOOKUP($E9,'Inflated Bid Prices After Tax'!$R$15:$Y$115,7,FALSE),IF($W$4="LFO Diesel",VLOOKUP($E9,'Inflated Bid Prices After Tax'!$R$15:$Y$115,8,FALSE),0)))))))</f>
        <v>0</v>
      </c>
      <c r="X9" s="567">
        <f>IF($W$4="Hydro",VLOOKUP($E9,'Inflated Bid Prices After Tax'!$R$121:$Y$221,2,FALSE),IF($W$4="Solar",VLOOKUP($E9,'Inflated Bid Prices After Tax'!$R$121:$Y$221,3,FALSE),IF($W$4="Biomass",VLOOKUP($E9,'Inflated Bid Prices After Tax'!$R$121:$Y$221,4,FALSE),IF($W$4="Biodiesel",VLOOKUP($E9,'Inflated Bid Prices After Tax'!$R$121:$Y$221,5,FALSE),IF($W$4="LNG",VLOOKUP($E9,'Inflated Bid Prices After Tax'!$R$121:$Y$221,6,FALSE),IF($W$4="Bunker",VLOOKUP($E9,'Inflated Bid Prices After Tax'!$R$121:$Y$221,7,FALSE),IF($W$4="LFO Diesel",VLOOKUP($E9,'Inflated Bid Prices After Tax'!$R$121:$Y$221,8,FALSE),0)))))))</f>
        <v>0</v>
      </c>
      <c r="Y9" s="567">
        <f>IF($E9=0,0,IF(W$4="Hydro",HLOOKUP(W$4,'Inflated Bid Prices After Tax'!$B$224:$I$232,5,FALSE),IF(W$4="Solar",HLOOKUP(W$4,'Inflated Bid Prices After Tax'!$B$224:$I$232,5,FALSE),IF(W$4="Biomass",HLOOKUP(W$4,'Inflated Bid Prices After Tax'!$B$224:$I$232,5,FALSE),IF(W$4="Biodiesel",HLOOKUP(W$4,'Inflated Bid Prices After Tax'!$B$224:$I$232,5,FALSE),IF(W$4="LNG",HLOOKUP(W$4,'Inflated Bid Prices After Tax'!$B$224:$I$232,5,FALSE),IF(W$4="Bunker",HLOOKUP(W$4,'Inflated Bid Prices After Tax'!$B$224:$I$232,5,FALSE),IF(W$4="LFO Diesel",HLOOKUP(W$4,'Inflated Bid Prices After Tax'!$B$224:$I$232,5,FALSE),0))))))))</f>
        <v>0</v>
      </c>
      <c r="Z9" s="567">
        <f>IF($E9=0,0,IF(W$4="Hydro",HLOOKUP(W$4,'Inflated Bid Prices After Tax'!$B$234:$I$240,3,FALSE),IF(W$4="Solar",HLOOKUP(W$4,'Inflated Bid Prices After Tax'!$B$234:$I$240,3,FALSE),IF(W$4="Biomass",HLOOKUP(W$4,'Inflated Bid Prices After Tax'!$B$234:$I$240,3,FALSE),IF(W$4="Biodiesel",HLOOKUP(W$4,'Inflated Bid Prices After Tax'!$B$234:$I$240,3,FALSE),IF(W$4="LNG",HLOOKUP(W$4,'Inflated Bid Prices After Tax'!$B$234:$I$240,3,FALSE),IF(W$4="Bunker",HLOOKUP(W$4,'Inflated Bid Prices After Tax'!$B$234:$I$240,3,FALSE),IF(W$4="LFO Diesel",HLOOKUP(W$4,'Inflated Bid Prices After Tax'!$B$234:$I$240,3,FALSE),0))))))))</f>
        <v>0</v>
      </c>
      <c r="AA9" s="568">
        <f>SUM(W9:Z9)</f>
        <v>0</v>
      </c>
      <c r="AB9" s="139"/>
      <c r="AC9" s="578">
        <f>IF($AC$4="Hydro",VLOOKUP($F9,'Inflated Bid Prices After Tax'!$R$15:$Y$115,2,FALSE),IF($AC$4="Solar",VLOOKUP($F9,'Inflated Bid Prices After Tax'!$R$15:$Y$115,3,FALSE),IF($AC$4="Biomass",VLOOKUP($F9,'Inflated Bid Prices After Tax'!$R$15:$Y$115,4,FALSE),IF($AC$4="Biodiesel",VLOOKUP($F9,'Inflated Bid Prices After Tax'!$R$15:$Y$115,5,FALSE),IF($AC$4="LNG",VLOOKUP($F9,'Inflated Bid Prices After Tax'!$R$15:$Y$115,6,FALSE),IF($AC$4="Bunker",VLOOKUP($F9,'Inflated Bid Prices After Tax'!$R$15:$Y$115,7,FALSE),IF($AC$4="LFO Diesel",VLOOKUP($F9,'Inflated Bid Prices After Tax'!$R$15:$Y$115,8,FALSE),0)))))))</f>
        <v>0</v>
      </c>
      <c r="AD9" s="579">
        <f>IF($AC$4="Hydro",VLOOKUP($F9,'Inflated Bid Prices After Tax'!$R$121:$Y$221,2,FALSE),IF($AC$4="Solar",VLOOKUP($F9,'Inflated Bid Prices After Tax'!$R$121:$Y$221,3,FALSE),IF($AC$4="Biomass",VLOOKUP($F9,'Inflated Bid Prices After Tax'!$R$121:$Y$221,4,FALSE),IF($AC$4="Biodiesel",VLOOKUP($F9,'Inflated Bid Prices After Tax'!$R$121:$Y$221,5,FALSE),IF($AC$4="LNG",VLOOKUP($F9,'Inflated Bid Prices After Tax'!$R$121:$Y$221,6,FALSE),IF($AC$4="Bunker",VLOOKUP($F9,'Inflated Bid Prices After Tax'!$R$121:$Y$221,7,FALSE),IF($AC$4="LFO Diesel",VLOOKUP($F9,'Inflated Bid Prices After Tax'!$R$121:$Y$221,8,FALSE),0)))))))</f>
        <v>0</v>
      </c>
      <c r="AE9" s="579">
        <f>IF($F9=0,0,IF(AC$4="Hydro",HLOOKUP(AC$4,'Inflated Bid Prices After Tax'!$B$224:$I$232,5,FALSE),IF(AC$4="Solar",HLOOKUP(AC$4,'Inflated Bid Prices After Tax'!$B$224:$I$232,5,FALSE),IF(AC$4="Biomass",HLOOKUP(AC$4,'Inflated Bid Prices After Tax'!$B$224:$I$232,5,FALSE),IF(AC$4="Biodiesel",HLOOKUP(AC$4,'Inflated Bid Prices After Tax'!$B$224:$I$232,5,FALSE),IF(AC$4="LNG",HLOOKUP(AC$4,'Inflated Bid Prices After Tax'!$B$224:$I$232,5,FALSE),IF(AC$4="Bunker",HLOOKUP(AC$4,'Inflated Bid Prices After Tax'!$B$224:$I$232,5,FALSE),IF(AC$4="LFO Diesel",HLOOKUP(AC$4,'Inflated Bid Prices After Tax'!$B$224:$I$232,5,FALSE),0))))))))</f>
        <v>0</v>
      </c>
      <c r="AF9" s="579">
        <f>IF($F9=0,0,IF(AC$4="Hydro",HLOOKUP(AC$4,'Inflated Bid Prices After Tax'!$B$234:$I$240,3,FALSE),IF(AC$4="Solar",HLOOKUP(AC$4,'Inflated Bid Prices After Tax'!$B$234:$I$240,3,FALSE),IF(AC$4="Biomass",HLOOKUP(AC$4,'Inflated Bid Prices After Tax'!$B$234:$I$240,3,FALSE),IF(AC$4="Biodiesel",HLOOKUP(AC$4,'Inflated Bid Prices After Tax'!$B$234:$I$240,3,FALSE),IF(AC$4="LNG",HLOOKUP(AC$4,'Inflated Bid Prices After Tax'!$B$234:$I$240,3,FALSE),IF(AC$4="Bunker",HLOOKUP(AC$4,'Inflated Bid Prices After Tax'!$B$234:$I$240,3,FALSE),IF(AC$4="LFO Diesel",HLOOKUP(AC$4,'Inflated Bid Prices After Tax'!$B$234:$I$240,3,FALSE),0))))))))</f>
        <v>0</v>
      </c>
      <c r="AG9" s="580">
        <f>SUM(AC9:AF9)</f>
        <v>0</v>
      </c>
      <c r="AH9" s="139"/>
      <c r="AI9" s="590">
        <f>IF($AI$4="Hydro",VLOOKUP($G9,'Inflated Bid Prices After Tax'!$R$15:$Y$115,2,FALSE),IF($AI$4="Solar",VLOOKUP($G9,'Inflated Bid Prices After Tax'!$R$15:$Y$115,3,FALSE),IF($AI$4="Biomass",VLOOKUP($G9,'Inflated Bid Prices After Tax'!$R$15:$Y$115,4,FALSE),IF($AI$4="Biodiesel",VLOOKUP($G9,'Inflated Bid Prices After Tax'!$R$15:$Y$115,5,FALSE),IF($AI$4="LNG",VLOOKUP($G9,'Inflated Bid Prices After Tax'!$R$15:$Y$115,6,FALSE),IF($AI$4="Bunker",VLOOKUP($G9,'Inflated Bid Prices After Tax'!$R$15:$Y$115,7,FALSE),IF($AI$4="LFO Diesel",VLOOKUP($G9,'Inflated Bid Prices After Tax'!$R$15:$Y$115,8,FALSE),0)))))))</f>
        <v>0</v>
      </c>
      <c r="AJ9" s="591">
        <f>IF($AI$4="Hydro",VLOOKUP($G9,'Inflated Bid Prices After Tax'!$R$121:$Y$221,2,FALSE),IF($AI$4="Solar",VLOOKUP($G9,'Inflated Bid Prices After Tax'!$R$121:$Y$221,3,FALSE),IF($AI$4="Biomass",VLOOKUP($G9,'Inflated Bid Prices After Tax'!$R$121:$Y$221,4,FALSE),IF($AI$4="Biodiesel",VLOOKUP($G9,'Inflated Bid Prices After Tax'!$R$121:$Y$221,5,FALSE),IF($AI$4="LNG",VLOOKUP($G9,'Inflated Bid Prices After Tax'!$R$121:$Y$221,6,FALSE),IF($AI$4="Bunker",VLOOKUP($G9,'Inflated Bid Prices After Tax'!$R$121:$Y$221,7,FALSE),IF($AI$4="LFO Diesel",VLOOKUP($G9,'Inflated Bid Prices After Tax'!$R$121:$Y$221,8,FALSE),0)))))))</f>
        <v>0</v>
      </c>
      <c r="AK9" s="591">
        <f>IF($G9=0,0,IF(AI$4="Hydro",HLOOKUP(AI$4,'Inflated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9" s="591">
        <f>IF($G9=0,0,IF(AI$4="Hydro",HLOOKUP(AI$4,'Inflated Bid Prices After Tax'!$B$234:$I$240,3,FALSE),IF(AI$4="Solar",HLOOKUP(AI$4,'Inflated Bid Prices After Tax'!$B$234:$I$240,3,FALSE),IF(AI$4="Biomass",HLOOKUP(AI$4,'Inflated Bid Prices After Tax'!$B$234:$I$240,3,FALSE),IF(AI$4="Biodiesel",HLOOKUP(AI$4,'Inflated Bid Prices After Tax'!$B$234:$I$240,3,FALSE),IF(AI$4="LNG",HLOOKUP(AI$4,'Inflated Bid Prices After Tax'!$B$234:$I$240,3,FALSE),IF(AI$4="Bunker",HLOOKUP(AI$4,'Inflated Bid Prices After Tax'!$B$234:$I$240,3,FALSE),IF(AI$4="LFO Diesel",HLOOKUP(AI$4,'Inflated Bid Prices After Tax'!$B$234:$I$240,3,FALSE),0))))))))</f>
        <v>0</v>
      </c>
      <c r="AM9" s="592">
        <f>SUM(AI9:AL9)</f>
        <v>0</v>
      </c>
      <c r="AN9" s="139"/>
      <c r="AO9" s="598">
        <f>IF($AO$4="Hydro",VLOOKUP($H9,'Inflated Bid Prices After Tax'!$R$15:$Y$115,2,FALSE),IF($AO$4="Solar",VLOOKUP($H9,'Inflated Bid Prices After Tax'!$R$15:$Y$115,3,FALSE),IF($AO$4="Biomass",VLOOKUP($H9,'Inflated Bid Prices After Tax'!$R$15:$Y$115,4,FALSE),IF($AO$4="Biodiesel",VLOOKUP($H9,'Inflated Bid Prices After Tax'!$R$15:$Y$115,5,FALSE),IF($AO$4="LNG",VLOOKUP($H9,'Inflated Bid Prices After Tax'!$R$15:$Y$115,6,FALSE),IF($AO$4="Bunker",VLOOKUP($H9,'Inflated Bid Prices After Tax'!$R$15:$Y$115,7,FALSE),IF($AO$4="LFO Diesel",VLOOKUP($H9,'Inflated Bid Prices After Tax'!$R$15:$Y$115,8,FALSE),0)))))))</f>
        <v>0</v>
      </c>
      <c r="AP9" s="309">
        <f>IF($AO$4="Hydro",VLOOKUP($H9,'Inflated Bid Prices After Tax'!$R$121:$Y$221,2,FALSE),IF($AO$4="Solar",VLOOKUP($H9,'Inflated Bid Prices After Tax'!$R$121:$Y$221,3,FALSE),IF($AO$4="Biomass",VLOOKUP($H9,'Inflated Bid Prices After Tax'!$R$121:$Y$221,4,FALSE),IF($AO$4="Biodiesel",VLOOKUP($H9,'Inflated Bid Prices After Tax'!$R$121:$Y$221,5,FALSE),IF($AO$4="LNG",VLOOKUP($H9,'Inflated Bid Prices After Tax'!$R$121:$Y$221,6,FALSE),IF($AO$4="Bunker",VLOOKUP($H9,'Inflated Bid Prices After Tax'!$R$121:$Y$221,7,FALSE),IF($AO$4="LFO Diesel",VLOOKUP($H9,'Inflated Bid Prices After Tax'!$R$121:$Y$221,8,FALSE),0)))))))</f>
        <v>0</v>
      </c>
      <c r="AQ9" s="309">
        <f>IF($H9=0,0,IF(AO$4="Hydro",HLOOKUP(AO$4,'Inflated Bid Prices After Tax'!$B$224:$I$232,5,FALSE),IF(AO$4="Solar",HLOOKUP(AO$4,'Inflated Bid Prices After Tax'!$B$224:$I$232,5,FALSE),IF(AO$4="Biomass",HLOOKUP(AO$4,'Inflated Bid Prices After Tax'!$B$224:$I$232,5,FALSE),IF(AO$4="Biodiesel",HLOOKUP(AO$4,'Inflated Bid Prices After Tax'!$B$224:$I$232,5,FALSE),IF(AO$4="LNG",HLOOKUP(AO$4,'Inflated Bid Prices After Tax'!$B$224:$I$232,5,FALSE),IF(AO$4="Bunker",HLOOKUP(AO$4,'Inflated Bid Prices After Tax'!$B$224:$I$232,5,FALSE),IF(AO$4="LFO Diesel",HLOOKUP(AO$4,'Inflated Bid Prices After Tax'!$B$224:$I$232,5,FALSE),0))))))))</f>
        <v>0</v>
      </c>
      <c r="AR9" s="309">
        <f>IF($H9=0,0,IF(AO$4="Hydro",HLOOKUP(AO$4,'Inflated Bid Prices After Tax'!$B$234:$I$240,3,FALSE),IF(AO$4="Solar",HLOOKUP(AO$4,'Inflated Bid Prices After Tax'!$B$234:$I$240,3,FALSE),IF(AO$4="Biomass",HLOOKUP(AO$4,'Inflated Bid Prices After Tax'!$B$234:$I$240,3,FALSE),IF(AO$4="Biodiesel",HLOOKUP(AO$4,'Inflated Bid Prices After Tax'!$B$234:$I$240,3,FALSE),IF(AO$4="LNG",HLOOKUP(AO$4,'Inflated Bid Prices After Tax'!$B$234:$I$240,3,FALSE),IF(AO$4="Bunker",HLOOKUP(AO$4,'Inflated Bid Prices After Tax'!$B$234:$I$240,3,FALSE),IF(AO$4="LFO Diesel",HLOOKUP(AO$4,'Inflated Bid Prices After Tax'!$B$234:$I$240,3,FALSE),0))))))))</f>
        <v>0</v>
      </c>
      <c r="AS9" s="298">
        <f>SUM(AO9:AR9)</f>
        <v>0</v>
      </c>
      <c r="AT9" s="139"/>
      <c r="AU9" s="606">
        <f>IF($AU$4="Hydro",VLOOKUP($I9,'Inflated Bid Prices After Tax'!$R$15:$Y$115,2,FALSE),IF($AU$4="Solar",VLOOKUP($I9,'Inflated Bid Prices After Tax'!$R$15:$Y$115,3,FALSE),IF($AU$4="Biomass",VLOOKUP($I9,'Inflated Bid Prices After Tax'!$R$15:$Y$115,4,FALSE),IF($AU$4="Biodiesel",VLOOKUP($I9,'Inflated Bid Prices After Tax'!$R$15:$Y$115,5,FALSE),IF($AU$4="LNG",VLOOKUP($I9,'Inflated Bid Prices After Tax'!$R$15:$Y$115,6,FALSE),IF($AU$4="Bunker",VLOOKUP($I9,'Inflated Bid Prices After Tax'!$R$15:$Y$115,7,FALSE),IF($AU$4="LFO Diesel",VLOOKUP($I9,'Inflated Bid Prices After Tax'!$R$15:$Y$115,8,FALSE),0)))))))</f>
        <v>0</v>
      </c>
      <c r="AV9" s="607">
        <f>IF($AU$4="Hydro",VLOOKUP($I9,'Inflated Bid Prices After Tax'!$R$121:$Y$221,2,FALSE),IF($AU$4="Solar",VLOOKUP($I9,'Inflated Bid Prices After Tax'!$R$121:$Y$221,3,FALSE),IF($AU$4="Biomass",VLOOKUP($I9,'Inflated Bid Prices After Tax'!$R$121:$Y$221,4,FALSE),IF($AU$4="Biodiesel",VLOOKUP($I9,'Inflated Bid Prices After Tax'!$R$121:$Y$221,5,FALSE),IF($AU$4="LNG",VLOOKUP($I9,'Inflated Bid Prices After Tax'!$R$121:$Y$221,6,FALSE),IF($AU$4="Bunker",VLOOKUP($I9,'Inflated Bid Prices After Tax'!$R$121:$Y$221,7,FALSE),IF($AU$4="LFO Diesel",VLOOKUP($I9,'Inflated Bid Prices After Tax'!$R$121:$Y$221,8,FALSE),0)))))))</f>
        <v>0</v>
      </c>
      <c r="AW9" s="607">
        <f>IF($I9=0,0,IF(AU$4="Hydro",HLOOKUP(AU$4,'Inflated Bid Prices After Tax'!$B$224:$I$232,5,FALSE),IF(AU$4="Solar",HLOOKUP(AU$4,'Inflated Bid Prices After Tax'!$B$224:$I$232,5,FALSE),IF(AU$4="Biomass",HLOOKUP(AU$4,'Inflated Bid Prices After Tax'!$B$224:$I$232,5,FALSE),IF(AU$4="Biodiesel",HLOOKUP(AU$4,'Inflated Bid Prices After Tax'!$B$224:$I$232,5,FALSE),IF(AU$4="LNG",HLOOKUP(AU$4,'Inflated Bid Prices After Tax'!$B$224:$I$232,5,FALSE),IF(AU$4="Bunker",HLOOKUP(AU$4,'Inflated Bid Prices After Tax'!$B$224:$I$232,5,FALSE),IF(AU$4="LFO Diesel",HLOOKUP(AU$4,'Inflated Bid Prices After Tax'!$B$224:$I$232,5,FALSE),0))))))))</f>
        <v>0</v>
      </c>
      <c r="AX9" s="607">
        <f>IF($I9=0,0,IF(AU$4="Hydro",HLOOKUP(AU$4,'Inflated Bid Prices After Tax'!$B$234:$I$240,3,FALSE),IF(AU$4="Solar",HLOOKUP(AU$4,'Inflated Bid Prices After Tax'!$B$234:$I$240,3,FALSE),IF(AU$4="Biomass",HLOOKUP(AU$4,'Inflated Bid Prices After Tax'!$B$234:$I$240,3,FALSE),IF(AU$4="Biodiesel",HLOOKUP(AU$4,'Inflated Bid Prices After Tax'!$B$234:$I$240,3,FALSE),IF(AU$4="LNG",HLOOKUP(AU$4,'Inflated Bid Prices After Tax'!$B$234:$I$240,3,FALSE),IF(AU$4="Bunker",HLOOKUP(AU$4,'Inflated Bid Prices After Tax'!$B$234:$I$240,3,FALSE),IF(AU$4="LFO Diesel",HLOOKUP(AU$4,'Inflated Bid Prices After Tax'!$B$234:$I$240,3,FALSE),0))))))))</f>
        <v>0</v>
      </c>
      <c r="AY9" s="608">
        <f>SUM(AU9:AX9)</f>
        <v>0</v>
      </c>
      <c r="AZ9" s="139"/>
      <c r="BA9" s="106"/>
      <c r="BB9" s="648" t="s">
        <v>38</v>
      </c>
      <c r="BC9" s="649">
        <f>IF(C9=0,O9,O9*'Available Energy and Dispatch'!N15*1000)</f>
        <v>0</v>
      </c>
      <c r="BD9" s="649">
        <f>IF(D9=0,U9,U9*'Available Energy and Dispatch'!O15*1000)</f>
        <v>0</v>
      </c>
      <c r="BE9" s="649">
        <f>IF(E9=0,AA9,AA9*'Available Energy and Dispatch'!P15*1000)</f>
        <v>0</v>
      </c>
      <c r="BF9" s="649">
        <f>IF(F9=0,AG9,AG9*'Available Energy and Dispatch'!Q15*1000)</f>
        <v>0</v>
      </c>
      <c r="BG9" s="649">
        <f>IF(G9=0,AM9,AM9*'Available Energy and Dispatch'!R15*1000)</f>
        <v>0</v>
      </c>
      <c r="BH9" s="649">
        <f>IF(H9=0,AS9,AS9*'Available Energy and Dispatch'!S15*1000)</f>
        <v>0</v>
      </c>
      <c r="BI9" s="649">
        <f>IF(I9=0,AY9,AY9*'Available Energy and Dispatch'!T15*1000)</f>
        <v>0</v>
      </c>
      <c r="BJ9" s="662">
        <f t="shared" ref="BJ9:BJ20" si="0">SUM(BC9:BI9)</f>
        <v>0</v>
      </c>
      <c r="BK9" s="655"/>
    </row>
    <row r="10" spans="2:63" x14ac:dyDescent="0.25">
      <c r="B10" s="530" t="s">
        <v>39</v>
      </c>
      <c r="C10" s="523">
        <f>ROUND(IFERROR(('Available Energy and Dispatch'!N16/((IF(C$5="Solar",(SUMIFS('Dependable Capacity'!$F$9:$F$14,'Dependable Capacity'!$C$9:$C$14,$B$8)*'Available Energy and Dispatch'!$C16),HLOOKUP(C$5,'Dependable Capacity'!$I$3:$P$9,3,FALSE)*'Available Energy and Dispatch'!$C16))))/C$6,0),2)</f>
        <v>0</v>
      </c>
      <c r="D10" s="523">
        <f>ROUND(IFERROR(('Available Energy and Dispatch'!O16/((IF(D$5="Solar",(SUMIFS('Dependable Capacity'!$F$9:$F$14,'Dependable Capacity'!$C$9:$C$14,$B$8)*'Available Energy and Dispatch'!$C16),HLOOKUP(D$5,'Dependable Capacity'!$I$3:$P$9,3,FALSE)*'Available Energy and Dispatch'!$C16))))/D$6,0),2)</f>
        <v>0</v>
      </c>
      <c r="E10" s="523">
        <f>ROUND(IFERROR(('Available Energy and Dispatch'!P16/((IF(E$5="Solar",(SUMIFS('Dependable Capacity'!$F$9:$F$14,'Dependable Capacity'!$C$9:$C$14,$B$8)*'Available Energy and Dispatch'!$C16),HLOOKUP(E$5,'Dependable Capacity'!$I$3:$P$9,3,FALSE)*'Available Energy and Dispatch'!$C16))))/E$6,0),2)</f>
        <v>0</v>
      </c>
      <c r="F10" s="523">
        <f>ROUND(IFERROR(('Available Energy and Dispatch'!Q16/((IF(F$5="Solar",(SUMIFS('Dependable Capacity'!$F$9:$F$14,'Dependable Capacity'!$C$9:$C$14,$B$8)*'Available Energy and Dispatch'!$C16),HLOOKUP(F$5,'Dependable Capacity'!$I$3:$P$9,3,FALSE)*'Available Energy and Dispatch'!$C16))))/F$6,0),2)</f>
        <v>0</v>
      </c>
      <c r="G10" s="523">
        <f>ROUND(IFERROR(('Available Energy and Dispatch'!R16/((IF(G$5="Solar",(SUMIFS('Dependable Capacity'!$F$9:$F$14,'Dependable Capacity'!$C$9:$C$14,$B$8)*'Available Energy and Dispatch'!$C16),HLOOKUP(G$5,'Dependable Capacity'!$I$3:$P$9,3,FALSE)*'Available Energy and Dispatch'!$C16))))/G$6,0),2)</f>
        <v>0</v>
      </c>
      <c r="H10" s="523">
        <f>ROUND(IFERROR(('Available Energy and Dispatch'!S16/((IF(H$5="Solar",(SUMIFS('Dependable Capacity'!$F$9:$F$14,'Dependable Capacity'!$C$9:$C$14,$B$8)*'Available Energy and Dispatch'!$C16),HLOOKUP(H$5,'Dependable Capacity'!$I$3:$P$9,3,FALSE)*'Available Energy and Dispatch'!$C16))))/H$6,0),2)</f>
        <v>0</v>
      </c>
      <c r="I10" s="524">
        <f>ROUND(IFERROR(('Available Energy and Dispatch'!T16/((IF(I$5="Solar",(SUMIFS('Dependable Capacity'!$F$9:$F$14,'Dependable Capacity'!$C$9:$C$14,$B$8)*'Available Energy and Dispatch'!$C16),HLOOKUP(I$5,'Dependable Capacity'!$I$3:$P$9,3,FALSE)*'Available Energy and Dispatch'!$C16))))/I$6,0),2)</f>
        <v>0</v>
      </c>
      <c r="J10" s="106"/>
      <c r="K10" s="542">
        <f>IF(K$4="Hydro",VLOOKUP($C10,'Inflated Bid Prices After Tax'!$R$15:$Y$115,2,FALSE),IF(K$4="Solar",VLOOKUP($C10,'Inflated Bid Prices After Tax'!$R$15:$Y$115,3,FALSE),IF(K$4="Biomass",VLOOKUP($C10,'Inflated Bid Prices After Tax'!$R$15:$Y$115,4,FALSE),IF(K$4="Biodiesel",VLOOKUP($C10,'Inflated Bid Prices After Tax'!$R$15:$Y$115,5,FALSE),IF($K$4="LNG",VLOOKUP($C10,'Inflated Bid Prices After Tax'!$R$15:$Y$115,6,FALSE),IF(K$4="Bunker",VLOOKUP($C10,'Inflated Bid Prices After Tax'!$R$15:$Y$115,7,FALSE),IF(K$4="LFO Diesel",VLOOKUP($C10,'Inflated Bid Prices After Tax'!$R$15:$Y$115,8,FALSE),0)))))))</f>
        <v>0</v>
      </c>
      <c r="L10" s="543">
        <f>IF(K$4="Hydro",VLOOKUP($C10,'Inflated Bid Prices After Tax'!$R$121:$Y$221,2,FALSE),IF(K$4="Solar",VLOOKUP($C10,'Inflated Bid Prices After Tax'!$R$121:$Y$221,3,FALSE),IF(K$4="Biomass",VLOOKUP($C10,'Inflated Bid Prices After Tax'!$R$121:$Y$221,4,FALSE),IF(K$4="Biodiesel",VLOOKUP($C10,'Inflated Bid Prices After Tax'!$R$121:$Y$221,5,FALSE),IF(K$4="LNG",VLOOKUP($C10,'Inflated Bid Prices After Tax'!$R$121:$Y$221,6,FALSE),IF(K$4="Bunker",VLOOKUP($C10,'Inflated Bid Prices After Tax'!$R$121:$Y$221,7,FALSE),IF(K$4="LFO Diesel",VLOOKUP($C10,'Inflated Bid Prices After Tax'!$R$121:$Y$221,8,FALSE),0)))))))</f>
        <v>0</v>
      </c>
      <c r="M10" s="543">
        <f>IF($C10=0,0,IF(K$4="Hydro",HLOOKUP(K$4,'Inflated Bid Prices After Tax'!$B$224:$I$232,5,FALSE),IF(K$4="Solar",HLOOKUP(K$4,'Inflated Bid Prices After Tax'!$B$224:$I$232,5,FALSE),IF(K$4="Biomass",HLOOKUP(K$4,'Inflated Bid Prices After Tax'!$B$224:$I$232,5,FALSE),IF(K$4="Biodiesel",HLOOKUP(K$4,'Inflated Bid Prices After Tax'!$B$224:$I$232,5,FALSE),IF(K$4="LNG",HLOOKUP(K$4,'Inflated Bid Prices After Tax'!$B$224:$I$232,5,FALSE),IF(K$4="Bunker",HLOOKUP(K$4,'Inflated Bid Prices After Tax'!$B$224:$I$232,5,FALSE),IF(K$4="LFO Diesel",HLOOKUP(K$4,'Inflated Bid Prices After Tax'!$B$224:$I$232,5,FALSE),0))))))))</f>
        <v>0</v>
      </c>
      <c r="N10" s="543">
        <f>IF($C10=0,0,IF(K$4="Hydro",HLOOKUP(K$4,'Inflated Bid Prices After Tax'!$B$234:$I$240,3,FALSE),IF(K$4="Solar",HLOOKUP(K$4,'Inflated Bid Prices After Tax'!$B$234:$I$240,3,FALSE),IF(K$4="Biomass",HLOOKUP(K$4,'Inflated Bid Prices After Tax'!$B$234:$I$240,3,FALSE),IF(K$4="Biodiesel",HLOOKUP(K$4,'Inflated Bid Prices After Tax'!$B$234:$I$240,3,FALSE),IF(K$4="LNG",HLOOKUP(K$4,'Inflated Bid Prices After Tax'!$B$234:$I$240,3,FALSE),IF(K$4="Bunker",HLOOKUP(K$4,'Inflated Bid Prices After Tax'!$B$234:$I$240,3,FALSE),IF(K$4="LFO Diesel",HLOOKUP(K$4,'Inflated Bid Prices After Tax'!$B$235:$I$240,3,FALSE),0))))))))</f>
        <v>0</v>
      </c>
      <c r="O10" s="544">
        <f>SUM(K10:N10)</f>
        <v>0</v>
      </c>
      <c r="P10" s="139"/>
      <c r="Q10" s="554">
        <f>IF($Q$4="Hydro",VLOOKUP($D10,'Inflated Bid Prices After Tax'!$R$15:$Y$115,2,FALSE),IF($Q$4="Solar",VLOOKUP($D10,'Inflated Bid Prices After Tax'!$R$15:$Y$115,3,FALSE),IF($Q$4="Biomass",VLOOKUP($D10,'Inflated Bid Prices After Tax'!$R$15:$Y$115,4,FALSE),IF($Q$4="Biodiesel",VLOOKUP($D10,'Inflated Bid Prices After Tax'!$R$15:$Y$115,5,FALSE),IF($Q$4="LNG",VLOOKUP($D10,'Inflated Bid Prices After Tax'!$R$15:$Y$115,6,FALSE),IF($Q$4="Bunker",VLOOKUP($D10,'Inflated Bid Prices After Tax'!$R$15:$Y$115,7,FALSE),IF($Q$4="LFO Diesel",VLOOKUP($D10,'Inflated Bid Prices After Tax'!$R$15:$Y$115,8,FALSE),0)))))))</f>
        <v>0</v>
      </c>
      <c r="R10" s="555">
        <f>IF($Q$4="Hydro",VLOOKUP($D10,'Inflated Bid Prices After Tax'!$R$121:$Y$221,2,FALSE),IF($Q$4="Solar",VLOOKUP($D10,'Inflated Bid Prices After Tax'!$R$121:$Y$221,3,FALSE),IF($Q$4="Biomass",VLOOKUP($D10,'Inflated Bid Prices After Tax'!$R$121:$Y$221,4,FALSE),IF($Q$4="Biodiesel",VLOOKUP($D10,'Inflated Bid Prices After Tax'!$R$121:$Y$221,5,FALSE),IF($Q$4="LNG",VLOOKUP($D10,'Inflated Bid Prices After Tax'!$R$121:$Y$221,6,FALSE),IF($Q$4="Bunker",VLOOKUP($D10,'Inflated Bid Prices After Tax'!$R$121:$Y$221,7,FALSE),IF($Q$4="LFO Diesel",VLOOKUP($D10,'Inflated Bid Prices After Tax'!$R$121:$Y$221,8,FALSE),0)))))))</f>
        <v>0</v>
      </c>
      <c r="S10" s="555">
        <f>IF($D10=0,0,IF(Q$4="Hydro",HLOOKUP(Q$4,'Inflated Bid Prices After Tax'!$B$224:$I$232,5,FALSE),IF(Q$4="Solar",HLOOKUP(Q$4,'Inflated Bid Prices After Tax'!$B$224:$I$232,5,FALSE),IF(Q$4="Biomass",HLOOKUP(Q$4,'Inflated Bid Prices After Tax'!$B$224:$I$232,5,FALSE),IF(Q$4="Biodiesel",HLOOKUP(Q$4,'Inflated Bid Prices After Tax'!$B$224:$I$232,5,FALSE),IF(Q$4="LNG",HLOOKUP(Q$4,'Inflated Bid Prices After Tax'!$B$224:$I$232,5,FALSE),IF(Q$4="Bunker",HLOOKUP(Q$4,'Inflated Bid Prices After Tax'!$B$224:$I$232,5,FALSE),IF(Q$4="LFO Diesel",HLOOKUP(Q$4,'Inflated Bid Prices After Tax'!$B$224:$I$232,5,FALSE),0))))))))</f>
        <v>0</v>
      </c>
      <c r="T10" s="555">
        <f>IF($D10=0,0,IF(Q$4="Hydro",HLOOKUP(Q$4,'Inflated Bid Prices After Tax'!$B$234:$I$240,3,FALSE),IF(Q$4="Solar",HLOOKUP(Q$4,'Inflated Bid Prices After Tax'!$B$234:$I$240,3,FALSE),IF(Q$4="Biomass",HLOOKUP(Q$4,'Inflated Bid Prices After Tax'!$B$234:$I$240,3,FALSE),IF(Q$4="Biodiesel",HLOOKUP(Q$4,'Inflated Bid Prices After Tax'!$B$234:$I$240,3,FALSE),IF(Q$4="LNG",HLOOKUP(Q$4,'Inflated Bid Prices After Tax'!$B$234:$I$240,3,FALSE),IF(Q$4="Bunker",HLOOKUP(Q$4,'Inflated Bid Prices After Tax'!$B$234:$I$240,3,FALSE),IF(Q$4="LFO Diesel",HLOOKUP(Q$4,'Inflated Bid Prices After Tax'!$B$234:$I$240,3,FALSE),0))))))))</f>
        <v>0</v>
      </c>
      <c r="U10" s="556">
        <f t="shared" ref="U10:U20" si="1">SUM(Q10:T10)</f>
        <v>0</v>
      </c>
      <c r="V10" s="139"/>
      <c r="W10" s="566">
        <f>IF($W$4="Hydro",VLOOKUP($E10,'Inflated Bid Prices After Tax'!$R$15:$Y$115,2,FALSE),IF($W$4="Solar",VLOOKUP($E10,'Inflated Bid Prices After Tax'!$R$15:$Y$115,3,FALSE),IF($W$4="Biomass",VLOOKUP($E10,'Inflated Bid Prices After Tax'!$R$15:$Y$115,4,FALSE),IF($W$4="Biodiesel",VLOOKUP($E10,'Inflated Bid Prices After Tax'!$R$15:$Y$115,5,FALSE),IF($W$4="LNG",VLOOKUP($E10,'Inflated Bid Prices After Tax'!$R$15:$Y$115,6,FALSE),IF($W$4="Bunker",VLOOKUP($E10,'Inflated Bid Prices After Tax'!$R$15:$Y$115,7,FALSE),IF($W$4="LFO Diesel",VLOOKUP($E10,'Inflated Bid Prices After Tax'!$R$15:$Y$115,8,FALSE),0)))))))</f>
        <v>0</v>
      </c>
      <c r="X10" s="567">
        <f>IF($W$4="Hydro",VLOOKUP($E10,'Inflated Bid Prices After Tax'!$R$121:$Y$221,2,FALSE),IF($W$4="Solar",VLOOKUP($E10,'Inflated Bid Prices After Tax'!$R$121:$Y$221,3,FALSE),IF($W$4="Biomass",VLOOKUP($E10,'Inflated Bid Prices After Tax'!$R$121:$Y$221,4,FALSE),IF($W$4="Biodiesel",VLOOKUP($E10,'Inflated Bid Prices After Tax'!$R$121:$Y$221,5,FALSE),IF($W$4="LNG",VLOOKUP($E10,'Inflated Bid Prices After Tax'!$R$121:$Y$221,6,FALSE),IF($W$4="Bunker",VLOOKUP($E10,'Inflated Bid Prices After Tax'!$R$121:$Y$221,7,FALSE),IF($W$4="LFO Diesel",VLOOKUP($E10,'Inflated Bid Prices After Tax'!$R$121:$Y$221,8,FALSE),0)))))))</f>
        <v>0</v>
      </c>
      <c r="Y10" s="567">
        <f>IF($E10=0,0,IF(W$4="Hydro",HLOOKUP(W$4,'Inflated Bid Prices After Tax'!$B$224:$I$232,5,FALSE),IF(W$4="Solar",HLOOKUP(W$4,'Inflated Bid Prices After Tax'!$B$224:$I$232,5,FALSE),IF(W$4="Biomass",HLOOKUP(W$4,'Inflated Bid Prices After Tax'!$B$224:$I$232,5,FALSE),IF(W$4="Biodiesel",HLOOKUP(W$4,'Inflated Bid Prices After Tax'!$B$224:$I$232,5,FALSE),IF(W$4="LNG",HLOOKUP(W$4,'Inflated Bid Prices After Tax'!$B$224:$I$232,5,FALSE),IF(W$4="Bunker",HLOOKUP(W$4,'Inflated Bid Prices After Tax'!$B$224:$I$232,5,FALSE),IF(W$4="LFO Diesel",HLOOKUP(W$4,'Inflated Bid Prices After Tax'!$B$224:$I$232,5,FALSE),0))))))))</f>
        <v>0</v>
      </c>
      <c r="Z10" s="567">
        <f>IF($E10=0,0,IF(W$4="Hydro",HLOOKUP(W$4,'Inflated Bid Prices After Tax'!$B$234:$I$240,3,FALSE),IF(W$4="Solar",HLOOKUP(W$4,'Inflated Bid Prices After Tax'!$B$234:$I$240,3,FALSE),IF(W$4="Biomass",HLOOKUP(W$4,'Inflated Bid Prices After Tax'!$B$234:$I$240,3,FALSE),IF(W$4="Biodiesel",HLOOKUP(W$4,'Inflated Bid Prices After Tax'!$B$234:$I$240,3,FALSE),IF(W$4="LNG",HLOOKUP(W$4,'Inflated Bid Prices After Tax'!$B$234:$I$240,3,FALSE),IF(W$4="Bunker",HLOOKUP(W$4,'Inflated Bid Prices After Tax'!$B$234:$I$240,3,FALSE),IF(W$4="LFO Diesel",HLOOKUP(W$4,'Inflated Bid Prices After Tax'!$B$234:$I$240,3,FALSE),0))))))))</f>
        <v>0</v>
      </c>
      <c r="AA10" s="568">
        <f t="shared" ref="AA10:AA20" si="2">SUM(W10:Z10)</f>
        <v>0</v>
      </c>
      <c r="AB10" s="139"/>
      <c r="AC10" s="578">
        <f>IF($AC$4="Hydro",VLOOKUP($F10,'Inflated Bid Prices After Tax'!$R$15:$Y$115,2,FALSE),IF($AC$4="Solar",VLOOKUP($F10,'Inflated Bid Prices After Tax'!$R$15:$Y$115,3,FALSE),IF($AC$4="Biomass",VLOOKUP($F10,'Inflated Bid Prices After Tax'!$R$15:$Y$115,4,FALSE),IF($AC$4="Biodiesel",VLOOKUP($F10,'Inflated Bid Prices After Tax'!$R$15:$Y$115,5,FALSE),IF($AC$4="LNG",VLOOKUP($F10,'Inflated Bid Prices After Tax'!$R$15:$Y$115,6,FALSE),IF($AC$4="Bunker",VLOOKUP($F10,'Inflated Bid Prices After Tax'!$R$15:$Y$115,7,FALSE),IF($AC$4="LFO Diesel",VLOOKUP($F10,'Inflated Bid Prices After Tax'!$R$15:$Y$115,8,FALSE),0)))))))</f>
        <v>0</v>
      </c>
      <c r="AD10" s="579">
        <f>IF($AC$4="Hydro",VLOOKUP($F10,'Inflated Bid Prices After Tax'!$R$121:$Y$221,2,FALSE),IF($AC$4="Solar",VLOOKUP($F10,'Inflated Bid Prices After Tax'!$R$121:$Y$221,3,FALSE),IF($AC$4="Biomass",VLOOKUP($F10,'Inflated Bid Prices After Tax'!$R$121:$Y$221,4,FALSE),IF($AC$4="Biodiesel",VLOOKUP($F10,'Inflated Bid Prices After Tax'!$R$121:$Y$221,5,FALSE),IF($AC$4="LNG",VLOOKUP($F10,'Inflated Bid Prices After Tax'!$R$121:$Y$221,6,FALSE),IF($AC$4="Bunker",VLOOKUP($F10,'Inflated Bid Prices After Tax'!$R$121:$Y$221,7,FALSE),IF($AC$4="LFO Diesel",VLOOKUP($F10,'Inflated Bid Prices After Tax'!$R$121:$Y$221,8,FALSE),0)))))))</f>
        <v>0</v>
      </c>
      <c r="AE10" s="579">
        <f>IF($F10=0,0,IF(AC$4="Hydro",HLOOKUP(AC$4,'Inflated Bid Prices After Tax'!$B$224:$I$232,5,FALSE),IF(AC$4="Solar",HLOOKUP(AC$4,'Inflated Bid Prices After Tax'!$B$224:$I$232,5,FALSE),IF(AC$4="Biomass",HLOOKUP(AC$4,'Inflated Bid Prices After Tax'!$B$224:$I$232,5,FALSE),IF(AC$4="Biodiesel",HLOOKUP(AC$4,'Inflated Bid Prices After Tax'!$B$224:$I$232,5,FALSE),IF(AC$4="LNG",HLOOKUP(AC$4,'Inflated Bid Prices After Tax'!$B$224:$I$232,5,FALSE),IF(AC$4="Bunker",HLOOKUP(AC$4,'Inflated Bid Prices After Tax'!$B$224:$I$232,5,FALSE),IF(AC$4="LFO Diesel",HLOOKUP(AC$4,'Inflated Bid Prices After Tax'!$B$224:$I$232,5,FALSE),0))))))))</f>
        <v>0</v>
      </c>
      <c r="AF10" s="579">
        <f>IF($F10=0,0,IF(AC$4="Hydro",HLOOKUP(AC$4,'Inflated Bid Prices After Tax'!$B$234:$I$240,3,FALSE),IF(AC$4="Solar",HLOOKUP(AC$4,'Inflated Bid Prices After Tax'!$B$234:$I$240,3,FALSE),IF(AC$4="Biomass",HLOOKUP(AC$4,'Inflated Bid Prices After Tax'!$B$234:$I$240,3,FALSE),IF(AC$4="Biodiesel",HLOOKUP(AC$4,'Inflated Bid Prices After Tax'!$B$234:$I$240,3,FALSE),IF(AC$4="LNG",HLOOKUP(AC$4,'Inflated Bid Prices After Tax'!$B$234:$I$240,3,FALSE),IF(AC$4="Bunker",HLOOKUP(AC$4,'Inflated Bid Prices After Tax'!$B$234:$I$240,3,FALSE),IF(AC$4="LFO Diesel",HLOOKUP(AC$4,'Inflated Bid Prices After Tax'!$B$234:$I$240,3,FALSE),0))))))))</f>
        <v>0</v>
      </c>
      <c r="AG10" s="580">
        <f t="shared" ref="AG10:AG20" si="3">SUM(AC10:AF10)</f>
        <v>0</v>
      </c>
      <c r="AH10" s="139"/>
      <c r="AI10" s="590">
        <f>IF($AI$4="Hydro",VLOOKUP($G10,'Inflated Bid Prices After Tax'!$R$15:$Y$115,2,FALSE),IF($AI$4="Solar",VLOOKUP($G10,'Inflated Bid Prices After Tax'!$R$15:$Y$115,3,FALSE),IF($AI$4="Biomass",VLOOKUP($G10,'Inflated Bid Prices After Tax'!$R$15:$Y$115,4,FALSE),IF($AI$4="Biodiesel",VLOOKUP($G10,'Inflated Bid Prices After Tax'!$R$15:$Y$115,5,FALSE),IF($AI$4="LNG",VLOOKUP($G10,'Inflated Bid Prices After Tax'!$R$15:$Y$115,6,FALSE),IF($AI$4="Bunker",VLOOKUP($G10,'Inflated Bid Prices After Tax'!$R$15:$Y$115,7,FALSE),IF($AI$4="LFO Diesel",VLOOKUP($G10,'Inflated Bid Prices After Tax'!$R$15:$Y$115,8,FALSE),0)))))))</f>
        <v>0</v>
      </c>
      <c r="AJ10" s="591">
        <f>IF($AI$4="Hydro",VLOOKUP($G10,'Inflated Bid Prices After Tax'!$R$121:$Y$221,2,FALSE),IF($AI$4="Solar",VLOOKUP($G10,'Inflated Bid Prices After Tax'!$R$121:$Y$221,3,FALSE),IF($AI$4="Biomass",VLOOKUP($G10,'Inflated Bid Prices After Tax'!$R$121:$Y$221,4,FALSE),IF($AI$4="Biodiesel",VLOOKUP($G10,'Inflated Bid Prices After Tax'!$R$121:$Y$221,5,FALSE),IF($AI$4="LNG",VLOOKUP($G10,'Inflated Bid Prices After Tax'!$R$121:$Y$221,6,FALSE),IF($AI$4="Bunker",VLOOKUP($G10,'Inflated Bid Prices After Tax'!$R$121:$Y$221,7,FALSE),IF($AI$4="LFO Diesel",VLOOKUP($G10,'Inflated Bid Prices After Tax'!$R$121:$Y$221,8,FALSE),0)))))))</f>
        <v>0</v>
      </c>
      <c r="AK10" s="591">
        <f>IF($G10=0,0,IF(AI$4="Hydro",HLOOKUP(AI$4,'Inflated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10" s="591">
        <f>IF($G10=0,0,IF(AI$4="Hydro",HLOOKUP(AI$4,'Inflated Bid Prices After Tax'!$B$234:$I$240,3,FALSE),IF(AI$4="Solar",HLOOKUP(AI$4,'Inflated Bid Prices After Tax'!$B$234:$I$240,3,FALSE),IF(AI$4="Biomass",HLOOKUP(AI$4,'Inflated Bid Prices After Tax'!$B$234:$I$240,3,FALSE),IF(AI$4="Biodiesel",HLOOKUP(AI$4,'Inflated Bid Prices After Tax'!$B$234:$I$240,3,FALSE),IF(AI$4="LNG",HLOOKUP(AI$4,'Inflated Bid Prices After Tax'!$B$234:$I$240,3,FALSE),IF(AI$4="Bunker",HLOOKUP(AI$4,'Inflated Bid Prices After Tax'!$B$234:$I$240,3,FALSE),IF(AI$4="LFO Diesel",HLOOKUP(AI$4,'Inflated Bid Prices After Tax'!$B$234:$I$240,3,FALSE),0))))))))</f>
        <v>0</v>
      </c>
      <c r="AM10" s="592">
        <f t="shared" ref="AM10:AM20" si="4">SUM(AI10:AL10)</f>
        <v>0</v>
      </c>
      <c r="AN10" s="139"/>
      <c r="AO10" s="598">
        <f>IF($AO$4="Hydro",VLOOKUP($H10,'Inflated Bid Prices After Tax'!$R$15:$Y$115,2,FALSE),IF($AO$4="Solar",VLOOKUP($H10,'Inflated Bid Prices After Tax'!$R$15:$Y$115,3,FALSE),IF($AO$4="Biomass",VLOOKUP($H10,'Inflated Bid Prices After Tax'!$R$15:$Y$115,4,FALSE),IF($AO$4="Biodiesel",VLOOKUP($H10,'Inflated Bid Prices After Tax'!$R$15:$Y$115,5,FALSE),IF($AO$4="LNG",VLOOKUP($H10,'Inflated Bid Prices After Tax'!$R$15:$Y$115,6,FALSE),IF($AO$4="Bunker",VLOOKUP($H10,'Inflated Bid Prices After Tax'!$R$15:$Y$115,7,FALSE),IF($AO$4="LFO Diesel",VLOOKUP($H10,'Inflated Bid Prices After Tax'!$R$15:$Y$115,8,FALSE),0)))))))</f>
        <v>0</v>
      </c>
      <c r="AP10" s="309">
        <f>IF($AO$4="Hydro",VLOOKUP($H10,'Inflated Bid Prices After Tax'!$R$121:$Y$221,2,FALSE),IF($AO$4="Solar",VLOOKUP($H10,'Inflated Bid Prices After Tax'!$R$121:$Y$221,3,FALSE),IF($AO$4="Biomass",VLOOKUP($H10,'Inflated Bid Prices After Tax'!$R$121:$Y$221,4,FALSE),IF($AO$4="Biodiesel",VLOOKUP($H10,'Inflated Bid Prices After Tax'!$R$121:$Y$221,5,FALSE),IF($AO$4="LNG",VLOOKUP($H10,'Inflated Bid Prices After Tax'!$R$121:$Y$221,6,FALSE),IF($AO$4="Bunker",VLOOKUP($H10,'Inflated Bid Prices After Tax'!$R$121:$Y$221,7,FALSE),IF($AO$4="LFO Diesel",VLOOKUP($H10,'Inflated Bid Prices After Tax'!$R$121:$Y$221,8,FALSE),0)))))))</f>
        <v>0</v>
      </c>
      <c r="AQ10" s="309">
        <f>IF($H10=0,0,IF(AO$4="Hydro",HLOOKUP(AO$4,'Inflated Bid Prices After Tax'!$B$224:$I$232,5,FALSE),IF(AO$4="Solar",HLOOKUP(AO$4,'Inflated Bid Prices After Tax'!$B$224:$I$232,5,FALSE),IF(AO$4="Biomass",HLOOKUP(AO$4,'Inflated Bid Prices After Tax'!$B$224:$I$232,5,FALSE),IF(AO$4="Biodiesel",HLOOKUP(AO$4,'Inflated Bid Prices After Tax'!$B$224:$I$232,5,FALSE),IF(AO$4="LNG",HLOOKUP(AO$4,'Inflated Bid Prices After Tax'!$B$224:$I$232,5,FALSE),IF(AO$4="Bunker",HLOOKUP(AO$4,'Inflated Bid Prices After Tax'!$B$224:$I$232,5,FALSE),IF(AO$4="LFO Diesel",HLOOKUP(AO$4,'Inflated Bid Prices After Tax'!$B$224:$I$232,5,FALSE),0))))))))</f>
        <v>0</v>
      </c>
      <c r="AR10" s="309">
        <f>IF($H10=0,0,IF(AO$4="Hydro",HLOOKUP(AO$4,'Inflated Bid Prices After Tax'!$B$234:$I$240,3,FALSE),IF(AO$4="Solar",HLOOKUP(AO$4,'Inflated Bid Prices After Tax'!$B$234:$I$240,3,FALSE),IF(AO$4="Biomass",HLOOKUP(AO$4,'Inflated Bid Prices After Tax'!$B$234:$I$240,3,FALSE),IF(AO$4="Biodiesel",HLOOKUP(AO$4,'Inflated Bid Prices After Tax'!$B$234:$I$240,3,FALSE),IF(AO$4="LNG",HLOOKUP(AO$4,'Inflated Bid Prices After Tax'!$B$234:$I$240,3,FALSE),IF(AO$4="Bunker",HLOOKUP(AO$4,'Inflated Bid Prices After Tax'!$B$234:$I$240,3,FALSE),IF(AO$4="LFO Diesel",HLOOKUP(AO$4,'Inflated Bid Prices After Tax'!$B$234:$I$240,3,FALSE),0))))))))</f>
        <v>0</v>
      </c>
      <c r="AS10" s="298">
        <f t="shared" ref="AS10:AS20" si="5">SUM(AO10:AR10)</f>
        <v>0</v>
      </c>
      <c r="AT10" s="139"/>
      <c r="AU10" s="606">
        <f>IF($AU$4="Hydro",VLOOKUP($I10,'Inflated Bid Prices After Tax'!$R$15:$Y$115,2,FALSE),IF($AU$4="Solar",VLOOKUP($I10,'Inflated Bid Prices After Tax'!$R$15:$Y$115,3,FALSE),IF($AU$4="Biomass",VLOOKUP($I10,'Inflated Bid Prices After Tax'!$R$15:$Y$115,4,FALSE),IF($AU$4="Biodiesel",VLOOKUP($I10,'Inflated Bid Prices After Tax'!$R$15:$Y$115,5,FALSE),IF($AU$4="LNG",VLOOKUP($I10,'Inflated Bid Prices After Tax'!$R$15:$Y$115,6,FALSE),IF($AU$4="Bunker",VLOOKUP($I10,'Inflated Bid Prices After Tax'!$R$15:$Y$115,7,FALSE),IF($AU$4="LFO Diesel",VLOOKUP($I10,'Inflated Bid Prices After Tax'!$R$15:$Y$115,8,FALSE),0)))))))</f>
        <v>0</v>
      </c>
      <c r="AV10" s="607">
        <f>IF($AU$4="Hydro",VLOOKUP($I10,'Inflated Bid Prices After Tax'!$R$121:$Y$221,2,FALSE),IF($AU$4="Solar",VLOOKUP($I10,'Inflated Bid Prices After Tax'!$R$121:$Y$221,3,FALSE),IF($AU$4="Biomass",VLOOKUP($I10,'Inflated Bid Prices After Tax'!$R$121:$Y$221,4,FALSE),IF($AU$4="Biodiesel",VLOOKUP($I10,'Inflated Bid Prices After Tax'!$R$121:$Y$221,5,FALSE),IF($AU$4="LNG",VLOOKUP($I10,'Inflated Bid Prices After Tax'!$R$121:$Y$221,6,FALSE),IF($AU$4="Bunker",VLOOKUP($I10,'Inflated Bid Prices After Tax'!$R$121:$Y$221,7,FALSE),IF($AU$4="LFO Diesel",VLOOKUP($I10,'Inflated Bid Prices After Tax'!$R$121:$Y$221,8,FALSE),0)))))))</f>
        <v>0</v>
      </c>
      <c r="AW10" s="607">
        <f>IF($I10=0,0,IF(AU$4="Hydro",HLOOKUP(AU$4,'Inflated Bid Prices After Tax'!$B$224:$I$232,5,FALSE),IF(AU$4="Solar",HLOOKUP(AU$4,'Inflated Bid Prices After Tax'!$B$224:$I$232,5,FALSE),IF(AU$4="Biomass",HLOOKUP(AU$4,'Inflated Bid Prices After Tax'!$B$224:$I$232,5,FALSE),IF(AU$4="Biodiesel",HLOOKUP(AU$4,'Inflated Bid Prices After Tax'!$B$224:$I$232,5,FALSE),IF(AU$4="LNG",HLOOKUP(AU$4,'Inflated Bid Prices After Tax'!$B$224:$I$232,5,FALSE),IF(AU$4="Bunker",HLOOKUP(AU$4,'Inflated Bid Prices After Tax'!$B$224:$I$232,5,FALSE),IF(AU$4="LFO Diesel",HLOOKUP(AU$4,'Inflated Bid Prices After Tax'!$B$224:$I$232,5,FALSE),0))))))))</f>
        <v>0</v>
      </c>
      <c r="AX10" s="607">
        <f>IF($I10=0,0,IF(AU$4="Hydro",HLOOKUP(AU$4,'Inflated Bid Prices After Tax'!$B$234:$I$240,3,FALSE),IF(AU$4="Solar",HLOOKUP(AU$4,'Inflated Bid Prices After Tax'!$B$234:$I$240,3,FALSE),IF(AU$4="Biomass",HLOOKUP(AU$4,'Inflated Bid Prices After Tax'!$B$234:$I$240,3,FALSE),IF(AU$4="Biodiesel",HLOOKUP(AU$4,'Inflated Bid Prices After Tax'!$B$234:$I$240,3,FALSE),IF(AU$4="LNG",HLOOKUP(AU$4,'Inflated Bid Prices After Tax'!$B$234:$I$240,3,FALSE),IF(AU$4="Bunker",HLOOKUP(AU$4,'Inflated Bid Prices After Tax'!$B$234:$I$240,3,FALSE),IF(AU$4="LFO Diesel",HLOOKUP(AU$4,'Inflated Bid Prices After Tax'!$B$234:$I$240,3,FALSE),0))))))))</f>
        <v>0</v>
      </c>
      <c r="AY10" s="608">
        <f t="shared" ref="AY10:AY20" si="6">SUM(AU10:AX10)</f>
        <v>0</v>
      </c>
      <c r="AZ10" s="139"/>
      <c r="BA10" s="106"/>
      <c r="BB10" s="648" t="s">
        <v>39</v>
      </c>
      <c r="BC10" s="649">
        <f>IF(C10=0,O10,O10*'Available Energy and Dispatch'!N16*1000)</f>
        <v>0</v>
      </c>
      <c r="BD10" s="649">
        <f>IF(D10=0,U10,U10*'Available Energy and Dispatch'!O16*1000)</f>
        <v>0</v>
      </c>
      <c r="BE10" s="649">
        <f>IF(E10=0,AA10,AA10*'Available Energy and Dispatch'!P16*1000)</f>
        <v>0</v>
      </c>
      <c r="BF10" s="649">
        <f>IF(F10=0,AG10,AG10*'Available Energy and Dispatch'!Q16*1000)</f>
        <v>0</v>
      </c>
      <c r="BG10" s="649">
        <f>IF(G10=0,AM10,AM10*'Available Energy and Dispatch'!R16*1000)</f>
        <v>0</v>
      </c>
      <c r="BH10" s="649">
        <f>IF(H10=0,AS10,AS10*'Available Energy and Dispatch'!S16*1000)</f>
        <v>0</v>
      </c>
      <c r="BI10" s="649">
        <f>IF(I10=0,AY10,AY10*'Available Energy and Dispatch'!T16*1000)</f>
        <v>0</v>
      </c>
      <c r="BJ10" s="662">
        <f t="shared" si="0"/>
        <v>0</v>
      </c>
      <c r="BK10" s="655"/>
    </row>
    <row r="11" spans="2:63" x14ac:dyDescent="0.25">
      <c r="B11" s="530" t="s">
        <v>40</v>
      </c>
      <c r="C11" s="523">
        <f>ROUND(IFERROR(('Available Energy and Dispatch'!N17/((IF(C$5="Solar",(SUMIFS('Dependable Capacity'!$F$9:$F$14,'Dependable Capacity'!$C$9:$C$14,$B$8)*'Available Energy and Dispatch'!$C17),HLOOKUP(C$5,'Dependable Capacity'!$I$3:$P$9,3,FALSE)*'Available Energy and Dispatch'!$C17))))/C$6,0),2)</f>
        <v>0</v>
      </c>
      <c r="D11" s="523">
        <f>ROUND(IFERROR(('Available Energy and Dispatch'!O17/((IF(D$5="Solar",(SUMIFS('Dependable Capacity'!$F$9:$F$14,'Dependable Capacity'!$C$9:$C$14,$B$8)*'Available Energy and Dispatch'!$C17),HLOOKUP(D$5,'Dependable Capacity'!$I$3:$P$9,3,FALSE)*'Available Energy and Dispatch'!$C17))))/D$6,0),2)</f>
        <v>0</v>
      </c>
      <c r="E11" s="523">
        <f>ROUND(IFERROR(('Available Energy and Dispatch'!P17/((IF(E$5="Solar",(SUMIFS('Dependable Capacity'!$F$9:$F$14,'Dependable Capacity'!$C$9:$C$14,$B$8)*'Available Energy and Dispatch'!$C17),HLOOKUP(E$5,'Dependable Capacity'!$I$3:$P$9,3,FALSE)*'Available Energy and Dispatch'!$C17))))/E$6,0),2)</f>
        <v>0</v>
      </c>
      <c r="F11" s="523">
        <f>ROUND(IFERROR(('Available Energy and Dispatch'!Q17/((IF(F$5="Solar",(SUMIFS('Dependable Capacity'!$F$9:$F$14,'Dependable Capacity'!$C$9:$C$14,$B$8)*'Available Energy and Dispatch'!$C17),HLOOKUP(F$5,'Dependable Capacity'!$I$3:$P$9,3,FALSE)*'Available Energy and Dispatch'!$C17))))/F$6,0),2)</f>
        <v>0</v>
      </c>
      <c r="G11" s="523">
        <f>ROUND(IFERROR(('Available Energy and Dispatch'!R17/((IF(G$5="Solar",(SUMIFS('Dependable Capacity'!$F$9:$F$14,'Dependable Capacity'!$C$9:$C$14,$B$8)*'Available Energy and Dispatch'!$C17),HLOOKUP(G$5,'Dependable Capacity'!$I$3:$P$9,3,FALSE)*'Available Energy and Dispatch'!$C17))))/G$6,0),2)</f>
        <v>0</v>
      </c>
      <c r="H11" s="523">
        <f>ROUND(IFERROR(('Available Energy and Dispatch'!S17/((IF(H$5="Solar",(SUMIFS('Dependable Capacity'!$F$9:$F$14,'Dependable Capacity'!$C$9:$C$14,$B$8)*'Available Energy and Dispatch'!$C17),HLOOKUP(H$5,'Dependable Capacity'!$I$3:$P$9,3,FALSE)*'Available Energy and Dispatch'!$C17))))/H$6,0),2)</f>
        <v>0</v>
      </c>
      <c r="I11" s="524">
        <f>ROUND(IFERROR(('Available Energy and Dispatch'!T17/((IF(I$5="Solar",(SUMIFS('Dependable Capacity'!$F$9:$F$14,'Dependable Capacity'!$C$9:$C$14,$B$8)*'Available Energy and Dispatch'!$C17),HLOOKUP(I$5,'Dependable Capacity'!$I$3:$P$9,3,FALSE)*'Available Energy and Dispatch'!$C17))))/I$6,0),2)</f>
        <v>0</v>
      </c>
      <c r="J11" s="106"/>
      <c r="K11" s="542">
        <f>IF(K$4="Hydro",VLOOKUP($C11,'Inflated Bid Prices After Tax'!$R$15:$Y$115,2,FALSE),IF(K$4="Solar",VLOOKUP($C11,'Inflated Bid Prices After Tax'!$R$15:$Y$115,3,FALSE),IF(K$4="Biomass",VLOOKUP($C11,'Inflated Bid Prices After Tax'!$R$15:$Y$115,4,FALSE),IF(K$4="Biodiesel",VLOOKUP($C11,'Inflated Bid Prices After Tax'!$R$15:$Y$115,5,FALSE),IF($K$4="LNG",VLOOKUP($C11,'Inflated Bid Prices After Tax'!$R$15:$Y$115,6,FALSE),IF(K$4="Bunker",VLOOKUP($C11,'Inflated Bid Prices After Tax'!$R$15:$Y$115,7,FALSE),IF(K$4="LFO Diesel",VLOOKUP($C11,'Inflated Bid Prices After Tax'!$R$15:$Y$115,8,FALSE),0)))))))</f>
        <v>0</v>
      </c>
      <c r="L11" s="543">
        <f>IF(K$4="Hydro",VLOOKUP($C11,'Inflated Bid Prices After Tax'!$R$121:$Y$221,2,FALSE),IF(K$4="Solar",VLOOKUP($C11,'Inflated Bid Prices After Tax'!$R$121:$Y$221,3,FALSE),IF(K$4="Biomass",VLOOKUP($C11,'Inflated Bid Prices After Tax'!$R$121:$Y$221,4,FALSE),IF(K$4="Biodiesel",VLOOKUP($C11,'Inflated Bid Prices After Tax'!$R$121:$Y$221,5,FALSE),IF(K$4="LNG",VLOOKUP($C11,'Inflated Bid Prices After Tax'!$R$121:$Y$221,6,FALSE),IF(K$4="Bunker",VLOOKUP($C11,'Inflated Bid Prices After Tax'!$R$121:$Y$221,7,FALSE),IF(K$4="LFO Diesel",VLOOKUP($C11,'Inflated Bid Prices After Tax'!$R$121:$Y$221,8,FALSE),0)))))))</f>
        <v>0</v>
      </c>
      <c r="M11" s="543">
        <f>IF($C11=0,0,IF(K$4="Hydro",HLOOKUP(K$4,'Inflated Bid Prices After Tax'!$B$224:$I$232,5,FALSE),IF(K$4="Solar",HLOOKUP(K$4,'Inflated Bid Prices After Tax'!$B$224:$I$232,5,FALSE),IF(K$4="Biomass",HLOOKUP(K$4,'Inflated Bid Prices After Tax'!$B$224:$I$232,5,FALSE),IF(K$4="Biodiesel",HLOOKUP(K$4,'Inflated Bid Prices After Tax'!$B$224:$I$232,5,FALSE),IF(K$4="LNG",HLOOKUP(K$4,'Inflated Bid Prices After Tax'!$B$224:$I$232,5,FALSE),IF(K$4="Bunker",HLOOKUP(K$4,'Inflated Bid Prices After Tax'!$B$224:$I$232,5,FALSE),IF(K$4="LFO Diesel",HLOOKUP(K$4,'Inflated Bid Prices After Tax'!$B$224:$I$232,5,FALSE),0))))))))</f>
        <v>0</v>
      </c>
      <c r="N11" s="543">
        <f>IF($C11=0,0,IF(K$4="Hydro",HLOOKUP(K$4,'Inflated Bid Prices After Tax'!$B$234:$I$240,3,FALSE),IF(K$4="Solar",HLOOKUP(K$4,'Inflated Bid Prices After Tax'!$B$234:$I$240,3,FALSE),IF(K$4="Biomass",HLOOKUP(K$4,'Inflated Bid Prices After Tax'!$B$234:$I$240,3,FALSE),IF(K$4="Biodiesel",HLOOKUP(K$4,'Inflated Bid Prices After Tax'!$B$234:$I$240,3,FALSE),IF(K$4="LNG",HLOOKUP(K$4,'Inflated Bid Prices After Tax'!$B$234:$I$240,3,FALSE),IF(K$4="Bunker",HLOOKUP(K$4,'Inflated Bid Prices After Tax'!$B$234:$I$240,3,FALSE),IF(K$4="LFO Diesel",HLOOKUP(K$4,'Inflated Bid Prices After Tax'!$B$235:$I$240,3,FALSE),0))))))))</f>
        <v>0</v>
      </c>
      <c r="O11" s="544">
        <f t="shared" ref="O11:O20" si="7">SUM(K11:N11)</f>
        <v>0</v>
      </c>
      <c r="P11" s="139"/>
      <c r="Q11" s="554">
        <f>IF($Q$4="Hydro",VLOOKUP($D11,'Inflated Bid Prices After Tax'!$R$15:$Y$115,2,FALSE),IF($Q$4="Solar",VLOOKUP($D11,'Inflated Bid Prices After Tax'!$R$15:$Y$115,3,FALSE),IF($Q$4="Biomass",VLOOKUP($D11,'Inflated Bid Prices After Tax'!$R$15:$Y$115,4,FALSE),IF($Q$4="Biodiesel",VLOOKUP($D11,'Inflated Bid Prices After Tax'!$R$15:$Y$115,5,FALSE),IF($Q$4="LNG",VLOOKUP($D11,'Inflated Bid Prices After Tax'!$R$15:$Y$115,6,FALSE),IF($Q$4="Bunker",VLOOKUP($D11,'Inflated Bid Prices After Tax'!$R$15:$Y$115,7,FALSE),IF($Q$4="LFO Diesel",VLOOKUP($D11,'Inflated Bid Prices After Tax'!$R$15:$Y$115,8,FALSE),0)))))))</f>
        <v>0</v>
      </c>
      <c r="R11" s="555">
        <f>IF($Q$4="Hydro",VLOOKUP($D11,'Inflated Bid Prices After Tax'!$R$121:$Y$221,2,FALSE),IF($Q$4="Solar",VLOOKUP($D11,'Inflated Bid Prices After Tax'!$R$121:$Y$221,3,FALSE),IF($Q$4="Biomass",VLOOKUP($D11,'Inflated Bid Prices After Tax'!$R$121:$Y$221,4,FALSE),IF($Q$4="Biodiesel",VLOOKUP($D11,'Inflated Bid Prices After Tax'!$R$121:$Y$221,5,FALSE),IF($Q$4="LNG",VLOOKUP($D11,'Inflated Bid Prices After Tax'!$R$121:$Y$221,6,FALSE),IF($Q$4="Bunker",VLOOKUP($D11,'Inflated Bid Prices After Tax'!$R$121:$Y$221,7,FALSE),IF($Q$4="LFO Diesel",VLOOKUP($D11,'Inflated Bid Prices After Tax'!$R$121:$Y$221,8,FALSE),0)))))))</f>
        <v>0</v>
      </c>
      <c r="S11" s="555">
        <f>IF($D11=0,0,IF(Q$4="Hydro",HLOOKUP(Q$4,'Inflated Bid Prices After Tax'!$B$224:$I$232,5,FALSE),IF(Q$4="Solar",HLOOKUP(Q$4,'Inflated Bid Prices After Tax'!$B$224:$I$232,5,FALSE),IF(Q$4="Biomass",HLOOKUP(Q$4,'Inflated Bid Prices After Tax'!$B$224:$I$232,5,FALSE),IF(Q$4="Biodiesel",HLOOKUP(Q$4,'Inflated Bid Prices After Tax'!$B$224:$I$232,5,FALSE),IF(Q$4="LNG",HLOOKUP(Q$4,'Inflated Bid Prices After Tax'!$B$224:$I$232,5,FALSE),IF(Q$4="Bunker",HLOOKUP(Q$4,'Inflated Bid Prices After Tax'!$B$224:$I$232,5,FALSE),IF(Q$4="LFO Diesel",HLOOKUP(Q$4,'Inflated Bid Prices After Tax'!$B$224:$I$232,5,FALSE),0))))))))</f>
        <v>0</v>
      </c>
      <c r="T11" s="555">
        <f>IF($D11=0,0,IF(Q$4="Hydro",HLOOKUP(Q$4,'Inflated Bid Prices After Tax'!$B$234:$I$240,3,FALSE),IF(Q$4="Solar",HLOOKUP(Q$4,'Inflated Bid Prices After Tax'!$B$234:$I$240,3,FALSE),IF(Q$4="Biomass",HLOOKUP(Q$4,'Inflated Bid Prices After Tax'!$B$234:$I$240,3,FALSE),IF(Q$4="Biodiesel",HLOOKUP(Q$4,'Inflated Bid Prices After Tax'!$B$234:$I$240,3,FALSE),IF(Q$4="LNG",HLOOKUP(Q$4,'Inflated Bid Prices After Tax'!$B$234:$I$240,3,FALSE),IF(Q$4="Bunker",HLOOKUP(Q$4,'Inflated Bid Prices After Tax'!$B$234:$I$240,3,FALSE),IF(Q$4="LFO Diesel",HLOOKUP(Q$4,'Inflated Bid Prices After Tax'!$B$234:$I$240,3,FALSE),0))))))))</f>
        <v>0</v>
      </c>
      <c r="U11" s="556">
        <f t="shared" si="1"/>
        <v>0</v>
      </c>
      <c r="V11" s="139"/>
      <c r="W11" s="566">
        <f>IF($W$4="Hydro",VLOOKUP($E11,'Inflated Bid Prices After Tax'!$R$15:$Y$115,2,FALSE),IF($W$4="Solar",VLOOKUP($E11,'Inflated Bid Prices After Tax'!$R$15:$Y$115,3,FALSE),IF($W$4="Biomass",VLOOKUP($E11,'Inflated Bid Prices After Tax'!$R$15:$Y$115,4,FALSE),IF($W$4="Biodiesel",VLOOKUP($E11,'Inflated Bid Prices After Tax'!$R$15:$Y$115,5,FALSE),IF($W$4="LNG",VLOOKUP($E11,'Inflated Bid Prices After Tax'!$R$15:$Y$115,6,FALSE),IF($W$4="Bunker",VLOOKUP($E11,'Inflated Bid Prices After Tax'!$R$15:$Y$115,7,FALSE),IF($W$4="LFO Diesel",VLOOKUP($E11,'Inflated Bid Prices After Tax'!$R$15:$Y$115,8,FALSE),0)))))))</f>
        <v>0</v>
      </c>
      <c r="X11" s="567">
        <f>IF($W$4="Hydro",VLOOKUP($E11,'Inflated Bid Prices After Tax'!$R$121:$Y$221,2,FALSE),IF($W$4="Solar",VLOOKUP($E11,'Inflated Bid Prices After Tax'!$R$121:$Y$221,3,FALSE),IF($W$4="Biomass",VLOOKUP($E11,'Inflated Bid Prices After Tax'!$R$121:$Y$221,4,FALSE),IF($W$4="Biodiesel",VLOOKUP($E11,'Inflated Bid Prices After Tax'!$R$121:$Y$221,5,FALSE),IF($W$4="LNG",VLOOKUP($E11,'Inflated Bid Prices After Tax'!$R$121:$Y$221,6,FALSE),IF($W$4="Bunker",VLOOKUP($E11,'Inflated Bid Prices After Tax'!$R$121:$Y$221,7,FALSE),IF($W$4="LFO Diesel",VLOOKUP($E11,'Inflated Bid Prices After Tax'!$R$121:$Y$221,8,FALSE),0)))))))</f>
        <v>0</v>
      </c>
      <c r="Y11" s="567">
        <f>IF($E11=0,0,IF(W$4="Hydro",HLOOKUP(W$4,'Inflated Bid Prices After Tax'!$B$224:$I$232,5,FALSE),IF(W$4="Solar",HLOOKUP(W$4,'Inflated Bid Prices After Tax'!$B$224:$I$232,5,FALSE),IF(W$4="Biomass",HLOOKUP(W$4,'Inflated Bid Prices After Tax'!$B$224:$I$232,5,FALSE),IF(W$4="Biodiesel",HLOOKUP(W$4,'Inflated Bid Prices After Tax'!$B$224:$I$232,5,FALSE),IF(W$4="LNG",HLOOKUP(W$4,'Inflated Bid Prices After Tax'!$B$224:$I$232,5,FALSE),IF(W$4="Bunker",HLOOKUP(W$4,'Inflated Bid Prices After Tax'!$B$224:$I$232,5,FALSE),IF(W$4="LFO Diesel",HLOOKUP(W$4,'Inflated Bid Prices After Tax'!$B$224:$I$232,5,FALSE),0))))))))</f>
        <v>0</v>
      </c>
      <c r="Z11" s="567">
        <f>IF($E11=0,0,IF(W$4="Hydro",HLOOKUP(W$4,'Inflated Bid Prices After Tax'!$B$234:$I$240,3,FALSE),IF(W$4="Solar",HLOOKUP(W$4,'Inflated Bid Prices After Tax'!$B$234:$I$240,3,FALSE),IF(W$4="Biomass",HLOOKUP(W$4,'Inflated Bid Prices After Tax'!$B$234:$I$240,3,FALSE),IF(W$4="Biodiesel",HLOOKUP(W$4,'Inflated Bid Prices After Tax'!$B$234:$I$240,3,FALSE),IF(W$4="LNG",HLOOKUP(W$4,'Inflated Bid Prices After Tax'!$B$234:$I$240,3,FALSE),IF(W$4="Bunker",HLOOKUP(W$4,'Inflated Bid Prices After Tax'!$B$234:$I$240,3,FALSE),IF(W$4="LFO Diesel",HLOOKUP(W$4,'Inflated Bid Prices After Tax'!$B$234:$I$240,3,FALSE),0))))))))</f>
        <v>0</v>
      </c>
      <c r="AA11" s="568">
        <f t="shared" si="2"/>
        <v>0</v>
      </c>
      <c r="AB11" s="139"/>
      <c r="AC11" s="578">
        <f>IF($AC$4="Hydro",VLOOKUP($F11,'Inflated Bid Prices After Tax'!$R$15:$Y$115,2,FALSE),IF($AC$4="Solar",VLOOKUP($F11,'Inflated Bid Prices After Tax'!$R$15:$Y$115,3,FALSE),IF($AC$4="Biomass",VLOOKUP($F11,'Inflated Bid Prices After Tax'!$R$15:$Y$115,4,FALSE),IF($AC$4="Biodiesel",VLOOKUP($F11,'Inflated Bid Prices After Tax'!$R$15:$Y$115,5,FALSE),IF($AC$4="LNG",VLOOKUP($F11,'Inflated Bid Prices After Tax'!$R$15:$Y$115,6,FALSE),IF($AC$4="Bunker",VLOOKUP($F11,'Inflated Bid Prices After Tax'!$R$15:$Y$115,7,FALSE),IF($AC$4="LFO Diesel",VLOOKUP($F11,'Inflated Bid Prices After Tax'!$R$15:$Y$115,8,FALSE),0)))))))</f>
        <v>0</v>
      </c>
      <c r="AD11" s="579">
        <f>IF($AC$4="Hydro",VLOOKUP($F11,'Inflated Bid Prices After Tax'!$R$121:$Y$221,2,FALSE),IF($AC$4="Solar",VLOOKUP($F11,'Inflated Bid Prices After Tax'!$R$121:$Y$221,3,FALSE),IF($AC$4="Biomass",VLOOKUP($F11,'Inflated Bid Prices After Tax'!$R$121:$Y$221,4,FALSE),IF($AC$4="Biodiesel",VLOOKUP($F11,'Inflated Bid Prices After Tax'!$R$121:$Y$221,5,FALSE),IF($AC$4="LNG",VLOOKUP($F11,'Inflated Bid Prices After Tax'!$R$121:$Y$221,6,FALSE),IF($AC$4="Bunker",VLOOKUP($F11,'Inflated Bid Prices After Tax'!$R$121:$Y$221,7,FALSE),IF($AC$4="LFO Diesel",VLOOKUP($F11,'Inflated Bid Prices After Tax'!$R$121:$Y$221,8,FALSE),0)))))))</f>
        <v>0</v>
      </c>
      <c r="AE11" s="579">
        <f>IF($F11=0,0,IF(AC$4="Hydro",HLOOKUP(AC$4,'Inflated Bid Prices After Tax'!$B$224:$I$232,5,FALSE),IF(AC$4="Solar",HLOOKUP(AC$4,'Inflated Bid Prices After Tax'!$B$224:$I$232,5,FALSE),IF(AC$4="Biomass",HLOOKUP(AC$4,'Inflated Bid Prices After Tax'!$B$224:$I$232,5,FALSE),IF(AC$4="Biodiesel",HLOOKUP(AC$4,'Inflated Bid Prices After Tax'!$B$224:$I$232,5,FALSE),IF(AC$4="LNG",HLOOKUP(AC$4,'Inflated Bid Prices After Tax'!$B$224:$I$232,5,FALSE),IF(AC$4="Bunker",HLOOKUP(AC$4,'Inflated Bid Prices After Tax'!$B$224:$I$232,5,FALSE),IF(AC$4="LFO Diesel",HLOOKUP(AC$4,'Inflated Bid Prices After Tax'!$B$224:$I$232,5,FALSE),0))))))))</f>
        <v>0</v>
      </c>
      <c r="AF11" s="579">
        <f>IF($F11=0,0,IF(AC$4="Hydro",HLOOKUP(AC$4,'Inflated Bid Prices After Tax'!$B$234:$I$240,3,FALSE),IF(AC$4="Solar",HLOOKUP(AC$4,'Inflated Bid Prices After Tax'!$B$234:$I$240,3,FALSE),IF(AC$4="Biomass",HLOOKUP(AC$4,'Inflated Bid Prices After Tax'!$B$234:$I$240,3,FALSE),IF(AC$4="Biodiesel",HLOOKUP(AC$4,'Inflated Bid Prices After Tax'!$B$234:$I$240,3,FALSE),IF(AC$4="LNG",HLOOKUP(AC$4,'Inflated Bid Prices After Tax'!$B$234:$I$240,3,FALSE),IF(AC$4="Bunker",HLOOKUP(AC$4,'Inflated Bid Prices After Tax'!$B$234:$I$240,3,FALSE),IF(AC$4="LFO Diesel",HLOOKUP(AC$4,'Inflated Bid Prices After Tax'!$B$234:$I$240,3,FALSE),0))))))))</f>
        <v>0</v>
      </c>
      <c r="AG11" s="580">
        <f t="shared" si="3"/>
        <v>0</v>
      </c>
      <c r="AH11" s="139"/>
      <c r="AI11" s="590">
        <f>IF($AI$4="Hydro",VLOOKUP($G11,'Inflated Bid Prices After Tax'!$R$15:$Y$115,2,FALSE),IF($AI$4="Solar",VLOOKUP($G11,'Inflated Bid Prices After Tax'!$R$15:$Y$115,3,FALSE),IF($AI$4="Biomass",VLOOKUP($G11,'Inflated Bid Prices After Tax'!$R$15:$Y$115,4,FALSE),IF($AI$4="Biodiesel",VLOOKUP($G11,'Inflated Bid Prices After Tax'!$R$15:$Y$115,5,FALSE),IF($AI$4="LNG",VLOOKUP($G11,'Inflated Bid Prices After Tax'!$R$15:$Y$115,6,FALSE),IF($AI$4="Bunker",VLOOKUP($G11,'Inflated Bid Prices After Tax'!$R$15:$Y$115,7,FALSE),IF($AI$4="LFO Diesel",VLOOKUP($G11,'Inflated Bid Prices After Tax'!$R$15:$Y$115,8,FALSE),0)))))))</f>
        <v>0</v>
      </c>
      <c r="AJ11" s="591">
        <f>IF($AI$4="Hydro",VLOOKUP($G11,'Inflated Bid Prices After Tax'!$R$121:$Y$221,2,FALSE),IF($AI$4="Solar",VLOOKUP($G11,'Inflated Bid Prices After Tax'!$R$121:$Y$221,3,FALSE),IF($AI$4="Biomass",VLOOKUP($G11,'Inflated Bid Prices After Tax'!$R$121:$Y$221,4,FALSE),IF($AI$4="Biodiesel",VLOOKUP($G11,'Inflated Bid Prices After Tax'!$R$121:$Y$221,5,FALSE),IF($AI$4="LNG",VLOOKUP($G11,'Inflated Bid Prices After Tax'!$R$121:$Y$221,6,FALSE),IF($AI$4="Bunker",VLOOKUP($G11,'Inflated Bid Prices After Tax'!$R$121:$Y$221,7,FALSE),IF($AI$4="LFO Diesel",VLOOKUP($G11,'Inflated Bid Prices After Tax'!$R$121:$Y$221,8,FALSE),0)))))))</f>
        <v>0</v>
      </c>
      <c r="AK11" s="591">
        <f>IF($G11=0,0,IF(AI$4="Hydro",HLOOKUP(AI$4,'Inflated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11" s="591">
        <f>IF($G11=0,0,IF(AI$4="Hydro",HLOOKUP(AI$4,'Inflated Bid Prices After Tax'!$B$234:$I$240,3,FALSE),IF(AI$4="Solar",HLOOKUP(AI$4,'Inflated Bid Prices After Tax'!$B$234:$I$240,3,FALSE),IF(AI$4="Biomass",HLOOKUP(AI$4,'Inflated Bid Prices After Tax'!$B$234:$I$240,3,FALSE),IF(AI$4="Biodiesel",HLOOKUP(AI$4,'Inflated Bid Prices After Tax'!$B$234:$I$240,3,FALSE),IF(AI$4="LNG",HLOOKUP(AI$4,'Inflated Bid Prices After Tax'!$B$234:$I$240,3,FALSE),IF(AI$4="Bunker",HLOOKUP(AI$4,'Inflated Bid Prices After Tax'!$B$234:$I$240,3,FALSE),IF(AI$4="LFO Diesel",HLOOKUP(AI$4,'Inflated Bid Prices After Tax'!$B$234:$I$240,3,FALSE),0))))))))</f>
        <v>0</v>
      </c>
      <c r="AM11" s="592">
        <f t="shared" si="4"/>
        <v>0</v>
      </c>
      <c r="AN11" s="139"/>
      <c r="AO11" s="598">
        <f>IF($AO$4="Hydro",VLOOKUP($H11,'Inflated Bid Prices After Tax'!$R$15:$Y$115,2,FALSE),IF($AO$4="Solar",VLOOKUP($H11,'Inflated Bid Prices After Tax'!$R$15:$Y$115,3,FALSE),IF($AO$4="Biomass",VLOOKUP($H11,'Inflated Bid Prices After Tax'!$R$15:$Y$115,4,FALSE),IF($AO$4="Biodiesel",VLOOKUP($H11,'Inflated Bid Prices After Tax'!$R$15:$Y$115,5,FALSE),IF($AO$4="LNG",VLOOKUP($H11,'Inflated Bid Prices After Tax'!$R$15:$Y$115,6,FALSE),IF($AO$4="Bunker",VLOOKUP($H11,'Inflated Bid Prices After Tax'!$R$15:$Y$115,7,FALSE),IF($AO$4="LFO Diesel",VLOOKUP($H11,'Inflated Bid Prices After Tax'!$R$15:$Y$115,8,FALSE),0)))))))</f>
        <v>0</v>
      </c>
      <c r="AP11" s="309">
        <f>IF($AO$4="Hydro",VLOOKUP($H11,'Inflated Bid Prices After Tax'!$R$121:$Y$221,2,FALSE),IF($AO$4="Solar",VLOOKUP($H11,'Inflated Bid Prices After Tax'!$R$121:$Y$221,3,FALSE),IF($AO$4="Biomass",VLOOKUP($H11,'Inflated Bid Prices After Tax'!$R$121:$Y$221,4,FALSE),IF($AO$4="Biodiesel",VLOOKUP($H11,'Inflated Bid Prices After Tax'!$R$121:$Y$221,5,FALSE),IF($AO$4="LNG",VLOOKUP($H11,'Inflated Bid Prices After Tax'!$R$121:$Y$221,6,FALSE),IF($AO$4="Bunker",VLOOKUP($H11,'Inflated Bid Prices After Tax'!$R$121:$Y$221,7,FALSE),IF($AO$4="LFO Diesel",VLOOKUP($H11,'Inflated Bid Prices After Tax'!$R$121:$Y$221,8,FALSE),0)))))))</f>
        <v>0</v>
      </c>
      <c r="AQ11" s="309">
        <f>IF($H11=0,0,IF(AO$4="Hydro",HLOOKUP(AO$4,'Inflated Bid Prices After Tax'!$B$224:$I$232,5,FALSE),IF(AO$4="Solar",HLOOKUP(AO$4,'Inflated Bid Prices After Tax'!$B$224:$I$232,5,FALSE),IF(AO$4="Biomass",HLOOKUP(AO$4,'Inflated Bid Prices After Tax'!$B$224:$I$232,5,FALSE),IF(AO$4="Biodiesel",HLOOKUP(AO$4,'Inflated Bid Prices After Tax'!$B$224:$I$232,5,FALSE),IF(AO$4="LNG",HLOOKUP(AO$4,'Inflated Bid Prices After Tax'!$B$224:$I$232,5,FALSE),IF(AO$4="Bunker",HLOOKUP(AO$4,'Inflated Bid Prices After Tax'!$B$224:$I$232,5,FALSE),IF(AO$4="LFO Diesel",HLOOKUP(AO$4,'Inflated Bid Prices After Tax'!$B$224:$I$232,5,FALSE),0))))))))</f>
        <v>0</v>
      </c>
      <c r="AR11" s="309">
        <f>IF($H11=0,0,IF(AO$4="Hydro",HLOOKUP(AO$4,'Inflated Bid Prices After Tax'!$B$234:$I$240,3,FALSE),IF(AO$4="Solar",HLOOKUP(AO$4,'Inflated Bid Prices After Tax'!$B$234:$I$240,3,FALSE),IF(AO$4="Biomass",HLOOKUP(AO$4,'Inflated Bid Prices After Tax'!$B$234:$I$240,3,FALSE),IF(AO$4="Biodiesel",HLOOKUP(AO$4,'Inflated Bid Prices After Tax'!$B$234:$I$240,3,FALSE),IF(AO$4="LNG",HLOOKUP(AO$4,'Inflated Bid Prices After Tax'!$B$234:$I$240,3,FALSE),IF(AO$4="Bunker",HLOOKUP(AO$4,'Inflated Bid Prices After Tax'!$B$234:$I$240,3,FALSE),IF(AO$4="LFO Diesel",HLOOKUP(AO$4,'Inflated Bid Prices After Tax'!$B$234:$I$240,3,FALSE),0))))))))</f>
        <v>0</v>
      </c>
      <c r="AS11" s="298">
        <f t="shared" si="5"/>
        <v>0</v>
      </c>
      <c r="AT11" s="139"/>
      <c r="AU11" s="606">
        <f>IF($AU$4="Hydro",VLOOKUP($I11,'Inflated Bid Prices After Tax'!$R$15:$Y$115,2,FALSE),IF($AU$4="Solar",VLOOKUP($I11,'Inflated Bid Prices After Tax'!$R$15:$Y$115,3,FALSE),IF($AU$4="Biomass",VLOOKUP($I11,'Inflated Bid Prices After Tax'!$R$15:$Y$115,4,FALSE),IF($AU$4="Biodiesel",VLOOKUP($I11,'Inflated Bid Prices After Tax'!$R$15:$Y$115,5,FALSE),IF($AU$4="LNG",VLOOKUP($I11,'Inflated Bid Prices After Tax'!$R$15:$Y$115,6,FALSE),IF($AU$4="Bunker",VLOOKUP($I11,'Inflated Bid Prices After Tax'!$R$15:$Y$115,7,FALSE),IF($AU$4="LFO Diesel",VLOOKUP($I11,'Inflated Bid Prices After Tax'!$R$15:$Y$115,8,FALSE),0)))))))</f>
        <v>0</v>
      </c>
      <c r="AV11" s="607">
        <f>IF($AU$4="Hydro",VLOOKUP($I11,'Inflated Bid Prices After Tax'!$R$121:$Y$221,2,FALSE),IF($AU$4="Solar",VLOOKUP($I11,'Inflated Bid Prices After Tax'!$R$121:$Y$221,3,FALSE),IF($AU$4="Biomass",VLOOKUP($I11,'Inflated Bid Prices After Tax'!$R$121:$Y$221,4,FALSE),IF($AU$4="Biodiesel",VLOOKUP($I11,'Inflated Bid Prices After Tax'!$R$121:$Y$221,5,FALSE),IF($AU$4="LNG",VLOOKUP($I11,'Inflated Bid Prices After Tax'!$R$121:$Y$221,6,FALSE),IF($AU$4="Bunker",VLOOKUP($I11,'Inflated Bid Prices After Tax'!$R$121:$Y$221,7,FALSE),IF($AU$4="LFO Diesel",VLOOKUP($I11,'Inflated Bid Prices After Tax'!$R$121:$Y$221,8,FALSE),0)))))))</f>
        <v>0</v>
      </c>
      <c r="AW11" s="607">
        <f>IF($I11=0,0,IF(AU$4="Hydro",HLOOKUP(AU$4,'Inflated Bid Prices After Tax'!$B$224:$I$232,5,FALSE),IF(AU$4="Solar",HLOOKUP(AU$4,'Inflated Bid Prices After Tax'!$B$224:$I$232,5,FALSE),IF(AU$4="Biomass",HLOOKUP(AU$4,'Inflated Bid Prices After Tax'!$B$224:$I$232,5,FALSE),IF(AU$4="Biodiesel",HLOOKUP(AU$4,'Inflated Bid Prices After Tax'!$B$224:$I$232,5,FALSE),IF(AU$4="LNG",HLOOKUP(AU$4,'Inflated Bid Prices After Tax'!$B$224:$I$232,5,FALSE),IF(AU$4="Bunker",HLOOKUP(AU$4,'Inflated Bid Prices After Tax'!$B$224:$I$232,5,FALSE),IF(AU$4="LFO Diesel",HLOOKUP(AU$4,'Inflated Bid Prices After Tax'!$B$224:$I$232,5,FALSE),0))))))))</f>
        <v>0</v>
      </c>
      <c r="AX11" s="607">
        <f>IF($I11=0,0,IF(AU$4="Hydro",HLOOKUP(AU$4,'Inflated Bid Prices After Tax'!$B$234:$I$240,3,FALSE),IF(AU$4="Solar",HLOOKUP(AU$4,'Inflated Bid Prices After Tax'!$B$234:$I$240,3,FALSE),IF(AU$4="Biomass",HLOOKUP(AU$4,'Inflated Bid Prices After Tax'!$B$234:$I$240,3,FALSE),IF(AU$4="Biodiesel",HLOOKUP(AU$4,'Inflated Bid Prices After Tax'!$B$234:$I$240,3,FALSE),IF(AU$4="LNG",HLOOKUP(AU$4,'Inflated Bid Prices After Tax'!$B$234:$I$240,3,FALSE),IF(AU$4="Bunker",HLOOKUP(AU$4,'Inflated Bid Prices After Tax'!$B$234:$I$240,3,FALSE),IF(AU$4="LFO Diesel",HLOOKUP(AU$4,'Inflated Bid Prices After Tax'!$B$234:$I$240,3,FALSE),0))))))))</f>
        <v>0</v>
      </c>
      <c r="AY11" s="608">
        <f t="shared" si="6"/>
        <v>0</v>
      </c>
      <c r="AZ11" s="139"/>
      <c r="BA11" s="106"/>
      <c r="BB11" s="648" t="s">
        <v>40</v>
      </c>
      <c r="BC11" s="649">
        <f>IF(C11=0,O11,O11*'Available Energy and Dispatch'!N17*1000)</f>
        <v>0</v>
      </c>
      <c r="BD11" s="649">
        <f>IF(D11=0,U11,U11*'Available Energy and Dispatch'!O17*1000)</f>
        <v>0</v>
      </c>
      <c r="BE11" s="649">
        <f>IF(E11=0,AA11,AA11*'Available Energy and Dispatch'!P17*1000)</f>
        <v>0</v>
      </c>
      <c r="BF11" s="649">
        <f>IF(F11=0,AG11,AG11*'Available Energy and Dispatch'!Q17*1000)</f>
        <v>0</v>
      </c>
      <c r="BG11" s="649">
        <f>IF(G11=0,AM11,AM11*'Available Energy and Dispatch'!R17*1000)</f>
        <v>0</v>
      </c>
      <c r="BH11" s="649">
        <f>IF(H11=0,AS11,AS11*'Available Energy and Dispatch'!S17*1000)</f>
        <v>0</v>
      </c>
      <c r="BI11" s="649">
        <f>IF(I11=0,AY11,AY11*'Available Energy and Dispatch'!T17*1000)</f>
        <v>0</v>
      </c>
      <c r="BJ11" s="662">
        <f t="shared" si="0"/>
        <v>0</v>
      </c>
      <c r="BK11" s="655"/>
    </row>
    <row r="12" spans="2:63" x14ac:dyDescent="0.25">
      <c r="B12" s="530" t="s">
        <v>41</v>
      </c>
      <c r="C12" s="523">
        <f>ROUND(IFERROR(('Available Energy and Dispatch'!N18/((IF(C$5="Solar",(SUMIFS('Dependable Capacity'!$F$9:$F$14,'Dependable Capacity'!$C$9:$C$14,$B$8)*'Available Energy and Dispatch'!$C18),HLOOKUP(C$5,'Dependable Capacity'!$I$3:$P$9,3,FALSE)*'Available Energy and Dispatch'!$C18))))/C$6,0),2)</f>
        <v>0</v>
      </c>
      <c r="D12" s="523">
        <f>ROUND(IFERROR(('Available Energy and Dispatch'!O18/((IF(D$5="Solar",(SUMIFS('Dependable Capacity'!$F$9:$F$14,'Dependable Capacity'!$C$9:$C$14,$B$8)*'Available Energy and Dispatch'!$C18),HLOOKUP(D$5,'Dependable Capacity'!$I$3:$P$9,3,FALSE)*'Available Energy and Dispatch'!$C18))))/D$6,0),2)</f>
        <v>0</v>
      </c>
      <c r="E12" s="523">
        <f>ROUND(IFERROR(('Available Energy and Dispatch'!P18/((IF(E$5="Solar",(SUMIFS('Dependable Capacity'!$F$9:$F$14,'Dependable Capacity'!$C$9:$C$14,$B$8)*'Available Energy and Dispatch'!$C18),HLOOKUP(E$5,'Dependable Capacity'!$I$3:$P$9,3,FALSE)*'Available Energy and Dispatch'!$C18))))/E$6,0),2)</f>
        <v>0</v>
      </c>
      <c r="F12" s="523">
        <f>ROUND(IFERROR(('Available Energy and Dispatch'!Q18/((IF(F$5="Solar",(SUMIFS('Dependable Capacity'!$F$9:$F$14,'Dependable Capacity'!$C$9:$C$14,$B$8)*'Available Energy and Dispatch'!$C18),HLOOKUP(F$5,'Dependable Capacity'!$I$3:$P$9,3,FALSE)*'Available Energy and Dispatch'!$C18))))/F$6,0),2)</f>
        <v>0</v>
      </c>
      <c r="G12" s="523">
        <f>ROUND(IFERROR(('Available Energy and Dispatch'!R18/((IF(G$5="Solar",(SUMIFS('Dependable Capacity'!$F$9:$F$14,'Dependable Capacity'!$C$9:$C$14,$B$8)*'Available Energy and Dispatch'!$C18),HLOOKUP(G$5,'Dependable Capacity'!$I$3:$P$9,3,FALSE)*'Available Energy and Dispatch'!$C18))))/G$6,0),2)</f>
        <v>0</v>
      </c>
      <c r="H12" s="523">
        <f>ROUND(IFERROR(('Available Energy and Dispatch'!S18/((IF(H$5="Solar",(SUMIFS('Dependable Capacity'!$F$9:$F$14,'Dependable Capacity'!$C$9:$C$14,$B$8)*'Available Energy and Dispatch'!$C18),HLOOKUP(H$5,'Dependable Capacity'!$I$3:$P$9,3,FALSE)*'Available Energy and Dispatch'!$C18))))/H$6,0),2)</f>
        <v>0</v>
      </c>
      <c r="I12" s="524">
        <f>ROUND(IFERROR(('Available Energy and Dispatch'!T18/((IF(I$5="Solar",(SUMIFS('Dependable Capacity'!$F$9:$F$14,'Dependable Capacity'!$C$9:$C$14,$B$8)*'Available Energy and Dispatch'!$C18),HLOOKUP(I$5,'Dependable Capacity'!$I$3:$P$9,3,FALSE)*'Available Energy and Dispatch'!$C18))))/I$6,0),2)</f>
        <v>0</v>
      </c>
      <c r="J12" s="106"/>
      <c r="K12" s="542">
        <f>IF(K$4="Hydro",VLOOKUP($C12,'Inflated Bid Prices After Tax'!$R$15:$Y$115,2,FALSE),IF(K$4="Solar",VLOOKUP($C12,'Inflated Bid Prices After Tax'!$R$15:$Y$115,3,FALSE),IF(K$4="Biomass",VLOOKUP($C12,'Inflated Bid Prices After Tax'!$R$15:$Y$115,4,FALSE),IF(K$4="Biodiesel",VLOOKUP($C12,'Inflated Bid Prices After Tax'!$R$15:$Y$115,5,FALSE),IF($K$4="LNG",VLOOKUP($C12,'Inflated Bid Prices After Tax'!$R$15:$Y$115,6,FALSE),IF(K$4="Bunker",VLOOKUP($C12,'Inflated Bid Prices After Tax'!$R$15:$Y$115,7,FALSE),IF(K$4="LFO Diesel",VLOOKUP($C12,'Inflated Bid Prices After Tax'!$R$15:$Y$115,8,FALSE),0)))))))</f>
        <v>0</v>
      </c>
      <c r="L12" s="543">
        <f>IF(K$4="Hydro",VLOOKUP($C12,'Inflated Bid Prices After Tax'!$R$121:$Y$221,2,FALSE),IF(K$4="Solar",VLOOKUP($C12,'Inflated Bid Prices After Tax'!$R$121:$Y$221,3,FALSE),IF(K$4="Biomass",VLOOKUP($C12,'Inflated Bid Prices After Tax'!$R$121:$Y$221,4,FALSE),IF(K$4="Biodiesel",VLOOKUP($C12,'Inflated Bid Prices After Tax'!$R$121:$Y$221,5,FALSE),IF(K$4="LNG",VLOOKUP($C12,'Inflated Bid Prices After Tax'!$R$121:$Y$221,6,FALSE),IF(K$4="Bunker",VLOOKUP($C12,'Inflated Bid Prices After Tax'!$R$121:$Y$221,7,FALSE),IF(K$4="LFO Diesel",VLOOKUP($C12,'Inflated Bid Prices After Tax'!$R$121:$Y$221,8,FALSE),0)))))))</f>
        <v>0</v>
      </c>
      <c r="M12" s="543">
        <f>IF($C12=0,0,IF(K$4="Hydro",HLOOKUP(K$4,'Inflated Bid Prices After Tax'!$B$224:$I$232,5,FALSE),IF(K$4="Solar",HLOOKUP(K$4,'Inflated Bid Prices After Tax'!$B$224:$I$232,5,FALSE),IF(K$4="Biomass",HLOOKUP(K$4,'Inflated Bid Prices After Tax'!$B$224:$I$232,5,FALSE),IF(K$4="Biodiesel",HLOOKUP(K$4,'Inflated Bid Prices After Tax'!$B$224:$I$232,5,FALSE),IF(K$4="LNG",HLOOKUP(K$4,'Inflated Bid Prices After Tax'!$B$224:$I$232,5,FALSE),IF(K$4="Bunker",HLOOKUP(K$4,'Inflated Bid Prices After Tax'!$B$224:$I$232,5,FALSE),IF(K$4="LFO Diesel",HLOOKUP(K$4,'Inflated Bid Prices After Tax'!$B$224:$I$232,5,FALSE),0))))))))</f>
        <v>0</v>
      </c>
      <c r="N12" s="543">
        <f>IF($C12=0,0,IF(K$4="Hydro",HLOOKUP(K$4,'Inflated Bid Prices After Tax'!$B$234:$I$240,3,FALSE),IF(K$4="Solar",HLOOKUP(K$4,'Inflated Bid Prices After Tax'!$B$234:$I$240,3,FALSE),IF(K$4="Biomass",HLOOKUP(K$4,'Inflated Bid Prices After Tax'!$B$234:$I$240,3,FALSE),IF(K$4="Biodiesel",HLOOKUP(K$4,'Inflated Bid Prices After Tax'!$B$234:$I$240,3,FALSE),IF(K$4="LNG",HLOOKUP(K$4,'Inflated Bid Prices After Tax'!$B$234:$I$240,3,FALSE),IF(K$4="Bunker",HLOOKUP(K$4,'Inflated Bid Prices After Tax'!$B$234:$I$240,3,FALSE),IF(K$4="LFO Diesel",HLOOKUP(K$4,'Inflated Bid Prices After Tax'!$B$235:$I$240,3,FALSE),0))))))))</f>
        <v>0</v>
      </c>
      <c r="O12" s="544">
        <f t="shared" si="7"/>
        <v>0</v>
      </c>
      <c r="P12" s="139"/>
      <c r="Q12" s="554">
        <f>IF($Q$4="Hydro",VLOOKUP($D12,'Inflated Bid Prices After Tax'!$R$15:$Y$115,2,FALSE),IF($Q$4="Solar",VLOOKUP($D12,'Inflated Bid Prices After Tax'!$R$15:$Y$115,3,FALSE),IF($Q$4="Biomass",VLOOKUP($D12,'Inflated Bid Prices After Tax'!$R$15:$Y$115,4,FALSE),IF($Q$4="Biodiesel",VLOOKUP($D12,'Inflated Bid Prices After Tax'!$R$15:$Y$115,5,FALSE),IF($Q$4="LNG",VLOOKUP($D12,'Inflated Bid Prices After Tax'!$R$15:$Y$115,6,FALSE),IF($Q$4="Bunker",VLOOKUP($D12,'Inflated Bid Prices After Tax'!$R$15:$Y$115,7,FALSE),IF($Q$4="LFO Diesel",VLOOKUP($D12,'Inflated Bid Prices After Tax'!$R$15:$Y$115,8,FALSE),0)))))))</f>
        <v>0</v>
      </c>
      <c r="R12" s="555">
        <f>IF($Q$4="Hydro",VLOOKUP($D12,'Inflated Bid Prices After Tax'!$R$121:$Y$221,2,FALSE),IF($Q$4="Solar",VLOOKUP($D12,'Inflated Bid Prices After Tax'!$R$121:$Y$221,3,FALSE),IF($Q$4="Biomass",VLOOKUP($D12,'Inflated Bid Prices After Tax'!$R$121:$Y$221,4,FALSE),IF($Q$4="Biodiesel",VLOOKUP($D12,'Inflated Bid Prices After Tax'!$R$121:$Y$221,5,FALSE),IF($Q$4="LNG",VLOOKUP($D12,'Inflated Bid Prices After Tax'!$R$121:$Y$221,6,FALSE),IF($Q$4="Bunker",VLOOKUP($D12,'Inflated Bid Prices After Tax'!$R$121:$Y$221,7,FALSE),IF($Q$4="LFO Diesel",VLOOKUP($D12,'Inflated Bid Prices After Tax'!$R$121:$Y$221,8,FALSE),0)))))))</f>
        <v>0</v>
      </c>
      <c r="S12" s="555">
        <f>IF($D12=0,0,IF(Q$4="Hydro",HLOOKUP(Q$4,'Inflated Bid Prices After Tax'!$B$224:$I$232,5,FALSE),IF(Q$4="Solar",HLOOKUP(Q$4,'Inflated Bid Prices After Tax'!$B$224:$I$232,5,FALSE),IF(Q$4="Biomass",HLOOKUP(Q$4,'Inflated Bid Prices After Tax'!$B$224:$I$232,5,FALSE),IF(Q$4="Biodiesel",HLOOKUP(Q$4,'Inflated Bid Prices After Tax'!$B$224:$I$232,5,FALSE),IF(Q$4="LNG",HLOOKUP(Q$4,'Inflated Bid Prices After Tax'!$B$224:$I$232,5,FALSE),IF(Q$4="Bunker",HLOOKUP(Q$4,'Inflated Bid Prices After Tax'!$B$224:$I$232,5,FALSE),IF(Q$4="LFO Diesel",HLOOKUP(Q$4,'Inflated Bid Prices After Tax'!$B$224:$I$232,5,FALSE),0))))))))</f>
        <v>0</v>
      </c>
      <c r="T12" s="555">
        <f>IF($D12=0,0,IF(Q$4="Hydro",HLOOKUP(Q$4,'Inflated Bid Prices After Tax'!$B$234:$I$240,3,FALSE),IF(Q$4="Solar",HLOOKUP(Q$4,'Inflated Bid Prices After Tax'!$B$234:$I$240,3,FALSE),IF(Q$4="Biomass",HLOOKUP(Q$4,'Inflated Bid Prices After Tax'!$B$234:$I$240,3,FALSE),IF(Q$4="Biodiesel",HLOOKUP(Q$4,'Inflated Bid Prices After Tax'!$B$234:$I$240,3,FALSE),IF(Q$4="LNG",HLOOKUP(Q$4,'Inflated Bid Prices After Tax'!$B$234:$I$240,3,FALSE),IF(Q$4="Bunker",HLOOKUP(Q$4,'Inflated Bid Prices After Tax'!$B$234:$I$240,3,FALSE),IF(Q$4="LFO Diesel",HLOOKUP(Q$4,'Inflated Bid Prices After Tax'!$B$234:$I$240,3,FALSE),0))))))))</f>
        <v>0</v>
      </c>
      <c r="U12" s="556">
        <f t="shared" si="1"/>
        <v>0</v>
      </c>
      <c r="V12" s="139"/>
      <c r="W12" s="566">
        <f>IF($W$4="Hydro",VLOOKUP($E12,'Inflated Bid Prices After Tax'!$R$15:$Y$115,2,FALSE),IF($W$4="Solar",VLOOKUP($E12,'Inflated Bid Prices After Tax'!$R$15:$Y$115,3,FALSE),IF($W$4="Biomass",VLOOKUP($E12,'Inflated Bid Prices After Tax'!$R$15:$Y$115,4,FALSE),IF($W$4="Biodiesel",VLOOKUP($E12,'Inflated Bid Prices After Tax'!$R$15:$Y$115,5,FALSE),IF($W$4="LNG",VLOOKUP($E12,'Inflated Bid Prices After Tax'!$R$15:$Y$115,6,FALSE),IF($W$4="Bunker",VLOOKUP($E12,'Inflated Bid Prices After Tax'!$R$15:$Y$115,7,FALSE),IF($W$4="LFO Diesel",VLOOKUP($E12,'Inflated Bid Prices After Tax'!$R$15:$Y$115,8,FALSE),0)))))))</f>
        <v>0</v>
      </c>
      <c r="X12" s="567">
        <f>IF($W$4="Hydro",VLOOKUP($E12,'Inflated Bid Prices After Tax'!$R$121:$Y$221,2,FALSE),IF($W$4="Solar",VLOOKUP($E12,'Inflated Bid Prices After Tax'!$R$121:$Y$221,3,FALSE),IF($W$4="Biomass",VLOOKUP($E12,'Inflated Bid Prices After Tax'!$R$121:$Y$221,4,FALSE),IF($W$4="Biodiesel",VLOOKUP($E12,'Inflated Bid Prices After Tax'!$R$121:$Y$221,5,FALSE),IF($W$4="LNG",VLOOKUP($E12,'Inflated Bid Prices After Tax'!$R$121:$Y$221,6,FALSE),IF($W$4="Bunker",VLOOKUP($E12,'Inflated Bid Prices After Tax'!$R$121:$Y$221,7,FALSE),IF($W$4="LFO Diesel",VLOOKUP($E12,'Inflated Bid Prices After Tax'!$R$121:$Y$221,8,FALSE),0)))))))</f>
        <v>0</v>
      </c>
      <c r="Y12" s="567">
        <f>IF($E12=0,0,IF(W$4="Hydro",HLOOKUP(W$4,'Inflated Bid Prices After Tax'!$B$224:$I$232,5,FALSE),IF(W$4="Solar",HLOOKUP(W$4,'Inflated Bid Prices After Tax'!$B$224:$I$232,5,FALSE),IF(W$4="Biomass",HLOOKUP(W$4,'Inflated Bid Prices After Tax'!$B$224:$I$232,5,FALSE),IF(W$4="Biodiesel",HLOOKUP(W$4,'Inflated Bid Prices After Tax'!$B$224:$I$232,5,FALSE),IF(W$4="LNG",HLOOKUP(W$4,'Inflated Bid Prices After Tax'!$B$224:$I$232,5,FALSE),IF(W$4="Bunker",HLOOKUP(W$4,'Inflated Bid Prices After Tax'!$B$224:$I$232,5,FALSE),IF(W$4="LFO Diesel",HLOOKUP(W$4,'Inflated Bid Prices After Tax'!$B$224:$I$232,5,FALSE),0))))))))</f>
        <v>0</v>
      </c>
      <c r="Z12" s="567">
        <f>IF($E12=0,0,IF(W$4="Hydro",HLOOKUP(W$4,'Inflated Bid Prices After Tax'!$B$234:$I$240,3,FALSE),IF(W$4="Solar",HLOOKUP(W$4,'Inflated Bid Prices After Tax'!$B$234:$I$240,3,FALSE),IF(W$4="Biomass",HLOOKUP(W$4,'Inflated Bid Prices After Tax'!$B$234:$I$240,3,FALSE),IF(W$4="Biodiesel",HLOOKUP(W$4,'Inflated Bid Prices After Tax'!$B$234:$I$240,3,FALSE),IF(W$4="LNG",HLOOKUP(W$4,'Inflated Bid Prices After Tax'!$B$234:$I$240,3,FALSE),IF(W$4="Bunker",HLOOKUP(W$4,'Inflated Bid Prices After Tax'!$B$234:$I$240,3,FALSE),IF(W$4="LFO Diesel",HLOOKUP(W$4,'Inflated Bid Prices After Tax'!$B$234:$I$240,3,FALSE),0))))))))</f>
        <v>0</v>
      </c>
      <c r="AA12" s="568">
        <f t="shared" si="2"/>
        <v>0</v>
      </c>
      <c r="AB12" s="139"/>
      <c r="AC12" s="578">
        <f>IF($AC$4="Hydro",VLOOKUP($F12,'Inflated Bid Prices After Tax'!$R$15:$Y$115,2,FALSE),IF($AC$4="Solar",VLOOKUP($F12,'Inflated Bid Prices After Tax'!$R$15:$Y$115,3,FALSE),IF($AC$4="Biomass",VLOOKUP($F12,'Inflated Bid Prices After Tax'!$R$15:$Y$115,4,FALSE),IF($AC$4="Biodiesel",VLOOKUP($F12,'Inflated Bid Prices After Tax'!$R$15:$Y$115,5,FALSE),IF($AC$4="LNG",VLOOKUP($F12,'Inflated Bid Prices After Tax'!$R$15:$Y$115,6,FALSE),IF($AC$4="Bunker",VLOOKUP($F12,'Inflated Bid Prices After Tax'!$R$15:$Y$115,7,FALSE),IF($AC$4="LFO Diesel",VLOOKUP($F12,'Inflated Bid Prices After Tax'!$R$15:$Y$115,8,FALSE),0)))))))</f>
        <v>0</v>
      </c>
      <c r="AD12" s="579">
        <f>IF($AC$4="Hydro",VLOOKUP($F12,'Inflated Bid Prices After Tax'!$R$121:$Y$221,2,FALSE),IF($AC$4="Solar",VLOOKUP($F12,'Inflated Bid Prices After Tax'!$R$121:$Y$221,3,FALSE),IF($AC$4="Biomass",VLOOKUP($F12,'Inflated Bid Prices After Tax'!$R$121:$Y$221,4,FALSE),IF($AC$4="Biodiesel",VLOOKUP($F12,'Inflated Bid Prices After Tax'!$R$121:$Y$221,5,FALSE),IF($AC$4="LNG",VLOOKUP($F12,'Inflated Bid Prices After Tax'!$R$121:$Y$221,6,FALSE),IF($AC$4="Bunker",VLOOKUP($F12,'Inflated Bid Prices After Tax'!$R$121:$Y$221,7,FALSE),IF($AC$4="LFO Diesel",VLOOKUP($F12,'Inflated Bid Prices After Tax'!$R$121:$Y$221,8,FALSE),0)))))))</f>
        <v>0</v>
      </c>
      <c r="AE12" s="579">
        <f>IF($F12=0,0,IF(AC$4="Hydro",HLOOKUP(AC$4,'Inflated Bid Prices After Tax'!$B$224:$I$232,5,FALSE),IF(AC$4="Solar",HLOOKUP(AC$4,'Inflated Bid Prices After Tax'!$B$224:$I$232,5,FALSE),IF(AC$4="Biomass",HLOOKUP(AC$4,'Inflated Bid Prices After Tax'!$B$224:$I$232,5,FALSE),IF(AC$4="Biodiesel",HLOOKUP(AC$4,'Inflated Bid Prices After Tax'!$B$224:$I$232,5,FALSE),IF(AC$4="LNG",HLOOKUP(AC$4,'Inflated Bid Prices After Tax'!$B$224:$I$232,5,FALSE),IF(AC$4="Bunker",HLOOKUP(AC$4,'Inflated Bid Prices After Tax'!$B$224:$I$232,5,FALSE),IF(AC$4="LFO Diesel",HLOOKUP(AC$4,'Inflated Bid Prices After Tax'!$B$224:$I$232,5,FALSE),0))))))))</f>
        <v>0</v>
      </c>
      <c r="AF12" s="579">
        <f>IF($F12=0,0,IF(AC$4="Hydro",HLOOKUP(AC$4,'Inflated Bid Prices After Tax'!$B$234:$I$240,3,FALSE),IF(AC$4="Solar",HLOOKUP(AC$4,'Inflated Bid Prices After Tax'!$B$234:$I$240,3,FALSE),IF(AC$4="Biomass",HLOOKUP(AC$4,'Inflated Bid Prices After Tax'!$B$234:$I$240,3,FALSE),IF(AC$4="Biodiesel",HLOOKUP(AC$4,'Inflated Bid Prices After Tax'!$B$234:$I$240,3,FALSE),IF(AC$4="LNG",HLOOKUP(AC$4,'Inflated Bid Prices After Tax'!$B$234:$I$240,3,FALSE),IF(AC$4="Bunker",HLOOKUP(AC$4,'Inflated Bid Prices After Tax'!$B$234:$I$240,3,FALSE),IF(AC$4="LFO Diesel",HLOOKUP(AC$4,'Inflated Bid Prices After Tax'!$B$234:$I$240,3,FALSE),0))))))))</f>
        <v>0</v>
      </c>
      <c r="AG12" s="580">
        <f t="shared" si="3"/>
        <v>0</v>
      </c>
      <c r="AH12" s="139"/>
      <c r="AI12" s="590">
        <f>IF($AI$4="Hydro",VLOOKUP($G12,'Inflated Bid Prices After Tax'!$R$15:$Y$115,2,FALSE),IF($AI$4="Solar",VLOOKUP($G12,'Inflated Bid Prices After Tax'!$R$15:$Y$115,3,FALSE),IF($AI$4="Biomass",VLOOKUP($G12,'Inflated Bid Prices After Tax'!$R$15:$Y$115,4,FALSE),IF($AI$4="Biodiesel",VLOOKUP($G12,'Inflated Bid Prices After Tax'!$R$15:$Y$115,5,FALSE),IF($AI$4="LNG",VLOOKUP($G12,'Inflated Bid Prices After Tax'!$R$15:$Y$115,6,FALSE),IF($AI$4="Bunker",VLOOKUP($G12,'Inflated Bid Prices After Tax'!$R$15:$Y$115,7,FALSE),IF($AI$4="LFO Diesel",VLOOKUP($G12,'Inflated Bid Prices After Tax'!$R$15:$Y$115,8,FALSE),0)))))))</f>
        <v>0</v>
      </c>
      <c r="AJ12" s="591">
        <f>IF($AI$4="Hydro",VLOOKUP($G12,'Inflated Bid Prices After Tax'!$R$121:$Y$221,2,FALSE),IF($AI$4="Solar",VLOOKUP($G12,'Inflated Bid Prices After Tax'!$R$121:$Y$221,3,FALSE),IF($AI$4="Biomass",VLOOKUP($G12,'Inflated Bid Prices After Tax'!$R$121:$Y$221,4,FALSE),IF($AI$4="Biodiesel",VLOOKUP($G12,'Inflated Bid Prices After Tax'!$R$121:$Y$221,5,FALSE),IF($AI$4="LNG",VLOOKUP($G12,'Inflated Bid Prices After Tax'!$R$121:$Y$221,6,FALSE),IF($AI$4="Bunker",VLOOKUP($G12,'Inflated Bid Prices After Tax'!$R$121:$Y$221,7,FALSE),IF($AI$4="LFO Diesel",VLOOKUP($G12,'Inflated Bid Prices After Tax'!$R$121:$Y$221,8,FALSE),0)))))))</f>
        <v>0</v>
      </c>
      <c r="AK12" s="591">
        <f>IF($G12=0,0,IF(AI$4="Hydro",HLOOKUP(AI$4,'Inflated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12" s="591">
        <f>IF($G12=0,0,IF(AI$4="Hydro",HLOOKUP(AI$4,'Inflated Bid Prices After Tax'!$B$234:$I$240,3,FALSE),IF(AI$4="Solar",HLOOKUP(AI$4,'Inflated Bid Prices After Tax'!$B$234:$I$240,3,FALSE),IF(AI$4="Biomass",HLOOKUP(AI$4,'Inflated Bid Prices After Tax'!$B$234:$I$240,3,FALSE),IF(AI$4="Biodiesel",HLOOKUP(AI$4,'Inflated Bid Prices After Tax'!$B$234:$I$240,3,FALSE),IF(AI$4="LNG",HLOOKUP(AI$4,'Inflated Bid Prices After Tax'!$B$234:$I$240,3,FALSE),IF(AI$4="Bunker",HLOOKUP(AI$4,'Inflated Bid Prices After Tax'!$B$234:$I$240,3,FALSE),IF(AI$4="LFO Diesel",HLOOKUP(AI$4,'Inflated Bid Prices After Tax'!$B$234:$I$240,3,FALSE),0))))))))</f>
        <v>0</v>
      </c>
      <c r="AM12" s="592">
        <f t="shared" si="4"/>
        <v>0</v>
      </c>
      <c r="AN12" s="139"/>
      <c r="AO12" s="598">
        <f>IF($AO$4="Hydro",VLOOKUP($H12,'Inflated Bid Prices After Tax'!$R$15:$Y$115,2,FALSE),IF($AO$4="Solar",VLOOKUP($H12,'Inflated Bid Prices After Tax'!$R$15:$Y$115,3,FALSE),IF($AO$4="Biomass",VLOOKUP($H12,'Inflated Bid Prices After Tax'!$R$15:$Y$115,4,FALSE),IF($AO$4="Biodiesel",VLOOKUP($H12,'Inflated Bid Prices After Tax'!$R$15:$Y$115,5,FALSE),IF($AO$4="LNG",VLOOKUP($H12,'Inflated Bid Prices After Tax'!$R$15:$Y$115,6,FALSE),IF($AO$4="Bunker",VLOOKUP($H12,'Inflated Bid Prices After Tax'!$R$15:$Y$115,7,FALSE),IF($AO$4="LFO Diesel",VLOOKUP($H12,'Inflated Bid Prices After Tax'!$R$15:$Y$115,8,FALSE),0)))))))</f>
        <v>0</v>
      </c>
      <c r="AP12" s="309">
        <f>IF($AO$4="Hydro",VLOOKUP($H12,'Inflated Bid Prices After Tax'!$R$121:$Y$221,2,FALSE),IF($AO$4="Solar",VLOOKUP($H12,'Inflated Bid Prices After Tax'!$R$121:$Y$221,3,FALSE),IF($AO$4="Biomass",VLOOKUP($H12,'Inflated Bid Prices After Tax'!$R$121:$Y$221,4,FALSE),IF($AO$4="Biodiesel",VLOOKUP($H12,'Inflated Bid Prices After Tax'!$R$121:$Y$221,5,FALSE),IF($AO$4="LNG",VLOOKUP($H12,'Inflated Bid Prices After Tax'!$R$121:$Y$221,6,FALSE),IF($AO$4="Bunker",VLOOKUP($H12,'Inflated Bid Prices After Tax'!$R$121:$Y$221,7,FALSE),IF($AO$4="LFO Diesel",VLOOKUP($H12,'Inflated Bid Prices After Tax'!$R$121:$Y$221,8,FALSE),0)))))))</f>
        <v>0</v>
      </c>
      <c r="AQ12" s="309">
        <f>IF($H12=0,0,IF(AO$4="Hydro",HLOOKUP(AO$4,'Inflated Bid Prices After Tax'!$B$224:$I$232,5,FALSE),IF(AO$4="Solar",HLOOKUP(AO$4,'Inflated Bid Prices After Tax'!$B$224:$I$232,5,FALSE),IF(AO$4="Biomass",HLOOKUP(AO$4,'Inflated Bid Prices After Tax'!$B$224:$I$232,5,FALSE),IF(AO$4="Biodiesel",HLOOKUP(AO$4,'Inflated Bid Prices After Tax'!$B$224:$I$232,5,FALSE),IF(AO$4="LNG",HLOOKUP(AO$4,'Inflated Bid Prices After Tax'!$B$224:$I$232,5,FALSE),IF(AO$4="Bunker",HLOOKUP(AO$4,'Inflated Bid Prices After Tax'!$B$224:$I$232,5,FALSE),IF(AO$4="LFO Diesel",HLOOKUP(AO$4,'Inflated Bid Prices After Tax'!$B$224:$I$232,5,FALSE),0))))))))</f>
        <v>0</v>
      </c>
      <c r="AR12" s="309">
        <f>IF($H12=0,0,IF(AO$4="Hydro",HLOOKUP(AO$4,'Inflated Bid Prices After Tax'!$B$234:$I$240,3,FALSE),IF(AO$4="Solar",HLOOKUP(AO$4,'Inflated Bid Prices After Tax'!$B$234:$I$240,3,FALSE),IF(AO$4="Biomass",HLOOKUP(AO$4,'Inflated Bid Prices After Tax'!$B$234:$I$240,3,FALSE),IF(AO$4="Biodiesel",HLOOKUP(AO$4,'Inflated Bid Prices After Tax'!$B$234:$I$240,3,FALSE),IF(AO$4="LNG",HLOOKUP(AO$4,'Inflated Bid Prices After Tax'!$B$234:$I$240,3,FALSE),IF(AO$4="Bunker",HLOOKUP(AO$4,'Inflated Bid Prices After Tax'!$B$234:$I$240,3,FALSE),IF(AO$4="LFO Diesel",HLOOKUP(AO$4,'Inflated Bid Prices After Tax'!$B$234:$I$240,3,FALSE),0))))))))</f>
        <v>0</v>
      </c>
      <c r="AS12" s="298">
        <f t="shared" si="5"/>
        <v>0</v>
      </c>
      <c r="AT12" s="139"/>
      <c r="AU12" s="606">
        <f>IF($AU$4="Hydro",VLOOKUP($I12,'Inflated Bid Prices After Tax'!$R$15:$Y$115,2,FALSE),IF($AU$4="Solar",VLOOKUP($I12,'Inflated Bid Prices After Tax'!$R$15:$Y$115,3,FALSE),IF($AU$4="Biomass",VLOOKUP($I12,'Inflated Bid Prices After Tax'!$R$15:$Y$115,4,FALSE),IF($AU$4="Biodiesel",VLOOKUP($I12,'Inflated Bid Prices After Tax'!$R$15:$Y$115,5,FALSE),IF($AU$4="LNG",VLOOKUP($I12,'Inflated Bid Prices After Tax'!$R$15:$Y$115,6,FALSE),IF($AU$4="Bunker",VLOOKUP($I12,'Inflated Bid Prices After Tax'!$R$15:$Y$115,7,FALSE),IF($AU$4="LFO Diesel",VLOOKUP($I12,'Inflated Bid Prices After Tax'!$R$15:$Y$115,8,FALSE),0)))))))</f>
        <v>0</v>
      </c>
      <c r="AV12" s="607">
        <f>IF($AU$4="Hydro",VLOOKUP($I12,'Inflated Bid Prices After Tax'!$R$121:$Y$221,2,FALSE),IF($AU$4="Solar",VLOOKUP($I12,'Inflated Bid Prices After Tax'!$R$121:$Y$221,3,FALSE),IF($AU$4="Biomass",VLOOKUP($I12,'Inflated Bid Prices After Tax'!$R$121:$Y$221,4,FALSE),IF($AU$4="Biodiesel",VLOOKUP($I12,'Inflated Bid Prices After Tax'!$R$121:$Y$221,5,FALSE),IF($AU$4="LNG",VLOOKUP($I12,'Inflated Bid Prices After Tax'!$R$121:$Y$221,6,FALSE),IF($AU$4="Bunker",VLOOKUP($I12,'Inflated Bid Prices After Tax'!$R$121:$Y$221,7,FALSE),IF($AU$4="LFO Diesel",VLOOKUP($I12,'Inflated Bid Prices After Tax'!$R$121:$Y$221,8,FALSE),0)))))))</f>
        <v>0</v>
      </c>
      <c r="AW12" s="607">
        <f>IF($I12=0,0,IF(AU$4="Hydro",HLOOKUP(AU$4,'Inflated Bid Prices After Tax'!$B$224:$I$232,5,FALSE),IF(AU$4="Solar",HLOOKUP(AU$4,'Inflated Bid Prices After Tax'!$B$224:$I$232,5,FALSE),IF(AU$4="Biomass",HLOOKUP(AU$4,'Inflated Bid Prices After Tax'!$B$224:$I$232,5,FALSE),IF(AU$4="Biodiesel",HLOOKUP(AU$4,'Inflated Bid Prices After Tax'!$B$224:$I$232,5,FALSE),IF(AU$4="LNG",HLOOKUP(AU$4,'Inflated Bid Prices After Tax'!$B$224:$I$232,5,FALSE),IF(AU$4="Bunker",HLOOKUP(AU$4,'Inflated Bid Prices After Tax'!$B$224:$I$232,5,FALSE),IF(AU$4="LFO Diesel",HLOOKUP(AU$4,'Inflated Bid Prices After Tax'!$B$224:$I$232,5,FALSE),0))))))))</f>
        <v>0</v>
      </c>
      <c r="AX12" s="607">
        <f>IF($I12=0,0,IF(AU$4="Hydro",HLOOKUP(AU$4,'Inflated Bid Prices After Tax'!$B$234:$I$240,3,FALSE),IF(AU$4="Solar",HLOOKUP(AU$4,'Inflated Bid Prices After Tax'!$B$234:$I$240,3,FALSE),IF(AU$4="Biomass",HLOOKUP(AU$4,'Inflated Bid Prices After Tax'!$B$234:$I$240,3,FALSE),IF(AU$4="Biodiesel",HLOOKUP(AU$4,'Inflated Bid Prices After Tax'!$B$234:$I$240,3,FALSE),IF(AU$4="LNG",HLOOKUP(AU$4,'Inflated Bid Prices After Tax'!$B$234:$I$240,3,FALSE),IF(AU$4="Bunker",HLOOKUP(AU$4,'Inflated Bid Prices After Tax'!$B$234:$I$240,3,FALSE),IF(AU$4="LFO Diesel",HLOOKUP(AU$4,'Inflated Bid Prices After Tax'!$B$234:$I$240,3,FALSE),0))))))))</f>
        <v>0</v>
      </c>
      <c r="AY12" s="608">
        <f t="shared" si="6"/>
        <v>0</v>
      </c>
      <c r="AZ12" s="139"/>
      <c r="BA12" s="106"/>
      <c r="BB12" s="648" t="s">
        <v>41</v>
      </c>
      <c r="BC12" s="649">
        <f>IF(C12=0,O12,O12*'Available Energy and Dispatch'!N18*1000)</f>
        <v>0</v>
      </c>
      <c r="BD12" s="649">
        <f>IF(D12=0,U12,U12*'Available Energy and Dispatch'!O18*1000)</f>
        <v>0</v>
      </c>
      <c r="BE12" s="649">
        <f>IF(E12=0,AA12,AA12*'Available Energy and Dispatch'!P18*1000)</f>
        <v>0</v>
      </c>
      <c r="BF12" s="649">
        <f>IF(F12=0,AG12,AG12*'Available Energy and Dispatch'!Q18*1000)</f>
        <v>0</v>
      </c>
      <c r="BG12" s="649">
        <f>IF(G12=0,AM12,AM12*'Available Energy and Dispatch'!R18*1000)</f>
        <v>0</v>
      </c>
      <c r="BH12" s="649">
        <f>IF(H12=0,AS12,AS12*'Available Energy and Dispatch'!S18*1000)</f>
        <v>0</v>
      </c>
      <c r="BI12" s="649">
        <f>IF(I12=0,AY12,AY12*'Available Energy and Dispatch'!T18*1000)</f>
        <v>0</v>
      </c>
      <c r="BJ12" s="662">
        <f t="shared" si="0"/>
        <v>0</v>
      </c>
      <c r="BK12" s="655"/>
    </row>
    <row r="13" spans="2:63" x14ac:dyDescent="0.25">
      <c r="B13" s="530" t="s">
        <v>42</v>
      </c>
      <c r="C13" s="523">
        <f>ROUND(IFERROR(('Available Energy and Dispatch'!N19/((IF(C$5="Solar",(SUMIFS('Dependable Capacity'!$F$9:$F$14,'Dependable Capacity'!$C$9:$C$14,$B$8)*'Available Energy and Dispatch'!$C19),HLOOKUP(C$5,'Dependable Capacity'!$I$3:$P$9,3,FALSE)*'Available Energy and Dispatch'!$C19))))/C$6,0),2)</f>
        <v>0</v>
      </c>
      <c r="D13" s="523">
        <f>ROUND(IFERROR(('Available Energy and Dispatch'!O19/((IF(D$5="Solar",(SUMIFS('Dependable Capacity'!$F$9:$F$14,'Dependable Capacity'!$C$9:$C$14,$B$8)*'Available Energy and Dispatch'!$C19),HLOOKUP(D$5,'Dependable Capacity'!$I$3:$P$9,3,FALSE)*'Available Energy and Dispatch'!$C19))))/D$6,0),2)</f>
        <v>0</v>
      </c>
      <c r="E13" s="523">
        <f>ROUND(IFERROR(('Available Energy and Dispatch'!P19/((IF(E$5="Solar",(SUMIFS('Dependable Capacity'!$F$9:$F$14,'Dependable Capacity'!$C$9:$C$14,$B$8)*'Available Energy and Dispatch'!$C19),HLOOKUP(E$5,'Dependable Capacity'!$I$3:$P$9,3,FALSE)*'Available Energy and Dispatch'!$C19))))/E$6,0),2)</f>
        <v>0</v>
      </c>
      <c r="F13" s="523">
        <f>ROUND(IFERROR(('Available Energy and Dispatch'!Q19/((IF(F$5="Solar",(SUMIFS('Dependable Capacity'!$F$9:$F$14,'Dependable Capacity'!$C$9:$C$14,$B$8)*'Available Energy and Dispatch'!$C19),HLOOKUP(F$5,'Dependable Capacity'!$I$3:$P$9,3,FALSE)*'Available Energy and Dispatch'!$C19))))/F$6,0),2)</f>
        <v>0</v>
      </c>
      <c r="G13" s="523">
        <f>ROUND(IFERROR(('Available Energy and Dispatch'!R19/((IF(G$5="Solar",(SUMIFS('Dependable Capacity'!$F$9:$F$14,'Dependable Capacity'!$C$9:$C$14,$B$8)*'Available Energy and Dispatch'!$C19),HLOOKUP(G$5,'Dependable Capacity'!$I$3:$P$9,3,FALSE)*'Available Energy and Dispatch'!$C19))))/G$6,0),2)</f>
        <v>0</v>
      </c>
      <c r="H13" s="523">
        <f>ROUND(IFERROR(('Available Energy and Dispatch'!S19/((IF(H$5="Solar",(SUMIFS('Dependable Capacity'!$F$9:$F$14,'Dependable Capacity'!$C$9:$C$14,$B$8)*'Available Energy and Dispatch'!$C19),HLOOKUP(H$5,'Dependable Capacity'!$I$3:$P$9,3,FALSE)*'Available Energy and Dispatch'!$C19))))/H$6,0),2)</f>
        <v>0</v>
      </c>
      <c r="I13" s="524">
        <f>ROUND(IFERROR(('Available Energy and Dispatch'!T19/((IF(I$5="Solar",(SUMIFS('Dependable Capacity'!$F$9:$F$14,'Dependable Capacity'!$C$9:$C$14,$B$8)*'Available Energy and Dispatch'!$C19),HLOOKUP(I$5,'Dependable Capacity'!$I$3:$P$9,3,FALSE)*'Available Energy and Dispatch'!$C19))))/I$6,0),2)</f>
        <v>0</v>
      </c>
      <c r="J13" s="106"/>
      <c r="K13" s="542">
        <f>IF(K$4="Hydro",VLOOKUP($C13,'Inflated Bid Prices After Tax'!$R$15:$Y$115,2,FALSE),IF(K$4="Solar",VLOOKUP($C13,'Inflated Bid Prices After Tax'!$R$15:$Y$115,3,FALSE),IF(K$4="Biomass",VLOOKUP($C13,'Inflated Bid Prices After Tax'!$R$15:$Y$115,4,FALSE),IF(K$4="Biodiesel",VLOOKUP($C13,'Inflated Bid Prices After Tax'!$R$15:$Y$115,5,FALSE),IF($K$4="LNG",VLOOKUP($C13,'Inflated Bid Prices After Tax'!$R$15:$Y$115,6,FALSE),IF(K$4="Bunker",VLOOKUP($C13,'Inflated Bid Prices After Tax'!$R$15:$Y$115,7,FALSE),IF(K$4="LFO Diesel",VLOOKUP($C13,'Inflated Bid Prices After Tax'!$R$15:$Y$115,8,FALSE),0)))))))</f>
        <v>0</v>
      </c>
      <c r="L13" s="543">
        <f>IF(K$4="Hydro",VLOOKUP($C13,'Inflated Bid Prices After Tax'!$R$121:$Y$221,2,FALSE),IF(K$4="Solar",VLOOKUP($C13,'Inflated Bid Prices After Tax'!$R$121:$Y$221,3,FALSE),IF(K$4="Biomass",VLOOKUP($C13,'Inflated Bid Prices After Tax'!$R$121:$Y$221,4,FALSE),IF(K$4="Biodiesel",VLOOKUP($C13,'Inflated Bid Prices After Tax'!$R$121:$Y$221,5,FALSE),IF(K$4="LNG",VLOOKUP($C13,'Inflated Bid Prices After Tax'!$R$121:$Y$221,6,FALSE),IF(K$4="Bunker",VLOOKUP($C13,'Inflated Bid Prices After Tax'!$R$121:$Y$221,7,FALSE),IF(K$4="LFO Diesel",VLOOKUP($C13,'Inflated Bid Prices After Tax'!$R$121:$Y$221,8,FALSE),0)))))))</f>
        <v>0</v>
      </c>
      <c r="M13" s="543">
        <f>IF($C13=0,0,IF(K$4="Hydro",HLOOKUP(K$4,'Inflated Bid Prices After Tax'!$B$224:$I$232,5,FALSE),IF(K$4="Solar",HLOOKUP(K$4,'Inflated Bid Prices After Tax'!$B$224:$I$232,5,FALSE),IF(K$4="Biomass",HLOOKUP(K$4,'Inflated Bid Prices After Tax'!$B$224:$I$232,5,FALSE),IF(K$4="Biodiesel",HLOOKUP(K$4,'Inflated Bid Prices After Tax'!$B$224:$I$232,5,FALSE),IF(K$4="LNG",HLOOKUP(K$4,'Inflated Bid Prices After Tax'!$B$224:$I$232,5,FALSE),IF(K$4="Bunker",HLOOKUP(K$4,'Inflated Bid Prices After Tax'!$B$224:$I$232,5,FALSE),IF(K$4="LFO Diesel",HLOOKUP(K$4,'Inflated Bid Prices After Tax'!$B$224:$I$232,5,FALSE),0))))))))</f>
        <v>0</v>
      </c>
      <c r="N13" s="543">
        <f>IF($C13=0,0,IF(K$4="Hydro",HLOOKUP(K$4,'Inflated Bid Prices After Tax'!$B$234:$I$240,3,FALSE),IF(K$4="Solar",HLOOKUP(K$4,'Inflated Bid Prices After Tax'!$B$234:$I$240,3,FALSE),IF(K$4="Biomass",HLOOKUP(K$4,'Inflated Bid Prices After Tax'!$B$234:$I$240,3,FALSE),IF(K$4="Biodiesel",HLOOKUP(K$4,'Inflated Bid Prices After Tax'!$B$234:$I$240,3,FALSE),IF(K$4="LNG",HLOOKUP(K$4,'Inflated Bid Prices After Tax'!$B$234:$I$240,3,FALSE),IF(K$4="Bunker",HLOOKUP(K$4,'Inflated Bid Prices After Tax'!$B$234:$I$240,3,FALSE),IF(K$4="LFO Diesel",HLOOKUP(K$4,'Inflated Bid Prices After Tax'!$B$235:$I$240,3,FALSE),0))))))))</f>
        <v>0</v>
      </c>
      <c r="O13" s="544">
        <f t="shared" si="7"/>
        <v>0</v>
      </c>
      <c r="P13" s="139"/>
      <c r="Q13" s="554">
        <f>IF($Q$4="Hydro",VLOOKUP($D13,'Inflated Bid Prices After Tax'!$R$15:$Y$115,2,FALSE),IF($Q$4="Solar",VLOOKUP($D13,'Inflated Bid Prices After Tax'!$R$15:$Y$115,3,FALSE),IF($Q$4="Biomass",VLOOKUP($D13,'Inflated Bid Prices After Tax'!$R$15:$Y$115,4,FALSE),IF($Q$4="Biodiesel",VLOOKUP($D13,'Inflated Bid Prices After Tax'!$R$15:$Y$115,5,FALSE),IF($Q$4="LNG",VLOOKUP($D13,'Inflated Bid Prices After Tax'!$R$15:$Y$115,6,FALSE),IF($Q$4="Bunker",VLOOKUP($D13,'Inflated Bid Prices After Tax'!$R$15:$Y$115,7,FALSE),IF($Q$4="LFO Diesel",VLOOKUP($D13,'Inflated Bid Prices After Tax'!$R$15:$Y$115,8,FALSE),0)))))))</f>
        <v>0</v>
      </c>
      <c r="R13" s="555">
        <f>IF($Q$4="Hydro",VLOOKUP($D13,'Inflated Bid Prices After Tax'!$R$121:$Y$221,2,FALSE),IF($Q$4="Solar",VLOOKUP($D13,'Inflated Bid Prices After Tax'!$R$121:$Y$221,3,FALSE),IF($Q$4="Biomass",VLOOKUP($D13,'Inflated Bid Prices After Tax'!$R$121:$Y$221,4,FALSE),IF($Q$4="Biodiesel",VLOOKUP($D13,'Inflated Bid Prices After Tax'!$R$121:$Y$221,5,FALSE),IF($Q$4="LNG",VLOOKUP($D13,'Inflated Bid Prices After Tax'!$R$121:$Y$221,6,FALSE),IF($Q$4="Bunker",VLOOKUP($D13,'Inflated Bid Prices After Tax'!$R$121:$Y$221,7,FALSE),IF($Q$4="LFO Diesel",VLOOKUP($D13,'Inflated Bid Prices After Tax'!$R$121:$Y$221,8,FALSE),0)))))))</f>
        <v>0</v>
      </c>
      <c r="S13" s="555">
        <f>IF($D13=0,0,IF(Q$4="Hydro",HLOOKUP(Q$4,'Inflated Bid Prices After Tax'!$B$224:$I$232,5,FALSE),IF(Q$4="Solar",HLOOKUP(Q$4,'Inflated Bid Prices After Tax'!$B$224:$I$232,5,FALSE),IF(Q$4="Biomass",HLOOKUP(Q$4,'Inflated Bid Prices After Tax'!$B$224:$I$232,5,FALSE),IF(Q$4="Biodiesel",HLOOKUP(Q$4,'Inflated Bid Prices After Tax'!$B$224:$I$232,5,FALSE),IF(Q$4="LNG",HLOOKUP(Q$4,'Inflated Bid Prices After Tax'!$B$224:$I$232,5,FALSE),IF(Q$4="Bunker",HLOOKUP(Q$4,'Inflated Bid Prices After Tax'!$B$224:$I$232,5,FALSE),IF(Q$4="LFO Diesel",HLOOKUP(Q$4,'Inflated Bid Prices After Tax'!$B$224:$I$232,5,FALSE),0))))))))</f>
        <v>0</v>
      </c>
      <c r="T13" s="555">
        <f>IF($D13=0,0,IF(Q$4="Hydro",HLOOKUP(Q$4,'Inflated Bid Prices After Tax'!$B$234:$I$240,3,FALSE),IF(Q$4="Solar",HLOOKUP(Q$4,'Inflated Bid Prices After Tax'!$B$234:$I$240,3,FALSE),IF(Q$4="Biomass",HLOOKUP(Q$4,'Inflated Bid Prices After Tax'!$B$234:$I$240,3,FALSE),IF(Q$4="Biodiesel",HLOOKUP(Q$4,'Inflated Bid Prices After Tax'!$B$234:$I$240,3,FALSE),IF(Q$4="LNG",HLOOKUP(Q$4,'Inflated Bid Prices After Tax'!$B$234:$I$240,3,FALSE),IF(Q$4="Bunker",HLOOKUP(Q$4,'Inflated Bid Prices After Tax'!$B$234:$I$240,3,FALSE),IF(Q$4="LFO Diesel",HLOOKUP(Q$4,'Inflated Bid Prices After Tax'!$B$234:$I$240,3,FALSE),0))))))))</f>
        <v>0</v>
      </c>
      <c r="U13" s="556">
        <f t="shared" si="1"/>
        <v>0</v>
      </c>
      <c r="V13" s="139"/>
      <c r="W13" s="566">
        <f>IF($W$4="Hydro",VLOOKUP($E13,'Inflated Bid Prices After Tax'!$R$15:$Y$115,2,FALSE),IF($W$4="Solar",VLOOKUP($E13,'Inflated Bid Prices After Tax'!$R$15:$Y$115,3,FALSE),IF($W$4="Biomass",VLOOKUP($E13,'Inflated Bid Prices After Tax'!$R$15:$Y$115,4,FALSE),IF($W$4="Biodiesel",VLOOKUP($E13,'Inflated Bid Prices After Tax'!$R$15:$Y$115,5,FALSE),IF($W$4="LNG",VLOOKUP($E13,'Inflated Bid Prices After Tax'!$R$15:$Y$115,6,FALSE),IF($W$4="Bunker",VLOOKUP($E13,'Inflated Bid Prices After Tax'!$R$15:$Y$115,7,FALSE),IF($W$4="LFO Diesel",VLOOKUP($E13,'Inflated Bid Prices After Tax'!$R$15:$Y$115,8,FALSE),0)))))))</f>
        <v>0</v>
      </c>
      <c r="X13" s="567">
        <f>IF($W$4="Hydro",VLOOKUP($E13,'Inflated Bid Prices After Tax'!$R$121:$Y$221,2,FALSE),IF($W$4="Solar",VLOOKUP($E13,'Inflated Bid Prices After Tax'!$R$121:$Y$221,3,FALSE),IF($W$4="Biomass",VLOOKUP($E13,'Inflated Bid Prices After Tax'!$R$121:$Y$221,4,FALSE),IF($W$4="Biodiesel",VLOOKUP($E13,'Inflated Bid Prices After Tax'!$R$121:$Y$221,5,FALSE),IF($W$4="LNG",VLOOKUP($E13,'Inflated Bid Prices After Tax'!$R$121:$Y$221,6,FALSE),IF($W$4="Bunker",VLOOKUP($E13,'Inflated Bid Prices After Tax'!$R$121:$Y$221,7,FALSE),IF($W$4="LFO Diesel",VLOOKUP($E13,'Inflated Bid Prices After Tax'!$R$121:$Y$221,8,FALSE),0)))))))</f>
        <v>0</v>
      </c>
      <c r="Y13" s="567">
        <f>IF($E13=0,0,IF(W$4="Hydro",HLOOKUP(W$4,'Inflated Bid Prices After Tax'!$B$224:$I$232,5,FALSE),IF(W$4="Solar",HLOOKUP(W$4,'Inflated Bid Prices After Tax'!$B$224:$I$232,5,FALSE),IF(W$4="Biomass",HLOOKUP(W$4,'Inflated Bid Prices After Tax'!$B$224:$I$232,5,FALSE),IF(W$4="Biodiesel",HLOOKUP(W$4,'Inflated Bid Prices After Tax'!$B$224:$I$232,5,FALSE),IF(W$4="LNG",HLOOKUP(W$4,'Inflated Bid Prices After Tax'!$B$224:$I$232,5,FALSE),IF(W$4="Bunker",HLOOKUP(W$4,'Inflated Bid Prices After Tax'!$B$224:$I$232,5,FALSE),IF(W$4="LFO Diesel",HLOOKUP(W$4,'Inflated Bid Prices After Tax'!$B$224:$I$232,5,FALSE),0))))))))</f>
        <v>0</v>
      </c>
      <c r="Z13" s="567">
        <f>IF($E13=0,0,IF(W$4="Hydro",HLOOKUP(W$4,'Inflated Bid Prices After Tax'!$B$234:$I$240,3,FALSE),IF(W$4="Solar",HLOOKUP(W$4,'Inflated Bid Prices After Tax'!$B$234:$I$240,3,FALSE),IF(W$4="Biomass",HLOOKUP(W$4,'Inflated Bid Prices After Tax'!$B$234:$I$240,3,FALSE),IF(W$4="Biodiesel",HLOOKUP(W$4,'Inflated Bid Prices After Tax'!$B$234:$I$240,3,FALSE),IF(W$4="LNG",HLOOKUP(W$4,'Inflated Bid Prices After Tax'!$B$234:$I$240,3,FALSE),IF(W$4="Bunker",HLOOKUP(W$4,'Inflated Bid Prices After Tax'!$B$234:$I$240,3,FALSE),IF(W$4="LFO Diesel",HLOOKUP(W$4,'Inflated Bid Prices After Tax'!$B$234:$I$240,3,FALSE),0))))))))</f>
        <v>0</v>
      </c>
      <c r="AA13" s="568">
        <f t="shared" si="2"/>
        <v>0</v>
      </c>
      <c r="AB13" s="139"/>
      <c r="AC13" s="578">
        <f>IF($AC$4="Hydro",VLOOKUP($F13,'Inflated Bid Prices After Tax'!$R$15:$Y$115,2,FALSE),IF($AC$4="Solar",VLOOKUP($F13,'Inflated Bid Prices After Tax'!$R$15:$Y$115,3,FALSE),IF($AC$4="Biomass",VLOOKUP($F13,'Inflated Bid Prices After Tax'!$R$15:$Y$115,4,FALSE),IF($AC$4="Biodiesel",VLOOKUP($F13,'Inflated Bid Prices After Tax'!$R$15:$Y$115,5,FALSE),IF($AC$4="LNG",VLOOKUP($F13,'Inflated Bid Prices After Tax'!$R$15:$Y$115,6,FALSE),IF($AC$4="Bunker",VLOOKUP($F13,'Inflated Bid Prices After Tax'!$R$15:$Y$115,7,FALSE),IF($AC$4="LFO Diesel",VLOOKUP($F13,'Inflated Bid Prices After Tax'!$R$15:$Y$115,8,FALSE),0)))))))</f>
        <v>0</v>
      </c>
      <c r="AD13" s="579">
        <f>IF($AC$4="Hydro",VLOOKUP($F13,'Inflated Bid Prices After Tax'!$R$121:$Y$221,2,FALSE),IF($AC$4="Solar",VLOOKUP($F13,'Inflated Bid Prices After Tax'!$R$121:$Y$221,3,FALSE),IF($AC$4="Biomass",VLOOKUP($F13,'Inflated Bid Prices After Tax'!$R$121:$Y$221,4,FALSE),IF($AC$4="Biodiesel",VLOOKUP($F13,'Inflated Bid Prices After Tax'!$R$121:$Y$221,5,FALSE),IF($AC$4="LNG",VLOOKUP($F13,'Inflated Bid Prices After Tax'!$R$121:$Y$221,6,FALSE),IF($AC$4="Bunker",VLOOKUP($F13,'Inflated Bid Prices After Tax'!$R$121:$Y$221,7,FALSE),IF($AC$4="LFO Diesel",VLOOKUP($F13,'Inflated Bid Prices After Tax'!$R$121:$Y$221,8,FALSE),0)))))))</f>
        <v>0</v>
      </c>
      <c r="AE13" s="579">
        <f>IF($F13=0,0,IF(AC$4="Hydro",HLOOKUP(AC$4,'Inflated Bid Prices After Tax'!$B$224:$I$232,5,FALSE),IF(AC$4="Solar",HLOOKUP(AC$4,'Inflated Bid Prices After Tax'!$B$224:$I$232,5,FALSE),IF(AC$4="Biomass",HLOOKUP(AC$4,'Inflated Bid Prices After Tax'!$B$224:$I$232,5,FALSE),IF(AC$4="Biodiesel",HLOOKUP(AC$4,'Inflated Bid Prices After Tax'!$B$224:$I$232,5,FALSE),IF(AC$4="LNG",HLOOKUP(AC$4,'Inflated Bid Prices After Tax'!$B$224:$I$232,5,FALSE),IF(AC$4="Bunker",HLOOKUP(AC$4,'Inflated Bid Prices After Tax'!$B$224:$I$232,5,FALSE),IF(AC$4="LFO Diesel",HLOOKUP(AC$4,'Inflated Bid Prices After Tax'!$B$224:$I$232,5,FALSE),0))))))))</f>
        <v>0</v>
      </c>
      <c r="AF13" s="579">
        <f>IF($F13=0,0,IF(AC$4="Hydro",HLOOKUP(AC$4,'Inflated Bid Prices After Tax'!$B$234:$I$240,3,FALSE),IF(AC$4="Solar",HLOOKUP(AC$4,'Inflated Bid Prices After Tax'!$B$234:$I$240,3,FALSE),IF(AC$4="Biomass",HLOOKUP(AC$4,'Inflated Bid Prices After Tax'!$B$234:$I$240,3,FALSE),IF(AC$4="Biodiesel",HLOOKUP(AC$4,'Inflated Bid Prices After Tax'!$B$234:$I$240,3,FALSE),IF(AC$4="LNG",HLOOKUP(AC$4,'Inflated Bid Prices After Tax'!$B$234:$I$240,3,FALSE),IF(AC$4="Bunker",HLOOKUP(AC$4,'Inflated Bid Prices After Tax'!$B$234:$I$240,3,FALSE),IF(AC$4="LFO Diesel",HLOOKUP(AC$4,'Inflated Bid Prices After Tax'!$B$234:$I$240,3,FALSE),0))))))))</f>
        <v>0</v>
      </c>
      <c r="AG13" s="580">
        <f t="shared" si="3"/>
        <v>0</v>
      </c>
      <c r="AH13" s="139"/>
      <c r="AI13" s="590">
        <f>IF($AI$4="Hydro",VLOOKUP($G13,'Inflated Bid Prices After Tax'!$R$15:$Y$115,2,FALSE),IF($AI$4="Solar",VLOOKUP($G13,'Inflated Bid Prices After Tax'!$R$15:$Y$115,3,FALSE),IF($AI$4="Biomass",VLOOKUP($G13,'Inflated Bid Prices After Tax'!$R$15:$Y$115,4,FALSE),IF($AI$4="Biodiesel",VLOOKUP($G13,'Inflated Bid Prices After Tax'!$R$15:$Y$115,5,FALSE),IF($AI$4="LNG",VLOOKUP($G13,'Inflated Bid Prices After Tax'!$R$15:$Y$115,6,FALSE),IF($AI$4="Bunker",VLOOKUP($G13,'Inflated Bid Prices After Tax'!$R$15:$Y$115,7,FALSE),IF($AI$4="LFO Diesel",VLOOKUP($G13,'Inflated Bid Prices After Tax'!$R$15:$Y$115,8,FALSE),0)))))))</f>
        <v>0</v>
      </c>
      <c r="AJ13" s="591">
        <f>IF($AI$4="Hydro",VLOOKUP($G13,'Inflated Bid Prices After Tax'!$R$121:$Y$221,2,FALSE),IF($AI$4="Solar",VLOOKUP($G13,'Inflated Bid Prices After Tax'!$R$121:$Y$221,3,FALSE),IF($AI$4="Biomass",VLOOKUP($G13,'Inflated Bid Prices After Tax'!$R$121:$Y$221,4,FALSE),IF($AI$4="Biodiesel",VLOOKUP($G13,'Inflated Bid Prices After Tax'!$R$121:$Y$221,5,FALSE),IF($AI$4="LNG",VLOOKUP($G13,'Inflated Bid Prices After Tax'!$R$121:$Y$221,6,FALSE),IF($AI$4="Bunker",VLOOKUP($G13,'Inflated Bid Prices After Tax'!$R$121:$Y$221,7,FALSE),IF($AI$4="LFO Diesel",VLOOKUP($G13,'Inflated Bid Prices After Tax'!$R$121:$Y$221,8,FALSE),0)))))))</f>
        <v>0</v>
      </c>
      <c r="AK13" s="591">
        <f>IF($G13=0,0,IF(AI$4="Hydro",HLOOKUP(AI$4,'Inflated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13" s="591">
        <f>IF($G13=0,0,IF(AI$4="Hydro",HLOOKUP(AI$4,'Inflated Bid Prices After Tax'!$B$234:$I$240,3,FALSE),IF(AI$4="Solar",HLOOKUP(AI$4,'Inflated Bid Prices After Tax'!$B$234:$I$240,3,FALSE),IF(AI$4="Biomass",HLOOKUP(AI$4,'Inflated Bid Prices After Tax'!$B$234:$I$240,3,FALSE),IF(AI$4="Biodiesel",HLOOKUP(AI$4,'Inflated Bid Prices After Tax'!$B$234:$I$240,3,FALSE),IF(AI$4="LNG",HLOOKUP(AI$4,'Inflated Bid Prices After Tax'!$B$234:$I$240,3,FALSE),IF(AI$4="Bunker",HLOOKUP(AI$4,'Inflated Bid Prices After Tax'!$B$234:$I$240,3,FALSE),IF(AI$4="LFO Diesel",HLOOKUP(AI$4,'Inflated Bid Prices After Tax'!$B$234:$I$240,3,FALSE),0))))))))</f>
        <v>0</v>
      </c>
      <c r="AM13" s="592">
        <f t="shared" si="4"/>
        <v>0</v>
      </c>
      <c r="AN13" s="139"/>
      <c r="AO13" s="598">
        <f>IF($AO$4="Hydro",VLOOKUP($H13,'Inflated Bid Prices After Tax'!$R$15:$Y$115,2,FALSE),IF($AO$4="Solar",VLOOKUP($H13,'Inflated Bid Prices After Tax'!$R$15:$Y$115,3,FALSE),IF($AO$4="Biomass",VLOOKUP($H13,'Inflated Bid Prices After Tax'!$R$15:$Y$115,4,FALSE),IF($AO$4="Biodiesel",VLOOKUP($H13,'Inflated Bid Prices After Tax'!$R$15:$Y$115,5,FALSE),IF($AO$4="LNG",VLOOKUP($H13,'Inflated Bid Prices After Tax'!$R$15:$Y$115,6,FALSE),IF($AO$4="Bunker",VLOOKUP($H13,'Inflated Bid Prices After Tax'!$R$15:$Y$115,7,FALSE),IF($AO$4="LFO Diesel",VLOOKUP($H13,'Inflated Bid Prices After Tax'!$R$15:$Y$115,8,FALSE),0)))))))</f>
        <v>0</v>
      </c>
      <c r="AP13" s="309">
        <f>IF($AO$4="Hydro",VLOOKUP($H13,'Inflated Bid Prices After Tax'!$R$121:$Y$221,2,FALSE),IF($AO$4="Solar",VLOOKUP($H13,'Inflated Bid Prices After Tax'!$R$121:$Y$221,3,FALSE),IF($AO$4="Biomass",VLOOKUP($H13,'Inflated Bid Prices After Tax'!$R$121:$Y$221,4,FALSE),IF($AO$4="Biodiesel",VLOOKUP($H13,'Inflated Bid Prices After Tax'!$R$121:$Y$221,5,FALSE),IF($AO$4="LNG",VLOOKUP($H13,'Inflated Bid Prices After Tax'!$R$121:$Y$221,6,FALSE),IF($AO$4="Bunker",VLOOKUP($H13,'Inflated Bid Prices After Tax'!$R$121:$Y$221,7,FALSE),IF($AO$4="LFO Diesel",VLOOKUP($H13,'Inflated Bid Prices After Tax'!$R$121:$Y$221,8,FALSE),0)))))))</f>
        <v>0</v>
      </c>
      <c r="AQ13" s="309">
        <f>IF($H13=0,0,IF(AO$4="Hydro",HLOOKUP(AO$4,'Inflated Bid Prices After Tax'!$B$224:$I$232,5,FALSE),IF(AO$4="Solar",HLOOKUP(AO$4,'Inflated Bid Prices After Tax'!$B$224:$I$232,5,FALSE),IF(AO$4="Biomass",HLOOKUP(AO$4,'Inflated Bid Prices After Tax'!$B$224:$I$232,5,FALSE),IF(AO$4="Biodiesel",HLOOKUP(AO$4,'Inflated Bid Prices After Tax'!$B$224:$I$232,5,FALSE),IF(AO$4="LNG",HLOOKUP(AO$4,'Inflated Bid Prices After Tax'!$B$224:$I$232,5,FALSE),IF(AO$4="Bunker",HLOOKUP(AO$4,'Inflated Bid Prices After Tax'!$B$224:$I$232,5,FALSE),IF(AO$4="LFO Diesel",HLOOKUP(AO$4,'Inflated Bid Prices After Tax'!$B$224:$I$232,5,FALSE),0))))))))</f>
        <v>0</v>
      </c>
      <c r="AR13" s="309">
        <f>IF($H13=0,0,IF(AO$4="Hydro",HLOOKUP(AO$4,'Inflated Bid Prices After Tax'!$B$234:$I$240,3,FALSE),IF(AO$4="Solar",HLOOKUP(AO$4,'Inflated Bid Prices After Tax'!$B$234:$I$240,3,FALSE),IF(AO$4="Biomass",HLOOKUP(AO$4,'Inflated Bid Prices After Tax'!$B$234:$I$240,3,FALSE),IF(AO$4="Biodiesel",HLOOKUP(AO$4,'Inflated Bid Prices After Tax'!$B$234:$I$240,3,FALSE),IF(AO$4="LNG",HLOOKUP(AO$4,'Inflated Bid Prices After Tax'!$B$234:$I$240,3,FALSE),IF(AO$4="Bunker",HLOOKUP(AO$4,'Inflated Bid Prices After Tax'!$B$234:$I$240,3,FALSE),IF(AO$4="LFO Diesel",HLOOKUP(AO$4,'Inflated Bid Prices After Tax'!$B$234:$I$240,3,FALSE),0))))))))</f>
        <v>0</v>
      </c>
      <c r="AS13" s="298">
        <f t="shared" si="5"/>
        <v>0</v>
      </c>
      <c r="AT13" s="139"/>
      <c r="AU13" s="606">
        <f>IF($AU$4="Hydro",VLOOKUP($I13,'Inflated Bid Prices After Tax'!$R$15:$Y$115,2,FALSE),IF($AU$4="Solar",VLOOKUP($I13,'Inflated Bid Prices After Tax'!$R$15:$Y$115,3,FALSE),IF($AU$4="Biomass",VLOOKUP($I13,'Inflated Bid Prices After Tax'!$R$15:$Y$115,4,FALSE),IF($AU$4="Biodiesel",VLOOKUP($I13,'Inflated Bid Prices After Tax'!$R$15:$Y$115,5,FALSE),IF($AU$4="LNG",VLOOKUP($I13,'Inflated Bid Prices After Tax'!$R$15:$Y$115,6,FALSE),IF($AU$4="Bunker",VLOOKUP($I13,'Inflated Bid Prices After Tax'!$R$15:$Y$115,7,FALSE),IF($AU$4="LFO Diesel",VLOOKUP($I13,'Inflated Bid Prices After Tax'!$R$15:$Y$115,8,FALSE),0)))))))</f>
        <v>0</v>
      </c>
      <c r="AV13" s="607">
        <f>IF($AU$4="Hydro",VLOOKUP($I13,'Inflated Bid Prices After Tax'!$R$121:$Y$221,2,FALSE),IF($AU$4="Solar",VLOOKUP($I13,'Inflated Bid Prices After Tax'!$R$121:$Y$221,3,FALSE),IF($AU$4="Biomass",VLOOKUP($I13,'Inflated Bid Prices After Tax'!$R$121:$Y$221,4,FALSE),IF($AU$4="Biodiesel",VLOOKUP($I13,'Inflated Bid Prices After Tax'!$R$121:$Y$221,5,FALSE),IF($AU$4="LNG",VLOOKUP($I13,'Inflated Bid Prices After Tax'!$R$121:$Y$221,6,FALSE),IF($AU$4="Bunker",VLOOKUP($I13,'Inflated Bid Prices After Tax'!$R$121:$Y$221,7,FALSE),IF($AU$4="LFO Diesel",VLOOKUP($I13,'Inflated Bid Prices After Tax'!$R$121:$Y$221,8,FALSE),0)))))))</f>
        <v>0</v>
      </c>
      <c r="AW13" s="607">
        <f>IF($I13=0,0,IF(AU$4="Hydro",HLOOKUP(AU$4,'Inflated Bid Prices After Tax'!$B$224:$I$232,5,FALSE),IF(AU$4="Solar",HLOOKUP(AU$4,'Inflated Bid Prices After Tax'!$B$224:$I$232,5,FALSE),IF(AU$4="Biomass",HLOOKUP(AU$4,'Inflated Bid Prices After Tax'!$B$224:$I$232,5,FALSE),IF(AU$4="Biodiesel",HLOOKUP(AU$4,'Inflated Bid Prices After Tax'!$B$224:$I$232,5,FALSE),IF(AU$4="LNG",HLOOKUP(AU$4,'Inflated Bid Prices After Tax'!$B$224:$I$232,5,FALSE),IF(AU$4="Bunker",HLOOKUP(AU$4,'Inflated Bid Prices After Tax'!$B$224:$I$232,5,FALSE),IF(AU$4="LFO Diesel",HLOOKUP(AU$4,'Inflated Bid Prices After Tax'!$B$224:$I$232,5,FALSE),0))))))))</f>
        <v>0</v>
      </c>
      <c r="AX13" s="607">
        <f>IF($I13=0,0,IF(AU$4="Hydro",HLOOKUP(AU$4,'Inflated Bid Prices After Tax'!$B$234:$I$240,3,FALSE),IF(AU$4="Solar",HLOOKUP(AU$4,'Inflated Bid Prices After Tax'!$B$234:$I$240,3,FALSE),IF(AU$4="Biomass",HLOOKUP(AU$4,'Inflated Bid Prices After Tax'!$B$234:$I$240,3,FALSE),IF(AU$4="Biodiesel",HLOOKUP(AU$4,'Inflated Bid Prices After Tax'!$B$234:$I$240,3,FALSE),IF(AU$4="LNG",HLOOKUP(AU$4,'Inflated Bid Prices After Tax'!$B$234:$I$240,3,FALSE),IF(AU$4="Bunker",HLOOKUP(AU$4,'Inflated Bid Prices After Tax'!$B$234:$I$240,3,FALSE),IF(AU$4="LFO Diesel",HLOOKUP(AU$4,'Inflated Bid Prices After Tax'!$B$234:$I$240,3,FALSE),0))))))))</f>
        <v>0</v>
      </c>
      <c r="AY13" s="608">
        <f t="shared" si="6"/>
        <v>0</v>
      </c>
      <c r="AZ13" s="139"/>
      <c r="BA13" s="106"/>
      <c r="BB13" s="648" t="s">
        <v>42</v>
      </c>
      <c r="BC13" s="649">
        <f>IF(C13=0,O13,O13*'Available Energy and Dispatch'!N19*1000)</f>
        <v>0</v>
      </c>
      <c r="BD13" s="649">
        <f>IF(D13=0,U13,U13*'Available Energy and Dispatch'!O19*1000)</f>
        <v>0</v>
      </c>
      <c r="BE13" s="649">
        <f>IF(E13=0,AA13,AA13*'Available Energy and Dispatch'!P19*1000)</f>
        <v>0</v>
      </c>
      <c r="BF13" s="649">
        <f>IF(F13=0,AG13,AG13*'Available Energy and Dispatch'!Q19*1000)</f>
        <v>0</v>
      </c>
      <c r="BG13" s="649">
        <f>IF(G13=0,AM13,AM13*'Available Energy and Dispatch'!R19*1000)</f>
        <v>0</v>
      </c>
      <c r="BH13" s="649">
        <f>IF(H13=0,AS13,AS13*'Available Energy and Dispatch'!S19*1000)</f>
        <v>0</v>
      </c>
      <c r="BI13" s="649">
        <f>IF(I13=0,AY13,AY13*'Available Energy and Dispatch'!T19*1000)</f>
        <v>0</v>
      </c>
      <c r="BJ13" s="662">
        <f t="shared" si="0"/>
        <v>0</v>
      </c>
      <c r="BK13" s="655"/>
    </row>
    <row r="14" spans="2:63" x14ac:dyDescent="0.25">
      <c r="B14" s="530" t="s">
        <v>43</v>
      </c>
      <c r="C14" s="523">
        <f>ROUND(IFERROR(('Available Energy and Dispatch'!N20/((IF(C$5="Solar",(SUMIFS('Dependable Capacity'!$F$9:$F$14,'Dependable Capacity'!$C$9:$C$14,$B$8)*'Available Energy and Dispatch'!$C20),HLOOKUP(C$5,'Dependable Capacity'!$I$3:$P$9,3,FALSE)*'Available Energy and Dispatch'!$C20))))/C$6,0),2)</f>
        <v>0</v>
      </c>
      <c r="D14" s="523">
        <f>ROUND(IFERROR(('Available Energy and Dispatch'!O20/((IF(D$5="Solar",(SUMIFS('Dependable Capacity'!$F$9:$F$14,'Dependable Capacity'!$C$9:$C$14,$B$8)*'Available Energy and Dispatch'!$C20),HLOOKUP(D$5,'Dependable Capacity'!$I$3:$P$9,3,FALSE)*'Available Energy and Dispatch'!$C20))))/D$6,0),2)</f>
        <v>0</v>
      </c>
      <c r="E14" s="523">
        <f>ROUND(IFERROR(('Available Energy and Dispatch'!P20/((IF(E$5="Solar",(SUMIFS('Dependable Capacity'!$F$9:$F$14,'Dependable Capacity'!$C$9:$C$14,$B$8)*'Available Energy and Dispatch'!$C20),HLOOKUP(E$5,'Dependable Capacity'!$I$3:$P$9,3,FALSE)*'Available Energy and Dispatch'!$C20))))/E$6,0),2)</f>
        <v>0</v>
      </c>
      <c r="F14" s="523">
        <f>ROUND(IFERROR(('Available Energy and Dispatch'!Q20/((IF(F$5="Solar",(SUMIFS('Dependable Capacity'!$F$9:$F$14,'Dependable Capacity'!$C$9:$C$14,$B$8)*'Available Energy and Dispatch'!$C20),HLOOKUP(F$5,'Dependable Capacity'!$I$3:$P$9,3,FALSE)*'Available Energy and Dispatch'!$C20))))/F$6,0),2)</f>
        <v>0</v>
      </c>
      <c r="G14" s="523">
        <f>ROUND(IFERROR(('Available Energy and Dispatch'!R20/((IF(G$5="Solar",(SUMIFS('Dependable Capacity'!$F$9:$F$14,'Dependable Capacity'!$C$9:$C$14,$B$8)*'Available Energy and Dispatch'!$C20),HLOOKUP(G$5,'Dependable Capacity'!$I$3:$P$9,3,FALSE)*'Available Energy and Dispatch'!$C20))))/G$6,0),2)</f>
        <v>0</v>
      </c>
      <c r="H14" s="523">
        <f>ROUND(IFERROR(('Available Energy and Dispatch'!S20/((IF(H$5="Solar",(SUMIFS('Dependable Capacity'!$F$9:$F$14,'Dependable Capacity'!$C$9:$C$14,$B$8)*'Available Energy and Dispatch'!$C20),HLOOKUP(H$5,'Dependable Capacity'!$I$3:$P$9,3,FALSE)*'Available Energy and Dispatch'!$C20))))/H$6,0),2)</f>
        <v>0</v>
      </c>
      <c r="I14" s="524">
        <f>ROUND(IFERROR(('Available Energy and Dispatch'!T20/((IF(I$5="Solar",(SUMIFS('Dependable Capacity'!$F$9:$F$14,'Dependable Capacity'!$C$9:$C$14,$B$8)*'Available Energy and Dispatch'!$C20),HLOOKUP(I$5,'Dependable Capacity'!$I$3:$P$9,3,FALSE)*'Available Energy and Dispatch'!$C20))))/I$6,0),2)</f>
        <v>0</v>
      </c>
      <c r="J14" s="106"/>
      <c r="K14" s="542">
        <f>IF(K$4="Hydro",VLOOKUP($C14,'Inflated Bid Prices After Tax'!$R$15:$Y$115,2,FALSE),IF(K$4="Solar",VLOOKUP($C14,'Inflated Bid Prices After Tax'!$R$15:$Y$115,3,FALSE),IF(K$4="Biomass",VLOOKUP($C14,'Inflated Bid Prices After Tax'!$R$15:$Y$115,4,FALSE),IF(K$4="Biodiesel",VLOOKUP($C14,'Inflated Bid Prices After Tax'!$R$15:$Y$115,5,FALSE),IF($K$4="LNG",VLOOKUP($C14,'Inflated Bid Prices After Tax'!$R$15:$Y$115,6,FALSE),IF(K$4="Bunker",VLOOKUP($C14,'Inflated Bid Prices After Tax'!$R$15:$Y$115,7,FALSE),IF(K$4="LFO Diesel",VLOOKUP($C14,'Inflated Bid Prices After Tax'!$R$15:$Y$115,8,FALSE),0)))))))</f>
        <v>0</v>
      </c>
      <c r="L14" s="543">
        <f>IF(K$4="Hydro",VLOOKUP($C14,'Inflated Bid Prices After Tax'!$R$121:$Y$221,2,FALSE),IF(K$4="Solar",VLOOKUP($C14,'Inflated Bid Prices After Tax'!$R$121:$Y$221,3,FALSE),IF(K$4="Biomass",VLOOKUP($C14,'Inflated Bid Prices After Tax'!$R$121:$Y$221,4,FALSE),IF(K$4="Biodiesel",VLOOKUP($C14,'Inflated Bid Prices After Tax'!$R$121:$Y$221,5,FALSE),IF(K$4="LNG",VLOOKUP($C14,'Inflated Bid Prices After Tax'!$R$121:$Y$221,6,FALSE),IF(K$4="Bunker",VLOOKUP($C14,'Inflated Bid Prices After Tax'!$R$121:$Y$221,7,FALSE),IF(K$4="LFO Diesel",VLOOKUP($C14,'Inflated Bid Prices After Tax'!$R$121:$Y$221,8,FALSE),0)))))))</f>
        <v>0</v>
      </c>
      <c r="M14" s="543">
        <f>IF($C14=0,0,IF(K$4="Hydro",HLOOKUP(K$4,'Inflated Bid Prices After Tax'!$B$224:$I$232,5,FALSE),IF(K$4="Solar",HLOOKUP(K$4,'Inflated Bid Prices After Tax'!$B$224:$I$232,5,FALSE),IF(K$4="Biomass",HLOOKUP(K$4,'Inflated Bid Prices After Tax'!$B$224:$I$232,5,FALSE),IF(K$4="Biodiesel",HLOOKUP(K$4,'Inflated Bid Prices After Tax'!$B$224:$I$232,5,FALSE),IF(K$4="LNG",HLOOKUP(K$4,'Inflated Bid Prices After Tax'!$B$224:$I$232,5,FALSE),IF(K$4="Bunker",HLOOKUP(K$4,'Inflated Bid Prices After Tax'!$B$224:$I$232,5,FALSE),IF(K$4="LFO Diesel",HLOOKUP(K$4,'Inflated Bid Prices After Tax'!$B$224:$I$232,5,FALSE),0))))))))</f>
        <v>0</v>
      </c>
      <c r="N14" s="543">
        <f>IF($C14=0,0,IF(K$4="Hydro",HLOOKUP(K$4,'Inflated Bid Prices After Tax'!$B$234:$I$240,3,FALSE),IF(K$4="Solar",HLOOKUP(K$4,'Inflated Bid Prices After Tax'!$B$234:$I$240,3,FALSE),IF(K$4="Biomass",HLOOKUP(K$4,'Inflated Bid Prices After Tax'!$B$234:$I$240,3,FALSE),IF(K$4="Biodiesel",HLOOKUP(K$4,'Inflated Bid Prices After Tax'!$B$234:$I$240,3,FALSE),IF(K$4="LNG",HLOOKUP(K$4,'Inflated Bid Prices After Tax'!$B$234:$I$240,3,FALSE),IF(K$4="Bunker",HLOOKUP(K$4,'Inflated Bid Prices After Tax'!$B$234:$I$240,3,FALSE),IF(K$4="LFO Diesel",HLOOKUP(K$4,'Inflated Bid Prices After Tax'!$B$235:$I$240,3,FALSE),0))))))))</f>
        <v>0</v>
      </c>
      <c r="O14" s="544">
        <f t="shared" si="7"/>
        <v>0</v>
      </c>
      <c r="P14" s="139"/>
      <c r="Q14" s="554">
        <f>IF($Q$4="Hydro",VLOOKUP($D14,'Inflated Bid Prices After Tax'!$R$15:$Y$115,2,FALSE),IF($Q$4="Solar",VLOOKUP($D14,'Inflated Bid Prices After Tax'!$R$15:$Y$115,3,FALSE),IF($Q$4="Biomass",VLOOKUP($D14,'Inflated Bid Prices After Tax'!$R$15:$Y$115,4,FALSE),IF($Q$4="Biodiesel",VLOOKUP($D14,'Inflated Bid Prices After Tax'!$R$15:$Y$115,5,FALSE),IF($Q$4="LNG",VLOOKUP($D14,'Inflated Bid Prices After Tax'!$R$15:$Y$115,6,FALSE),IF($Q$4="Bunker",VLOOKUP($D14,'Inflated Bid Prices After Tax'!$R$15:$Y$115,7,FALSE),IF($Q$4="LFO Diesel",VLOOKUP($D14,'Inflated Bid Prices After Tax'!$R$15:$Y$115,8,FALSE),0)))))))</f>
        <v>0</v>
      </c>
      <c r="R14" s="555">
        <f>IF($Q$4="Hydro",VLOOKUP($D14,'Inflated Bid Prices After Tax'!$R$121:$Y$221,2,FALSE),IF($Q$4="Solar",VLOOKUP($D14,'Inflated Bid Prices After Tax'!$R$121:$Y$221,3,FALSE),IF($Q$4="Biomass",VLOOKUP($D14,'Inflated Bid Prices After Tax'!$R$121:$Y$221,4,FALSE),IF($Q$4="Biodiesel",VLOOKUP($D14,'Inflated Bid Prices After Tax'!$R$121:$Y$221,5,FALSE),IF($Q$4="LNG",VLOOKUP($D14,'Inflated Bid Prices After Tax'!$R$121:$Y$221,6,FALSE),IF($Q$4="Bunker",VLOOKUP($D14,'Inflated Bid Prices After Tax'!$R$121:$Y$221,7,FALSE),IF($Q$4="LFO Diesel",VLOOKUP($D14,'Inflated Bid Prices After Tax'!$R$121:$Y$221,8,FALSE),0)))))))</f>
        <v>0</v>
      </c>
      <c r="S14" s="555">
        <f>IF($D14=0,0,IF(Q$4="Hydro",HLOOKUP(Q$4,'Inflated Bid Prices After Tax'!$B$224:$I$232,5,FALSE),IF(Q$4="Solar",HLOOKUP(Q$4,'Inflated Bid Prices After Tax'!$B$224:$I$232,5,FALSE),IF(Q$4="Biomass",HLOOKUP(Q$4,'Inflated Bid Prices After Tax'!$B$224:$I$232,5,FALSE),IF(Q$4="Biodiesel",HLOOKUP(Q$4,'Inflated Bid Prices After Tax'!$B$224:$I$232,5,FALSE),IF(Q$4="LNG",HLOOKUP(Q$4,'Inflated Bid Prices After Tax'!$B$224:$I$232,5,FALSE),IF(Q$4="Bunker",HLOOKUP(Q$4,'Inflated Bid Prices After Tax'!$B$224:$I$232,5,FALSE),IF(Q$4="LFO Diesel",HLOOKUP(Q$4,'Inflated Bid Prices After Tax'!$B$224:$I$232,5,FALSE),0))))))))</f>
        <v>0</v>
      </c>
      <c r="T14" s="555">
        <f>IF($D14=0,0,IF(Q$4="Hydro",HLOOKUP(Q$4,'Inflated Bid Prices After Tax'!$B$234:$I$240,3,FALSE),IF(Q$4="Solar",HLOOKUP(Q$4,'Inflated Bid Prices After Tax'!$B$234:$I$240,3,FALSE),IF(Q$4="Biomass",HLOOKUP(Q$4,'Inflated Bid Prices After Tax'!$B$234:$I$240,3,FALSE),IF(Q$4="Biodiesel",HLOOKUP(Q$4,'Inflated Bid Prices After Tax'!$B$234:$I$240,3,FALSE),IF(Q$4="LNG",HLOOKUP(Q$4,'Inflated Bid Prices After Tax'!$B$234:$I$240,3,FALSE),IF(Q$4="Bunker",HLOOKUP(Q$4,'Inflated Bid Prices After Tax'!$B$234:$I$240,3,FALSE),IF(Q$4="LFO Diesel",HLOOKUP(Q$4,'Inflated Bid Prices After Tax'!$B$234:$I$240,3,FALSE),0))))))))</f>
        <v>0</v>
      </c>
      <c r="U14" s="556">
        <f t="shared" si="1"/>
        <v>0</v>
      </c>
      <c r="V14" s="139"/>
      <c r="W14" s="566">
        <f>IF($W$4="Hydro",VLOOKUP($E14,'Inflated Bid Prices After Tax'!$R$15:$Y$115,2,FALSE),IF($W$4="Solar",VLOOKUP($E14,'Inflated Bid Prices After Tax'!$R$15:$Y$115,3,FALSE),IF($W$4="Biomass",VLOOKUP($E14,'Inflated Bid Prices After Tax'!$R$15:$Y$115,4,FALSE),IF($W$4="Biodiesel",VLOOKUP($E14,'Inflated Bid Prices After Tax'!$R$15:$Y$115,5,FALSE),IF($W$4="LNG",VLOOKUP($E14,'Inflated Bid Prices After Tax'!$R$15:$Y$115,6,FALSE),IF($W$4="Bunker",VLOOKUP($E14,'Inflated Bid Prices After Tax'!$R$15:$Y$115,7,FALSE),IF($W$4="LFO Diesel",VLOOKUP($E14,'Inflated Bid Prices After Tax'!$R$15:$Y$115,8,FALSE),0)))))))</f>
        <v>0</v>
      </c>
      <c r="X14" s="567">
        <f>IF($W$4="Hydro",VLOOKUP($E14,'Inflated Bid Prices After Tax'!$R$121:$Y$221,2,FALSE),IF($W$4="Solar",VLOOKUP($E14,'Inflated Bid Prices After Tax'!$R$121:$Y$221,3,FALSE),IF($W$4="Biomass",VLOOKUP($E14,'Inflated Bid Prices After Tax'!$R$121:$Y$221,4,FALSE),IF($W$4="Biodiesel",VLOOKUP($E14,'Inflated Bid Prices After Tax'!$R$121:$Y$221,5,FALSE),IF($W$4="LNG",VLOOKUP($E14,'Inflated Bid Prices After Tax'!$R$121:$Y$221,6,FALSE),IF($W$4="Bunker",VLOOKUP($E14,'Inflated Bid Prices After Tax'!$R$121:$Y$221,7,FALSE),IF($W$4="LFO Diesel",VLOOKUP($E14,'Inflated Bid Prices After Tax'!$R$121:$Y$221,8,FALSE),0)))))))</f>
        <v>0</v>
      </c>
      <c r="Y14" s="567">
        <f>IF($E14=0,0,IF(W$4="Hydro",HLOOKUP(W$4,'Inflated Bid Prices After Tax'!$B$224:$I$232,5,FALSE),IF(W$4="Solar",HLOOKUP(W$4,'Inflated Bid Prices After Tax'!$B$224:$I$232,5,FALSE),IF(W$4="Biomass",HLOOKUP(W$4,'Inflated Bid Prices After Tax'!$B$224:$I$232,5,FALSE),IF(W$4="Biodiesel",HLOOKUP(W$4,'Inflated Bid Prices After Tax'!$B$224:$I$232,5,FALSE),IF(W$4="LNG",HLOOKUP(W$4,'Inflated Bid Prices After Tax'!$B$224:$I$232,5,FALSE),IF(W$4="Bunker",HLOOKUP(W$4,'Inflated Bid Prices After Tax'!$B$224:$I$232,5,FALSE),IF(W$4="LFO Diesel",HLOOKUP(W$4,'Inflated Bid Prices After Tax'!$B$224:$I$232,5,FALSE),0))))))))</f>
        <v>0</v>
      </c>
      <c r="Z14" s="567">
        <f>IF($E14=0,0,IF(W$4="Hydro",HLOOKUP(W$4,'Inflated Bid Prices After Tax'!$B$234:$I$240,3,FALSE),IF(W$4="Solar",HLOOKUP(W$4,'Inflated Bid Prices After Tax'!$B$234:$I$240,3,FALSE),IF(W$4="Biomass",HLOOKUP(W$4,'Inflated Bid Prices After Tax'!$B$234:$I$240,3,FALSE),IF(W$4="Biodiesel",HLOOKUP(W$4,'Inflated Bid Prices After Tax'!$B$234:$I$240,3,FALSE),IF(W$4="LNG",HLOOKUP(W$4,'Inflated Bid Prices After Tax'!$B$234:$I$240,3,FALSE),IF(W$4="Bunker",HLOOKUP(W$4,'Inflated Bid Prices After Tax'!$B$234:$I$240,3,FALSE),IF(W$4="LFO Diesel",HLOOKUP(W$4,'Inflated Bid Prices After Tax'!$B$234:$I$240,3,FALSE),0))))))))</f>
        <v>0</v>
      </c>
      <c r="AA14" s="568">
        <f t="shared" si="2"/>
        <v>0</v>
      </c>
      <c r="AB14" s="139"/>
      <c r="AC14" s="578">
        <f>IF($AC$4="Hydro",VLOOKUP($F14,'Inflated Bid Prices After Tax'!$R$15:$Y$115,2,FALSE),IF($AC$4="Solar",VLOOKUP($F14,'Inflated Bid Prices After Tax'!$R$15:$Y$115,3,FALSE),IF($AC$4="Biomass",VLOOKUP($F14,'Inflated Bid Prices After Tax'!$R$15:$Y$115,4,FALSE),IF($AC$4="Biodiesel",VLOOKUP($F14,'Inflated Bid Prices After Tax'!$R$15:$Y$115,5,FALSE),IF($AC$4="LNG",VLOOKUP($F14,'Inflated Bid Prices After Tax'!$R$15:$Y$115,6,FALSE),IF($AC$4="Bunker",VLOOKUP($F14,'Inflated Bid Prices After Tax'!$R$15:$Y$115,7,FALSE),IF($AC$4="LFO Diesel",VLOOKUP($F14,'Inflated Bid Prices After Tax'!$R$15:$Y$115,8,FALSE),0)))))))</f>
        <v>0</v>
      </c>
      <c r="AD14" s="579">
        <f>IF($AC$4="Hydro",VLOOKUP($F14,'Inflated Bid Prices After Tax'!$R$121:$Y$221,2,FALSE),IF($AC$4="Solar",VLOOKUP($F14,'Inflated Bid Prices After Tax'!$R$121:$Y$221,3,FALSE),IF($AC$4="Biomass",VLOOKUP($F14,'Inflated Bid Prices After Tax'!$R$121:$Y$221,4,FALSE),IF($AC$4="Biodiesel",VLOOKUP($F14,'Inflated Bid Prices After Tax'!$R$121:$Y$221,5,FALSE),IF($AC$4="LNG",VLOOKUP($F14,'Inflated Bid Prices After Tax'!$R$121:$Y$221,6,FALSE),IF($AC$4="Bunker",VLOOKUP($F14,'Inflated Bid Prices After Tax'!$R$121:$Y$221,7,FALSE),IF($AC$4="LFO Diesel",VLOOKUP($F14,'Inflated Bid Prices After Tax'!$R$121:$Y$221,8,FALSE),0)))))))</f>
        <v>0</v>
      </c>
      <c r="AE14" s="579">
        <f>IF($F14=0,0,IF(AC$4="Hydro",HLOOKUP(AC$4,'Inflated Bid Prices After Tax'!$B$224:$I$232,5,FALSE),IF(AC$4="Solar",HLOOKUP(AC$4,'Inflated Bid Prices After Tax'!$B$224:$I$232,5,FALSE),IF(AC$4="Biomass",HLOOKUP(AC$4,'Inflated Bid Prices After Tax'!$B$224:$I$232,5,FALSE),IF(AC$4="Biodiesel",HLOOKUP(AC$4,'Inflated Bid Prices After Tax'!$B$224:$I$232,5,FALSE),IF(AC$4="LNG",HLOOKUP(AC$4,'Inflated Bid Prices After Tax'!$B$224:$I$232,5,FALSE),IF(AC$4="Bunker",HLOOKUP(AC$4,'Inflated Bid Prices After Tax'!$B$224:$I$232,5,FALSE),IF(AC$4="LFO Diesel",HLOOKUP(AC$4,'Inflated Bid Prices After Tax'!$B$224:$I$232,5,FALSE),0))))))))</f>
        <v>0</v>
      </c>
      <c r="AF14" s="579">
        <f>IF($F14=0,0,IF(AC$4="Hydro",HLOOKUP(AC$4,'Inflated Bid Prices After Tax'!$B$234:$I$240,3,FALSE),IF(AC$4="Solar",HLOOKUP(AC$4,'Inflated Bid Prices After Tax'!$B$234:$I$240,3,FALSE),IF(AC$4="Biomass",HLOOKUP(AC$4,'Inflated Bid Prices After Tax'!$B$234:$I$240,3,FALSE),IF(AC$4="Biodiesel",HLOOKUP(AC$4,'Inflated Bid Prices After Tax'!$B$234:$I$240,3,FALSE),IF(AC$4="LNG",HLOOKUP(AC$4,'Inflated Bid Prices After Tax'!$B$234:$I$240,3,FALSE),IF(AC$4="Bunker",HLOOKUP(AC$4,'Inflated Bid Prices After Tax'!$B$234:$I$240,3,FALSE),IF(AC$4="LFO Diesel",HLOOKUP(AC$4,'Inflated Bid Prices After Tax'!$B$234:$I$240,3,FALSE),0))))))))</f>
        <v>0</v>
      </c>
      <c r="AG14" s="580">
        <f t="shared" si="3"/>
        <v>0</v>
      </c>
      <c r="AH14" s="139"/>
      <c r="AI14" s="590">
        <f>IF($AI$4="Hydro",VLOOKUP($G14,'Inflated Bid Prices After Tax'!$R$15:$Y$115,2,FALSE),IF($AI$4="Solar",VLOOKUP($G14,'Inflated Bid Prices After Tax'!$R$15:$Y$115,3,FALSE),IF($AI$4="Biomass",VLOOKUP($G14,'Inflated Bid Prices After Tax'!$R$15:$Y$115,4,FALSE),IF($AI$4="Biodiesel",VLOOKUP($G14,'Inflated Bid Prices After Tax'!$R$15:$Y$115,5,FALSE),IF($AI$4="LNG",VLOOKUP($G14,'Inflated Bid Prices After Tax'!$R$15:$Y$115,6,FALSE),IF($AI$4="Bunker",VLOOKUP($G14,'Inflated Bid Prices After Tax'!$R$15:$Y$115,7,FALSE),IF($AI$4="LFO Diesel",VLOOKUP($G14,'Inflated Bid Prices After Tax'!$R$15:$Y$115,8,FALSE),0)))))))</f>
        <v>0</v>
      </c>
      <c r="AJ14" s="591">
        <f>IF($AI$4="Hydro",VLOOKUP($G14,'Inflated Bid Prices After Tax'!$R$121:$Y$221,2,FALSE),IF($AI$4="Solar",VLOOKUP($G14,'Inflated Bid Prices After Tax'!$R$121:$Y$221,3,FALSE),IF($AI$4="Biomass",VLOOKUP($G14,'Inflated Bid Prices After Tax'!$R$121:$Y$221,4,FALSE),IF($AI$4="Biodiesel",VLOOKUP($G14,'Inflated Bid Prices After Tax'!$R$121:$Y$221,5,FALSE),IF($AI$4="LNG",VLOOKUP($G14,'Inflated Bid Prices After Tax'!$R$121:$Y$221,6,FALSE),IF($AI$4="Bunker",VLOOKUP($G14,'Inflated Bid Prices After Tax'!$R$121:$Y$221,7,FALSE),IF($AI$4="LFO Diesel",VLOOKUP($G14,'Inflated Bid Prices After Tax'!$R$121:$Y$221,8,FALSE),0)))))))</f>
        <v>0</v>
      </c>
      <c r="AK14" s="591">
        <f>IF($G14=0,0,IF(AI$4="Hydro",HLOOKUP(AI$4,'Inflated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14" s="591">
        <f>IF($G14=0,0,IF(AI$4="Hydro",HLOOKUP(AI$4,'Inflated Bid Prices After Tax'!$B$234:$I$240,3,FALSE),IF(AI$4="Solar",HLOOKUP(AI$4,'Inflated Bid Prices After Tax'!$B$234:$I$240,3,FALSE),IF(AI$4="Biomass",HLOOKUP(AI$4,'Inflated Bid Prices After Tax'!$B$234:$I$240,3,FALSE),IF(AI$4="Biodiesel",HLOOKUP(AI$4,'Inflated Bid Prices After Tax'!$B$234:$I$240,3,FALSE),IF(AI$4="LNG",HLOOKUP(AI$4,'Inflated Bid Prices After Tax'!$B$234:$I$240,3,FALSE),IF(AI$4="Bunker",HLOOKUP(AI$4,'Inflated Bid Prices After Tax'!$B$234:$I$240,3,FALSE),IF(AI$4="LFO Diesel",HLOOKUP(AI$4,'Inflated Bid Prices After Tax'!$B$234:$I$240,3,FALSE),0))))))))</f>
        <v>0</v>
      </c>
      <c r="AM14" s="592">
        <f t="shared" si="4"/>
        <v>0</v>
      </c>
      <c r="AN14" s="139"/>
      <c r="AO14" s="598">
        <f>IF($AO$4="Hydro",VLOOKUP($H14,'Inflated Bid Prices After Tax'!$R$15:$Y$115,2,FALSE),IF($AO$4="Solar",VLOOKUP($H14,'Inflated Bid Prices After Tax'!$R$15:$Y$115,3,FALSE),IF($AO$4="Biomass",VLOOKUP($H14,'Inflated Bid Prices After Tax'!$R$15:$Y$115,4,FALSE),IF($AO$4="Biodiesel",VLOOKUP($H14,'Inflated Bid Prices After Tax'!$R$15:$Y$115,5,FALSE),IF($AO$4="LNG",VLOOKUP($H14,'Inflated Bid Prices After Tax'!$R$15:$Y$115,6,FALSE),IF($AO$4="Bunker",VLOOKUP($H14,'Inflated Bid Prices After Tax'!$R$15:$Y$115,7,FALSE),IF($AO$4="LFO Diesel",VLOOKUP($H14,'Inflated Bid Prices After Tax'!$R$15:$Y$115,8,FALSE),0)))))))</f>
        <v>0</v>
      </c>
      <c r="AP14" s="309">
        <f>IF($AO$4="Hydro",VLOOKUP($H14,'Inflated Bid Prices After Tax'!$R$121:$Y$221,2,FALSE),IF($AO$4="Solar",VLOOKUP($H14,'Inflated Bid Prices After Tax'!$R$121:$Y$221,3,FALSE),IF($AO$4="Biomass",VLOOKUP($H14,'Inflated Bid Prices After Tax'!$R$121:$Y$221,4,FALSE),IF($AO$4="Biodiesel",VLOOKUP($H14,'Inflated Bid Prices After Tax'!$R$121:$Y$221,5,FALSE),IF($AO$4="LNG",VLOOKUP($H14,'Inflated Bid Prices After Tax'!$R$121:$Y$221,6,FALSE),IF($AO$4="Bunker",VLOOKUP($H14,'Inflated Bid Prices After Tax'!$R$121:$Y$221,7,FALSE),IF($AO$4="LFO Diesel",VLOOKUP($H14,'Inflated Bid Prices After Tax'!$R$121:$Y$221,8,FALSE),0)))))))</f>
        <v>0</v>
      </c>
      <c r="AQ14" s="309">
        <f>IF($H14=0,0,IF(AO$4="Hydro",HLOOKUP(AO$4,'Inflated Bid Prices After Tax'!$B$224:$I$232,5,FALSE),IF(AO$4="Solar",HLOOKUP(AO$4,'Inflated Bid Prices After Tax'!$B$224:$I$232,5,FALSE),IF(AO$4="Biomass",HLOOKUP(AO$4,'Inflated Bid Prices After Tax'!$B$224:$I$232,5,FALSE),IF(AO$4="Biodiesel",HLOOKUP(AO$4,'Inflated Bid Prices After Tax'!$B$224:$I$232,5,FALSE),IF(AO$4="LNG",HLOOKUP(AO$4,'Inflated Bid Prices After Tax'!$B$224:$I$232,5,FALSE),IF(AO$4="Bunker",HLOOKUP(AO$4,'Inflated Bid Prices After Tax'!$B$224:$I$232,5,FALSE),IF(AO$4="LFO Diesel",HLOOKUP(AO$4,'Inflated Bid Prices After Tax'!$B$224:$I$232,5,FALSE),0))))))))</f>
        <v>0</v>
      </c>
      <c r="AR14" s="309">
        <f>IF($H14=0,0,IF(AO$4="Hydro",HLOOKUP(AO$4,'Inflated Bid Prices After Tax'!$B$234:$I$240,3,FALSE),IF(AO$4="Solar",HLOOKUP(AO$4,'Inflated Bid Prices After Tax'!$B$234:$I$240,3,FALSE),IF(AO$4="Biomass",HLOOKUP(AO$4,'Inflated Bid Prices After Tax'!$B$234:$I$240,3,FALSE),IF(AO$4="Biodiesel",HLOOKUP(AO$4,'Inflated Bid Prices After Tax'!$B$234:$I$240,3,FALSE),IF(AO$4="LNG",HLOOKUP(AO$4,'Inflated Bid Prices After Tax'!$B$234:$I$240,3,FALSE),IF(AO$4="Bunker",HLOOKUP(AO$4,'Inflated Bid Prices After Tax'!$B$234:$I$240,3,FALSE),IF(AO$4="LFO Diesel",HLOOKUP(AO$4,'Inflated Bid Prices After Tax'!$B$234:$I$240,3,FALSE),0))))))))</f>
        <v>0</v>
      </c>
      <c r="AS14" s="298">
        <f t="shared" si="5"/>
        <v>0</v>
      </c>
      <c r="AT14" s="139"/>
      <c r="AU14" s="606">
        <f>IF($AU$4="Hydro",VLOOKUP($I14,'Inflated Bid Prices After Tax'!$R$15:$Y$115,2,FALSE),IF($AU$4="Solar",VLOOKUP($I14,'Inflated Bid Prices After Tax'!$R$15:$Y$115,3,FALSE),IF($AU$4="Biomass",VLOOKUP($I14,'Inflated Bid Prices After Tax'!$R$15:$Y$115,4,FALSE),IF($AU$4="Biodiesel",VLOOKUP($I14,'Inflated Bid Prices After Tax'!$R$15:$Y$115,5,FALSE),IF($AU$4="LNG",VLOOKUP($I14,'Inflated Bid Prices After Tax'!$R$15:$Y$115,6,FALSE),IF($AU$4="Bunker",VLOOKUP($I14,'Inflated Bid Prices After Tax'!$R$15:$Y$115,7,FALSE),IF($AU$4="LFO Diesel",VLOOKUP($I14,'Inflated Bid Prices After Tax'!$R$15:$Y$115,8,FALSE),0)))))))</f>
        <v>0</v>
      </c>
      <c r="AV14" s="607">
        <f>IF($AU$4="Hydro",VLOOKUP($I14,'Inflated Bid Prices After Tax'!$R$121:$Y$221,2,FALSE),IF($AU$4="Solar",VLOOKUP($I14,'Inflated Bid Prices After Tax'!$R$121:$Y$221,3,FALSE),IF($AU$4="Biomass",VLOOKUP($I14,'Inflated Bid Prices After Tax'!$R$121:$Y$221,4,FALSE),IF($AU$4="Biodiesel",VLOOKUP($I14,'Inflated Bid Prices After Tax'!$R$121:$Y$221,5,FALSE),IF($AU$4="LNG",VLOOKUP($I14,'Inflated Bid Prices After Tax'!$R$121:$Y$221,6,FALSE),IF($AU$4="Bunker",VLOOKUP($I14,'Inflated Bid Prices After Tax'!$R$121:$Y$221,7,FALSE),IF($AU$4="LFO Diesel",VLOOKUP($I14,'Inflated Bid Prices After Tax'!$R$121:$Y$221,8,FALSE),0)))))))</f>
        <v>0</v>
      </c>
      <c r="AW14" s="607">
        <f>IF($I14=0,0,IF(AU$4="Hydro",HLOOKUP(AU$4,'Inflated Bid Prices After Tax'!$B$224:$I$232,5,FALSE),IF(AU$4="Solar",HLOOKUP(AU$4,'Inflated Bid Prices After Tax'!$B$224:$I$232,5,FALSE),IF(AU$4="Biomass",HLOOKUP(AU$4,'Inflated Bid Prices After Tax'!$B$224:$I$232,5,FALSE),IF(AU$4="Biodiesel",HLOOKUP(AU$4,'Inflated Bid Prices After Tax'!$B$224:$I$232,5,FALSE),IF(AU$4="LNG",HLOOKUP(AU$4,'Inflated Bid Prices After Tax'!$B$224:$I$232,5,FALSE),IF(AU$4="Bunker",HLOOKUP(AU$4,'Inflated Bid Prices After Tax'!$B$224:$I$232,5,FALSE),IF(AU$4="LFO Diesel",HLOOKUP(AU$4,'Inflated Bid Prices After Tax'!$B$224:$I$232,5,FALSE),0))))))))</f>
        <v>0</v>
      </c>
      <c r="AX14" s="607">
        <f>IF($I14=0,0,IF(AU$4="Hydro",HLOOKUP(AU$4,'Inflated Bid Prices After Tax'!$B$234:$I$240,3,FALSE),IF(AU$4="Solar",HLOOKUP(AU$4,'Inflated Bid Prices After Tax'!$B$234:$I$240,3,FALSE),IF(AU$4="Biomass",HLOOKUP(AU$4,'Inflated Bid Prices After Tax'!$B$234:$I$240,3,FALSE),IF(AU$4="Biodiesel",HLOOKUP(AU$4,'Inflated Bid Prices After Tax'!$B$234:$I$240,3,FALSE),IF(AU$4="LNG",HLOOKUP(AU$4,'Inflated Bid Prices After Tax'!$B$234:$I$240,3,FALSE),IF(AU$4="Bunker",HLOOKUP(AU$4,'Inflated Bid Prices After Tax'!$B$234:$I$240,3,FALSE),IF(AU$4="LFO Diesel",HLOOKUP(AU$4,'Inflated Bid Prices After Tax'!$B$234:$I$240,3,FALSE),0))))))))</f>
        <v>0</v>
      </c>
      <c r="AY14" s="608">
        <f t="shared" si="6"/>
        <v>0</v>
      </c>
      <c r="AZ14" s="139"/>
      <c r="BA14" s="106"/>
      <c r="BB14" s="648" t="s">
        <v>43</v>
      </c>
      <c r="BC14" s="649">
        <f>IF(C14=0,O14,O14*'Available Energy and Dispatch'!N20*1000)</f>
        <v>0</v>
      </c>
      <c r="BD14" s="649">
        <f>IF(D14=0,U14,U14*'Available Energy and Dispatch'!O20*1000)</f>
        <v>0</v>
      </c>
      <c r="BE14" s="649">
        <f>IF(E14=0,AA14,AA14*'Available Energy and Dispatch'!P20*1000)</f>
        <v>0</v>
      </c>
      <c r="BF14" s="649">
        <f>IF(F14=0,AG14,AG14*'Available Energy and Dispatch'!Q20*1000)</f>
        <v>0</v>
      </c>
      <c r="BG14" s="649">
        <f>IF(G14=0,AM14,AM14*'Available Energy and Dispatch'!R20*1000)</f>
        <v>0</v>
      </c>
      <c r="BH14" s="649">
        <f>IF(H14=0,AS14,AS14*'Available Energy and Dispatch'!S20*1000)</f>
        <v>0</v>
      </c>
      <c r="BI14" s="649">
        <f>IF(I14=0,AY14,AY14*'Available Energy and Dispatch'!T20*1000)</f>
        <v>0</v>
      </c>
      <c r="BJ14" s="662">
        <f t="shared" si="0"/>
        <v>0</v>
      </c>
      <c r="BK14" s="655"/>
    </row>
    <row r="15" spans="2:63" x14ac:dyDescent="0.25">
      <c r="B15" s="530" t="s">
        <v>44</v>
      </c>
      <c r="C15" s="523">
        <f>ROUND(IFERROR(('Available Energy and Dispatch'!N21/((IF(C$5="Solar",(SUMIFS('Dependable Capacity'!$F$9:$F$14,'Dependable Capacity'!$C$9:$C$14,$B$8)*'Available Energy and Dispatch'!$C21),HLOOKUP(C$5,'Dependable Capacity'!$I$3:$P$9,3,FALSE)*'Available Energy and Dispatch'!$C21))))/C$6,0),2)</f>
        <v>0</v>
      </c>
      <c r="D15" s="523">
        <f>ROUND(IFERROR(('Available Energy and Dispatch'!O21/((IF(D$5="Solar",(SUMIFS('Dependable Capacity'!$F$9:$F$14,'Dependable Capacity'!$C$9:$C$14,$B$8)*'Available Energy and Dispatch'!$C21),HLOOKUP(D$5,'Dependable Capacity'!$I$3:$P$9,3,FALSE)*'Available Energy and Dispatch'!$C21))))/D$6,0),2)</f>
        <v>0</v>
      </c>
      <c r="E15" s="523">
        <f>ROUND(IFERROR(('Available Energy and Dispatch'!P21/((IF(E$5="Solar",(SUMIFS('Dependable Capacity'!$F$9:$F$14,'Dependable Capacity'!$C$9:$C$14,$B$8)*'Available Energy and Dispatch'!$C21),HLOOKUP(E$5,'Dependable Capacity'!$I$3:$P$9,3,FALSE)*'Available Energy and Dispatch'!$C21))))/E$6,0),2)</f>
        <v>0</v>
      </c>
      <c r="F15" s="523">
        <f>ROUND(IFERROR(('Available Energy and Dispatch'!Q21/((IF(F$5="Solar",(SUMIFS('Dependable Capacity'!$F$9:$F$14,'Dependable Capacity'!$C$9:$C$14,$B$8)*'Available Energy and Dispatch'!$C21),HLOOKUP(F$5,'Dependable Capacity'!$I$3:$P$9,3,FALSE)*'Available Energy and Dispatch'!$C21))))/F$6,0),2)</f>
        <v>0</v>
      </c>
      <c r="G15" s="523">
        <f>ROUND(IFERROR(('Available Energy and Dispatch'!R21/((IF(G$5="Solar",(SUMIFS('Dependable Capacity'!$F$9:$F$14,'Dependable Capacity'!$C$9:$C$14,$B$8)*'Available Energy and Dispatch'!$C21),HLOOKUP(G$5,'Dependable Capacity'!$I$3:$P$9,3,FALSE)*'Available Energy and Dispatch'!$C21))))/G$6,0),2)</f>
        <v>0</v>
      </c>
      <c r="H15" s="523">
        <f>ROUND(IFERROR(('Available Energy and Dispatch'!S21/((IF(H$5="Solar",(SUMIFS('Dependable Capacity'!$F$9:$F$14,'Dependable Capacity'!$C$9:$C$14,$B$8)*'Available Energy and Dispatch'!$C21),HLOOKUP(H$5,'Dependable Capacity'!$I$3:$P$9,3,FALSE)*'Available Energy and Dispatch'!$C21))))/H$6,0),2)</f>
        <v>0</v>
      </c>
      <c r="I15" s="524">
        <f>ROUND(IFERROR(('Available Energy and Dispatch'!T21/((IF(I$5="Solar",(SUMIFS('Dependable Capacity'!$F$9:$F$14,'Dependable Capacity'!$C$9:$C$14,$B$8)*'Available Energy and Dispatch'!$C21),HLOOKUP(I$5,'Dependable Capacity'!$I$3:$P$9,3,FALSE)*'Available Energy and Dispatch'!$C21))))/I$6,0),2)</f>
        <v>0</v>
      </c>
      <c r="J15" s="106"/>
      <c r="K15" s="542">
        <f>IF(K$4="Hydro",VLOOKUP($C15,'Inflated Bid Prices After Tax'!$R$15:$Y$115,2,FALSE),IF(K$4="Solar",VLOOKUP($C15,'Inflated Bid Prices After Tax'!$R$15:$Y$115,3,FALSE),IF(K$4="Biomass",VLOOKUP($C15,'Inflated Bid Prices After Tax'!$R$15:$Y$115,4,FALSE),IF(K$4="Biodiesel",VLOOKUP($C15,'Inflated Bid Prices After Tax'!$R$15:$Y$115,5,FALSE),IF($K$4="LNG",VLOOKUP($C15,'Inflated Bid Prices After Tax'!$R$15:$Y$115,6,FALSE),IF(K$4="Bunker",VLOOKUP($C15,'Inflated Bid Prices After Tax'!$R$15:$Y$115,7,FALSE),IF(K$4="LFO Diesel",VLOOKUP($C15,'Inflated Bid Prices After Tax'!$R$15:$Y$115,8,FALSE),0)))))))</f>
        <v>0</v>
      </c>
      <c r="L15" s="543">
        <f>IF(K$4="Hydro",VLOOKUP($C15,'Inflated Bid Prices After Tax'!$R$121:$Y$221,2,FALSE),IF(K$4="Solar",VLOOKUP($C15,'Inflated Bid Prices After Tax'!$R$121:$Y$221,3,FALSE),IF(K$4="Biomass",VLOOKUP($C15,'Inflated Bid Prices After Tax'!$R$121:$Y$221,4,FALSE),IF(K$4="Biodiesel",VLOOKUP($C15,'Inflated Bid Prices After Tax'!$R$121:$Y$221,5,FALSE),IF(K$4="LNG",VLOOKUP($C15,'Inflated Bid Prices After Tax'!$R$121:$Y$221,6,FALSE),IF(K$4="Bunker",VLOOKUP($C15,'Inflated Bid Prices After Tax'!$R$121:$Y$221,7,FALSE),IF(K$4="LFO Diesel",VLOOKUP($C15,'Inflated Bid Prices After Tax'!$R$121:$Y$221,8,FALSE),0)))))))</f>
        <v>0</v>
      </c>
      <c r="M15" s="543">
        <f>IF($C15=0,0,IF(K$4="Hydro",HLOOKUP(K$4,'Inflated Bid Prices After Tax'!$B$224:$I$232,5,FALSE),IF(K$4="Solar",HLOOKUP(K$4,'Inflated Bid Prices After Tax'!$B$224:$I$232,5,FALSE),IF(K$4="Biomass",HLOOKUP(K$4,'Inflated Bid Prices After Tax'!$B$224:$I$232,5,FALSE),IF(K$4="Biodiesel",HLOOKUP(K$4,'Inflated Bid Prices After Tax'!$B$224:$I$232,5,FALSE),IF(K$4="LNG",HLOOKUP(K$4,'Inflated Bid Prices After Tax'!$B$224:$I$232,5,FALSE),IF(K$4="Bunker",HLOOKUP(K$4,'Inflated Bid Prices After Tax'!$B$224:$I$232,5,FALSE),IF(K$4="LFO Diesel",HLOOKUP(K$4,'Inflated Bid Prices After Tax'!$B$224:$I$232,5,FALSE),0))))))))</f>
        <v>0</v>
      </c>
      <c r="N15" s="543">
        <f>IF($C15=0,0,IF(K$4="Hydro",HLOOKUP(K$4,'Inflated Bid Prices After Tax'!$B$234:$I$240,3,FALSE),IF(K$4="Solar",HLOOKUP(K$4,'Inflated Bid Prices After Tax'!$B$234:$I$240,3,FALSE),IF(K$4="Biomass",HLOOKUP(K$4,'Inflated Bid Prices After Tax'!$B$234:$I$240,3,FALSE),IF(K$4="Biodiesel",HLOOKUP(K$4,'Inflated Bid Prices After Tax'!$B$234:$I$240,3,FALSE),IF(K$4="LNG",HLOOKUP(K$4,'Inflated Bid Prices After Tax'!$B$234:$I$240,3,FALSE),IF(K$4="Bunker",HLOOKUP(K$4,'Inflated Bid Prices After Tax'!$B$234:$I$240,3,FALSE),IF(K$4="LFO Diesel",HLOOKUP(K$4,'Inflated Bid Prices After Tax'!$B$235:$I$240,3,FALSE),0))))))))</f>
        <v>0</v>
      </c>
      <c r="O15" s="544">
        <f t="shared" si="7"/>
        <v>0</v>
      </c>
      <c r="P15" s="139"/>
      <c r="Q15" s="554">
        <f>IF($Q$4="Hydro",VLOOKUP($D15,'Inflated Bid Prices After Tax'!$R$15:$Y$115,2,FALSE),IF($Q$4="Solar",VLOOKUP($D15,'Inflated Bid Prices After Tax'!$R$15:$Y$115,3,FALSE),IF($Q$4="Biomass",VLOOKUP($D15,'Inflated Bid Prices After Tax'!$R$15:$Y$115,4,FALSE),IF($Q$4="Biodiesel",VLOOKUP($D15,'Inflated Bid Prices After Tax'!$R$15:$Y$115,5,FALSE),IF($Q$4="LNG",VLOOKUP($D15,'Inflated Bid Prices After Tax'!$R$15:$Y$115,6,FALSE),IF($Q$4="Bunker",VLOOKUP($D15,'Inflated Bid Prices After Tax'!$R$15:$Y$115,7,FALSE),IF($Q$4="LFO Diesel",VLOOKUP($D15,'Inflated Bid Prices After Tax'!$R$15:$Y$115,8,FALSE),0)))))))</f>
        <v>0</v>
      </c>
      <c r="R15" s="555">
        <f>IF($Q$4="Hydro",VLOOKUP($D15,'Inflated Bid Prices After Tax'!$R$121:$Y$221,2,FALSE),IF($Q$4="Solar",VLOOKUP($D15,'Inflated Bid Prices After Tax'!$R$121:$Y$221,3,FALSE),IF($Q$4="Biomass",VLOOKUP($D15,'Inflated Bid Prices After Tax'!$R$121:$Y$221,4,FALSE),IF($Q$4="Biodiesel",VLOOKUP($D15,'Inflated Bid Prices After Tax'!$R$121:$Y$221,5,FALSE),IF($Q$4="LNG",VLOOKUP($D15,'Inflated Bid Prices After Tax'!$R$121:$Y$221,6,FALSE),IF($Q$4="Bunker",VLOOKUP($D15,'Inflated Bid Prices After Tax'!$R$121:$Y$221,7,FALSE),IF($Q$4="LFO Diesel",VLOOKUP($D15,'Inflated Bid Prices After Tax'!$R$121:$Y$221,8,FALSE),0)))))))</f>
        <v>0</v>
      </c>
      <c r="S15" s="555">
        <f>IF($D15=0,0,IF(Q$4="Hydro",HLOOKUP(Q$4,'Inflated Bid Prices After Tax'!$B$224:$I$232,5,FALSE),IF(Q$4="Solar",HLOOKUP(Q$4,'Inflated Bid Prices After Tax'!$B$224:$I$232,5,FALSE),IF(Q$4="Biomass",HLOOKUP(Q$4,'Inflated Bid Prices After Tax'!$B$224:$I$232,5,FALSE),IF(Q$4="Biodiesel",HLOOKUP(Q$4,'Inflated Bid Prices After Tax'!$B$224:$I$232,5,FALSE),IF(Q$4="LNG",HLOOKUP(Q$4,'Inflated Bid Prices After Tax'!$B$224:$I$232,5,FALSE),IF(Q$4="Bunker",HLOOKUP(Q$4,'Inflated Bid Prices After Tax'!$B$224:$I$232,5,FALSE),IF(Q$4="LFO Diesel",HLOOKUP(Q$4,'Inflated Bid Prices After Tax'!$B$224:$I$232,5,FALSE),0))))))))</f>
        <v>0</v>
      </c>
      <c r="T15" s="555">
        <f>IF($D15=0,0,IF(Q$4="Hydro",HLOOKUP(Q$4,'Inflated Bid Prices After Tax'!$B$234:$I$240,3,FALSE),IF(Q$4="Solar",HLOOKUP(Q$4,'Inflated Bid Prices After Tax'!$B$234:$I$240,3,FALSE),IF(Q$4="Biomass",HLOOKUP(Q$4,'Inflated Bid Prices After Tax'!$B$234:$I$240,3,FALSE),IF(Q$4="Biodiesel",HLOOKUP(Q$4,'Inflated Bid Prices After Tax'!$B$234:$I$240,3,FALSE),IF(Q$4="LNG",HLOOKUP(Q$4,'Inflated Bid Prices After Tax'!$B$234:$I$240,3,FALSE),IF(Q$4="Bunker",HLOOKUP(Q$4,'Inflated Bid Prices After Tax'!$B$234:$I$240,3,FALSE),IF(Q$4="LFO Diesel",HLOOKUP(Q$4,'Inflated Bid Prices After Tax'!$B$234:$I$240,3,FALSE),0))))))))</f>
        <v>0</v>
      </c>
      <c r="U15" s="556">
        <f t="shared" si="1"/>
        <v>0</v>
      </c>
      <c r="V15" s="139"/>
      <c r="W15" s="566">
        <f>IF($W$4="Hydro",VLOOKUP($E15,'Inflated Bid Prices After Tax'!$R$15:$Y$115,2,FALSE),IF($W$4="Solar",VLOOKUP($E15,'Inflated Bid Prices After Tax'!$R$15:$Y$115,3,FALSE),IF($W$4="Biomass",VLOOKUP($E15,'Inflated Bid Prices After Tax'!$R$15:$Y$115,4,FALSE),IF($W$4="Biodiesel",VLOOKUP($E15,'Inflated Bid Prices After Tax'!$R$15:$Y$115,5,FALSE),IF($W$4="LNG",VLOOKUP($E15,'Inflated Bid Prices After Tax'!$R$15:$Y$115,6,FALSE),IF($W$4="Bunker",VLOOKUP($E15,'Inflated Bid Prices After Tax'!$R$15:$Y$115,7,FALSE),IF($W$4="LFO Diesel",VLOOKUP($E15,'Inflated Bid Prices After Tax'!$R$15:$Y$115,8,FALSE),0)))))))</f>
        <v>0</v>
      </c>
      <c r="X15" s="567">
        <f>IF($W$4="Hydro",VLOOKUP($E15,'Inflated Bid Prices After Tax'!$R$121:$Y$221,2,FALSE),IF($W$4="Solar",VLOOKUP($E15,'Inflated Bid Prices After Tax'!$R$121:$Y$221,3,FALSE),IF($W$4="Biomass",VLOOKUP($E15,'Inflated Bid Prices After Tax'!$R$121:$Y$221,4,FALSE),IF($W$4="Biodiesel",VLOOKUP($E15,'Inflated Bid Prices After Tax'!$R$121:$Y$221,5,FALSE),IF($W$4="LNG",VLOOKUP($E15,'Inflated Bid Prices After Tax'!$R$121:$Y$221,6,FALSE),IF($W$4="Bunker",VLOOKUP($E15,'Inflated Bid Prices After Tax'!$R$121:$Y$221,7,FALSE),IF($W$4="LFO Diesel",VLOOKUP($E15,'Inflated Bid Prices After Tax'!$R$121:$Y$221,8,FALSE),0)))))))</f>
        <v>0</v>
      </c>
      <c r="Y15" s="567">
        <f>IF($E15=0,0,IF(W$4="Hydro",HLOOKUP(W$4,'Inflated Bid Prices After Tax'!$B$224:$I$232,5,FALSE),IF(W$4="Solar",HLOOKUP(W$4,'Inflated Bid Prices After Tax'!$B$224:$I$232,5,FALSE),IF(W$4="Biomass",HLOOKUP(W$4,'Inflated Bid Prices After Tax'!$B$224:$I$232,5,FALSE),IF(W$4="Biodiesel",HLOOKUP(W$4,'Inflated Bid Prices After Tax'!$B$224:$I$232,5,FALSE),IF(W$4="LNG",HLOOKUP(W$4,'Inflated Bid Prices After Tax'!$B$224:$I$232,5,FALSE),IF(W$4="Bunker",HLOOKUP(W$4,'Inflated Bid Prices After Tax'!$B$224:$I$232,5,FALSE),IF(W$4="LFO Diesel",HLOOKUP(W$4,'Inflated Bid Prices After Tax'!$B$224:$I$232,5,FALSE),0))))))))</f>
        <v>0</v>
      </c>
      <c r="Z15" s="567">
        <f>IF($E15=0,0,IF(W$4="Hydro",HLOOKUP(W$4,'Inflated Bid Prices After Tax'!$B$234:$I$240,3,FALSE),IF(W$4="Solar",HLOOKUP(W$4,'Inflated Bid Prices After Tax'!$B$234:$I$240,3,FALSE),IF(W$4="Biomass",HLOOKUP(W$4,'Inflated Bid Prices After Tax'!$B$234:$I$240,3,FALSE),IF(W$4="Biodiesel",HLOOKUP(W$4,'Inflated Bid Prices After Tax'!$B$234:$I$240,3,FALSE),IF(W$4="LNG",HLOOKUP(W$4,'Inflated Bid Prices After Tax'!$B$234:$I$240,3,FALSE),IF(W$4="Bunker",HLOOKUP(W$4,'Inflated Bid Prices After Tax'!$B$234:$I$240,3,FALSE),IF(W$4="LFO Diesel",HLOOKUP(W$4,'Inflated Bid Prices After Tax'!$B$234:$I$240,3,FALSE),0))))))))</f>
        <v>0</v>
      </c>
      <c r="AA15" s="568">
        <f t="shared" si="2"/>
        <v>0</v>
      </c>
      <c r="AB15" s="139"/>
      <c r="AC15" s="578">
        <f>IF($AC$4="Hydro",VLOOKUP($F15,'Inflated Bid Prices After Tax'!$R$15:$Y$115,2,FALSE),IF($AC$4="Solar",VLOOKUP($F15,'Inflated Bid Prices After Tax'!$R$15:$Y$115,3,FALSE),IF($AC$4="Biomass",VLOOKUP($F15,'Inflated Bid Prices After Tax'!$R$15:$Y$115,4,FALSE),IF($AC$4="Biodiesel",VLOOKUP($F15,'Inflated Bid Prices After Tax'!$R$15:$Y$115,5,FALSE),IF($AC$4="LNG",VLOOKUP($F15,'Inflated Bid Prices After Tax'!$R$15:$Y$115,6,FALSE),IF($AC$4="Bunker",VLOOKUP($F15,'Inflated Bid Prices After Tax'!$R$15:$Y$115,7,FALSE),IF($AC$4="LFO Diesel",VLOOKUP($F15,'Inflated Bid Prices After Tax'!$R$15:$Y$115,8,FALSE),0)))))))</f>
        <v>0</v>
      </c>
      <c r="AD15" s="579">
        <f>IF($AC$4="Hydro",VLOOKUP($F15,'Inflated Bid Prices After Tax'!$R$121:$Y$221,2,FALSE),IF($AC$4="Solar",VLOOKUP($F15,'Inflated Bid Prices After Tax'!$R$121:$Y$221,3,FALSE),IF($AC$4="Biomass",VLOOKUP($F15,'Inflated Bid Prices After Tax'!$R$121:$Y$221,4,FALSE),IF($AC$4="Biodiesel",VLOOKUP($F15,'Inflated Bid Prices After Tax'!$R$121:$Y$221,5,FALSE),IF($AC$4="LNG",VLOOKUP($F15,'Inflated Bid Prices After Tax'!$R$121:$Y$221,6,FALSE),IF($AC$4="Bunker",VLOOKUP($F15,'Inflated Bid Prices After Tax'!$R$121:$Y$221,7,FALSE),IF($AC$4="LFO Diesel",VLOOKUP($F15,'Inflated Bid Prices After Tax'!$R$121:$Y$221,8,FALSE),0)))))))</f>
        <v>0</v>
      </c>
      <c r="AE15" s="579">
        <f>IF($F15=0,0,IF(AC$4="Hydro",HLOOKUP(AC$4,'Inflated Bid Prices After Tax'!$B$224:$I$232,5,FALSE),IF(AC$4="Solar",HLOOKUP(AC$4,'Inflated Bid Prices After Tax'!$B$224:$I$232,5,FALSE),IF(AC$4="Biomass",HLOOKUP(AC$4,'Inflated Bid Prices After Tax'!$B$224:$I$232,5,FALSE),IF(AC$4="Biodiesel",HLOOKUP(AC$4,'Inflated Bid Prices After Tax'!$B$224:$I$232,5,FALSE),IF(AC$4="LNG",HLOOKUP(AC$4,'Inflated Bid Prices After Tax'!$B$224:$I$232,5,FALSE),IF(AC$4="Bunker",HLOOKUP(AC$4,'Inflated Bid Prices After Tax'!$B$224:$I$232,5,FALSE),IF(AC$4="LFO Diesel",HLOOKUP(AC$4,'Inflated Bid Prices After Tax'!$B$224:$I$232,5,FALSE),0))))))))</f>
        <v>0</v>
      </c>
      <c r="AF15" s="579">
        <f>IF($F15=0,0,IF(AC$4="Hydro",HLOOKUP(AC$4,'Inflated Bid Prices After Tax'!$B$234:$I$240,3,FALSE),IF(AC$4="Solar",HLOOKUP(AC$4,'Inflated Bid Prices After Tax'!$B$234:$I$240,3,FALSE),IF(AC$4="Biomass",HLOOKUP(AC$4,'Inflated Bid Prices After Tax'!$B$234:$I$240,3,FALSE),IF(AC$4="Biodiesel",HLOOKUP(AC$4,'Inflated Bid Prices After Tax'!$B$234:$I$240,3,FALSE),IF(AC$4="LNG",HLOOKUP(AC$4,'Inflated Bid Prices After Tax'!$B$234:$I$240,3,FALSE),IF(AC$4="Bunker",HLOOKUP(AC$4,'Inflated Bid Prices After Tax'!$B$234:$I$240,3,FALSE),IF(AC$4="LFO Diesel",HLOOKUP(AC$4,'Inflated Bid Prices After Tax'!$B$234:$I$240,3,FALSE),0))))))))</f>
        <v>0</v>
      </c>
      <c r="AG15" s="580">
        <f t="shared" si="3"/>
        <v>0</v>
      </c>
      <c r="AH15" s="139"/>
      <c r="AI15" s="590">
        <f>IF($AI$4="Hydro",VLOOKUP($G15,'Inflated Bid Prices After Tax'!$R$15:$Y$115,2,FALSE),IF($AI$4="Solar",VLOOKUP($G15,'Inflated Bid Prices After Tax'!$R$15:$Y$115,3,FALSE),IF($AI$4="Biomass",VLOOKUP($G15,'Inflated Bid Prices After Tax'!$R$15:$Y$115,4,FALSE),IF($AI$4="Biodiesel",VLOOKUP($G15,'Inflated Bid Prices After Tax'!$R$15:$Y$115,5,FALSE),IF($AI$4="LNG",VLOOKUP($G15,'Inflated Bid Prices After Tax'!$R$15:$Y$115,6,FALSE),IF($AI$4="Bunker",VLOOKUP($G15,'Inflated Bid Prices After Tax'!$R$15:$Y$115,7,FALSE),IF($AI$4="LFO Diesel",VLOOKUP($G15,'Inflated Bid Prices After Tax'!$R$15:$Y$115,8,FALSE),0)))))))</f>
        <v>0</v>
      </c>
      <c r="AJ15" s="591">
        <f>IF($AI$4="Hydro",VLOOKUP($G15,'Inflated Bid Prices After Tax'!$R$121:$Y$221,2,FALSE),IF($AI$4="Solar",VLOOKUP($G15,'Inflated Bid Prices After Tax'!$R$121:$Y$221,3,FALSE),IF($AI$4="Biomass",VLOOKUP($G15,'Inflated Bid Prices After Tax'!$R$121:$Y$221,4,FALSE),IF($AI$4="Biodiesel",VLOOKUP($G15,'Inflated Bid Prices After Tax'!$R$121:$Y$221,5,FALSE),IF($AI$4="LNG",VLOOKUP($G15,'Inflated Bid Prices After Tax'!$R$121:$Y$221,6,FALSE),IF($AI$4="Bunker",VLOOKUP($G15,'Inflated Bid Prices After Tax'!$R$121:$Y$221,7,FALSE),IF($AI$4="LFO Diesel",VLOOKUP($G15,'Inflated Bid Prices After Tax'!$R$121:$Y$221,8,FALSE),0)))))))</f>
        <v>0</v>
      </c>
      <c r="AK15" s="591">
        <f>IF($G15=0,0,IF(AI$4="Hydro",HLOOKUP(AI$4,'Inflated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15" s="591">
        <f>IF($G15=0,0,IF(AI$4="Hydro",HLOOKUP(AI$4,'Inflated Bid Prices After Tax'!$B$234:$I$240,3,FALSE),IF(AI$4="Solar",HLOOKUP(AI$4,'Inflated Bid Prices After Tax'!$B$234:$I$240,3,FALSE),IF(AI$4="Biomass",HLOOKUP(AI$4,'Inflated Bid Prices After Tax'!$B$234:$I$240,3,FALSE),IF(AI$4="Biodiesel",HLOOKUP(AI$4,'Inflated Bid Prices After Tax'!$B$234:$I$240,3,FALSE),IF(AI$4="LNG",HLOOKUP(AI$4,'Inflated Bid Prices After Tax'!$B$234:$I$240,3,FALSE),IF(AI$4="Bunker",HLOOKUP(AI$4,'Inflated Bid Prices After Tax'!$B$234:$I$240,3,FALSE),IF(AI$4="LFO Diesel",HLOOKUP(AI$4,'Inflated Bid Prices After Tax'!$B$234:$I$240,3,FALSE),0))))))))</f>
        <v>0</v>
      </c>
      <c r="AM15" s="592">
        <f t="shared" si="4"/>
        <v>0</v>
      </c>
      <c r="AN15" s="139"/>
      <c r="AO15" s="598">
        <f>IF($AO$4="Hydro",VLOOKUP($H15,'Inflated Bid Prices After Tax'!$R$15:$Y$115,2,FALSE),IF($AO$4="Solar",VLOOKUP($H15,'Inflated Bid Prices After Tax'!$R$15:$Y$115,3,FALSE),IF($AO$4="Biomass",VLOOKUP($H15,'Inflated Bid Prices After Tax'!$R$15:$Y$115,4,FALSE),IF($AO$4="Biodiesel",VLOOKUP($H15,'Inflated Bid Prices After Tax'!$R$15:$Y$115,5,FALSE),IF($AO$4="LNG",VLOOKUP($H15,'Inflated Bid Prices After Tax'!$R$15:$Y$115,6,FALSE),IF($AO$4="Bunker",VLOOKUP($H15,'Inflated Bid Prices After Tax'!$R$15:$Y$115,7,FALSE),IF($AO$4="LFO Diesel",VLOOKUP($H15,'Inflated Bid Prices After Tax'!$R$15:$Y$115,8,FALSE),0)))))))</f>
        <v>0</v>
      </c>
      <c r="AP15" s="309">
        <f>IF($AO$4="Hydro",VLOOKUP($H15,'Inflated Bid Prices After Tax'!$R$121:$Y$221,2,FALSE),IF($AO$4="Solar",VLOOKUP($H15,'Inflated Bid Prices After Tax'!$R$121:$Y$221,3,FALSE),IF($AO$4="Biomass",VLOOKUP($H15,'Inflated Bid Prices After Tax'!$R$121:$Y$221,4,FALSE),IF($AO$4="Biodiesel",VLOOKUP($H15,'Inflated Bid Prices After Tax'!$R$121:$Y$221,5,FALSE),IF($AO$4="LNG",VLOOKUP($H15,'Inflated Bid Prices After Tax'!$R$121:$Y$221,6,FALSE),IF($AO$4="Bunker",VLOOKUP($H15,'Inflated Bid Prices After Tax'!$R$121:$Y$221,7,FALSE),IF($AO$4="LFO Diesel",VLOOKUP($H15,'Inflated Bid Prices After Tax'!$R$121:$Y$221,8,FALSE),0)))))))</f>
        <v>0</v>
      </c>
      <c r="AQ15" s="309">
        <f>IF($H15=0,0,IF(AO$4="Hydro",HLOOKUP(AO$4,'Inflated Bid Prices After Tax'!$B$224:$I$232,5,FALSE),IF(AO$4="Solar",HLOOKUP(AO$4,'Inflated Bid Prices After Tax'!$B$224:$I$232,5,FALSE),IF(AO$4="Biomass",HLOOKUP(AO$4,'Inflated Bid Prices After Tax'!$B$224:$I$232,5,FALSE),IF(AO$4="Biodiesel",HLOOKUP(AO$4,'Inflated Bid Prices After Tax'!$B$224:$I$232,5,FALSE),IF(AO$4="LNG",HLOOKUP(AO$4,'Inflated Bid Prices After Tax'!$B$224:$I$232,5,FALSE),IF(AO$4="Bunker",HLOOKUP(AO$4,'Inflated Bid Prices After Tax'!$B$224:$I$232,5,FALSE),IF(AO$4="LFO Diesel",HLOOKUP(AO$4,'Inflated Bid Prices After Tax'!$B$224:$I$232,5,FALSE),0))))))))</f>
        <v>0</v>
      </c>
      <c r="AR15" s="309">
        <f>IF($H15=0,0,IF(AO$4="Hydro",HLOOKUP(AO$4,'Inflated Bid Prices After Tax'!$B$234:$I$240,3,FALSE),IF(AO$4="Solar",HLOOKUP(AO$4,'Inflated Bid Prices After Tax'!$B$234:$I$240,3,FALSE),IF(AO$4="Biomass",HLOOKUP(AO$4,'Inflated Bid Prices After Tax'!$B$234:$I$240,3,FALSE),IF(AO$4="Biodiesel",HLOOKUP(AO$4,'Inflated Bid Prices After Tax'!$B$234:$I$240,3,FALSE),IF(AO$4="LNG",HLOOKUP(AO$4,'Inflated Bid Prices After Tax'!$B$234:$I$240,3,FALSE),IF(AO$4="Bunker",HLOOKUP(AO$4,'Inflated Bid Prices After Tax'!$B$234:$I$240,3,FALSE),IF(AO$4="LFO Diesel",HLOOKUP(AO$4,'Inflated Bid Prices After Tax'!$B$234:$I$240,3,FALSE),0))))))))</f>
        <v>0</v>
      </c>
      <c r="AS15" s="298">
        <f t="shared" si="5"/>
        <v>0</v>
      </c>
      <c r="AT15" s="139"/>
      <c r="AU15" s="606">
        <f>IF($AU$4="Hydro",VLOOKUP($I15,'Inflated Bid Prices After Tax'!$R$15:$Y$115,2,FALSE),IF($AU$4="Solar",VLOOKUP($I15,'Inflated Bid Prices After Tax'!$R$15:$Y$115,3,FALSE),IF($AU$4="Biomass",VLOOKUP($I15,'Inflated Bid Prices After Tax'!$R$15:$Y$115,4,FALSE),IF($AU$4="Biodiesel",VLOOKUP($I15,'Inflated Bid Prices After Tax'!$R$15:$Y$115,5,FALSE),IF($AU$4="LNG",VLOOKUP($I15,'Inflated Bid Prices After Tax'!$R$15:$Y$115,6,FALSE),IF($AU$4="Bunker",VLOOKUP($I15,'Inflated Bid Prices After Tax'!$R$15:$Y$115,7,FALSE),IF($AU$4="LFO Diesel",VLOOKUP($I15,'Inflated Bid Prices After Tax'!$R$15:$Y$115,8,FALSE),0)))))))</f>
        <v>0</v>
      </c>
      <c r="AV15" s="607">
        <f>IF($AU$4="Hydro",VLOOKUP($I15,'Inflated Bid Prices After Tax'!$R$121:$Y$221,2,FALSE),IF($AU$4="Solar",VLOOKUP($I15,'Inflated Bid Prices After Tax'!$R$121:$Y$221,3,FALSE),IF($AU$4="Biomass",VLOOKUP($I15,'Inflated Bid Prices After Tax'!$R$121:$Y$221,4,FALSE),IF($AU$4="Biodiesel",VLOOKUP($I15,'Inflated Bid Prices After Tax'!$R$121:$Y$221,5,FALSE),IF($AU$4="LNG",VLOOKUP($I15,'Inflated Bid Prices After Tax'!$R$121:$Y$221,6,FALSE),IF($AU$4="Bunker",VLOOKUP($I15,'Inflated Bid Prices After Tax'!$R$121:$Y$221,7,FALSE),IF($AU$4="LFO Diesel",VLOOKUP($I15,'Inflated Bid Prices After Tax'!$R$121:$Y$221,8,FALSE),0)))))))</f>
        <v>0</v>
      </c>
      <c r="AW15" s="607">
        <f>IF($I15=0,0,IF(AU$4="Hydro",HLOOKUP(AU$4,'Inflated Bid Prices After Tax'!$B$224:$I$232,5,FALSE),IF(AU$4="Solar",HLOOKUP(AU$4,'Inflated Bid Prices After Tax'!$B$224:$I$232,5,FALSE),IF(AU$4="Biomass",HLOOKUP(AU$4,'Inflated Bid Prices After Tax'!$B$224:$I$232,5,FALSE),IF(AU$4="Biodiesel",HLOOKUP(AU$4,'Inflated Bid Prices After Tax'!$B$224:$I$232,5,FALSE),IF(AU$4="LNG",HLOOKUP(AU$4,'Inflated Bid Prices After Tax'!$B$224:$I$232,5,FALSE),IF(AU$4="Bunker",HLOOKUP(AU$4,'Inflated Bid Prices After Tax'!$B$224:$I$232,5,FALSE),IF(AU$4="LFO Diesel",HLOOKUP(AU$4,'Inflated Bid Prices After Tax'!$B$224:$I$232,5,FALSE),0))))))))</f>
        <v>0</v>
      </c>
      <c r="AX15" s="607">
        <f>IF($I15=0,0,IF(AU$4="Hydro",HLOOKUP(AU$4,'Inflated Bid Prices After Tax'!$B$234:$I$240,3,FALSE),IF(AU$4="Solar",HLOOKUP(AU$4,'Inflated Bid Prices After Tax'!$B$234:$I$240,3,FALSE),IF(AU$4="Biomass",HLOOKUP(AU$4,'Inflated Bid Prices After Tax'!$B$234:$I$240,3,FALSE),IF(AU$4="Biodiesel",HLOOKUP(AU$4,'Inflated Bid Prices After Tax'!$B$234:$I$240,3,FALSE),IF(AU$4="LNG",HLOOKUP(AU$4,'Inflated Bid Prices After Tax'!$B$234:$I$240,3,FALSE),IF(AU$4="Bunker",HLOOKUP(AU$4,'Inflated Bid Prices After Tax'!$B$234:$I$240,3,FALSE),IF(AU$4="LFO Diesel",HLOOKUP(AU$4,'Inflated Bid Prices After Tax'!$B$234:$I$240,3,FALSE),0))))))))</f>
        <v>0</v>
      </c>
      <c r="AY15" s="608">
        <f t="shared" si="6"/>
        <v>0</v>
      </c>
      <c r="AZ15" s="139"/>
      <c r="BA15" s="106"/>
      <c r="BB15" s="648" t="s">
        <v>44</v>
      </c>
      <c r="BC15" s="649">
        <f>IF(C15=0,O15,O15*'Available Energy and Dispatch'!N21*1000)</f>
        <v>0</v>
      </c>
      <c r="BD15" s="649">
        <f>IF(D15=0,U15,U15*'Available Energy and Dispatch'!O21*1000)</f>
        <v>0</v>
      </c>
      <c r="BE15" s="649">
        <f>IF(E15=0,AA15,AA15*'Available Energy and Dispatch'!P21*1000)</f>
        <v>0</v>
      </c>
      <c r="BF15" s="649">
        <f>IF(F15=0,AG15,AG15*'Available Energy and Dispatch'!Q21*1000)</f>
        <v>0</v>
      </c>
      <c r="BG15" s="649">
        <f>IF(G15=0,AM15,AM15*'Available Energy and Dispatch'!R21*1000)</f>
        <v>0</v>
      </c>
      <c r="BH15" s="649">
        <f>IF(H15=0,AS15,AS15*'Available Energy and Dispatch'!S21*1000)</f>
        <v>0</v>
      </c>
      <c r="BI15" s="649">
        <f>IF(I15=0,AY15,AY15*'Available Energy and Dispatch'!T21*1000)</f>
        <v>0</v>
      </c>
      <c r="BJ15" s="662">
        <f t="shared" si="0"/>
        <v>0</v>
      </c>
      <c r="BK15" s="655"/>
    </row>
    <row r="16" spans="2:63" x14ac:dyDescent="0.25">
      <c r="B16" s="530" t="s">
        <v>45</v>
      </c>
      <c r="C16" s="523">
        <f>ROUND(IFERROR(('Available Energy and Dispatch'!N22/((IF(C$5="Solar",(SUMIFS('Dependable Capacity'!$F$9:$F$14,'Dependable Capacity'!$C$9:$C$14,$B$8)*'Available Energy and Dispatch'!$C22),HLOOKUP(C$5,'Dependable Capacity'!$I$3:$P$9,3,FALSE)*'Available Energy and Dispatch'!$C22))))/C$6,0),2)</f>
        <v>0</v>
      </c>
      <c r="D16" s="523">
        <f>ROUND(IFERROR(('Available Energy and Dispatch'!O22/((IF(D$5="Solar",(SUMIFS('Dependable Capacity'!$F$9:$F$14,'Dependable Capacity'!$C$9:$C$14,$B$8)*'Available Energy and Dispatch'!$C22),HLOOKUP(D$5,'Dependable Capacity'!$I$3:$P$9,3,FALSE)*'Available Energy and Dispatch'!$C22))))/D$6,0),2)</f>
        <v>0</v>
      </c>
      <c r="E16" s="523">
        <f>ROUND(IFERROR(('Available Energy and Dispatch'!P22/((IF(E$5="Solar",(SUMIFS('Dependable Capacity'!$F$9:$F$14,'Dependable Capacity'!$C$9:$C$14,$B$8)*'Available Energy and Dispatch'!$C22),HLOOKUP(E$5,'Dependable Capacity'!$I$3:$P$9,3,FALSE)*'Available Energy and Dispatch'!$C22))))/E$6,0),2)</f>
        <v>0</v>
      </c>
      <c r="F16" s="523">
        <f>ROUND(IFERROR(('Available Energy and Dispatch'!Q22/((IF(F$5="Solar",(SUMIFS('Dependable Capacity'!$F$9:$F$14,'Dependable Capacity'!$C$9:$C$14,$B$8)*'Available Energy and Dispatch'!$C22),HLOOKUP(F$5,'Dependable Capacity'!$I$3:$P$9,3,FALSE)*'Available Energy and Dispatch'!$C22))))/F$6,0),2)</f>
        <v>0</v>
      </c>
      <c r="G16" s="523">
        <f>ROUND(IFERROR(('Available Energy and Dispatch'!R22/((IF(G$5="Solar",(SUMIFS('Dependable Capacity'!$F$9:$F$14,'Dependable Capacity'!$C$9:$C$14,$B$8)*'Available Energy and Dispatch'!$C22),HLOOKUP(G$5,'Dependable Capacity'!$I$3:$P$9,3,FALSE)*'Available Energy and Dispatch'!$C22))))/G$6,0),2)</f>
        <v>0</v>
      </c>
      <c r="H16" s="523">
        <f>ROUND(IFERROR(('Available Energy and Dispatch'!S22/((IF(H$5="Solar",(SUMIFS('Dependable Capacity'!$F$9:$F$14,'Dependable Capacity'!$C$9:$C$14,$B$8)*'Available Energy and Dispatch'!$C22),HLOOKUP(H$5,'Dependable Capacity'!$I$3:$P$9,3,FALSE)*'Available Energy and Dispatch'!$C22))))/H$6,0),2)</f>
        <v>0</v>
      </c>
      <c r="I16" s="524">
        <f>ROUND(IFERROR(('Available Energy and Dispatch'!T22/((IF(I$5="Solar",(SUMIFS('Dependable Capacity'!$F$9:$F$14,'Dependable Capacity'!$C$9:$C$14,$B$8)*'Available Energy and Dispatch'!$C22),HLOOKUP(I$5,'Dependable Capacity'!$I$3:$P$9,3,FALSE)*'Available Energy and Dispatch'!$C22))))/I$6,0),2)</f>
        <v>0</v>
      </c>
      <c r="J16" s="106"/>
      <c r="K16" s="542">
        <f>IF(K$4="Hydro",VLOOKUP($C16,'Inflated Bid Prices After Tax'!$R$15:$Y$115,2,FALSE),IF(K$4="Solar",VLOOKUP($C16,'Inflated Bid Prices After Tax'!$R$15:$Y$115,3,FALSE),IF(K$4="Biomass",VLOOKUP($C16,'Inflated Bid Prices After Tax'!$R$15:$Y$115,4,FALSE),IF(K$4="Biodiesel",VLOOKUP($C16,'Inflated Bid Prices After Tax'!$R$15:$Y$115,5,FALSE),IF($K$4="LNG",VLOOKUP($C16,'Inflated Bid Prices After Tax'!$R$15:$Y$115,6,FALSE),IF(K$4="Bunker",VLOOKUP($C16,'Inflated Bid Prices After Tax'!$R$15:$Y$115,7,FALSE),IF(K$4="LFO Diesel",VLOOKUP($C16,'Inflated Bid Prices After Tax'!$R$15:$Y$115,8,FALSE),0)))))))</f>
        <v>0</v>
      </c>
      <c r="L16" s="543">
        <f>IF(K$4="Hydro",VLOOKUP($C16,'Inflated Bid Prices After Tax'!$R$121:$Y$221,2,FALSE),IF(K$4="Solar",VLOOKUP($C16,'Inflated Bid Prices After Tax'!$R$121:$Y$221,3,FALSE),IF(K$4="Biomass",VLOOKUP($C16,'Inflated Bid Prices After Tax'!$R$121:$Y$221,4,FALSE),IF(K$4="Biodiesel",VLOOKUP($C16,'Inflated Bid Prices After Tax'!$R$121:$Y$221,5,FALSE),IF(K$4="LNG",VLOOKUP($C16,'Inflated Bid Prices After Tax'!$R$121:$Y$221,6,FALSE),IF(K$4="Bunker",VLOOKUP($C16,'Inflated Bid Prices After Tax'!$R$121:$Y$221,7,FALSE),IF(K$4="LFO Diesel",VLOOKUP($C16,'Inflated Bid Prices After Tax'!$R$121:$Y$221,8,FALSE),0)))))))</f>
        <v>0</v>
      </c>
      <c r="M16" s="543">
        <f>IF($C16=0,0,IF(K$4="Hydro",HLOOKUP(K$4,'Inflated Bid Prices After Tax'!$B$224:$I$232,5,FALSE),IF(K$4="Solar",HLOOKUP(K$4,'Inflated Bid Prices After Tax'!$B$224:$I$232,5,FALSE),IF(K$4="Biomass",HLOOKUP(K$4,'Inflated Bid Prices After Tax'!$B$224:$I$232,5,FALSE),IF(K$4="Biodiesel",HLOOKUP(K$4,'Inflated Bid Prices After Tax'!$B$224:$I$232,5,FALSE),IF(K$4="LNG",HLOOKUP(K$4,'Inflated Bid Prices After Tax'!$B$224:$I$232,5,FALSE),IF(K$4="Bunker",HLOOKUP(K$4,'Inflated Bid Prices After Tax'!$B$224:$I$232,5,FALSE),IF(K$4="LFO Diesel",HLOOKUP(K$4,'Inflated Bid Prices After Tax'!$B$224:$I$232,5,FALSE),0))))))))</f>
        <v>0</v>
      </c>
      <c r="N16" s="543">
        <f>IF($C16=0,0,IF(K$4="Hydro",HLOOKUP(K$4,'Inflated Bid Prices After Tax'!$B$234:$I$240,3,FALSE),IF(K$4="Solar",HLOOKUP(K$4,'Inflated Bid Prices After Tax'!$B$234:$I$240,3,FALSE),IF(K$4="Biomass",HLOOKUP(K$4,'Inflated Bid Prices After Tax'!$B$234:$I$240,3,FALSE),IF(K$4="Biodiesel",HLOOKUP(K$4,'Inflated Bid Prices After Tax'!$B$234:$I$240,3,FALSE),IF(K$4="LNG",HLOOKUP(K$4,'Inflated Bid Prices After Tax'!$B$234:$I$240,3,FALSE),IF(K$4="Bunker",HLOOKUP(K$4,'Inflated Bid Prices After Tax'!$B$234:$I$240,3,FALSE),IF(K$4="LFO Diesel",HLOOKUP(K$4,'Inflated Bid Prices After Tax'!$B$235:$I$240,3,FALSE),0))))))))</f>
        <v>0</v>
      </c>
      <c r="O16" s="544">
        <f t="shared" si="7"/>
        <v>0</v>
      </c>
      <c r="P16" s="139"/>
      <c r="Q16" s="554">
        <f>IF($Q$4="Hydro",VLOOKUP($D16,'Inflated Bid Prices After Tax'!$R$15:$Y$115,2,FALSE),IF($Q$4="Solar",VLOOKUP($D16,'Inflated Bid Prices After Tax'!$R$15:$Y$115,3,FALSE),IF($Q$4="Biomass",VLOOKUP($D16,'Inflated Bid Prices After Tax'!$R$15:$Y$115,4,FALSE),IF($Q$4="Biodiesel",VLOOKUP($D16,'Inflated Bid Prices After Tax'!$R$15:$Y$115,5,FALSE),IF($Q$4="LNG",VLOOKUP($D16,'Inflated Bid Prices After Tax'!$R$15:$Y$115,6,FALSE),IF($Q$4="Bunker",VLOOKUP($D16,'Inflated Bid Prices After Tax'!$R$15:$Y$115,7,FALSE),IF($Q$4="LFO Diesel",VLOOKUP($D16,'Inflated Bid Prices After Tax'!$R$15:$Y$115,8,FALSE),0)))))))</f>
        <v>0</v>
      </c>
      <c r="R16" s="555">
        <f>IF($Q$4="Hydro",VLOOKUP($D16,'Inflated Bid Prices After Tax'!$R$121:$Y$221,2,FALSE),IF($Q$4="Solar",VLOOKUP($D16,'Inflated Bid Prices After Tax'!$R$121:$Y$221,3,FALSE),IF($Q$4="Biomass",VLOOKUP($D16,'Inflated Bid Prices After Tax'!$R$121:$Y$221,4,FALSE),IF($Q$4="Biodiesel",VLOOKUP($D16,'Inflated Bid Prices After Tax'!$R$121:$Y$221,5,FALSE),IF($Q$4="LNG",VLOOKUP($D16,'Inflated Bid Prices After Tax'!$R$121:$Y$221,6,FALSE),IF($Q$4="Bunker",VLOOKUP($D16,'Inflated Bid Prices After Tax'!$R$121:$Y$221,7,FALSE),IF($Q$4="LFO Diesel",VLOOKUP($D16,'Inflated Bid Prices After Tax'!$R$121:$Y$221,8,FALSE),0)))))))</f>
        <v>0</v>
      </c>
      <c r="S16" s="555">
        <f>IF($D16=0,0,IF(Q$4="Hydro",HLOOKUP(Q$4,'Inflated Bid Prices After Tax'!$B$224:$I$232,5,FALSE),IF(Q$4="Solar",HLOOKUP(Q$4,'Inflated Bid Prices After Tax'!$B$224:$I$232,5,FALSE),IF(Q$4="Biomass",HLOOKUP(Q$4,'Inflated Bid Prices After Tax'!$B$224:$I$232,5,FALSE),IF(Q$4="Biodiesel",HLOOKUP(Q$4,'Inflated Bid Prices After Tax'!$B$224:$I$232,5,FALSE),IF(Q$4="LNG",HLOOKUP(Q$4,'Inflated Bid Prices After Tax'!$B$224:$I$232,5,FALSE),IF(Q$4="Bunker",HLOOKUP(Q$4,'Inflated Bid Prices After Tax'!$B$224:$I$232,5,FALSE),IF(Q$4="LFO Diesel",HLOOKUP(Q$4,'Inflated Bid Prices After Tax'!$B$224:$I$232,5,FALSE),0))))))))</f>
        <v>0</v>
      </c>
      <c r="T16" s="555">
        <f>IF($D16=0,0,IF(Q$4="Hydro",HLOOKUP(Q$4,'Inflated Bid Prices After Tax'!$B$234:$I$240,3,FALSE),IF(Q$4="Solar",HLOOKUP(Q$4,'Inflated Bid Prices After Tax'!$B$234:$I$240,3,FALSE),IF(Q$4="Biomass",HLOOKUP(Q$4,'Inflated Bid Prices After Tax'!$B$234:$I$240,3,FALSE),IF(Q$4="Biodiesel",HLOOKUP(Q$4,'Inflated Bid Prices After Tax'!$B$234:$I$240,3,FALSE),IF(Q$4="LNG",HLOOKUP(Q$4,'Inflated Bid Prices After Tax'!$B$234:$I$240,3,FALSE),IF(Q$4="Bunker",HLOOKUP(Q$4,'Inflated Bid Prices After Tax'!$B$234:$I$240,3,FALSE),IF(Q$4="LFO Diesel",HLOOKUP(Q$4,'Inflated Bid Prices After Tax'!$B$234:$I$240,3,FALSE),0))))))))</f>
        <v>0</v>
      </c>
      <c r="U16" s="556">
        <f t="shared" si="1"/>
        <v>0</v>
      </c>
      <c r="V16" s="139"/>
      <c r="W16" s="566">
        <f>IF($W$4="Hydro",VLOOKUP($E16,'Inflated Bid Prices After Tax'!$R$15:$Y$115,2,FALSE),IF($W$4="Solar",VLOOKUP($E16,'Inflated Bid Prices After Tax'!$R$15:$Y$115,3,FALSE),IF($W$4="Biomass",VLOOKUP($E16,'Inflated Bid Prices After Tax'!$R$15:$Y$115,4,FALSE),IF($W$4="Biodiesel",VLOOKUP($E16,'Inflated Bid Prices After Tax'!$R$15:$Y$115,5,FALSE),IF($W$4="LNG",VLOOKUP($E16,'Inflated Bid Prices After Tax'!$R$15:$Y$115,6,FALSE),IF($W$4="Bunker",VLOOKUP($E16,'Inflated Bid Prices After Tax'!$R$15:$Y$115,7,FALSE),IF($W$4="LFO Diesel",VLOOKUP($E16,'Inflated Bid Prices After Tax'!$R$15:$Y$115,8,FALSE),0)))))))</f>
        <v>0</v>
      </c>
      <c r="X16" s="567">
        <f>IF($W$4="Hydro",VLOOKUP($E16,'Inflated Bid Prices After Tax'!$R$121:$Y$221,2,FALSE),IF($W$4="Solar",VLOOKUP($E16,'Inflated Bid Prices After Tax'!$R$121:$Y$221,3,FALSE),IF($W$4="Biomass",VLOOKUP($E16,'Inflated Bid Prices After Tax'!$R$121:$Y$221,4,FALSE),IF($W$4="Biodiesel",VLOOKUP($E16,'Inflated Bid Prices After Tax'!$R$121:$Y$221,5,FALSE),IF($W$4="LNG",VLOOKUP($E16,'Inflated Bid Prices After Tax'!$R$121:$Y$221,6,FALSE),IF($W$4="Bunker",VLOOKUP($E16,'Inflated Bid Prices After Tax'!$R$121:$Y$221,7,FALSE),IF($W$4="LFO Diesel",VLOOKUP($E16,'Inflated Bid Prices After Tax'!$R$121:$Y$221,8,FALSE),0)))))))</f>
        <v>0</v>
      </c>
      <c r="Y16" s="567">
        <f>IF($E16=0,0,IF(W$4="Hydro",HLOOKUP(W$4,'Inflated Bid Prices After Tax'!$B$224:$I$232,5,FALSE),IF(W$4="Solar",HLOOKUP(W$4,'Inflated Bid Prices After Tax'!$B$224:$I$232,5,FALSE),IF(W$4="Biomass",HLOOKUP(W$4,'Inflated Bid Prices After Tax'!$B$224:$I$232,5,FALSE),IF(W$4="Biodiesel",HLOOKUP(W$4,'Inflated Bid Prices After Tax'!$B$224:$I$232,5,FALSE),IF(W$4="LNG",HLOOKUP(W$4,'Inflated Bid Prices After Tax'!$B$224:$I$232,5,FALSE),IF(W$4="Bunker",HLOOKUP(W$4,'Inflated Bid Prices After Tax'!$B$224:$I$232,5,FALSE),IF(W$4="LFO Diesel",HLOOKUP(W$4,'Inflated Bid Prices After Tax'!$B$224:$I$232,5,FALSE),0))))))))</f>
        <v>0</v>
      </c>
      <c r="Z16" s="567">
        <f>IF($E16=0,0,IF(W$4="Hydro",HLOOKUP(W$4,'Inflated Bid Prices After Tax'!$B$234:$I$240,3,FALSE),IF(W$4="Solar",HLOOKUP(W$4,'Inflated Bid Prices After Tax'!$B$234:$I$240,3,FALSE),IF(W$4="Biomass",HLOOKUP(W$4,'Inflated Bid Prices After Tax'!$B$234:$I$240,3,FALSE),IF(W$4="Biodiesel",HLOOKUP(W$4,'Inflated Bid Prices After Tax'!$B$234:$I$240,3,FALSE),IF(W$4="LNG",HLOOKUP(W$4,'Inflated Bid Prices After Tax'!$B$234:$I$240,3,FALSE),IF(W$4="Bunker",HLOOKUP(W$4,'Inflated Bid Prices After Tax'!$B$234:$I$240,3,FALSE),IF(W$4="LFO Diesel",HLOOKUP(W$4,'Inflated Bid Prices After Tax'!$B$234:$I$240,3,FALSE),0))))))))</f>
        <v>0</v>
      </c>
      <c r="AA16" s="568">
        <f t="shared" si="2"/>
        <v>0</v>
      </c>
      <c r="AB16" s="139"/>
      <c r="AC16" s="578">
        <f>IF($AC$4="Hydro",VLOOKUP($F16,'Inflated Bid Prices After Tax'!$R$15:$Y$115,2,FALSE),IF($AC$4="Solar",VLOOKUP($F16,'Inflated Bid Prices After Tax'!$R$15:$Y$115,3,FALSE),IF($AC$4="Biomass",VLOOKUP($F16,'Inflated Bid Prices After Tax'!$R$15:$Y$115,4,FALSE),IF($AC$4="Biodiesel",VLOOKUP($F16,'Inflated Bid Prices After Tax'!$R$15:$Y$115,5,FALSE),IF($AC$4="LNG",VLOOKUP($F16,'Inflated Bid Prices After Tax'!$R$15:$Y$115,6,FALSE),IF($AC$4="Bunker",VLOOKUP($F16,'Inflated Bid Prices After Tax'!$R$15:$Y$115,7,FALSE),IF($AC$4="LFO Diesel",VLOOKUP($F16,'Inflated Bid Prices After Tax'!$R$15:$Y$115,8,FALSE),0)))))))</f>
        <v>0</v>
      </c>
      <c r="AD16" s="579">
        <f>IF($AC$4="Hydro",VLOOKUP($F16,'Inflated Bid Prices After Tax'!$R$121:$Y$221,2,FALSE),IF($AC$4="Solar",VLOOKUP($F16,'Inflated Bid Prices After Tax'!$R$121:$Y$221,3,FALSE),IF($AC$4="Biomass",VLOOKUP($F16,'Inflated Bid Prices After Tax'!$R$121:$Y$221,4,FALSE),IF($AC$4="Biodiesel",VLOOKUP($F16,'Inflated Bid Prices After Tax'!$R$121:$Y$221,5,FALSE),IF($AC$4="LNG",VLOOKUP($F16,'Inflated Bid Prices After Tax'!$R$121:$Y$221,6,FALSE),IF($AC$4="Bunker",VLOOKUP($F16,'Inflated Bid Prices After Tax'!$R$121:$Y$221,7,FALSE),IF($AC$4="LFO Diesel",VLOOKUP($F16,'Inflated Bid Prices After Tax'!$R$121:$Y$221,8,FALSE),0)))))))</f>
        <v>0</v>
      </c>
      <c r="AE16" s="579">
        <f>IF($F16=0,0,IF(AC$4="Hydro",HLOOKUP(AC$4,'Inflated Bid Prices After Tax'!$B$224:$I$232,5,FALSE),IF(AC$4="Solar",HLOOKUP(AC$4,'Inflated Bid Prices After Tax'!$B$224:$I$232,5,FALSE),IF(AC$4="Biomass",HLOOKUP(AC$4,'Inflated Bid Prices After Tax'!$B$224:$I$232,5,FALSE),IF(AC$4="Biodiesel",HLOOKUP(AC$4,'Inflated Bid Prices After Tax'!$B$224:$I$232,5,FALSE),IF(AC$4="LNG",HLOOKUP(AC$4,'Inflated Bid Prices After Tax'!$B$224:$I$232,5,FALSE),IF(AC$4="Bunker",HLOOKUP(AC$4,'Inflated Bid Prices After Tax'!$B$224:$I$232,5,FALSE),IF(AC$4="LFO Diesel",HLOOKUP(AC$4,'Inflated Bid Prices After Tax'!$B$224:$I$232,5,FALSE),0))))))))</f>
        <v>0</v>
      </c>
      <c r="AF16" s="579">
        <f>IF($F16=0,0,IF(AC$4="Hydro",HLOOKUP(AC$4,'Inflated Bid Prices After Tax'!$B$234:$I$240,3,FALSE),IF(AC$4="Solar",HLOOKUP(AC$4,'Inflated Bid Prices After Tax'!$B$234:$I$240,3,FALSE),IF(AC$4="Biomass",HLOOKUP(AC$4,'Inflated Bid Prices After Tax'!$B$234:$I$240,3,FALSE),IF(AC$4="Biodiesel",HLOOKUP(AC$4,'Inflated Bid Prices After Tax'!$B$234:$I$240,3,FALSE),IF(AC$4="LNG",HLOOKUP(AC$4,'Inflated Bid Prices After Tax'!$B$234:$I$240,3,FALSE),IF(AC$4="Bunker",HLOOKUP(AC$4,'Inflated Bid Prices After Tax'!$B$234:$I$240,3,FALSE),IF(AC$4="LFO Diesel",HLOOKUP(AC$4,'Inflated Bid Prices After Tax'!$B$234:$I$240,3,FALSE),0))))))))</f>
        <v>0</v>
      </c>
      <c r="AG16" s="580">
        <f t="shared" si="3"/>
        <v>0</v>
      </c>
      <c r="AH16" s="139"/>
      <c r="AI16" s="590">
        <f>IF($AI$4="Hydro",VLOOKUP($G16,'Inflated Bid Prices After Tax'!$R$15:$Y$115,2,FALSE),IF($AI$4="Solar",VLOOKUP($G16,'Inflated Bid Prices After Tax'!$R$15:$Y$115,3,FALSE),IF($AI$4="Biomass",VLOOKUP($G16,'Inflated Bid Prices After Tax'!$R$15:$Y$115,4,FALSE),IF($AI$4="Biodiesel",VLOOKUP($G16,'Inflated Bid Prices After Tax'!$R$15:$Y$115,5,FALSE),IF($AI$4="LNG",VLOOKUP($G16,'Inflated Bid Prices After Tax'!$R$15:$Y$115,6,FALSE),IF($AI$4="Bunker",VLOOKUP($G16,'Inflated Bid Prices After Tax'!$R$15:$Y$115,7,FALSE),IF($AI$4="LFO Diesel",VLOOKUP($G16,'Inflated Bid Prices After Tax'!$R$15:$Y$115,8,FALSE),0)))))))</f>
        <v>0</v>
      </c>
      <c r="AJ16" s="591">
        <f>IF($AI$4="Hydro",VLOOKUP($G16,'Inflated Bid Prices After Tax'!$R$121:$Y$221,2,FALSE),IF($AI$4="Solar",VLOOKUP($G16,'Inflated Bid Prices After Tax'!$R$121:$Y$221,3,FALSE),IF($AI$4="Biomass",VLOOKUP($G16,'Inflated Bid Prices After Tax'!$R$121:$Y$221,4,FALSE),IF($AI$4="Biodiesel",VLOOKUP($G16,'Inflated Bid Prices After Tax'!$R$121:$Y$221,5,FALSE),IF($AI$4="LNG",VLOOKUP($G16,'Inflated Bid Prices After Tax'!$R$121:$Y$221,6,FALSE),IF($AI$4="Bunker",VLOOKUP($G16,'Inflated Bid Prices After Tax'!$R$121:$Y$221,7,FALSE),IF($AI$4="LFO Diesel",VLOOKUP($G16,'Inflated Bid Prices After Tax'!$R$121:$Y$221,8,FALSE),0)))))))</f>
        <v>0</v>
      </c>
      <c r="AK16" s="591">
        <f>IF($G16=0,0,IF(AI$4="Hydro",HLOOKUP(AI$4,'Inflated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16" s="591">
        <f>IF($G16=0,0,IF(AI$4="Hydro",HLOOKUP(AI$4,'Inflated Bid Prices After Tax'!$B$234:$I$240,3,FALSE),IF(AI$4="Solar",HLOOKUP(AI$4,'Inflated Bid Prices After Tax'!$B$234:$I$240,3,FALSE),IF(AI$4="Biomass",HLOOKUP(AI$4,'Inflated Bid Prices After Tax'!$B$234:$I$240,3,FALSE),IF(AI$4="Biodiesel",HLOOKUP(AI$4,'Inflated Bid Prices After Tax'!$B$234:$I$240,3,FALSE),IF(AI$4="LNG",HLOOKUP(AI$4,'Inflated Bid Prices After Tax'!$B$234:$I$240,3,FALSE),IF(AI$4="Bunker",HLOOKUP(AI$4,'Inflated Bid Prices After Tax'!$B$234:$I$240,3,FALSE),IF(AI$4="LFO Diesel",HLOOKUP(AI$4,'Inflated Bid Prices After Tax'!$B$234:$I$240,3,FALSE),0))))))))</f>
        <v>0</v>
      </c>
      <c r="AM16" s="592">
        <f t="shared" si="4"/>
        <v>0</v>
      </c>
      <c r="AN16" s="139"/>
      <c r="AO16" s="598">
        <f>IF($AO$4="Hydro",VLOOKUP($H16,'Inflated Bid Prices After Tax'!$R$15:$Y$115,2,FALSE),IF($AO$4="Solar",VLOOKUP($H16,'Inflated Bid Prices After Tax'!$R$15:$Y$115,3,FALSE),IF($AO$4="Biomass",VLOOKUP($H16,'Inflated Bid Prices After Tax'!$R$15:$Y$115,4,FALSE),IF($AO$4="Biodiesel",VLOOKUP($H16,'Inflated Bid Prices After Tax'!$R$15:$Y$115,5,FALSE),IF($AO$4="LNG",VLOOKUP($H16,'Inflated Bid Prices After Tax'!$R$15:$Y$115,6,FALSE),IF($AO$4="Bunker",VLOOKUP($H16,'Inflated Bid Prices After Tax'!$R$15:$Y$115,7,FALSE),IF($AO$4="LFO Diesel",VLOOKUP($H16,'Inflated Bid Prices After Tax'!$R$15:$Y$115,8,FALSE),0)))))))</f>
        <v>0</v>
      </c>
      <c r="AP16" s="309">
        <f>IF($AO$4="Hydro",VLOOKUP($H16,'Inflated Bid Prices After Tax'!$R$121:$Y$221,2,FALSE),IF($AO$4="Solar",VLOOKUP($H16,'Inflated Bid Prices After Tax'!$R$121:$Y$221,3,FALSE),IF($AO$4="Biomass",VLOOKUP($H16,'Inflated Bid Prices After Tax'!$R$121:$Y$221,4,FALSE),IF($AO$4="Biodiesel",VLOOKUP($H16,'Inflated Bid Prices After Tax'!$R$121:$Y$221,5,FALSE),IF($AO$4="LNG",VLOOKUP($H16,'Inflated Bid Prices After Tax'!$R$121:$Y$221,6,FALSE),IF($AO$4="Bunker",VLOOKUP($H16,'Inflated Bid Prices After Tax'!$R$121:$Y$221,7,FALSE),IF($AO$4="LFO Diesel",VLOOKUP($H16,'Inflated Bid Prices After Tax'!$R$121:$Y$221,8,FALSE),0)))))))</f>
        <v>0</v>
      </c>
      <c r="AQ16" s="309">
        <f>IF($H16=0,0,IF(AO$4="Hydro",HLOOKUP(AO$4,'Inflated Bid Prices After Tax'!$B$224:$I$232,5,FALSE),IF(AO$4="Solar",HLOOKUP(AO$4,'Inflated Bid Prices After Tax'!$B$224:$I$232,5,FALSE),IF(AO$4="Biomass",HLOOKUP(AO$4,'Inflated Bid Prices After Tax'!$B$224:$I$232,5,FALSE),IF(AO$4="Biodiesel",HLOOKUP(AO$4,'Inflated Bid Prices After Tax'!$B$224:$I$232,5,FALSE),IF(AO$4="LNG",HLOOKUP(AO$4,'Inflated Bid Prices After Tax'!$B$224:$I$232,5,FALSE),IF(AO$4="Bunker",HLOOKUP(AO$4,'Inflated Bid Prices After Tax'!$B$224:$I$232,5,FALSE),IF(AO$4="LFO Diesel",HLOOKUP(AO$4,'Inflated Bid Prices After Tax'!$B$224:$I$232,5,FALSE),0))))))))</f>
        <v>0</v>
      </c>
      <c r="AR16" s="309">
        <f>IF($H16=0,0,IF(AO$4="Hydro",HLOOKUP(AO$4,'Inflated Bid Prices After Tax'!$B$234:$I$240,3,FALSE),IF(AO$4="Solar",HLOOKUP(AO$4,'Inflated Bid Prices After Tax'!$B$234:$I$240,3,FALSE),IF(AO$4="Biomass",HLOOKUP(AO$4,'Inflated Bid Prices After Tax'!$B$234:$I$240,3,FALSE),IF(AO$4="Biodiesel",HLOOKUP(AO$4,'Inflated Bid Prices After Tax'!$B$234:$I$240,3,FALSE),IF(AO$4="LNG",HLOOKUP(AO$4,'Inflated Bid Prices After Tax'!$B$234:$I$240,3,FALSE),IF(AO$4="Bunker",HLOOKUP(AO$4,'Inflated Bid Prices After Tax'!$B$234:$I$240,3,FALSE),IF(AO$4="LFO Diesel",HLOOKUP(AO$4,'Inflated Bid Prices After Tax'!$B$234:$I$240,3,FALSE),0))))))))</f>
        <v>0</v>
      </c>
      <c r="AS16" s="298">
        <f t="shared" si="5"/>
        <v>0</v>
      </c>
      <c r="AT16" s="139"/>
      <c r="AU16" s="606">
        <f>IF($AU$4="Hydro",VLOOKUP($I16,'Inflated Bid Prices After Tax'!$R$15:$Y$115,2,FALSE),IF($AU$4="Solar",VLOOKUP($I16,'Inflated Bid Prices After Tax'!$R$15:$Y$115,3,FALSE),IF($AU$4="Biomass",VLOOKUP($I16,'Inflated Bid Prices After Tax'!$R$15:$Y$115,4,FALSE),IF($AU$4="Biodiesel",VLOOKUP($I16,'Inflated Bid Prices After Tax'!$R$15:$Y$115,5,FALSE),IF($AU$4="LNG",VLOOKUP($I16,'Inflated Bid Prices After Tax'!$R$15:$Y$115,6,FALSE),IF($AU$4="Bunker",VLOOKUP($I16,'Inflated Bid Prices After Tax'!$R$15:$Y$115,7,FALSE),IF($AU$4="LFO Diesel",VLOOKUP($I16,'Inflated Bid Prices After Tax'!$R$15:$Y$115,8,FALSE),0)))))))</f>
        <v>0</v>
      </c>
      <c r="AV16" s="607">
        <f>IF($AU$4="Hydro",VLOOKUP($I16,'Inflated Bid Prices After Tax'!$R$121:$Y$221,2,FALSE),IF($AU$4="Solar",VLOOKUP($I16,'Inflated Bid Prices After Tax'!$R$121:$Y$221,3,FALSE),IF($AU$4="Biomass",VLOOKUP($I16,'Inflated Bid Prices After Tax'!$R$121:$Y$221,4,FALSE),IF($AU$4="Biodiesel",VLOOKUP($I16,'Inflated Bid Prices After Tax'!$R$121:$Y$221,5,FALSE),IF($AU$4="LNG",VLOOKUP($I16,'Inflated Bid Prices After Tax'!$R$121:$Y$221,6,FALSE),IF($AU$4="Bunker",VLOOKUP($I16,'Inflated Bid Prices After Tax'!$R$121:$Y$221,7,FALSE),IF($AU$4="LFO Diesel",VLOOKUP($I16,'Inflated Bid Prices After Tax'!$R$121:$Y$221,8,FALSE),0)))))))</f>
        <v>0</v>
      </c>
      <c r="AW16" s="607">
        <f>IF($I16=0,0,IF(AU$4="Hydro",HLOOKUP(AU$4,'Inflated Bid Prices After Tax'!$B$224:$I$232,5,FALSE),IF(AU$4="Solar",HLOOKUP(AU$4,'Inflated Bid Prices After Tax'!$B$224:$I$232,5,FALSE),IF(AU$4="Biomass",HLOOKUP(AU$4,'Inflated Bid Prices After Tax'!$B$224:$I$232,5,FALSE),IF(AU$4="Biodiesel",HLOOKUP(AU$4,'Inflated Bid Prices After Tax'!$B$224:$I$232,5,FALSE),IF(AU$4="LNG",HLOOKUP(AU$4,'Inflated Bid Prices After Tax'!$B$224:$I$232,5,FALSE),IF(AU$4="Bunker",HLOOKUP(AU$4,'Inflated Bid Prices After Tax'!$B$224:$I$232,5,FALSE),IF(AU$4="LFO Diesel",HLOOKUP(AU$4,'Inflated Bid Prices After Tax'!$B$224:$I$232,5,FALSE),0))))))))</f>
        <v>0</v>
      </c>
      <c r="AX16" s="607">
        <f>IF($I16=0,0,IF(AU$4="Hydro",HLOOKUP(AU$4,'Inflated Bid Prices After Tax'!$B$234:$I$240,3,FALSE),IF(AU$4="Solar",HLOOKUP(AU$4,'Inflated Bid Prices After Tax'!$B$234:$I$240,3,FALSE),IF(AU$4="Biomass",HLOOKUP(AU$4,'Inflated Bid Prices After Tax'!$B$234:$I$240,3,FALSE),IF(AU$4="Biodiesel",HLOOKUP(AU$4,'Inflated Bid Prices After Tax'!$B$234:$I$240,3,FALSE),IF(AU$4="LNG",HLOOKUP(AU$4,'Inflated Bid Prices After Tax'!$B$234:$I$240,3,FALSE),IF(AU$4="Bunker",HLOOKUP(AU$4,'Inflated Bid Prices After Tax'!$B$234:$I$240,3,FALSE),IF(AU$4="LFO Diesel",HLOOKUP(AU$4,'Inflated Bid Prices After Tax'!$B$234:$I$240,3,FALSE),0))))))))</f>
        <v>0</v>
      </c>
      <c r="AY16" s="608">
        <f t="shared" si="6"/>
        <v>0</v>
      </c>
      <c r="AZ16" s="139"/>
      <c r="BA16" s="106"/>
      <c r="BB16" s="648" t="s">
        <v>45</v>
      </c>
      <c r="BC16" s="649">
        <f>IF(C16=0,O16,O16*'Available Energy and Dispatch'!N22*1000)</f>
        <v>0</v>
      </c>
      <c r="BD16" s="649">
        <f>IF(D16=0,U16,U16*'Available Energy and Dispatch'!O22*1000)</f>
        <v>0</v>
      </c>
      <c r="BE16" s="649">
        <f>IF(E16=0,AA16,AA16*'Available Energy and Dispatch'!P22*1000)</f>
        <v>0</v>
      </c>
      <c r="BF16" s="649">
        <f>IF(F16=0,AG16,AG16*'Available Energy and Dispatch'!Q22*1000)</f>
        <v>0</v>
      </c>
      <c r="BG16" s="649">
        <f>IF(G16=0,AM16,AM16*'Available Energy and Dispatch'!R22*1000)</f>
        <v>0</v>
      </c>
      <c r="BH16" s="649">
        <f>IF(H16=0,AS16,AS16*'Available Energy and Dispatch'!S22*1000)</f>
        <v>0</v>
      </c>
      <c r="BI16" s="649">
        <f>IF(I16=0,AY16,AY16*'Available Energy and Dispatch'!T22*1000)</f>
        <v>0</v>
      </c>
      <c r="BJ16" s="662">
        <f t="shared" si="0"/>
        <v>0</v>
      </c>
      <c r="BK16" s="655"/>
    </row>
    <row r="17" spans="2:63" x14ac:dyDescent="0.25">
      <c r="B17" s="530" t="s">
        <v>46</v>
      </c>
      <c r="C17" s="523">
        <f>ROUND(IFERROR(('Available Energy and Dispatch'!N23/((IF(C$5="Solar",(SUMIFS('Dependable Capacity'!$F$9:$F$14,'Dependable Capacity'!$C$9:$C$14,$B$8)*'Available Energy and Dispatch'!$C23),HLOOKUP(C$5,'Dependable Capacity'!$I$3:$P$9,3,FALSE)*'Available Energy and Dispatch'!$C23))))/C$6,0),2)</f>
        <v>0</v>
      </c>
      <c r="D17" s="523">
        <f>ROUND(IFERROR(('Available Energy and Dispatch'!O23/((IF(D$5="Solar",(SUMIFS('Dependable Capacity'!$F$9:$F$14,'Dependable Capacity'!$C$9:$C$14,$B$8)*'Available Energy and Dispatch'!$C23),HLOOKUP(D$5,'Dependable Capacity'!$I$3:$P$9,3,FALSE)*'Available Energy and Dispatch'!$C23))))/D$6,0),2)</f>
        <v>0</v>
      </c>
      <c r="E17" s="523">
        <f>ROUND(IFERROR(('Available Energy and Dispatch'!P23/((IF(E$5="Solar",(SUMIFS('Dependable Capacity'!$F$9:$F$14,'Dependable Capacity'!$C$9:$C$14,$B$8)*'Available Energy and Dispatch'!$C23),HLOOKUP(E$5,'Dependable Capacity'!$I$3:$P$9,3,FALSE)*'Available Energy and Dispatch'!$C23))))/E$6,0),2)</f>
        <v>0</v>
      </c>
      <c r="F17" s="523">
        <f>ROUND(IFERROR(('Available Energy and Dispatch'!Q23/((IF(F$5="Solar",(SUMIFS('Dependable Capacity'!$F$9:$F$14,'Dependable Capacity'!$C$9:$C$14,$B$8)*'Available Energy and Dispatch'!$C23),HLOOKUP(F$5,'Dependable Capacity'!$I$3:$P$9,3,FALSE)*'Available Energy and Dispatch'!$C23))))/F$6,0),2)</f>
        <v>0</v>
      </c>
      <c r="G17" s="523">
        <f>ROUND(IFERROR(('Available Energy and Dispatch'!R23/((IF(G$5="Solar",(SUMIFS('Dependable Capacity'!$F$9:$F$14,'Dependable Capacity'!$C$9:$C$14,$B$8)*'Available Energy and Dispatch'!$C23),HLOOKUP(G$5,'Dependable Capacity'!$I$3:$P$9,3,FALSE)*'Available Energy and Dispatch'!$C23))))/G$6,0),2)</f>
        <v>0</v>
      </c>
      <c r="H17" s="523">
        <f>ROUND(IFERROR(('Available Energy and Dispatch'!S23/((IF(H$5="Solar",(SUMIFS('Dependable Capacity'!$F$9:$F$14,'Dependable Capacity'!$C$9:$C$14,$B$8)*'Available Energy and Dispatch'!$C23),HLOOKUP(H$5,'Dependable Capacity'!$I$3:$P$9,3,FALSE)*'Available Energy and Dispatch'!$C23))))/H$6,0),2)</f>
        <v>0</v>
      </c>
      <c r="I17" s="524">
        <f>ROUND(IFERROR(('Available Energy and Dispatch'!T23/((IF(I$5="Solar",(SUMIFS('Dependable Capacity'!$F$9:$F$14,'Dependable Capacity'!$C$9:$C$14,$B$8)*'Available Energy and Dispatch'!$C23),HLOOKUP(I$5,'Dependable Capacity'!$I$3:$P$9,3,FALSE)*'Available Energy and Dispatch'!$C23))))/I$6,0),2)</f>
        <v>0</v>
      </c>
      <c r="J17" s="106"/>
      <c r="K17" s="542">
        <f>IF(K$4="Hydro",VLOOKUP($C17,'Inflated Bid Prices After Tax'!$R$15:$Y$115,2,FALSE),IF(K$4="Solar",VLOOKUP($C17,'Inflated Bid Prices After Tax'!$R$15:$Y$115,3,FALSE),IF(K$4="Biomass",VLOOKUP($C17,'Inflated Bid Prices After Tax'!$R$15:$Y$115,4,FALSE),IF(K$4="Biodiesel",VLOOKUP($C17,'Inflated Bid Prices After Tax'!$R$15:$Y$115,5,FALSE),IF($K$4="LNG",VLOOKUP($C17,'Inflated Bid Prices After Tax'!$R$15:$Y$115,6,FALSE),IF(K$4="Bunker",VLOOKUP($C17,'Inflated Bid Prices After Tax'!$R$15:$Y$115,7,FALSE),IF(K$4="LFO Diesel",VLOOKUP($C17,'Inflated Bid Prices After Tax'!$R$15:$Y$115,8,FALSE),0)))))))</f>
        <v>0</v>
      </c>
      <c r="L17" s="543">
        <f>IF(K$4="Hydro",VLOOKUP($C17,'Inflated Bid Prices After Tax'!$R$121:$Y$221,2,FALSE),IF(K$4="Solar",VLOOKUP($C17,'Inflated Bid Prices After Tax'!$R$121:$Y$221,3,FALSE),IF(K$4="Biomass",VLOOKUP($C17,'Inflated Bid Prices After Tax'!$R$121:$Y$221,4,FALSE),IF(K$4="Biodiesel",VLOOKUP($C17,'Inflated Bid Prices After Tax'!$R$121:$Y$221,5,FALSE),IF(K$4="LNG",VLOOKUP($C17,'Inflated Bid Prices After Tax'!$R$121:$Y$221,6,FALSE),IF(K$4="Bunker",VLOOKUP($C17,'Inflated Bid Prices After Tax'!$R$121:$Y$221,7,FALSE),IF(K$4="LFO Diesel",VLOOKUP($C17,'Inflated Bid Prices After Tax'!$R$121:$Y$221,8,FALSE),0)))))))</f>
        <v>0</v>
      </c>
      <c r="M17" s="543">
        <f>IF($C17=0,0,IF(K$4="Hydro",HLOOKUP(K$4,'Inflated Bid Prices After Tax'!$B$224:$I$232,5,FALSE),IF(K$4="Solar",HLOOKUP(K$4,'Inflated Bid Prices After Tax'!$B$224:$I$232,5,FALSE),IF(K$4="Biomass",HLOOKUP(K$4,'Inflated Bid Prices After Tax'!$B$224:$I$232,5,FALSE),IF(K$4="Biodiesel",HLOOKUP(K$4,'Inflated Bid Prices After Tax'!$B$224:$I$232,5,FALSE),IF(K$4="LNG",HLOOKUP(K$4,'Inflated Bid Prices After Tax'!$B$224:$I$232,5,FALSE),IF(K$4="Bunker",HLOOKUP(K$4,'Inflated Bid Prices After Tax'!$B$224:$I$232,5,FALSE),IF(K$4="LFO Diesel",HLOOKUP(K$4,'Inflated Bid Prices After Tax'!$B$224:$I$232,5,FALSE),0))))))))</f>
        <v>0</v>
      </c>
      <c r="N17" s="543">
        <f>IF($C17=0,0,IF(K$4="Hydro",HLOOKUP(K$4,'Inflated Bid Prices After Tax'!$B$234:$I$240,3,FALSE),IF(K$4="Solar",HLOOKUP(K$4,'Inflated Bid Prices After Tax'!$B$234:$I$240,3,FALSE),IF(K$4="Biomass",HLOOKUP(K$4,'Inflated Bid Prices After Tax'!$B$234:$I$240,3,FALSE),IF(K$4="Biodiesel",HLOOKUP(K$4,'Inflated Bid Prices After Tax'!$B$234:$I$240,3,FALSE),IF(K$4="LNG",HLOOKUP(K$4,'Inflated Bid Prices After Tax'!$B$234:$I$240,3,FALSE),IF(K$4="Bunker",HLOOKUP(K$4,'Inflated Bid Prices After Tax'!$B$234:$I$240,3,FALSE),IF(K$4="LFO Diesel",HLOOKUP(K$4,'Inflated Bid Prices After Tax'!$B$235:$I$240,3,FALSE),0))))))))</f>
        <v>0</v>
      </c>
      <c r="O17" s="544">
        <f t="shared" si="7"/>
        <v>0</v>
      </c>
      <c r="P17" s="139"/>
      <c r="Q17" s="554">
        <f>IF($Q$4="Hydro",VLOOKUP($D17,'Inflated Bid Prices After Tax'!$R$15:$Y$115,2,FALSE),IF($Q$4="Solar",VLOOKUP($D17,'Inflated Bid Prices After Tax'!$R$15:$Y$115,3,FALSE),IF($Q$4="Biomass",VLOOKUP($D17,'Inflated Bid Prices After Tax'!$R$15:$Y$115,4,FALSE),IF($Q$4="Biodiesel",VLOOKUP($D17,'Inflated Bid Prices After Tax'!$R$15:$Y$115,5,FALSE),IF($Q$4="LNG",VLOOKUP($D17,'Inflated Bid Prices After Tax'!$R$15:$Y$115,6,FALSE),IF($Q$4="Bunker",VLOOKUP($D17,'Inflated Bid Prices After Tax'!$R$15:$Y$115,7,FALSE),IF($Q$4="LFO Diesel",VLOOKUP($D17,'Inflated Bid Prices After Tax'!$R$15:$Y$115,8,FALSE),0)))))))</f>
        <v>0</v>
      </c>
      <c r="R17" s="555">
        <f>IF($Q$4="Hydro",VLOOKUP($D17,'Inflated Bid Prices After Tax'!$R$121:$Y$221,2,FALSE),IF($Q$4="Solar",VLOOKUP($D17,'Inflated Bid Prices After Tax'!$R$121:$Y$221,3,FALSE),IF($Q$4="Biomass",VLOOKUP($D17,'Inflated Bid Prices After Tax'!$R$121:$Y$221,4,FALSE),IF($Q$4="Biodiesel",VLOOKUP($D17,'Inflated Bid Prices After Tax'!$R$121:$Y$221,5,FALSE),IF($Q$4="LNG",VLOOKUP($D17,'Inflated Bid Prices After Tax'!$R$121:$Y$221,6,FALSE),IF($Q$4="Bunker",VLOOKUP($D17,'Inflated Bid Prices After Tax'!$R$121:$Y$221,7,FALSE),IF($Q$4="LFO Diesel",VLOOKUP($D17,'Inflated Bid Prices After Tax'!$R$121:$Y$221,8,FALSE),0)))))))</f>
        <v>0</v>
      </c>
      <c r="S17" s="555">
        <f>IF($D17=0,0,IF(Q$4="Hydro",HLOOKUP(Q$4,'Inflated Bid Prices After Tax'!$B$224:$I$232,5,FALSE),IF(Q$4="Solar",HLOOKUP(Q$4,'Inflated Bid Prices After Tax'!$B$224:$I$232,5,FALSE),IF(Q$4="Biomass",HLOOKUP(Q$4,'Inflated Bid Prices After Tax'!$B$224:$I$232,5,FALSE),IF(Q$4="Biodiesel",HLOOKUP(Q$4,'Inflated Bid Prices After Tax'!$B$224:$I$232,5,FALSE),IF(Q$4="LNG",HLOOKUP(Q$4,'Inflated Bid Prices After Tax'!$B$224:$I$232,5,FALSE),IF(Q$4="Bunker",HLOOKUP(Q$4,'Inflated Bid Prices After Tax'!$B$224:$I$232,5,FALSE),IF(Q$4="LFO Diesel",HLOOKUP(Q$4,'Inflated Bid Prices After Tax'!$B$224:$I$232,5,FALSE),0))))))))</f>
        <v>0</v>
      </c>
      <c r="T17" s="555">
        <f>IF($D17=0,0,IF(Q$4="Hydro",HLOOKUP(Q$4,'Inflated Bid Prices After Tax'!$B$234:$I$240,3,FALSE),IF(Q$4="Solar",HLOOKUP(Q$4,'Inflated Bid Prices After Tax'!$B$234:$I$240,3,FALSE),IF(Q$4="Biomass",HLOOKUP(Q$4,'Inflated Bid Prices After Tax'!$B$234:$I$240,3,FALSE),IF(Q$4="Biodiesel",HLOOKUP(Q$4,'Inflated Bid Prices After Tax'!$B$234:$I$240,3,FALSE),IF(Q$4="LNG",HLOOKUP(Q$4,'Inflated Bid Prices After Tax'!$B$234:$I$240,3,FALSE),IF(Q$4="Bunker",HLOOKUP(Q$4,'Inflated Bid Prices After Tax'!$B$234:$I$240,3,FALSE),IF(Q$4="LFO Diesel",HLOOKUP(Q$4,'Inflated Bid Prices After Tax'!$B$234:$I$240,3,FALSE),0))))))))</f>
        <v>0</v>
      </c>
      <c r="U17" s="556">
        <f t="shared" si="1"/>
        <v>0</v>
      </c>
      <c r="V17" s="139"/>
      <c r="W17" s="566">
        <f>IF($W$4="Hydro",VLOOKUP($E17,'Inflated Bid Prices After Tax'!$R$15:$Y$115,2,FALSE),IF($W$4="Solar",VLOOKUP($E17,'Inflated Bid Prices After Tax'!$R$15:$Y$115,3,FALSE),IF($W$4="Biomass",VLOOKUP($E17,'Inflated Bid Prices After Tax'!$R$15:$Y$115,4,FALSE),IF($W$4="Biodiesel",VLOOKUP($E17,'Inflated Bid Prices After Tax'!$R$15:$Y$115,5,FALSE),IF($W$4="LNG",VLOOKUP($E17,'Inflated Bid Prices After Tax'!$R$15:$Y$115,6,FALSE),IF($W$4="Bunker",VLOOKUP($E17,'Inflated Bid Prices After Tax'!$R$15:$Y$115,7,FALSE),IF($W$4="LFO Diesel",VLOOKUP($E17,'Inflated Bid Prices After Tax'!$R$15:$Y$115,8,FALSE),0)))))))</f>
        <v>0</v>
      </c>
      <c r="X17" s="567">
        <f>IF($W$4="Hydro",VLOOKUP($E17,'Inflated Bid Prices After Tax'!$R$121:$Y$221,2,FALSE),IF($W$4="Solar",VLOOKUP($E17,'Inflated Bid Prices After Tax'!$R$121:$Y$221,3,FALSE),IF($W$4="Biomass",VLOOKUP($E17,'Inflated Bid Prices After Tax'!$R$121:$Y$221,4,FALSE),IF($W$4="Biodiesel",VLOOKUP($E17,'Inflated Bid Prices After Tax'!$R$121:$Y$221,5,FALSE),IF($W$4="LNG",VLOOKUP($E17,'Inflated Bid Prices After Tax'!$R$121:$Y$221,6,FALSE),IF($W$4="Bunker",VLOOKUP($E17,'Inflated Bid Prices After Tax'!$R$121:$Y$221,7,FALSE),IF($W$4="LFO Diesel",VLOOKUP($E17,'Inflated Bid Prices After Tax'!$R$121:$Y$221,8,FALSE),0)))))))</f>
        <v>0</v>
      </c>
      <c r="Y17" s="567">
        <f>IF($E17=0,0,IF(W$4="Hydro",HLOOKUP(W$4,'Inflated Bid Prices After Tax'!$B$224:$I$232,5,FALSE),IF(W$4="Solar",HLOOKUP(W$4,'Inflated Bid Prices After Tax'!$B$224:$I$232,5,FALSE),IF(W$4="Biomass",HLOOKUP(W$4,'Inflated Bid Prices After Tax'!$B$224:$I$232,5,FALSE),IF(W$4="Biodiesel",HLOOKUP(W$4,'Inflated Bid Prices After Tax'!$B$224:$I$232,5,FALSE),IF(W$4="LNG",HLOOKUP(W$4,'Inflated Bid Prices After Tax'!$B$224:$I$232,5,FALSE),IF(W$4="Bunker",HLOOKUP(W$4,'Inflated Bid Prices After Tax'!$B$224:$I$232,5,FALSE),IF(W$4="LFO Diesel",HLOOKUP(W$4,'Inflated Bid Prices After Tax'!$B$224:$I$232,5,FALSE),0))))))))</f>
        <v>0</v>
      </c>
      <c r="Z17" s="567">
        <f>IF($E17=0,0,IF(W$4="Hydro",HLOOKUP(W$4,'Inflated Bid Prices After Tax'!$B$234:$I$240,3,FALSE),IF(W$4="Solar",HLOOKUP(W$4,'Inflated Bid Prices After Tax'!$B$234:$I$240,3,FALSE),IF(W$4="Biomass",HLOOKUP(W$4,'Inflated Bid Prices After Tax'!$B$234:$I$240,3,FALSE),IF(W$4="Biodiesel",HLOOKUP(W$4,'Inflated Bid Prices After Tax'!$B$234:$I$240,3,FALSE),IF(W$4="LNG",HLOOKUP(W$4,'Inflated Bid Prices After Tax'!$B$234:$I$240,3,FALSE),IF(W$4="Bunker",HLOOKUP(W$4,'Inflated Bid Prices After Tax'!$B$234:$I$240,3,FALSE),IF(W$4="LFO Diesel",HLOOKUP(W$4,'Inflated Bid Prices After Tax'!$B$234:$I$240,3,FALSE),0))))))))</f>
        <v>0</v>
      </c>
      <c r="AA17" s="568">
        <f t="shared" si="2"/>
        <v>0</v>
      </c>
      <c r="AB17" s="139"/>
      <c r="AC17" s="578">
        <f>IF($AC$4="Hydro",VLOOKUP($F17,'Inflated Bid Prices After Tax'!$R$15:$Y$115,2,FALSE),IF($AC$4="Solar",VLOOKUP($F17,'Inflated Bid Prices After Tax'!$R$15:$Y$115,3,FALSE),IF($AC$4="Biomass",VLOOKUP($F17,'Inflated Bid Prices After Tax'!$R$15:$Y$115,4,FALSE),IF($AC$4="Biodiesel",VLOOKUP($F17,'Inflated Bid Prices After Tax'!$R$15:$Y$115,5,FALSE),IF($AC$4="LNG",VLOOKUP($F17,'Inflated Bid Prices After Tax'!$R$15:$Y$115,6,FALSE),IF($AC$4="Bunker",VLOOKUP($F17,'Inflated Bid Prices After Tax'!$R$15:$Y$115,7,FALSE),IF($AC$4="LFO Diesel",VLOOKUP($F17,'Inflated Bid Prices After Tax'!$R$15:$Y$115,8,FALSE),0)))))))</f>
        <v>0</v>
      </c>
      <c r="AD17" s="579">
        <f>IF($AC$4="Hydro",VLOOKUP($F17,'Inflated Bid Prices After Tax'!$R$121:$Y$221,2,FALSE),IF($AC$4="Solar",VLOOKUP($F17,'Inflated Bid Prices After Tax'!$R$121:$Y$221,3,FALSE),IF($AC$4="Biomass",VLOOKUP($F17,'Inflated Bid Prices After Tax'!$R$121:$Y$221,4,FALSE),IF($AC$4="Biodiesel",VLOOKUP($F17,'Inflated Bid Prices After Tax'!$R$121:$Y$221,5,FALSE),IF($AC$4="LNG",VLOOKUP($F17,'Inflated Bid Prices After Tax'!$R$121:$Y$221,6,FALSE),IF($AC$4="Bunker",VLOOKUP($F17,'Inflated Bid Prices After Tax'!$R$121:$Y$221,7,FALSE),IF($AC$4="LFO Diesel",VLOOKUP($F17,'Inflated Bid Prices After Tax'!$R$121:$Y$221,8,FALSE),0)))))))</f>
        <v>0</v>
      </c>
      <c r="AE17" s="579">
        <f>IF($F17=0,0,IF(AC$4="Hydro",HLOOKUP(AC$4,'Inflated Bid Prices After Tax'!$B$224:$I$232,5,FALSE),IF(AC$4="Solar",HLOOKUP(AC$4,'Inflated Bid Prices After Tax'!$B$224:$I$232,5,FALSE),IF(AC$4="Biomass",HLOOKUP(AC$4,'Inflated Bid Prices After Tax'!$B$224:$I$232,5,FALSE),IF(AC$4="Biodiesel",HLOOKUP(AC$4,'Inflated Bid Prices After Tax'!$B$224:$I$232,5,FALSE),IF(AC$4="LNG",HLOOKUP(AC$4,'Inflated Bid Prices After Tax'!$B$224:$I$232,5,FALSE),IF(AC$4="Bunker",HLOOKUP(AC$4,'Inflated Bid Prices After Tax'!$B$224:$I$232,5,FALSE),IF(AC$4="LFO Diesel",HLOOKUP(AC$4,'Inflated Bid Prices After Tax'!$B$224:$I$232,5,FALSE),0))))))))</f>
        <v>0</v>
      </c>
      <c r="AF17" s="579">
        <f>IF($F17=0,0,IF(AC$4="Hydro",HLOOKUP(AC$4,'Inflated Bid Prices After Tax'!$B$234:$I$240,3,FALSE),IF(AC$4="Solar",HLOOKUP(AC$4,'Inflated Bid Prices After Tax'!$B$234:$I$240,3,FALSE),IF(AC$4="Biomass",HLOOKUP(AC$4,'Inflated Bid Prices After Tax'!$B$234:$I$240,3,FALSE),IF(AC$4="Biodiesel",HLOOKUP(AC$4,'Inflated Bid Prices After Tax'!$B$234:$I$240,3,FALSE),IF(AC$4="LNG",HLOOKUP(AC$4,'Inflated Bid Prices After Tax'!$B$234:$I$240,3,FALSE),IF(AC$4="Bunker",HLOOKUP(AC$4,'Inflated Bid Prices After Tax'!$B$234:$I$240,3,FALSE),IF(AC$4="LFO Diesel",HLOOKUP(AC$4,'Inflated Bid Prices After Tax'!$B$234:$I$240,3,FALSE),0))))))))</f>
        <v>0</v>
      </c>
      <c r="AG17" s="580">
        <f t="shared" si="3"/>
        <v>0</v>
      </c>
      <c r="AH17" s="139"/>
      <c r="AI17" s="590">
        <f>IF($AI$4="Hydro",VLOOKUP($G17,'Inflated Bid Prices After Tax'!$R$15:$Y$115,2,FALSE),IF($AI$4="Solar",VLOOKUP($G17,'Inflated Bid Prices After Tax'!$R$15:$Y$115,3,FALSE),IF($AI$4="Biomass",VLOOKUP($G17,'Inflated Bid Prices After Tax'!$R$15:$Y$115,4,FALSE),IF($AI$4="Biodiesel",VLOOKUP($G17,'Inflated Bid Prices After Tax'!$R$15:$Y$115,5,FALSE),IF($AI$4="LNG",VLOOKUP($G17,'Inflated Bid Prices After Tax'!$R$15:$Y$115,6,FALSE),IF($AI$4="Bunker",VLOOKUP($G17,'Inflated Bid Prices After Tax'!$R$15:$Y$115,7,FALSE),IF($AI$4="LFO Diesel",VLOOKUP($G17,'Inflated Bid Prices After Tax'!$R$15:$Y$115,8,FALSE),0)))))))</f>
        <v>0</v>
      </c>
      <c r="AJ17" s="591">
        <f>IF($AI$4="Hydro",VLOOKUP($G17,'Inflated Bid Prices After Tax'!$R$121:$Y$221,2,FALSE),IF($AI$4="Solar",VLOOKUP($G17,'Inflated Bid Prices After Tax'!$R$121:$Y$221,3,FALSE),IF($AI$4="Biomass",VLOOKUP($G17,'Inflated Bid Prices After Tax'!$R$121:$Y$221,4,FALSE),IF($AI$4="Biodiesel",VLOOKUP($G17,'Inflated Bid Prices After Tax'!$R$121:$Y$221,5,FALSE),IF($AI$4="LNG",VLOOKUP($G17,'Inflated Bid Prices After Tax'!$R$121:$Y$221,6,FALSE),IF($AI$4="Bunker",VLOOKUP($G17,'Inflated Bid Prices After Tax'!$R$121:$Y$221,7,FALSE),IF($AI$4="LFO Diesel",VLOOKUP($G17,'Inflated Bid Prices After Tax'!$R$121:$Y$221,8,FALSE),0)))))))</f>
        <v>0</v>
      </c>
      <c r="AK17" s="591">
        <f>IF($G17=0,0,IF(AI$4="Hydro",HLOOKUP(AI$4,'Inflated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17" s="591">
        <f>IF($G17=0,0,IF(AI$4="Hydro",HLOOKUP(AI$4,'Inflated Bid Prices After Tax'!$B$234:$I$240,3,FALSE),IF(AI$4="Solar",HLOOKUP(AI$4,'Inflated Bid Prices After Tax'!$B$234:$I$240,3,FALSE),IF(AI$4="Biomass",HLOOKUP(AI$4,'Inflated Bid Prices After Tax'!$B$234:$I$240,3,FALSE),IF(AI$4="Biodiesel",HLOOKUP(AI$4,'Inflated Bid Prices After Tax'!$B$234:$I$240,3,FALSE),IF(AI$4="LNG",HLOOKUP(AI$4,'Inflated Bid Prices After Tax'!$B$234:$I$240,3,FALSE),IF(AI$4="Bunker",HLOOKUP(AI$4,'Inflated Bid Prices After Tax'!$B$234:$I$240,3,FALSE),IF(AI$4="LFO Diesel",HLOOKUP(AI$4,'Inflated Bid Prices After Tax'!$B$234:$I$240,3,FALSE),0))))))))</f>
        <v>0</v>
      </c>
      <c r="AM17" s="592">
        <f t="shared" si="4"/>
        <v>0</v>
      </c>
      <c r="AN17" s="139"/>
      <c r="AO17" s="598">
        <f>IF($AO$4="Hydro",VLOOKUP($H17,'Inflated Bid Prices After Tax'!$R$15:$Y$115,2,FALSE),IF($AO$4="Solar",VLOOKUP($H17,'Inflated Bid Prices After Tax'!$R$15:$Y$115,3,FALSE),IF($AO$4="Biomass",VLOOKUP($H17,'Inflated Bid Prices After Tax'!$R$15:$Y$115,4,FALSE),IF($AO$4="Biodiesel",VLOOKUP($H17,'Inflated Bid Prices After Tax'!$R$15:$Y$115,5,FALSE),IF($AO$4="LNG",VLOOKUP($H17,'Inflated Bid Prices After Tax'!$R$15:$Y$115,6,FALSE),IF($AO$4="Bunker",VLOOKUP($H17,'Inflated Bid Prices After Tax'!$R$15:$Y$115,7,FALSE),IF($AO$4="LFO Diesel",VLOOKUP($H17,'Inflated Bid Prices After Tax'!$R$15:$Y$115,8,FALSE),0)))))))</f>
        <v>0</v>
      </c>
      <c r="AP17" s="309">
        <f>IF($AO$4="Hydro",VLOOKUP($H17,'Inflated Bid Prices After Tax'!$R$121:$Y$221,2,FALSE),IF($AO$4="Solar",VLOOKUP($H17,'Inflated Bid Prices After Tax'!$R$121:$Y$221,3,FALSE),IF($AO$4="Biomass",VLOOKUP($H17,'Inflated Bid Prices After Tax'!$R$121:$Y$221,4,FALSE),IF($AO$4="Biodiesel",VLOOKUP($H17,'Inflated Bid Prices After Tax'!$R$121:$Y$221,5,FALSE),IF($AO$4="LNG",VLOOKUP($H17,'Inflated Bid Prices After Tax'!$R$121:$Y$221,6,FALSE),IF($AO$4="Bunker",VLOOKUP($H17,'Inflated Bid Prices After Tax'!$R$121:$Y$221,7,FALSE),IF($AO$4="LFO Diesel",VLOOKUP($H17,'Inflated Bid Prices After Tax'!$R$121:$Y$221,8,FALSE),0)))))))</f>
        <v>0</v>
      </c>
      <c r="AQ17" s="309">
        <f>IF($H17=0,0,IF(AO$4="Hydro",HLOOKUP(AO$4,'Inflated Bid Prices After Tax'!$B$224:$I$232,5,FALSE),IF(AO$4="Solar",HLOOKUP(AO$4,'Inflated Bid Prices After Tax'!$B$224:$I$232,5,FALSE),IF(AO$4="Biomass",HLOOKUP(AO$4,'Inflated Bid Prices After Tax'!$B$224:$I$232,5,FALSE),IF(AO$4="Biodiesel",HLOOKUP(AO$4,'Inflated Bid Prices After Tax'!$B$224:$I$232,5,FALSE),IF(AO$4="LNG",HLOOKUP(AO$4,'Inflated Bid Prices After Tax'!$B$224:$I$232,5,FALSE),IF(AO$4="Bunker",HLOOKUP(AO$4,'Inflated Bid Prices After Tax'!$B$224:$I$232,5,FALSE),IF(AO$4="LFO Diesel",HLOOKUP(AO$4,'Inflated Bid Prices After Tax'!$B$224:$I$232,5,FALSE),0))))))))</f>
        <v>0</v>
      </c>
      <c r="AR17" s="309">
        <f>IF($H17=0,0,IF(AO$4="Hydro",HLOOKUP(AO$4,'Inflated Bid Prices After Tax'!$B$234:$I$240,3,FALSE),IF(AO$4="Solar",HLOOKUP(AO$4,'Inflated Bid Prices After Tax'!$B$234:$I$240,3,FALSE),IF(AO$4="Biomass",HLOOKUP(AO$4,'Inflated Bid Prices After Tax'!$B$234:$I$240,3,FALSE),IF(AO$4="Biodiesel",HLOOKUP(AO$4,'Inflated Bid Prices After Tax'!$B$234:$I$240,3,FALSE),IF(AO$4="LNG",HLOOKUP(AO$4,'Inflated Bid Prices After Tax'!$B$234:$I$240,3,FALSE),IF(AO$4="Bunker",HLOOKUP(AO$4,'Inflated Bid Prices After Tax'!$B$234:$I$240,3,FALSE),IF(AO$4="LFO Diesel",HLOOKUP(AO$4,'Inflated Bid Prices After Tax'!$B$234:$I$240,3,FALSE),0))))))))</f>
        <v>0</v>
      </c>
      <c r="AS17" s="298">
        <f t="shared" si="5"/>
        <v>0</v>
      </c>
      <c r="AT17" s="139"/>
      <c r="AU17" s="606">
        <f>IF($AU$4="Hydro",VLOOKUP($I17,'Inflated Bid Prices After Tax'!$R$15:$Y$115,2,FALSE),IF($AU$4="Solar",VLOOKUP($I17,'Inflated Bid Prices After Tax'!$R$15:$Y$115,3,FALSE),IF($AU$4="Biomass",VLOOKUP($I17,'Inflated Bid Prices After Tax'!$R$15:$Y$115,4,FALSE),IF($AU$4="Biodiesel",VLOOKUP($I17,'Inflated Bid Prices After Tax'!$R$15:$Y$115,5,FALSE),IF($AU$4="LNG",VLOOKUP($I17,'Inflated Bid Prices After Tax'!$R$15:$Y$115,6,FALSE),IF($AU$4="Bunker",VLOOKUP($I17,'Inflated Bid Prices After Tax'!$R$15:$Y$115,7,FALSE),IF($AU$4="LFO Diesel",VLOOKUP($I17,'Inflated Bid Prices After Tax'!$R$15:$Y$115,8,FALSE),0)))))))</f>
        <v>0</v>
      </c>
      <c r="AV17" s="607">
        <f>IF($AU$4="Hydro",VLOOKUP($I17,'Inflated Bid Prices After Tax'!$R$121:$Y$221,2,FALSE),IF($AU$4="Solar",VLOOKUP($I17,'Inflated Bid Prices After Tax'!$R$121:$Y$221,3,FALSE),IF($AU$4="Biomass",VLOOKUP($I17,'Inflated Bid Prices After Tax'!$R$121:$Y$221,4,FALSE),IF($AU$4="Biodiesel",VLOOKUP($I17,'Inflated Bid Prices After Tax'!$R$121:$Y$221,5,FALSE),IF($AU$4="LNG",VLOOKUP($I17,'Inflated Bid Prices After Tax'!$R$121:$Y$221,6,FALSE),IF($AU$4="Bunker",VLOOKUP($I17,'Inflated Bid Prices After Tax'!$R$121:$Y$221,7,FALSE),IF($AU$4="LFO Diesel",VLOOKUP($I17,'Inflated Bid Prices After Tax'!$R$121:$Y$221,8,FALSE),0)))))))</f>
        <v>0</v>
      </c>
      <c r="AW17" s="607">
        <f>IF($I17=0,0,IF(AU$4="Hydro",HLOOKUP(AU$4,'Inflated Bid Prices After Tax'!$B$224:$I$232,5,FALSE),IF(AU$4="Solar",HLOOKUP(AU$4,'Inflated Bid Prices After Tax'!$B$224:$I$232,5,FALSE),IF(AU$4="Biomass",HLOOKUP(AU$4,'Inflated Bid Prices After Tax'!$B$224:$I$232,5,FALSE),IF(AU$4="Biodiesel",HLOOKUP(AU$4,'Inflated Bid Prices After Tax'!$B$224:$I$232,5,FALSE),IF(AU$4="LNG",HLOOKUP(AU$4,'Inflated Bid Prices After Tax'!$B$224:$I$232,5,FALSE),IF(AU$4="Bunker",HLOOKUP(AU$4,'Inflated Bid Prices After Tax'!$B$224:$I$232,5,FALSE),IF(AU$4="LFO Diesel",HLOOKUP(AU$4,'Inflated Bid Prices After Tax'!$B$224:$I$232,5,FALSE),0))))))))</f>
        <v>0</v>
      </c>
      <c r="AX17" s="607">
        <f>IF($I17=0,0,IF(AU$4="Hydro",HLOOKUP(AU$4,'Inflated Bid Prices After Tax'!$B$234:$I$240,3,FALSE),IF(AU$4="Solar",HLOOKUP(AU$4,'Inflated Bid Prices After Tax'!$B$234:$I$240,3,FALSE),IF(AU$4="Biomass",HLOOKUP(AU$4,'Inflated Bid Prices After Tax'!$B$234:$I$240,3,FALSE),IF(AU$4="Biodiesel",HLOOKUP(AU$4,'Inflated Bid Prices After Tax'!$B$234:$I$240,3,FALSE),IF(AU$4="LNG",HLOOKUP(AU$4,'Inflated Bid Prices After Tax'!$B$234:$I$240,3,FALSE),IF(AU$4="Bunker",HLOOKUP(AU$4,'Inflated Bid Prices After Tax'!$B$234:$I$240,3,FALSE),IF(AU$4="LFO Diesel",HLOOKUP(AU$4,'Inflated Bid Prices After Tax'!$B$234:$I$240,3,FALSE),0))))))))</f>
        <v>0</v>
      </c>
      <c r="AY17" s="608">
        <f t="shared" si="6"/>
        <v>0</v>
      </c>
      <c r="AZ17" s="139"/>
      <c r="BA17" s="106"/>
      <c r="BB17" s="648" t="s">
        <v>46</v>
      </c>
      <c r="BC17" s="649">
        <f>IF(C17=0,O17,O17*'Available Energy and Dispatch'!N23*1000)</f>
        <v>0</v>
      </c>
      <c r="BD17" s="649">
        <f>IF(D17=0,U17,U17*'Available Energy and Dispatch'!O23*1000)</f>
        <v>0</v>
      </c>
      <c r="BE17" s="649">
        <f>IF(E17=0,AA17,AA17*'Available Energy and Dispatch'!P23*1000)</f>
        <v>0</v>
      </c>
      <c r="BF17" s="649">
        <f>IF(F17=0,AG17,AG17*'Available Energy and Dispatch'!Q23*1000)</f>
        <v>0</v>
      </c>
      <c r="BG17" s="649">
        <f>IF(G17=0,AM17,AM17*'Available Energy and Dispatch'!R23*1000)</f>
        <v>0</v>
      </c>
      <c r="BH17" s="649">
        <f>IF(H17=0,AS17,AS17*'Available Energy and Dispatch'!S23*1000)</f>
        <v>0</v>
      </c>
      <c r="BI17" s="649">
        <f>IF(I17=0,AY17,AY17*'Available Energy and Dispatch'!T23*1000)</f>
        <v>0</v>
      </c>
      <c r="BJ17" s="662">
        <f t="shared" si="0"/>
        <v>0</v>
      </c>
      <c r="BK17" s="655"/>
    </row>
    <row r="18" spans="2:63" x14ac:dyDescent="0.25">
      <c r="B18" s="530" t="s">
        <v>47</v>
      </c>
      <c r="C18" s="523">
        <f>ROUND(IFERROR(('Available Energy and Dispatch'!N24/((IF(C$5="Solar",(SUMIFS('Dependable Capacity'!$F$9:$F$14,'Dependable Capacity'!$C$9:$C$14,$B$8)*'Available Energy and Dispatch'!$C24),HLOOKUP(C$5,'Dependable Capacity'!$I$3:$P$9,3,FALSE)*'Available Energy and Dispatch'!$C24))))/C$6,0),2)</f>
        <v>0</v>
      </c>
      <c r="D18" s="523">
        <f>ROUND(IFERROR(('Available Energy and Dispatch'!O24/((IF(D$5="Solar",(SUMIFS('Dependable Capacity'!$F$9:$F$14,'Dependable Capacity'!$C$9:$C$14,$B$8)*'Available Energy and Dispatch'!$C24),HLOOKUP(D$5,'Dependable Capacity'!$I$3:$P$9,3,FALSE)*'Available Energy and Dispatch'!$C24))))/D$6,0),2)</f>
        <v>0</v>
      </c>
      <c r="E18" s="523">
        <f>ROUND(IFERROR(('Available Energy and Dispatch'!P24/((IF(E$5="Solar",(SUMIFS('Dependable Capacity'!$F$9:$F$14,'Dependable Capacity'!$C$9:$C$14,$B$8)*'Available Energy and Dispatch'!$C24),HLOOKUP(E$5,'Dependable Capacity'!$I$3:$P$9,3,FALSE)*'Available Energy and Dispatch'!$C24))))/E$6,0),2)</f>
        <v>0</v>
      </c>
      <c r="F18" s="523">
        <f>ROUND(IFERROR(('Available Energy and Dispatch'!Q24/((IF(F$5="Solar",(SUMIFS('Dependable Capacity'!$F$9:$F$14,'Dependable Capacity'!$C$9:$C$14,$B$8)*'Available Energy and Dispatch'!$C24),HLOOKUP(F$5,'Dependable Capacity'!$I$3:$P$9,3,FALSE)*'Available Energy and Dispatch'!$C24))))/F$6,0),2)</f>
        <v>0</v>
      </c>
      <c r="G18" s="523">
        <f>ROUND(IFERROR(('Available Energy and Dispatch'!R24/((IF(G$5="Solar",(SUMIFS('Dependable Capacity'!$F$9:$F$14,'Dependable Capacity'!$C$9:$C$14,$B$8)*'Available Energy and Dispatch'!$C24),HLOOKUP(G$5,'Dependable Capacity'!$I$3:$P$9,3,FALSE)*'Available Energy and Dispatch'!$C24))))/G$6,0),2)</f>
        <v>0</v>
      </c>
      <c r="H18" s="523">
        <f>ROUND(IFERROR(('Available Energy and Dispatch'!S24/((IF(H$5="Solar",(SUMIFS('Dependable Capacity'!$F$9:$F$14,'Dependable Capacity'!$C$9:$C$14,$B$8)*'Available Energy and Dispatch'!$C24),HLOOKUP(H$5,'Dependable Capacity'!$I$3:$P$9,3,FALSE)*'Available Energy and Dispatch'!$C24))))/H$6,0),2)</f>
        <v>0</v>
      </c>
      <c r="I18" s="524">
        <f>ROUND(IFERROR(('Available Energy and Dispatch'!T24/((IF(I$5="Solar",(SUMIFS('Dependable Capacity'!$F$9:$F$14,'Dependable Capacity'!$C$9:$C$14,$B$8)*'Available Energy and Dispatch'!$C24),HLOOKUP(I$5,'Dependable Capacity'!$I$3:$P$9,3,FALSE)*'Available Energy and Dispatch'!$C24))))/I$6,0),2)</f>
        <v>0</v>
      </c>
      <c r="J18" s="106"/>
      <c r="K18" s="542">
        <f>IF(K$4="Hydro",VLOOKUP($C18,'Inflated Bid Prices After Tax'!$R$15:$Y$115,2,FALSE),IF(K$4="Solar",VLOOKUP($C18,'Inflated Bid Prices After Tax'!$R$15:$Y$115,3,FALSE),IF(K$4="Biomass",VLOOKUP($C18,'Inflated Bid Prices After Tax'!$R$15:$Y$115,4,FALSE),IF(K$4="Biodiesel",VLOOKUP($C18,'Inflated Bid Prices After Tax'!$R$15:$Y$115,5,FALSE),IF($K$4="LNG",VLOOKUP($C18,'Inflated Bid Prices After Tax'!$R$15:$Y$115,6,FALSE),IF(K$4="Bunker",VLOOKUP($C18,'Inflated Bid Prices After Tax'!$R$15:$Y$115,7,FALSE),IF(K$4="LFO Diesel",VLOOKUP($C18,'Inflated Bid Prices After Tax'!$R$15:$Y$115,8,FALSE),0)))))))</f>
        <v>0</v>
      </c>
      <c r="L18" s="543">
        <f>IF(K$4="Hydro",VLOOKUP($C18,'Inflated Bid Prices After Tax'!$R$121:$Y$221,2,FALSE),IF(K$4="Solar",VLOOKUP($C18,'Inflated Bid Prices After Tax'!$R$121:$Y$221,3,FALSE),IF(K$4="Biomass",VLOOKUP($C18,'Inflated Bid Prices After Tax'!$R$121:$Y$221,4,FALSE),IF(K$4="Biodiesel",VLOOKUP($C18,'Inflated Bid Prices After Tax'!$R$121:$Y$221,5,FALSE),IF(K$4="LNG",VLOOKUP($C18,'Inflated Bid Prices After Tax'!$R$121:$Y$221,6,FALSE),IF(K$4="Bunker",VLOOKUP($C18,'Inflated Bid Prices After Tax'!$R$121:$Y$221,7,FALSE),IF(K$4="LFO Diesel",VLOOKUP($C18,'Inflated Bid Prices After Tax'!$R$121:$Y$221,8,FALSE),0)))))))</f>
        <v>0</v>
      </c>
      <c r="M18" s="543">
        <f>IF($C18=0,0,IF(K$4="Hydro",HLOOKUP(K$4,'Inflated Bid Prices After Tax'!$B$224:$I$232,5,FALSE),IF(K$4="Solar",HLOOKUP(K$4,'Inflated Bid Prices After Tax'!$B$224:$I$232,5,FALSE),IF(K$4="Biomass",HLOOKUP(K$4,'Inflated Bid Prices After Tax'!$B$224:$I$232,5,FALSE),IF(K$4="Biodiesel",HLOOKUP(K$4,'Inflated Bid Prices After Tax'!$B$224:$I$232,5,FALSE),IF(K$4="LNG",HLOOKUP(K$4,'Inflated Bid Prices After Tax'!$B$224:$I$232,5,FALSE),IF(K$4="Bunker",HLOOKUP(K$4,'Inflated Bid Prices After Tax'!$B$224:$I$232,5,FALSE),IF(K$4="LFO Diesel",HLOOKUP(K$4,'Inflated Bid Prices After Tax'!$B$224:$I$232,5,FALSE),0))))))))</f>
        <v>0</v>
      </c>
      <c r="N18" s="543">
        <f>IF($C18=0,0,IF(K$4="Hydro",HLOOKUP(K$4,'Inflated Bid Prices After Tax'!$B$234:$I$240,3,FALSE),IF(K$4="Solar",HLOOKUP(K$4,'Inflated Bid Prices After Tax'!$B$234:$I$240,3,FALSE),IF(K$4="Biomass",HLOOKUP(K$4,'Inflated Bid Prices After Tax'!$B$234:$I$240,3,FALSE),IF(K$4="Biodiesel",HLOOKUP(K$4,'Inflated Bid Prices After Tax'!$B$234:$I$240,3,FALSE),IF(K$4="LNG",HLOOKUP(K$4,'Inflated Bid Prices After Tax'!$B$234:$I$240,3,FALSE),IF(K$4="Bunker",HLOOKUP(K$4,'Inflated Bid Prices After Tax'!$B$234:$I$240,3,FALSE),IF(K$4="LFO Diesel",HLOOKUP(K$4,'Inflated Bid Prices After Tax'!$B$235:$I$240,3,FALSE),0))))))))</f>
        <v>0</v>
      </c>
      <c r="O18" s="544">
        <f t="shared" si="7"/>
        <v>0</v>
      </c>
      <c r="P18" s="139"/>
      <c r="Q18" s="554">
        <f>IF($Q$4="Hydro",VLOOKUP($D18,'Inflated Bid Prices After Tax'!$R$15:$Y$115,2,FALSE),IF($Q$4="Solar",VLOOKUP($D18,'Inflated Bid Prices After Tax'!$R$15:$Y$115,3,FALSE),IF($Q$4="Biomass",VLOOKUP($D18,'Inflated Bid Prices After Tax'!$R$15:$Y$115,4,FALSE),IF($Q$4="Biodiesel",VLOOKUP($D18,'Inflated Bid Prices After Tax'!$R$15:$Y$115,5,FALSE),IF($Q$4="LNG",VLOOKUP($D18,'Inflated Bid Prices After Tax'!$R$15:$Y$115,6,FALSE),IF($Q$4="Bunker",VLOOKUP($D18,'Inflated Bid Prices After Tax'!$R$15:$Y$115,7,FALSE),IF($Q$4="LFO Diesel",VLOOKUP($D18,'Inflated Bid Prices After Tax'!$R$15:$Y$115,8,FALSE),0)))))))</f>
        <v>0</v>
      </c>
      <c r="R18" s="555">
        <f>IF($Q$4="Hydro",VLOOKUP($D18,'Inflated Bid Prices After Tax'!$R$121:$Y$221,2,FALSE),IF($Q$4="Solar",VLOOKUP($D18,'Inflated Bid Prices After Tax'!$R$121:$Y$221,3,FALSE),IF($Q$4="Biomass",VLOOKUP($D18,'Inflated Bid Prices After Tax'!$R$121:$Y$221,4,FALSE),IF($Q$4="Biodiesel",VLOOKUP($D18,'Inflated Bid Prices After Tax'!$R$121:$Y$221,5,FALSE),IF($Q$4="LNG",VLOOKUP($D18,'Inflated Bid Prices After Tax'!$R$121:$Y$221,6,FALSE),IF($Q$4="Bunker",VLOOKUP($D18,'Inflated Bid Prices After Tax'!$R$121:$Y$221,7,FALSE),IF($Q$4="LFO Diesel",VLOOKUP($D18,'Inflated Bid Prices After Tax'!$R$121:$Y$221,8,FALSE),0)))))))</f>
        <v>0</v>
      </c>
      <c r="S18" s="555">
        <f>IF($D18=0,0,IF(Q$4="Hydro",HLOOKUP(Q$4,'Inflated Bid Prices After Tax'!$B$224:$I$232,5,FALSE),IF(Q$4="Solar",HLOOKUP(Q$4,'Inflated Bid Prices After Tax'!$B$224:$I$232,5,FALSE),IF(Q$4="Biomass",HLOOKUP(Q$4,'Inflated Bid Prices After Tax'!$B$224:$I$232,5,FALSE),IF(Q$4="Biodiesel",HLOOKUP(Q$4,'Inflated Bid Prices After Tax'!$B$224:$I$232,5,FALSE),IF(Q$4="LNG",HLOOKUP(Q$4,'Inflated Bid Prices After Tax'!$B$224:$I$232,5,FALSE),IF(Q$4="Bunker",HLOOKUP(Q$4,'Inflated Bid Prices After Tax'!$B$224:$I$232,5,FALSE),IF(Q$4="LFO Diesel",HLOOKUP(Q$4,'Inflated Bid Prices After Tax'!$B$224:$I$232,5,FALSE),0))))))))</f>
        <v>0</v>
      </c>
      <c r="T18" s="555">
        <f>IF($D18=0,0,IF(Q$4="Hydro",HLOOKUP(Q$4,'Inflated Bid Prices After Tax'!$B$234:$I$240,3,FALSE),IF(Q$4="Solar",HLOOKUP(Q$4,'Inflated Bid Prices After Tax'!$B$234:$I$240,3,FALSE),IF(Q$4="Biomass",HLOOKUP(Q$4,'Inflated Bid Prices After Tax'!$B$234:$I$240,3,FALSE),IF(Q$4="Biodiesel",HLOOKUP(Q$4,'Inflated Bid Prices After Tax'!$B$234:$I$240,3,FALSE),IF(Q$4="LNG",HLOOKUP(Q$4,'Inflated Bid Prices After Tax'!$B$234:$I$240,3,FALSE),IF(Q$4="Bunker",HLOOKUP(Q$4,'Inflated Bid Prices After Tax'!$B$234:$I$240,3,FALSE),IF(Q$4="LFO Diesel",HLOOKUP(Q$4,'Inflated Bid Prices After Tax'!$B$234:$I$240,3,FALSE),0))))))))</f>
        <v>0</v>
      </c>
      <c r="U18" s="556">
        <f t="shared" si="1"/>
        <v>0</v>
      </c>
      <c r="V18" s="139"/>
      <c r="W18" s="566">
        <f>IF($W$4="Hydro",VLOOKUP($E18,'Inflated Bid Prices After Tax'!$R$15:$Y$115,2,FALSE),IF($W$4="Solar",VLOOKUP($E18,'Inflated Bid Prices After Tax'!$R$15:$Y$115,3,FALSE),IF($W$4="Biomass",VLOOKUP($E18,'Inflated Bid Prices After Tax'!$R$15:$Y$115,4,FALSE),IF($W$4="Biodiesel",VLOOKUP($E18,'Inflated Bid Prices After Tax'!$R$15:$Y$115,5,FALSE),IF($W$4="LNG",VLOOKUP($E18,'Inflated Bid Prices After Tax'!$R$15:$Y$115,6,FALSE),IF($W$4="Bunker",VLOOKUP($E18,'Inflated Bid Prices After Tax'!$R$15:$Y$115,7,FALSE),IF($W$4="LFO Diesel",VLOOKUP($E18,'Inflated Bid Prices After Tax'!$R$15:$Y$115,8,FALSE),0)))))))</f>
        <v>0</v>
      </c>
      <c r="X18" s="567">
        <f>IF($W$4="Hydro",VLOOKUP($E18,'Inflated Bid Prices After Tax'!$R$121:$Y$221,2,FALSE),IF($W$4="Solar",VLOOKUP($E18,'Inflated Bid Prices After Tax'!$R$121:$Y$221,3,FALSE),IF($W$4="Biomass",VLOOKUP($E18,'Inflated Bid Prices After Tax'!$R$121:$Y$221,4,FALSE),IF($W$4="Biodiesel",VLOOKUP($E18,'Inflated Bid Prices After Tax'!$R$121:$Y$221,5,FALSE),IF($W$4="LNG",VLOOKUP($E18,'Inflated Bid Prices After Tax'!$R$121:$Y$221,6,FALSE),IF($W$4="Bunker",VLOOKUP($E18,'Inflated Bid Prices After Tax'!$R$121:$Y$221,7,FALSE),IF($W$4="LFO Diesel",VLOOKUP($E18,'Inflated Bid Prices After Tax'!$R$121:$Y$221,8,FALSE),0)))))))</f>
        <v>0</v>
      </c>
      <c r="Y18" s="567">
        <f>IF($E18=0,0,IF(W$4="Hydro",HLOOKUP(W$4,'Inflated Bid Prices After Tax'!$B$224:$I$232,5,FALSE),IF(W$4="Solar",HLOOKUP(W$4,'Inflated Bid Prices After Tax'!$B$224:$I$232,5,FALSE),IF(W$4="Biomass",HLOOKUP(W$4,'Inflated Bid Prices After Tax'!$B$224:$I$232,5,FALSE),IF(W$4="Biodiesel",HLOOKUP(W$4,'Inflated Bid Prices After Tax'!$B$224:$I$232,5,FALSE),IF(W$4="LNG",HLOOKUP(W$4,'Inflated Bid Prices After Tax'!$B$224:$I$232,5,FALSE),IF(W$4="Bunker",HLOOKUP(W$4,'Inflated Bid Prices After Tax'!$B$224:$I$232,5,FALSE),IF(W$4="LFO Diesel",HLOOKUP(W$4,'Inflated Bid Prices After Tax'!$B$224:$I$232,5,FALSE),0))))))))</f>
        <v>0</v>
      </c>
      <c r="Z18" s="567">
        <f>IF($E18=0,0,IF(W$4="Hydro",HLOOKUP(W$4,'Inflated Bid Prices After Tax'!$B$234:$I$240,3,FALSE),IF(W$4="Solar",HLOOKUP(W$4,'Inflated Bid Prices After Tax'!$B$234:$I$240,3,FALSE),IF(W$4="Biomass",HLOOKUP(W$4,'Inflated Bid Prices After Tax'!$B$234:$I$240,3,FALSE),IF(W$4="Biodiesel",HLOOKUP(W$4,'Inflated Bid Prices After Tax'!$B$234:$I$240,3,FALSE),IF(W$4="LNG",HLOOKUP(W$4,'Inflated Bid Prices After Tax'!$B$234:$I$240,3,FALSE),IF(W$4="Bunker",HLOOKUP(W$4,'Inflated Bid Prices After Tax'!$B$234:$I$240,3,FALSE),IF(W$4="LFO Diesel",HLOOKUP(W$4,'Inflated Bid Prices After Tax'!$B$234:$I$240,3,FALSE),0))))))))</f>
        <v>0</v>
      </c>
      <c r="AA18" s="568">
        <f t="shared" si="2"/>
        <v>0</v>
      </c>
      <c r="AB18" s="139"/>
      <c r="AC18" s="578">
        <f>IF($AC$4="Hydro",VLOOKUP($F18,'Inflated Bid Prices After Tax'!$R$15:$Y$115,2,FALSE),IF($AC$4="Solar",VLOOKUP($F18,'Inflated Bid Prices After Tax'!$R$15:$Y$115,3,FALSE),IF($AC$4="Biomass",VLOOKUP($F18,'Inflated Bid Prices After Tax'!$R$15:$Y$115,4,FALSE),IF($AC$4="Biodiesel",VLOOKUP($F18,'Inflated Bid Prices After Tax'!$R$15:$Y$115,5,FALSE),IF($AC$4="LNG",VLOOKUP($F18,'Inflated Bid Prices After Tax'!$R$15:$Y$115,6,FALSE),IF($AC$4="Bunker",VLOOKUP($F18,'Inflated Bid Prices After Tax'!$R$15:$Y$115,7,FALSE),IF($AC$4="LFO Diesel",VLOOKUP($F18,'Inflated Bid Prices After Tax'!$R$15:$Y$115,8,FALSE),0)))))))</f>
        <v>0</v>
      </c>
      <c r="AD18" s="579">
        <f>IF($AC$4="Hydro",VLOOKUP($F18,'Inflated Bid Prices After Tax'!$R$121:$Y$221,2,FALSE),IF($AC$4="Solar",VLOOKUP($F18,'Inflated Bid Prices After Tax'!$R$121:$Y$221,3,FALSE),IF($AC$4="Biomass",VLOOKUP($F18,'Inflated Bid Prices After Tax'!$R$121:$Y$221,4,FALSE),IF($AC$4="Biodiesel",VLOOKUP($F18,'Inflated Bid Prices After Tax'!$R$121:$Y$221,5,FALSE),IF($AC$4="LNG",VLOOKUP($F18,'Inflated Bid Prices After Tax'!$R$121:$Y$221,6,FALSE),IF($AC$4="Bunker",VLOOKUP($F18,'Inflated Bid Prices After Tax'!$R$121:$Y$221,7,FALSE),IF($AC$4="LFO Diesel",VLOOKUP($F18,'Inflated Bid Prices After Tax'!$R$121:$Y$221,8,FALSE),0)))))))</f>
        <v>0</v>
      </c>
      <c r="AE18" s="579">
        <f>IF($F18=0,0,IF(AC$4="Hydro",HLOOKUP(AC$4,'Inflated Bid Prices After Tax'!$B$224:$I$232,5,FALSE),IF(AC$4="Solar",HLOOKUP(AC$4,'Inflated Bid Prices After Tax'!$B$224:$I$232,5,FALSE),IF(AC$4="Biomass",HLOOKUP(AC$4,'Inflated Bid Prices After Tax'!$B$224:$I$232,5,FALSE),IF(AC$4="Biodiesel",HLOOKUP(AC$4,'Inflated Bid Prices After Tax'!$B$224:$I$232,5,FALSE),IF(AC$4="LNG",HLOOKUP(AC$4,'Inflated Bid Prices After Tax'!$B$224:$I$232,5,FALSE),IF(AC$4="Bunker",HLOOKUP(AC$4,'Inflated Bid Prices After Tax'!$B$224:$I$232,5,FALSE),IF(AC$4="LFO Diesel",HLOOKUP(AC$4,'Inflated Bid Prices After Tax'!$B$224:$I$232,5,FALSE),0))))))))</f>
        <v>0</v>
      </c>
      <c r="AF18" s="579">
        <f>IF($F18=0,0,IF(AC$4="Hydro",HLOOKUP(AC$4,'Inflated Bid Prices After Tax'!$B$234:$I$240,3,FALSE),IF(AC$4="Solar",HLOOKUP(AC$4,'Inflated Bid Prices After Tax'!$B$234:$I$240,3,FALSE),IF(AC$4="Biomass",HLOOKUP(AC$4,'Inflated Bid Prices After Tax'!$B$234:$I$240,3,FALSE),IF(AC$4="Biodiesel",HLOOKUP(AC$4,'Inflated Bid Prices After Tax'!$B$234:$I$240,3,FALSE),IF(AC$4="LNG",HLOOKUP(AC$4,'Inflated Bid Prices After Tax'!$B$234:$I$240,3,FALSE),IF(AC$4="Bunker",HLOOKUP(AC$4,'Inflated Bid Prices After Tax'!$B$234:$I$240,3,FALSE),IF(AC$4="LFO Diesel",HLOOKUP(AC$4,'Inflated Bid Prices After Tax'!$B$234:$I$240,3,FALSE),0))))))))</f>
        <v>0</v>
      </c>
      <c r="AG18" s="580">
        <f t="shared" si="3"/>
        <v>0</v>
      </c>
      <c r="AH18" s="139"/>
      <c r="AI18" s="590">
        <f>IF($AI$4="Hydro",VLOOKUP($G18,'Inflated Bid Prices After Tax'!$R$15:$Y$115,2,FALSE),IF($AI$4="Solar",VLOOKUP($G18,'Inflated Bid Prices After Tax'!$R$15:$Y$115,3,FALSE),IF($AI$4="Biomass",VLOOKUP($G18,'Inflated Bid Prices After Tax'!$R$15:$Y$115,4,FALSE),IF($AI$4="Biodiesel",VLOOKUP($G18,'Inflated Bid Prices After Tax'!$R$15:$Y$115,5,FALSE),IF($AI$4="LNG",VLOOKUP($G18,'Inflated Bid Prices After Tax'!$R$15:$Y$115,6,FALSE),IF($AI$4="Bunker",VLOOKUP($G18,'Inflated Bid Prices After Tax'!$R$15:$Y$115,7,FALSE),IF($AI$4="LFO Diesel",VLOOKUP($G18,'Inflated Bid Prices After Tax'!$R$15:$Y$115,8,FALSE),0)))))))</f>
        <v>0</v>
      </c>
      <c r="AJ18" s="591">
        <f>IF($AI$4="Hydro",VLOOKUP($G18,'Inflated Bid Prices After Tax'!$R$121:$Y$221,2,FALSE),IF($AI$4="Solar",VLOOKUP($G18,'Inflated Bid Prices After Tax'!$R$121:$Y$221,3,FALSE),IF($AI$4="Biomass",VLOOKUP($G18,'Inflated Bid Prices After Tax'!$R$121:$Y$221,4,FALSE),IF($AI$4="Biodiesel",VLOOKUP($G18,'Inflated Bid Prices After Tax'!$R$121:$Y$221,5,FALSE),IF($AI$4="LNG",VLOOKUP($G18,'Inflated Bid Prices After Tax'!$R$121:$Y$221,6,FALSE),IF($AI$4="Bunker",VLOOKUP($G18,'Inflated Bid Prices After Tax'!$R$121:$Y$221,7,FALSE),IF($AI$4="LFO Diesel",VLOOKUP($G18,'Inflated Bid Prices After Tax'!$R$121:$Y$221,8,FALSE),0)))))))</f>
        <v>0</v>
      </c>
      <c r="AK18" s="591">
        <f>IF($G18=0,0,IF(AI$4="Hydro",HLOOKUP(AI$4,'Inflated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18" s="591">
        <f>IF($G18=0,0,IF(AI$4="Hydro",HLOOKUP(AI$4,'Inflated Bid Prices After Tax'!$B$234:$I$240,3,FALSE),IF(AI$4="Solar",HLOOKUP(AI$4,'Inflated Bid Prices After Tax'!$B$234:$I$240,3,FALSE),IF(AI$4="Biomass",HLOOKUP(AI$4,'Inflated Bid Prices After Tax'!$B$234:$I$240,3,FALSE),IF(AI$4="Biodiesel",HLOOKUP(AI$4,'Inflated Bid Prices After Tax'!$B$234:$I$240,3,FALSE),IF(AI$4="LNG",HLOOKUP(AI$4,'Inflated Bid Prices After Tax'!$B$234:$I$240,3,FALSE),IF(AI$4="Bunker",HLOOKUP(AI$4,'Inflated Bid Prices After Tax'!$B$234:$I$240,3,FALSE),IF(AI$4="LFO Diesel",HLOOKUP(AI$4,'Inflated Bid Prices After Tax'!$B$234:$I$240,3,FALSE),0))))))))</f>
        <v>0</v>
      </c>
      <c r="AM18" s="592">
        <f t="shared" si="4"/>
        <v>0</v>
      </c>
      <c r="AN18" s="139"/>
      <c r="AO18" s="598">
        <f>IF($AO$4="Hydro",VLOOKUP($H18,'Inflated Bid Prices After Tax'!$R$15:$Y$115,2,FALSE),IF($AO$4="Solar",VLOOKUP($H18,'Inflated Bid Prices After Tax'!$R$15:$Y$115,3,FALSE),IF($AO$4="Biomass",VLOOKUP($H18,'Inflated Bid Prices After Tax'!$R$15:$Y$115,4,FALSE),IF($AO$4="Biodiesel",VLOOKUP($H18,'Inflated Bid Prices After Tax'!$R$15:$Y$115,5,FALSE),IF($AO$4="LNG",VLOOKUP($H18,'Inflated Bid Prices After Tax'!$R$15:$Y$115,6,FALSE),IF($AO$4="Bunker",VLOOKUP($H18,'Inflated Bid Prices After Tax'!$R$15:$Y$115,7,FALSE),IF($AO$4="LFO Diesel",VLOOKUP($H18,'Inflated Bid Prices After Tax'!$R$15:$Y$115,8,FALSE),0)))))))</f>
        <v>0</v>
      </c>
      <c r="AP18" s="309">
        <f>IF($AO$4="Hydro",VLOOKUP($H18,'Inflated Bid Prices After Tax'!$R$121:$Y$221,2,FALSE),IF($AO$4="Solar",VLOOKUP($H18,'Inflated Bid Prices After Tax'!$R$121:$Y$221,3,FALSE),IF($AO$4="Biomass",VLOOKUP($H18,'Inflated Bid Prices After Tax'!$R$121:$Y$221,4,FALSE),IF($AO$4="Biodiesel",VLOOKUP($H18,'Inflated Bid Prices After Tax'!$R$121:$Y$221,5,FALSE),IF($AO$4="LNG",VLOOKUP($H18,'Inflated Bid Prices After Tax'!$R$121:$Y$221,6,FALSE),IF($AO$4="Bunker",VLOOKUP($H18,'Inflated Bid Prices After Tax'!$R$121:$Y$221,7,FALSE),IF($AO$4="LFO Diesel",VLOOKUP($H18,'Inflated Bid Prices After Tax'!$R$121:$Y$221,8,FALSE),0)))))))</f>
        <v>0</v>
      </c>
      <c r="AQ18" s="309">
        <f>IF($H18=0,0,IF(AO$4="Hydro",HLOOKUP(AO$4,'Inflated Bid Prices After Tax'!$B$224:$I$232,5,FALSE),IF(AO$4="Solar",HLOOKUP(AO$4,'Inflated Bid Prices After Tax'!$B$224:$I$232,5,FALSE),IF(AO$4="Biomass",HLOOKUP(AO$4,'Inflated Bid Prices After Tax'!$B$224:$I$232,5,FALSE),IF(AO$4="Biodiesel",HLOOKUP(AO$4,'Inflated Bid Prices After Tax'!$B$224:$I$232,5,FALSE),IF(AO$4="LNG",HLOOKUP(AO$4,'Inflated Bid Prices After Tax'!$B$224:$I$232,5,FALSE),IF(AO$4="Bunker",HLOOKUP(AO$4,'Inflated Bid Prices After Tax'!$B$224:$I$232,5,FALSE),IF(AO$4="LFO Diesel",HLOOKUP(AO$4,'Inflated Bid Prices After Tax'!$B$224:$I$232,5,FALSE),0))))))))</f>
        <v>0</v>
      </c>
      <c r="AR18" s="309">
        <f>IF($H18=0,0,IF(AO$4="Hydro",HLOOKUP(AO$4,'Inflated Bid Prices After Tax'!$B$234:$I$240,3,FALSE),IF(AO$4="Solar",HLOOKUP(AO$4,'Inflated Bid Prices After Tax'!$B$234:$I$240,3,FALSE),IF(AO$4="Biomass",HLOOKUP(AO$4,'Inflated Bid Prices After Tax'!$B$234:$I$240,3,FALSE),IF(AO$4="Biodiesel",HLOOKUP(AO$4,'Inflated Bid Prices After Tax'!$B$234:$I$240,3,FALSE),IF(AO$4="LNG",HLOOKUP(AO$4,'Inflated Bid Prices After Tax'!$B$234:$I$240,3,FALSE),IF(AO$4="Bunker",HLOOKUP(AO$4,'Inflated Bid Prices After Tax'!$B$234:$I$240,3,FALSE),IF(AO$4="LFO Diesel",HLOOKUP(AO$4,'Inflated Bid Prices After Tax'!$B$234:$I$240,3,FALSE),0))))))))</f>
        <v>0</v>
      </c>
      <c r="AS18" s="298">
        <f t="shared" si="5"/>
        <v>0</v>
      </c>
      <c r="AT18" s="139"/>
      <c r="AU18" s="606">
        <f>IF($AU$4="Hydro",VLOOKUP($I18,'Inflated Bid Prices After Tax'!$R$15:$Y$115,2,FALSE),IF($AU$4="Solar",VLOOKUP($I18,'Inflated Bid Prices After Tax'!$R$15:$Y$115,3,FALSE),IF($AU$4="Biomass",VLOOKUP($I18,'Inflated Bid Prices After Tax'!$R$15:$Y$115,4,FALSE),IF($AU$4="Biodiesel",VLOOKUP($I18,'Inflated Bid Prices After Tax'!$R$15:$Y$115,5,FALSE),IF($AU$4="LNG",VLOOKUP($I18,'Inflated Bid Prices After Tax'!$R$15:$Y$115,6,FALSE),IF($AU$4="Bunker",VLOOKUP($I18,'Inflated Bid Prices After Tax'!$R$15:$Y$115,7,FALSE),IF($AU$4="LFO Diesel",VLOOKUP($I18,'Inflated Bid Prices After Tax'!$R$15:$Y$115,8,FALSE),0)))))))</f>
        <v>0</v>
      </c>
      <c r="AV18" s="607">
        <f>IF($AU$4="Hydro",VLOOKUP($I18,'Inflated Bid Prices After Tax'!$R$121:$Y$221,2,FALSE),IF($AU$4="Solar",VLOOKUP($I18,'Inflated Bid Prices After Tax'!$R$121:$Y$221,3,FALSE),IF($AU$4="Biomass",VLOOKUP($I18,'Inflated Bid Prices After Tax'!$R$121:$Y$221,4,FALSE),IF($AU$4="Biodiesel",VLOOKUP($I18,'Inflated Bid Prices After Tax'!$R$121:$Y$221,5,FALSE),IF($AU$4="LNG",VLOOKUP($I18,'Inflated Bid Prices After Tax'!$R$121:$Y$221,6,FALSE),IF($AU$4="Bunker",VLOOKUP($I18,'Inflated Bid Prices After Tax'!$R$121:$Y$221,7,FALSE),IF($AU$4="LFO Diesel",VLOOKUP($I18,'Inflated Bid Prices After Tax'!$R$121:$Y$221,8,FALSE),0)))))))</f>
        <v>0</v>
      </c>
      <c r="AW18" s="607">
        <f>IF($I18=0,0,IF(AU$4="Hydro",HLOOKUP(AU$4,'Inflated Bid Prices After Tax'!$B$224:$I$232,5,FALSE),IF(AU$4="Solar",HLOOKUP(AU$4,'Inflated Bid Prices After Tax'!$B$224:$I$232,5,FALSE),IF(AU$4="Biomass",HLOOKUP(AU$4,'Inflated Bid Prices After Tax'!$B$224:$I$232,5,FALSE),IF(AU$4="Biodiesel",HLOOKUP(AU$4,'Inflated Bid Prices After Tax'!$B$224:$I$232,5,FALSE),IF(AU$4="LNG",HLOOKUP(AU$4,'Inflated Bid Prices After Tax'!$B$224:$I$232,5,FALSE),IF(AU$4="Bunker",HLOOKUP(AU$4,'Inflated Bid Prices After Tax'!$B$224:$I$232,5,FALSE),IF(AU$4="LFO Diesel",HLOOKUP(AU$4,'Inflated Bid Prices After Tax'!$B$224:$I$232,5,FALSE),0))))))))</f>
        <v>0</v>
      </c>
      <c r="AX18" s="607">
        <f>IF($I18=0,0,IF(AU$4="Hydro",HLOOKUP(AU$4,'Inflated Bid Prices After Tax'!$B$234:$I$240,3,FALSE),IF(AU$4="Solar",HLOOKUP(AU$4,'Inflated Bid Prices After Tax'!$B$234:$I$240,3,FALSE),IF(AU$4="Biomass",HLOOKUP(AU$4,'Inflated Bid Prices After Tax'!$B$234:$I$240,3,FALSE),IF(AU$4="Biodiesel",HLOOKUP(AU$4,'Inflated Bid Prices After Tax'!$B$234:$I$240,3,FALSE),IF(AU$4="LNG",HLOOKUP(AU$4,'Inflated Bid Prices After Tax'!$B$234:$I$240,3,FALSE),IF(AU$4="Bunker",HLOOKUP(AU$4,'Inflated Bid Prices After Tax'!$B$234:$I$240,3,FALSE),IF(AU$4="LFO Diesel",HLOOKUP(AU$4,'Inflated Bid Prices After Tax'!$B$234:$I$240,3,FALSE),0))))))))</f>
        <v>0</v>
      </c>
      <c r="AY18" s="608">
        <f t="shared" si="6"/>
        <v>0</v>
      </c>
      <c r="AZ18" s="139"/>
      <c r="BA18" s="106"/>
      <c r="BB18" s="648" t="s">
        <v>47</v>
      </c>
      <c r="BC18" s="649">
        <f>IF(C18=0,O18,O18*'Available Energy and Dispatch'!N24*1000)</f>
        <v>0</v>
      </c>
      <c r="BD18" s="649">
        <f>IF(D18=0,U18,U18*'Available Energy and Dispatch'!O24*1000)</f>
        <v>0</v>
      </c>
      <c r="BE18" s="649">
        <f>IF(E18=0,AA18,AA18*'Available Energy and Dispatch'!P24*1000)</f>
        <v>0</v>
      </c>
      <c r="BF18" s="649">
        <f>IF(F18=0,AG18,AG18*'Available Energy and Dispatch'!Q24*1000)</f>
        <v>0</v>
      </c>
      <c r="BG18" s="649">
        <f>IF(G18=0,AM18,AM18*'Available Energy and Dispatch'!R24*1000)</f>
        <v>0</v>
      </c>
      <c r="BH18" s="649">
        <f>IF(H18=0,AS18,AS18*'Available Energy and Dispatch'!S24*1000)</f>
        <v>0</v>
      </c>
      <c r="BI18" s="649">
        <f>IF(I18=0,AY18,AY18*'Available Energy and Dispatch'!T24*1000)</f>
        <v>0</v>
      </c>
      <c r="BJ18" s="662">
        <f t="shared" si="0"/>
        <v>0</v>
      </c>
      <c r="BK18" s="655"/>
    </row>
    <row r="19" spans="2:63" x14ac:dyDescent="0.25">
      <c r="B19" s="530" t="s">
        <v>48</v>
      </c>
      <c r="C19" s="523">
        <f>ROUND(IFERROR(('Available Energy and Dispatch'!N25/((IF(C$5="Solar",(SUMIFS('Dependable Capacity'!$F$9:$F$14,'Dependable Capacity'!$C$9:$C$14,$B$8)*'Available Energy and Dispatch'!$C25),HLOOKUP(C$5,'Dependable Capacity'!$I$3:$P$9,3,FALSE)*'Available Energy and Dispatch'!$C25))))/C$6,0),2)</f>
        <v>0</v>
      </c>
      <c r="D19" s="523">
        <f>ROUND(IFERROR(('Available Energy and Dispatch'!O25/((IF(D$5="Solar",(SUMIFS('Dependable Capacity'!$F$9:$F$14,'Dependable Capacity'!$C$9:$C$14,$B$8)*'Available Energy and Dispatch'!$C25),HLOOKUP(D$5,'Dependable Capacity'!$I$3:$P$9,3,FALSE)*'Available Energy and Dispatch'!$C25))))/D$6,0),2)</f>
        <v>0</v>
      </c>
      <c r="E19" s="523">
        <f>ROUND(IFERROR(('Available Energy and Dispatch'!P25/((IF(E$5="Solar",(SUMIFS('Dependable Capacity'!$F$9:$F$14,'Dependable Capacity'!$C$9:$C$14,$B$8)*'Available Energy and Dispatch'!$C25),HLOOKUP(E$5,'Dependable Capacity'!$I$3:$P$9,3,FALSE)*'Available Energy and Dispatch'!$C25))))/E$6,0),2)</f>
        <v>0</v>
      </c>
      <c r="F19" s="523">
        <f>ROUND(IFERROR(('Available Energy and Dispatch'!Q25/((IF(F$5="Solar",(SUMIFS('Dependable Capacity'!$F$9:$F$14,'Dependable Capacity'!$C$9:$C$14,$B$8)*'Available Energy and Dispatch'!$C25),HLOOKUP(F$5,'Dependable Capacity'!$I$3:$P$9,3,FALSE)*'Available Energy and Dispatch'!$C25))))/F$6,0),2)</f>
        <v>0</v>
      </c>
      <c r="G19" s="523">
        <f>ROUND(IFERROR(('Available Energy and Dispatch'!R25/((IF(G$5="Solar",(SUMIFS('Dependable Capacity'!$F$9:$F$14,'Dependable Capacity'!$C$9:$C$14,$B$8)*'Available Energy and Dispatch'!$C25),HLOOKUP(G$5,'Dependable Capacity'!$I$3:$P$9,3,FALSE)*'Available Energy and Dispatch'!$C25))))/G$6,0),2)</f>
        <v>0</v>
      </c>
      <c r="H19" s="523">
        <f>ROUND(IFERROR(('Available Energy and Dispatch'!S25/((IF(H$5="Solar",(SUMIFS('Dependable Capacity'!$F$9:$F$14,'Dependable Capacity'!$C$9:$C$14,$B$8)*'Available Energy and Dispatch'!$C25),HLOOKUP(H$5,'Dependable Capacity'!$I$3:$P$9,3,FALSE)*'Available Energy and Dispatch'!$C25))))/H$6,0),2)</f>
        <v>0</v>
      </c>
      <c r="I19" s="524">
        <f>ROUND(IFERROR(('Available Energy and Dispatch'!T25/((IF(I$5="Solar",(SUMIFS('Dependable Capacity'!$F$9:$F$14,'Dependable Capacity'!$C$9:$C$14,$B$8)*'Available Energy and Dispatch'!$C25),HLOOKUP(I$5,'Dependable Capacity'!$I$3:$P$9,3,FALSE)*'Available Energy and Dispatch'!$C25))))/I$6,0),2)</f>
        <v>0</v>
      </c>
      <c r="J19" s="106"/>
      <c r="K19" s="542">
        <f>IF(K$4="Hydro",VLOOKUP($C19,'Inflated Bid Prices After Tax'!$R$15:$Y$115,2,FALSE),IF(K$4="Solar",VLOOKUP($C19,'Inflated Bid Prices After Tax'!$R$15:$Y$115,3,FALSE),IF(K$4="Biomass",VLOOKUP($C19,'Inflated Bid Prices After Tax'!$R$15:$Y$115,4,FALSE),IF(K$4="Biodiesel",VLOOKUP($C19,'Inflated Bid Prices After Tax'!$R$15:$Y$115,5,FALSE),IF($K$4="LNG",VLOOKUP($C19,'Inflated Bid Prices After Tax'!$R$15:$Y$115,6,FALSE),IF(K$4="Bunker",VLOOKUP($C19,'Inflated Bid Prices After Tax'!$R$15:$Y$115,7,FALSE),IF(K$4="LFO Diesel",VLOOKUP($C19,'Inflated Bid Prices After Tax'!$R$15:$Y$115,8,FALSE),0)))))))</f>
        <v>0</v>
      </c>
      <c r="L19" s="543">
        <f>IF(K$4="Hydro",VLOOKUP($C19,'Inflated Bid Prices After Tax'!$R$121:$Y$221,2,FALSE),IF(K$4="Solar",VLOOKUP($C19,'Inflated Bid Prices After Tax'!$R$121:$Y$221,3,FALSE),IF(K$4="Biomass",VLOOKUP($C19,'Inflated Bid Prices After Tax'!$R$121:$Y$221,4,FALSE),IF(K$4="Biodiesel",VLOOKUP($C19,'Inflated Bid Prices After Tax'!$R$121:$Y$221,5,FALSE),IF(K$4="LNG",VLOOKUP($C19,'Inflated Bid Prices After Tax'!$R$121:$Y$221,6,FALSE),IF(K$4="Bunker",VLOOKUP($C19,'Inflated Bid Prices After Tax'!$R$121:$Y$221,7,FALSE),IF(K$4="LFO Diesel",VLOOKUP($C19,'Inflated Bid Prices After Tax'!$R$121:$Y$221,8,FALSE),0)))))))</f>
        <v>0</v>
      </c>
      <c r="M19" s="543">
        <f>IF($C19=0,0,IF(K$4="Hydro",HLOOKUP(K$4,'Inflated Bid Prices After Tax'!$B$224:$I$232,5,FALSE),IF(K$4="Solar",HLOOKUP(K$4,'Inflated Bid Prices After Tax'!$B$224:$I$232,5,FALSE),IF(K$4="Biomass",HLOOKUP(K$4,'Inflated Bid Prices After Tax'!$B$224:$I$232,5,FALSE),IF(K$4="Biodiesel",HLOOKUP(K$4,'Inflated Bid Prices After Tax'!$B$224:$I$232,5,FALSE),IF(K$4="LNG",HLOOKUP(K$4,'Inflated Bid Prices After Tax'!$B$224:$I$232,5,FALSE),IF(K$4="Bunker",HLOOKUP(K$4,'Inflated Bid Prices After Tax'!$B$224:$I$232,5,FALSE),IF(K$4="LFO Diesel",HLOOKUP(K$4,'Inflated Bid Prices After Tax'!$B$224:$I$232,5,FALSE),0))))))))</f>
        <v>0</v>
      </c>
      <c r="N19" s="543">
        <f>IF($C19=0,0,IF(K$4="Hydro",HLOOKUP(K$4,'Inflated Bid Prices After Tax'!$B$234:$I$240,3,FALSE),IF(K$4="Solar",HLOOKUP(K$4,'Inflated Bid Prices After Tax'!$B$234:$I$240,3,FALSE),IF(K$4="Biomass",HLOOKUP(K$4,'Inflated Bid Prices After Tax'!$B$234:$I$240,3,FALSE),IF(K$4="Biodiesel",HLOOKUP(K$4,'Inflated Bid Prices After Tax'!$B$234:$I$240,3,FALSE),IF(K$4="LNG",HLOOKUP(K$4,'Inflated Bid Prices After Tax'!$B$234:$I$240,3,FALSE),IF(K$4="Bunker",HLOOKUP(K$4,'Inflated Bid Prices After Tax'!$B$234:$I$240,3,FALSE),IF(K$4="LFO Diesel",HLOOKUP(K$4,'Inflated Bid Prices After Tax'!$B$235:$I$240,3,FALSE),0))))))))</f>
        <v>0</v>
      </c>
      <c r="O19" s="544">
        <f t="shared" si="7"/>
        <v>0</v>
      </c>
      <c r="P19" s="139"/>
      <c r="Q19" s="554">
        <f>IF($Q$4="Hydro",VLOOKUP($D19,'Inflated Bid Prices After Tax'!$R$15:$Y$115,2,FALSE),IF($Q$4="Solar",VLOOKUP($D19,'Inflated Bid Prices After Tax'!$R$15:$Y$115,3,FALSE),IF($Q$4="Biomass",VLOOKUP($D19,'Inflated Bid Prices After Tax'!$R$15:$Y$115,4,FALSE),IF($Q$4="Biodiesel",VLOOKUP($D19,'Inflated Bid Prices After Tax'!$R$15:$Y$115,5,FALSE),IF($Q$4="LNG",VLOOKUP($D19,'Inflated Bid Prices After Tax'!$R$15:$Y$115,6,FALSE),IF($Q$4="Bunker",VLOOKUP($D19,'Inflated Bid Prices After Tax'!$R$15:$Y$115,7,FALSE),IF($Q$4="LFO Diesel",VLOOKUP($D19,'Inflated Bid Prices After Tax'!$R$15:$Y$115,8,FALSE),0)))))))</f>
        <v>0</v>
      </c>
      <c r="R19" s="555">
        <f>IF($Q$4="Hydro",VLOOKUP($D19,'Inflated Bid Prices After Tax'!$R$121:$Y$221,2,FALSE),IF($Q$4="Solar",VLOOKUP($D19,'Inflated Bid Prices After Tax'!$R$121:$Y$221,3,FALSE),IF($Q$4="Biomass",VLOOKUP($D19,'Inflated Bid Prices After Tax'!$R$121:$Y$221,4,FALSE),IF($Q$4="Biodiesel",VLOOKUP($D19,'Inflated Bid Prices After Tax'!$R$121:$Y$221,5,FALSE),IF($Q$4="LNG",VLOOKUP($D19,'Inflated Bid Prices After Tax'!$R$121:$Y$221,6,FALSE),IF($Q$4="Bunker",VLOOKUP($D19,'Inflated Bid Prices After Tax'!$R$121:$Y$221,7,FALSE),IF($Q$4="LFO Diesel",VLOOKUP($D19,'Inflated Bid Prices After Tax'!$R$121:$Y$221,8,FALSE),0)))))))</f>
        <v>0</v>
      </c>
      <c r="S19" s="555">
        <f>IF($D19=0,0,IF(Q$4="Hydro",HLOOKUP(Q$4,'Inflated Bid Prices After Tax'!$B$224:$I$232,5,FALSE),IF(Q$4="Solar",HLOOKUP(Q$4,'Inflated Bid Prices After Tax'!$B$224:$I$232,5,FALSE),IF(Q$4="Biomass",HLOOKUP(Q$4,'Inflated Bid Prices After Tax'!$B$224:$I$232,5,FALSE),IF(Q$4="Biodiesel",HLOOKUP(Q$4,'Inflated Bid Prices After Tax'!$B$224:$I$232,5,FALSE),IF(Q$4="LNG",HLOOKUP(Q$4,'Inflated Bid Prices After Tax'!$B$224:$I$232,5,FALSE),IF(Q$4="Bunker",HLOOKUP(Q$4,'Inflated Bid Prices After Tax'!$B$224:$I$232,5,FALSE),IF(Q$4="LFO Diesel",HLOOKUP(Q$4,'Inflated Bid Prices After Tax'!$B$224:$I$232,5,FALSE),0))))))))</f>
        <v>0</v>
      </c>
      <c r="T19" s="555">
        <f>IF($D19=0,0,IF(Q$4="Hydro",HLOOKUP(Q$4,'Inflated Bid Prices After Tax'!$B$234:$I$240,3,FALSE),IF(Q$4="Solar",HLOOKUP(Q$4,'Inflated Bid Prices After Tax'!$B$234:$I$240,3,FALSE),IF(Q$4="Biomass",HLOOKUP(Q$4,'Inflated Bid Prices After Tax'!$B$234:$I$240,3,FALSE),IF(Q$4="Biodiesel",HLOOKUP(Q$4,'Inflated Bid Prices After Tax'!$B$234:$I$240,3,FALSE),IF(Q$4="LNG",HLOOKUP(Q$4,'Inflated Bid Prices After Tax'!$B$234:$I$240,3,FALSE),IF(Q$4="Bunker",HLOOKUP(Q$4,'Inflated Bid Prices After Tax'!$B$234:$I$240,3,FALSE),IF(Q$4="LFO Diesel",HLOOKUP(Q$4,'Inflated Bid Prices After Tax'!$B$234:$I$240,3,FALSE),0))))))))</f>
        <v>0</v>
      </c>
      <c r="U19" s="556">
        <f t="shared" si="1"/>
        <v>0</v>
      </c>
      <c r="V19" s="139"/>
      <c r="W19" s="566">
        <f>IF($W$4="Hydro",VLOOKUP($E19,'Inflated Bid Prices After Tax'!$R$15:$Y$115,2,FALSE),IF($W$4="Solar",VLOOKUP($E19,'Inflated Bid Prices After Tax'!$R$15:$Y$115,3,FALSE),IF($W$4="Biomass",VLOOKUP($E19,'Inflated Bid Prices After Tax'!$R$15:$Y$115,4,FALSE),IF($W$4="Biodiesel",VLOOKUP($E19,'Inflated Bid Prices After Tax'!$R$15:$Y$115,5,FALSE),IF($W$4="LNG",VLOOKUP($E19,'Inflated Bid Prices After Tax'!$R$15:$Y$115,6,FALSE),IF($W$4="Bunker",VLOOKUP($E19,'Inflated Bid Prices After Tax'!$R$15:$Y$115,7,FALSE),IF($W$4="LFO Diesel",VLOOKUP($E19,'Inflated Bid Prices After Tax'!$R$15:$Y$115,8,FALSE),0)))))))</f>
        <v>0</v>
      </c>
      <c r="X19" s="567">
        <f>IF($W$4="Hydro",VLOOKUP($E19,'Inflated Bid Prices After Tax'!$R$121:$Y$221,2,FALSE),IF($W$4="Solar",VLOOKUP($E19,'Inflated Bid Prices After Tax'!$R$121:$Y$221,3,FALSE),IF($W$4="Biomass",VLOOKUP($E19,'Inflated Bid Prices After Tax'!$R$121:$Y$221,4,FALSE),IF($W$4="Biodiesel",VLOOKUP($E19,'Inflated Bid Prices After Tax'!$R$121:$Y$221,5,FALSE),IF($W$4="LNG",VLOOKUP($E19,'Inflated Bid Prices After Tax'!$R$121:$Y$221,6,FALSE),IF($W$4="Bunker",VLOOKUP($E19,'Inflated Bid Prices After Tax'!$R$121:$Y$221,7,FALSE),IF($W$4="LFO Diesel",VLOOKUP($E19,'Inflated Bid Prices After Tax'!$R$121:$Y$221,8,FALSE),0)))))))</f>
        <v>0</v>
      </c>
      <c r="Y19" s="567">
        <f>IF($E19=0,0,IF(W$4="Hydro",HLOOKUP(W$4,'Inflated Bid Prices After Tax'!$B$224:$I$232,5,FALSE),IF(W$4="Solar",HLOOKUP(W$4,'Inflated Bid Prices After Tax'!$B$224:$I$232,5,FALSE),IF(W$4="Biomass",HLOOKUP(W$4,'Inflated Bid Prices After Tax'!$B$224:$I$232,5,FALSE),IF(W$4="Biodiesel",HLOOKUP(W$4,'Inflated Bid Prices After Tax'!$B$224:$I$232,5,FALSE),IF(W$4="LNG",HLOOKUP(W$4,'Inflated Bid Prices After Tax'!$B$224:$I$232,5,FALSE),IF(W$4="Bunker",HLOOKUP(W$4,'Inflated Bid Prices After Tax'!$B$224:$I$232,5,FALSE),IF(W$4="LFO Diesel",HLOOKUP(W$4,'Inflated Bid Prices After Tax'!$B$224:$I$232,5,FALSE),0))))))))</f>
        <v>0</v>
      </c>
      <c r="Z19" s="567">
        <f>IF($E19=0,0,IF(W$4="Hydro",HLOOKUP(W$4,'Inflated Bid Prices After Tax'!$B$234:$I$240,3,FALSE),IF(W$4="Solar",HLOOKUP(W$4,'Inflated Bid Prices After Tax'!$B$234:$I$240,3,FALSE),IF(W$4="Biomass",HLOOKUP(W$4,'Inflated Bid Prices After Tax'!$B$234:$I$240,3,FALSE),IF(W$4="Biodiesel",HLOOKUP(W$4,'Inflated Bid Prices After Tax'!$B$234:$I$240,3,FALSE),IF(W$4="LNG",HLOOKUP(W$4,'Inflated Bid Prices After Tax'!$B$234:$I$240,3,FALSE),IF(W$4="Bunker",HLOOKUP(W$4,'Inflated Bid Prices After Tax'!$B$234:$I$240,3,FALSE),IF(W$4="LFO Diesel",HLOOKUP(W$4,'Inflated Bid Prices After Tax'!$B$234:$I$240,3,FALSE),0))))))))</f>
        <v>0</v>
      </c>
      <c r="AA19" s="568">
        <f t="shared" si="2"/>
        <v>0</v>
      </c>
      <c r="AB19" s="139"/>
      <c r="AC19" s="578">
        <f>IF($AC$4="Hydro",VLOOKUP($F19,'Inflated Bid Prices After Tax'!$R$15:$Y$115,2,FALSE),IF($AC$4="Solar",VLOOKUP($F19,'Inflated Bid Prices After Tax'!$R$15:$Y$115,3,FALSE),IF($AC$4="Biomass",VLOOKUP($F19,'Inflated Bid Prices After Tax'!$R$15:$Y$115,4,FALSE),IF($AC$4="Biodiesel",VLOOKUP($F19,'Inflated Bid Prices After Tax'!$R$15:$Y$115,5,FALSE),IF($AC$4="LNG",VLOOKUP($F19,'Inflated Bid Prices After Tax'!$R$15:$Y$115,6,FALSE),IF($AC$4="Bunker",VLOOKUP($F19,'Inflated Bid Prices After Tax'!$R$15:$Y$115,7,FALSE),IF($AC$4="LFO Diesel",VLOOKUP($F19,'Inflated Bid Prices After Tax'!$R$15:$Y$115,8,FALSE),0)))))))</f>
        <v>0</v>
      </c>
      <c r="AD19" s="579">
        <f>IF($AC$4="Hydro",VLOOKUP($F19,'Inflated Bid Prices After Tax'!$R$121:$Y$221,2,FALSE),IF($AC$4="Solar",VLOOKUP($F19,'Inflated Bid Prices After Tax'!$R$121:$Y$221,3,FALSE),IF($AC$4="Biomass",VLOOKUP($F19,'Inflated Bid Prices After Tax'!$R$121:$Y$221,4,FALSE),IF($AC$4="Biodiesel",VLOOKUP($F19,'Inflated Bid Prices After Tax'!$R$121:$Y$221,5,FALSE),IF($AC$4="LNG",VLOOKUP($F19,'Inflated Bid Prices After Tax'!$R$121:$Y$221,6,FALSE),IF($AC$4="Bunker",VLOOKUP($F19,'Inflated Bid Prices After Tax'!$R$121:$Y$221,7,FALSE),IF($AC$4="LFO Diesel",VLOOKUP($F19,'Inflated Bid Prices After Tax'!$R$121:$Y$221,8,FALSE),0)))))))</f>
        <v>0</v>
      </c>
      <c r="AE19" s="579">
        <f>IF($F19=0,0,IF(AC$4="Hydro",HLOOKUP(AC$4,'Inflated Bid Prices After Tax'!$B$224:$I$232,5,FALSE),IF(AC$4="Solar",HLOOKUP(AC$4,'Inflated Bid Prices After Tax'!$B$224:$I$232,5,FALSE),IF(AC$4="Biomass",HLOOKUP(AC$4,'Inflated Bid Prices After Tax'!$B$224:$I$232,5,FALSE),IF(AC$4="Biodiesel",HLOOKUP(AC$4,'Inflated Bid Prices After Tax'!$B$224:$I$232,5,FALSE),IF(AC$4="LNG",HLOOKUP(AC$4,'Inflated Bid Prices After Tax'!$B$224:$I$232,5,FALSE),IF(AC$4="Bunker",HLOOKUP(AC$4,'Inflated Bid Prices After Tax'!$B$224:$I$232,5,FALSE),IF(AC$4="LFO Diesel",HLOOKUP(AC$4,'Inflated Bid Prices After Tax'!$B$224:$I$232,5,FALSE),0))))))))</f>
        <v>0</v>
      </c>
      <c r="AF19" s="579">
        <f>IF($F19=0,0,IF(AC$4="Hydro",HLOOKUP(AC$4,'Inflated Bid Prices After Tax'!$B$234:$I$240,3,FALSE),IF(AC$4="Solar",HLOOKUP(AC$4,'Inflated Bid Prices After Tax'!$B$234:$I$240,3,FALSE),IF(AC$4="Biomass",HLOOKUP(AC$4,'Inflated Bid Prices After Tax'!$B$234:$I$240,3,FALSE),IF(AC$4="Biodiesel",HLOOKUP(AC$4,'Inflated Bid Prices After Tax'!$B$234:$I$240,3,FALSE),IF(AC$4="LNG",HLOOKUP(AC$4,'Inflated Bid Prices After Tax'!$B$234:$I$240,3,FALSE),IF(AC$4="Bunker",HLOOKUP(AC$4,'Inflated Bid Prices After Tax'!$B$234:$I$240,3,FALSE),IF(AC$4="LFO Diesel",HLOOKUP(AC$4,'Inflated Bid Prices After Tax'!$B$234:$I$240,3,FALSE),0))))))))</f>
        <v>0</v>
      </c>
      <c r="AG19" s="580">
        <f t="shared" si="3"/>
        <v>0</v>
      </c>
      <c r="AH19" s="139"/>
      <c r="AI19" s="590">
        <f>IF($AI$4="Hydro",VLOOKUP($G19,'Inflated Bid Prices After Tax'!$R$15:$Y$115,2,FALSE),IF($AI$4="Solar",VLOOKUP($G19,'Inflated Bid Prices After Tax'!$R$15:$Y$115,3,FALSE),IF($AI$4="Biomass",VLOOKUP($G19,'Inflated Bid Prices After Tax'!$R$15:$Y$115,4,FALSE),IF($AI$4="Biodiesel",VLOOKUP($G19,'Inflated Bid Prices After Tax'!$R$15:$Y$115,5,FALSE),IF($AI$4="LNG",VLOOKUP($G19,'Inflated Bid Prices After Tax'!$R$15:$Y$115,6,FALSE),IF($AI$4="Bunker",VLOOKUP($G19,'Inflated Bid Prices After Tax'!$R$15:$Y$115,7,FALSE),IF($AI$4="LFO Diesel",VLOOKUP($G19,'Inflated Bid Prices After Tax'!$R$15:$Y$115,8,FALSE),0)))))))</f>
        <v>0</v>
      </c>
      <c r="AJ19" s="591">
        <f>IF($AI$4="Hydro",VLOOKUP($G19,'Inflated Bid Prices After Tax'!$R$121:$Y$221,2,FALSE),IF($AI$4="Solar",VLOOKUP($G19,'Inflated Bid Prices After Tax'!$R$121:$Y$221,3,FALSE),IF($AI$4="Biomass",VLOOKUP($G19,'Inflated Bid Prices After Tax'!$R$121:$Y$221,4,FALSE),IF($AI$4="Biodiesel",VLOOKUP($G19,'Inflated Bid Prices After Tax'!$R$121:$Y$221,5,FALSE),IF($AI$4="LNG",VLOOKUP($G19,'Inflated Bid Prices After Tax'!$R$121:$Y$221,6,FALSE),IF($AI$4="Bunker",VLOOKUP($G19,'Inflated Bid Prices After Tax'!$R$121:$Y$221,7,FALSE),IF($AI$4="LFO Diesel",VLOOKUP($G19,'Inflated Bid Prices After Tax'!$R$121:$Y$221,8,FALSE),0)))))))</f>
        <v>0</v>
      </c>
      <c r="AK19" s="591">
        <f>IF($G19=0,0,IF(AI$4="Hydro",HLOOKUP(AI$4,'Inflated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19" s="591">
        <f>IF($G19=0,0,IF(AI$4="Hydro",HLOOKUP(AI$4,'Inflated Bid Prices After Tax'!$B$234:$I$240,3,FALSE),IF(AI$4="Solar",HLOOKUP(AI$4,'Inflated Bid Prices After Tax'!$B$234:$I$240,3,FALSE),IF(AI$4="Biomass",HLOOKUP(AI$4,'Inflated Bid Prices After Tax'!$B$234:$I$240,3,FALSE),IF(AI$4="Biodiesel",HLOOKUP(AI$4,'Inflated Bid Prices After Tax'!$B$234:$I$240,3,FALSE),IF(AI$4="LNG",HLOOKUP(AI$4,'Inflated Bid Prices After Tax'!$B$234:$I$240,3,FALSE),IF(AI$4="Bunker",HLOOKUP(AI$4,'Inflated Bid Prices After Tax'!$B$234:$I$240,3,FALSE),IF(AI$4="LFO Diesel",HLOOKUP(AI$4,'Inflated Bid Prices After Tax'!$B$234:$I$240,3,FALSE),0))))))))</f>
        <v>0</v>
      </c>
      <c r="AM19" s="592">
        <f t="shared" si="4"/>
        <v>0</v>
      </c>
      <c r="AN19" s="139"/>
      <c r="AO19" s="598">
        <f>IF($AO$4="Hydro",VLOOKUP($H19,'Inflated Bid Prices After Tax'!$R$15:$Y$115,2,FALSE),IF($AO$4="Solar",VLOOKUP($H19,'Inflated Bid Prices After Tax'!$R$15:$Y$115,3,FALSE),IF($AO$4="Biomass",VLOOKUP($H19,'Inflated Bid Prices After Tax'!$R$15:$Y$115,4,FALSE),IF($AO$4="Biodiesel",VLOOKUP($H19,'Inflated Bid Prices After Tax'!$R$15:$Y$115,5,FALSE),IF($AO$4="LNG",VLOOKUP($H19,'Inflated Bid Prices After Tax'!$R$15:$Y$115,6,FALSE),IF($AO$4="Bunker",VLOOKUP($H19,'Inflated Bid Prices After Tax'!$R$15:$Y$115,7,FALSE),IF($AO$4="LFO Diesel",VLOOKUP($H19,'Inflated Bid Prices After Tax'!$R$15:$Y$115,8,FALSE),0)))))))</f>
        <v>0</v>
      </c>
      <c r="AP19" s="309">
        <f>IF($AO$4="Hydro",VLOOKUP($H19,'Inflated Bid Prices After Tax'!$R$121:$Y$221,2,FALSE),IF($AO$4="Solar",VLOOKUP($H19,'Inflated Bid Prices After Tax'!$R$121:$Y$221,3,FALSE),IF($AO$4="Biomass",VLOOKUP($H19,'Inflated Bid Prices After Tax'!$R$121:$Y$221,4,FALSE),IF($AO$4="Biodiesel",VLOOKUP($H19,'Inflated Bid Prices After Tax'!$R$121:$Y$221,5,FALSE),IF($AO$4="LNG",VLOOKUP($H19,'Inflated Bid Prices After Tax'!$R$121:$Y$221,6,FALSE),IF($AO$4="Bunker",VLOOKUP($H19,'Inflated Bid Prices After Tax'!$R$121:$Y$221,7,FALSE),IF($AO$4="LFO Diesel",VLOOKUP($H19,'Inflated Bid Prices After Tax'!$R$121:$Y$221,8,FALSE),0)))))))</f>
        <v>0</v>
      </c>
      <c r="AQ19" s="309">
        <f>IF($H19=0,0,IF(AO$4="Hydro",HLOOKUP(AO$4,'Inflated Bid Prices After Tax'!$B$224:$I$232,5,FALSE),IF(AO$4="Solar",HLOOKUP(AO$4,'Inflated Bid Prices After Tax'!$B$224:$I$232,5,FALSE),IF(AO$4="Biomass",HLOOKUP(AO$4,'Inflated Bid Prices After Tax'!$B$224:$I$232,5,FALSE),IF(AO$4="Biodiesel",HLOOKUP(AO$4,'Inflated Bid Prices After Tax'!$B$224:$I$232,5,FALSE),IF(AO$4="LNG",HLOOKUP(AO$4,'Inflated Bid Prices After Tax'!$B$224:$I$232,5,FALSE),IF(AO$4="Bunker",HLOOKUP(AO$4,'Inflated Bid Prices After Tax'!$B$224:$I$232,5,FALSE),IF(AO$4="LFO Diesel",HLOOKUP(AO$4,'Inflated Bid Prices After Tax'!$B$224:$I$232,5,FALSE),0))))))))</f>
        <v>0</v>
      </c>
      <c r="AR19" s="309">
        <f>IF($H19=0,0,IF(AO$4="Hydro",HLOOKUP(AO$4,'Inflated Bid Prices After Tax'!$B$234:$I$240,3,FALSE),IF(AO$4="Solar",HLOOKUP(AO$4,'Inflated Bid Prices After Tax'!$B$234:$I$240,3,FALSE),IF(AO$4="Biomass",HLOOKUP(AO$4,'Inflated Bid Prices After Tax'!$B$234:$I$240,3,FALSE),IF(AO$4="Biodiesel",HLOOKUP(AO$4,'Inflated Bid Prices After Tax'!$B$234:$I$240,3,FALSE),IF(AO$4="LNG",HLOOKUP(AO$4,'Inflated Bid Prices After Tax'!$B$234:$I$240,3,FALSE),IF(AO$4="Bunker",HLOOKUP(AO$4,'Inflated Bid Prices After Tax'!$B$234:$I$240,3,FALSE),IF(AO$4="LFO Diesel",HLOOKUP(AO$4,'Inflated Bid Prices After Tax'!$B$234:$I$240,3,FALSE),0))))))))</f>
        <v>0</v>
      </c>
      <c r="AS19" s="298">
        <f t="shared" si="5"/>
        <v>0</v>
      </c>
      <c r="AT19" s="139"/>
      <c r="AU19" s="606">
        <f>IF($AU$4="Hydro",VLOOKUP($I19,'Inflated Bid Prices After Tax'!$R$15:$Y$115,2,FALSE),IF($AU$4="Solar",VLOOKUP($I19,'Inflated Bid Prices After Tax'!$R$15:$Y$115,3,FALSE),IF($AU$4="Biomass",VLOOKUP($I19,'Inflated Bid Prices After Tax'!$R$15:$Y$115,4,FALSE),IF($AU$4="Biodiesel",VLOOKUP($I19,'Inflated Bid Prices After Tax'!$R$15:$Y$115,5,FALSE),IF($AU$4="LNG",VLOOKUP($I19,'Inflated Bid Prices After Tax'!$R$15:$Y$115,6,FALSE),IF($AU$4="Bunker",VLOOKUP($I19,'Inflated Bid Prices After Tax'!$R$15:$Y$115,7,FALSE),IF($AU$4="LFO Diesel",VLOOKUP($I19,'Inflated Bid Prices After Tax'!$R$15:$Y$115,8,FALSE),0)))))))</f>
        <v>0</v>
      </c>
      <c r="AV19" s="607">
        <f>IF($AU$4="Hydro",VLOOKUP($I19,'Inflated Bid Prices After Tax'!$R$121:$Y$221,2,FALSE),IF($AU$4="Solar",VLOOKUP($I19,'Inflated Bid Prices After Tax'!$R$121:$Y$221,3,FALSE),IF($AU$4="Biomass",VLOOKUP($I19,'Inflated Bid Prices After Tax'!$R$121:$Y$221,4,FALSE),IF($AU$4="Biodiesel",VLOOKUP($I19,'Inflated Bid Prices After Tax'!$R$121:$Y$221,5,FALSE),IF($AU$4="LNG",VLOOKUP($I19,'Inflated Bid Prices After Tax'!$R$121:$Y$221,6,FALSE),IF($AU$4="Bunker",VLOOKUP($I19,'Inflated Bid Prices After Tax'!$R$121:$Y$221,7,FALSE),IF($AU$4="LFO Diesel",VLOOKUP($I19,'Inflated Bid Prices After Tax'!$R$121:$Y$221,8,FALSE),0)))))))</f>
        <v>0</v>
      </c>
      <c r="AW19" s="607">
        <f>IF($I19=0,0,IF(AU$4="Hydro",HLOOKUP(AU$4,'Inflated Bid Prices After Tax'!$B$224:$I$232,5,FALSE),IF(AU$4="Solar",HLOOKUP(AU$4,'Inflated Bid Prices After Tax'!$B$224:$I$232,5,FALSE),IF(AU$4="Biomass",HLOOKUP(AU$4,'Inflated Bid Prices After Tax'!$B$224:$I$232,5,FALSE),IF(AU$4="Biodiesel",HLOOKUP(AU$4,'Inflated Bid Prices After Tax'!$B$224:$I$232,5,FALSE),IF(AU$4="LNG",HLOOKUP(AU$4,'Inflated Bid Prices After Tax'!$B$224:$I$232,5,FALSE),IF(AU$4="Bunker",HLOOKUP(AU$4,'Inflated Bid Prices After Tax'!$B$224:$I$232,5,FALSE),IF(AU$4="LFO Diesel",HLOOKUP(AU$4,'Inflated Bid Prices After Tax'!$B$224:$I$232,5,FALSE),0))))))))</f>
        <v>0</v>
      </c>
      <c r="AX19" s="607">
        <f>IF($I19=0,0,IF(AU$4="Hydro",HLOOKUP(AU$4,'Inflated Bid Prices After Tax'!$B$234:$I$240,3,FALSE),IF(AU$4="Solar",HLOOKUP(AU$4,'Inflated Bid Prices After Tax'!$B$234:$I$240,3,FALSE),IF(AU$4="Biomass",HLOOKUP(AU$4,'Inflated Bid Prices After Tax'!$B$234:$I$240,3,FALSE),IF(AU$4="Biodiesel",HLOOKUP(AU$4,'Inflated Bid Prices After Tax'!$B$234:$I$240,3,FALSE),IF(AU$4="LNG",HLOOKUP(AU$4,'Inflated Bid Prices After Tax'!$B$234:$I$240,3,FALSE),IF(AU$4="Bunker",HLOOKUP(AU$4,'Inflated Bid Prices After Tax'!$B$234:$I$240,3,FALSE),IF(AU$4="LFO Diesel",HLOOKUP(AU$4,'Inflated Bid Prices After Tax'!$B$234:$I$240,3,FALSE),0))))))))</f>
        <v>0</v>
      </c>
      <c r="AY19" s="608">
        <f t="shared" si="6"/>
        <v>0</v>
      </c>
      <c r="AZ19" s="139"/>
      <c r="BA19" s="106"/>
      <c r="BB19" s="648" t="s">
        <v>48</v>
      </c>
      <c r="BC19" s="649">
        <f>IF(C19=0,O19,O19*'Available Energy and Dispatch'!N25*1000)</f>
        <v>0</v>
      </c>
      <c r="BD19" s="649">
        <f>IF(D19=0,U19,U19*'Available Energy and Dispatch'!O25*1000)</f>
        <v>0</v>
      </c>
      <c r="BE19" s="649">
        <f>IF(E19=0,AA19,AA19*'Available Energy and Dispatch'!P25*1000)</f>
        <v>0</v>
      </c>
      <c r="BF19" s="649">
        <f>IF(F19=0,AG19,AG19*'Available Energy and Dispatch'!Q25*1000)</f>
        <v>0</v>
      </c>
      <c r="BG19" s="649">
        <f>IF(G19=0,AM19,AM19*'Available Energy and Dispatch'!R25*1000)</f>
        <v>0</v>
      </c>
      <c r="BH19" s="649">
        <f>IF(H19=0,AS19,AS19*'Available Energy and Dispatch'!S25*1000)</f>
        <v>0</v>
      </c>
      <c r="BI19" s="649">
        <f>IF(I19=0,AY19,AY19*'Available Energy and Dispatch'!T25*1000)</f>
        <v>0</v>
      </c>
      <c r="BJ19" s="662">
        <f t="shared" si="0"/>
        <v>0</v>
      </c>
      <c r="BK19" s="655"/>
    </row>
    <row r="20" spans="2:63" ht="13.8" thickBot="1" x14ac:dyDescent="0.3">
      <c r="B20" s="531" t="s">
        <v>49</v>
      </c>
      <c r="C20" s="525">
        <f>ROUND(IFERROR(('Available Energy and Dispatch'!N26/((IF(C$5="Solar",(SUMIFS('Dependable Capacity'!$F$9:$F$14,'Dependable Capacity'!$C$9:$C$14,$B$8)*'Available Energy and Dispatch'!$C26),HLOOKUP(C$5,'Dependable Capacity'!$I$3:$P$9,3,FALSE)*'Available Energy and Dispatch'!$C26))))/C$6,0),2)</f>
        <v>0</v>
      </c>
      <c r="D20" s="525">
        <f>ROUND(IFERROR(('Available Energy and Dispatch'!O26/((IF(D$5="Solar",(SUMIFS('Dependable Capacity'!$F$9:$F$14,'Dependable Capacity'!$C$9:$C$14,$B$8)*'Available Energy and Dispatch'!$C26),HLOOKUP(D$5,'Dependable Capacity'!$I$3:$P$9,3,FALSE)*'Available Energy and Dispatch'!$C26))))/D$6,0),2)</f>
        <v>0</v>
      </c>
      <c r="E20" s="525">
        <f>ROUND(IFERROR(('Available Energy and Dispatch'!P26/((IF(E$5="Solar",(SUMIFS('Dependable Capacity'!$F$9:$F$14,'Dependable Capacity'!$C$9:$C$14,$B$8)*'Available Energy and Dispatch'!$C26),HLOOKUP(E$5,'Dependable Capacity'!$I$3:$P$9,3,FALSE)*'Available Energy and Dispatch'!$C26))))/E$6,0),2)</f>
        <v>0</v>
      </c>
      <c r="F20" s="525">
        <f>ROUND(IFERROR(('Available Energy and Dispatch'!Q26/((IF(F$5="Solar",(SUMIFS('Dependable Capacity'!$F$9:$F$14,'Dependable Capacity'!$C$9:$C$14,$B$8)*'Available Energy and Dispatch'!$C26),HLOOKUP(F$5,'Dependable Capacity'!$I$3:$P$9,3,FALSE)*'Available Energy and Dispatch'!$C26))))/F$6,0),2)</f>
        <v>0</v>
      </c>
      <c r="G20" s="525">
        <f>ROUND(IFERROR(('Available Energy and Dispatch'!R26/((IF(G$5="Solar",(SUMIFS('Dependable Capacity'!$F$9:$F$14,'Dependable Capacity'!$C$9:$C$14,$B$8)*'Available Energy and Dispatch'!$C26),HLOOKUP(G$5,'Dependable Capacity'!$I$3:$P$9,3,FALSE)*'Available Energy and Dispatch'!$C26))))/G$6,0),2)</f>
        <v>0</v>
      </c>
      <c r="H20" s="525">
        <f>ROUND(IFERROR(('Available Energy and Dispatch'!S26/((IF(H$5="Solar",(SUMIFS('Dependable Capacity'!$F$9:$F$14,'Dependable Capacity'!$C$9:$C$14,$B$8)*'Available Energy and Dispatch'!$C26),HLOOKUP(H$5,'Dependable Capacity'!$I$3:$P$9,3,FALSE)*'Available Energy and Dispatch'!$C26))))/H$6,0),2)</f>
        <v>0</v>
      </c>
      <c r="I20" s="526">
        <f>ROUND(IFERROR(('Available Energy and Dispatch'!T26/((IF(I$5="Solar",(SUMIFS('Dependable Capacity'!$F$9:$F$14,'Dependable Capacity'!$C$9:$C$14,$B$8)*'Available Energy and Dispatch'!$C26),HLOOKUP(I$5,'Dependable Capacity'!$I$3:$P$9,3,FALSE)*'Available Energy and Dispatch'!$C26))))/I$6,0),2)</f>
        <v>0</v>
      </c>
      <c r="J20" s="106"/>
      <c r="K20" s="545">
        <f>IF(K$4="Hydro",VLOOKUP($C20,'Inflated Bid Prices After Tax'!$R$15:$Y$115,2,FALSE),IF(K$4="Solar",VLOOKUP($C20,'Inflated Bid Prices After Tax'!$R$15:$Y$115,3,FALSE),IF(K$4="Biomass",VLOOKUP($C20,'Inflated Bid Prices After Tax'!$R$15:$Y$115,4,FALSE),IF(K$4="Biodiesel",VLOOKUP($C20,'Inflated Bid Prices After Tax'!$R$15:$Y$115,5,FALSE),IF($K$4="LNG",VLOOKUP($C20,'Inflated Bid Prices After Tax'!$R$15:$Y$115,6,FALSE),IF(K$4="Bunker",VLOOKUP($C20,'Inflated Bid Prices After Tax'!$R$15:$Y$115,7,FALSE),IF(K$4="LFO Diesel",VLOOKUP($C20,'Inflated Bid Prices After Tax'!$R$15:$Y$115,8,FALSE),0)))))))</f>
        <v>0</v>
      </c>
      <c r="L20" s="546">
        <f>IF(K$4="Hydro",VLOOKUP($C20,'Inflated Bid Prices After Tax'!$R$121:$Y$221,2,FALSE),IF(K$4="Solar",VLOOKUP($C20,'Inflated Bid Prices After Tax'!$R$121:$Y$221,3,FALSE),IF(K$4="Biomass",VLOOKUP($C20,'Inflated Bid Prices After Tax'!$R$121:$Y$221,4,FALSE),IF(K$4="Biodiesel",VLOOKUP($C20,'Inflated Bid Prices After Tax'!$R$121:$Y$221,5,FALSE),IF(K$4="LNG",VLOOKUP($C20,'Inflated Bid Prices After Tax'!$R$121:$Y$221,6,FALSE),IF(K$4="Bunker",VLOOKUP($C20,'Inflated Bid Prices After Tax'!$R$121:$Y$221,7,FALSE),IF(K$4="LFO Diesel",VLOOKUP($C20,'Inflated Bid Prices After Tax'!$R$121:$Y$221,8,FALSE),0)))))))</f>
        <v>0</v>
      </c>
      <c r="M20" s="546">
        <f>IF($C20=0,0,IF(K$4="Hydro",HLOOKUP(K$4,'Inflated Bid Prices After Tax'!$B$224:$I$232,5,FALSE),IF(K$4="Solar",HLOOKUP(K$4,'Inflated Bid Prices After Tax'!$B$224:$I$232,5,FALSE),IF(K$4="Biomass",HLOOKUP(K$4,'Inflated Bid Prices After Tax'!$B$224:$I$232,5,FALSE),IF(K$4="Biodiesel",HLOOKUP(K$4,'Inflated Bid Prices After Tax'!$B$224:$I$232,5,FALSE),IF(K$4="LNG",HLOOKUP(K$4,'Inflated Bid Prices After Tax'!$B$224:$I$232,5,FALSE),IF(K$4="Bunker",HLOOKUP(K$4,'Inflated Bid Prices After Tax'!$B$224:$I$232,5,FALSE),IF(K$4="LFO Diesel",HLOOKUP(K$4,'Inflated Bid Prices After Tax'!$B$224:$I$232,5,FALSE),0))))))))</f>
        <v>0</v>
      </c>
      <c r="N20" s="546">
        <f>IF($C20=0,0,IF(K$4="Hydro",HLOOKUP(K$4,'Inflated Bid Prices After Tax'!$B$234:$I$240,3,FALSE),IF(K$4="Solar",HLOOKUP(K$4,'Inflated Bid Prices After Tax'!$B$234:$I$240,3,FALSE),IF(K$4="Biomass",HLOOKUP(K$4,'Inflated Bid Prices After Tax'!$B$234:$I$240,3,FALSE),IF(K$4="Biodiesel",HLOOKUP(K$4,'Inflated Bid Prices After Tax'!$B$234:$I$240,3,FALSE),IF(K$4="LNG",HLOOKUP(K$4,'Inflated Bid Prices After Tax'!$B$234:$I$240,3,FALSE),IF(K$4="Bunker",HLOOKUP(K$4,'Inflated Bid Prices After Tax'!$B$234:$I$240,3,FALSE),IF(K$4="LFO Diesel",HLOOKUP(K$4,'Inflated Bid Prices After Tax'!$B$235:$I$240,3,FALSE),0))))))))</f>
        <v>0</v>
      </c>
      <c r="O20" s="547">
        <f t="shared" si="7"/>
        <v>0</v>
      </c>
      <c r="P20" s="139"/>
      <c r="Q20" s="557">
        <f>IF($Q$4="Hydro",VLOOKUP($D20,'Inflated Bid Prices After Tax'!$R$15:$Y$115,2,FALSE),IF($Q$4="Solar",VLOOKUP($D20,'Inflated Bid Prices After Tax'!$R$15:$Y$115,3,FALSE),IF($Q$4="Biomass",VLOOKUP($D20,'Inflated Bid Prices After Tax'!$R$15:$Y$115,4,FALSE),IF($Q$4="Biodiesel",VLOOKUP($D20,'Inflated Bid Prices After Tax'!$R$15:$Y$115,5,FALSE),IF($Q$4="LNG",VLOOKUP($D20,'Inflated Bid Prices After Tax'!$R$15:$Y$115,6,FALSE),IF($Q$4="Bunker",VLOOKUP($D20,'Inflated Bid Prices After Tax'!$R$15:$Y$115,7,FALSE),IF($Q$4="LFO Diesel",VLOOKUP($D20,'Inflated Bid Prices After Tax'!$R$15:$Y$115,8,FALSE),0)))))))</f>
        <v>0</v>
      </c>
      <c r="R20" s="558">
        <f>IF($Q$4="Hydro",VLOOKUP($D20,'Inflated Bid Prices After Tax'!$R$121:$Y$221,2,FALSE),IF($Q$4="Solar",VLOOKUP($D20,'Inflated Bid Prices After Tax'!$R$121:$Y$221,3,FALSE),IF($Q$4="Biomass",VLOOKUP($D20,'Inflated Bid Prices After Tax'!$R$121:$Y$221,4,FALSE),IF($Q$4="Biodiesel",VLOOKUP($D20,'Inflated Bid Prices After Tax'!$R$121:$Y$221,5,FALSE),IF($Q$4="LNG",VLOOKUP($D20,'Inflated Bid Prices After Tax'!$R$121:$Y$221,6,FALSE),IF($Q$4="Bunker",VLOOKUP($D20,'Inflated Bid Prices After Tax'!$R$121:$Y$221,7,FALSE),IF($Q$4="LFO Diesel",VLOOKUP($D20,'Inflated Bid Prices After Tax'!$R$121:$Y$221,8,FALSE),0)))))))</f>
        <v>0</v>
      </c>
      <c r="S20" s="558">
        <f>IF($D20=0,0,IF(Q$4="Hydro",HLOOKUP(Q$4,'Inflated Bid Prices After Tax'!$B$224:$I$232,5,FALSE),IF(Q$4="Solar",HLOOKUP(Q$4,'Inflated Bid Prices After Tax'!$B$224:$I$232,5,FALSE),IF(Q$4="Biomass",HLOOKUP(Q$4,'Inflated Bid Prices After Tax'!$B$224:$I$232,5,FALSE),IF(Q$4="Biodiesel",HLOOKUP(Q$4,'Inflated Bid Prices After Tax'!$B$224:$I$232,5,FALSE),IF(Q$4="LNG",HLOOKUP(Q$4,'Inflated Bid Prices After Tax'!$B$224:$I$232,5,FALSE),IF(Q$4="Bunker",HLOOKUP(Q$4,'Inflated Bid Prices After Tax'!$B$224:$I$232,5,FALSE),IF(Q$4="LFO Diesel",HLOOKUP(Q$4,'Inflated Bid Prices After Tax'!$B$224:$I$232,5,FALSE),0))))))))</f>
        <v>0</v>
      </c>
      <c r="T20" s="558">
        <f>IF($D20=0,0,IF(Q$4="Hydro",HLOOKUP(Q$4,'Inflated Bid Prices After Tax'!$B$234:$I$240,3,FALSE),IF(Q$4="Solar",HLOOKUP(Q$4,'Inflated Bid Prices After Tax'!$B$234:$I$240,3,FALSE),IF(Q$4="Biomass",HLOOKUP(Q$4,'Inflated Bid Prices After Tax'!$B$234:$I$240,3,FALSE),IF(Q$4="Biodiesel",HLOOKUP(Q$4,'Inflated Bid Prices After Tax'!$B$234:$I$240,3,FALSE),IF(Q$4="LNG",HLOOKUP(Q$4,'Inflated Bid Prices After Tax'!$B$234:$I$240,3,FALSE),IF(Q$4="Bunker",HLOOKUP(Q$4,'Inflated Bid Prices After Tax'!$B$234:$I$240,3,FALSE),IF(Q$4="LFO Diesel",HLOOKUP(Q$4,'Inflated Bid Prices After Tax'!$B$234:$I$240,3,FALSE),0))))))))</f>
        <v>0</v>
      </c>
      <c r="U20" s="559">
        <f t="shared" si="1"/>
        <v>0</v>
      </c>
      <c r="V20" s="139"/>
      <c r="W20" s="569">
        <f>IF($W$4="Hydro",VLOOKUP($E20,'Inflated Bid Prices After Tax'!$R$15:$Y$115,2,FALSE),IF($W$4="Solar",VLOOKUP($E20,'Inflated Bid Prices After Tax'!$R$15:$Y$115,3,FALSE),IF($W$4="Biomass",VLOOKUP($E20,'Inflated Bid Prices After Tax'!$R$15:$Y$115,4,FALSE),IF($W$4="Biodiesel",VLOOKUP($E20,'Inflated Bid Prices After Tax'!$R$15:$Y$115,5,FALSE),IF($W$4="LNG",VLOOKUP($E20,'Inflated Bid Prices After Tax'!$R$15:$Y$115,6,FALSE),IF($W$4="Bunker",VLOOKUP($E20,'Inflated Bid Prices After Tax'!$R$15:$Y$115,7,FALSE),IF($W$4="LFO Diesel",VLOOKUP($E20,'Inflated Bid Prices After Tax'!$R$15:$Y$115,8,FALSE),0)))))))</f>
        <v>0</v>
      </c>
      <c r="X20" s="570">
        <f>IF($W$4="Hydro",VLOOKUP($E20,'Inflated Bid Prices After Tax'!$R$121:$Y$221,2,FALSE),IF($W$4="Solar",VLOOKUP($E20,'Inflated Bid Prices After Tax'!$R$121:$Y$221,3,FALSE),IF($W$4="Biomass",VLOOKUP($E20,'Inflated Bid Prices After Tax'!$R$121:$Y$221,4,FALSE),IF($W$4="Biodiesel",VLOOKUP($E20,'Inflated Bid Prices After Tax'!$R$121:$Y$221,5,FALSE),IF($W$4="LNG",VLOOKUP($E20,'Inflated Bid Prices After Tax'!$R$121:$Y$221,6,FALSE),IF($W$4="Bunker",VLOOKUP($E20,'Inflated Bid Prices After Tax'!$R$121:$Y$221,7,FALSE),IF($W$4="LFO Diesel",VLOOKUP($E20,'Inflated Bid Prices After Tax'!$R$121:$Y$221,8,FALSE),0)))))))</f>
        <v>0</v>
      </c>
      <c r="Y20" s="570">
        <f>IF($E20=0,0,IF(W$4="Hydro",HLOOKUP(W$4,'Inflated Bid Prices After Tax'!$B$224:$I$232,5,FALSE),IF(W$4="Solar",HLOOKUP(W$4,'Inflated Bid Prices After Tax'!$B$224:$I$232,5,FALSE),IF(W$4="Biomass",HLOOKUP(W$4,'Inflated Bid Prices After Tax'!$B$224:$I$232,5,FALSE),IF(W$4="Biodiesel",HLOOKUP(W$4,'Inflated Bid Prices After Tax'!$B$224:$I$232,5,FALSE),IF(W$4="LNG",HLOOKUP(W$4,'Inflated Bid Prices After Tax'!$B$224:$I$232,5,FALSE),IF(W$4="Bunker",HLOOKUP(W$4,'Inflated Bid Prices After Tax'!$B$224:$I$232,5,FALSE),IF(W$4="LFO Diesel",HLOOKUP(W$4,'Inflated Bid Prices After Tax'!$B$224:$I$232,5,FALSE),0))))))))</f>
        <v>0</v>
      </c>
      <c r="Z20" s="570">
        <f>IF($E20=0,0,IF(W$4="Hydro",HLOOKUP(W$4,'Inflated Bid Prices After Tax'!$B$234:$I$240,3,FALSE),IF(W$4="Solar",HLOOKUP(W$4,'Inflated Bid Prices After Tax'!$B$234:$I$240,3,FALSE),IF(W$4="Biomass",HLOOKUP(W$4,'Inflated Bid Prices After Tax'!$B$234:$I$240,3,FALSE),IF(W$4="Biodiesel",HLOOKUP(W$4,'Inflated Bid Prices After Tax'!$B$234:$I$240,3,FALSE),IF(W$4="LNG",HLOOKUP(W$4,'Inflated Bid Prices After Tax'!$B$234:$I$240,3,FALSE),IF(W$4="Bunker",HLOOKUP(W$4,'Inflated Bid Prices After Tax'!$B$234:$I$240,3,FALSE),IF(W$4="LFO Diesel",HLOOKUP(W$4,'Inflated Bid Prices After Tax'!$B$234:$I$240,3,FALSE),0))))))))</f>
        <v>0</v>
      </c>
      <c r="AA20" s="571">
        <f t="shared" si="2"/>
        <v>0</v>
      </c>
      <c r="AB20" s="139"/>
      <c r="AC20" s="581">
        <f>IF($AC$4="Hydro",VLOOKUP($F20,'Inflated Bid Prices After Tax'!$R$15:$Y$115,2,FALSE),IF($AC$4="Solar",VLOOKUP($F20,'Inflated Bid Prices After Tax'!$R$15:$Y$115,3,FALSE),IF($AC$4="Biomass",VLOOKUP($F20,'Inflated Bid Prices After Tax'!$R$15:$Y$115,4,FALSE),IF($AC$4="Biodiesel",VLOOKUP($F20,'Inflated Bid Prices After Tax'!$R$15:$Y$115,5,FALSE),IF($AC$4="LNG",VLOOKUP($F20,'Inflated Bid Prices After Tax'!$R$15:$Y$115,6,FALSE),IF($AC$4="Bunker",VLOOKUP($F20,'Inflated Bid Prices After Tax'!$R$15:$Y$115,7,FALSE),IF($AC$4="LFO Diesel",VLOOKUP($F20,'Inflated Bid Prices After Tax'!$R$15:$Y$115,8,FALSE),0)))))))</f>
        <v>0</v>
      </c>
      <c r="AD20" s="582">
        <f>IF($AC$4="Hydro",VLOOKUP($F20,'Inflated Bid Prices After Tax'!$R$121:$Y$221,2,FALSE),IF($AC$4="Solar",VLOOKUP($F20,'Inflated Bid Prices After Tax'!$R$121:$Y$221,3,FALSE),IF($AC$4="Biomass",VLOOKUP($F20,'Inflated Bid Prices After Tax'!$R$121:$Y$221,4,FALSE),IF($AC$4="Biodiesel",VLOOKUP($F20,'Inflated Bid Prices After Tax'!$R$121:$Y$221,5,FALSE),IF($AC$4="LNG",VLOOKUP($F20,'Inflated Bid Prices After Tax'!$R$121:$Y$221,6,FALSE),IF($AC$4="Bunker",VLOOKUP($F20,'Inflated Bid Prices After Tax'!$R$121:$Y$221,7,FALSE),IF($AC$4="LFO Diesel",VLOOKUP($F20,'Inflated Bid Prices After Tax'!$R$121:$Y$221,8,FALSE),0)))))))</f>
        <v>0</v>
      </c>
      <c r="AE20" s="582">
        <f>IF($F20=0,0,IF(AC$4="Hydro",HLOOKUP(AC$4,'Inflated Bid Prices After Tax'!$B$224:$I$232,5,FALSE),IF(AC$4="Solar",HLOOKUP(AC$4,'Inflated Bid Prices After Tax'!$B$224:$I$232,5,FALSE),IF(AC$4="Biomass",HLOOKUP(AC$4,'Inflated Bid Prices After Tax'!$B$224:$I$232,5,FALSE),IF(AC$4="Biodiesel",HLOOKUP(AC$4,'Inflated Bid Prices After Tax'!$B$224:$I$232,5,FALSE),IF(AC$4="LNG",HLOOKUP(AC$4,'Inflated Bid Prices After Tax'!$B$224:$I$232,5,FALSE),IF(AC$4="Bunker",HLOOKUP(AC$4,'Inflated Bid Prices After Tax'!$B$224:$I$232,5,FALSE),IF(AC$4="LFO Diesel",HLOOKUP(AC$4,'Inflated Bid Prices After Tax'!$B$224:$I$232,5,FALSE),0))))))))</f>
        <v>0</v>
      </c>
      <c r="AF20" s="582">
        <f>IF($F20=0,0,IF(AC$4="Hydro",HLOOKUP(AC$4,'Inflated Bid Prices After Tax'!$B$234:$I$240,3,FALSE),IF(AC$4="Solar",HLOOKUP(AC$4,'Inflated Bid Prices After Tax'!$B$234:$I$240,3,FALSE),IF(AC$4="Biomass",HLOOKUP(AC$4,'Inflated Bid Prices After Tax'!$B$234:$I$240,3,FALSE),IF(AC$4="Biodiesel",HLOOKUP(AC$4,'Inflated Bid Prices After Tax'!$B$234:$I$240,3,FALSE),IF(AC$4="LNG",HLOOKUP(AC$4,'Inflated Bid Prices After Tax'!$B$234:$I$240,3,FALSE),IF(AC$4="Bunker",HLOOKUP(AC$4,'Inflated Bid Prices After Tax'!$B$234:$I$240,3,FALSE),IF(AC$4="LFO Diesel",HLOOKUP(AC$4,'Inflated Bid Prices After Tax'!$B$234:$I$240,3,FALSE),0))))))))</f>
        <v>0</v>
      </c>
      <c r="AG20" s="583">
        <f t="shared" si="3"/>
        <v>0</v>
      </c>
      <c r="AH20" s="139"/>
      <c r="AI20" s="593">
        <f>IF($AI$4="Hydro",VLOOKUP($G20,'Inflated Bid Prices After Tax'!$R$15:$Y$115,2,FALSE),IF($AI$4="Solar",VLOOKUP($G20,'Inflated Bid Prices After Tax'!$R$15:$Y$115,3,FALSE),IF($AI$4="Biomass",VLOOKUP($G20,'Inflated Bid Prices After Tax'!$R$15:$Y$115,4,FALSE),IF($AI$4="Biodiesel",VLOOKUP($G20,'Inflated Bid Prices After Tax'!$R$15:$Y$115,5,FALSE),IF($AI$4="LNG",VLOOKUP($G20,'Inflated Bid Prices After Tax'!$R$15:$Y$115,6,FALSE),IF($AI$4="Bunker",VLOOKUP($G20,'Inflated Bid Prices After Tax'!$R$15:$Y$115,7,FALSE),IF($AI$4="LFO Diesel",VLOOKUP($G20,'Inflated Bid Prices After Tax'!$R$15:$Y$115,8,FALSE),0)))))))</f>
        <v>0</v>
      </c>
      <c r="AJ20" s="594">
        <f>IF($AI$4="Hydro",VLOOKUP($G20,'Inflated Bid Prices After Tax'!$R$121:$Y$221,2,FALSE),IF($AI$4="Solar",VLOOKUP($G20,'Inflated Bid Prices After Tax'!$R$121:$Y$221,3,FALSE),IF($AI$4="Biomass",VLOOKUP($G20,'Inflated Bid Prices After Tax'!$R$121:$Y$221,4,FALSE),IF($AI$4="Biodiesel",VLOOKUP($G20,'Inflated Bid Prices After Tax'!$R$121:$Y$221,5,FALSE),IF($AI$4="LNG",VLOOKUP($G20,'Inflated Bid Prices After Tax'!$R$121:$Y$221,6,FALSE),IF($AI$4="Bunker",VLOOKUP($G20,'Inflated Bid Prices After Tax'!$R$121:$Y$221,7,FALSE),IF($AI$4="LFO Diesel",VLOOKUP($G20,'Inflated Bid Prices After Tax'!$R$121:$Y$221,8,FALSE),0)))))))</f>
        <v>0</v>
      </c>
      <c r="AK20" s="594">
        <f>IF($G20=0,0,IF(AI$4="Hydro",HLOOKUP(AI$4,'Inflated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20" s="594">
        <f>IF($G20=0,0,IF(AI$4="Hydro",HLOOKUP(AI$4,'Inflated Bid Prices After Tax'!$B$234:$I$240,3,FALSE),IF(AI$4="Solar",HLOOKUP(AI$4,'Inflated Bid Prices After Tax'!$B$234:$I$240,3,FALSE),IF(AI$4="Biomass",HLOOKUP(AI$4,'Inflated Bid Prices After Tax'!$B$234:$I$240,3,FALSE),IF(AI$4="Biodiesel",HLOOKUP(AI$4,'Inflated Bid Prices After Tax'!$B$234:$I$240,3,FALSE),IF(AI$4="LNG",HLOOKUP(AI$4,'Inflated Bid Prices After Tax'!$B$234:$I$240,3,FALSE),IF(AI$4="Bunker",HLOOKUP(AI$4,'Inflated Bid Prices After Tax'!$B$234:$I$240,3,FALSE),IF(AI$4="LFO Diesel",HLOOKUP(AI$4,'Inflated Bid Prices After Tax'!$B$234:$I$240,3,FALSE),0))))))))</f>
        <v>0</v>
      </c>
      <c r="AM20" s="595">
        <f t="shared" si="4"/>
        <v>0</v>
      </c>
      <c r="AN20" s="139"/>
      <c r="AO20" s="599">
        <f>IF($AO$4="Hydro",VLOOKUP($H20,'Inflated Bid Prices After Tax'!$R$15:$Y$115,2,FALSE),IF($AO$4="Solar",VLOOKUP($H20,'Inflated Bid Prices After Tax'!$R$15:$Y$115,3,FALSE),IF($AO$4="Biomass",VLOOKUP($H20,'Inflated Bid Prices After Tax'!$R$15:$Y$115,4,FALSE),IF($AO$4="Biodiesel",VLOOKUP($H20,'Inflated Bid Prices After Tax'!$R$15:$Y$115,5,FALSE),IF($AO$4="LNG",VLOOKUP($H20,'Inflated Bid Prices After Tax'!$R$15:$Y$115,6,FALSE),IF($AO$4="Bunker",VLOOKUP($H20,'Inflated Bid Prices After Tax'!$R$15:$Y$115,7,FALSE),IF($AO$4="LFO Diesel",VLOOKUP($H20,'Inflated Bid Prices After Tax'!$R$15:$Y$115,8,FALSE),0)))))))</f>
        <v>0</v>
      </c>
      <c r="AP20" s="310">
        <f>IF($AO$4="Hydro",VLOOKUP($H20,'Inflated Bid Prices After Tax'!$R$121:$Y$221,2,FALSE),IF($AO$4="Solar",VLOOKUP($H20,'Inflated Bid Prices After Tax'!$R$121:$Y$221,3,FALSE),IF($AO$4="Biomass",VLOOKUP($H20,'Inflated Bid Prices After Tax'!$R$121:$Y$221,4,FALSE),IF($AO$4="Biodiesel",VLOOKUP($H20,'Inflated Bid Prices After Tax'!$R$121:$Y$221,5,FALSE),IF($AO$4="LNG",VLOOKUP($H20,'Inflated Bid Prices After Tax'!$R$121:$Y$221,6,FALSE),IF($AO$4="Bunker",VLOOKUP($H20,'Inflated Bid Prices After Tax'!$R$121:$Y$221,7,FALSE),IF($AO$4="LFO Diesel",VLOOKUP($H20,'Inflated Bid Prices After Tax'!$R$121:$Y$221,8,FALSE),0)))))))</f>
        <v>0</v>
      </c>
      <c r="AQ20" s="310">
        <f>IF($H20=0,0,IF(AO$4="Hydro",HLOOKUP(AO$4,'Inflated Bid Prices After Tax'!$B$224:$I$232,5,FALSE),IF(AO$4="Solar",HLOOKUP(AO$4,'Inflated Bid Prices After Tax'!$B$224:$I$232,5,FALSE),IF(AO$4="Biomass",HLOOKUP(AO$4,'Inflated Bid Prices After Tax'!$B$224:$I$232,5,FALSE),IF(AO$4="Biodiesel",HLOOKUP(AO$4,'Inflated Bid Prices After Tax'!$B$224:$I$232,5,FALSE),IF(AO$4="LNG",HLOOKUP(AO$4,'Inflated Bid Prices After Tax'!$B$224:$I$232,5,FALSE),IF(AO$4="Bunker",HLOOKUP(AO$4,'Inflated Bid Prices After Tax'!$B$224:$I$232,5,FALSE),IF(AO$4="LFO Diesel",HLOOKUP(AO$4,'Inflated Bid Prices After Tax'!$B$224:$I$232,5,FALSE),0))))))))</f>
        <v>0</v>
      </c>
      <c r="AR20" s="310">
        <f>IF($H20=0,0,IF(AO$4="Hydro",HLOOKUP(AO$4,'Inflated Bid Prices After Tax'!$B$234:$I$240,3,FALSE),IF(AO$4="Solar",HLOOKUP(AO$4,'Inflated Bid Prices After Tax'!$B$234:$I$240,3,FALSE),IF(AO$4="Biomass",HLOOKUP(AO$4,'Inflated Bid Prices After Tax'!$B$234:$I$240,3,FALSE),IF(AO$4="Biodiesel",HLOOKUP(AO$4,'Inflated Bid Prices After Tax'!$B$234:$I$240,3,FALSE),IF(AO$4="LNG",HLOOKUP(AO$4,'Inflated Bid Prices After Tax'!$B$234:$I$240,3,FALSE),IF(AO$4="Bunker",HLOOKUP(AO$4,'Inflated Bid Prices After Tax'!$B$234:$I$240,3,FALSE),IF(AO$4="LFO Diesel",HLOOKUP(AO$4,'Inflated Bid Prices After Tax'!$B$234:$I$240,3,FALSE),0))))))))</f>
        <v>0</v>
      </c>
      <c r="AS20" s="300">
        <f t="shared" si="5"/>
        <v>0</v>
      </c>
      <c r="AT20" s="139"/>
      <c r="AU20" s="609">
        <f>IF($AU$4="Hydro",VLOOKUP($I20,'Inflated Bid Prices After Tax'!$R$15:$Y$115,2,FALSE),IF($AU$4="Solar",VLOOKUP($I20,'Inflated Bid Prices After Tax'!$R$15:$Y$115,3,FALSE),IF($AU$4="Biomass",VLOOKUP($I20,'Inflated Bid Prices After Tax'!$R$15:$Y$115,4,FALSE),IF($AU$4="Biodiesel",VLOOKUP($I20,'Inflated Bid Prices After Tax'!$R$15:$Y$115,5,FALSE),IF($AU$4="LNG",VLOOKUP($I20,'Inflated Bid Prices After Tax'!$R$15:$Y$115,6,FALSE),IF($AU$4="Bunker",VLOOKUP($I20,'Inflated Bid Prices After Tax'!$R$15:$Y$115,7,FALSE),IF($AU$4="LFO Diesel",VLOOKUP($I20,'Inflated Bid Prices After Tax'!$R$15:$Y$115,8,FALSE),0)))))))</f>
        <v>0</v>
      </c>
      <c r="AV20" s="610">
        <f>IF($AU$4="Hydro",VLOOKUP($I20,'Inflated Bid Prices After Tax'!$R$121:$Y$221,2,FALSE),IF($AU$4="Solar",VLOOKUP($I20,'Inflated Bid Prices After Tax'!$R$121:$Y$221,3,FALSE),IF($AU$4="Biomass",VLOOKUP($I20,'Inflated Bid Prices After Tax'!$R$121:$Y$221,4,FALSE),IF($AU$4="Biodiesel",VLOOKUP($I20,'Inflated Bid Prices After Tax'!$R$121:$Y$221,5,FALSE),IF($AU$4="LNG",VLOOKUP($I20,'Inflated Bid Prices After Tax'!$R$121:$Y$221,6,FALSE),IF($AU$4="Bunker",VLOOKUP($I20,'Inflated Bid Prices After Tax'!$R$121:$Y$221,7,FALSE),IF($AU$4="LFO Diesel",VLOOKUP($I20,'Inflated Bid Prices After Tax'!$R$121:$Y$221,8,FALSE),0)))))))</f>
        <v>0</v>
      </c>
      <c r="AW20" s="610">
        <f>IF($I20=0,0,IF(AU$4="Hydro",HLOOKUP(AU$4,'Inflated Bid Prices After Tax'!$B$224:$I$232,5,FALSE),IF(AU$4="Solar",HLOOKUP(AU$4,'Inflated Bid Prices After Tax'!$B$224:$I$232,5,FALSE),IF(AU$4="Biomass",HLOOKUP(AU$4,'Inflated Bid Prices After Tax'!$B$224:$I$232,5,FALSE),IF(AU$4="Biodiesel",HLOOKUP(AU$4,'Inflated Bid Prices After Tax'!$B$224:$I$232,5,FALSE),IF(AU$4="LNG",HLOOKUP(AU$4,'Inflated Bid Prices After Tax'!$B$224:$I$232,5,FALSE),IF(AU$4="Bunker",HLOOKUP(AU$4,'Inflated Bid Prices After Tax'!$B$224:$I$232,5,FALSE),IF(AU$4="LFO Diesel",HLOOKUP(AU$4,'Inflated Bid Prices After Tax'!$B$224:$I$232,5,FALSE),0))))))))</f>
        <v>0</v>
      </c>
      <c r="AX20" s="610">
        <f>IF($I20=0,0,IF(AU$4="Hydro",HLOOKUP(AU$4,'Inflated Bid Prices After Tax'!$B$234:$I$240,3,FALSE),IF(AU$4="Solar",HLOOKUP(AU$4,'Inflated Bid Prices After Tax'!$B$234:$I$240,3,FALSE),IF(AU$4="Biomass",HLOOKUP(AU$4,'Inflated Bid Prices After Tax'!$B$234:$I$240,3,FALSE),IF(AU$4="Biodiesel",HLOOKUP(AU$4,'Inflated Bid Prices After Tax'!$B$234:$I$240,3,FALSE),IF(AU$4="LNG",HLOOKUP(AU$4,'Inflated Bid Prices After Tax'!$B$234:$I$240,3,FALSE),IF(AU$4="Bunker",HLOOKUP(AU$4,'Inflated Bid Prices After Tax'!$B$234:$I$240,3,FALSE),IF(AU$4="LFO Diesel",HLOOKUP(AU$4,'Inflated Bid Prices After Tax'!$B$234:$I$240,3,FALSE),0))))))))</f>
        <v>0</v>
      </c>
      <c r="AY20" s="611">
        <f t="shared" si="6"/>
        <v>0</v>
      </c>
      <c r="AZ20" s="139"/>
      <c r="BA20" s="106"/>
      <c r="BB20" s="648" t="s">
        <v>49</v>
      </c>
      <c r="BC20" s="649">
        <f>IF(C20=0,O20,O20*'Available Energy and Dispatch'!N26*1000)</f>
        <v>0</v>
      </c>
      <c r="BD20" s="649">
        <f>IF(D20=0,U20,U20*'Available Energy and Dispatch'!O26*1000)</f>
        <v>0</v>
      </c>
      <c r="BE20" s="649">
        <f>IF(E20=0,AA20,AA20*'Available Energy and Dispatch'!P26*1000)</f>
        <v>0</v>
      </c>
      <c r="BF20" s="649">
        <f>IF(F20=0,AG20,AG20*'Available Energy and Dispatch'!Q26*1000)</f>
        <v>0</v>
      </c>
      <c r="BG20" s="649">
        <f>IF(G20=0,AM20,AM20*'Available Energy and Dispatch'!R26*1000)</f>
        <v>0</v>
      </c>
      <c r="BH20" s="649">
        <f>IF(H20=0,AS20,AS20*'Available Energy and Dispatch'!S26*1000)</f>
        <v>0</v>
      </c>
      <c r="BI20" s="649">
        <f>IF(I20=0,AY20,AY20*'Available Energy and Dispatch'!T26*1000)</f>
        <v>0</v>
      </c>
      <c r="BJ20" s="662">
        <f t="shared" si="0"/>
        <v>0</v>
      </c>
      <c r="BK20" s="655"/>
    </row>
    <row r="21" spans="2:63" ht="13.8" thickBot="1" x14ac:dyDescent="0.3">
      <c r="B21" s="109"/>
      <c r="C21" s="106"/>
      <c r="D21" s="106"/>
      <c r="E21" s="106"/>
      <c r="F21" s="106"/>
      <c r="G21" s="106"/>
      <c r="H21" s="106"/>
      <c r="I21" s="106"/>
      <c r="J21" s="106"/>
      <c r="K21" s="113"/>
      <c r="L21" s="113"/>
      <c r="M21" s="113"/>
      <c r="N21" s="113"/>
      <c r="O21" s="113"/>
      <c r="P21" s="139"/>
      <c r="Q21" s="113"/>
      <c r="R21" s="113"/>
      <c r="S21" s="113"/>
      <c r="T21" s="113"/>
      <c r="U21" s="113"/>
      <c r="V21" s="139"/>
      <c r="W21" s="113"/>
      <c r="X21" s="113"/>
      <c r="Y21" s="113"/>
      <c r="Z21" s="113"/>
      <c r="AA21" s="113"/>
      <c r="AB21" s="139"/>
      <c r="AC21" s="113"/>
      <c r="AD21" s="113"/>
      <c r="AE21" s="113"/>
      <c r="AF21" s="113"/>
      <c r="AG21" s="113"/>
      <c r="AH21" s="139"/>
      <c r="AI21" s="113"/>
      <c r="AJ21" s="113"/>
      <c r="AK21" s="113"/>
      <c r="AL21" s="113"/>
      <c r="AM21" s="113"/>
      <c r="AN21" s="139"/>
      <c r="AO21" s="113"/>
      <c r="AP21" s="113"/>
      <c r="AQ21" s="113"/>
      <c r="AR21" s="113"/>
      <c r="AS21" s="113"/>
      <c r="AT21" s="139"/>
      <c r="AU21" s="113"/>
      <c r="AV21" s="113"/>
      <c r="AW21" s="113"/>
      <c r="AX21" s="113"/>
      <c r="AY21" s="113"/>
      <c r="AZ21" s="139"/>
      <c r="BA21" s="106"/>
      <c r="BB21" s="648" t="s">
        <v>182</v>
      </c>
      <c r="BC21" s="656">
        <f t="shared" ref="BC21:BJ21" si="8">SUM(BC9:BC20)</f>
        <v>0</v>
      </c>
      <c r="BD21" s="656">
        <f t="shared" si="8"/>
        <v>0</v>
      </c>
      <c r="BE21" s="656">
        <f t="shared" si="8"/>
        <v>0</v>
      </c>
      <c r="BF21" s="656">
        <f t="shared" si="8"/>
        <v>0</v>
      </c>
      <c r="BG21" s="656">
        <f t="shared" si="8"/>
        <v>0</v>
      </c>
      <c r="BH21" s="656">
        <f t="shared" si="8"/>
        <v>0</v>
      </c>
      <c r="BI21" s="656">
        <f t="shared" si="8"/>
        <v>0</v>
      </c>
      <c r="BJ21" s="656">
        <f t="shared" si="8"/>
        <v>0</v>
      </c>
      <c r="BK21" s="667">
        <f>BJ21/(BD3*1000)</f>
        <v>0</v>
      </c>
    </row>
    <row r="22" spans="2:63" x14ac:dyDescent="0.25">
      <c r="B22" s="527">
        <v>2023</v>
      </c>
      <c r="C22" s="528"/>
      <c r="D22" s="528"/>
      <c r="E22" s="528"/>
      <c r="F22" s="528"/>
      <c r="G22" s="528"/>
      <c r="H22" s="528"/>
      <c r="I22" s="529"/>
      <c r="J22" s="106"/>
      <c r="K22" s="629"/>
      <c r="L22" s="630"/>
      <c r="M22" s="630"/>
      <c r="N22" s="630"/>
      <c r="O22" s="631"/>
      <c r="P22" s="139"/>
      <c r="Q22" s="620"/>
      <c r="R22" s="621"/>
      <c r="S22" s="621"/>
      <c r="T22" s="621"/>
      <c r="U22" s="622"/>
      <c r="V22" s="139"/>
      <c r="W22" s="636"/>
      <c r="X22" s="637"/>
      <c r="Y22" s="637"/>
      <c r="Z22" s="637"/>
      <c r="AA22" s="638"/>
      <c r="AB22" s="139"/>
      <c r="AC22" s="683"/>
      <c r="AD22" s="684"/>
      <c r="AE22" s="684"/>
      <c r="AF22" s="684"/>
      <c r="AG22" s="685"/>
      <c r="AH22" s="139"/>
      <c r="AI22" s="626"/>
      <c r="AJ22" s="627"/>
      <c r="AK22" s="627"/>
      <c r="AL22" s="627"/>
      <c r="AM22" s="628"/>
      <c r="AN22" s="139"/>
      <c r="AO22" s="623"/>
      <c r="AP22" s="624"/>
      <c r="AQ22" s="624"/>
      <c r="AR22" s="624"/>
      <c r="AS22" s="625"/>
      <c r="AT22" s="139"/>
      <c r="AU22" s="620"/>
      <c r="AV22" s="621"/>
      <c r="AW22" s="621"/>
      <c r="AX22" s="621"/>
      <c r="AY22" s="622"/>
      <c r="AZ22" s="139"/>
      <c r="BA22" s="106"/>
      <c r="BB22" s="648">
        <v>2023</v>
      </c>
      <c r="BC22" s="654"/>
      <c r="BD22" s="654"/>
      <c r="BE22" s="654"/>
      <c r="BF22" s="654"/>
      <c r="BG22" s="654"/>
      <c r="BH22" s="654"/>
      <c r="BI22" s="654"/>
      <c r="BJ22" s="661"/>
      <c r="BK22" s="655"/>
    </row>
    <row r="23" spans="2:63" x14ac:dyDescent="0.25">
      <c r="B23" s="530" t="s">
        <v>38</v>
      </c>
      <c r="C23" s="523">
        <f>ROUND(IFERROR(('Available Energy and Dispatch'!N31/((IF(C$5="Solar",(SUMIFS('Dependable Capacity'!$F$9:$F$14,'Dependable Capacity'!$C$9:$C$14,$B$22)*'Available Energy and Dispatch'!$C31),HLOOKUP(C$5,'Dependable Capacity'!$I$3:$P$9,4,FALSE)*'Available Energy and Dispatch'!$C31))))/C$6,0),2)</f>
        <v>0</v>
      </c>
      <c r="D23" s="523">
        <f>ROUND(IFERROR(('Available Energy and Dispatch'!O31/((IF(D$5="Solar",(SUMIFS('Dependable Capacity'!$F$9:$F$14,'Dependable Capacity'!$C$9:$C$14,$B$22)*'Available Energy and Dispatch'!$C31),HLOOKUP(D$5,'Dependable Capacity'!$I$3:$P$9,4,FALSE)*'Available Energy and Dispatch'!$C31))))/D$6,0),2)</f>
        <v>0</v>
      </c>
      <c r="E23" s="523">
        <f>ROUND(IFERROR(('Available Energy and Dispatch'!P31/((IF(E$5="Solar",(SUMIFS('Dependable Capacity'!$F$9:$F$14,'Dependable Capacity'!$C$9:$C$14,$B$22)*'Available Energy and Dispatch'!$C31),HLOOKUP(E$5,'Dependable Capacity'!$I$3:$P$9,4,FALSE)*'Available Energy and Dispatch'!$C31))))/E$6,0),2)</f>
        <v>0</v>
      </c>
      <c r="F23" s="523">
        <f>ROUND(IFERROR(('Available Energy and Dispatch'!Q31/((IF(F$5="Solar",(SUMIFS('Dependable Capacity'!$F$9:$F$14,'Dependable Capacity'!$C$9:$C$14,$B$22)*'Available Energy and Dispatch'!$C31),HLOOKUP(F$5,'Dependable Capacity'!$I$3:$P$9,4,FALSE)*'Available Energy and Dispatch'!$C31))))/F$6,0),2)</f>
        <v>0</v>
      </c>
      <c r="G23" s="523">
        <f>ROUND(IFERROR(('Available Energy and Dispatch'!R31/((IF(G$5="Solar",(SUMIFS('Dependable Capacity'!$F$9:$F$14,'Dependable Capacity'!$C$9:$C$14,$B$22)*'Available Energy and Dispatch'!$C31),HLOOKUP(G$5,'Dependable Capacity'!$I$3:$P$9,4,FALSE)*'Available Energy and Dispatch'!$C31))))/G$6,0),2)</f>
        <v>0</v>
      </c>
      <c r="H23" s="523">
        <f>ROUND(IFERROR(('Available Energy and Dispatch'!S31/((IF(H$5="Solar",(SUMIFS('Dependable Capacity'!$F$9:$F$14,'Dependable Capacity'!$C$9:$C$14,$B$22)*'Available Energy and Dispatch'!$C31),HLOOKUP(H$5,'Dependable Capacity'!$I$3:$P$9,4,FALSE)*'Available Energy and Dispatch'!$C31))))/H$6,0),2)</f>
        <v>0</v>
      </c>
      <c r="I23" s="524">
        <f>ROUND(IFERROR(('Available Energy and Dispatch'!T31/((IF(I$5="Solar",(SUMIFS('Dependable Capacity'!$F$9:$F$14,'Dependable Capacity'!$C$9:$C$14,$B$22)*'Available Energy and Dispatch'!$C31),HLOOKUP(I$5,'Dependable Capacity'!$I$3:$P$9,4,FALSE)*'Available Energy and Dispatch'!$C31))))/I$6,0),2)</f>
        <v>0</v>
      </c>
      <c r="J23" s="106"/>
      <c r="K23" s="542">
        <f>IF(K$4="Hydro",VLOOKUP($C23,'Inflated Bid Prices After Tax'!$AB$15:$AI$115,2,FALSE),IF(K$4="Solar",VLOOKUP($C23,'Inflated Bid Prices After Tax'!$AB$15:$AI$115,3,FALSE),IF(K$4="Biomass",VLOOKUP($C23,'Inflated Bid Prices After Tax'!$AB$15:$AI$115,4,FALSE),IF(K$4="Biodiesel",VLOOKUP($C23,'Inflated Bid Prices After Tax'!$AB$15:$AI$115,5,FALSE),IF(K$4="LNG",VLOOKUP($C23,'Inflated Bid Prices After Tax'!$AB$15:$AI$115,6,FALSE),IF(K$4="Bunker",VLOOKUP($C23,'Inflated Bid Prices After Tax'!$AB$15:$AI$115,7,FALSE),IF(K$4="LFO Diesel",VLOOKUP($C23,'Inflated Bid Prices After Tax'!$AB$15:$AI$115,8,FALSE),0)))))))</f>
        <v>0</v>
      </c>
      <c r="L23" s="543">
        <f>IF(K$4="Hydro",VLOOKUP($C23,'Inflated Bid Prices After Tax'!$AB$121:$AI$221,2,FALSE),IF(K$4="Solar",VLOOKUP($C23,'Inflated Bid Prices After Tax'!$AB$121:$AI$221,3,FALSE),IF(K$4="Biomass",VLOOKUP($C23,'Inflated Bid Prices After Tax'!$AB$121:$AI$221,4,FALSE),IF(K$4="Biodiesel",VLOOKUP($C23,'Inflated Bid Prices After Tax'!$AB$121:$AI$221,5,FALSE),IF(K$4="LNG",VLOOKUP($C23,'Inflated Bid Prices After Tax'!$AB$121:$AI$221,6,FALSE),IF(K$4="Bunker",VLOOKUP($C23,'Inflated Bid Prices After Tax'!$AB$121:$AI$221,7,FALSE),IF(K$4="LFO Diesel",VLOOKUP($C23,'Inflated Bid Prices After Tax'!$AB$121:$AI$221,8,FALSE),0)))))))</f>
        <v>0</v>
      </c>
      <c r="M23" s="543">
        <f>IF($C23=0,0,IF(K$4="Hydro",HLOOKUP(K$4,'Inflated Bid Prices After Tax'!$B$224:$I$232,6,FALSE),IF(K$4="Solar",HLOOKUP(K$4,'Inflated Bid Prices After Tax'!$B$224:$I$232,6,FALSE),IF(K$4="Biomass",HLOOKUP(K$4,'Inflated Bid Prices After Tax'!$B$224:$I$232,6,FALSE),IF(K$4="Biodiesel",HLOOKUP(K$4,'Inflated Bid Prices After Tax'!$B$224:$I$232,6,FALSE),IF(K$4="LNG",HLOOKUP(K$4,'Inflated Bid Prices After Tax'!$B$224:$I$232,6,FALSE),IF(K$4="Bunker",HLOOKUP(K$4,'Inflated Bid Prices After Tax'!$B$224:$I$232,6,FALSE),IF(K$4="LFO Diesel",HLOOKUP(K$4,'Inflated Bid Prices After Tax'!$B$224:$I$232,6,FALSE),0))))))))</f>
        <v>0</v>
      </c>
      <c r="N23" s="543">
        <f>IF($C23=0,0,IF(K$4="Hydro",HLOOKUP(K$4,'Inflated Bid Prices After Tax'!$B$234:$I$240,4,FALSE),IF(K$4="Solar",HLOOKUP(K$4,'Inflated Bid Prices After Tax'!$B$234:$I$240,4,FALSE),IF(K$4="Biomass",HLOOKUP(K$4,'Inflated Bid Prices After Tax'!$B$234:$I$240,4,FALSE),IF(K$4="Biodiesel",HLOOKUP(K$4,'Inflated Bid Prices After Tax'!$B$234:$I$240,4,FALSE),IF(K$4="LNG",HLOOKUP(K$4,'Inflated Bid Prices After Tax'!$B$234:$I$240,4,FALSE),IF(K$4="Bunker",HLOOKUP(K$4,'Inflated Bid Prices After Tax'!$B$234:$I$240,4,FALSE),IF(K$4="LFO Diesel",HLOOKUP(K$4,'Inflated Bid Prices After Tax'!$B$234:$I$240,4,FALSE),0))))))))</f>
        <v>0</v>
      </c>
      <c r="O23" s="544">
        <f>SUM(K23:N23)</f>
        <v>0</v>
      </c>
      <c r="P23" s="139"/>
      <c r="Q23" s="606">
        <f>IF(Q$4="Hydro",VLOOKUP($D23,'Inflated Bid Prices After Tax'!$AB$15:$AI$115,2,FALSE),IF(Q$4="Solar",VLOOKUP($D23,'Inflated Bid Prices After Tax'!$AB$15:$AI$115,3,FALSE),IF(Q$4="Biomass",VLOOKUP($D23,'Inflated Bid Prices After Tax'!$AB$15:$AI$115,4,FALSE),IF(Q$4="Biodiesel",VLOOKUP($D23,'Inflated Bid Prices After Tax'!$AB$15:$AI$115,5,FALSE),IF(Q$4="LNG",VLOOKUP($D23,'Inflated Bid Prices After Tax'!$AB$15:$AI$115,6,FALSE),IF(Q$4="Bunker",VLOOKUP($D23,'Inflated Bid Prices After Tax'!$AB$15:$AI$115,7,FALSE),IF(Q$4="LFO Diesel",VLOOKUP($D23,'Inflated Bid Prices After Tax'!$AB$15:$AI$115,8,FALSE),0)))))))</f>
        <v>0</v>
      </c>
      <c r="R23" s="607">
        <f>IF(Q$4="Hydro",VLOOKUP($D23,'Inflated Bid Prices After Tax'!$AB$121:$AI$221,2,FALSE),IF(Q$4="Solar",VLOOKUP($D23,'Inflated Bid Prices After Tax'!$AB$121:$AI$221,3,FALSE),IF(Q$79="Biomass",VLOOKUP($D23,'Inflated Bid Prices After Tax'!$AB$121:$AI$221,4,FALSE),IF(Q$4="Biodiesel",VLOOKUP($D23,'Inflated Bid Prices After Tax'!$AB$121:$AI$221,5,FALSE),IF(Q$4="LNG",VLOOKUP($D23,'Inflated Bid Prices After Tax'!$AB$121:$AI$221,6,FALSE),IF(Q$4="Bunker",VLOOKUP($D23,'Inflated Bid Prices After Tax'!$AB$121:$AI$221,7,FALSE),IF(Q$4="LFO Diesel",VLOOKUP($D23,'Inflated Bid Prices After Tax'!$AB$121:$AI$221,8,FALSE),0)))))))</f>
        <v>0</v>
      </c>
      <c r="S23" s="607">
        <f>IF($D23=0,0,IF(Q$4="Hydro",HLOOKUP(Q$4,'Inflated Bid Prices After Tax'!$B$224:$I$232,6,FALSE),IF(Q$4="Solar",HLOOKUP(Q$4,'Inflated Bid Prices After Tax'!$B$224:$I$232,6,FALSE),IF(Q$4="Biomass",HLOOKUP(Q$4,'Inflated Bid Prices After Tax'!$B$224:$I$232,6,FALSE),IF(Q$4="Biodiesel",HLOOKUP(Q$4,'Inflated Bid Prices After Tax'!$B$224:$I$232,6,FALSE),IF(Q$4="LNG",HLOOKUP(Q$4,'Inflated Bid Prices After Tax'!$B$224:$I$232,6,FALSE),IF(Q$4="Bunker",HLOOKUP(Q$4,'Inflated Bid Prices After Tax'!$B$224:$I$232,6,FALSE),IF(Q$4="LFO Diesel",HLOOKUP(Q$4,'Inflated Bid Prices After Tax'!$B$224:$I$232,6,FALSE),0))))))))</f>
        <v>0</v>
      </c>
      <c r="T23" s="607">
        <f>IF($D23=0,0,IF(Q$4="Hydro",HLOOKUP(Q$4,'Inflated Bid Prices After Tax'!$B$234:$I$240,4,FALSE),IF(Q$4="Solar",HLOOKUP(Q$4,'Inflated Bid Prices After Tax'!$B$234:$I$240,4,FALSE),IF(Q$4="Biomass",HLOOKUP(Q$4,'Inflated Bid Prices After Tax'!$B$234:$I$240,4,FALSE),IF(Q$4="Biodiesel",HLOOKUP(Q$4,'Inflated Bid Prices After Tax'!$B$234:$I$240,4,FALSE),IF(Q$4="LNG",HLOOKUP(Q$4,'Inflated Bid Prices After Tax'!$B$234:$I$240,4,FALSE),IF(Q$4="Bunker",HLOOKUP(Q$4,'Inflated Bid Prices After Tax'!$B$234:$I$240,4,FALSE),IF(Q$4="LFO Diesel",HLOOKUP(Q$4,'Inflated Bid Prices After Tax'!$B$234:$I$240,4,FALSE),0))))))))</f>
        <v>0</v>
      </c>
      <c r="U23" s="608">
        <f>SUM(Q23:T23)</f>
        <v>0</v>
      </c>
      <c r="V23" s="139"/>
      <c r="W23" s="566">
        <f>IF(W$4="Hydro",VLOOKUP($E23,'Inflated Bid Prices After Tax'!$AB$15:$AI$115,2,FALSE),IF(W$4="Solar",VLOOKUP($E23,'Inflated Bid Prices After Tax'!$AB$15:$AI$115,3,FALSE),IF(W$4="Biomass",VLOOKUP($E23,'Inflated Bid Prices After Tax'!$AB$15:$AI$115,4,FALSE),IF(W$4="Biodiesel",VLOOKUP($E23,'Inflated Bid Prices After Tax'!$AB$15:$AI$115,5,FALSE),IF(W$4="LNG",VLOOKUP($E23,'Inflated Bid Prices After Tax'!$AB$15:$AI$115,6,FALSE),IF(W$4="Bunker",VLOOKUP($E23,'Inflated Bid Prices After Tax'!$AB$15:$AI$115,7,FALSE),IF(W$4="LFO Diesel",VLOOKUP($E23,'Inflated Bid Prices After Tax'!$AB$15:$AI$115,8,FALSE),0)))))))</f>
        <v>0</v>
      </c>
      <c r="X23" s="567">
        <f>IF(W$4="Hydro",VLOOKUP($E23,'Inflated Bid Prices After Tax'!$AB$121:$AI$221,2,FALSE),IF(W$4="Solar",VLOOKUP($E23,'Inflated Bid Prices After Tax'!$AB$121:$AI$221,3,FALSE),IF(W$4="Biomass",VLOOKUP($E23,'Inflated Bid Prices After Tax'!$AB$121:$AI$221,4,FALSE),IF(W$4="Biodiesel",VLOOKUP($E23,'Inflated Bid Prices After Tax'!$AB$121:$AI$221,5,FALSE),IF(W$4="LNG",VLOOKUP($E23,'Inflated Bid Prices After Tax'!$AB$121:$AI$221,6,FALSE),IF(W$4="Bunker",VLOOKUP($E23,'Inflated Bid Prices After Tax'!$AB$121:$AI$221,7,FALSE),IF(W$4="LFO Diesel",VLOOKUP($E23,'Inflated Bid Prices After Tax'!$AB$121:$AI$221,8,FALSE),0)))))))</f>
        <v>0</v>
      </c>
      <c r="Y23" s="567">
        <f>IF($E23=0,0,IF(W$4="Hydro",HLOOKUP(W$4,'Inflated Bid Prices After Tax'!$B$224:$I$232,6,FALSE),IF(W$4="Solar",HLOOKUP(W$4,'Inflated Bid Prices After Tax'!$B$224:$I$232,6,FALSE),IF(W$4="Biomass",HLOOKUP(W$4,'Inflated Bid Prices After Tax'!$B$224:$I$232,6,FALSE),IF(W$4="Biodiesel",HLOOKUP(W$4,'Inflated Bid Prices After Tax'!$B$224:$I$232,6,FALSE),IF(W$4="LNG",HLOOKUP(W$4,'Inflated Bid Prices After Tax'!$B$224:$I$232,6,FALSE),IF(W$4="Bunker",HLOOKUP(W$4,'Inflated Bid Prices After Tax'!$B$224:$I$232,6,FALSE),IF(W$4="LFO Diesel",HLOOKUP(W$4,'Inflated Bid Prices After Tax'!$B$224:$I$232,6,FALSE),0))))))))</f>
        <v>0</v>
      </c>
      <c r="Z23" s="567">
        <f>IF($E23=0,0,IF(W$4="Hydro",HLOOKUP(W$4,'Inflated Bid Prices After Tax'!$B$234:$I$240,4,FALSE),IF(W$4="Solar",HLOOKUP(W$4,'Inflated Bid Prices After Tax'!$B$234:$I$240,4,FALSE),IF(W$4="Biomass",HLOOKUP(W$4,'Inflated Bid Prices After Tax'!$B$234:$I$240,4,FALSE),IF(W$4="Biodiesel",HLOOKUP(W$4,'Inflated Bid Prices After Tax'!$B$234:$I$240,4,FALSE),IF(W$4="LNG",HLOOKUP(W$4,'Inflated Bid Prices After Tax'!$B$234:$I$240,4,FALSE),IF(W$4="Bunker",HLOOKUP(W$4,'Inflated Bid Prices After Tax'!$B$234:$I$240,4,FALSE),IF(W$4="LFO Diesel",HLOOKUP(W$4,'Inflated Bid Prices After Tax'!$B$234:$I$240,4,FALSE),0))))))))</f>
        <v>0</v>
      </c>
      <c r="AA23" s="568">
        <f>SUM(W23:Z23)</f>
        <v>0</v>
      </c>
      <c r="AB23" s="139"/>
      <c r="AC23" s="686">
        <f>IF(AC$4="Hydro",VLOOKUP($F23,'Inflated Bid Prices After Tax'!$AB$15:$AI$115,2,FALSE),IF(AC$4="Solar",VLOOKUP($F23,'Inflated Bid Prices After Tax'!$AB$15:$AI$115,3,FALSE),IF(AC$4="Biomass",VLOOKUP($F23,'Inflated Bid Prices After Tax'!$AB$15:$AI$115,4,FALSE),IF(AC$4="Biodiesel",VLOOKUP($F23,'Inflated Bid Prices After Tax'!$AB$15:$AI$115,5,FALSE),IF(AC$4="LNG",VLOOKUP($F23,'Inflated Bid Prices After Tax'!$AB$15:$AI$115,6,FALSE),IF(AC$4="Bunker",VLOOKUP($F23,'Inflated Bid Prices After Tax'!$AB$15:$AI$115,7,FALSE),IF(AC$4="LFO Diesel",VLOOKUP($F23,'Inflated Bid Prices After Tax'!$AB$15:$AI$115,8,FALSE),0)))))))</f>
        <v>0</v>
      </c>
      <c r="AD23" s="687">
        <f>IF(AC$4="Hydro",VLOOKUP($F23,'Inflated Bid Prices After Tax'!$AB$121:$AI$221,2,FALSE),IF(AC$4="Solar",VLOOKUP($F23,'Inflated Bid Prices After Tax'!$AB$121:$AI$221,3,FALSE),IF(AC$4="Biomass",VLOOKUP($F23,'Inflated Bid Prices After Tax'!$AB$121:$AI$221,4,FALSE),IF(AC$4="Biodiesel",VLOOKUP($F23,'Inflated Bid Prices After Tax'!$AB$121:$AI$221,5,FALSE),IF(AC$4="LNG",VLOOKUP($F23,'Inflated Bid Prices After Tax'!$AB$121:$AI$221,6,FALSE),IF(AC$4="Bunker",VLOOKUP($F23,'Inflated Bid Prices After Tax'!$AB$121:$AI$221,7,FALSE),IF(AC$4="LFO Diesel",VLOOKUP($F23,'Inflated Bid Prices After Tax'!$AB$121:$AI$221,8,FALSE),0)))))))</f>
        <v>0</v>
      </c>
      <c r="AE23" s="687">
        <f>IF($F23=0,0,IF(AC$4="Hydro",HLOOKUP(AC$4,'Inflated Bid Prices After Tax'!$B$224:$I$232,6,FALSE),IF(AC$4="Solar",HLOOKUP(AC$4,'Inflated Bid Prices After Tax'!$B$224:$I$232,6,FALSE),IF(AC$4="Biomass",HLOOKUP(AC$4,'Inflated Bid Prices After Tax'!$B$224:$I$232,6,FALSE),IF(AC$4="Biodiesel",HLOOKUP(AC$4,'Inflated Bid Prices After Tax'!$B$224:$I$232,6,FALSE),IF(AC$4="LNG",HLOOKUP(AC$4,'Inflated Bid Prices After Tax'!$B$224:$I$232,6,FALSE),IF(AC$4="Bunker",HLOOKUP(AC$4,'Inflated Bid Prices After Tax'!$B$224:$I$232,6,FALSE),IF(AC$4="LFO Diesel",HLOOKUP(AC$4,'Inflated Bid Prices After Tax'!$B$224:$I$232,6,FALSE),0))))))))</f>
        <v>0</v>
      </c>
      <c r="AF23" s="687">
        <f>IF($F23=0,0,IF(AC$4="Hydro",HLOOKUP(AC$4,'Inflated Bid Prices After Tax'!$B$234:$I$240,4,FALSE),IF(AC$4="Solar",HLOOKUP(AC$4,'Inflated Bid Prices After Tax'!$B$234:$I$240,4,FALSE),IF(AC$4="Biomass",HLOOKUP(AC$4,'Inflated Bid Prices After Tax'!$B$234:$I$240,4,FALSE),IF(AC$4="Biodiesel",HLOOKUP(AC$4,'Inflated Bid Prices After Tax'!$B$234:$I$240,4,FALSE),IF(AC$4="LNG",HLOOKUP(AC$4,'Inflated Bid Prices After Tax'!$B$234:$I$240,4,FALSE),IF(AC$4="Bunker",HLOOKUP(AC$4,'Inflated Bid Prices After Tax'!$B$234:$I$240,4,FALSE),IF(AC$4="LFO Diesel",HLOOKUP(AC$4,'Inflated Bid Prices After Tax'!$B$234:$I$240,4,FALSE),0))))))))</f>
        <v>0</v>
      </c>
      <c r="AG23" s="688">
        <f>SUM(AC23:AF23)</f>
        <v>0</v>
      </c>
      <c r="AH23" s="139"/>
      <c r="AI23" s="590">
        <f>IF(AI$4="Hydro",VLOOKUP($G23,'Inflated Bid Prices After Tax'!$AB$15:$AI$115,2,FALSE),IF(AI$4="Solar",VLOOKUP($G23,'Inflated Bid Prices After Tax'!$AB$15:$AI$115,3,FALSE),IF(AI$4="Biomass",VLOOKUP($G23,'Inflated Bid Prices After Tax'!$AB$15:$AI$115,4,FALSE),IF(AI$4="Biodiesel",VLOOKUP($G23,'Inflated Bid Prices After Tax'!$AB$15:$AI$115,5,FALSE),IF(AI$4="LNG",VLOOKUP($G23,'Inflated Bid Prices After Tax'!$AB$15:$AI$115,6,FALSE),IF(AI$4="Bunker",VLOOKUP($G23,'Inflated Bid Prices After Tax'!$AB$15:$AI$115,7,FALSE),IF(AI$4="LFO Diesel",VLOOKUP($G23,'Inflated Bid Prices After Tax'!$AB$15:$AI$115,8,FALSE),0)))))))</f>
        <v>0</v>
      </c>
      <c r="AJ23" s="591">
        <f>IF(AI$4="Hydro",VLOOKUP($G23,'Inflated Bid Prices After Tax'!$AB$121:$AI$221,2,FALSE),IF(AI$4="Solar",VLOOKUP($G23,'Inflated Bid Prices After Tax'!$AB$121:$AI$221,3,FALSE),IF(AI$4="Biomass",VLOOKUP($G23,'Inflated Bid Prices After Tax'!$AB$121:$AI$221,4,FALSE),IF(AI$4="Biodiesel",VLOOKUP($G23,'Inflated Bid Prices After Tax'!$AB$121:$AI$221,5,FALSE),IF(AI$4="LNG",VLOOKUP($G23,'Inflated Bid Prices After Tax'!$AB$121:$AI$221,6,FALSE),IF(AI$4="Bunker",VLOOKUP($G23,'Inflated Bid Prices After Tax'!$AB$121:$AI$221,7,FALSE),IF(AI$4="LFO Diesel",VLOOKUP($G23,'Inflated Bid Prices After Tax'!$AB$121:$AI$221,8,FALSE),0)))))))</f>
        <v>0</v>
      </c>
      <c r="AK23" s="591">
        <f>IF($G23=0,0,IF(AI$4="Hydro",HLOOKUP(AI$4,'Inflated Bid Prices After Tax'!$B$224:$I$232,6,FALSE),IF(AI$4="Solar",HLOOKUP(AI$4,'Inflated Bid Prices After Tax'!$B$224:$I$232,6,FALSE),IF(AI$4="Biomass",HLOOKUP(AI$4,'Inflated Bid Prices After Tax'!$B$224:$I$232,6,FALSE),IF(AI$4="Biodiesel",HLOOKUP(AI$4,'Inflated Bid Prices After Tax'!$B$224:$I$232,6,FALSE),IF(AI$4="LNG",HLOOKUP(AI$4,'Inflated Bid Prices After Tax'!$B$224:$I$232,6,FALSE),IF(AI$4="Bunker",HLOOKUP(AI$4,'Inflated Bid Prices After Tax'!$B$224:$I$232,6,FALSE),IF(AI$4="LFO Diesel",HLOOKUP(AI$4,'Inflated Bid Prices After Tax'!$B$224:$I$232,6,FALSE),0))))))))</f>
        <v>0</v>
      </c>
      <c r="AL23" s="591">
        <f>IF($G23=0,0,IF(AI$4="Hydro",HLOOKUP(AI$4,'Inflated Bid Prices After Tax'!$B$234:$I$240,4,FALSE),IF(AI$4="Solar",HLOOKUP(AI$4,'Inflated Bid Prices After Tax'!$B$234:$I$240,4,FALSE),IF(AI$4="Biomass",HLOOKUP(AI$4,'Inflated Bid Prices After Tax'!$B$234:$I$240,4,FALSE),IF(AI$4="Biodiesel",HLOOKUP(AI$4,'Inflated Bid Prices After Tax'!$B$234:$I$240,4,FALSE),IF(AI$4="LNG",HLOOKUP(AI$4,'Inflated Bid Prices After Tax'!$B$234:$I$240,4,FALSE),IF(AI$4="Bunker",HLOOKUP(AI$4,'Inflated Bid Prices After Tax'!$B$234:$I$240,4,FALSE),IF(AI$4="LFO Diesel",HLOOKUP(AI$4,'Inflated Bid Prices After Tax'!$B$234:$I$240,4,FALSE),0))))))))</f>
        <v>0</v>
      </c>
      <c r="AM23" s="592">
        <f>SUM(AI23:AL23)</f>
        <v>0</v>
      </c>
      <c r="AN23" s="139"/>
      <c r="AO23" s="598">
        <f>IF(AO$4="Hydro",VLOOKUP($H23,'Inflated Bid Prices After Tax'!$AB$15:$AI$115,2,FALSE),IF(AO$4="Solar",VLOOKUP($H23,'Inflated Bid Prices After Tax'!$AB$15:$AI$115,3,FALSE),IF(AO$4="Biomass",VLOOKUP($H23,'Inflated Bid Prices After Tax'!$AB$15:$AI$115,4,FALSE),IF(AO$4="Biodiesel",VLOOKUP($H23,'Inflated Bid Prices After Tax'!$AB$15:$AI$115,5,FALSE),IF(AO$4="LNG",VLOOKUP($H23,'Inflated Bid Prices After Tax'!$AB$15:$AI$115,6,FALSE),IF(AO$4="Bunker",VLOOKUP($H23,'Inflated Bid Prices After Tax'!$AB$15:$AI$115,7,FALSE),IF(AO$4="LFO Diesel",VLOOKUP($H23,'Inflated Bid Prices After Tax'!$AB$15:$AI$115,8,FALSE),0)))))))</f>
        <v>0</v>
      </c>
      <c r="AP23" s="309">
        <f>IF(AO$4="Hydro",VLOOKUP($H23,'Inflated Bid Prices After Tax'!$AB$121:$AI$221,2,FALSE),IF(AO$4="Solar",VLOOKUP($H23,'Inflated Bid Prices After Tax'!$AB$121:$AI$221,3,FALSE),IF(AO$4="Biomass",VLOOKUP($H23,'Inflated Bid Prices After Tax'!$AB$121:$AI$221,4,FALSE),IF(AO$4="Biodiesel",VLOOKUP($H23,'Inflated Bid Prices After Tax'!$AB$121:$AI$221,5,FALSE),IF(AO$4="LNG",VLOOKUP($H23,'Inflated Bid Prices After Tax'!$AB$121:$AI$221,6,FALSE),IF(AO$4="Bunker",VLOOKUP($H23,'Inflated Bid Prices After Tax'!$AB$121:$AI$221,7,FALSE),IF(AO$4="LFO Diesel",VLOOKUP($H23,'Inflated Bid Prices After Tax'!$AB$121:$AI$221,8,FALSE),0)))))))</f>
        <v>0</v>
      </c>
      <c r="AQ23" s="309">
        <f>IF($H23=0,0,IF(AO$4="Hydro",HLOOKUP(AO$4,'Inflated Bid Prices After Tax'!$B$224:$I$232,6,FALSE),IF(AO$4="Solar",HLOOKUP(AO$4,'Inflated Bid Prices After Tax'!$B$224:$I$232,6,FALSE),IF(AO$4="Biomass",HLOOKUP(AO$4,'Inflated Bid Prices After Tax'!$B$224:$I$232,6,FALSE),IF(AO$4="Biodiesel",HLOOKUP(AO$4,'Inflated Bid Prices After Tax'!$B$224:$I$232,6,FALSE),IF(AO$4="LNG",HLOOKUP(AO$4,'Inflated Bid Prices After Tax'!$B$224:$I$232,6,FALSE),IF(AO$4="Bunker",HLOOKUP(AO$4,'Inflated Bid Prices After Tax'!$B$224:$I$232,6,FALSE),IF(AO$4="LFO Diesel",HLOOKUP(AO$4,'Inflated Bid Prices After Tax'!$B$224:$I$232,6,FALSE),0))))))))</f>
        <v>0</v>
      </c>
      <c r="AR23" s="309">
        <f>IF($H23=0,0,IF(AO$4="Hydro",HLOOKUP(AO$4,'Inflated Bid Prices After Tax'!$B$234:$I$240,4,FALSE),IF(AO$4="Solar",HLOOKUP(AO$4,'Inflated Bid Prices After Tax'!$B$234:$I$240,4,FALSE),IF(AO$4="Biomass",HLOOKUP(AO$4,'Inflated Bid Prices After Tax'!$B$234:$I$240,4,FALSE),IF(AO$4="Biodiesel",HLOOKUP(AO$4,'Inflated Bid Prices After Tax'!$B$234:$I$240,4,FALSE),IF(AO$4="LNG",HLOOKUP(AO$4,'Inflated Bid Prices After Tax'!$B$234:$I$240,4,FALSE),IF(AO$4="Bunker",HLOOKUP(AO$4,'Inflated Bid Prices After Tax'!$B$234:$I$240,4,FALSE),IF(AO$4="LFO Diesel",HLOOKUP(AO$4,'Inflated Bid Prices After Tax'!$B$234:$I$240,4,FALSE),0))))))))</f>
        <v>0</v>
      </c>
      <c r="AS23" s="298">
        <f>SUM(AO23:AR23)</f>
        <v>0</v>
      </c>
      <c r="AT23" s="139"/>
      <c r="AU23" s="606">
        <f>IF(AU$4="Hydro",VLOOKUP($I23,'Inflated Bid Prices After Tax'!$AB$15:$AI$115,2,FALSE),IF(AU$4="Solar",VLOOKUP($I23,'Inflated Bid Prices After Tax'!$AB$15:$AI$115,3,FALSE),IF(AU$4="Biomass",VLOOKUP($I23,'Inflated Bid Prices After Tax'!$AB$15:$AI$115,4,FALSE),IF(AU$4="Biodiesel",VLOOKUP($I23,'Inflated Bid Prices After Tax'!$AB$15:$AI$115,5,FALSE),IF(AU$4="LNG",VLOOKUP($I23,'Inflated Bid Prices After Tax'!$AB$15:$AI$115,6,FALSE),IF(AU$4="Bunker",VLOOKUP($I23,'Inflated Bid Prices After Tax'!$AB$15:$AI$115,7,FALSE),IF(AU$4="LFO Diesel",VLOOKUP($I23,'Inflated Bid Prices After Tax'!$AB$15:$AI$115,8,FALSE),0)))))))</f>
        <v>0</v>
      </c>
      <c r="AV23" s="607">
        <f>IF(AU$4="Hydro",VLOOKUP($I23,'Inflated Bid Prices After Tax'!$AB$121:$AI$221,2,FALSE),IF(AU$4="Solar",VLOOKUP($I23,'Inflated Bid Prices After Tax'!$AB$121:$AI$221,3,FALSE),IF(AU$4="Biomass",VLOOKUP($I23,'Inflated Bid Prices After Tax'!$AB$121:$AI$221,4,FALSE),IF(AU$4="Biodiesel",VLOOKUP($I23,'Inflated Bid Prices After Tax'!$AB$121:$AI$221,5,FALSE),IF(AU$4="LNG",VLOOKUP($I23,'Inflated Bid Prices After Tax'!$AB$121:$AI$221,6,FALSE),IF(AU$4="Bunker",VLOOKUP($I23,'Inflated Bid Prices After Tax'!$AB$121:$AI$221,7,FALSE),IF(AU$4="LFO Diesel",VLOOKUP($I23,'Inflated Bid Prices After Tax'!$AB$121:$AI$221,8,FALSE),0)))))))</f>
        <v>0</v>
      </c>
      <c r="AW23" s="607">
        <f>IF($I23=0,0,IF(AU$4="Hydro",HLOOKUP(AU$4,'Inflated Bid Prices After Tax'!$B$224:$I$232,6,FALSE),IF(AU$4="Solar",HLOOKUP(AU$4,'Inflated Bid Prices After Tax'!$B$224:$I$232,6,FALSE),IF(AU$4="Biomass",HLOOKUP(AU$4,'Inflated Bid Prices After Tax'!$B$224:$I$232,6,FALSE),IF(AU$4="Biodiesel",HLOOKUP(AU$4,'Inflated Bid Prices After Tax'!$B$224:$I$232,6,FALSE),IF(AU$4="LNG",HLOOKUP(AU$4,'Inflated Bid Prices After Tax'!$B$224:$I$232,6,FALSE),IF(AU$4="Bunker",HLOOKUP(AU$4,'Inflated Bid Prices After Tax'!$B$224:$I$232,6,FALSE),IF(AU$4="LFO Diesel",HLOOKUP(AU$4,'Inflated Bid Prices After Tax'!$B$224:$I$232,6,FALSE),0))))))))</f>
        <v>0</v>
      </c>
      <c r="AX23" s="607">
        <f>IF($I23=0,0,IF(AU$4="Hydro",HLOOKUP(AU$4,'Inflated Bid Prices After Tax'!$B$234:$I$240,4,FALSE),IF(AU$4="Solar",HLOOKUP(AU$4,'Inflated Bid Prices After Tax'!$B$234:$I$240,4,FALSE),IF(AU$4="Biomass",HLOOKUP(AU$4,'Inflated Bid Prices After Tax'!$B$234:$I$240,4,FALSE),IF(AU$4="Biodiesel",HLOOKUP(AU$4,'Inflated Bid Prices After Tax'!$B$234:$I$240,4,FALSE),IF(AU$4="LNG",HLOOKUP(AU$4,'Inflated Bid Prices After Tax'!$B$234:$I$240,4,FALSE),IF(AU$4="Bunker",HLOOKUP(AU$4,'Inflated Bid Prices After Tax'!$B$234:$I$240,4,FALSE),IF(AU$4="LFO Diesel",HLOOKUP(AU$4,'Inflated Bid Prices After Tax'!$B$234:$I$240,4,FALSE),0))))))))</f>
        <v>0</v>
      </c>
      <c r="AY23" s="608">
        <f>SUM(AU23:AX23)</f>
        <v>0</v>
      </c>
      <c r="AZ23" s="139"/>
      <c r="BA23" s="106"/>
      <c r="BB23" s="648" t="s">
        <v>38</v>
      </c>
      <c r="BC23" s="657">
        <f>IF(C23=0,O23,O23*'Available Energy and Dispatch'!N31*1000)</f>
        <v>0</v>
      </c>
      <c r="BD23" s="657">
        <f>IF(D23=0,U23,U23*'Available Energy and Dispatch'!O31*1000)</f>
        <v>0</v>
      </c>
      <c r="BE23" s="657">
        <f>IF(E23=0,AA23,AA23*'Available Energy and Dispatch'!P31*1000)</f>
        <v>0</v>
      </c>
      <c r="BF23" s="657">
        <f>IF(F23=0,AG23,AG23*'Available Energy and Dispatch'!Q31*1000)</f>
        <v>0</v>
      </c>
      <c r="BG23" s="657">
        <f>IF(G23=0,AM23,AM23*'Available Energy and Dispatch'!R31*1000)</f>
        <v>0</v>
      </c>
      <c r="BH23" s="657">
        <f>IF(H23=0,AS23,AS23*'Available Energy and Dispatch'!S31*1000)</f>
        <v>0</v>
      </c>
      <c r="BI23" s="657">
        <f>IF(I23=0,AY23,AY23*'Available Energy and Dispatch'!T31*1000)</f>
        <v>0</v>
      </c>
      <c r="BJ23" s="663">
        <f t="shared" ref="BJ23:BJ34" si="9">SUM(BC23:BI23)</f>
        <v>0</v>
      </c>
      <c r="BK23" s="655"/>
    </row>
    <row r="24" spans="2:63" x14ac:dyDescent="0.25">
      <c r="B24" s="530" t="s">
        <v>39</v>
      </c>
      <c r="C24" s="523">
        <f>ROUND(IFERROR(('Available Energy and Dispatch'!N32/((IF(C$5="Solar",(SUMIFS('Dependable Capacity'!$F$9:$F$14,'Dependable Capacity'!$C$9:$C$14,$B$22)*'Available Energy and Dispatch'!$C32),HLOOKUP(C$5,'Dependable Capacity'!$I$3:$P$9,4,FALSE)*'Available Energy and Dispatch'!$C32))))/C$6,0),2)</f>
        <v>0</v>
      </c>
      <c r="D24" s="523">
        <f>ROUND(IFERROR(('Available Energy and Dispatch'!O32/((IF(D$5="Solar",(SUMIFS('Dependable Capacity'!$F$9:$F$14,'Dependable Capacity'!$C$9:$C$14,$B$22)*'Available Energy and Dispatch'!$C32),HLOOKUP(D$5,'Dependable Capacity'!$I$3:$P$9,4,FALSE)*'Available Energy and Dispatch'!$C32))))/D$6,0),2)</f>
        <v>0</v>
      </c>
      <c r="E24" s="523">
        <f>ROUND(IFERROR(('Available Energy and Dispatch'!P32/((IF(E$5="Solar",(SUMIFS('Dependable Capacity'!$F$9:$F$14,'Dependable Capacity'!$C$9:$C$14,$B$22)*'Available Energy and Dispatch'!$C32),HLOOKUP(E$5,'Dependable Capacity'!$I$3:$P$9,4,FALSE)*'Available Energy and Dispatch'!$C32))))/E$6,0),2)</f>
        <v>0</v>
      </c>
      <c r="F24" s="523">
        <f>ROUND(IFERROR(('Available Energy and Dispatch'!Q32/((IF(F$5="Solar",(SUMIFS('Dependable Capacity'!$F$9:$F$14,'Dependable Capacity'!$C$9:$C$14,$B$22)*'Available Energy and Dispatch'!$C32),HLOOKUP(F$5,'Dependable Capacity'!$I$3:$P$9,4,FALSE)*'Available Energy and Dispatch'!$C32))))/F$6,0),2)</f>
        <v>0</v>
      </c>
      <c r="G24" s="523">
        <f>ROUND(IFERROR(('Available Energy and Dispatch'!R32/((IF(G$5="Solar",(SUMIFS('Dependable Capacity'!$F$9:$F$14,'Dependable Capacity'!$C$9:$C$14,$B$22)*'Available Energy and Dispatch'!$C32),HLOOKUP(G$5,'Dependable Capacity'!$I$3:$P$9,4,FALSE)*'Available Energy and Dispatch'!$C32))))/G$6,0),2)</f>
        <v>0</v>
      </c>
      <c r="H24" s="523">
        <f>ROUND(IFERROR(('Available Energy and Dispatch'!S32/((IF(H$5="Solar",(SUMIFS('Dependable Capacity'!$F$9:$F$14,'Dependable Capacity'!$C$9:$C$14,$B$22)*'Available Energy and Dispatch'!$C32),HLOOKUP(H$5,'Dependable Capacity'!$I$3:$P$9,4,FALSE)*'Available Energy and Dispatch'!$C32))))/H$6,0),2)</f>
        <v>0</v>
      </c>
      <c r="I24" s="524">
        <f>ROUND(IFERROR(('Available Energy and Dispatch'!T32/((IF(I$5="Solar",(SUMIFS('Dependable Capacity'!$F$9:$F$14,'Dependable Capacity'!$C$9:$C$14,$B$22)*'Available Energy and Dispatch'!$C32),HLOOKUP(I$5,'Dependable Capacity'!$I$3:$P$9,4,FALSE)*'Available Energy and Dispatch'!$C32))))/I$6,0),2)</f>
        <v>0</v>
      </c>
      <c r="J24" s="106"/>
      <c r="K24" s="542">
        <f>IF(K$4="Hydro",VLOOKUP($C24,'Inflated Bid Prices After Tax'!$AB$15:$AI$115,2,FALSE),IF(K$4="Solar",VLOOKUP($C24,'Inflated Bid Prices After Tax'!$AB$15:$AI$115,3,FALSE),IF(K$4="Biomass",VLOOKUP($C24,'Inflated Bid Prices After Tax'!$AB$15:$AI$115,4,FALSE),IF(K$4="Biodiesel",VLOOKUP($C24,'Inflated Bid Prices After Tax'!$AB$15:$AI$115,5,FALSE),IF(K$4="LNG",VLOOKUP($C24,'Inflated Bid Prices After Tax'!$AB$15:$AI$115,6,FALSE),IF(K$4="Bunker",VLOOKUP($C24,'Inflated Bid Prices After Tax'!$AB$15:$AI$115,7,FALSE),IF(K$4="LFO Diesel",VLOOKUP($C24,'Inflated Bid Prices After Tax'!$AB$15:$AI$115,8,FALSE),0)))))))</f>
        <v>0</v>
      </c>
      <c r="L24" s="543">
        <f>IF(K$4="Hydro",VLOOKUP($C24,'Inflated Bid Prices After Tax'!$AB$121:$AI$221,2,FALSE),IF(K$4="Solar",VLOOKUP($C24,'Inflated Bid Prices After Tax'!$AB$121:$AI$221,3,FALSE),IF(K$4="Biomass",VLOOKUP($C24,'Inflated Bid Prices After Tax'!$AB$121:$AI$221,4,FALSE),IF(K$4="Biodiesel",VLOOKUP($C24,'Inflated Bid Prices After Tax'!$AB$121:$AI$221,5,FALSE),IF(K$4="LNG",VLOOKUP($C24,'Inflated Bid Prices After Tax'!$AB$121:$AI$221,6,FALSE),IF(K$4="Bunker",VLOOKUP($C24,'Inflated Bid Prices After Tax'!$AB$121:$AI$221,7,FALSE),IF(K$4="LFO Diesel",VLOOKUP($C24,'Inflated Bid Prices After Tax'!$AB$121:$AI$221,8,FALSE),0)))))))</f>
        <v>0</v>
      </c>
      <c r="M24" s="543">
        <f>IF($C24=0,0,IF(K$4="Hydro",HLOOKUP(K$4,'Inflated Bid Prices After Tax'!$B$224:$I$232,6,FALSE),IF(K$4="Solar",HLOOKUP(K$4,'Inflated Bid Prices After Tax'!$B$224:$I$232,6,FALSE),IF(K$4="Biomass",HLOOKUP(K$4,'Inflated Bid Prices After Tax'!$B$224:$I$232,6,FALSE),IF(K$4="Biodiesel",HLOOKUP(K$4,'Inflated Bid Prices After Tax'!$B$224:$I$232,6,FALSE),IF(K$4="LNG",HLOOKUP(K$4,'Inflated Bid Prices After Tax'!$B$224:$I$232,6,FALSE),IF(K$4="Bunker",HLOOKUP(K$4,'Inflated Bid Prices After Tax'!$B$224:$I$232,6,FALSE),IF(K$4="LFO Diesel",HLOOKUP(K$4,'Inflated Bid Prices After Tax'!$B$224:$I$232,6,FALSE),0))))))))</f>
        <v>0</v>
      </c>
      <c r="N24" s="543">
        <f>IF($C24=0,0,IF(K$4="Hydro",HLOOKUP(K$4,'Inflated Bid Prices After Tax'!$B$234:$I$240,4,FALSE),IF(K$4="Solar",HLOOKUP(K$4,'Inflated Bid Prices After Tax'!$B$234:$I$240,4,FALSE),IF(K$4="Biomass",HLOOKUP(K$4,'Inflated Bid Prices After Tax'!$B$234:$I$240,4,FALSE),IF(K$4="Biodiesel",HLOOKUP(K$4,'Inflated Bid Prices After Tax'!$B$234:$I$240,4,FALSE),IF(K$4="LNG",HLOOKUP(K$4,'Inflated Bid Prices After Tax'!$B$234:$I$240,4,FALSE),IF(K$4="Bunker",HLOOKUP(K$4,'Inflated Bid Prices After Tax'!$B$234:$I$240,4,FALSE),IF(K$4="LFO Diesel",HLOOKUP(K$4,'Inflated Bid Prices After Tax'!$B$234:$I$240,4,FALSE),0))))))))</f>
        <v>0</v>
      </c>
      <c r="O24" s="544">
        <f t="shared" ref="O24:O34" si="10">SUM(K24:N24)</f>
        <v>0</v>
      </c>
      <c r="P24" s="139"/>
      <c r="Q24" s="606">
        <f>IF(Q$4="Hydro",VLOOKUP($D24,'Inflated Bid Prices After Tax'!$AB$15:$AI$115,2,FALSE),IF(Q$4="Solar",VLOOKUP($D24,'Inflated Bid Prices After Tax'!$AB$15:$AI$115,3,FALSE),IF(Q$4="Biomass",VLOOKUP($D24,'Inflated Bid Prices After Tax'!$AB$15:$AI$115,4,FALSE),IF(Q$4="Biodiesel",VLOOKUP($D24,'Inflated Bid Prices After Tax'!$AB$15:$AI$115,5,FALSE),IF(Q$4="LNG",VLOOKUP($D24,'Inflated Bid Prices After Tax'!$AB$15:$AI$115,6,FALSE),IF(Q$4="Bunker",VLOOKUP($D24,'Inflated Bid Prices After Tax'!$AB$15:$AI$115,7,FALSE),IF(Q$4="LFO Diesel",VLOOKUP($D24,'Inflated Bid Prices After Tax'!$AB$15:$AI$115,8,FALSE),0)))))))</f>
        <v>0</v>
      </c>
      <c r="R24" s="607">
        <f>IF(Q$4="Hydro",VLOOKUP($D24,'Inflated Bid Prices After Tax'!$AB$121:$AI$221,2,FALSE),IF(Q$4="Solar",VLOOKUP($D24,'Inflated Bid Prices After Tax'!$AB$121:$AI$221,3,FALSE),IF(Q$79="Biomass",VLOOKUP($D24,'Inflated Bid Prices After Tax'!$AB$121:$AI$221,4,FALSE),IF(Q$4="Biodiesel",VLOOKUP($D24,'Inflated Bid Prices After Tax'!$AB$121:$AI$221,5,FALSE),IF(Q$4="LNG",VLOOKUP($D24,'Inflated Bid Prices After Tax'!$AB$121:$AI$221,6,FALSE),IF(Q$4="Bunker",VLOOKUP($D24,'Inflated Bid Prices After Tax'!$AB$121:$AI$221,7,FALSE),IF(Q$4="LFO Diesel",VLOOKUP($D24,'Inflated Bid Prices After Tax'!$AB$121:$AI$221,8,FALSE),0)))))))</f>
        <v>0</v>
      </c>
      <c r="S24" s="607">
        <f>IF($D24=0,0,IF(Q$4="Hydro",HLOOKUP(Q$4,'Inflated Bid Prices After Tax'!$B$224:$I$232,6,FALSE),IF(Q$4="Solar",HLOOKUP(Q$4,'Inflated Bid Prices After Tax'!$B$224:$I$232,6,FALSE),IF(Q$4="Biomass",HLOOKUP(Q$4,'Inflated Bid Prices After Tax'!$B$224:$I$232,6,FALSE),IF(Q$4="Biodiesel",HLOOKUP(Q$4,'Inflated Bid Prices After Tax'!$B$224:$I$232,6,FALSE),IF(Q$4="LNG",HLOOKUP(Q$4,'Inflated Bid Prices After Tax'!$B$224:$I$232,6,FALSE),IF(Q$4="Bunker",HLOOKUP(Q$4,'Inflated Bid Prices After Tax'!$B$224:$I$232,6,FALSE),IF(Q$4="LFO Diesel",HLOOKUP(Q$4,'Inflated Bid Prices After Tax'!$B$224:$I$232,6,FALSE),0))))))))</f>
        <v>0</v>
      </c>
      <c r="T24" s="607">
        <f>IF($D24=0,0,IF(Q$4="Hydro",HLOOKUP(Q$4,'Inflated Bid Prices After Tax'!$B$234:$I$240,4,FALSE),IF(Q$4="Solar",HLOOKUP(Q$4,'Inflated Bid Prices After Tax'!$B$234:$I$240,4,FALSE),IF(Q$4="Biomass",HLOOKUP(Q$4,'Inflated Bid Prices After Tax'!$B$234:$I$240,4,FALSE),IF(Q$4="Biodiesel",HLOOKUP(Q$4,'Inflated Bid Prices After Tax'!$B$234:$I$240,4,FALSE),IF(Q$4="LNG",HLOOKUP(Q$4,'Inflated Bid Prices After Tax'!$B$234:$I$240,4,FALSE),IF(Q$4="Bunker",HLOOKUP(Q$4,'Inflated Bid Prices After Tax'!$B$234:$I$240,4,FALSE),IF(Q$4="LFO Diesel",HLOOKUP(Q$4,'Inflated Bid Prices After Tax'!$B$234:$I$240,4,FALSE),0))))))))</f>
        <v>0</v>
      </c>
      <c r="U24" s="608">
        <f t="shared" ref="U24:U34" si="11">SUM(Q24:T24)</f>
        <v>0</v>
      </c>
      <c r="V24" s="139"/>
      <c r="W24" s="566">
        <f>IF(W$4="Hydro",VLOOKUP($E24,'Inflated Bid Prices After Tax'!$AB$15:$AI$115,2,FALSE),IF(W$4="Solar",VLOOKUP($E24,'Inflated Bid Prices After Tax'!$AB$15:$AI$115,3,FALSE),IF(W$4="Biomass",VLOOKUP($E24,'Inflated Bid Prices After Tax'!$AB$15:$AI$115,4,FALSE),IF(W$4="Biodiesel",VLOOKUP($E24,'Inflated Bid Prices After Tax'!$AB$15:$AI$115,5,FALSE),IF(W$4="LNG",VLOOKUP($E24,'Inflated Bid Prices After Tax'!$AB$15:$AI$115,6,FALSE),IF(W$4="Bunker",VLOOKUP($E24,'Inflated Bid Prices After Tax'!$AB$15:$AI$115,7,FALSE),IF(W$4="LFO Diesel",VLOOKUP($E24,'Inflated Bid Prices After Tax'!$AB$15:$AI$115,8,FALSE),0)))))))</f>
        <v>0</v>
      </c>
      <c r="X24" s="567">
        <f>IF(W$4="Hydro",VLOOKUP($E24,'Inflated Bid Prices After Tax'!$AB$121:$AI$221,2,FALSE),IF(W$4="Solar",VLOOKUP($E24,'Inflated Bid Prices After Tax'!$AB$121:$AI$221,3,FALSE),IF(W$4="Biomass",VLOOKUP($E24,'Inflated Bid Prices After Tax'!$AB$121:$AI$221,4,FALSE),IF(W$4="Biodiesel",VLOOKUP($E24,'Inflated Bid Prices After Tax'!$AB$121:$AI$221,5,FALSE),IF(W$4="LNG",VLOOKUP($E24,'Inflated Bid Prices After Tax'!$AB$121:$AI$221,6,FALSE),IF(W$4="Bunker",VLOOKUP($E24,'Inflated Bid Prices After Tax'!$AB$121:$AI$221,7,FALSE),IF(W$4="LFO Diesel",VLOOKUP($E24,'Inflated Bid Prices After Tax'!$AB$121:$AI$221,8,FALSE),0)))))))</f>
        <v>0</v>
      </c>
      <c r="Y24" s="567">
        <f>IF($E24=0,0,IF(W$4="Hydro",HLOOKUP(W$4,'Inflated Bid Prices After Tax'!$B$224:$I$232,6,FALSE),IF(W$4="Solar",HLOOKUP(W$4,'Inflated Bid Prices After Tax'!$B$224:$I$232,6,FALSE),IF(W$4="Biomass",HLOOKUP(W$4,'Inflated Bid Prices After Tax'!$B$224:$I$232,6,FALSE),IF(W$4="Biodiesel",HLOOKUP(W$4,'Inflated Bid Prices After Tax'!$B$224:$I$232,6,FALSE),IF(W$4="LNG",HLOOKUP(W$4,'Inflated Bid Prices After Tax'!$B$224:$I$232,6,FALSE),IF(W$4="Bunker",HLOOKUP(W$4,'Inflated Bid Prices After Tax'!$B$224:$I$232,6,FALSE),IF(W$4="LFO Diesel",HLOOKUP(W$4,'Inflated Bid Prices After Tax'!$B$224:$I$232,6,FALSE),0))))))))</f>
        <v>0</v>
      </c>
      <c r="Z24" s="567">
        <f>IF($E24=0,0,IF(W$4="Hydro",HLOOKUP(W$4,'Inflated Bid Prices After Tax'!$B$234:$I$240,4,FALSE),IF(W$4="Solar",HLOOKUP(W$4,'Inflated Bid Prices After Tax'!$B$234:$I$240,4,FALSE),IF(W$4="Biomass",HLOOKUP(W$4,'Inflated Bid Prices After Tax'!$B$234:$I$240,4,FALSE),IF(W$4="Biodiesel",HLOOKUP(W$4,'Inflated Bid Prices After Tax'!$B$234:$I$240,4,FALSE),IF(W$4="LNG",HLOOKUP(W$4,'Inflated Bid Prices After Tax'!$B$234:$I$240,4,FALSE),IF(W$4="Bunker",HLOOKUP(W$4,'Inflated Bid Prices After Tax'!$B$234:$I$240,4,FALSE),IF(W$4="LFO Diesel",HLOOKUP(W$4,'Inflated Bid Prices After Tax'!$B$234:$I$240,4,FALSE),0))))))))</f>
        <v>0</v>
      </c>
      <c r="AA24" s="568">
        <f t="shared" ref="AA24:AA34" si="12">SUM(W24:Z24)</f>
        <v>0</v>
      </c>
      <c r="AB24" s="139"/>
      <c r="AC24" s="686">
        <f>IF(AC$4="Hydro",VLOOKUP($F24,'Inflated Bid Prices After Tax'!$AB$15:$AI$115,2,FALSE),IF(AC$4="Solar",VLOOKUP($F24,'Inflated Bid Prices After Tax'!$AB$15:$AI$115,3,FALSE),IF(AC$4="Biomass",VLOOKUP($F24,'Inflated Bid Prices After Tax'!$AB$15:$AI$115,4,FALSE),IF(AC$4="Biodiesel",VLOOKUP($F24,'Inflated Bid Prices After Tax'!$AB$15:$AI$115,5,FALSE),IF(AC$4="LNG",VLOOKUP($F24,'Inflated Bid Prices After Tax'!$AB$15:$AI$115,6,FALSE),IF(AC$4="Bunker",VLOOKUP($F24,'Inflated Bid Prices After Tax'!$AB$15:$AI$115,7,FALSE),IF(AC$4="LFO Diesel",VLOOKUP($F24,'Inflated Bid Prices After Tax'!$AB$15:$AI$115,8,FALSE),0)))))))</f>
        <v>0</v>
      </c>
      <c r="AD24" s="687">
        <f>IF(AC$4="Hydro",VLOOKUP($F24,'Inflated Bid Prices After Tax'!$AB$121:$AI$221,2,FALSE),IF(AC$4="Solar",VLOOKUP($F24,'Inflated Bid Prices After Tax'!$AB$121:$AI$221,3,FALSE),IF(AC$4="Biomass",VLOOKUP($F24,'Inflated Bid Prices After Tax'!$AB$121:$AI$221,4,FALSE),IF(AC$4="Biodiesel",VLOOKUP($F24,'Inflated Bid Prices After Tax'!$AB$121:$AI$221,5,FALSE),IF(AC$4="LNG",VLOOKUP($F24,'Inflated Bid Prices After Tax'!$AB$121:$AI$221,6,FALSE),IF(AC$4="Bunker",VLOOKUP($F24,'Inflated Bid Prices After Tax'!$AB$121:$AI$221,7,FALSE),IF(AC$4="LFO Diesel",VLOOKUP($F24,'Inflated Bid Prices After Tax'!$AB$121:$AI$221,8,FALSE),0)))))))</f>
        <v>0</v>
      </c>
      <c r="AE24" s="687">
        <f>IF($F24=0,0,IF(AC$4="Hydro",HLOOKUP(AC$4,'Inflated Bid Prices After Tax'!$B$224:$I$232,6,FALSE),IF(AC$4="Solar",HLOOKUP(AC$4,'Inflated Bid Prices After Tax'!$B$224:$I$232,6,FALSE),IF(AC$4="Biomass",HLOOKUP(AC$4,'Inflated Bid Prices After Tax'!$B$224:$I$232,6,FALSE),IF(AC$4="Biodiesel",HLOOKUP(AC$4,'Inflated Bid Prices After Tax'!$B$224:$I$232,6,FALSE),IF(AC$4="LNG",HLOOKUP(AC$4,'Inflated Bid Prices After Tax'!$B$224:$I$232,6,FALSE),IF(AC$4="Bunker",HLOOKUP(AC$4,'Inflated Bid Prices After Tax'!$B$224:$I$232,6,FALSE),IF(AC$4="LFO Diesel",HLOOKUP(AC$4,'Inflated Bid Prices After Tax'!$B$224:$I$232,6,FALSE),0))))))))</f>
        <v>0</v>
      </c>
      <c r="AF24" s="687">
        <f>IF($F24=0,0,IF(AC$4="Hydro",HLOOKUP(AC$4,'Inflated Bid Prices After Tax'!$B$234:$I$240,4,FALSE),IF(AC$4="Solar",HLOOKUP(AC$4,'Inflated Bid Prices After Tax'!$B$234:$I$240,4,FALSE),IF(AC$4="Biomass",HLOOKUP(AC$4,'Inflated Bid Prices After Tax'!$B$234:$I$240,4,FALSE),IF(AC$4="Biodiesel",HLOOKUP(AC$4,'Inflated Bid Prices After Tax'!$B$234:$I$240,4,FALSE),IF(AC$4="LNG",HLOOKUP(AC$4,'Inflated Bid Prices After Tax'!$B$234:$I$240,4,FALSE),IF(AC$4="Bunker",HLOOKUP(AC$4,'Inflated Bid Prices After Tax'!$B$234:$I$240,4,FALSE),IF(AC$4="LFO Diesel",HLOOKUP(AC$4,'Inflated Bid Prices After Tax'!$B$234:$I$240,4,FALSE),0))))))))</f>
        <v>0</v>
      </c>
      <c r="AG24" s="688">
        <f t="shared" ref="AG24:AG34" si="13">SUM(AC24:AF24)</f>
        <v>0</v>
      </c>
      <c r="AH24" s="139"/>
      <c r="AI24" s="590">
        <f>IF(AI$4="Hydro",VLOOKUP($G24,'Inflated Bid Prices After Tax'!$AB$15:$AI$115,2,FALSE),IF(AI$4="Solar",VLOOKUP($G24,'Inflated Bid Prices After Tax'!$AB$15:$AI$115,3,FALSE),IF(AI$4="Biomass",VLOOKUP($G24,'Inflated Bid Prices After Tax'!$AB$15:$AI$115,4,FALSE),IF(AI$4="Biodiesel",VLOOKUP($G24,'Inflated Bid Prices After Tax'!$AB$15:$AI$115,5,FALSE),IF(AI$4="LNG",VLOOKUP($G24,'Inflated Bid Prices After Tax'!$AB$15:$AI$115,6,FALSE),IF(AI$4="Bunker",VLOOKUP($G24,'Inflated Bid Prices After Tax'!$AB$15:$AI$115,7,FALSE),IF(AI$4="LFO Diesel",VLOOKUP($G24,'Inflated Bid Prices After Tax'!$AB$15:$AI$115,8,FALSE),0)))))))</f>
        <v>0</v>
      </c>
      <c r="AJ24" s="591">
        <f>IF(AI$4="Hydro",VLOOKUP($G24,'Inflated Bid Prices After Tax'!$AB$121:$AI$221,2,FALSE),IF(AI$4="Solar",VLOOKUP($G24,'Inflated Bid Prices After Tax'!$AB$121:$AI$221,3,FALSE),IF(AI$4="Biomass",VLOOKUP($G24,'Inflated Bid Prices After Tax'!$AB$121:$AI$221,4,FALSE),IF(AI$4="Biodiesel",VLOOKUP($G24,'Inflated Bid Prices After Tax'!$AB$121:$AI$221,5,FALSE),IF(AI$4="LNG",VLOOKUP($G24,'Inflated Bid Prices After Tax'!$AB$121:$AI$221,6,FALSE),IF(AI$4="Bunker",VLOOKUP($G24,'Inflated Bid Prices After Tax'!$AB$121:$AI$221,7,FALSE),IF(AI$4="LFO Diesel",VLOOKUP($G24,'Inflated Bid Prices After Tax'!$AB$121:$AI$221,8,FALSE),0)))))))</f>
        <v>0</v>
      </c>
      <c r="AK24" s="591">
        <f>IF($G24=0,0,IF(AI$4="Hydro",HLOOKUP(AI$4,'Inflated Bid Prices After Tax'!$B$224:$I$232,6,FALSE),IF(AI$4="Solar",HLOOKUP(AI$4,'Inflated Bid Prices After Tax'!$B$224:$I$232,6,FALSE),IF(AI$4="Biomass",HLOOKUP(AI$4,'Inflated Bid Prices After Tax'!$B$224:$I$232,6,FALSE),IF(AI$4="Biodiesel",HLOOKUP(AI$4,'Inflated Bid Prices After Tax'!$B$224:$I$232,6,FALSE),IF(AI$4="LNG",HLOOKUP(AI$4,'Inflated Bid Prices After Tax'!$B$224:$I$232,6,FALSE),IF(AI$4="Bunker",HLOOKUP(AI$4,'Inflated Bid Prices After Tax'!$B$224:$I$232,6,FALSE),IF(AI$4="LFO Diesel",HLOOKUP(AI$4,'Inflated Bid Prices After Tax'!$B$224:$I$232,6,FALSE),0))))))))</f>
        <v>0</v>
      </c>
      <c r="AL24" s="591">
        <f>IF($G24=0,0,IF(AI$4="Hydro",HLOOKUP(AI$4,'Inflated Bid Prices After Tax'!$B$234:$I$240,4,FALSE),IF(AI$4="Solar",HLOOKUP(AI$4,'Inflated Bid Prices After Tax'!$B$234:$I$240,4,FALSE),IF(AI$4="Biomass",HLOOKUP(AI$4,'Inflated Bid Prices After Tax'!$B$234:$I$240,4,FALSE),IF(AI$4="Biodiesel",HLOOKUP(AI$4,'Inflated Bid Prices After Tax'!$B$234:$I$240,4,FALSE),IF(AI$4="LNG",HLOOKUP(AI$4,'Inflated Bid Prices After Tax'!$B$234:$I$240,4,FALSE),IF(AI$4="Bunker",HLOOKUP(AI$4,'Inflated Bid Prices After Tax'!$B$234:$I$240,4,FALSE),IF(AI$4="LFO Diesel",HLOOKUP(AI$4,'Inflated Bid Prices After Tax'!$B$234:$I$240,4,FALSE),0))))))))</f>
        <v>0</v>
      </c>
      <c r="AM24" s="592">
        <f t="shared" ref="AM24:AM34" si="14">SUM(AI24:AL24)</f>
        <v>0</v>
      </c>
      <c r="AN24" s="139"/>
      <c r="AO24" s="598">
        <f>IF(AO$4="Hydro",VLOOKUP($H24,'Inflated Bid Prices After Tax'!$AB$15:$AI$115,2,FALSE),IF(AO$4="Solar",VLOOKUP($H24,'Inflated Bid Prices After Tax'!$AB$15:$AI$115,3,FALSE),IF(AO$4="Biomass",VLOOKUP($H24,'Inflated Bid Prices After Tax'!$AB$15:$AI$115,4,FALSE),IF(AO$4="Biodiesel",VLOOKUP($H24,'Inflated Bid Prices After Tax'!$AB$15:$AI$115,5,FALSE),IF(AO$4="LNG",VLOOKUP($H24,'Inflated Bid Prices After Tax'!$AB$15:$AI$115,6,FALSE),IF(AO$4="Bunker",VLOOKUP($H24,'Inflated Bid Prices After Tax'!$AB$15:$AI$115,7,FALSE),IF(AO$4="LFO Diesel",VLOOKUP($H24,'Inflated Bid Prices After Tax'!$AB$15:$AI$115,8,FALSE),0)))))))</f>
        <v>0</v>
      </c>
      <c r="AP24" s="309">
        <f>IF(AO$4="Hydro",VLOOKUP($H24,'Inflated Bid Prices After Tax'!$AB$121:$AI$221,2,FALSE),IF(AO$4="Solar",VLOOKUP($H24,'Inflated Bid Prices After Tax'!$AB$121:$AI$221,3,FALSE),IF(AO$4="Biomass",VLOOKUP($H24,'Inflated Bid Prices After Tax'!$AB$121:$AI$221,4,FALSE),IF(AO$4="Biodiesel",VLOOKUP($H24,'Inflated Bid Prices After Tax'!$AB$121:$AI$221,5,FALSE),IF(AO$4="LNG",VLOOKUP($H24,'Inflated Bid Prices After Tax'!$AB$121:$AI$221,6,FALSE),IF(AO$4="Bunker",VLOOKUP($H24,'Inflated Bid Prices After Tax'!$AB$121:$AI$221,7,FALSE),IF(AO$4="LFO Diesel",VLOOKUP($H24,'Inflated Bid Prices After Tax'!$AB$121:$AI$221,8,FALSE),0)))))))</f>
        <v>0</v>
      </c>
      <c r="AQ24" s="309">
        <f>IF($H24=0,0,IF(AO$4="Hydro",HLOOKUP(AO$4,'Inflated Bid Prices After Tax'!$B$224:$I$232,6,FALSE),IF(AO$4="Solar",HLOOKUP(AO$4,'Inflated Bid Prices After Tax'!$B$224:$I$232,6,FALSE),IF(AO$4="Biomass",HLOOKUP(AO$4,'Inflated Bid Prices After Tax'!$B$224:$I$232,6,FALSE),IF(AO$4="Biodiesel",HLOOKUP(AO$4,'Inflated Bid Prices After Tax'!$B$224:$I$232,6,FALSE),IF(AO$4="LNG",HLOOKUP(AO$4,'Inflated Bid Prices After Tax'!$B$224:$I$232,6,FALSE),IF(AO$4="Bunker",HLOOKUP(AO$4,'Inflated Bid Prices After Tax'!$B$224:$I$232,6,FALSE),IF(AO$4="LFO Diesel",HLOOKUP(AO$4,'Inflated Bid Prices After Tax'!$B$224:$I$232,6,FALSE),0))))))))</f>
        <v>0</v>
      </c>
      <c r="AR24" s="309">
        <f>IF($H24=0,0,IF(AO$4="Hydro",HLOOKUP(AO$4,'Inflated Bid Prices After Tax'!$B$234:$I$240,4,FALSE),IF(AO$4="Solar",HLOOKUP(AO$4,'Inflated Bid Prices After Tax'!$B$234:$I$240,4,FALSE),IF(AO$4="Biomass",HLOOKUP(AO$4,'Inflated Bid Prices After Tax'!$B$234:$I$240,4,FALSE),IF(AO$4="Biodiesel",HLOOKUP(AO$4,'Inflated Bid Prices After Tax'!$B$234:$I$240,4,FALSE),IF(AO$4="LNG",HLOOKUP(AO$4,'Inflated Bid Prices After Tax'!$B$234:$I$240,4,FALSE),IF(AO$4="Bunker",HLOOKUP(AO$4,'Inflated Bid Prices After Tax'!$B$234:$I$240,4,FALSE),IF(AO$4="LFO Diesel",HLOOKUP(AO$4,'Inflated Bid Prices After Tax'!$B$234:$I$240,4,FALSE),0))))))))</f>
        <v>0</v>
      </c>
      <c r="AS24" s="298">
        <f t="shared" ref="AS24:AS34" si="15">SUM(AO24:AR24)</f>
        <v>0</v>
      </c>
      <c r="AT24" s="139"/>
      <c r="AU24" s="606">
        <f>IF(AU$4="Hydro",VLOOKUP($I24,'Inflated Bid Prices After Tax'!$AB$15:$AI$115,2,FALSE),IF(AU$4="Solar",VLOOKUP($I24,'Inflated Bid Prices After Tax'!$AB$15:$AI$115,3,FALSE),IF(AU$4="Biomass",VLOOKUP($I24,'Inflated Bid Prices After Tax'!$AB$15:$AI$115,4,FALSE),IF(AU$4="Biodiesel",VLOOKUP($I24,'Inflated Bid Prices After Tax'!$AB$15:$AI$115,5,FALSE),IF(AU$4="LNG",VLOOKUP($I24,'Inflated Bid Prices After Tax'!$AB$15:$AI$115,6,FALSE),IF(AU$4="Bunker",VLOOKUP($I24,'Inflated Bid Prices After Tax'!$AB$15:$AI$115,7,FALSE),IF(AU$4="LFO Diesel",VLOOKUP($I24,'Inflated Bid Prices After Tax'!$AB$15:$AI$115,8,FALSE),0)))))))</f>
        <v>0</v>
      </c>
      <c r="AV24" s="607">
        <f>IF(AU$4="Hydro",VLOOKUP($I24,'Inflated Bid Prices After Tax'!$AB$121:$AI$221,2,FALSE),IF(AU$4="Solar",VLOOKUP($I24,'Inflated Bid Prices After Tax'!$AB$121:$AI$221,3,FALSE),IF(AU$4="Biomass",VLOOKUP($I24,'Inflated Bid Prices After Tax'!$AB$121:$AI$221,4,FALSE),IF(AU$4="Biodiesel",VLOOKUP($I24,'Inflated Bid Prices After Tax'!$AB$121:$AI$221,5,FALSE),IF(AU$4="LNG",VLOOKUP($I24,'Inflated Bid Prices After Tax'!$AB$121:$AI$221,6,FALSE),IF(AU$4="Bunker",VLOOKUP($I24,'Inflated Bid Prices After Tax'!$AB$121:$AI$221,7,FALSE),IF(AU$4="LFO Diesel",VLOOKUP($I24,'Inflated Bid Prices After Tax'!$AB$121:$AI$221,8,FALSE),0)))))))</f>
        <v>0</v>
      </c>
      <c r="AW24" s="607">
        <f>IF($I24=0,0,IF(AU$4="Hydro",HLOOKUP(AU$4,'Inflated Bid Prices After Tax'!$B$224:$I$232,6,FALSE),IF(AU$4="Solar",HLOOKUP(AU$4,'Inflated Bid Prices After Tax'!$B$224:$I$232,6,FALSE),IF(AU$4="Biomass",HLOOKUP(AU$4,'Inflated Bid Prices After Tax'!$B$224:$I$232,6,FALSE),IF(AU$4="Biodiesel",HLOOKUP(AU$4,'Inflated Bid Prices After Tax'!$B$224:$I$232,6,FALSE),IF(AU$4="LNG",HLOOKUP(AU$4,'Inflated Bid Prices After Tax'!$B$224:$I$232,6,FALSE),IF(AU$4="Bunker",HLOOKUP(AU$4,'Inflated Bid Prices After Tax'!$B$224:$I$232,6,FALSE),IF(AU$4="LFO Diesel",HLOOKUP(AU$4,'Inflated Bid Prices After Tax'!$B$224:$I$232,6,FALSE),0))))))))</f>
        <v>0</v>
      </c>
      <c r="AX24" s="607">
        <f>IF($I24=0,0,IF(AU$4="Hydro",HLOOKUP(AU$4,'Inflated Bid Prices After Tax'!$B$234:$I$240,4,FALSE),IF(AU$4="Solar",HLOOKUP(AU$4,'Inflated Bid Prices After Tax'!$B$234:$I$240,4,FALSE),IF(AU$4="Biomass",HLOOKUP(AU$4,'Inflated Bid Prices After Tax'!$B$234:$I$240,4,FALSE),IF(AU$4="Biodiesel",HLOOKUP(AU$4,'Inflated Bid Prices After Tax'!$B$234:$I$240,4,FALSE),IF(AU$4="LNG",HLOOKUP(AU$4,'Inflated Bid Prices After Tax'!$B$234:$I$240,4,FALSE),IF(AU$4="Bunker",HLOOKUP(AU$4,'Inflated Bid Prices After Tax'!$B$234:$I$240,4,FALSE),IF(AU$4="LFO Diesel",HLOOKUP(AU$4,'Inflated Bid Prices After Tax'!$B$234:$I$240,4,FALSE),0))))))))</f>
        <v>0</v>
      </c>
      <c r="AY24" s="608">
        <f t="shared" ref="AY24:AY34" si="16">SUM(AU24:AX24)</f>
        <v>0</v>
      </c>
      <c r="AZ24" s="139"/>
      <c r="BA24" s="106"/>
      <c r="BB24" s="648" t="s">
        <v>39</v>
      </c>
      <c r="BC24" s="657">
        <f>IF(C24=0,O24,O24*'Available Energy and Dispatch'!N32*1000)</f>
        <v>0</v>
      </c>
      <c r="BD24" s="657">
        <f>IF(D24=0,U24,U24*'Available Energy and Dispatch'!O32*1000)</f>
        <v>0</v>
      </c>
      <c r="BE24" s="657">
        <f>IF(E24=0,AA24,AA24*'Available Energy and Dispatch'!P32*1000)</f>
        <v>0</v>
      </c>
      <c r="BF24" s="657">
        <f>IF(F24=0,AG24,AG24*'Available Energy and Dispatch'!Q32*1000)</f>
        <v>0</v>
      </c>
      <c r="BG24" s="657">
        <f>IF(G24=0,AM24,AM24*'Available Energy and Dispatch'!R32*1000)</f>
        <v>0</v>
      </c>
      <c r="BH24" s="657">
        <f>IF(H24=0,AS24,AS24*'Available Energy and Dispatch'!S32*1000)</f>
        <v>0</v>
      </c>
      <c r="BI24" s="657">
        <f>IF(I24=0,AY24,AY24*'Available Energy and Dispatch'!T32*1000)</f>
        <v>0</v>
      </c>
      <c r="BJ24" s="663">
        <f t="shared" si="9"/>
        <v>0</v>
      </c>
      <c r="BK24" s="655"/>
    </row>
    <row r="25" spans="2:63" x14ac:dyDescent="0.25">
      <c r="B25" s="530" t="s">
        <v>40</v>
      </c>
      <c r="C25" s="523">
        <f>ROUND(IFERROR(('Available Energy and Dispatch'!N33/((IF(C$5="Solar",(SUMIFS('Dependable Capacity'!$F$9:$F$14,'Dependable Capacity'!$C$9:$C$14,$B$22)*'Available Energy and Dispatch'!$C33),HLOOKUP(C$5,'Dependable Capacity'!$I$3:$P$9,4,FALSE)*'Available Energy and Dispatch'!$C33))))/C$6,0),2)</f>
        <v>0</v>
      </c>
      <c r="D25" s="523">
        <f>ROUND(IFERROR(('Available Energy and Dispatch'!O33/((IF(D$5="Solar",(SUMIFS('Dependable Capacity'!$F$9:$F$14,'Dependable Capacity'!$C$9:$C$14,$B$22)*'Available Energy and Dispatch'!$C33),HLOOKUP(D$5,'Dependable Capacity'!$I$3:$P$9,4,FALSE)*'Available Energy and Dispatch'!$C33))))/D$6,0),2)</f>
        <v>0</v>
      </c>
      <c r="E25" s="523">
        <f>ROUND(IFERROR(('Available Energy and Dispatch'!P33/((IF(E$5="Solar",(SUMIFS('Dependable Capacity'!$F$9:$F$14,'Dependable Capacity'!$C$9:$C$14,$B$22)*'Available Energy and Dispatch'!$C33),HLOOKUP(E$5,'Dependable Capacity'!$I$3:$P$9,4,FALSE)*'Available Energy and Dispatch'!$C33))))/E$6,0),2)</f>
        <v>0</v>
      </c>
      <c r="F25" s="523">
        <f>ROUND(IFERROR(('Available Energy and Dispatch'!Q33/((IF(F$5="Solar",(SUMIFS('Dependable Capacity'!$F$9:$F$14,'Dependable Capacity'!$C$9:$C$14,$B$22)*'Available Energy and Dispatch'!$C33),HLOOKUP(F$5,'Dependable Capacity'!$I$3:$P$9,4,FALSE)*'Available Energy and Dispatch'!$C33))))/F$6,0),2)</f>
        <v>0</v>
      </c>
      <c r="G25" s="523">
        <f>ROUND(IFERROR(('Available Energy and Dispatch'!R33/((IF(G$5="Solar",(SUMIFS('Dependable Capacity'!$F$9:$F$14,'Dependable Capacity'!$C$9:$C$14,$B$22)*'Available Energy and Dispatch'!$C33),HLOOKUP(G$5,'Dependable Capacity'!$I$3:$P$9,4,FALSE)*'Available Energy and Dispatch'!$C33))))/G$6,0),2)</f>
        <v>0</v>
      </c>
      <c r="H25" s="523">
        <f>ROUND(IFERROR(('Available Energy and Dispatch'!S33/((IF(H$5="Solar",(SUMIFS('Dependable Capacity'!$F$9:$F$14,'Dependable Capacity'!$C$9:$C$14,$B$22)*'Available Energy and Dispatch'!$C33),HLOOKUP(H$5,'Dependable Capacity'!$I$3:$P$9,4,FALSE)*'Available Energy and Dispatch'!$C33))))/H$6,0),2)</f>
        <v>0</v>
      </c>
      <c r="I25" s="524">
        <f>ROUND(IFERROR(('Available Energy and Dispatch'!T33/((IF(I$5="Solar",(SUMIFS('Dependable Capacity'!$F$9:$F$14,'Dependable Capacity'!$C$9:$C$14,$B$22)*'Available Energy and Dispatch'!$C33),HLOOKUP(I$5,'Dependable Capacity'!$I$3:$P$9,4,FALSE)*'Available Energy and Dispatch'!$C33))))/I$6,0),2)</f>
        <v>0</v>
      </c>
      <c r="J25" s="106"/>
      <c r="K25" s="542">
        <f>IF(K$4="Hydro",VLOOKUP($C25,'Inflated Bid Prices After Tax'!$AB$15:$AI$115,2,FALSE),IF(K$4="Solar",VLOOKUP($C25,'Inflated Bid Prices After Tax'!$AB$15:$AI$115,3,FALSE),IF(K$4="Biomass",VLOOKUP($C25,'Inflated Bid Prices After Tax'!$AB$15:$AI$115,4,FALSE),IF(K$4="Biodiesel",VLOOKUP($C25,'Inflated Bid Prices After Tax'!$AB$15:$AI$115,5,FALSE),IF(K$4="LNG",VLOOKUP($C25,'Inflated Bid Prices After Tax'!$AB$15:$AI$115,6,FALSE),IF(K$4="Bunker",VLOOKUP($C25,'Inflated Bid Prices After Tax'!$AB$15:$AI$115,7,FALSE),IF(K$4="LFO Diesel",VLOOKUP($C25,'Inflated Bid Prices After Tax'!$AB$15:$AI$115,8,FALSE),0)))))))</f>
        <v>0</v>
      </c>
      <c r="L25" s="543">
        <f>IF(K$4="Hydro",VLOOKUP($C25,'Inflated Bid Prices After Tax'!$AB$121:$AI$221,2,FALSE),IF(K$4="Solar",VLOOKUP($C25,'Inflated Bid Prices After Tax'!$AB$121:$AI$221,3,FALSE),IF(K$4="Biomass",VLOOKUP($C25,'Inflated Bid Prices After Tax'!$AB$121:$AI$221,4,FALSE),IF(K$4="Biodiesel",VLOOKUP($C25,'Inflated Bid Prices After Tax'!$AB$121:$AI$221,5,FALSE),IF(K$4="LNG",VLOOKUP($C25,'Inflated Bid Prices After Tax'!$AB$121:$AI$221,6,FALSE),IF(K$4="Bunker",VLOOKUP($C25,'Inflated Bid Prices After Tax'!$AB$121:$AI$221,7,FALSE),IF(K$4="LFO Diesel",VLOOKUP($C25,'Inflated Bid Prices After Tax'!$AB$121:$AI$221,8,FALSE),0)))))))</f>
        <v>0</v>
      </c>
      <c r="M25" s="543">
        <f>IF($C25=0,0,IF(K$4="Hydro",HLOOKUP(K$4,'Inflated Bid Prices After Tax'!$B$224:$I$232,6,FALSE),IF(K$4="Solar",HLOOKUP(K$4,'Inflated Bid Prices After Tax'!$B$224:$I$232,6,FALSE),IF(K$4="Biomass",HLOOKUP(K$4,'Inflated Bid Prices After Tax'!$B$224:$I$232,6,FALSE),IF(K$4="Biodiesel",HLOOKUP(K$4,'Inflated Bid Prices After Tax'!$B$224:$I$232,6,FALSE),IF(K$4="LNG",HLOOKUP(K$4,'Inflated Bid Prices After Tax'!$B$224:$I$232,6,FALSE),IF(K$4="Bunker",HLOOKUP(K$4,'Inflated Bid Prices After Tax'!$B$224:$I$232,6,FALSE),IF(K$4="LFO Diesel",HLOOKUP(K$4,'Inflated Bid Prices After Tax'!$B$224:$I$232,6,FALSE),0))))))))</f>
        <v>0</v>
      </c>
      <c r="N25" s="543">
        <f>IF($C25=0,0,IF(K$4="Hydro",HLOOKUP(K$4,'Inflated Bid Prices After Tax'!$B$234:$I$240,4,FALSE),IF(K$4="Solar",HLOOKUP(K$4,'Inflated Bid Prices After Tax'!$B$234:$I$240,4,FALSE),IF(K$4="Biomass",HLOOKUP(K$4,'Inflated Bid Prices After Tax'!$B$234:$I$240,4,FALSE),IF(K$4="Biodiesel",HLOOKUP(K$4,'Inflated Bid Prices After Tax'!$B$234:$I$240,4,FALSE),IF(K$4="LNG",HLOOKUP(K$4,'Inflated Bid Prices After Tax'!$B$234:$I$240,4,FALSE),IF(K$4="Bunker",HLOOKUP(K$4,'Inflated Bid Prices After Tax'!$B$234:$I$240,4,FALSE),IF(K$4="LFO Diesel",HLOOKUP(K$4,'Inflated Bid Prices After Tax'!$B$234:$I$240,4,FALSE),0))))))))</f>
        <v>0</v>
      </c>
      <c r="O25" s="544">
        <f t="shared" si="10"/>
        <v>0</v>
      </c>
      <c r="P25" s="139"/>
      <c r="Q25" s="606">
        <f>IF(Q$4="Hydro",VLOOKUP($D25,'Inflated Bid Prices After Tax'!$AB$15:$AI$115,2,FALSE),IF(Q$4="Solar",VLOOKUP($D25,'Inflated Bid Prices After Tax'!$AB$15:$AI$115,3,FALSE),IF(Q$4="Biomass",VLOOKUP($D25,'Inflated Bid Prices After Tax'!$AB$15:$AI$115,4,FALSE),IF(Q$4="Biodiesel",VLOOKUP($D25,'Inflated Bid Prices After Tax'!$AB$15:$AI$115,5,FALSE),IF(Q$4="LNG",VLOOKUP($D25,'Inflated Bid Prices After Tax'!$AB$15:$AI$115,6,FALSE),IF(Q$4="Bunker",VLOOKUP($D25,'Inflated Bid Prices After Tax'!$AB$15:$AI$115,7,FALSE),IF(Q$4="LFO Diesel",VLOOKUP($D25,'Inflated Bid Prices After Tax'!$AB$15:$AI$115,8,FALSE),0)))))))</f>
        <v>0</v>
      </c>
      <c r="R25" s="607">
        <f>IF(Q$4="Hydro",VLOOKUP($D25,'Inflated Bid Prices After Tax'!$AB$121:$AI$221,2,FALSE),IF(Q$4="Solar",VLOOKUP($D25,'Inflated Bid Prices After Tax'!$AB$121:$AI$221,3,FALSE),IF(Q$79="Biomass",VLOOKUP($D25,'Inflated Bid Prices After Tax'!$AB$121:$AI$221,4,FALSE),IF(Q$4="Biodiesel",VLOOKUP($D25,'Inflated Bid Prices After Tax'!$AB$121:$AI$221,5,FALSE),IF(Q$4="LNG",VLOOKUP($D25,'Inflated Bid Prices After Tax'!$AB$121:$AI$221,6,FALSE),IF(Q$4="Bunker",VLOOKUP($D25,'Inflated Bid Prices After Tax'!$AB$121:$AI$221,7,FALSE),IF(Q$4="LFO Diesel",VLOOKUP($D25,'Inflated Bid Prices After Tax'!$AB$121:$AI$221,8,FALSE),0)))))))</f>
        <v>0</v>
      </c>
      <c r="S25" s="607">
        <f>IF($D25=0,0,IF(Q$4="Hydro",HLOOKUP(Q$4,'Inflated Bid Prices After Tax'!$B$224:$I$232,6,FALSE),IF(Q$4="Solar",HLOOKUP(Q$4,'Inflated Bid Prices After Tax'!$B$224:$I$232,6,FALSE),IF(Q$4="Biomass",HLOOKUP(Q$4,'Inflated Bid Prices After Tax'!$B$224:$I$232,6,FALSE),IF(Q$4="Biodiesel",HLOOKUP(Q$4,'Inflated Bid Prices After Tax'!$B$224:$I$232,6,FALSE),IF(Q$4="LNG",HLOOKUP(Q$4,'Inflated Bid Prices After Tax'!$B$224:$I$232,6,FALSE),IF(Q$4="Bunker",HLOOKUP(Q$4,'Inflated Bid Prices After Tax'!$B$224:$I$232,6,FALSE),IF(Q$4="LFO Diesel",HLOOKUP(Q$4,'Inflated Bid Prices After Tax'!$B$224:$I$232,6,FALSE),0))))))))</f>
        <v>0</v>
      </c>
      <c r="T25" s="607">
        <f>IF($D25=0,0,IF(Q$4="Hydro",HLOOKUP(Q$4,'Inflated Bid Prices After Tax'!$B$234:$I$240,4,FALSE),IF(Q$4="Solar",HLOOKUP(Q$4,'Inflated Bid Prices After Tax'!$B$234:$I$240,4,FALSE),IF(Q$4="Biomass",HLOOKUP(Q$4,'Inflated Bid Prices After Tax'!$B$234:$I$240,4,FALSE),IF(Q$4="Biodiesel",HLOOKUP(Q$4,'Inflated Bid Prices After Tax'!$B$234:$I$240,4,FALSE),IF(Q$4="LNG",HLOOKUP(Q$4,'Inflated Bid Prices After Tax'!$B$234:$I$240,4,FALSE),IF(Q$4="Bunker",HLOOKUP(Q$4,'Inflated Bid Prices After Tax'!$B$234:$I$240,4,FALSE),IF(Q$4="LFO Diesel",HLOOKUP(Q$4,'Inflated Bid Prices After Tax'!$B$234:$I$240,4,FALSE),0))))))))</f>
        <v>0</v>
      </c>
      <c r="U25" s="608">
        <f t="shared" si="11"/>
        <v>0</v>
      </c>
      <c r="V25" s="139"/>
      <c r="W25" s="566">
        <f>IF(W$4="Hydro",VLOOKUP($E25,'Inflated Bid Prices After Tax'!$AB$15:$AI$115,2,FALSE),IF(W$4="Solar",VLOOKUP($E25,'Inflated Bid Prices After Tax'!$AB$15:$AI$115,3,FALSE),IF(W$4="Biomass",VLOOKUP($E25,'Inflated Bid Prices After Tax'!$AB$15:$AI$115,4,FALSE),IF(W$4="Biodiesel",VLOOKUP($E25,'Inflated Bid Prices After Tax'!$AB$15:$AI$115,5,FALSE),IF(W$4="LNG",VLOOKUP($E25,'Inflated Bid Prices After Tax'!$AB$15:$AI$115,6,FALSE),IF(W$4="Bunker",VLOOKUP($E25,'Inflated Bid Prices After Tax'!$AB$15:$AI$115,7,FALSE),IF(W$4="LFO Diesel",VLOOKUP($E25,'Inflated Bid Prices After Tax'!$AB$15:$AI$115,8,FALSE),0)))))))</f>
        <v>0</v>
      </c>
      <c r="X25" s="567">
        <f>IF(W$4="Hydro",VLOOKUP($E25,'Inflated Bid Prices After Tax'!$AB$121:$AI$221,2,FALSE),IF(W$4="Solar",VLOOKUP($E25,'Inflated Bid Prices After Tax'!$AB$121:$AI$221,3,FALSE),IF(W$4="Biomass",VLOOKUP($E25,'Inflated Bid Prices After Tax'!$AB$121:$AI$221,4,FALSE),IF(W$4="Biodiesel",VLOOKUP($E25,'Inflated Bid Prices After Tax'!$AB$121:$AI$221,5,FALSE),IF(W$4="LNG",VLOOKUP($E25,'Inflated Bid Prices After Tax'!$AB$121:$AI$221,6,FALSE),IF(W$4="Bunker",VLOOKUP($E25,'Inflated Bid Prices After Tax'!$AB$121:$AI$221,7,FALSE),IF(W$4="LFO Diesel",VLOOKUP($E25,'Inflated Bid Prices After Tax'!$AB$121:$AI$221,8,FALSE),0)))))))</f>
        <v>0</v>
      </c>
      <c r="Y25" s="567">
        <f>IF($E25=0,0,IF(W$4="Hydro",HLOOKUP(W$4,'Inflated Bid Prices After Tax'!$B$224:$I$232,6,FALSE),IF(W$4="Solar",HLOOKUP(W$4,'Inflated Bid Prices After Tax'!$B$224:$I$232,6,FALSE),IF(W$4="Biomass",HLOOKUP(W$4,'Inflated Bid Prices After Tax'!$B$224:$I$232,6,FALSE),IF(W$4="Biodiesel",HLOOKUP(W$4,'Inflated Bid Prices After Tax'!$B$224:$I$232,6,FALSE),IF(W$4="LNG",HLOOKUP(W$4,'Inflated Bid Prices After Tax'!$B$224:$I$232,6,FALSE),IF(W$4="Bunker",HLOOKUP(W$4,'Inflated Bid Prices After Tax'!$B$224:$I$232,6,FALSE),IF(W$4="LFO Diesel",HLOOKUP(W$4,'Inflated Bid Prices After Tax'!$B$224:$I$232,6,FALSE),0))))))))</f>
        <v>0</v>
      </c>
      <c r="Z25" s="567">
        <f>IF($E25=0,0,IF(W$4="Hydro",HLOOKUP(W$4,'Inflated Bid Prices After Tax'!$B$234:$I$240,4,FALSE),IF(W$4="Solar",HLOOKUP(W$4,'Inflated Bid Prices After Tax'!$B$234:$I$240,4,FALSE),IF(W$4="Biomass",HLOOKUP(W$4,'Inflated Bid Prices After Tax'!$B$234:$I$240,4,FALSE),IF(W$4="Biodiesel",HLOOKUP(W$4,'Inflated Bid Prices After Tax'!$B$234:$I$240,4,FALSE),IF(W$4="LNG",HLOOKUP(W$4,'Inflated Bid Prices After Tax'!$B$234:$I$240,4,FALSE),IF(W$4="Bunker",HLOOKUP(W$4,'Inflated Bid Prices After Tax'!$B$234:$I$240,4,FALSE),IF(W$4="LFO Diesel",HLOOKUP(W$4,'Inflated Bid Prices After Tax'!$B$234:$I$240,4,FALSE),0))))))))</f>
        <v>0</v>
      </c>
      <c r="AA25" s="568">
        <f t="shared" si="12"/>
        <v>0</v>
      </c>
      <c r="AB25" s="139"/>
      <c r="AC25" s="686">
        <f>IF(AC$4="Hydro",VLOOKUP($F25,'Inflated Bid Prices After Tax'!$AB$15:$AI$115,2,FALSE),IF(AC$4="Solar",VLOOKUP($F25,'Inflated Bid Prices After Tax'!$AB$15:$AI$115,3,FALSE),IF(AC$4="Biomass",VLOOKUP($F25,'Inflated Bid Prices After Tax'!$AB$15:$AI$115,4,FALSE),IF(AC$4="Biodiesel",VLOOKUP($F25,'Inflated Bid Prices After Tax'!$AB$15:$AI$115,5,FALSE),IF(AC$4="LNG",VLOOKUP($F25,'Inflated Bid Prices After Tax'!$AB$15:$AI$115,6,FALSE),IF(AC$4="Bunker",VLOOKUP($F25,'Inflated Bid Prices After Tax'!$AB$15:$AI$115,7,FALSE),IF(AC$4="LFO Diesel",VLOOKUP($F25,'Inflated Bid Prices After Tax'!$AB$15:$AI$115,8,FALSE),0)))))))</f>
        <v>0</v>
      </c>
      <c r="AD25" s="687">
        <f>IF(AC$4="Hydro",VLOOKUP($F25,'Inflated Bid Prices After Tax'!$AB$121:$AI$221,2,FALSE),IF(AC$4="Solar",VLOOKUP($F25,'Inflated Bid Prices After Tax'!$AB$121:$AI$221,3,FALSE),IF(AC$4="Biomass",VLOOKUP($F25,'Inflated Bid Prices After Tax'!$AB$121:$AI$221,4,FALSE),IF(AC$4="Biodiesel",VLOOKUP($F25,'Inflated Bid Prices After Tax'!$AB$121:$AI$221,5,FALSE),IF(AC$4="LNG",VLOOKUP($F25,'Inflated Bid Prices After Tax'!$AB$121:$AI$221,6,FALSE),IF(AC$4="Bunker",VLOOKUP($F25,'Inflated Bid Prices After Tax'!$AB$121:$AI$221,7,FALSE),IF(AC$4="LFO Diesel",VLOOKUP($F25,'Inflated Bid Prices After Tax'!$AB$121:$AI$221,8,FALSE),0)))))))</f>
        <v>0</v>
      </c>
      <c r="AE25" s="687">
        <f>IF($F25=0,0,IF(AC$4="Hydro",HLOOKUP(AC$4,'Inflated Bid Prices After Tax'!$B$224:$I$232,6,FALSE),IF(AC$4="Solar",HLOOKUP(AC$4,'Inflated Bid Prices After Tax'!$B$224:$I$232,6,FALSE),IF(AC$4="Biomass",HLOOKUP(AC$4,'Inflated Bid Prices After Tax'!$B$224:$I$232,6,FALSE),IF(AC$4="Biodiesel",HLOOKUP(AC$4,'Inflated Bid Prices After Tax'!$B$224:$I$232,6,FALSE),IF(AC$4="LNG",HLOOKUP(AC$4,'Inflated Bid Prices After Tax'!$B$224:$I$232,6,FALSE),IF(AC$4="Bunker",HLOOKUP(AC$4,'Inflated Bid Prices After Tax'!$B$224:$I$232,6,FALSE),IF(AC$4="LFO Diesel",HLOOKUP(AC$4,'Inflated Bid Prices After Tax'!$B$224:$I$232,6,FALSE),0))))))))</f>
        <v>0</v>
      </c>
      <c r="AF25" s="687">
        <f>IF($F25=0,0,IF(AC$4="Hydro",HLOOKUP(AC$4,'Inflated Bid Prices After Tax'!$B$234:$I$240,4,FALSE),IF(AC$4="Solar",HLOOKUP(AC$4,'Inflated Bid Prices After Tax'!$B$234:$I$240,4,FALSE),IF(AC$4="Biomass",HLOOKUP(AC$4,'Inflated Bid Prices After Tax'!$B$234:$I$240,4,FALSE),IF(AC$4="Biodiesel",HLOOKUP(AC$4,'Inflated Bid Prices After Tax'!$B$234:$I$240,4,FALSE),IF(AC$4="LNG",HLOOKUP(AC$4,'Inflated Bid Prices After Tax'!$B$234:$I$240,4,FALSE),IF(AC$4="Bunker",HLOOKUP(AC$4,'Inflated Bid Prices After Tax'!$B$234:$I$240,4,FALSE),IF(AC$4="LFO Diesel",HLOOKUP(AC$4,'Inflated Bid Prices After Tax'!$B$234:$I$240,4,FALSE),0))))))))</f>
        <v>0</v>
      </c>
      <c r="AG25" s="688">
        <f t="shared" si="13"/>
        <v>0</v>
      </c>
      <c r="AH25" s="139"/>
      <c r="AI25" s="590">
        <f>IF(AI$4="Hydro",VLOOKUP($G25,'Inflated Bid Prices After Tax'!$AB$15:$AI$115,2,FALSE),IF(AI$4="Solar",VLOOKUP($G25,'Inflated Bid Prices After Tax'!$AB$15:$AI$115,3,FALSE),IF(AI$4="Biomass",VLOOKUP($G25,'Inflated Bid Prices After Tax'!$AB$15:$AI$115,4,FALSE),IF(AI$4="Biodiesel",VLOOKUP($G25,'Inflated Bid Prices After Tax'!$AB$15:$AI$115,5,FALSE),IF(AI$4="LNG",VLOOKUP($G25,'Inflated Bid Prices After Tax'!$AB$15:$AI$115,6,FALSE),IF(AI$4="Bunker",VLOOKUP($G25,'Inflated Bid Prices After Tax'!$AB$15:$AI$115,7,FALSE),IF(AI$4="LFO Diesel",VLOOKUP($G25,'Inflated Bid Prices After Tax'!$AB$15:$AI$115,8,FALSE),0)))))))</f>
        <v>0</v>
      </c>
      <c r="AJ25" s="591">
        <f>IF(AI$4="Hydro",VLOOKUP($G25,'Inflated Bid Prices After Tax'!$AB$121:$AI$221,2,FALSE),IF(AI$4="Solar",VLOOKUP($G25,'Inflated Bid Prices After Tax'!$AB$121:$AI$221,3,FALSE),IF(AI$4="Biomass",VLOOKUP($G25,'Inflated Bid Prices After Tax'!$AB$121:$AI$221,4,FALSE),IF(AI$4="Biodiesel",VLOOKUP($G25,'Inflated Bid Prices After Tax'!$AB$121:$AI$221,5,FALSE),IF(AI$4="LNG",VLOOKUP($G25,'Inflated Bid Prices After Tax'!$AB$121:$AI$221,6,FALSE),IF(AI$4="Bunker",VLOOKUP($G25,'Inflated Bid Prices After Tax'!$AB$121:$AI$221,7,FALSE),IF(AI$4="LFO Diesel",VLOOKUP($G25,'Inflated Bid Prices After Tax'!$AB$121:$AI$221,8,FALSE),0)))))))</f>
        <v>0</v>
      </c>
      <c r="AK25" s="591">
        <f>IF($G25=0,0,IF(AI$4="Hydro",HLOOKUP(AI$4,'Inflated Bid Prices After Tax'!$B$224:$I$232,6,FALSE),IF(AI$4="Solar",HLOOKUP(AI$4,'Inflated Bid Prices After Tax'!$B$224:$I$232,6,FALSE),IF(AI$4="Biomass",HLOOKUP(AI$4,'Inflated Bid Prices After Tax'!$B$224:$I$232,6,FALSE),IF(AI$4="Biodiesel",HLOOKUP(AI$4,'Inflated Bid Prices After Tax'!$B$224:$I$232,6,FALSE),IF(AI$4="LNG",HLOOKUP(AI$4,'Inflated Bid Prices After Tax'!$B$224:$I$232,6,FALSE),IF(AI$4="Bunker",HLOOKUP(AI$4,'Inflated Bid Prices After Tax'!$B$224:$I$232,6,FALSE),IF(AI$4="LFO Diesel",HLOOKUP(AI$4,'Inflated Bid Prices After Tax'!$B$224:$I$232,6,FALSE),0))))))))</f>
        <v>0</v>
      </c>
      <c r="AL25" s="591">
        <f>IF($G25=0,0,IF(AI$4="Hydro",HLOOKUP(AI$4,'Inflated Bid Prices After Tax'!$B$234:$I$240,4,FALSE),IF(AI$4="Solar",HLOOKUP(AI$4,'Inflated Bid Prices After Tax'!$B$234:$I$240,4,FALSE),IF(AI$4="Biomass",HLOOKUP(AI$4,'Inflated Bid Prices After Tax'!$B$234:$I$240,4,FALSE),IF(AI$4="Biodiesel",HLOOKUP(AI$4,'Inflated Bid Prices After Tax'!$B$234:$I$240,4,FALSE),IF(AI$4="LNG",HLOOKUP(AI$4,'Inflated Bid Prices After Tax'!$B$234:$I$240,4,FALSE),IF(AI$4="Bunker",HLOOKUP(AI$4,'Inflated Bid Prices After Tax'!$B$234:$I$240,4,FALSE),IF(AI$4="LFO Diesel",HLOOKUP(AI$4,'Inflated Bid Prices After Tax'!$B$234:$I$240,4,FALSE),0))))))))</f>
        <v>0</v>
      </c>
      <c r="AM25" s="592">
        <f t="shared" si="14"/>
        <v>0</v>
      </c>
      <c r="AN25" s="139"/>
      <c r="AO25" s="598">
        <f>IF(AO$4="Hydro",VLOOKUP($H25,'Inflated Bid Prices After Tax'!$AB$15:$AI$115,2,FALSE),IF(AO$4="Solar",VLOOKUP($H25,'Inflated Bid Prices After Tax'!$AB$15:$AI$115,3,FALSE),IF(AO$4="Biomass",VLOOKUP($H25,'Inflated Bid Prices After Tax'!$AB$15:$AI$115,4,FALSE),IF(AO$4="Biodiesel",VLOOKUP($H25,'Inflated Bid Prices After Tax'!$AB$15:$AI$115,5,FALSE),IF(AO$4="LNG",VLOOKUP($H25,'Inflated Bid Prices After Tax'!$AB$15:$AI$115,6,FALSE),IF(AO$4="Bunker",VLOOKUP($H25,'Inflated Bid Prices After Tax'!$AB$15:$AI$115,7,FALSE),IF(AO$4="LFO Diesel",VLOOKUP($H25,'Inflated Bid Prices After Tax'!$AB$15:$AI$115,8,FALSE),0)))))))</f>
        <v>0</v>
      </c>
      <c r="AP25" s="309">
        <f>IF(AO$4="Hydro",VLOOKUP($H25,'Inflated Bid Prices After Tax'!$AB$121:$AI$221,2,FALSE),IF(AO$4="Solar",VLOOKUP($H25,'Inflated Bid Prices After Tax'!$AB$121:$AI$221,3,FALSE),IF(AO$4="Biomass",VLOOKUP($H25,'Inflated Bid Prices After Tax'!$AB$121:$AI$221,4,FALSE),IF(AO$4="Biodiesel",VLOOKUP($H25,'Inflated Bid Prices After Tax'!$AB$121:$AI$221,5,FALSE),IF(AO$4="LNG",VLOOKUP($H25,'Inflated Bid Prices After Tax'!$AB$121:$AI$221,6,FALSE),IF(AO$4="Bunker",VLOOKUP($H25,'Inflated Bid Prices After Tax'!$AB$121:$AI$221,7,FALSE),IF(AO$4="LFO Diesel",VLOOKUP($H25,'Inflated Bid Prices After Tax'!$AB$121:$AI$221,8,FALSE),0)))))))</f>
        <v>0</v>
      </c>
      <c r="AQ25" s="309">
        <f>IF($H25=0,0,IF(AO$4="Hydro",HLOOKUP(AO$4,'Inflated Bid Prices After Tax'!$B$224:$I$232,6,FALSE),IF(AO$4="Solar",HLOOKUP(AO$4,'Inflated Bid Prices After Tax'!$B$224:$I$232,6,FALSE),IF(AO$4="Biomass",HLOOKUP(AO$4,'Inflated Bid Prices After Tax'!$B$224:$I$232,6,FALSE),IF(AO$4="Biodiesel",HLOOKUP(AO$4,'Inflated Bid Prices After Tax'!$B$224:$I$232,6,FALSE),IF(AO$4="LNG",HLOOKUP(AO$4,'Inflated Bid Prices After Tax'!$B$224:$I$232,6,FALSE),IF(AO$4="Bunker",HLOOKUP(AO$4,'Inflated Bid Prices After Tax'!$B$224:$I$232,6,FALSE),IF(AO$4="LFO Diesel",HLOOKUP(AO$4,'Inflated Bid Prices After Tax'!$B$224:$I$232,6,FALSE),0))))))))</f>
        <v>0</v>
      </c>
      <c r="AR25" s="309">
        <f>IF($H25=0,0,IF(AO$4="Hydro",HLOOKUP(AO$4,'Inflated Bid Prices After Tax'!$B$234:$I$240,4,FALSE),IF(AO$4="Solar",HLOOKUP(AO$4,'Inflated Bid Prices After Tax'!$B$234:$I$240,4,FALSE),IF(AO$4="Biomass",HLOOKUP(AO$4,'Inflated Bid Prices After Tax'!$B$234:$I$240,4,FALSE),IF(AO$4="Biodiesel",HLOOKUP(AO$4,'Inflated Bid Prices After Tax'!$B$234:$I$240,4,FALSE),IF(AO$4="LNG",HLOOKUP(AO$4,'Inflated Bid Prices After Tax'!$B$234:$I$240,4,FALSE),IF(AO$4="Bunker",HLOOKUP(AO$4,'Inflated Bid Prices After Tax'!$B$234:$I$240,4,FALSE),IF(AO$4="LFO Diesel",HLOOKUP(AO$4,'Inflated Bid Prices After Tax'!$B$234:$I$240,4,FALSE),0))))))))</f>
        <v>0</v>
      </c>
      <c r="AS25" s="298">
        <f t="shared" si="15"/>
        <v>0</v>
      </c>
      <c r="AT25" s="139"/>
      <c r="AU25" s="606">
        <f>IF(AU$4="Hydro",VLOOKUP($I25,'Inflated Bid Prices After Tax'!$AB$15:$AI$115,2,FALSE),IF(AU$4="Solar",VLOOKUP($I25,'Inflated Bid Prices After Tax'!$AB$15:$AI$115,3,FALSE),IF(AU$4="Biomass",VLOOKUP($I25,'Inflated Bid Prices After Tax'!$AB$15:$AI$115,4,FALSE),IF(AU$4="Biodiesel",VLOOKUP($I25,'Inflated Bid Prices After Tax'!$AB$15:$AI$115,5,FALSE),IF(AU$4="LNG",VLOOKUP($I25,'Inflated Bid Prices After Tax'!$AB$15:$AI$115,6,FALSE),IF(AU$4="Bunker",VLOOKUP($I25,'Inflated Bid Prices After Tax'!$AB$15:$AI$115,7,FALSE),IF(AU$4="LFO Diesel",VLOOKUP($I25,'Inflated Bid Prices After Tax'!$AB$15:$AI$115,8,FALSE),0)))))))</f>
        <v>0</v>
      </c>
      <c r="AV25" s="607">
        <f>IF(AU$4="Hydro",VLOOKUP($I25,'Inflated Bid Prices After Tax'!$AB$121:$AI$221,2,FALSE),IF(AU$4="Solar",VLOOKUP($I25,'Inflated Bid Prices After Tax'!$AB$121:$AI$221,3,FALSE),IF(AU$4="Biomass",VLOOKUP($I25,'Inflated Bid Prices After Tax'!$AB$121:$AI$221,4,FALSE),IF(AU$4="Biodiesel",VLOOKUP($I25,'Inflated Bid Prices After Tax'!$AB$121:$AI$221,5,FALSE),IF(AU$4="LNG",VLOOKUP($I25,'Inflated Bid Prices After Tax'!$AB$121:$AI$221,6,FALSE),IF(AU$4="Bunker",VLOOKUP($I25,'Inflated Bid Prices After Tax'!$AB$121:$AI$221,7,FALSE),IF(AU$4="LFO Diesel",VLOOKUP($I25,'Inflated Bid Prices After Tax'!$AB$121:$AI$221,8,FALSE),0)))))))</f>
        <v>0</v>
      </c>
      <c r="AW25" s="607">
        <f>IF($I25=0,0,IF(AU$4="Hydro",HLOOKUP(AU$4,'Inflated Bid Prices After Tax'!$B$224:$I$232,6,FALSE),IF(AU$4="Solar",HLOOKUP(AU$4,'Inflated Bid Prices After Tax'!$B$224:$I$232,6,FALSE),IF(AU$4="Biomass",HLOOKUP(AU$4,'Inflated Bid Prices After Tax'!$B$224:$I$232,6,FALSE),IF(AU$4="Biodiesel",HLOOKUP(AU$4,'Inflated Bid Prices After Tax'!$B$224:$I$232,6,FALSE),IF(AU$4="LNG",HLOOKUP(AU$4,'Inflated Bid Prices After Tax'!$B$224:$I$232,6,FALSE),IF(AU$4="Bunker",HLOOKUP(AU$4,'Inflated Bid Prices After Tax'!$B$224:$I$232,6,FALSE),IF(AU$4="LFO Diesel",HLOOKUP(AU$4,'Inflated Bid Prices After Tax'!$B$224:$I$232,6,FALSE),0))))))))</f>
        <v>0</v>
      </c>
      <c r="AX25" s="607">
        <f>IF($I25=0,0,IF(AU$4="Hydro",HLOOKUP(AU$4,'Inflated Bid Prices After Tax'!$B$234:$I$240,4,FALSE),IF(AU$4="Solar",HLOOKUP(AU$4,'Inflated Bid Prices After Tax'!$B$234:$I$240,4,FALSE),IF(AU$4="Biomass",HLOOKUP(AU$4,'Inflated Bid Prices After Tax'!$B$234:$I$240,4,FALSE),IF(AU$4="Biodiesel",HLOOKUP(AU$4,'Inflated Bid Prices After Tax'!$B$234:$I$240,4,FALSE),IF(AU$4="LNG",HLOOKUP(AU$4,'Inflated Bid Prices After Tax'!$B$234:$I$240,4,FALSE),IF(AU$4="Bunker",HLOOKUP(AU$4,'Inflated Bid Prices After Tax'!$B$234:$I$240,4,FALSE),IF(AU$4="LFO Diesel",HLOOKUP(AU$4,'Inflated Bid Prices After Tax'!$B$234:$I$240,4,FALSE),0))))))))</f>
        <v>0</v>
      </c>
      <c r="AY25" s="608">
        <f t="shared" si="16"/>
        <v>0</v>
      </c>
      <c r="AZ25" s="139"/>
      <c r="BA25" s="106"/>
      <c r="BB25" s="648" t="s">
        <v>40</v>
      </c>
      <c r="BC25" s="657">
        <f>IF(C25=0,O25,O25*'Available Energy and Dispatch'!N33*1000)</f>
        <v>0</v>
      </c>
      <c r="BD25" s="657">
        <f>IF(D25=0,U25,U25*'Available Energy and Dispatch'!O33*1000)</f>
        <v>0</v>
      </c>
      <c r="BE25" s="657">
        <f>IF(E25=0,AA25,AA25*'Available Energy and Dispatch'!P33*1000)</f>
        <v>0</v>
      </c>
      <c r="BF25" s="657">
        <f>IF(F25=0,AG25,AG25*'Available Energy and Dispatch'!Q33*1000)</f>
        <v>0</v>
      </c>
      <c r="BG25" s="657">
        <f>IF(G25=0,AM25,AM25*'Available Energy and Dispatch'!R33*1000)</f>
        <v>0</v>
      </c>
      <c r="BH25" s="657">
        <f>IF(H25=0,AS25,AS25*'Available Energy and Dispatch'!S33*1000)</f>
        <v>0</v>
      </c>
      <c r="BI25" s="657">
        <f>IF(I25=0,AY25,AY25*'Available Energy and Dispatch'!T33*1000)</f>
        <v>0</v>
      </c>
      <c r="BJ25" s="663">
        <f t="shared" si="9"/>
        <v>0</v>
      </c>
      <c r="BK25" s="655"/>
    </row>
    <row r="26" spans="2:63" x14ac:dyDescent="0.25">
      <c r="B26" s="530" t="s">
        <v>41</v>
      </c>
      <c r="C26" s="523">
        <f>ROUND(IFERROR(('Available Energy and Dispatch'!N34/((IF(C$5="Solar",(SUMIFS('Dependable Capacity'!$F$9:$F$14,'Dependable Capacity'!$C$9:$C$14,$B$22)*'Available Energy and Dispatch'!$C34),HLOOKUP(C$5,'Dependable Capacity'!$I$3:$P$9,4,FALSE)*'Available Energy and Dispatch'!$C34))))/C$6,0),2)</f>
        <v>0</v>
      </c>
      <c r="D26" s="523">
        <f>ROUND(IFERROR(('Available Energy and Dispatch'!O34/((IF(D$5="Solar",(SUMIFS('Dependable Capacity'!$F$9:$F$14,'Dependable Capacity'!$C$9:$C$14,$B$22)*'Available Energy and Dispatch'!$C34),HLOOKUP(D$5,'Dependable Capacity'!$I$3:$P$9,4,FALSE)*'Available Energy and Dispatch'!$C34))))/D$6,0),2)</f>
        <v>0</v>
      </c>
      <c r="E26" s="523">
        <f>ROUND(IFERROR(('Available Energy and Dispatch'!P34/((IF(E$5="Solar",(SUMIFS('Dependable Capacity'!$F$9:$F$14,'Dependable Capacity'!$C$9:$C$14,$B$22)*'Available Energy and Dispatch'!$C34),HLOOKUP(E$5,'Dependable Capacity'!$I$3:$P$9,4,FALSE)*'Available Energy and Dispatch'!$C34))))/E$6,0),2)</f>
        <v>0</v>
      </c>
      <c r="F26" s="523">
        <f>ROUND(IFERROR(('Available Energy and Dispatch'!Q34/((IF(F$5="Solar",(SUMIFS('Dependable Capacity'!$F$9:$F$14,'Dependable Capacity'!$C$9:$C$14,$B$22)*'Available Energy and Dispatch'!$C34),HLOOKUP(F$5,'Dependable Capacity'!$I$3:$P$9,4,FALSE)*'Available Energy and Dispatch'!$C34))))/F$6,0),2)</f>
        <v>0</v>
      </c>
      <c r="G26" s="523">
        <f>ROUND(IFERROR(('Available Energy and Dispatch'!R34/((IF(G$5="Solar",(SUMIFS('Dependable Capacity'!$F$9:$F$14,'Dependable Capacity'!$C$9:$C$14,$B$22)*'Available Energy and Dispatch'!$C34),HLOOKUP(G$5,'Dependable Capacity'!$I$3:$P$9,4,FALSE)*'Available Energy and Dispatch'!$C34))))/G$6,0),2)</f>
        <v>0</v>
      </c>
      <c r="H26" s="523">
        <f>ROUND(IFERROR(('Available Energy and Dispatch'!S34/((IF(H$5="Solar",(SUMIFS('Dependable Capacity'!$F$9:$F$14,'Dependable Capacity'!$C$9:$C$14,$B$22)*'Available Energy and Dispatch'!$C34),HLOOKUP(H$5,'Dependable Capacity'!$I$3:$P$9,4,FALSE)*'Available Energy and Dispatch'!$C34))))/H$6,0),2)</f>
        <v>0</v>
      </c>
      <c r="I26" s="524">
        <f>ROUND(IFERROR(('Available Energy and Dispatch'!T34/((IF(I$5="Solar",(SUMIFS('Dependable Capacity'!$F$9:$F$14,'Dependable Capacity'!$C$9:$C$14,$B$22)*'Available Energy and Dispatch'!$C34),HLOOKUP(I$5,'Dependable Capacity'!$I$3:$P$9,4,FALSE)*'Available Energy and Dispatch'!$C34))))/I$6,0),2)</f>
        <v>0</v>
      </c>
      <c r="J26" s="106"/>
      <c r="K26" s="542">
        <f>IF(K$4="Hydro",VLOOKUP($C26,'Inflated Bid Prices After Tax'!$AB$15:$AI$115,2,FALSE),IF(K$4="Solar",VLOOKUP($C26,'Inflated Bid Prices After Tax'!$AB$15:$AI$115,3,FALSE),IF(K$4="Biomass",VLOOKUP($C26,'Inflated Bid Prices After Tax'!$AB$15:$AI$115,4,FALSE),IF(K$4="Biodiesel",VLOOKUP($C26,'Inflated Bid Prices After Tax'!$AB$15:$AI$115,5,FALSE),IF(K$4="LNG",VLOOKUP($C26,'Inflated Bid Prices After Tax'!$AB$15:$AI$115,6,FALSE),IF(K$4="Bunker",VLOOKUP($C26,'Inflated Bid Prices After Tax'!$AB$15:$AI$115,7,FALSE),IF(K$4="LFO Diesel",VLOOKUP($C26,'Inflated Bid Prices After Tax'!$AB$15:$AI$115,8,FALSE),0)))))))</f>
        <v>0</v>
      </c>
      <c r="L26" s="543">
        <f>IF(K$4="Hydro",VLOOKUP($C26,'Inflated Bid Prices After Tax'!$AB$121:$AI$221,2,FALSE),IF(K$4="Solar",VLOOKUP($C26,'Inflated Bid Prices After Tax'!$AB$121:$AI$221,3,FALSE),IF(K$4="Biomass",VLOOKUP($C26,'Inflated Bid Prices After Tax'!$AB$121:$AI$221,4,FALSE),IF(K$4="Biodiesel",VLOOKUP($C26,'Inflated Bid Prices After Tax'!$AB$121:$AI$221,5,FALSE),IF(K$4="LNG",VLOOKUP($C26,'Inflated Bid Prices After Tax'!$AB$121:$AI$221,6,FALSE),IF(K$4="Bunker",VLOOKUP($C26,'Inflated Bid Prices After Tax'!$AB$121:$AI$221,7,FALSE),IF(K$4="LFO Diesel",VLOOKUP($C26,'Inflated Bid Prices After Tax'!$AB$121:$AI$221,8,FALSE),0)))))))</f>
        <v>0</v>
      </c>
      <c r="M26" s="543">
        <f>IF($C26=0,0,IF(K$4="Hydro",HLOOKUP(K$4,'Inflated Bid Prices After Tax'!$B$224:$I$232,6,FALSE),IF(K$4="Solar",HLOOKUP(K$4,'Inflated Bid Prices After Tax'!$B$224:$I$232,6,FALSE),IF(K$4="Biomass",HLOOKUP(K$4,'Inflated Bid Prices After Tax'!$B$224:$I$232,6,FALSE),IF(K$4="Biodiesel",HLOOKUP(K$4,'Inflated Bid Prices After Tax'!$B$224:$I$232,6,FALSE),IF(K$4="LNG",HLOOKUP(K$4,'Inflated Bid Prices After Tax'!$B$224:$I$232,6,FALSE),IF(K$4="Bunker",HLOOKUP(K$4,'Inflated Bid Prices After Tax'!$B$224:$I$232,6,FALSE),IF(K$4="LFO Diesel",HLOOKUP(K$4,'Inflated Bid Prices After Tax'!$B$224:$I$232,6,FALSE),0))))))))</f>
        <v>0</v>
      </c>
      <c r="N26" s="543">
        <f>IF($C26=0,0,IF(K$4="Hydro",HLOOKUP(K$4,'Inflated Bid Prices After Tax'!$B$234:$I$240,4,FALSE),IF(K$4="Solar",HLOOKUP(K$4,'Inflated Bid Prices After Tax'!$B$234:$I$240,4,FALSE),IF(K$4="Biomass",HLOOKUP(K$4,'Inflated Bid Prices After Tax'!$B$234:$I$240,4,FALSE),IF(K$4="Biodiesel",HLOOKUP(K$4,'Inflated Bid Prices After Tax'!$B$234:$I$240,4,FALSE),IF(K$4="LNG",HLOOKUP(K$4,'Inflated Bid Prices After Tax'!$B$234:$I$240,4,FALSE),IF(K$4="Bunker",HLOOKUP(K$4,'Inflated Bid Prices After Tax'!$B$234:$I$240,4,FALSE),IF(K$4="LFO Diesel",HLOOKUP(K$4,'Inflated Bid Prices After Tax'!$B$234:$I$240,4,FALSE),0))))))))</f>
        <v>0</v>
      </c>
      <c r="O26" s="544">
        <f t="shared" si="10"/>
        <v>0</v>
      </c>
      <c r="P26" s="139"/>
      <c r="Q26" s="606">
        <f>IF(Q$4="Hydro",VLOOKUP($D26,'Inflated Bid Prices After Tax'!$AB$15:$AI$115,2,FALSE),IF(Q$4="Solar",VLOOKUP($D26,'Inflated Bid Prices After Tax'!$AB$15:$AI$115,3,FALSE),IF(Q$4="Biomass",VLOOKUP($D26,'Inflated Bid Prices After Tax'!$AB$15:$AI$115,4,FALSE),IF(Q$4="Biodiesel",VLOOKUP($D26,'Inflated Bid Prices After Tax'!$AB$15:$AI$115,5,FALSE),IF(Q$4="LNG",VLOOKUP($D26,'Inflated Bid Prices After Tax'!$AB$15:$AI$115,6,FALSE),IF(Q$4="Bunker",VLOOKUP($D26,'Inflated Bid Prices After Tax'!$AB$15:$AI$115,7,FALSE),IF(Q$4="LFO Diesel",VLOOKUP($D26,'Inflated Bid Prices After Tax'!$AB$15:$AI$115,8,FALSE),0)))))))</f>
        <v>0</v>
      </c>
      <c r="R26" s="607">
        <f>IF(Q$4="Hydro",VLOOKUP($D26,'Inflated Bid Prices After Tax'!$AB$121:$AI$221,2,FALSE),IF(Q$4="Solar",VLOOKUP($D26,'Inflated Bid Prices After Tax'!$AB$121:$AI$221,3,FALSE),IF(Q$79="Biomass",VLOOKUP($D26,'Inflated Bid Prices After Tax'!$AB$121:$AI$221,4,FALSE),IF(Q$4="Biodiesel",VLOOKUP($D26,'Inflated Bid Prices After Tax'!$AB$121:$AI$221,5,FALSE),IF(Q$4="LNG",VLOOKUP($D26,'Inflated Bid Prices After Tax'!$AB$121:$AI$221,6,FALSE),IF(Q$4="Bunker",VLOOKUP($D26,'Inflated Bid Prices After Tax'!$AB$121:$AI$221,7,FALSE),IF(Q$4="LFO Diesel",VLOOKUP($D26,'Inflated Bid Prices After Tax'!$AB$121:$AI$221,8,FALSE),0)))))))</f>
        <v>0</v>
      </c>
      <c r="S26" s="607">
        <f>IF($D26=0,0,IF(Q$4="Hydro",HLOOKUP(Q$4,'Inflated Bid Prices After Tax'!$B$224:$I$232,6,FALSE),IF(Q$4="Solar",HLOOKUP(Q$4,'Inflated Bid Prices After Tax'!$B$224:$I$232,6,FALSE),IF(Q$4="Biomass",HLOOKUP(Q$4,'Inflated Bid Prices After Tax'!$B$224:$I$232,6,FALSE),IF(Q$4="Biodiesel",HLOOKUP(Q$4,'Inflated Bid Prices After Tax'!$B$224:$I$232,6,FALSE),IF(Q$4="LNG",HLOOKUP(Q$4,'Inflated Bid Prices After Tax'!$B$224:$I$232,6,FALSE),IF(Q$4="Bunker",HLOOKUP(Q$4,'Inflated Bid Prices After Tax'!$B$224:$I$232,6,FALSE),IF(Q$4="LFO Diesel",HLOOKUP(Q$4,'Inflated Bid Prices After Tax'!$B$224:$I$232,6,FALSE),0))))))))</f>
        <v>0</v>
      </c>
      <c r="T26" s="607">
        <f>IF($D26=0,0,IF(Q$4="Hydro",HLOOKUP(Q$4,'Inflated Bid Prices After Tax'!$B$234:$I$240,4,FALSE),IF(Q$4="Solar",HLOOKUP(Q$4,'Inflated Bid Prices After Tax'!$B$234:$I$240,4,FALSE),IF(Q$4="Biomass",HLOOKUP(Q$4,'Inflated Bid Prices After Tax'!$B$234:$I$240,4,FALSE),IF(Q$4="Biodiesel",HLOOKUP(Q$4,'Inflated Bid Prices After Tax'!$B$234:$I$240,4,FALSE),IF(Q$4="LNG",HLOOKUP(Q$4,'Inflated Bid Prices After Tax'!$B$234:$I$240,4,FALSE),IF(Q$4="Bunker",HLOOKUP(Q$4,'Inflated Bid Prices After Tax'!$B$234:$I$240,4,FALSE),IF(Q$4="LFO Diesel",HLOOKUP(Q$4,'Inflated Bid Prices After Tax'!$B$234:$I$240,4,FALSE),0))))))))</f>
        <v>0</v>
      </c>
      <c r="U26" s="608">
        <f t="shared" si="11"/>
        <v>0</v>
      </c>
      <c r="V26" s="139"/>
      <c r="W26" s="566">
        <f>IF(W$4="Hydro",VLOOKUP($E26,'Inflated Bid Prices After Tax'!$AB$15:$AI$115,2,FALSE),IF(W$4="Solar",VLOOKUP($E26,'Inflated Bid Prices After Tax'!$AB$15:$AI$115,3,FALSE),IF(W$4="Biomass",VLOOKUP($E26,'Inflated Bid Prices After Tax'!$AB$15:$AI$115,4,FALSE),IF(W$4="Biodiesel",VLOOKUP($E26,'Inflated Bid Prices After Tax'!$AB$15:$AI$115,5,FALSE),IF(W$4="LNG",VLOOKUP($E26,'Inflated Bid Prices After Tax'!$AB$15:$AI$115,6,FALSE),IF(W$4="Bunker",VLOOKUP($E26,'Inflated Bid Prices After Tax'!$AB$15:$AI$115,7,FALSE),IF(W$4="LFO Diesel",VLOOKUP($E26,'Inflated Bid Prices After Tax'!$AB$15:$AI$115,8,FALSE),0)))))))</f>
        <v>0</v>
      </c>
      <c r="X26" s="567">
        <f>IF(W$4="Hydro",VLOOKUP($E26,'Inflated Bid Prices After Tax'!$AB$121:$AI$221,2,FALSE),IF(W$4="Solar",VLOOKUP($E26,'Inflated Bid Prices After Tax'!$AB$121:$AI$221,3,FALSE),IF(W$4="Biomass",VLOOKUP($E26,'Inflated Bid Prices After Tax'!$AB$121:$AI$221,4,FALSE),IF(W$4="Biodiesel",VLOOKUP($E26,'Inflated Bid Prices After Tax'!$AB$121:$AI$221,5,FALSE),IF(W$4="LNG",VLOOKUP($E26,'Inflated Bid Prices After Tax'!$AB$121:$AI$221,6,FALSE),IF(W$4="Bunker",VLOOKUP($E26,'Inflated Bid Prices After Tax'!$AB$121:$AI$221,7,FALSE),IF(W$4="LFO Diesel",VLOOKUP($E26,'Inflated Bid Prices After Tax'!$AB$121:$AI$221,8,FALSE),0)))))))</f>
        <v>0</v>
      </c>
      <c r="Y26" s="567">
        <f>IF($E26=0,0,IF(W$4="Hydro",HLOOKUP(W$4,'Inflated Bid Prices After Tax'!$B$224:$I$232,6,FALSE),IF(W$4="Solar",HLOOKUP(W$4,'Inflated Bid Prices After Tax'!$B$224:$I$232,6,FALSE),IF(W$4="Biomass",HLOOKUP(W$4,'Inflated Bid Prices After Tax'!$B$224:$I$232,6,FALSE),IF(W$4="Biodiesel",HLOOKUP(W$4,'Inflated Bid Prices After Tax'!$B$224:$I$232,6,FALSE),IF(W$4="LNG",HLOOKUP(W$4,'Inflated Bid Prices After Tax'!$B$224:$I$232,6,FALSE),IF(W$4="Bunker",HLOOKUP(W$4,'Inflated Bid Prices After Tax'!$B$224:$I$232,6,FALSE),IF(W$4="LFO Diesel",HLOOKUP(W$4,'Inflated Bid Prices After Tax'!$B$224:$I$232,6,FALSE),0))))))))</f>
        <v>0</v>
      </c>
      <c r="Z26" s="567">
        <f>IF($E26=0,0,IF(W$4="Hydro",HLOOKUP(W$4,'Inflated Bid Prices After Tax'!$B$234:$I$240,4,FALSE),IF(W$4="Solar",HLOOKUP(W$4,'Inflated Bid Prices After Tax'!$B$234:$I$240,4,FALSE),IF(W$4="Biomass",HLOOKUP(W$4,'Inflated Bid Prices After Tax'!$B$234:$I$240,4,FALSE),IF(W$4="Biodiesel",HLOOKUP(W$4,'Inflated Bid Prices After Tax'!$B$234:$I$240,4,FALSE),IF(W$4="LNG",HLOOKUP(W$4,'Inflated Bid Prices After Tax'!$B$234:$I$240,4,FALSE),IF(W$4="Bunker",HLOOKUP(W$4,'Inflated Bid Prices After Tax'!$B$234:$I$240,4,FALSE),IF(W$4="LFO Diesel",HLOOKUP(W$4,'Inflated Bid Prices After Tax'!$B$234:$I$240,4,FALSE),0))))))))</f>
        <v>0</v>
      </c>
      <c r="AA26" s="568">
        <f t="shared" si="12"/>
        <v>0</v>
      </c>
      <c r="AB26" s="139"/>
      <c r="AC26" s="686">
        <f>IF(AC$4="Hydro",VLOOKUP($F26,'Inflated Bid Prices After Tax'!$AB$15:$AI$115,2,FALSE),IF(AC$4="Solar",VLOOKUP($F26,'Inflated Bid Prices After Tax'!$AB$15:$AI$115,3,FALSE),IF(AC$4="Biomass",VLOOKUP($F26,'Inflated Bid Prices After Tax'!$AB$15:$AI$115,4,FALSE),IF(AC$4="Biodiesel",VLOOKUP($F26,'Inflated Bid Prices After Tax'!$AB$15:$AI$115,5,FALSE),IF(AC$4="LNG",VLOOKUP($F26,'Inflated Bid Prices After Tax'!$AB$15:$AI$115,6,FALSE),IF(AC$4="Bunker",VLOOKUP($F26,'Inflated Bid Prices After Tax'!$AB$15:$AI$115,7,FALSE),IF(AC$4="LFO Diesel",VLOOKUP($F26,'Inflated Bid Prices After Tax'!$AB$15:$AI$115,8,FALSE),0)))))))</f>
        <v>0</v>
      </c>
      <c r="AD26" s="687">
        <f>IF(AC$4="Hydro",VLOOKUP($F26,'Inflated Bid Prices After Tax'!$AB$121:$AI$221,2,FALSE),IF(AC$4="Solar",VLOOKUP($F26,'Inflated Bid Prices After Tax'!$AB$121:$AI$221,3,FALSE),IF(AC$4="Biomass",VLOOKUP($F26,'Inflated Bid Prices After Tax'!$AB$121:$AI$221,4,FALSE),IF(AC$4="Biodiesel",VLOOKUP($F26,'Inflated Bid Prices After Tax'!$AB$121:$AI$221,5,FALSE),IF(AC$4="LNG",VLOOKUP($F26,'Inflated Bid Prices After Tax'!$AB$121:$AI$221,6,FALSE),IF(AC$4="Bunker",VLOOKUP($F26,'Inflated Bid Prices After Tax'!$AB$121:$AI$221,7,FALSE),IF(AC$4="LFO Diesel",VLOOKUP($F26,'Inflated Bid Prices After Tax'!$AB$121:$AI$221,8,FALSE),0)))))))</f>
        <v>0</v>
      </c>
      <c r="AE26" s="687">
        <f>IF($F26=0,0,IF(AC$4="Hydro",HLOOKUP(AC$4,'Inflated Bid Prices After Tax'!$B$224:$I$232,6,FALSE),IF(AC$4="Solar",HLOOKUP(AC$4,'Inflated Bid Prices After Tax'!$B$224:$I$232,6,FALSE),IF(AC$4="Biomass",HLOOKUP(AC$4,'Inflated Bid Prices After Tax'!$B$224:$I$232,6,FALSE),IF(AC$4="Biodiesel",HLOOKUP(AC$4,'Inflated Bid Prices After Tax'!$B$224:$I$232,6,FALSE),IF(AC$4="LNG",HLOOKUP(AC$4,'Inflated Bid Prices After Tax'!$B$224:$I$232,6,FALSE),IF(AC$4="Bunker",HLOOKUP(AC$4,'Inflated Bid Prices After Tax'!$B$224:$I$232,6,FALSE),IF(AC$4="LFO Diesel",HLOOKUP(AC$4,'Inflated Bid Prices After Tax'!$B$224:$I$232,6,FALSE),0))))))))</f>
        <v>0</v>
      </c>
      <c r="AF26" s="687">
        <f>IF($F26=0,0,IF(AC$4="Hydro",HLOOKUP(AC$4,'Inflated Bid Prices After Tax'!$B$234:$I$240,4,FALSE),IF(AC$4="Solar",HLOOKUP(AC$4,'Inflated Bid Prices After Tax'!$B$234:$I$240,4,FALSE),IF(AC$4="Biomass",HLOOKUP(AC$4,'Inflated Bid Prices After Tax'!$B$234:$I$240,4,FALSE),IF(AC$4="Biodiesel",HLOOKUP(AC$4,'Inflated Bid Prices After Tax'!$B$234:$I$240,4,FALSE),IF(AC$4="LNG",HLOOKUP(AC$4,'Inflated Bid Prices After Tax'!$B$234:$I$240,4,FALSE),IF(AC$4="Bunker",HLOOKUP(AC$4,'Inflated Bid Prices After Tax'!$B$234:$I$240,4,FALSE),IF(AC$4="LFO Diesel",HLOOKUP(AC$4,'Inflated Bid Prices After Tax'!$B$234:$I$240,4,FALSE),0))))))))</f>
        <v>0</v>
      </c>
      <c r="AG26" s="688">
        <f t="shared" si="13"/>
        <v>0</v>
      </c>
      <c r="AH26" s="139"/>
      <c r="AI26" s="590">
        <f>IF(AI$4="Hydro",VLOOKUP($G26,'Inflated Bid Prices After Tax'!$AB$15:$AI$115,2,FALSE),IF(AI$4="Solar",VLOOKUP($G26,'Inflated Bid Prices After Tax'!$AB$15:$AI$115,3,FALSE),IF(AI$4="Biomass",VLOOKUP($G26,'Inflated Bid Prices After Tax'!$AB$15:$AI$115,4,FALSE),IF(AI$4="Biodiesel",VLOOKUP($G26,'Inflated Bid Prices After Tax'!$AB$15:$AI$115,5,FALSE),IF(AI$4="LNG",VLOOKUP($G26,'Inflated Bid Prices After Tax'!$AB$15:$AI$115,6,FALSE),IF(AI$4="Bunker",VLOOKUP($G26,'Inflated Bid Prices After Tax'!$AB$15:$AI$115,7,FALSE),IF(AI$4="LFO Diesel",VLOOKUP($G26,'Inflated Bid Prices After Tax'!$AB$15:$AI$115,8,FALSE),0)))))))</f>
        <v>0</v>
      </c>
      <c r="AJ26" s="591">
        <f>IF(AI$4="Hydro",VLOOKUP($G26,'Inflated Bid Prices After Tax'!$AB$121:$AI$221,2,FALSE),IF(AI$4="Solar",VLOOKUP($G26,'Inflated Bid Prices After Tax'!$AB$121:$AI$221,3,FALSE),IF(AI$4="Biomass",VLOOKUP($G26,'Inflated Bid Prices After Tax'!$AB$121:$AI$221,4,FALSE),IF(AI$4="Biodiesel",VLOOKUP($G26,'Inflated Bid Prices After Tax'!$AB$121:$AI$221,5,FALSE),IF(AI$4="LNG",VLOOKUP($G26,'Inflated Bid Prices After Tax'!$AB$121:$AI$221,6,FALSE),IF(AI$4="Bunker",VLOOKUP($G26,'Inflated Bid Prices After Tax'!$AB$121:$AI$221,7,FALSE),IF(AI$4="LFO Diesel",VLOOKUP($G26,'Inflated Bid Prices After Tax'!$AB$121:$AI$221,8,FALSE),0)))))))</f>
        <v>0</v>
      </c>
      <c r="AK26" s="591">
        <f>IF($G26=0,0,IF(AI$4="Hydro",HLOOKUP(AI$4,'Inflated Bid Prices After Tax'!$B$224:$I$232,6,FALSE),IF(AI$4="Solar",HLOOKUP(AI$4,'Inflated Bid Prices After Tax'!$B$224:$I$232,6,FALSE),IF(AI$4="Biomass",HLOOKUP(AI$4,'Inflated Bid Prices After Tax'!$B$224:$I$232,6,FALSE),IF(AI$4="Biodiesel",HLOOKUP(AI$4,'Inflated Bid Prices After Tax'!$B$224:$I$232,6,FALSE),IF(AI$4="LNG",HLOOKUP(AI$4,'Inflated Bid Prices After Tax'!$B$224:$I$232,6,FALSE),IF(AI$4="Bunker",HLOOKUP(AI$4,'Inflated Bid Prices After Tax'!$B$224:$I$232,6,FALSE),IF(AI$4="LFO Diesel",HLOOKUP(AI$4,'Inflated Bid Prices After Tax'!$B$224:$I$232,6,FALSE),0))))))))</f>
        <v>0</v>
      </c>
      <c r="AL26" s="591">
        <f>IF($G26=0,0,IF(AI$4="Hydro",HLOOKUP(AI$4,'Inflated Bid Prices After Tax'!$B$234:$I$240,4,FALSE),IF(AI$4="Solar",HLOOKUP(AI$4,'Inflated Bid Prices After Tax'!$B$234:$I$240,4,FALSE),IF(AI$4="Biomass",HLOOKUP(AI$4,'Inflated Bid Prices After Tax'!$B$234:$I$240,4,FALSE),IF(AI$4="Biodiesel",HLOOKUP(AI$4,'Inflated Bid Prices After Tax'!$B$234:$I$240,4,FALSE),IF(AI$4="LNG",HLOOKUP(AI$4,'Inflated Bid Prices After Tax'!$B$234:$I$240,4,FALSE),IF(AI$4="Bunker",HLOOKUP(AI$4,'Inflated Bid Prices After Tax'!$B$234:$I$240,4,FALSE),IF(AI$4="LFO Diesel",HLOOKUP(AI$4,'Inflated Bid Prices After Tax'!$B$234:$I$240,4,FALSE),0))))))))</f>
        <v>0</v>
      </c>
      <c r="AM26" s="592">
        <f t="shared" si="14"/>
        <v>0</v>
      </c>
      <c r="AN26" s="139"/>
      <c r="AO26" s="598">
        <f>IF(AO$4="Hydro",VLOOKUP($H26,'Inflated Bid Prices After Tax'!$AB$15:$AI$115,2,FALSE),IF(AO$4="Solar",VLOOKUP($H26,'Inflated Bid Prices After Tax'!$AB$15:$AI$115,3,FALSE),IF(AO$4="Biomass",VLOOKUP($H26,'Inflated Bid Prices After Tax'!$AB$15:$AI$115,4,FALSE),IF(AO$4="Biodiesel",VLOOKUP($H26,'Inflated Bid Prices After Tax'!$AB$15:$AI$115,5,FALSE),IF(AO$4="LNG",VLOOKUP($H26,'Inflated Bid Prices After Tax'!$AB$15:$AI$115,6,FALSE),IF(AO$4="Bunker",VLOOKUP($H26,'Inflated Bid Prices After Tax'!$AB$15:$AI$115,7,FALSE),IF(AO$4="LFO Diesel",VLOOKUP($H26,'Inflated Bid Prices After Tax'!$AB$15:$AI$115,8,FALSE),0)))))))</f>
        <v>0</v>
      </c>
      <c r="AP26" s="309">
        <f>IF(AO$4="Hydro",VLOOKUP($H26,'Inflated Bid Prices After Tax'!$AB$121:$AI$221,2,FALSE),IF(AO$4="Solar",VLOOKUP($H26,'Inflated Bid Prices After Tax'!$AB$121:$AI$221,3,FALSE),IF(AO$4="Biomass",VLOOKUP($H26,'Inflated Bid Prices After Tax'!$AB$121:$AI$221,4,FALSE),IF(AO$4="Biodiesel",VLOOKUP($H26,'Inflated Bid Prices After Tax'!$AB$121:$AI$221,5,FALSE),IF(AO$4="LNG",VLOOKUP($H26,'Inflated Bid Prices After Tax'!$AB$121:$AI$221,6,FALSE),IF(AO$4="Bunker",VLOOKUP($H26,'Inflated Bid Prices After Tax'!$AB$121:$AI$221,7,FALSE),IF(AO$4="LFO Diesel",VLOOKUP($H26,'Inflated Bid Prices After Tax'!$AB$121:$AI$221,8,FALSE),0)))))))</f>
        <v>0</v>
      </c>
      <c r="AQ26" s="309">
        <f>IF($H26=0,0,IF(AO$4="Hydro",HLOOKUP(AO$4,'Inflated Bid Prices After Tax'!$B$224:$I$232,6,FALSE),IF(AO$4="Solar",HLOOKUP(AO$4,'Inflated Bid Prices After Tax'!$B$224:$I$232,6,FALSE),IF(AO$4="Biomass",HLOOKUP(AO$4,'Inflated Bid Prices After Tax'!$B$224:$I$232,6,FALSE),IF(AO$4="Biodiesel",HLOOKUP(AO$4,'Inflated Bid Prices After Tax'!$B$224:$I$232,6,FALSE),IF(AO$4="LNG",HLOOKUP(AO$4,'Inflated Bid Prices After Tax'!$B$224:$I$232,6,FALSE),IF(AO$4="Bunker",HLOOKUP(AO$4,'Inflated Bid Prices After Tax'!$B$224:$I$232,6,FALSE),IF(AO$4="LFO Diesel",HLOOKUP(AO$4,'Inflated Bid Prices After Tax'!$B$224:$I$232,6,FALSE),0))))))))</f>
        <v>0</v>
      </c>
      <c r="AR26" s="309">
        <f>IF($H26=0,0,IF(AO$4="Hydro",HLOOKUP(AO$4,'Inflated Bid Prices After Tax'!$B$234:$I$240,4,FALSE),IF(AO$4="Solar",HLOOKUP(AO$4,'Inflated Bid Prices After Tax'!$B$234:$I$240,4,FALSE),IF(AO$4="Biomass",HLOOKUP(AO$4,'Inflated Bid Prices After Tax'!$B$234:$I$240,4,FALSE),IF(AO$4="Biodiesel",HLOOKUP(AO$4,'Inflated Bid Prices After Tax'!$B$234:$I$240,4,FALSE),IF(AO$4="LNG",HLOOKUP(AO$4,'Inflated Bid Prices After Tax'!$B$234:$I$240,4,FALSE),IF(AO$4="Bunker",HLOOKUP(AO$4,'Inflated Bid Prices After Tax'!$B$234:$I$240,4,FALSE),IF(AO$4="LFO Diesel",HLOOKUP(AO$4,'Inflated Bid Prices After Tax'!$B$234:$I$240,4,FALSE),0))))))))</f>
        <v>0</v>
      </c>
      <c r="AS26" s="298">
        <f t="shared" si="15"/>
        <v>0</v>
      </c>
      <c r="AT26" s="139"/>
      <c r="AU26" s="606">
        <f>IF(AU$4="Hydro",VLOOKUP($I26,'Inflated Bid Prices After Tax'!$AB$15:$AI$115,2,FALSE),IF(AU$4="Solar",VLOOKUP($I26,'Inflated Bid Prices After Tax'!$AB$15:$AI$115,3,FALSE),IF(AU$4="Biomass",VLOOKUP($I26,'Inflated Bid Prices After Tax'!$AB$15:$AI$115,4,FALSE),IF(AU$4="Biodiesel",VLOOKUP($I26,'Inflated Bid Prices After Tax'!$AB$15:$AI$115,5,FALSE),IF(AU$4="LNG",VLOOKUP($I26,'Inflated Bid Prices After Tax'!$AB$15:$AI$115,6,FALSE),IF(AU$4="Bunker",VLOOKUP($I26,'Inflated Bid Prices After Tax'!$AB$15:$AI$115,7,FALSE),IF(AU$4="LFO Diesel",VLOOKUP($I26,'Inflated Bid Prices After Tax'!$AB$15:$AI$115,8,FALSE),0)))))))</f>
        <v>0</v>
      </c>
      <c r="AV26" s="607">
        <f>IF(AU$4="Hydro",VLOOKUP($I26,'Inflated Bid Prices After Tax'!$AB$121:$AI$221,2,FALSE),IF(AU$4="Solar",VLOOKUP($I26,'Inflated Bid Prices After Tax'!$AB$121:$AI$221,3,FALSE),IF(AU$4="Biomass",VLOOKUP($I26,'Inflated Bid Prices After Tax'!$AB$121:$AI$221,4,FALSE),IF(AU$4="Biodiesel",VLOOKUP($I26,'Inflated Bid Prices After Tax'!$AB$121:$AI$221,5,FALSE),IF(AU$4="LNG",VLOOKUP($I26,'Inflated Bid Prices After Tax'!$AB$121:$AI$221,6,FALSE),IF(AU$4="Bunker",VLOOKUP($I26,'Inflated Bid Prices After Tax'!$AB$121:$AI$221,7,FALSE),IF(AU$4="LFO Diesel",VLOOKUP($I26,'Inflated Bid Prices After Tax'!$AB$121:$AI$221,8,FALSE),0)))))))</f>
        <v>0</v>
      </c>
      <c r="AW26" s="607">
        <f>IF($I26=0,0,IF(AU$4="Hydro",HLOOKUP(AU$4,'Inflated Bid Prices After Tax'!$B$224:$I$232,6,FALSE),IF(AU$4="Solar",HLOOKUP(AU$4,'Inflated Bid Prices After Tax'!$B$224:$I$232,6,FALSE),IF(AU$4="Biomass",HLOOKUP(AU$4,'Inflated Bid Prices After Tax'!$B$224:$I$232,6,FALSE),IF(AU$4="Biodiesel",HLOOKUP(AU$4,'Inflated Bid Prices After Tax'!$B$224:$I$232,6,FALSE),IF(AU$4="LNG",HLOOKUP(AU$4,'Inflated Bid Prices After Tax'!$B$224:$I$232,6,FALSE),IF(AU$4="Bunker",HLOOKUP(AU$4,'Inflated Bid Prices After Tax'!$B$224:$I$232,6,FALSE),IF(AU$4="LFO Diesel",HLOOKUP(AU$4,'Inflated Bid Prices After Tax'!$B$224:$I$232,6,FALSE),0))))))))</f>
        <v>0</v>
      </c>
      <c r="AX26" s="607">
        <f>IF($I26=0,0,IF(AU$4="Hydro",HLOOKUP(AU$4,'Inflated Bid Prices After Tax'!$B$234:$I$240,4,FALSE),IF(AU$4="Solar",HLOOKUP(AU$4,'Inflated Bid Prices After Tax'!$B$234:$I$240,4,FALSE),IF(AU$4="Biomass",HLOOKUP(AU$4,'Inflated Bid Prices After Tax'!$B$234:$I$240,4,FALSE),IF(AU$4="Biodiesel",HLOOKUP(AU$4,'Inflated Bid Prices After Tax'!$B$234:$I$240,4,FALSE),IF(AU$4="LNG",HLOOKUP(AU$4,'Inflated Bid Prices After Tax'!$B$234:$I$240,4,FALSE),IF(AU$4="Bunker",HLOOKUP(AU$4,'Inflated Bid Prices After Tax'!$B$234:$I$240,4,FALSE),IF(AU$4="LFO Diesel",HLOOKUP(AU$4,'Inflated Bid Prices After Tax'!$B$234:$I$240,4,FALSE),0))))))))</f>
        <v>0</v>
      </c>
      <c r="AY26" s="608">
        <f t="shared" si="16"/>
        <v>0</v>
      </c>
      <c r="AZ26" s="139"/>
      <c r="BA26" s="106"/>
      <c r="BB26" s="648" t="s">
        <v>41</v>
      </c>
      <c r="BC26" s="657">
        <f>IF(C26=0,O26,O26*'Available Energy and Dispatch'!N34*1000)</f>
        <v>0</v>
      </c>
      <c r="BD26" s="657">
        <f>IF(D26=0,U26,U26*'Available Energy and Dispatch'!O34*1000)</f>
        <v>0</v>
      </c>
      <c r="BE26" s="657">
        <f>IF(E26=0,AA26,AA26*'Available Energy and Dispatch'!P34*1000)</f>
        <v>0</v>
      </c>
      <c r="BF26" s="657">
        <f>IF(F26=0,AG26,AG26*'Available Energy and Dispatch'!Q34*1000)</f>
        <v>0</v>
      </c>
      <c r="BG26" s="657">
        <f>IF(G26=0,AM26,AM26*'Available Energy and Dispatch'!R34*1000)</f>
        <v>0</v>
      </c>
      <c r="BH26" s="657">
        <f>IF(H26=0,AS26,AS26*'Available Energy and Dispatch'!S34*1000)</f>
        <v>0</v>
      </c>
      <c r="BI26" s="657">
        <f>IF(I26=0,AY26,AY26*'Available Energy and Dispatch'!T34*1000)</f>
        <v>0</v>
      </c>
      <c r="BJ26" s="663">
        <f>SUM(BC26:BI26)</f>
        <v>0</v>
      </c>
      <c r="BK26" s="655"/>
    </row>
    <row r="27" spans="2:63" x14ac:dyDescent="0.25">
      <c r="B27" s="530" t="s">
        <v>42</v>
      </c>
      <c r="C27" s="523">
        <f>ROUND(IFERROR(('Available Energy and Dispatch'!N35/((IF(C$5="Solar",(SUMIFS('Dependable Capacity'!$F$9:$F$14,'Dependable Capacity'!$C$9:$C$14,$B$22)*'Available Energy and Dispatch'!$C35),HLOOKUP(C$5,'Dependable Capacity'!$I$3:$P$9,4,FALSE)*'Available Energy and Dispatch'!$C35))))/C$6,0),2)</f>
        <v>0</v>
      </c>
      <c r="D27" s="523">
        <f>ROUND(IFERROR(('Available Energy and Dispatch'!O35/((IF(D$5="Solar",(SUMIFS('Dependable Capacity'!$F$9:$F$14,'Dependable Capacity'!$C$9:$C$14,$B$22)*'Available Energy and Dispatch'!$C35),HLOOKUP(D$5,'Dependable Capacity'!$I$3:$P$9,4,FALSE)*'Available Energy and Dispatch'!$C35))))/D$6,0),2)</f>
        <v>0</v>
      </c>
      <c r="E27" s="523">
        <f>ROUND(IFERROR(('Available Energy and Dispatch'!P35/((IF(E$5="Solar",(SUMIFS('Dependable Capacity'!$F$9:$F$14,'Dependable Capacity'!$C$9:$C$14,$B$22)*'Available Energy and Dispatch'!$C35),HLOOKUP(E$5,'Dependable Capacity'!$I$3:$P$9,4,FALSE)*'Available Energy and Dispatch'!$C35))))/E$6,0),2)</f>
        <v>0</v>
      </c>
      <c r="F27" s="523">
        <f>ROUND(IFERROR(('Available Energy and Dispatch'!Q35/((IF(F$5="Solar",(SUMIFS('Dependable Capacity'!$F$9:$F$14,'Dependable Capacity'!$C$9:$C$14,$B$22)*'Available Energy and Dispatch'!$C35),HLOOKUP(F$5,'Dependable Capacity'!$I$3:$P$9,4,FALSE)*'Available Energy and Dispatch'!$C35))))/F$6,0),2)</f>
        <v>0</v>
      </c>
      <c r="G27" s="523">
        <f>ROUND(IFERROR(('Available Energy and Dispatch'!R35/((IF(G$5="Solar",(SUMIFS('Dependable Capacity'!$F$9:$F$14,'Dependable Capacity'!$C$9:$C$14,$B$22)*'Available Energy and Dispatch'!$C35),HLOOKUP(G$5,'Dependable Capacity'!$I$3:$P$9,4,FALSE)*'Available Energy and Dispatch'!$C35))))/G$6,0),2)</f>
        <v>0</v>
      </c>
      <c r="H27" s="523">
        <f>ROUND(IFERROR(('Available Energy and Dispatch'!S35/((IF(H$5="Solar",(SUMIFS('Dependable Capacity'!$F$9:$F$14,'Dependable Capacity'!$C$9:$C$14,$B$22)*'Available Energy and Dispatch'!$C35),HLOOKUP(H$5,'Dependable Capacity'!$I$3:$P$9,4,FALSE)*'Available Energy and Dispatch'!$C35))))/H$6,0),2)</f>
        <v>0</v>
      </c>
      <c r="I27" s="524">
        <f>ROUND(IFERROR(('Available Energy and Dispatch'!T35/((IF(I$5="Solar",(SUMIFS('Dependable Capacity'!$F$9:$F$14,'Dependable Capacity'!$C$9:$C$14,$B$22)*'Available Energy and Dispatch'!$C35),HLOOKUP(I$5,'Dependable Capacity'!$I$3:$P$9,4,FALSE)*'Available Energy and Dispatch'!$C35))))/I$6,0),2)</f>
        <v>0</v>
      </c>
      <c r="J27" s="106"/>
      <c r="K27" s="542">
        <f>IF(K$4="Hydro",VLOOKUP($C27,'Inflated Bid Prices After Tax'!$AB$15:$AI$115,2,FALSE),IF(K$4="Solar",VLOOKUP($C27,'Inflated Bid Prices After Tax'!$AB$15:$AI$115,3,FALSE),IF(K$4="Biomass",VLOOKUP($C27,'Inflated Bid Prices After Tax'!$AB$15:$AI$115,4,FALSE),IF(K$4="Biodiesel",VLOOKUP($C27,'Inflated Bid Prices After Tax'!$AB$15:$AI$115,5,FALSE),IF(K$4="LNG",VLOOKUP($C27,'Inflated Bid Prices After Tax'!$AB$15:$AI$115,6,FALSE),IF(K$4="Bunker",VLOOKUP($C27,'Inflated Bid Prices After Tax'!$AB$15:$AI$115,7,FALSE),IF(K$4="LFO Diesel",VLOOKUP($C27,'Inflated Bid Prices After Tax'!$AB$15:$AI$115,8,FALSE),0)))))))</f>
        <v>0</v>
      </c>
      <c r="L27" s="543">
        <f>IF(K$4="Hydro",VLOOKUP($C27,'Inflated Bid Prices After Tax'!$AB$121:$AI$221,2,FALSE),IF(K$4="Solar",VLOOKUP($C27,'Inflated Bid Prices After Tax'!$AB$121:$AI$221,3,FALSE),IF(K$4="Biomass",VLOOKUP($C27,'Inflated Bid Prices After Tax'!$AB$121:$AI$221,4,FALSE),IF(K$4="Biodiesel",VLOOKUP($C27,'Inflated Bid Prices After Tax'!$AB$121:$AI$221,5,FALSE),IF(K$4="LNG",VLOOKUP($C27,'Inflated Bid Prices After Tax'!$AB$121:$AI$221,6,FALSE),IF(K$4="Bunker",VLOOKUP($C27,'Inflated Bid Prices After Tax'!$AB$121:$AI$221,7,FALSE),IF(K$4="LFO Diesel",VLOOKUP($C27,'Inflated Bid Prices After Tax'!$AB$121:$AI$221,8,FALSE),0)))))))</f>
        <v>0</v>
      </c>
      <c r="M27" s="543">
        <f>IF($C27=0,0,IF(K$4="Hydro",HLOOKUP(K$4,'Inflated Bid Prices After Tax'!$B$224:$I$232,6,FALSE),IF(K$4="Solar",HLOOKUP(K$4,'Inflated Bid Prices After Tax'!$B$224:$I$232,6,FALSE),IF(K$4="Biomass",HLOOKUP(K$4,'Inflated Bid Prices After Tax'!$B$224:$I$232,6,FALSE),IF(K$4="Biodiesel",HLOOKUP(K$4,'Inflated Bid Prices After Tax'!$B$224:$I$232,6,FALSE),IF(K$4="LNG",HLOOKUP(K$4,'Inflated Bid Prices After Tax'!$B$224:$I$232,6,FALSE),IF(K$4="Bunker",HLOOKUP(K$4,'Inflated Bid Prices After Tax'!$B$224:$I$232,6,FALSE),IF(K$4="LFO Diesel",HLOOKUP(K$4,'Inflated Bid Prices After Tax'!$B$224:$I$232,6,FALSE),0))))))))</f>
        <v>0</v>
      </c>
      <c r="N27" s="543">
        <f>IF($C27=0,0,IF(K$4="Hydro",HLOOKUP(K$4,'Inflated Bid Prices After Tax'!$B$234:$I$240,4,FALSE),IF(K$4="Solar",HLOOKUP(K$4,'Inflated Bid Prices After Tax'!$B$234:$I$240,4,FALSE),IF(K$4="Biomass",HLOOKUP(K$4,'Inflated Bid Prices After Tax'!$B$234:$I$240,4,FALSE),IF(K$4="Biodiesel",HLOOKUP(K$4,'Inflated Bid Prices After Tax'!$B$234:$I$240,4,FALSE),IF(K$4="LNG",HLOOKUP(K$4,'Inflated Bid Prices After Tax'!$B$234:$I$240,4,FALSE),IF(K$4="Bunker",HLOOKUP(K$4,'Inflated Bid Prices After Tax'!$B$234:$I$240,4,FALSE),IF(K$4="LFO Diesel",HLOOKUP(K$4,'Inflated Bid Prices After Tax'!$B$234:$I$240,4,FALSE),0))))))))</f>
        <v>0</v>
      </c>
      <c r="O27" s="544">
        <f t="shared" si="10"/>
        <v>0</v>
      </c>
      <c r="P27" s="139"/>
      <c r="Q27" s="606">
        <f>IF(Q$4="Hydro",VLOOKUP($D27,'Inflated Bid Prices After Tax'!$AB$15:$AI$115,2,FALSE),IF(Q$4="Solar",VLOOKUP($D27,'Inflated Bid Prices After Tax'!$AB$15:$AI$115,3,FALSE),IF(Q$4="Biomass",VLOOKUP($D27,'Inflated Bid Prices After Tax'!$AB$15:$AI$115,4,FALSE),IF(Q$4="Biodiesel",VLOOKUP($D27,'Inflated Bid Prices After Tax'!$AB$15:$AI$115,5,FALSE),IF(Q$4="LNG",VLOOKUP($D27,'Inflated Bid Prices After Tax'!$AB$15:$AI$115,6,FALSE),IF(Q$4="Bunker",VLOOKUP($D27,'Inflated Bid Prices After Tax'!$AB$15:$AI$115,7,FALSE),IF(Q$4="LFO Diesel",VLOOKUP($D27,'Inflated Bid Prices After Tax'!$AB$15:$AI$115,8,FALSE),0)))))))</f>
        <v>0</v>
      </c>
      <c r="R27" s="607">
        <f>IF(Q$4="Hydro",VLOOKUP($D27,'Inflated Bid Prices After Tax'!$AB$121:$AI$221,2,FALSE),IF(Q$4="Solar",VLOOKUP($D27,'Inflated Bid Prices After Tax'!$AB$121:$AI$221,3,FALSE),IF(Q$79="Biomass",VLOOKUP($D27,'Inflated Bid Prices After Tax'!$AB$121:$AI$221,4,FALSE),IF(Q$4="Biodiesel",VLOOKUP($D27,'Inflated Bid Prices After Tax'!$AB$121:$AI$221,5,FALSE),IF(Q$4="LNG",VLOOKUP($D27,'Inflated Bid Prices After Tax'!$AB$121:$AI$221,6,FALSE),IF(Q$4="Bunker",VLOOKUP($D27,'Inflated Bid Prices After Tax'!$AB$121:$AI$221,7,FALSE),IF(Q$4="LFO Diesel",VLOOKUP($D27,'Inflated Bid Prices After Tax'!$AB$121:$AI$221,8,FALSE),0)))))))</f>
        <v>0</v>
      </c>
      <c r="S27" s="607">
        <f>IF($D27=0,0,IF(Q$4="Hydro",HLOOKUP(Q$4,'Inflated Bid Prices After Tax'!$B$224:$I$232,6,FALSE),IF(Q$4="Solar",HLOOKUP(Q$4,'Inflated Bid Prices After Tax'!$B$224:$I$232,6,FALSE),IF(Q$4="Biomass",HLOOKUP(Q$4,'Inflated Bid Prices After Tax'!$B$224:$I$232,6,FALSE),IF(Q$4="Biodiesel",HLOOKUP(Q$4,'Inflated Bid Prices After Tax'!$B$224:$I$232,6,FALSE),IF(Q$4="LNG",HLOOKUP(Q$4,'Inflated Bid Prices After Tax'!$B$224:$I$232,6,FALSE),IF(Q$4="Bunker",HLOOKUP(Q$4,'Inflated Bid Prices After Tax'!$B$224:$I$232,6,FALSE),IF(Q$4="LFO Diesel",HLOOKUP(Q$4,'Inflated Bid Prices After Tax'!$B$224:$I$232,6,FALSE),0))))))))</f>
        <v>0</v>
      </c>
      <c r="T27" s="607">
        <f>IF($D27=0,0,IF(Q$4="Hydro",HLOOKUP(Q$4,'Inflated Bid Prices After Tax'!$B$234:$I$240,4,FALSE),IF(Q$4="Solar",HLOOKUP(Q$4,'Inflated Bid Prices After Tax'!$B$234:$I$240,4,FALSE),IF(Q$4="Biomass",HLOOKUP(Q$4,'Inflated Bid Prices After Tax'!$B$234:$I$240,4,FALSE),IF(Q$4="Biodiesel",HLOOKUP(Q$4,'Inflated Bid Prices After Tax'!$B$234:$I$240,4,FALSE),IF(Q$4="LNG",HLOOKUP(Q$4,'Inflated Bid Prices After Tax'!$B$234:$I$240,4,FALSE),IF(Q$4="Bunker",HLOOKUP(Q$4,'Inflated Bid Prices After Tax'!$B$234:$I$240,4,FALSE),IF(Q$4="LFO Diesel",HLOOKUP(Q$4,'Inflated Bid Prices After Tax'!$B$234:$I$240,4,FALSE),0))))))))</f>
        <v>0</v>
      </c>
      <c r="U27" s="608">
        <f t="shared" si="11"/>
        <v>0</v>
      </c>
      <c r="V27" s="139"/>
      <c r="W27" s="566">
        <f>IF(W$4="Hydro",VLOOKUP($E27,'Inflated Bid Prices After Tax'!$AB$15:$AI$115,2,FALSE),IF(W$4="Solar",VLOOKUP($E27,'Inflated Bid Prices After Tax'!$AB$15:$AI$115,3,FALSE),IF(W$4="Biomass",VLOOKUP($E27,'Inflated Bid Prices After Tax'!$AB$15:$AI$115,4,FALSE),IF(W$4="Biodiesel",VLOOKUP($E27,'Inflated Bid Prices After Tax'!$AB$15:$AI$115,5,FALSE),IF(W$4="LNG",VLOOKUP($E27,'Inflated Bid Prices After Tax'!$AB$15:$AI$115,6,FALSE),IF(W$4="Bunker",VLOOKUP($E27,'Inflated Bid Prices After Tax'!$AB$15:$AI$115,7,FALSE),IF(W$4="LFO Diesel",VLOOKUP($E27,'Inflated Bid Prices After Tax'!$AB$15:$AI$115,8,FALSE),0)))))))</f>
        <v>0</v>
      </c>
      <c r="X27" s="567">
        <f>IF(W$4="Hydro",VLOOKUP($E27,'Inflated Bid Prices After Tax'!$AB$121:$AI$221,2,FALSE),IF(W$4="Solar",VLOOKUP($E27,'Inflated Bid Prices After Tax'!$AB$121:$AI$221,3,FALSE),IF(W$4="Biomass",VLOOKUP($E27,'Inflated Bid Prices After Tax'!$AB$121:$AI$221,4,FALSE),IF(W$4="Biodiesel",VLOOKUP($E27,'Inflated Bid Prices After Tax'!$AB$121:$AI$221,5,FALSE),IF(W$4="LNG",VLOOKUP($E27,'Inflated Bid Prices After Tax'!$AB$121:$AI$221,6,FALSE),IF(W$4="Bunker",VLOOKUP($E27,'Inflated Bid Prices After Tax'!$AB$121:$AI$221,7,FALSE),IF(W$4="LFO Diesel",VLOOKUP($E27,'Inflated Bid Prices After Tax'!$AB$121:$AI$221,8,FALSE),0)))))))</f>
        <v>0</v>
      </c>
      <c r="Y27" s="567">
        <f>IF($E27=0,0,IF(W$4="Hydro",HLOOKUP(W$4,'Inflated Bid Prices After Tax'!$B$224:$I$232,6,FALSE),IF(W$4="Solar",HLOOKUP(W$4,'Inflated Bid Prices After Tax'!$B$224:$I$232,6,FALSE),IF(W$4="Biomass",HLOOKUP(W$4,'Inflated Bid Prices After Tax'!$B$224:$I$232,6,FALSE),IF(W$4="Biodiesel",HLOOKUP(W$4,'Inflated Bid Prices After Tax'!$B$224:$I$232,6,FALSE),IF(W$4="LNG",HLOOKUP(W$4,'Inflated Bid Prices After Tax'!$B$224:$I$232,6,FALSE),IF(W$4="Bunker",HLOOKUP(W$4,'Inflated Bid Prices After Tax'!$B$224:$I$232,6,FALSE),IF(W$4="LFO Diesel",HLOOKUP(W$4,'Inflated Bid Prices After Tax'!$B$224:$I$232,6,FALSE),0))))))))</f>
        <v>0</v>
      </c>
      <c r="Z27" s="567">
        <f>IF($E27=0,0,IF(W$4="Hydro",HLOOKUP(W$4,'Inflated Bid Prices After Tax'!$B$234:$I$240,4,FALSE),IF(W$4="Solar",HLOOKUP(W$4,'Inflated Bid Prices After Tax'!$B$234:$I$240,4,FALSE),IF(W$4="Biomass",HLOOKUP(W$4,'Inflated Bid Prices After Tax'!$B$234:$I$240,4,FALSE),IF(W$4="Biodiesel",HLOOKUP(W$4,'Inflated Bid Prices After Tax'!$B$234:$I$240,4,FALSE),IF(W$4="LNG",HLOOKUP(W$4,'Inflated Bid Prices After Tax'!$B$234:$I$240,4,FALSE),IF(W$4="Bunker",HLOOKUP(W$4,'Inflated Bid Prices After Tax'!$B$234:$I$240,4,FALSE),IF(W$4="LFO Diesel",HLOOKUP(W$4,'Inflated Bid Prices After Tax'!$B$234:$I$240,4,FALSE),0))))))))</f>
        <v>0</v>
      </c>
      <c r="AA27" s="568">
        <f t="shared" si="12"/>
        <v>0</v>
      </c>
      <c r="AB27" s="139"/>
      <c r="AC27" s="686">
        <f>IF(AC$4="Hydro",VLOOKUP($F27,'Inflated Bid Prices After Tax'!$AB$15:$AI$115,2,FALSE),IF(AC$4="Solar",VLOOKUP($F27,'Inflated Bid Prices After Tax'!$AB$15:$AI$115,3,FALSE),IF(AC$4="Biomass",VLOOKUP($F27,'Inflated Bid Prices After Tax'!$AB$15:$AI$115,4,FALSE),IF(AC$4="Biodiesel",VLOOKUP($F27,'Inflated Bid Prices After Tax'!$AB$15:$AI$115,5,FALSE),IF(AC$4="LNG",VLOOKUP($F27,'Inflated Bid Prices After Tax'!$AB$15:$AI$115,6,FALSE),IF(AC$4="Bunker",VLOOKUP($F27,'Inflated Bid Prices After Tax'!$AB$15:$AI$115,7,FALSE),IF(AC$4="LFO Diesel",VLOOKUP($F27,'Inflated Bid Prices After Tax'!$AB$15:$AI$115,8,FALSE),0)))))))</f>
        <v>0</v>
      </c>
      <c r="AD27" s="687">
        <f>IF(AC$4="Hydro",VLOOKUP($F27,'Inflated Bid Prices After Tax'!$AB$121:$AI$221,2,FALSE),IF(AC$4="Solar",VLOOKUP($F27,'Inflated Bid Prices After Tax'!$AB$121:$AI$221,3,FALSE),IF(AC$4="Biomass",VLOOKUP($F27,'Inflated Bid Prices After Tax'!$AB$121:$AI$221,4,FALSE),IF(AC$4="Biodiesel",VLOOKUP($F27,'Inflated Bid Prices After Tax'!$AB$121:$AI$221,5,FALSE),IF(AC$4="LNG",VLOOKUP($F27,'Inflated Bid Prices After Tax'!$AB$121:$AI$221,6,FALSE),IF(AC$4="Bunker",VLOOKUP($F27,'Inflated Bid Prices After Tax'!$AB$121:$AI$221,7,FALSE),IF(AC$4="LFO Diesel",VLOOKUP($F27,'Inflated Bid Prices After Tax'!$AB$121:$AI$221,8,FALSE),0)))))))</f>
        <v>0</v>
      </c>
      <c r="AE27" s="687">
        <f>IF($F27=0,0,IF(AC$4="Hydro",HLOOKUP(AC$4,'Inflated Bid Prices After Tax'!$B$224:$I$232,6,FALSE),IF(AC$4="Solar",HLOOKUP(AC$4,'Inflated Bid Prices After Tax'!$B$224:$I$232,6,FALSE),IF(AC$4="Biomass",HLOOKUP(AC$4,'Inflated Bid Prices After Tax'!$B$224:$I$232,6,FALSE),IF(AC$4="Biodiesel",HLOOKUP(AC$4,'Inflated Bid Prices After Tax'!$B$224:$I$232,6,FALSE),IF(AC$4="LNG",HLOOKUP(AC$4,'Inflated Bid Prices After Tax'!$B$224:$I$232,6,FALSE),IF(AC$4="Bunker",HLOOKUP(AC$4,'Inflated Bid Prices After Tax'!$B$224:$I$232,6,FALSE),IF(AC$4="LFO Diesel",HLOOKUP(AC$4,'Inflated Bid Prices After Tax'!$B$224:$I$232,6,FALSE),0))))))))</f>
        <v>0</v>
      </c>
      <c r="AF27" s="687">
        <f>IF($F27=0,0,IF(AC$4="Hydro",HLOOKUP(AC$4,'Inflated Bid Prices After Tax'!$B$234:$I$240,4,FALSE),IF(AC$4="Solar",HLOOKUP(AC$4,'Inflated Bid Prices After Tax'!$B$234:$I$240,4,FALSE),IF(AC$4="Biomass",HLOOKUP(AC$4,'Inflated Bid Prices After Tax'!$B$234:$I$240,4,FALSE),IF(AC$4="Biodiesel",HLOOKUP(AC$4,'Inflated Bid Prices After Tax'!$B$234:$I$240,4,FALSE),IF(AC$4="LNG",HLOOKUP(AC$4,'Inflated Bid Prices After Tax'!$B$234:$I$240,4,FALSE),IF(AC$4="Bunker",HLOOKUP(AC$4,'Inflated Bid Prices After Tax'!$B$234:$I$240,4,FALSE),IF(AC$4="LFO Diesel",HLOOKUP(AC$4,'Inflated Bid Prices After Tax'!$B$234:$I$240,4,FALSE),0))))))))</f>
        <v>0</v>
      </c>
      <c r="AG27" s="688">
        <f t="shared" si="13"/>
        <v>0</v>
      </c>
      <c r="AH27" s="139"/>
      <c r="AI27" s="590">
        <f>IF(AI$4="Hydro",VLOOKUP($G27,'Inflated Bid Prices After Tax'!$AB$15:$AI$115,2,FALSE),IF(AI$4="Solar",VLOOKUP($G27,'Inflated Bid Prices After Tax'!$AB$15:$AI$115,3,FALSE),IF(AI$4="Biomass",VLOOKUP($G27,'Inflated Bid Prices After Tax'!$AB$15:$AI$115,4,FALSE),IF(AI$4="Biodiesel",VLOOKUP($G27,'Inflated Bid Prices After Tax'!$AB$15:$AI$115,5,FALSE),IF(AI$4="LNG",VLOOKUP($G27,'Inflated Bid Prices After Tax'!$AB$15:$AI$115,6,FALSE),IF(AI$4="Bunker",VLOOKUP($G27,'Inflated Bid Prices After Tax'!$AB$15:$AI$115,7,FALSE),IF(AI$4="LFO Diesel",VLOOKUP($G27,'Inflated Bid Prices After Tax'!$AB$15:$AI$115,8,FALSE),0)))))))</f>
        <v>0</v>
      </c>
      <c r="AJ27" s="591">
        <f>IF(AI$4="Hydro",VLOOKUP($G27,'Inflated Bid Prices After Tax'!$AB$121:$AI$221,2,FALSE),IF(AI$4="Solar",VLOOKUP($G27,'Inflated Bid Prices After Tax'!$AB$121:$AI$221,3,FALSE),IF(AI$4="Biomass",VLOOKUP($G27,'Inflated Bid Prices After Tax'!$AB$121:$AI$221,4,FALSE),IF(AI$4="Biodiesel",VLOOKUP($G27,'Inflated Bid Prices After Tax'!$AB$121:$AI$221,5,FALSE),IF(AI$4="LNG",VLOOKUP($G27,'Inflated Bid Prices After Tax'!$AB$121:$AI$221,6,FALSE),IF(AI$4="Bunker",VLOOKUP($G27,'Inflated Bid Prices After Tax'!$AB$121:$AI$221,7,FALSE),IF(AI$4="LFO Diesel",VLOOKUP($G27,'Inflated Bid Prices After Tax'!$AB$121:$AI$221,8,FALSE),0)))))))</f>
        <v>0</v>
      </c>
      <c r="AK27" s="591">
        <f>IF($G27=0,0,IF(AI$4="Hydro",HLOOKUP(AI$4,'Inflated Bid Prices After Tax'!$B$224:$I$232,6,FALSE),IF(AI$4="Solar",HLOOKUP(AI$4,'Inflated Bid Prices After Tax'!$B$224:$I$232,6,FALSE),IF(AI$4="Biomass",HLOOKUP(AI$4,'Inflated Bid Prices After Tax'!$B$224:$I$232,6,FALSE),IF(AI$4="Biodiesel",HLOOKUP(AI$4,'Inflated Bid Prices After Tax'!$B$224:$I$232,6,FALSE),IF(AI$4="LNG",HLOOKUP(AI$4,'Inflated Bid Prices After Tax'!$B$224:$I$232,6,FALSE),IF(AI$4="Bunker",HLOOKUP(AI$4,'Inflated Bid Prices After Tax'!$B$224:$I$232,6,FALSE),IF(AI$4="LFO Diesel",HLOOKUP(AI$4,'Inflated Bid Prices After Tax'!$B$224:$I$232,6,FALSE),0))))))))</f>
        <v>0</v>
      </c>
      <c r="AL27" s="591">
        <f>IF($G27=0,0,IF(AI$4="Hydro",HLOOKUP(AI$4,'Inflated Bid Prices After Tax'!$B$234:$I$240,4,FALSE),IF(AI$4="Solar",HLOOKUP(AI$4,'Inflated Bid Prices After Tax'!$B$234:$I$240,4,FALSE),IF(AI$4="Biomass",HLOOKUP(AI$4,'Inflated Bid Prices After Tax'!$B$234:$I$240,4,FALSE),IF(AI$4="Biodiesel",HLOOKUP(AI$4,'Inflated Bid Prices After Tax'!$B$234:$I$240,4,FALSE),IF(AI$4="LNG",HLOOKUP(AI$4,'Inflated Bid Prices After Tax'!$B$234:$I$240,4,FALSE),IF(AI$4="Bunker",HLOOKUP(AI$4,'Inflated Bid Prices After Tax'!$B$234:$I$240,4,FALSE),IF(AI$4="LFO Diesel",HLOOKUP(AI$4,'Inflated Bid Prices After Tax'!$B$234:$I$240,4,FALSE),0))))))))</f>
        <v>0</v>
      </c>
      <c r="AM27" s="592">
        <f t="shared" si="14"/>
        <v>0</v>
      </c>
      <c r="AN27" s="139"/>
      <c r="AO27" s="598">
        <f>IF(AO$4="Hydro",VLOOKUP($H27,'Inflated Bid Prices After Tax'!$AB$15:$AI$115,2,FALSE),IF(AO$4="Solar",VLOOKUP($H27,'Inflated Bid Prices After Tax'!$AB$15:$AI$115,3,FALSE),IF(AO$4="Biomass",VLOOKUP($H27,'Inflated Bid Prices After Tax'!$AB$15:$AI$115,4,FALSE),IF(AO$4="Biodiesel",VLOOKUP($H27,'Inflated Bid Prices After Tax'!$AB$15:$AI$115,5,FALSE),IF(AO$4="LNG",VLOOKUP($H27,'Inflated Bid Prices After Tax'!$AB$15:$AI$115,6,FALSE),IF(AO$4="Bunker",VLOOKUP($H27,'Inflated Bid Prices After Tax'!$AB$15:$AI$115,7,FALSE),IF(AO$4="LFO Diesel",VLOOKUP($H27,'Inflated Bid Prices After Tax'!$AB$15:$AI$115,8,FALSE),0)))))))</f>
        <v>0</v>
      </c>
      <c r="AP27" s="309">
        <f>IF(AO$4="Hydro",VLOOKUP($H27,'Inflated Bid Prices After Tax'!$AB$121:$AI$221,2,FALSE),IF(AO$4="Solar",VLOOKUP($H27,'Inflated Bid Prices After Tax'!$AB$121:$AI$221,3,FALSE),IF(AO$4="Biomass",VLOOKUP($H27,'Inflated Bid Prices After Tax'!$AB$121:$AI$221,4,FALSE),IF(AO$4="Biodiesel",VLOOKUP($H27,'Inflated Bid Prices After Tax'!$AB$121:$AI$221,5,FALSE),IF(AO$4="LNG",VLOOKUP($H27,'Inflated Bid Prices After Tax'!$AB$121:$AI$221,6,FALSE),IF(AO$4="Bunker",VLOOKUP($H27,'Inflated Bid Prices After Tax'!$AB$121:$AI$221,7,FALSE),IF(AO$4="LFO Diesel",VLOOKUP($H27,'Inflated Bid Prices After Tax'!$AB$121:$AI$221,8,FALSE),0)))))))</f>
        <v>0</v>
      </c>
      <c r="AQ27" s="309">
        <f>IF($H27=0,0,IF(AO$4="Hydro",HLOOKUP(AO$4,'Inflated Bid Prices After Tax'!$B$224:$I$232,6,FALSE),IF(AO$4="Solar",HLOOKUP(AO$4,'Inflated Bid Prices After Tax'!$B$224:$I$232,6,FALSE),IF(AO$4="Biomass",HLOOKUP(AO$4,'Inflated Bid Prices After Tax'!$B$224:$I$232,6,FALSE),IF(AO$4="Biodiesel",HLOOKUP(AO$4,'Inflated Bid Prices After Tax'!$B$224:$I$232,6,FALSE),IF(AO$4="LNG",HLOOKUP(AO$4,'Inflated Bid Prices After Tax'!$B$224:$I$232,6,FALSE),IF(AO$4="Bunker",HLOOKUP(AO$4,'Inflated Bid Prices After Tax'!$B$224:$I$232,6,FALSE),IF(AO$4="LFO Diesel",HLOOKUP(AO$4,'Inflated Bid Prices After Tax'!$B$224:$I$232,6,FALSE),0))))))))</f>
        <v>0</v>
      </c>
      <c r="AR27" s="309">
        <f>IF($H27=0,0,IF(AO$4="Hydro",HLOOKUP(AO$4,'Inflated Bid Prices After Tax'!$B$234:$I$240,4,FALSE),IF(AO$4="Solar",HLOOKUP(AO$4,'Inflated Bid Prices After Tax'!$B$234:$I$240,4,FALSE),IF(AO$4="Biomass",HLOOKUP(AO$4,'Inflated Bid Prices After Tax'!$B$234:$I$240,4,FALSE),IF(AO$4="Biodiesel",HLOOKUP(AO$4,'Inflated Bid Prices After Tax'!$B$234:$I$240,4,FALSE),IF(AO$4="LNG",HLOOKUP(AO$4,'Inflated Bid Prices After Tax'!$B$234:$I$240,4,FALSE),IF(AO$4="Bunker",HLOOKUP(AO$4,'Inflated Bid Prices After Tax'!$B$234:$I$240,4,FALSE),IF(AO$4="LFO Diesel",HLOOKUP(AO$4,'Inflated Bid Prices After Tax'!$B$234:$I$240,4,FALSE),0))))))))</f>
        <v>0</v>
      </c>
      <c r="AS27" s="298">
        <f t="shared" si="15"/>
        <v>0</v>
      </c>
      <c r="AT27" s="139"/>
      <c r="AU27" s="606">
        <f>IF(AU$4="Hydro",VLOOKUP($I27,'Inflated Bid Prices After Tax'!$AB$15:$AI$115,2,FALSE),IF(AU$4="Solar",VLOOKUP($I27,'Inflated Bid Prices After Tax'!$AB$15:$AI$115,3,FALSE),IF(AU$4="Biomass",VLOOKUP($I27,'Inflated Bid Prices After Tax'!$AB$15:$AI$115,4,FALSE),IF(AU$4="Biodiesel",VLOOKUP($I27,'Inflated Bid Prices After Tax'!$AB$15:$AI$115,5,FALSE),IF(AU$4="LNG",VLOOKUP($I27,'Inflated Bid Prices After Tax'!$AB$15:$AI$115,6,FALSE),IF(AU$4="Bunker",VLOOKUP($I27,'Inflated Bid Prices After Tax'!$AB$15:$AI$115,7,FALSE),IF(AU$4="LFO Diesel",VLOOKUP($I27,'Inflated Bid Prices After Tax'!$AB$15:$AI$115,8,FALSE),0)))))))</f>
        <v>0</v>
      </c>
      <c r="AV27" s="607">
        <f>IF(AU$4="Hydro",VLOOKUP($I27,'Inflated Bid Prices After Tax'!$AB$121:$AI$221,2,FALSE),IF(AU$4="Solar",VLOOKUP($I27,'Inflated Bid Prices After Tax'!$AB$121:$AI$221,3,FALSE),IF(AU$4="Biomass",VLOOKUP($I27,'Inflated Bid Prices After Tax'!$AB$121:$AI$221,4,FALSE),IF(AU$4="Biodiesel",VLOOKUP($I27,'Inflated Bid Prices After Tax'!$AB$121:$AI$221,5,FALSE),IF(AU$4="LNG",VLOOKUP($I27,'Inflated Bid Prices After Tax'!$AB$121:$AI$221,6,FALSE),IF(AU$4="Bunker",VLOOKUP($I27,'Inflated Bid Prices After Tax'!$AB$121:$AI$221,7,FALSE),IF(AU$4="LFO Diesel",VLOOKUP($I27,'Inflated Bid Prices After Tax'!$AB$121:$AI$221,8,FALSE),0)))))))</f>
        <v>0</v>
      </c>
      <c r="AW27" s="607">
        <f>IF($I27=0,0,IF(AU$4="Hydro",HLOOKUP(AU$4,'Inflated Bid Prices After Tax'!$B$224:$I$232,6,FALSE),IF(AU$4="Solar",HLOOKUP(AU$4,'Inflated Bid Prices After Tax'!$B$224:$I$232,6,FALSE),IF(AU$4="Biomass",HLOOKUP(AU$4,'Inflated Bid Prices After Tax'!$B$224:$I$232,6,FALSE),IF(AU$4="Biodiesel",HLOOKUP(AU$4,'Inflated Bid Prices After Tax'!$B$224:$I$232,6,FALSE),IF(AU$4="LNG",HLOOKUP(AU$4,'Inflated Bid Prices After Tax'!$B$224:$I$232,6,FALSE),IF(AU$4="Bunker",HLOOKUP(AU$4,'Inflated Bid Prices After Tax'!$B$224:$I$232,6,FALSE),IF(AU$4="LFO Diesel",HLOOKUP(AU$4,'Inflated Bid Prices After Tax'!$B$224:$I$232,6,FALSE),0))))))))</f>
        <v>0</v>
      </c>
      <c r="AX27" s="607">
        <f>IF($I27=0,0,IF(AU$4="Hydro",HLOOKUP(AU$4,'Inflated Bid Prices After Tax'!$B$234:$I$240,4,FALSE),IF(AU$4="Solar",HLOOKUP(AU$4,'Inflated Bid Prices After Tax'!$B$234:$I$240,4,FALSE),IF(AU$4="Biomass",HLOOKUP(AU$4,'Inflated Bid Prices After Tax'!$B$234:$I$240,4,FALSE),IF(AU$4="Biodiesel",HLOOKUP(AU$4,'Inflated Bid Prices After Tax'!$B$234:$I$240,4,FALSE),IF(AU$4="LNG",HLOOKUP(AU$4,'Inflated Bid Prices After Tax'!$B$234:$I$240,4,FALSE),IF(AU$4="Bunker",HLOOKUP(AU$4,'Inflated Bid Prices After Tax'!$B$234:$I$240,4,FALSE),IF(AU$4="LFO Diesel",HLOOKUP(AU$4,'Inflated Bid Prices After Tax'!$B$234:$I$240,4,FALSE),0))))))))</f>
        <v>0</v>
      </c>
      <c r="AY27" s="608">
        <f t="shared" si="16"/>
        <v>0</v>
      </c>
      <c r="AZ27" s="139"/>
      <c r="BA27" s="106"/>
      <c r="BB27" s="648" t="s">
        <v>42</v>
      </c>
      <c r="BC27" s="657">
        <f>IF(C27=0,O27,O27*'Available Energy and Dispatch'!N35*1000)</f>
        <v>0</v>
      </c>
      <c r="BD27" s="657">
        <f>IF(D27=0,U27,U27*'Available Energy and Dispatch'!O35*1000)</f>
        <v>0</v>
      </c>
      <c r="BE27" s="657">
        <f>IF(E27=0,AA27,AA27*'Available Energy and Dispatch'!P35*1000)</f>
        <v>0</v>
      </c>
      <c r="BF27" s="657">
        <f>IF(F27=0,AG27,AG27*'Available Energy and Dispatch'!Q35*1000)</f>
        <v>0</v>
      </c>
      <c r="BG27" s="657">
        <f>IF(G27=0,AM27,AM27*'Available Energy and Dispatch'!R35*1000)</f>
        <v>0</v>
      </c>
      <c r="BH27" s="657">
        <f>IF(H27=0,AS27,AS27*'Available Energy and Dispatch'!S35*1000)</f>
        <v>0</v>
      </c>
      <c r="BI27" s="657">
        <f>IF(I27=0,AY27,AY27*'Available Energy and Dispatch'!T35*1000)</f>
        <v>0</v>
      </c>
      <c r="BJ27" s="663">
        <f t="shared" si="9"/>
        <v>0</v>
      </c>
      <c r="BK27" s="655"/>
    </row>
    <row r="28" spans="2:63" x14ac:dyDescent="0.25">
      <c r="B28" s="530" t="s">
        <v>43</v>
      </c>
      <c r="C28" s="523">
        <f>ROUND(IFERROR(('Available Energy and Dispatch'!N36/((IF(C$5="Solar",(SUMIFS('Dependable Capacity'!$F$9:$F$14,'Dependable Capacity'!$C$9:$C$14,$B$22)*'Available Energy and Dispatch'!$C36),HLOOKUP(C$5,'Dependable Capacity'!$I$3:$P$9,4,FALSE)*'Available Energy and Dispatch'!$C36))))/C$6,0),2)</f>
        <v>0</v>
      </c>
      <c r="D28" s="523">
        <f>ROUND(IFERROR(('Available Energy and Dispatch'!O36/((IF(D$5="Solar",(SUMIFS('Dependable Capacity'!$F$9:$F$14,'Dependable Capacity'!$C$9:$C$14,$B$22)*'Available Energy and Dispatch'!$C36),HLOOKUP(D$5,'Dependable Capacity'!$I$3:$P$9,4,FALSE)*'Available Energy and Dispatch'!$C36))))/D$6,0),2)</f>
        <v>0</v>
      </c>
      <c r="E28" s="523">
        <f>ROUND(IFERROR(('Available Energy and Dispatch'!P36/((IF(E$5="Solar",(SUMIFS('Dependable Capacity'!$F$9:$F$14,'Dependable Capacity'!$C$9:$C$14,$B$22)*'Available Energy and Dispatch'!$C36),HLOOKUP(E$5,'Dependable Capacity'!$I$3:$P$9,4,FALSE)*'Available Energy and Dispatch'!$C36))))/E$6,0),2)</f>
        <v>0</v>
      </c>
      <c r="F28" s="523">
        <f>ROUND(IFERROR(('Available Energy and Dispatch'!Q36/((IF(F$5="Solar",(SUMIFS('Dependable Capacity'!$F$9:$F$14,'Dependable Capacity'!$C$9:$C$14,$B$22)*'Available Energy and Dispatch'!$C36),HLOOKUP(F$5,'Dependable Capacity'!$I$3:$P$9,4,FALSE)*'Available Energy and Dispatch'!$C36))))/F$6,0),2)</f>
        <v>0</v>
      </c>
      <c r="G28" s="523">
        <f>ROUND(IFERROR(('Available Energy and Dispatch'!R36/((IF(G$5="Solar",(SUMIFS('Dependable Capacity'!$F$9:$F$14,'Dependable Capacity'!$C$9:$C$14,$B$22)*'Available Energy and Dispatch'!$C36),HLOOKUP(G$5,'Dependable Capacity'!$I$3:$P$9,4,FALSE)*'Available Energy and Dispatch'!$C36))))/G$6,0),2)</f>
        <v>0</v>
      </c>
      <c r="H28" s="523">
        <f>ROUND(IFERROR(('Available Energy and Dispatch'!S36/((IF(H$5="Solar",(SUMIFS('Dependable Capacity'!$F$9:$F$14,'Dependable Capacity'!$C$9:$C$14,$B$22)*'Available Energy and Dispatch'!$C36),HLOOKUP(H$5,'Dependable Capacity'!$I$3:$P$9,4,FALSE)*'Available Energy and Dispatch'!$C36))))/H$6,0),2)</f>
        <v>0</v>
      </c>
      <c r="I28" s="524">
        <f>ROUND(IFERROR(('Available Energy and Dispatch'!T36/((IF(I$5="Solar",(SUMIFS('Dependable Capacity'!$F$9:$F$14,'Dependable Capacity'!$C$9:$C$14,$B$22)*'Available Energy and Dispatch'!$C36),HLOOKUP(I$5,'Dependable Capacity'!$I$3:$P$9,4,FALSE)*'Available Energy and Dispatch'!$C36))))/I$6,0),2)</f>
        <v>0</v>
      </c>
      <c r="J28" s="106"/>
      <c r="K28" s="542">
        <f>IF(K$4="Hydro",VLOOKUP($C28,'Inflated Bid Prices After Tax'!$AB$15:$AI$115,2,FALSE),IF(K$4="Solar",VLOOKUP($C28,'Inflated Bid Prices After Tax'!$AB$15:$AI$115,3,FALSE),IF(K$4="Biomass",VLOOKUP($C28,'Inflated Bid Prices After Tax'!$AB$15:$AI$115,4,FALSE),IF(K$4="Biodiesel",VLOOKUP($C28,'Inflated Bid Prices After Tax'!$AB$15:$AI$115,5,FALSE),IF(K$4="LNG",VLOOKUP($C28,'Inflated Bid Prices After Tax'!$AB$15:$AI$115,6,FALSE),IF(K$4="Bunker",VLOOKUP($C28,'Inflated Bid Prices After Tax'!$AB$15:$AI$115,7,FALSE),IF(K$4="LFO Diesel",VLOOKUP($C28,'Inflated Bid Prices After Tax'!$AB$15:$AI$115,8,FALSE),0)))))))</f>
        <v>0</v>
      </c>
      <c r="L28" s="543">
        <f>IF(K$4="Hydro",VLOOKUP($C28,'Inflated Bid Prices After Tax'!$AB$121:$AI$221,2,FALSE),IF(K$4="Solar",VLOOKUP($C28,'Inflated Bid Prices After Tax'!$AB$121:$AI$221,3,FALSE),IF(K$4="Biomass",VLOOKUP($C28,'Inflated Bid Prices After Tax'!$AB$121:$AI$221,4,FALSE),IF(K$4="Biodiesel",VLOOKUP($C28,'Inflated Bid Prices After Tax'!$AB$121:$AI$221,5,FALSE),IF(K$4="LNG",VLOOKUP($C28,'Inflated Bid Prices After Tax'!$AB$121:$AI$221,6,FALSE),IF(K$4="Bunker",VLOOKUP($C28,'Inflated Bid Prices After Tax'!$AB$121:$AI$221,7,FALSE),IF(K$4="LFO Diesel",VLOOKUP($C28,'Inflated Bid Prices After Tax'!$AB$121:$AI$221,8,FALSE),0)))))))</f>
        <v>0</v>
      </c>
      <c r="M28" s="543">
        <f>IF($C28=0,0,IF(K$4="Hydro",HLOOKUP(K$4,'Inflated Bid Prices After Tax'!$B$224:$I$232,6,FALSE),IF(K$4="Solar",HLOOKUP(K$4,'Inflated Bid Prices After Tax'!$B$224:$I$232,6,FALSE),IF(K$4="Biomass",HLOOKUP(K$4,'Inflated Bid Prices After Tax'!$B$224:$I$232,6,FALSE),IF(K$4="Biodiesel",HLOOKUP(K$4,'Inflated Bid Prices After Tax'!$B$224:$I$232,6,FALSE),IF(K$4="LNG",HLOOKUP(K$4,'Inflated Bid Prices After Tax'!$B$224:$I$232,6,FALSE),IF(K$4="Bunker",HLOOKUP(K$4,'Inflated Bid Prices After Tax'!$B$224:$I$232,6,FALSE),IF(K$4="LFO Diesel",HLOOKUP(K$4,'Inflated Bid Prices After Tax'!$B$224:$I$232,6,FALSE),0))))))))</f>
        <v>0</v>
      </c>
      <c r="N28" s="543">
        <f>IF($C28=0,0,IF(K$4="Hydro",HLOOKUP(K$4,'Inflated Bid Prices After Tax'!$B$234:$I$240,4,FALSE),IF(K$4="Solar",HLOOKUP(K$4,'Inflated Bid Prices After Tax'!$B$234:$I$240,4,FALSE),IF(K$4="Biomass",HLOOKUP(K$4,'Inflated Bid Prices After Tax'!$B$234:$I$240,4,FALSE),IF(K$4="Biodiesel",HLOOKUP(K$4,'Inflated Bid Prices After Tax'!$B$234:$I$240,4,FALSE),IF(K$4="LNG",HLOOKUP(K$4,'Inflated Bid Prices After Tax'!$B$234:$I$240,4,FALSE),IF(K$4="Bunker",HLOOKUP(K$4,'Inflated Bid Prices After Tax'!$B$234:$I$240,4,FALSE),IF(K$4="LFO Diesel",HLOOKUP(K$4,'Inflated Bid Prices After Tax'!$B$234:$I$240,4,FALSE),0))))))))</f>
        <v>0</v>
      </c>
      <c r="O28" s="544">
        <f t="shared" si="10"/>
        <v>0</v>
      </c>
      <c r="P28" s="139"/>
      <c r="Q28" s="606">
        <f>IF(Q$4="Hydro",VLOOKUP($D28,'Inflated Bid Prices After Tax'!$AB$15:$AI$115,2,FALSE),IF(Q$4="Solar",VLOOKUP($D28,'Inflated Bid Prices After Tax'!$AB$15:$AI$115,3,FALSE),IF(Q$4="Biomass",VLOOKUP($D28,'Inflated Bid Prices After Tax'!$AB$15:$AI$115,4,FALSE),IF(Q$4="Biodiesel",VLOOKUP($D28,'Inflated Bid Prices After Tax'!$AB$15:$AI$115,5,FALSE),IF(Q$4="LNG",VLOOKUP($D28,'Inflated Bid Prices After Tax'!$AB$15:$AI$115,6,FALSE),IF(Q$4="Bunker",VLOOKUP($D28,'Inflated Bid Prices After Tax'!$AB$15:$AI$115,7,FALSE),IF(Q$4="LFO Diesel",VLOOKUP($D28,'Inflated Bid Prices After Tax'!$AB$15:$AI$115,8,FALSE),0)))))))</f>
        <v>0</v>
      </c>
      <c r="R28" s="607">
        <f>IF(Q$4="Hydro",VLOOKUP($D28,'Inflated Bid Prices After Tax'!$AB$121:$AI$221,2,FALSE),IF(Q$4="Solar",VLOOKUP($D28,'Inflated Bid Prices After Tax'!$AB$121:$AI$221,3,FALSE),IF(Q$79="Biomass",VLOOKUP($D28,'Inflated Bid Prices After Tax'!$AB$121:$AI$221,4,FALSE),IF(Q$4="Biodiesel",VLOOKUP($D28,'Inflated Bid Prices After Tax'!$AB$121:$AI$221,5,FALSE),IF(Q$4="LNG",VLOOKUP($D28,'Inflated Bid Prices After Tax'!$AB$121:$AI$221,6,FALSE),IF(Q$4="Bunker",VLOOKUP($D28,'Inflated Bid Prices After Tax'!$AB$121:$AI$221,7,FALSE),IF(Q$4="LFO Diesel",VLOOKUP($D28,'Inflated Bid Prices After Tax'!$AB$121:$AI$221,8,FALSE),0)))))))</f>
        <v>0</v>
      </c>
      <c r="S28" s="607">
        <f>IF($D28=0,0,IF(Q$4="Hydro",HLOOKUP(Q$4,'Inflated Bid Prices After Tax'!$B$224:$I$232,6,FALSE),IF(Q$4="Solar",HLOOKUP(Q$4,'Inflated Bid Prices After Tax'!$B$224:$I$232,6,FALSE),IF(Q$4="Biomass",HLOOKUP(Q$4,'Inflated Bid Prices After Tax'!$B$224:$I$232,6,FALSE),IF(Q$4="Biodiesel",HLOOKUP(Q$4,'Inflated Bid Prices After Tax'!$B$224:$I$232,6,FALSE),IF(Q$4="LNG",HLOOKUP(Q$4,'Inflated Bid Prices After Tax'!$B$224:$I$232,6,FALSE),IF(Q$4="Bunker",HLOOKUP(Q$4,'Inflated Bid Prices After Tax'!$B$224:$I$232,6,FALSE),IF(Q$4="LFO Diesel",HLOOKUP(Q$4,'Inflated Bid Prices After Tax'!$B$224:$I$232,6,FALSE),0))))))))</f>
        <v>0</v>
      </c>
      <c r="T28" s="607">
        <f>IF($D28=0,0,IF(Q$4="Hydro",HLOOKUP(Q$4,'Inflated Bid Prices After Tax'!$B$234:$I$240,4,FALSE),IF(Q$4="Solar",HLOOKUP(Q$4,'Inflated Bid Prices After Tax'!$B$234:$I$240,4,FALSE),IF(Q$4="Biomass",HLOOKUP(Q$4,'Inflated Bid Prices After Tax'!$B$234:$I$240,4,FALSE),IF(Q$4="Biodiesel",HLOOKUP(Q$4,'Inflated Bid Prices After Tax'!$B$234:$I$240,4,FALSE),IF(Q$4="LNG",HLOOKUP(Q$4,'Inflated Bid Prices After Tax'!$B$234:$I$240,4,FALSE),IF(Q$4="Bunker",HLOOKUP(Q$4,'Inflated Bid Prices After Tax'!$B$234:$I$240,4,FALSE),IF(Q$4="LFO Diesel",HLOOKUP(Q$4,'Inflated Bid Prices After Tax'!$B$234:$I$240,4,FALSE),0))))))))</f>
        <v>0</v>
      </c>
      <c r="U28" s="608">
        <f t="shared" si="11"/>
        <v>0</v>
      </c>
      <c r="V28" s="139"/>
      <c r="W28" s="566">
        <f>IF(W$4="Hydro",VLOOKUP($E28,'Inflated Bid Prices After Tax'!$AB$15:$AI$115,2,FALSE),IF(W$4="Solar",VLOOKUP($E28,'Inflated Bid Prices After Tax'!$AB$15:$AI$115,3,FALSE),IF(W$4="Biomass",VLOOKUP($E28,'Inflated Bid Prices After Tax'!$AB$15:$AI$115,4,FALSE),IF(W$4="Biodiesel",VLOOKUP($E28,'Inflated Bid Prices After Tax'!$AB$15:$AI$115,5,FALSE),IF(W$4="LNG",VLOOKUP($E28,'Inflated Bid Prices After Tax'!$AB$15:$AI$115,6,FALSE),IF(W$4="Bunker",VLOOKUP($E28,'Inflated Bid Prices After Tax'!$AB$15:$AI$115,7,FALSE),IF(W$4="LFO Diesel",VLOOKUP($E28,'Inflated Bid Prices After Tax'!$AB$15:$AI$115,8,FALSE),0)))))))</f>
        <v>0</v>
      </c>
      <c r="X28" s="567">
        <f>IF(W$4="Hydro",VLOOKUP($E28,'Inflated Bid Prices After Tax'!$AB$121:$AI$221,2,FALSE),IF(W$4="Solar",VLOOKUP($E28,'Inflated Bid Prices After Tax'!$AB$121:$AI$221,3,FALSE),IF(W$4="Biomass",VLOOKUP($E28,'Inflated Bid Prices After Tax'!$AB$121:$AI$221,4,FALSE),IF(W$4="Biodiesel",VLOOKUP($E28,'Inflated Bid Prices After Tax'!$AB$121:$AI$221,5,FALSE),IF(W$4="LNG",VLOOKUP($E28,'Inflated Bid Prices After Tax'!$AB$121:$AI$221,6,FALSE),IF(W$4="Bunker",VLOOKUP($E28,'Inflated Bid Prices After Tax'!$AB$121:$AI$221,7,FALSE),IF(W$4="LFO Diesel",VLOOKUP($E28,'Inflated Bid Prices After Tax'!$AB$121:$AI$221,8,FALSE),0)))))))</f>
        <v>0</v>
      </c>
      <c r="Y28" s="567">
        <f>IF($E28=0,0,IF(W$4="Hydro",HLOOKUP(W$4,'Inflated Bid Prices After Tax'!$B$224:$I$232,6,FALSE),IF(W$4="Solar",HLOOKUP(W$4,'Inflated Bid Prices After Tax'!$B$224:$I$232,6,FALSE),IF(W$4="Biomass",HLOOKUP(W$4,'Inflated Bid Prices After Tax'!$B$224:$I$232,6,FALSE),IF(W$4="Biodiesel",HLOOKUP(W$4,'Inflated Bid Prices After Tax'!$B$224:$I$232,6,FALSE),IF(W$4="LNG",HLOOKUP(W$4,'Inflated Bid Prices After Tax'!$B$224:$I$232,6,FALSE),IF(W$4="Bunker",HLOOKUP(W$4,'Inflated Bid Prices After Tax'!$B$224:$I$232,6,FALSE),IF(W$4="LFO Diesel",HLOOKUP(W$4,'Inflated Bid Prices After Tax'!$B$224:$I$232,6,FALSE),0))))))))</f>
        <v>0</v>
      </c>
      <c r="Z28" s="567">
        <f>IF($E28=0,0,IF(W$4="Hydro",HLOOKUP(W$4,'Inflated Bid Prices After Tax'!$B$234:$I$240,4,FALSE),IF(W$4="Solar",HLOOKUP(W$4,'Inflated Bid Prices After Tax'!$B$234:$I$240,4,FALSE),IF(W$4="Biomass",HLOOKUP(W$4,'Inflated Bid Prices After Tax'!$B$234:$I$240,4,FALSE),IF(W$4="Biodiesel",HLOOKUP(W$4,'Inflated Bid Prices After Tax'!$B$234:$I$240,4,FALSE),IF(W$4="LNG",HLOOKUP(W$4,'Inflated Bid Prices After Tax'!$B$234:$I$240,4,FALSE),IF(W$4="Bunker",HLOOKUP(W$4,'Inflated Bid Prices After Tax'!$B$234:$I$240,4,FALSE),IF(W$4="LFO Diesel",HLOOKUP(W$4,'Inflated Bid Prices After Tax'!$B$234:$I$240,4,FALSE),0))))))))</f>
        <v>0</v>
      </c>
      <c r="AA28" s="568">
        <f t="shared" si="12"/>
        <v>0</v>
      </c>
      <c r="AB28" s="139"/>
      <c r="AC28" s="686">
        <f>IF(AC$4="Hydro",VLOOKUP($F28,'Inflated Bid Prices After Tax'!$AB$15:$AI$115,2,FALSE),IF(AC$4="Solar",VLOOKUP($F28,'Inflated Bid Prices After Tax'!$AB$15:$AI$115,3,FALSE),IF(AC$4="Biomass",VLOOKUP($F28,'Inflated Bid Prices After Tax'!$AB$15:$AI$115,4,FALSE),IF(AC$4="Biodiesel",VLOOKUP($F28,'Inflated Bid Prices After Tax'!$AB$15:$AI$115,5,FALSE),IF(AC$4="LNG",VLOOKUP($F28,'Inflated Bid Prices After Tax'!$AB$15:$AI$115,6,FALSE),IF(AC$4="Bunker",VLOOKUP($F28,'Inflated Bid Prices After Tax'!$AB$15:$AI$115,7,FALSE),IF(AC$4="LFO Diesel",VLOOKUP($F28,'Inflated Bid Prices After Tax'!$AB$15:$AI$115,8,FALSE),0)))))))</f>
        <v>0</v>
      </c>
      <c r="AD28" s="687">
        <f>IF(AC$4="Hydro",VLOOKUP($F28,'Inflated Bid Prices After Tax'!$AB$121:$AI$221,2,FALSE),IF(AC$4="Solar",VLOOKUP($F28,'Inflated Bid Prices After Tax'!$AB$121:$AI$221,3,FALSE),IF(AC$4="Biomass",VLOOKUP($F28,'Inflated Bid Prices After Tax'!$AB$121:$AI$221,4,FALSE),IF(AC$4="Biodiesel",VLOOKUP($F28,'Inflated Bid Prices After Tax'!$AB$121:$AI$221,5,FALSE),IF(AC$4="LNG",VLOOKUP($F28,'Inflated Bid Prices After Tax'!$AB$121:$AI$221,6,FALSE),IF(AC$4="Bunker",VLOOKUP($F28,'Inflated Bid Prices After Tax'!$AB$121:$AI$221,7,FALSE),IF(AC$4="LFO Diesel",VLOOKUP($F28,'Inflated Bid Prices After Tax'!$AB$121:$AI$221,8,FALSE),0)))))))</f>
        <v>0</v>
      </c>
      <c r="AE28" s="687">
        <f>IF($F28=0,0,IF(AC$4="Hydro",HLOOKUP(AC$4,'Inflated Bid Prices After Tax'!$B$224:$I$232,6,FALSE),IF(AC$4="Solar",HLOOKUP(AC$4,'Inflated Bid Prices After Tax'!$B$224:$I$232,6,FALSE),IF(AC$4="Biomass",HLOOKUP(AC$4,'Inflated Bid Prices After Tax'!$B$224:$I$232,6,FALSE),IF(AC$4="Biodiesel",HLOOKUP(AC$4,'Inflated Bid Prices After Tax'!$B$224:$I$232,6,FALSE),IF(AC$4="LNG",HLOOKUP(AC$4,'Inflated Bid Prices After Tax'!$B$224:$I$232,6,FALSE),IF(AC$4="Bunker",HLOOKUP(AC$4,'Inflated Bid Prices After Tax'!$B$224:$I$232,6,FALSE),IF(AC$4="LFO Diesel",HLOOKUP(AC$4,'Inflated Bid Prices After Tax'!$B$224:$I$232,6,FALSE),0))))))))</f>
        <v>0</v>
      </c>
      <c r="AF28" s="687">
        <f>IF($F28=0,0,IF(AC$4="Hydro",HLOOKUP(AC$4,'Inflated Bid Prices After Tax'!$B$234:$I$240,4,FALSE),IF(AC$4="Solar",HLOOKUP(AC$4,'Inflated Bid Prices After Tax'!$B$234:$I$240,4,FALSE),IF(AC$4="Biomass",HLOOKUP(AC$4,'Inflated Bid Prices After Tax'!$B$234:$I$240,4,FALSE),IF(AC$4="Biodiesel",HLOOKUP(AC$4,'Inflated Bid Prices After Tax'!$B$234:$I$240,4,FALSE),IF(AC$4="LNG",HLOOKUP(AC$4,'Inflated Bid Prices After Tax'!$B$234:$I$240,4,FALSE),IF(AC$4="Bunker",HLOOKUP(AC$4,'Inflated Bid Prices After Tax'!$B$234:$I$240,4,FALSE),IF(AC$4="LFO Diesel",HLOOKUP(AC$4,'Inflated Bid Prices After Tax'!$B$234:$I$240,4,FALSE),0))))))))</f>
        <v>0</v>
      </c>
      <c r="AG28" s="688">
        <f t="shared" si="13"/>
        <v>0</v>
      </c>
      <c r="AH28" s="139"/>
      <c r="AI28" s="590">
        <f>IF(AI$4="Hydro",VLOOKUP($G28,'Inflated Bid Prices After Tax'!$AB$15:$AI$115,2,FALSE),IF(AI$4="Solar",VLOOKUP($G28,'Inflated Bid Prices After Tax'!$AB$15:$AI$115,3,FALSE),IF(AI$4="Biomass",VLOOKUP($G28,'Inflated Bid Prices After Tax'!$AB$15:$AI$115,4,FALSE),IF(AI$4="Biodiesel",VLOOKUP($G28,'Inflated Bid Prices After Tax'!$AB$15:$AI$115,5,FALSE),IF(AI$4="LNG",VLOOKUP($G28,'Inflated Bid Prices After Tax'!$AB$15:$AI$115,6,FALSE),IF(AI$4="Bunker",VLOOKUP($G28,'Inflated Bid Prices After Tax'!$AB$15:$AI$115,7,FALSE),IF(AI$4="LFO Diesel",VLOOKUP($G28,'Inflated Bid Prices After Tax'!$AB$15:$AI$115,8,FALSE),0)))))))</f>
        <v>0</v>
      </c>
      <c r="AJ28" s="591">
        <f>IF(AI$4="Hydro",VLOOKUP($G28,'Inflated Bid Prices After Tax'!$AB$121:$AI$221,2,FALSE),IF(AI$4="Solar",VLOOKUP($G28,'Inflated Bid Prices After Tax'!$AB$121:$AI$221,3,FALSE),IF(AI$4="Biomass",VLOOKUP($G28,'Inflated Bid Prices After Tax'!$AB$121:$AI$221,4,FALSE),IF(AI$4="Biodiesel",VLOOKUP($G28,'Inflated Bid Prices After Tax'!$AB$121:$AI$221,5,FALSE),IF(AI$4="LNG",VLOOKUP($G28,'Inflated Bid Prices After Tax'!$AB$121:$AI$221,6,FALSE),IF(AI$4="Bunker",VLOOKUP($G28,'Inflated Bid Prices After Tax'!$AB$121:$AI$221,7,FALSE),IF(AI$4="LFO Diesel",VLOOKUP($G28,'Inflated Bid Prices After Tax'!$AB$121:$AI$221,8,FALSE),0)))))))</f>
        <v>0</v>
      </c>
      <c r="AK28" s="591">
        <f>IF($G28=0,0,IF(AI$4="Hydro",HLOOKUP(AI$4,'Inflated Bid Prices After Tax'!$B$224:$I$232,6,FALSE),IF(AI$4="Solar",HLOOKUP(AI$4,'Inflated Bid Prices After Tax'!$B$224:$I$232,6,FALSE),IF(AI$4="Biomass",HLOOKUP(AI$4,'Inflated Bid Prices After Tax'!$B$224:$I$232,6,FALSE),IF(AI$4="Biodiesel",HLOOKUP(AI$4,'Inflated Bid Prices After Tax'!$B$224:$I$232,6,FALSE),IF(AI$4="LNG",HLOOKUP(AI$4,'Inflated Bid Prices After Tax'!$B$224:$I$232,6,FALSE),IF(AI$4="Bunker",HLOOKUP(AI$4,'Inflated Bid Prices After Tax'!$B$224:$I$232,6,FALSE),IF(AI$4="LFO Diesel",HLOOKUP(AI$4,'Inflated Bid Prices After Tax'!$B$224:$I$232,6,FALSE),0))))))))</f>
        <v>0</v>
      </c>
      <c r="AL28" s="591">
        <f>IF($G28=0,0,IF(AI$4="Hydro",HLOOKUP(AI$4,'Inflated Bid Prices After Tax'!$B$234:$I$240,4,FALSE),IF(AI$4="Solar",HLOOKUP(AI$4,'Inflated Bid Prices After Tax'!$B$234:$I$240,4,FALSE),IF(AI$4="Biomass",HLOOKUP(AI$4,'Inflated Bid Prices After Tax'!$B$234:$I$240,4,FALSE),IF(AI$4="Biodiesel",HLOOKUP(AI$4,'Inflated Bid Prices After Tax'!$B$234:$I$240,4,FALSE),IF(AI$4="LNG",HLOOKUP(AI$4,'Inflated Bid Prices After Tax'!$B$234:$I$240,4,FALSE),IF(AI$4="Bunker",HLOOKUP(AI$4,'Inflated Bid Prices After Tax'!$B$234:$I$240,4,FALSE),IF(AI$4="LFO Diesel",HLOOKUP(AI$4,'Inflated Bid Prices After Tax'!$B$234:$I$240,4,FALSE),0))))))))</f>
        <v>0</v>
      </c>
      <c r="AM28" s="592">
        <f t="shared" si="14"/>
        <v>0</v>
      </c>
      <c r="AN28" s="139"/>
      <c r="AO28" s="598">
        <f>IF(AO$4="Hydro",VLOOKUP($H28,'Inflated Bid Prices After Tax'!$AB$15:$AI$115,2,FALSE),IF(AO$4="Solar",VLOOKUP($H28,'Inflated Bid Prices After Tax'!$AB$15:$AI$115,3,FALSE),IF(AO$4="Biomass",VLOOKUP($H28,'Inflated Bid Prices After Tax'!$AB$15:$AI$115,4,FALSE),IF(AO$4="Biodiesel",VLOOKUP($H28,'Inflated Bid Prices After Tax'!$AB$15:$AI$115,5,FALSE),IF(AO$4="LNG",VLOOKUP($H28,'Inflated Bid Prices After Tax'!$AB$15:$AI$115,6,FALSE),IF(AO$4="Bunker",VLOOKUP($H28,'Inflated Bid Prices After Tax'!$AB$15:$AI$115,7,FALSE),IF(AO$4="LFO Diesel",VLOOKUP($H28,'Inflated Bid Prices After Tax'!$AB$15:$AI$115,8,FALSE),0)))))))</f>
        <v>0</v>
      </c>
      <c r="AP28" s="309">
        <f>IF(AO$4="Hydro",VLOOKUP($H28,'Inflated Bid Prices After Tax'!$AB$121:$AI$221,2,FALSE),IF(AO$4="Solar",VLOOKUP($H28,'Inflated Bid Prices After Tax'!$AB$121:$AI$221,3,FALSE),IF(AO$4="Biomass",VLOOKUP($H28,'Inflated Bid Prices After Tax'!$AB$121:$AI$221,4,FALSE),IF(AO$4="Biodiesel",VLOOKUP($H28,'Inflated Bid Prices After Tax'!$AB$121:$AI$221,5,FALSE),IF(AO$4="LNG",VLOOKUP($H28,'Inflated Bid Prices After Tax'!$AB$121:$AI$221,6,FALSE),IF(AO$4="Bunker",VLOOKUP($H28,'Inflated Bid Prices After Tax'!$AB$121:$AI$221,7,FALSE),IF(AO$4="LFO Diesel",VLOOKUP($H28,'Inflated Bid Prices After Tax'!$AB$121:$AI$221,8,FALSE),0)))))))</f>
        <v>0</v>
      </c>
      <c r="AQ28" s="309">
        <f>IF($H28=0,0,IF(AO$4="Hydro",HLOOKUP(AO$4,'Inflated Bid Prices After Tax'!$B$224:$I$232,6,FALSE),IF(AO$4="Solar",HLOOKUP(AO$4,'Inflated Bid Prices After Tax'!$B$224:$I$232,6,FALSE),IF(AO$4="Biomass",HLOOKUP(AO$4,'Inflated Bid Prices After Tax'!$B$224:$I$232,6,FALSE),IF(AO$4="Biodiesel",HLOOKUP(AO$4,'Inflated Bid Prices After Tax'!$B$224:$I$232,6,FALSE),IF(AO$4="LNG",HLOOKUP(AO$4,'Inflated Bid Prices After Tax'!$B$224:$I$232,6,FALSE),IF(AO$4="Bunker",HLOOKUP(AO$4,'Inflated Bid Prices After Tax'!$B$224:$I$232,6,FALSE),IF(AO$4="LFO Diesel",HLOOKUP(AO$4,'Inflated Bid Prices After Tax'!$B$224:$I$232,6,FALSE),0))))))))</f>
        <v>0</v>
      </c>
      <c r="AR28" s="309">
        <f>IF($H28=0,0,IF(AO$4="Hydro",HLOOKUP(AO$4,'Inflated Bid Prices After Tax'!$B$234:$I$240,4,FALSE),IF(AO$4="Solar",HLOOKUP(AO$4,'Inflated Bid Prices After Tax'!$B$234:$I$240,4,FALSE),IF(AO$4="Biomass",HLOOKUP(AO$4,'Inflated Bid Prices After Tax'!$B$234:$I$240,4,FALSE),IF(AO$4="Biodiesel",HLOOKUP(AO$4,'Inflated Bid Prices After Tax'!$B$234:$I$240,4,FALSE),IF(AO$4="LNG",HLOOKUP(AO$4,'Inflated Bid Prices After Tax'!$B$234:$I$240,4,FALSE),IF(AO$4="Bunker",HLOOKUP(AO$4,'Inflated Bid Prices After Tax'!$B$234:$I$240,4,FALSE),IF(AO$4="LFO Diesel",HLOOKUP(AO$4,'Inflated Bid Prices After Tax'!$B$234:$I$240,4,FALSE),0))))))))</f>
        <v>0</v>
      </c>
      <c r="AS28" s="298">
        <f t="shared" si="15"/>
        <v>0</v>
      </c>
      <c r="AT28" s="139"/>
      <c r="AU28" s="606">
        <f>IF(AU$4="Hydro",VLOOKUP($I28,'Inflated Bid Prices After Tax'!$AB$15:$AI$115,2,FALSE),IF(AU$4="Solar",VLOOKUP($I28,'Inflated Bid Prices After Tax'!$AB$15:$AI$115,3,FALSE),IF(AU$4="Biomass",VLOOKUP($I28,'Inflated Bid Prices After Tax'!$AB$15:$AI$115,4,FALSE),IF(AU$4="Biodiesel",VLOOKUP($I28,'Inflated Bid Prices After Tax'!$AB$15:$AI$115,5,FALSE),IF(AU$4="LNG",VLOOKUP($I28,'Inflated Bid Prices After Tax'!$AB$15:$AI$115,6,FALSE),IF(AU$4="Bunker",VLOOKUP($I28,'Inflated Bid Prices After Tax'!$AB$15:$AI$115,7,FALSE),IF(AU$4="LFO Diesel",VLOOKUP($I28,'Inflated Bid Prices After Tax'!$AB$15:$AI$115,8,FALSE),0)))))))</f>
        <v>0</v>
      </c>
      <c r="AV28" s="607">
        <f>IF(AU$4="Hydro",VLOOKUP($I28,'Inflated Bid Prices After Tax'!$AB$121:$AI$221,2,FALSE),IF(AU$4="Solar",VLOOKUP($I28,'Inflated Bid Prices After Tax'!$AB$121:$AI$221,3,FALSE),IF(AU$4="Biomass",VLOOKUP($I28,'Inflated Bid Prices After Tax'!$AB$121:$AI$221,4,FALSE),IF(AU$4="Biodiesel",VLOOKUP($I28,'Inflated Bid Prices After Tax'!$AB$121:$AI$221,5,FALSE),IF(AU$4="LNG",VLOOKUP($I28,'Inflated Bid Prices After Tax'!$AB$121:$AI$221,6,FALSE),IF(AU$4="Bunker",VLOOKUP($I28,'Inflated Bid Prices After Tax'!$AB$121:$AI$221,7,FALSE),IF(AU$4="LFO Diesel",VLOOKUP($I28,'Inflated Bid Prices After Tax'!$AB$121:$AI$221,8,FALSE),0)))))))</f>
        <v>0</v>
      </c>
      <c r="AW28" s="607">
        <f>IF($I28=0,0,IF(AU$4="Hydro",HLOOKUP(AU$4,'Inflated Bid Prices After Tax'!$B$224:$I$232,6,FALSE),IF(AU$4="Solar",HLOOKUP(AU$4,'Inflated Bid Prices After Tax'!$B$224:$I$232,6,FALSE),IF(AU$4="Biomass",HLOOKUP(AU$4,'Inflated Bid Prices After Tax'!$B$224:$I$232,6,FALSE),IF(AU$4="Biodiesel",HLOOKUP(AU$4,'Inflated Bid Prices After Tax'!$B$224:$I$232,6,FALSE),IF(AU$4="LNG",HLOOKUP(AU$4,'Inflated Bid Prices After Tax'!$B$224:$I$232,6,FALSE),IF(AU$4="Bunker",HLOOKUP(AU$4,'Inflated Bid Prices After Tax'!$B$224:$I$232,6,FALSE),IF(AU$4="LFO Diesel",HLOOKUP(AU$4,'Inflated Bid Prices After Tax'!$B$224:$I$232,6,FALSE),0))))))))</f>
        <v>0</v>
      </c>
      <c r="AX28" s="607">
        <f>IF($I28=0,0,IF(AU$4="Hydro",HLOOKUP(AU$4,'Inflated Bid Prices After Tax'!$B$234:$I$240,4,FALSE),IF(AU$4="Solar",HLOOKUP(AU$4,'Inflated Bid Prices After Tax'!$B$234:$I$240,4,FALSE),IF(AU$4="Biomass",HLOOKUP(AU$4,'Inflated Bid Prices After Tax'!$B$234:$I$240,4,FALSE),IF(AU$4="Biodiesel",HLOOKUP(AU$4,'Inflated Bid Prices After Tax'!$B$234:$I$240,4,FALSE),IF(AU$4="LNG",HLOOKUP(AU$4,'Inflated Bid Prices After Tax'!$B$234:$I$240,4,FALSE),IF(AU$4="Bunker",HLOOKUP(AU$4,'Inflated Bid Prices After Tax'!$B$234:$I$240,4,FALSE),IF(AU$4="LFO Diesel",HLOOKUP(AU$4,'Inflated Bid Prices After Tax'!$B$234:$I$240,4,FALSE),0))))))))</f>
        <v>0</v>
      </c>
      <c r="AY28" s="608">
        <f t="shared" si="16"/>
        <v>0</v>
      </c>
      <c r="AZ28" s="139"/>
      <c r="BA28" s="106"/>
      <c r="BB28" s="648" t="s">
        <v>43</v>
      </c>
      <c r="BC28" s="657">
        <f>IF(C28=0,O28,O28*'Available Energy and Dispatch'!N36*1000)</f>
        <v>0</v>
      </c>
      <c r="BD28" s="657">
        <f>IF(D28=0,U28,U28*'Available Energy and Dispatch'!O36*1000)</f>
        <v>0</v>
      </c>
      <c r="BE28" s="657">
        <f>IF(E28=0,AA28,AA28*'Available Energy and Dispatch'!P36*1000)</f>
        <v>0</v>
      </c>
      <c r="BF28" s="657">
        <f>IF(F28=0,AG28,AG28*'Available Energy and Dispatch'!Q36*1000)</f>
        <v>0</v>
      </c>
      <c r="BG28" s="657">
        <f>IF(G28=0,AM28,AM28*'Available Energy and Dispatch'!R36*1000)</f>
        <v>0</v>
      </c>
      <c r="BH28" s="657">
        <f>IF(H28=0,AS28,AS28*'Available Energy and Dispatch'!S36*1000)</f>
        <v>0</v>
      </c>
      <c r="BI28" s="657">
        <f>IF(I28=0,AY28,AY28*'Available Energy and Dispatch'!T36*1000)</f>
        <v>0</v>
      </c>
      <c r="BJ28" s="663">
        <f t="shared" si="9"/>
        <v>0</v>
      </c>
      <c r="BK28" s="655"/>
    </row>
    <row r="29" spans="2:63" x14ac:dyDescent="0.25">
      <c r="B29" s="530" t="s">
        <v>44</v>
      </c>
      <c r="C29" s="523">
        <f>ROUND(IFERROR(('Available Energy and Dispatch'!N37/((IF(C$5="Solar",(SUMIFS('Dependable Capacity'!$F$9:$F$14,'Dependable Capacity'!$C$9:$C$14,$B$22)*'Available Energy and Dispatch'!$C37),HLOOKUP(C$5,'Dependable Capacity'!$I$3:$P$9,4,FALSE)*'Available Energy and Dispatch'!$C37))))/C$6,0),2)</f>
        <v>0</v>
      </c>
      <c r="D29" s="523">
        <f>ROUND(IFERROR(('Available Energy and Dispatch'!O37/((IF(D$5="Solar",(SUMIFS('Dependable Capacity'!$F$9:$F$14,'Dependable Capacity'!$C$9:$C$14,$B$22)*'Available Energy and Dispatch'!$C37),HLOOKUP(D$5,'Dependable Capacity'!$I$3:$P$9,4,FALSE)*'Available Energy and Dispatch'!$C37))))/D$6,0),2)</f>
        <v>0</v>
      </c>
      <c r="E29" s="523">
        <f>ROUND(IFERROR(('Available Energy and Dispatch'!P37/((IF(E$5="Solar",(SUMIFS('Dependable Capacity'!$F$9:$F$14,'Dependable Capacity'!$C$9:$C$14,$B$22)*'Available Energy and Dispatch'!$C37),HLOOKUP(E$5,'Dependable Capacity'!$I$3:$P$9,4,FALSE)*'Available Energy and Dispatch'!$C37))))/E$6,0),2)</f>
        <v>0</v>
      </c>
      <c r="F29" s="523">
        <f>ROUND(IFERROR(('Available Energy and Dispatch'!Q37/((IF(F$5="Solar",(SUMIFS('Dependable Capacity'!$F$9:$F$14,'Dependable Capacity'!$C$9:$C$14,$B$22)*'Available Energy and Dispatch'!$C37),HLOOKUP(F$5,'Dependable Capacity'!$I$3:$P$9,4,FALSE)*'Available Energy and Dispatch'!$C37))))/F$6,0),2)</f>
        <v>0</v>
      </c>
      <c r="G29" s="523">
        <f>ROUND(IFERROR(('Available Energy and Dispatch'!R37/((IF(G$5="Solar",(SUMIFS('Dependable Capacity'!$F$9:$F$14,'Dependable Capacity'!$C$9:$C$14,$B$22)*'Available Energy and Dispatch'!$C37),HLOOKUP(G$5,'Dependable Capacity'!$I$3:$P$9,4,FALSE)*'Available Energy and Dispatch'!$C37))))/G$6,0),2)</f>
        <v>0</v>
      </c>
      <c r="H29" s="523">
        <f>ROUND(IFERROR(('Available Energy and Dispatch'!S37/((IF(H$5="Solar",(SUMIFS('Dependable Capacity'!$F$9:$F$14,'Dependable Capacity'!$C$9:$C$14,$B$22)*'Available Energy and Dispatch'!$C37),HLOOKUP(H$5,'Dependable Capacity'!$I$3:$P$9,4,FALSE)*'Available Energy and Dispatch'!$C37))))/H$6,0),2)</f>
        <v>0</v>
      </c>
      <c r="I29" s="524">
        <f>ROUND(IFERROR(('Available Energy and Dispatch'!T37/((IF(I$5="Solar",(SUMIFS('Dependable Capacity'!$F$9:$F$14,'Dependable Capacity'!$C$9:$C$14,$B$22)*'Available Energy and Dispatch'!$C37),HLOOKUP(I$5,'Dependable Capacity'!$I$3:$P$9,4,FALSE)*'Available Energy and Dispatch'!$C37))))/I$6,0),2)</f>
        <v>0</v>
      </c>
      <c r="J29" s="106"/>
      <c r="K29" s="542">
        <f>IF(K$4="Hydro",VLOOKUP($C29,'Inflated Bid Prices After Tax'!$AB$15:$AI$115,2,FALSE),IF(K$4="Solar",VLOOKUP($C29,'Inflated Bid Prices After Tax'!$AB$15:$AI$115,3,FALSE),IF(K$4="Biomass",VLOOKUP($C29,'Inflated Bid Prices After Tax'!$AB$15:$AI$115,4,FALSE),IF(K$4="Biodiesel",VLOOKUP($C29,'Inflated Bid Prices After Tax'!$AB$15:$AI$115,5,FALSE),IF(K$4="LNG",VLOOKUP($C29,'Inflated Bid Prices After Tax'!$AB$15:$AI$115,6,FALSE),IF(K$4="Bunker",VLOOKUP($C29,'Inflated Bid Prices After Tax'!$AB$15:$AI$115,7,FALSE),IF(K$4="LFO Diesel",VLOOKUP($C29,'Inflated Bid Prices After Tax'!$AB$15:$AI$115,8,FALSE),0)))))))</f>
        <v>0</v>
      </c>
      <c r="L29" s="543">
        <f>IF(K$4="Hydro",VLOOKUP($C29,'Inflated Bid Prices After Tax'!$AB$121:$AI$221,2,FALSE),IF(K$4="Solar",VLOOKUP($C29,'Inflated Bid Prices After Tax'!$AB$121:$AI$221,3,FALSE),IF(K$4="Biomass",VLOOKUP($C29,'Inflated Bid Prices After Tax'!$AB$121:$AI$221,4,FALSE),IF(K$4="Biodiesel",VLOOKUP($C29,'Inflated Bid Prices After Tax'!$AB$121:$AI$221,5,FALSE),IF(K$4="LNG",VLOOKUP($C29,'Inflated Bid Prices After Tax'!$AB$121:$AI$221,6,FALSE),IF(K$4="Bunker",VLOOKUP($C29,'Inflated Bid Prices After Tax'!$AB$121:$AI$221,7,FALSE),IF(K$4="LFO Diesel",VLOOKUP($C29,'Inflated Bid Prices After Tax'!$AB$121:$AI$221,8,FALSE),0)))))))</f>
        <v>0</v>
      </c>
      <c r="M29" s="543">
        <f>IF($C29=0,0,IF(K$4="Hydro",HLOOKUP(K$4,'Inflated Bid Prices After Tax'!$B$224:$I$232,6,FALSE),IF(K$4="Solar",HLOOKUP(K$4,'Inflated Bid Prices After Tax'!$B$224:$I$232,6,FALSE),IF(K$4="Biomass",HLOOKUP(K$4,'Inflated Bid Prices After Tax'!$B$224:$I$232,6,FALSE),IF(K$4="Biodiesel",HLOOKUP(K$4,'Inflated Bid Prices After Tax'!$B$224:$I$232,6,FALSE),IF(K$4="LNG",HLOOKUP(K$4,'Inflated Bid Prices After Tax'!$B$224:$I$232,6,FALSE),IF(K$4="Bunker",HLOOKUP(K$4,'Inflated Bid Prices After Tax'!$B$224:$I$232,6,FALSE),IF(K$4="LFO Diesel",HLOOKUP(K$4,'Inflated Bid Prices After Tax'!$B$224:$I$232,6,FALSE),0))))))))</f>
        <v>0</v>
      </c>
      <c r="N29" s="543">
        <f>IF($C29=0,0,IF(K$4="Hydro",HLOOKUP(K$4,'Inflated Bid Prices After Tax'!$B$234:$I$240,4,FALSE),IF(K$4="Solar",HLOOKUP(K$4,'Inflated Bid Prices After Tax'!$B$234:$I$240,4,FALSE),IF(K$4="Biomass",HLOOKUP(K$4,'Inflated Bid Prices After Tax'!$B$234:$I$240,4,FALSE),IF(K$4="Biodiesel",HLOOKUP(K$4,'Inflated Bid Prices After Tax'!$B$234:$I$240,4,FALSE),IF(K$4="LNG",HLOOKUP(K$4,'Inflated Bid Prices After Tax'!$B$234:$I$240,4,FALSE),IF(K$4="Bunker",HLOOKUP(K$4,'Inflated Bid Prices After Tax'!$B$234:$I$240,4,FALSE),IF(K$4="LFO Diesel",HLOOKUP(K$4,'Inflated Bid Prices After Tax'!$B$234:$I$240,4,FALSE),0))))))))</f>
        <v>0</v>
      </c>
      <c r="O29" s="544">
        <f t="shared" si="10"/>
        <v>0</v>
      </c>
      <c r="P29" s="139"/>
      <c r="Q29" s="606">
        <f>IF(Q$4="Hydro",VLOOKUP($D29,'Inflated Bid Prices After Tax'!$AB$15:$AI$115,2,FALSE),IF(Q$4="Solar",VLOOKUP($D29,'Inflated Bid Prices After Tax'!$AB$15:$AI$115,3,FALSE),IF(Q$4="Biomass",VLOOKUP($D29,'Inflated Bid Prices After Tax'!$AB$15:$AI$115,4,FALSE),IF(Q$4="Biodiesel",VLOOKUP($D29,'Inflated Bid Prices After Tax'!$AB$15:$AI$115,5,FALSE),IF(Q$4="LNG",VLOOKUP($D29,'Inflated Bid Prices After Tax'!$AB$15:$AI$115,6,FALSE),IF(Q$4="Bunker",VLOOKUP($D29,'Inflated Bid Prices After Tax'!$AB$15:$AI$115,7,FALSE),IF(Q$4="LFO Diesel",VLOOKUP($D29,'Inflated Bid Prices After Tax'!$AB$15:$AI$115,8,FALSE),0)))))))</f>
        <v>0</v>
      </c>
      <c r="R29" s="607">
        <f>IF(Q$4="Hydro",VLOOKUP($D29,'Inflated Bid Prices After Tax'!$AB$121:$AI$221,2,FALSE),IF(Q$4="Solar",VLOOKUP($D29,'Inflated Bid Prices After Tax'!$AB$121:$AI$221,3,FALSE),IF(Q$79="Biomass",VLOOKUP($D29,'Inflated Bid Prices After Tax'!$AB$121:$AI$221,4,FALSE),IF(Q$4="Biodiesel",VLOOKUP($D29,'Inflated Bid Prices After Tax'!$AB$121:$AI$221,5,FALSE),IF(Q$4="LNG",VLOOKUP($D29,'Inflated Bid Prices After Tax'!$AB$121:$AI$221,6,FALSE),IF(Q$4="Bunker",VLOOKUP($D29,'Inflated Bid Prices After Tax'!$AB$121:$AI$221,7,FALSE),IF(Q$4="LFO Diesel",VLOOKUP($D29,'Inflated Bid Prices After Tax'!$AB$121:$AI$221,8,FALSE),0)))))))</f>
        <v>0</v>
      </c>
      <c r="S29" s="607">
        <f>IF($D29=0,0,IF(Q$4="Hydro",HLOOKUP(Q$4,'Inflated Bid Prices After Tax'!$B$224:$I$232,6,FALSE),IF(Q$4="Solar",HLOOKUP(Q$4,'Inflated Bid Prices After Tax'!$B$224:$I$232,6,FALSE),IF(Q$4="Biomass",HLOOKUP(Q$4,'Inflated Bid Prices After Tax'!$B$224:$I$232,6,FALSE),IF(Q$4="Biodiesel",HLOOKUP(Q$4,'Inflated Bid Prices After Tax'!$B$224:$I$232,6,FALSE),IF(Q$4="LNG",HLOOKUP(Q$4,'Inflated Bid Prices After Tax'!$B$224:$I$232,6,FALSE),IF(Q$4="Bunker",HLOOKUP(Q$4,'Inflated Bid Prices After Tax'!$B$224:$I$232,6,FALSE),IF(Q$4="LFO Diesel",HLOOKUP(Q$4,'Inflated Bid Prices After Tax'!$B$224:$I$232,6,FALSE),0))))))))</f>
        <v>0</v>
      </c>
      <c r="T29" s="607">
        <f>IF($D29=0,0,IF(Q$4="Hydro",HLOOKUP(Q$4,'Inflated Bid Prices After Tax'!$B$234:$I$240,4,FALSE),IF(Q$4="Solar",HLOOKUP(Q$4,'Inflated Bid Prices After Tax'!$B$234:$I$240,4,FALSE),IF(Q$4="Biomass",HLOOKUP(Q$4,'Inflated Bid Prices After Tax'!$B$234:$I$240,4,FALSE),IF(Q$4="Biodiesel",HLOOKUP(Q$4,'Inflated Bid Prices After Tax'!$B$234:$I$240,4,FALSE),IF(Q$4="LNG",HLOOKUP(Q$4,'Inflated Bid Prices After Tax'!$B$234:$I$240,4,FALSE),IF(Q$4="Bunker",HLOOKUP(Q$4,'Inflated Bid Prices After Tax'!$B$234:$I$240,4,FALSE),IF(Q$4="LFO Diesel",HLOOKUP(Q$4,'Inflated Bid Prices After Tax'!$B$234:$I$240,4,FALSE),0))))))))</f>
        <v>0</v>
      </c>
      <c r="U29" s="608">
        <f t="shared" si="11"/>
        <v>0</v>
      </c>
      <c r="V29" s="139"/>
      <c r="W29" s="566">
        <f>IF(W$4="Hydro",VLOOKUP($E29,'Inflated Bid Prices After Tax'!$AB$15:$AI$115,2,FALSE),IF(W$4="Solar",VLOOKUP($E29,'Inflated Bid Prices After Tax'!$AB$15:$AI$115,3,FALSE),IF(W$4="Biomass",VLOOKUP($E29,'Inflated Bid Prices After Tax'!$AB$15:$AI$115,4,FALSE),IF(W$4="Biodiesel",VLOOKUP($E29,'Inflated Bid Prices After Tax'!$AB$15:$AI$115,5,FALSE),IF(W$4="LNG",VLOOKUP($E29,'Inflated Bid Prices After Tax'!$AB$15:$AI$115,6,FALSE),IF(W$4="Bunker",VLOOKUP($E29,'Inflated Bid Prices After Tax'!$AB$15:$AI$115,7,FALSE),IF(W$4="LFO Diesel",VLOOKUP($E29,'Inflated Bid Prices After Tax'!$AB$15:$AI$115,8,FALSE),0)))))))</f>
        <v>0</v>
      </c>
      <c r="X29" s="567">
        <f>IF(W$4="Hydro",VLOOKUP($E29,'Inflated Bid Prices After Tax'!$AB$121:$AI$221,2,FALSE),IF(W$4="Solar",VLOOKUP($E29,'Inflated Bid Prices After Tax'!$AB$121:$AI$221,3,FALSE),IF(W$4="Biomass",VLOOKUP($E29,'Inflated Bid Prices After Tax'!$AB$121:$AI$221,4,FALSE),IF(W$4="Biodiesel",VLOOKUP($E29,'Inflated Bid Prices After Tax'!$AB$121:$AI$221,5,FALSE),IF(W$4="LNG",VLOOKUP($E29,'Inflated Bid Prices After Tax'!$AB$121:$AI$221,6,FALSE),IF(W$4="Bunker",VLOOKUP($E29,'Inflated Bid Prices After Tax'!$AB$121:$AI$221,7,FALSE),IF(W$4="LFO Diesel",VLOOKUP($E29,'Inflated Bid Prices After Tax'!$AB$121:$AI$221,8,FALSE),0)))))))</f>
        <v>0</v>
      </c>
      <c r="Y29" s="567">
        <f>IF($E29=0,0,IF(W$4="Hydro",HLOOKUP(W$4,'Inflated Bid Prices After Tax'!$B$224:$I$232,6,FALSE),IF(W$4="Solar",HLOOKUP(W$4,'Inflated Bid Prices After Tax'!$B$224:$I$232,6,FALSE),IF(W$4="Biomass",HLOOKUP(W$4,'Inflated Bid Prices After Tax'!$B$224:$I$232,6,FALSE),IF(W$4="Biodiesel",HLOOKUP(W$4,'Inflated Bid Prices After Tax'!$B$224:$I$232,6,FALSE),IF(W$4="LNG",HLOOKUP(W$4,'Inflated Bid Prices After Tax'!$B$224:$I$232,6,FALSE),IF(W$4="Bunker",HLOOKUP(W$4,'Inflated Bid Prices After Tax'!$B$224:$I$232,6,FALSE),IF(W$4="LFO Diesel",HLOOKUP(W$4,'Inflated Bid Prices After Tax'!$B$224:$I$232,6,FALSE),0))))))))</f>
        <v>0</v>
      </c>
      <c r="Z29" s="567">
        <f>IF($E29=0,0,IF(W$4="Hydro",HLOOKUP(W$4,'Inflated Bid Prices After Tax'!$B$234:$I$240,4,FALSE),IF(W$4="Solar",HLOOKUP(W$4,'Inflated Bid Prices After Tax'!$B$234:$I$240,4,FALSE),IF(W$4="Biomass",HLOOKUP(W$4,'Inflated Bid Prices After Tax'!$B$234:$I$240,4,FALSE),IF(W$4="Biodiesel",HLOOKUP(W$4,'Inflated Bid Prices After Tax'!$B$234:$I$240,4,FALSE),IF(W$4="LNG",HLOOKUP(W$4,'Inflated Bid Prices After Tax'!$B$234:$I$240,4,FALSE),IF(W$4="Bunker",HLOOKUP(W$4,'Inflated Bid Prices After Tax'!$B$234:$I$240,4,FALSE),IF(W$4="LFO Diesel",HLOOKUP(W$4,'Inflated Bid Prices After Tax'!$B$234:$I$240,4,FALSE),0))))))))</f>
        <v>0</v>
      </c>
      <c r="AA29" s="568">
        <f t="shared" si="12"/>
        <v>0</v>
      </c>
      <c r="AB29" s="139"/>
      <c r="AC29" s="686">
        <f>IF(AC$4="Hydro",VLOOKUP($F29,'Inflated Bid Prices After Tax'!$AB$15:$AI$115,2,FALSE),IF(AC$4="Solar",VLOOKUP($F29,'Inflated Bid Prices After Tax'!$AB$15:$AI$115,3,FALSE),IF(AC$4="Biomass",VLOOKUP($F29,'Inflated Bid Prices After Tax'!$AB$15:$AI$115,4,FALSE),IF(AC$4="Biodiesel",VLOOKUP($F29,'Inflated Bid Prices After Tax'!$AB$15:$AI$115,5,FALSE),IF(AC$4="LNG",VLOOKUP($F29,'Inflated Bid Prices After Tax'!$AB$15:$AI$115,6,FALSE),IF(AC$4="Bunker",VLOOKUP($F29,'Inflated Bid Prices After Tax'!$AB$15:$AI$115,7,FALSE),IF(AC$4="LFO Diesel",VLOOKUP($F29,'Inflated Bid Prices After Tax'!$AB$15:$AI$115,8,FALSE),0)))))))</f>
        <v>0</v>
      </c>
      <c r="AD29" s="687">
        <f>IF(AC$4="Hydro",VLOOKUP($F29,'Inflated Bid Prices After Tax'!$AB$121:$AI$221,2,FALSE),IF(AC$4="Solar",VLOOKUP($F29,'Inflated Bid Prices After Tax'!$AB$121:$AI$221,3,FALSE),IF(AC$4="Biomass",VLOOKUP($F29,'Inflated Bid Prices After Tax'!$AB$121:$AI$221,4,FALSE),IF(AC$4="Biodiesel",VLOOKUP($F29,'Inflated Bid Prices After Tax'!$AB$121:$AI$221,5,FALSE),IF(AC$4="LNG",VLOOKUP($F29,'Inflated Bid Prices After Tax'!$AB$121:$AI$221,6,FALSE),IF(AC$4="Bunker",VLOOKUP($F29,'Inflated Bid Prices After Tax'!$AB$121:$AI$221,7,FALSE),IF(AC$4="LFO Diesel",VLOOKUP($F29,'Inflated Bid Prices After Tax'!$AB$121:$AI$221,8,FALSE),0)))))))</f>
        <v>0</v>
      </c>
      <c r="AE29" s="687">
        <f>IF($F29=0,0,IF(AC$4="Hydro",HLOOKUP(AC$4,'Inflated Bid Prices After Tax'!$B$224:$I$232,6,FALSE),IF(AC$4="Solar",HLOOKUP(AC$4,'Inflated Bid Prices After Tax'!$B$224:$I$232,6,FALSE),IF(AC$4="Biomass",HLOOKUP(AC$4,'Inflated Bid Prices After Tax'!$B$224:$I$232,6,FALSE),IF(AC$4="Biodiesel",HLOOKUP(AC$4,'Inflated Bid Prices After Tax'!$B$224:$I$232,6,FALSE),IF(AC$4="LNG",HLOOKUP(AC$4,'Inflated Bid Prices After Tax'!$B$224:$I$232,6,FALSE),IF(AC$4="Bunker",HLOOKUP(AC$4,'Inflated Bid Prices After Tax'!$B$224:$I$232,6,FALSE),IF(AC$4="LFO Diesel",HLOOKUP(AC$4,'Inflated Bid Prices After Tax'!$B$224:$I$232,6,FALSE),0))))))))</f>
        <v>0</v>
      </c>
      <c r="AF29" s="687">
        <f>IF($F29=0,0,IF(AC$4="Hydro",HLOOKUP(AC$4,'Inflated Bid Prices After Tax'!$B$234:$I$240,4,FALSE),IF(AC$4="Solar",HLOOKUP(AC$4,'Inflated Bid Prices After Tax'!$B$234:$I$240,4,FALSE),IF(AC$4="Biomass",HLOOKUP(AC$4,'Inflated Bid Prices After Tax'!$B$234:$I$240,4,FALSE),IF(AC$4="Biodiesel",HLOOKUP(AC$4,'Inflated Bid Prices After Tax'!$B$234:$I$240,4,FALSE),IF(AC$4="LNG",HLOOKUP(AC$4,'Inflated Bid Prices After Tax'!$B$234:$I$240,4,FALSE),IF(AC$4="Bunker",HLOOKUP(AC$4,'Inflated Bid Prices After Tax'!$B$234:$I$240,4,FALSE),IF(AC$4="LFO Diesel",HLOOKUP(AC$4,'Inflated Bid Prices After Tax'!$B$234:$I$240,4,FALSE),0))))))))</f>
        <v>0</v>
      </c>
      <c r="AG29" s="688">
        <f t="shared" si="13"/>
        <v>0</v>
      </c>
      <c r="AH29" s="139"/>
      <c r="AI29" s="590">
        <f>IF(AI$4="Hydro",VLOOKUP($G29,'Inflated Bid Prices After Tax'!$AB$15:$AI$115,2,FALSE),IF(AI$4="Solar",VLOOKUP($G29,'Inflated Bid Prices After Tax'!$AB$15:$AI$115,3,FALSE),IF(AI$4="Biomass",VLOOKUP($G29,'Inflated Bid Prices After Tax'!$AB$15:$AI$115,4,FALSE),IF(AI$4="Biodiesel",VLOOKUP($G29,'Inflated Bid Prices After Tax'!$AB$15:$AI$115,5,FALSE),IF(AI$4="LNG",VLOOKUP($G29,'Inflated Bid Prices After Tax'!$AB$15:$AI$115,6,FALSE),IF(AI$4="Bunker",VLOOKUP($G29,'Inflated Bid Prices After Tax'!$AB$15:$AI$115,7,FALSE),IF(AI$4="LFO Diesel",VLOOKUP($G29,'Inflated Bid Prices After Tax'!$AB$15:$AI$115,8,FALSE),0)))))))</f>
        <v>0</v>
      </c>
      <c r="AJ29" s="591">
        <f>IF(AI$4="Hydro",VLOOKUP($G29,'Inflated Bid Prices After Tax'!$AB$121:$AI$221,2,FALSE),IF(AI$4="Solar",VLOOKUP($G29,'Inflated Bid Prices After Tax'!$AB$121:$AI$221,3,FALSE),IF(AI$4="Biomass",VLOOKUP($G29,'Inflated Bid Prices After Tax'!$AB$121:$AI$221,4,FALSE),IF(AI$4="Biodiesel",VLOOKUP($G29,'Inflated Bid Prices After Tax'!$AB$121:$AI$221,5,FALSE),IF(AI$4="LNG",VLOOKUP($G29,'Inflated Bid Prices After Tax'!$AB$121:$AI$221,6,FALSE),IF(AI$4="Bunker",VLOOKUP($G29,'Inflated Bid Prices After Tax'!$AB$121:$AI$221,7,FALSE),IF(AI$4="LFO Diesel",VLOOKUP($G29,'Inflated Bid Prices After Tax'!$AB$121:$AI$221,8,FALSE),0)))))))</f>
        <v>0</v>
      </c>
      <c r="AK29" s="591">
        <f>IF($G29=0,0,IF(AI$4="Hydro",HLOOKUP(AI$4,'Inflated Bid Prices After Tax'!$B$224:$I$232,6,FALSE),IF(AI$4="Solar",HLOOKUP(AI$4,'Inflated Bid Prices After Tax'!$B$224:$I$232,6,FALSE),IF(AI$4="Biomass",HLOOKUP(AI$4,'Inflated Bid Prices After Tax'!$B$224:$I$232,6,FALSE),IF(AI$4="Biodiesel",HLOOKUP(AI$4,'Inflated Bid Prices After Tax'!$B$224:$I$232,6,FALSE),IF(AI$4="LNG",HLOOKUP(AI$4,'Inflated Bid Prices After Tax'!$B$224:$I$232,6,FALSE),IF(AI$4="Bunker",HLOOKUP(AI$4,'Inflated Bid Prices After Tax'!$B$224:$I$232,6,FALSE),IF(AI$4="LFO Diesel",HLOOKUP(AI$4,'Inflated Bid Prices After Tax'!$B$224:$I$232,6,FALSE),0))))))))</f>
        <v>0</v>
      </c>
      <c r="AL29" s="591">
        <f>IF($G29=0,0,IF(AI$4="Hydro",HLOOKUP(AI$4,'Inflated Bid Prices After Tax'!$B$234:$I$240,4,FALSE),IF(AI$4="Solar",HLOOKUP(AI$4,'Inflated Bid Prices After Tax'!$B$234:$I$240,4,FALSE),IF(AI$4="Biomass",HLOOKUP(AI$4,'Inflated Bid Prices After Tax'!$B$234:$I$240,4,FALSE),IF(AI$4="Biodiesel",HLOOKUP(AI$4,'Inflated Bid Prices After Tax'!$B$234:$I$240,4,FALSE),IF(AI$4="LNG",HLOOKUP(AI$4,'Inflated Bid Prices After Tax'!$B$234:$I$240,4,FALSE),IF(AI$4="Bunker",HLOOKUP(AI$4,'Inflated Bid Prices After Tax'!$B$234:$I$240,4,FALSE),IF(AI$4="LFO Diesel",HLOOKUP(AI$4,'Inflated Bid Prices After Tax'!$B$234:$I$240,4,FALSE),0))))))))</f>
        <v>0</v>
      </c>
      <c r="AM29" s="592">
        <f t="shared" si="14"/>
        <v>0</v>
      </c>
      <c r="AN29" s="139"/>
      <c r="AO29" s="598">
        <f>IF(AO$4="Hydro",VLOOKUP($H29,'Inflated Bid Prices After Tax'!$AB$15:$AI$115,2,FALSE),IF(AO$4="Solar",VLOOKUP($H29,'Inflated Bid Prices After Tax'!$AB$15:$AI$115,3,FALSE),IF(AO$4="Biomass",VLOOKUP($H29,'Inflated Bid Prices After Tax'!$AB$15:$AI$115,4,FALSE),IF(AO$4="Biodiesel",VLOOKUP($H29,'Inflated Bid Prices After Tax'!$AB$15:$AI$115,5,FALSE),IF(AO$4="LNG",VLOOKUP($H29,'Inflated Bid Prices After Tax'!$AB$15:$AI$115,6,FALSE),IF(AO$4="Bunker",VLOOKUP($H29,'Inflated Bid Prices After Tax'!$AB$15:$AI$115,7,FALSE),IF(AO$4="LFO Diesel",VLOOKUP($H29,'Inflated Bid Prices After Tax'!$AB$15:$AI$115,8,FALSE),0)))))))</f>
        <v>0</v>
      </c>
      <c r="AP29" s="309">
        <f>IF(AO$4="Hydro",VLOOKUP($H29,'Inflated Bid Prices After Tax'!$AB$121:$AI$221,2,FALSE),IF(AO$4="Solar",VLOOKUP($H29,'Inflated Bid Prices After Tax'!$AB$121:$AI$221,3,FALSE),IF(AO$4="Biomass",VLOOKUP($H29,'Inflated Bid Prices After Tax'!$AB$121:$AI$221,4,FALSE),IF(AO$4="Biodiesel",VLOOKUP($H29,'Inflated Bid Prices After Tax'!$AB$121:$AI$221,5,FALSE),IF(AO$4="LNG",VLOOKUP($H29,'Inflated Bid Prices After Tax'!$AB$121:$AI$221,6,FALSE),IF(AO$4="Bunker",VLOOKUP($H29,'Inflated Bid Prices After Tax'!$AB$121:$AI$221,7,FALSE),IF(AO$4="LFO Diesel",VLOOKUP($H29,'Inflated Bid Prices After Tax'!$AB$121:$AI$221,8,FALSE),0)))))))</f>
        <v>0</v>
      </c>
      <c r="AQ29" s="309">
        <f>IF($H29=0,0,IF(AO$4="Hydro",HLOOKUP(AO$4,'Inflated Bid Prices After Tax'!$B$224:$I$232,6,FALSE),IF(AO$4="Solar",HLOOKUP(AO$4,'Inflated Bid Prices After Tax'!$B$224:$I$232,6,FALSE),IF(AO$4="Biomass",HLOOKUP(AO$4,'Inflated Bid Prices After Tax'!$B$224:$I$232,6,FALSE),IF(AO$4="Biodiesel",HLOOKUP(AO$4,'Inflated Bid Prices After Tax'!$B$224:$I$232,6,FALSE),IF(AO$4="LNG",HLOOKUP(AO$4,'Inflated Bid Prices After Tax'!$B$224:$I$232,6,FALSE),IF(AO$4="Bunker",HLOOKUP(AO$4,'Inflated Bid Prices After Tax'!$B$224:$I$232,6,FALSE),IF(AO$4="LFO Diesel",HLOOKUP(AO$4,'Inflated Bid Prices After Tax'!$B$224:$I$232,6,FALSE),0))))))))</f>
        <v>0</v>
      </c>
      <c r="AR29" s="309">
        <f>IF($H29=0,0,IF(AO$4="Hydro",HLOOKUP(AO$4,'Inflated Bid Prices After Tax'!$B$234:$I$240,4,FALSE),IF(AO$4="Solar",HLOOKUP(AO$4,'Inflated Bid Prices After Tax'!$B$234:$I$240,4,FALSE),IF(AO$4="Biomass",HLOOKUP(AO$4,'Inflated Bid Prices After Tax'!$B$234:$I$240,4,FALSE),IF(AO$4="Biodiesel",HLOOKUP(AO$4,'Inflated Bid Prices After Tax'!$B$234:$I$240,4,FALSE),IF(AO$4="LNG",HLOOKUP(AO$4,'Inflated Bid Prices After Tax'!$B$234:$I$240,4,FALSE),IF(AO$4="Bunker",HLOOKUP(AO$4,'Inflated Bid Prices After Tax'!$B$234:$I$240,4,FALSE),IF(AO$4="LFO Diesel",HLOOKUP(AO$4,'Inflated Bid Prices After Tax'!$B$234:$I$240,4,FALSE),0))))))))</f>
        <v>0</v>
      </c>
      <c r="AS29" s="298">
        <f t="shared" si="15"/>
        <v>0</v>
      </c>
      <c r="AT29" s="139"/>
      <c r="AU29" s="606">
        <f>IF(AU$4="Hydro",VLOOKUP($I29,'Inflated Bid Prices After Tax'!$AB$15:$AI$115,2,FALSE),IF(AU$4="Solar",VLOOKUP($I29,'Inflated Bid Prices After Tax'!$AB$15:$AI$115,3,FALSE),IF(AU$4="Biomass",VLOOKUP($I29,'Inflated Bid Prices After Tax'!$AB$15:$AI$115,4,FALSE),IF(AU$4="Biodiesel",VLOOKUP($I29,'Inflated Bid Prices After Tax'!$AB$15:$AI$115,5,FALSE),IF(AU$4="LNG",VLOOKUP($I29,'Inflated Bid Prices After Tax'!$AB$15:$AI$115,6,FALSE),IF(AU$4="Bunker",VLOOKUP($I29,'Inflated Bid Prices After Tax'!$AB$15:$AI$115,7,FALSE),IF(AU$4="LFO Diesel",VLOOKUP($I29,'Inflated Bid Prices After Tax'!$AB$15:$AI$115,8,FALSE),0)))))))</f>
        <v>0</v>
      </c>
      <c r="AV29" s="607">
        <f>IF(AU$4="Hydro",VLOOKUP($I29,'Inflated Bid Prices After Tax'!$AB$121:$AI$221,2,FALSE),IF(AU$4="Solar",VLOOKUP($I29,'Inflated Bid Prices After Tax'!$AB$121:$AI$221,3,FALSE),IF(AU$4="Biomass",VLOOKUP($I29,'Inflated Bid Prices After Tax'!$AB$121:$AI$221,4,FALSE),IF(AU$4="Biodiesel",VLOOKUP($I29,'Inflated Bid Prices After Tax'!$AB$121:$AI$221,5,FALSE),IF(AU$4="LNG",VLOOKUP($I29,'Inflated Bid Prices After Tax'!$AB$121:$AI$221,6,FALSE),IF(AU$4="Bunker",VLOOKUP($I29,'Inflated Bid Prices After Tax'!$AB$121:$AI$221,7,FALSE),IF(AU$4="LFO Diesel",VLOOKUP($I29,'Inflated Bid Prices After Tax'!$AB$121:$AI$221,8,FALSE),0)))))))</f>
        <v>0</v>
      </c>
      <c r="AW29" s="607">
        <f>IF($I29=0,0,IF(AU$4="Hydro",HLOOKUP(AU$4,'Inflated Bid Prices After Tax'!$B$224:$I$232,6,FALSE),IF(AU$4="Solar",HLOOKUP(AU$4,'Inflated Bid Prices After Tax'!$B$224:$I$232,6,FALSE),IF(AU$4="Biomass",HLOOKUP(AU$4,'Inflated Bid Prices After Tax'!$B$224:$I$232,6,FALSE),IF(AU$4="Biodiesel",HLOOKUP(AU$4,'Inflated Bid Prices After Tax'!$B$224:$I$232,6,FALSE),IF(AU$4="LNG",HLOOKUP(AU$4,'Inflated Bid Prices After Tax'!$B$224:$I$232,6,FALSE),IF(AU$4="Bunker",HLOOKUP(AU$4,'Inflated Bid Prices After Tax'!$B$224:$I$232,6,FALSE),IF(AU$4="LFO Diesel",HLOOKUP(AU$4,'Inflated Bid Prices After Tax'!$B$224:$I$232,6,FALSE),0))))))))</f>
        <v>0</v>
      </c>
      <c r="AX29" s="607">
        <f>IF($I29=0,0,IF(AU$4="Hydro",HLOOKUP(AU$4,'Inflated Bid Prices After Tax'!$B$234:$I$240,4,FALSE),IF(AU$4="Solar",HLOOKUP(AU$4,'Inflated Bid Prices After Tax'!$B$234:$I$240,4,FALSE),IF(AU$4="Biomass",HLOOKUP(AU$4,'Inflated Bid Prices After Tax'!$B$234:$I$240,4,FALSE),IF(AU$4="Biodiesel",HLOOKUP(AU$4,'Inflated Bid Prices After Tax'!$B$234:$I$240,4,FALSE),IF(AU$4="LNG",HLOOKUP(AU$4,'Inflated Bid Prices After Tax'!$B$234:$I$240,4,FALSE),IF(AU$4="Bunker",HLOOKUP(AU$4,'Inflated Bid Prices After Tax'!$B$234:$I$240,4,FALSE),IF(AU$4="LFO Diesel",HLOOKUP(AU$4,'Inflated Bid Prices After Tax'!$B$234:$I$240,4,FALSE),0))))))))</f>
        <v>0</v>
      </c>
      <c r="AY29" s="608">
        <f t="shared" si="16"/>
        <v>0</v>
      </c>
      <c r="AZ29" s="139"/>
      <c r="BA29" s="106"/>
      <c r="BB29" s="648" t="s">
        <v>44</v>
      </c>
      <c r="BC29" s="657">
        <f>IF(C29=0,O29,O29*'Available Energy and Dispatch'!N37*1000)</f>
        <v>0</v>
      </c>
      <c r="BD29" s="657">
        <f>IF(D29=0,U29,U29*'Available Energy and Dispatch'!O37*1000)</f>
        <v>0</v>
      </c>
      <c r="BE29" s="657">
        <f>IF(E29=0,AA29,AA29*'Available Energy and Dispatch'!P37*1000)</f>
        <v>0</v>
      </c>
      <c r="BF29" s="657">
        <f>IF(F29=0,AG29,AG29*'Available Energy and Dispatch'!Q37*1000)</f>
        <v>0</v>
      </c>
      <c r="BG29" s="657">
        <f>IF(G29=0,AM29,AM29*'Available Energy and Dispatch'!R37*1000)</f>
        <v>0</v>
      </c>
      <c r="BH29" s="657">
        <f>IF(H29=0,AS29,AS29*'Available Energy and Dispatch'!S37*1000)</f>
        <v>0</v>
      </c>
      <c r="BI29" s="657">
        <f>IF(I29=0,AY29,AY29*'Available Energy and Dispatch'!T37*1000)</f>
        <v>0</v>
      </c>
      <c r="BJ29" s="663">
        <f t="shared" si="9"/>
        <v>0</v>
      </c>
      <c r="BK29" s="655"/>
    </row>
    <row r="30" spans="2:63" x14ac:dyDescent="0.25">
      <c r="B30" s="530" t="s">
        <v>45</v>
      </c>
      <c r="C30" s="523">
        <f>ROUND(IFERROR(('Available Energy and Dispatch'!N38/((IF(C$5="Solar",(SUMIFS('Dependable Capacity'!$F$9:$F$14,'Dependable Capacity'!$C$9:$C$14,$B$22)*'Available Energy and Dispatch'!$C38),HLOOKUP(C$5,'Dependable Capacity'!$I$3:$P$9,4,FALSE)*'Available Energy and Dispatch'!$C38))))/C$6,0),2)</f>
        <v>0</v>
      </c>
      <c r="D30" s="523">
        <f>ROUND(IFERROR(('Available Energy and Dispatch'!O38/((IF(D$5="Solar",(SUMIFS('Dependable Capacity'!$F$9:$F$14,'Dependable Capacity'!$C$9:$C$14,$B$22)*'Available Energy and Dispatch'!$C38),HLOOKUP(D$5,'Dependable Capacity'!$I$3:$P$9,4,FALSE)*'Available Energy and Dispatch'!$C38))))/D$6,0),2)</f>
        <v>0</v>
      </c>
      <c r="E30" s="523">
        <f>ROUND(IFERROR(('Available Energy and Dispatch'!P38/((IF(E$5="Solar",(SUMIFS('Dependable Capacity'!$F$9:$F$14,'Dependable Capacity'!$C$9:$C$14,$B$22)*'Available Energy and Dispatch'!$C38),HLOOKUP(E$5,'Dependable Capacity'!$I$3:$P$9,4,FALSE)*'Available Energy and Dispatch'!$C38))))/E$6,0),2)</f>
        <v>0</v>
      </c>
      <c r="F30" s="523">
        <f>ROUND(IFERROR(('Available Energy and Dispatch'!Q38/((IF(F$5="Solar",(SUMIFS('Dependable Capacity'!$F$9:$F$14,'Dependable Capacity'!$C$9:$C$14,$B$22)*'Available Energy and Dispatch'!$C38),HLOOKUP(F$5,'Dependable Capacity'!$I$3:$P$9,4,FALSE)*'Available Energy and Dispatch'!$C38))))/F$6,0),2)</f>
        <v>0</v>
      </c>
      <c r="G30" s="523">
        <f>ROUND(IFERROR(('Available Energy and Dispatch'!R38/((IF(G$5="Solar",(SUMIFS('Dependable Capacity'!$F$9:$F$14,'Dependable Capacity'!$C$9:$C$14,$B$22)*'Available Energy and Dispatch'!$C38),HLOOKUP(G$5,'Dependable Capacity'!$I$3:$P$9,4,FALSE)*'Available Energy and Dispatch'!$C38))))/G$6,0),2)</f>
        <v>0</v>
      </c>
      <c r="H30" s="523">
        <f>ROUND(IFERROR(('Available Energy and Dispatch'!S38/((IF(H$5="Solar",(SUMIFS('Dependable Capacity'!$F$9:$F$14,'Dependable Capacity'!$C$9:$C$14,$B$22)*'Available Energy and Dispatch'!$C38),HLOOKUP(H$5,'Dependable Capacity'!$I$3:$P$9,4,FALSE)*'Available Energy and Dispatch'!$C38))))/H$6,0),2)</f>
        <v>0</v>
      </c>
      <c r="I30" s="524">
        <f>ROUND(IFERROR(('Available Energy and Dispatch'!T38/((IF(I$5="Solar",(SUMIFS('Dependable Capacity'!$F$9:$F$14,'Dependable Capacity'!$C$9:$C$14,$B$22)*'Available Energy and Dispatch'!$C38),HLOOKUP(I$5,'Dependable Capacity'!$I$3:$P$9,4,FALSE)*'Available Energy and Dispatch'!$C38))))/I$6,0),2)</f>
        <v>0</v>
      </c>
      <c r="J30" s="106"/>
      <c r="K30" s="542">
        <f>IF(K$4="Hydro",VLOOKUP($C30,'Inflated Bid Prices After Tax'!$AB$15:$AI$115,2,FALSE),IF(K$4="Solar",VLOOKUP($C30,'Inflated Bid Prices After Tax'!$AB$15:$AI$115,3,FALSE),IF(K$4="Biomass",VLOOKUP($C30,'Inflated Bid Prices After Tax'!$AB$15:$AI$115,4,FALSE),IF(K$4="Biodiesel",VLOOKUP($C30,'Inflated Bid Prices After Tax'!$AB$15:$AI$115,5,FALSE),IF(K$4="LNG",VLOOKUP($C30,'Inflated Bid Prices After Tax'!$AB$15:$AI$115,6,FALSE),IF(K$4="Bunker",VLOOKUP($C30,'Inflated Bid Prices After Tax'!$AB$15:$AI$115,7,FALSE),IF(K$4="LFO Diesel",VLOOKUP($C30,'Inflated Bid Prices After Tax'!$AB$15:$AI$115,8,FALSE),0)))))))</f>
        <v>0</v>
      </c>
      <c r="L30" s="543">
        <f>IF(K$4="Hydro",VLOOKUP($C30,'Inflated Bid Prices After Tax'!$AB$121:$AI$221,2,FALSE),IF(K$4="Solar",VLOOKUP($C30,'Inflated Bid Prices After Tax'!$AB$121:$AI$221,3,FALSE),IF(K$4="Biomass",VLOOKUP($C30,'Inflated Bid Prices After Tax'!$AB$121:$AI$221,4,FALSE),IF(K$4="Biodiesel",VLOOKUP($C30,'Inflated Bid Prices After Tax'!$AB$121:$AI$221,5,FALSE),IF(K$4="LNG",VLOOKUP($C30,'Inflated Bid Prices After Tax'!$AB$121:$AI$221,6,FALSE),IF(K$4="Bunker",VLOOKUP($C30,'Inflated Bid Prices After Tax'!$AB$121:$AI$221,7,FALSE),IF(K$4="LFO Diesel",VLOOKUP($C30,'Inflated Bid Prices After Tax'!$AB$121:$AI$221,8,FALSE),0)))))))</f>
        <v>0</v>
      </c>
      <c r="M30" s="543">
        <f>IF($C30=0,0,IF(K$4="Hydro",HLOOKUP(K$4,'Inflated Bid Prices After Tax'!$B$224:$I$232,6,FALSE),IF(K$4="Solar",HLOOKUP(K$4,'Inflated Bid Prices After Tax'!$B$224:$I$232,6,FALSE),IF(K$4="Biomass",HLOOKUP(K$4,'Inflated Bid Prices After Tax'!$B$224:$I$232,6,FALSE),IF(K$4="Biodiesel",HLOOKUP(K$4,'Inflated Bid Prices After Tax'!$B$224:$I$232,6,FALSE),IF(K$4="LNG",HLOOKUP(K$4,'Inflated Bid Prices After Tax'!$B$224:$I$232,6,FALSE),IF(K$4="Bunker",HLOOKUP(K$4,'Inflated Bid Prices After Tax'!$B$224:$I$232,6,FALSE),IF(K$4="LFO Diesel",HLOOKUP(K$4,'Inflated Bid Prices After Tax'!$B$224:$I$232,6,FALSE),0))))))))</f>
        <v>0</v>
      </c>
      <c r="N30" s="543">
        <f>IF($C30=0,0,IF(K$4="Hydro",HLOOKUP(K$4,'Inflated Bid Prices After Tax'!$B$234:$I$240,4,FALSE),IF(K$4="Solar",HLOOKUP(K$4,'Inflated Bid Prices After Tax'!$B$234:$I$240,4,FALSE),IF(K$4="Biomass",HLOOKUP(K$4,'Inflated Bid Prices After Tax'!$B$234:$I$240,4,FALSE),IF(K$4="Biodiesel",HLOOKUP(K$4,'Inflated Bid Prices After Tax'!$B$234:$I$240,4,FALSE),IF(K$4="LNG",HLOOKUP(K$4,'Inflated Bid Prices After Tax'!$B$234:$I$240,4,FALSE),IF(K$4="Bunker",HLOOKUP(K$4,'Inflated Bid Prices After Tax'!$B$234:$I$240,4,FALSE),IF(K$4="LFO Diesel",HLOOKUP(K$4,'Inflated Bid Prices After Tax'!$B$234:$I$240,4,FALSE),0))))))))</f>
        <v>0</v>
      </c>
      <c r="O30" s="544">
        <f t="shared" si="10"/>
        <v>0</v>
      </c>
      <c r="P30" s="139"/>
      <c r="Q30" s="606">
        <f>IF(Q$4="Hydro",VLOOKUP($D30,'Inflated Bid Prices After Tax'!$AB$15:$AI$115,2,FALSE),IF(Q$4="Solar",VLOOKUP($D30,'Inflated Bid Prices After Tax'!$AB$15:$AI$115,3,FALSE),IF(Q$4="Biomass",VLOOKUP($D30,'Inflated Bid Prices After Tax'!$AB$15:$AI$115,4,FALSE),IF(Q$4="Biodiesel",VLOOKUP($D30,'Inflated Bid Prices After Tax'!$AB$15:$AI$115,5,FALSE),IF(Q$4="LNG",VLOOKUP($D30,'Inflated Bid Prices After Tax'!$AB$15:$AI$115,6,FALSE),IF(Q$4="Bunker",VLOOKUP($D30,'Inflated Bid Prices After Tax'!$AB$15:$AI$115,7,FALSE),IF(Q$4="LFO Diesel",VLOOKUP($D30,'Inflated Bid Prices After Tax'!$AB$15:$AI$115,8,FALSE),0)))))))</f>
        <v>0</v>
      </c>
      <c r="R30" s="607">
        <f>IF(Q$4="Hydro",VLOOKUP($D30,'Inflated Bid Prices After Tax'!$AB$121:$AI$221,2,FALSE),IF(Q$4="Solar",VLOOKUP($D30,'Inflated Bid Prices After Tax'!$AB$121:$AI$221,3,FALSE),IF(Q$79="Biomass",VLOOKUP($D30,'Inflated Bid Prices After Tax'!$AB$121:$AI$221,4,FALSE),IF(Q$4="Biodiesel",VLOOKUP($D30,'Inflated Bid Prices After Tax'!$AB$121:$AI$221,5,FALSE),IF(Q$4="LNG",VLOOKUP($D30,'Inflated Bid Prices After Tax'!$AB$121:$AI$221,6,FALSE),IF(Q$4="Bunker",VLOOKUP($D30,'Inflated Bid Prices After Tax'!$AB$121:$AI$221,7,FALSE),IF(Q$4="LFO Diesel",VLOOKUP($D30,'Inflated Bid Prices After Tax'!$AB$121:$AI$221,8,FALSE),0)))))))</f>
        <v>0</v>
      </c>
      <c r="S30" s="607">
        <f>IF($D30=0,0,IF(Q$4="Hydro",HLOOKUP(Q$4,'Inflated Bid Prices After Tax'!$B$224:$I$232,6,FALSE),IF(Q$4="Solar",HLOOKUP(Q$4,'Inflated Bid Prices After Tax'!$B$224:$I$232,6,FALSE),IF(Q$4="Biomass",HLOOKUP(Q$4,'Inflated Bid Prices After Tax'!$B$224:$I$232,6,FALSE),IF(Q$4="Biodiesel",HLOOKUP(Q$4,'Inflated Bid Prices After Tax'!$B$224:$I$232,6,FALSE),IF(Q$4="LNG",HLOOKUP(Q$4,'Inflated Bid Prices After Tax'!$B$224:$I$232,6,FALSE),IF(Q$4="Bunker",HLOOKUP(Q$4,'Inflated Bid Prices After Tax'!$B$224:$I$232,6,FALSE),IF(Q$4="LFO Diesel",HLOOKUP(Q$4,'Inflated Bid Prices After Tax'!$B$224:$I$232,6,FALSE),0))))))))</f>
        <v>0</v>
      </c>
      <c r="T30" s="607">
        <f>IF($D30=0,0,IF(Q$4="Hydro",HLOOKUP(Q$4,'Inflated Bid Prices After Tax'!$B$234:$I$240,4,FALSE),IF(Q$4="Solar",HLOOKUP(Q$4,'Inflated Bid Prices After Tax'!$B$234:$I$240,4,FALSE),IF(Q$4="Biomass",HLOOKUP(Q$4,'Inflated Bid Prices After Tax'!$B$234:$I$240,4,FALSE),IF(Q$4="Biodiesel",HLOOKUP(Q$4,'Inflated Bid Prices After Tax'!$B$234:$I$240,4,FALSE),IF(Q$4="LNG",HLOOKUP(Q$4,'Inflated Bid Prices After Tax'!$B$234:$I$240,4,FALSE),IF(Q$4="Bunker",HLOOKUP(Q$4,'Inflated Bid Prices After Tax'!$B$234:$I$240,4,FALSE),IF(Q$4="LFO Diesel",HLOOKUP(Q$4,'Inflated Bid Prices After Tax'!$B$234:$I$240,4,FALSE),0))))))))</f>
        <v>0</v>
      </c>
      <c r="U30" s="608">
        <f t="shared" si="11"/>
        <v>0</v>
      </c>
      <c r="V30" s="139"/>
      <c r="W30" s="566">
        <f>IF(W$4="Hydro",VLOOKUP($E30,'Inflated Bid Prices After Tax'!$AB$15:$AI$115,2,FALSE),IF(W$4="Solar",VLOOKUP($E30,'Inflated Bid Prices After Tax'!$AB$15:$AI$115,3,FALSE),IF(W$4="Biomass",VLOOKUP($E30,'Inflated Bid Prices After Tax'!$AB$15:$AI$115,4,FALSE),IF(W$4="Biodiesel",VLOOKUP($E30,'Inflated Bid Prices After Tax'!$AB$15:$AI$115,5,FALSE),IF(W$4="LNG",VLOOKUP($E30,'Inflated Bid Prices After Tax'!$AB$15:$AI$115,6,FALSE),IF(W$4="Bunker",VLOOKUP($E30,'Inflated Bid Prices After Tax'!$AB$15:$AI$115,7,FALSE),IF(W$4="LFO Diesel",VLOOKUP($E30,'Inflated Bid Prices After Tax'!$AB$15:$AI$115,8,FALSE),0)))))))</f>
        <v>0</v>
      </c>
      <c r="X30" s="567">
        <f>IF(W$4="Hydro",VLOOKUP($E30,'Inflated Bid Prices After Tax'!$AB$121:$AI$221,2,FALSE),IF(W$4="Solar",VLOOKUP($E30,'Inflated Bid Prices After Tax'!$AB$121:$AI$221,3,FALSE),IF(W$4="Biomass",VLOOKUP($E30,'Inflated Bid Prices After Tax'!$AB$121:$AI$221,4,FALSE),IF(W$4="Biodiesel",VLOOKUP($E30,'Inflated Bid Prices After Tax'!$AB$121:$AI$221,5,FALSE),IF(W$4="LNG",VLOOKUP($E30,'Inflated Bid Prices After Tax'!$AB$121:$AI$221,6,FALSE),IF(W$4="Bunker",VLOOKUP($E30,'Inflated Bid Prices After Tax'!$AB$121:$AI$221,7,FALSE),IF(W$4="LFO Diesel",VLOOKUP($E30,'Inflated Bid Prices After Tax'!$AB$121:$AI$221,8,FALSE),0)))))))</f>
        <v>0</v>
      </c>
      <c r="Y30" s="567">
        <f>IF($E30=0,0,IF(W$4="Hydro",HLOOKUP(W$4,'Inflated Bid Prices After Tax'!$B$224:$I$232,6,FALSE),IF(W$4="Solar",HLOOKUP(W$4,'Inflated Bid Prices After Tax'!$B$224:$I$232,6,FALSE),IF(W$4="Biomass",HLOOKUP(W$4,'Inflated Bid Prices After Tax'!$B$224:$I$232,6,FALSE),IF(W$4="Biodiesel",HLOOKUP(W$4,'Inflated Bid Prices After Tax'!$B$224:$I$232,6,FALSE),IF(W$4="LNG",HLOOKUP(W$4,'Inflated Bid Prices After Tax'!$B$224:$I$232,6,FALSE),IF(W$4="Bunker",HLOOKUP(W$4,'Inflated Bid Prices After Tax'!$B$224:$I$232,6,FALSE),IF(W$4="LFO Diesel",HLOOKUP(W$4,'Inflated Bid Prices After Tax'!$B$224:$I$232,6,FALSE),0))))))))</f>
        <v>0</v>
      </c>
      <c r="Z30" s="567">
        <f>IF($E30=0,0,IF(W$4="Hydro",HLOOKUP(W$4,'Inflated Bid Prices After Tax'!$B$234:$I$240,4,FALSE),IF(W$4="Solar",HLOOKUP(W$4,'Inflated Bid Prices After Tax'!$B$234:$I$240,4,FALSE),IF(W$4="Biomass",HLOOKUP(W$4,'Inflated Bid Prices After Tax'!$B$234:$I$240,4,FALSE),IF(W$4="Biodiesel",HLOOKUP(W$4,'Inflated Bid Prices After Tax'!$B$234:$I$240,4,FALSE),IF(W$4="LNG",HLOOKUP(W$4,'Inflated Bid Prices After Tax'!$B$234:$I$240,4,FALSE),IF(W$4="Bunker",HLOOKUP(W$4,'Inflated Bid Prices After Tax'!$B$234:$I$240,4,FALSE),IF(W$4="LFO Diesel",HLOOKUP(W$4,'Inflated Bid Prices After Tax'!$B$234:$I$240,4,FALSE),0))))))))</f>
        <v>0</v>
      </c>
      <c r="AA30" s="568">
        <f t="shared" si="12"/>
        <v>0</v>
      </c>
      <c r="AB30" s="139"/>
      <c r="AC30" s="686">
        <f>IF(AC$4="Hydro",VLOOKUP($F30,'Inflated Bid Prices After Tax'!$AB$15:$AI$115,2,FALSE),IF(AC$4="Solar",VLOOKUP($F30,'Inflated Bid Prices After Tax'!$AB$15:$AI$115,3,FALSE),IF(AC$4="Biomass",VLOOKUP($F30,'Inflated Bid Prices After Tax'!$AB$15:$AI$115,4,FALSE),IF(AC$4="Biodiesel",VLOOKUP($F30,'Inflated Bid Prices After Tax'!$AB$15:$AI$115,5,FALSE),IF(AC$4="LNG",VLOOKUP($F30,'Inflated Bid Prices After Tax'!$AB$15:$AI$115,6,FALSE),IF(AC$4="Bunker",VLOOKUP($F30,'Inflated Bid Prices After Tax'!$AB$15:$AI$115,7,FALSE),IF(AC$4="LFO Diesel",VLOOKUP($F30,'Inflated Bid Prices After Tax'!$AB$15:$AI$115,8,FALSE),0)))))))</f>
        <v>0</v>
      </c>
      <c r="AD30" s="687">
        <f>IF(AC$4="Hydro",VLOOKUP($F30,'Inflated Bid Prices After Tax'!$AB$121:$AI$221,2,FALSE),IF(AC$4="Solar",VLOOKUP($F30,'Inflated Bid Prices After Tax'!$AB$121:$AI$221,3,FALSE),IF(AC$4="Biomass",VLOOKUP($F30,'Inflated Bid Prices After Tax'!$AB$121:$AI$221,4,FALSE),IF(AC$4="Biodiesel",VLOOKUP($F30,'Inflated Bid Prices After Tax'!$AB$121:$AI$221,5,FALSE),IF(AC$4="LNG",VLOOKUP($F30,'Inflated Bid Prices After Tax'!$AB$121:$AI$221,6,FALSE),IF(AC$4="Bunker",VLOOKUP($F30,'Inflated Bid Prices After Tax'!$AB$121:$AI$221,7,FALSE),IF(AC$4="LFO Diesel",VLOOKUP($F30,'Inflated Bid Prices After Tax'!$AB$121:$AI$221,8,FALSE),0)))))))</f>
        <v>0</v>
      </c>
      <c r="AE30" s="687">
        <f>IF($F30=0,0,IF(AC$4="Hydro",HLOOKUP(AC$4,'Inflated Bid Prices After Tax'!$B$224:$I$232,6,FALSE),IF(AC$4="Solar",HLOOKUP(AC$4,'Inflated Bid Prices After Tax'!$B$224:$I$232,6,FALSE),IF(AC$4="Biomass",HLOOKUP(AC$4,'Inflated Bid Prices After Tax'!$B$224:$I$232,6,FALSE),IF(AC$4="Biodiesel",HLOOKUP(AC$4,'Inflated Bid Prices After Tax'!$B$224:$I$232,6,FALSE),IF(AC$4="LNG",HLOOKUP(AC$4,'Inflated Bid Prices After Tax'!$B$224:$I$232,6,FALSE),IF(AC$4="Bunker",HLOOKUP(AC$4,'Inflated Bid Prices After Tax'!$B$224:$I$232,6,FALSE),IF(AC$4="LFO Diesel",HLOOKUP(AC$4,'Inflated Bid Prices After Tax'!$B$224:$I$232,6,FALSE),0))))))))</f>
        <v>0</v>
      </c>
      <c r="AF30" s="687">
        <f>IF($F30=0,0,IF(AC$4="Hydro",HLOOKUP(AC$4,'Inflated Bid Prices After Tax'!$B$234:$I$240,4,FALSE),IF(AC$4="Solar",HLOOKUP(AC$4,'Inflated Bid Prices After Tax'!$B$234:$I$240,4,FALSE),IF(AC$4="Biomass",HLOOKUP(AC$4,'Inflated Bid Prices After Tax'!$B$234:$I$240,4,FALSE),IF(AC$4="Biodiesel",HLOOKUP(AC$4,'Inflated Bid Prices After Tax'!$B$234:$I$240,4,FALSE),IF(AC$4="LNG",HLOOKUP(AC$4,'Inflated Bid Prices After Tax'!$B$234:$I$240,4,FALSE),IF(AC$4="Bunker",HLOOKUP(AC$4,'Inflated Bid Prices After Tax'!$B$234:$I$240,4,FALSE),IF(AC$4="LFO Diesel",HLOOKUP(AC$4,'Inflated Bid Prices After Tax'!$B$234:$I$240,4,FALSE),0))))))))</f>
        <v>0</v>
      </c>
      <c r="AG30" s="688">
        <f t="shared" si="13"/>
        <v>0</v>
      </c>
      <c r="AH30" s="139"/>
      <c r="AI30" s="590">
        <f>IF(AI$4="Hydro",VLOOKUP($G30,'Inflated Bid Prices After Tax'!$AB$15:$AI$115,2,FALSE),IF(AI$4="Solar",VLOOKUP($G30,'Inflated Bid Prices After Tax'!$AB$15:$AI$115,3,FALSE),IF(AI$4="Biomass",VLOOKUP($G30,'Inflated Bid Prices After Tax'!$AB$15:$AI$115,4,FALSE),IF(AI$4="Biodiesel",VLOOKUP($G30,'Inflated Bid Prices After Tax'!$AB$15:$AI$115,5,FALSE),IF(AI$4="LNG",VLOOKUP($G30,'Inflated Bid Prices After Tax'!$AB$15:$AI$115,6,FALSE),IF(AI$4="Bunker",VLOOKUP($G30,'Inflated Bid Prices After Tax'!$AB$15:$AI$115,7,FALSE),IF(AI$4="LFO Diesel",VLOOKUP($G30,'Inflated Bid Prices After Tax'!$AB$15:$AI$115,8,FALSE),0)))))))</f>
        <v>0</v>
      </c>
      <c r="AJ30" s="591">
        <f>IF(AI$4="Hydro",VLOOKUP($G30,'Inflated Bid Prices After Tax'!$AB$121:$AI$221,2,FALSE),IF(AI$4="Solar",VLOOKUP($G30,'Inflated Bid Prices After Tax'!$AB$121:$AI$221,3,FALSE),IF(AI$4="Biomass",VLOOKUP($G30,'Inflated Bid Prices After Tax'!$AB$121:$AI$221,4,FALSE),IF(AI$4="Biodiesel",VLOOKUP($G30,'Inflated Bid Prices After Tax'!$AB$121:$AI$221,5,FALSE),IF(AI$4="LNG",VLOOKUP($G30,'Inflated Bid Prices After Tax'!$AB$121:$AI$221,6,FALSE),IF(AI$4="Bunker",VLOOKUP($G30,'Inflated Bid Prices After Tax'!$AB$121:$AI$221,7,FALSE),IF(AI$4="LFO Diesel",VLOOKUP($G30,'Inflated Bid Prices After Tax'!$AB$121:$AI$221,8,FALSE),0)))))))</f>
        <v>0</v>
      </c>
      <c r="AK30" s="591">
        <f>IF($G30=0,0,IF(AI$4="Hydro",HLOOKUP(AI$4,'Inflated Bid Prices After Tax'!$B$224:$I$232,6,FALSE),IF(AI$4="Solar",HLOOKUP(AI$4,'Inflated Bid Prices After Tax'!$B$224:$I$232,6,FALSE),IF(AI$4="Biomass",HLOOKUP(AI$4,'Inflated Bid Prices After Tax'!$B$224:$I$232,6,FALSE),IF(AI$4="Biodiesel",HLOOKUP(AI$4,'Inflated Bid Prices After Tax'!$B$224:$I$232,6,FALSE),IF(AI$4="LNG",HLOOKUP(AI$4,'Inflated Bid Prices After Tax'!$B$224:$I$232,6,FALSE),IF(AI$4="Bunker",HLOOKUP(AI$4,'Inflated Bid Prices After Tax'!$B$224:$I$232,6,FALSE),IF(AI$4="LFO Diesel",HLOOKUP(AI$4,'Inflated Bid Prices After Tax'!$B$224:$I$232,6,FALSE),0))))))))</f>
        <v>0</v>
      </c>
      <c r="AL30" s="591">
        <f>IF($G30=0,0,IF(AI$4="Hydro",HLOOKUP(AI$4,'Inflated Bid Prices After Tax'!$B$234:$I$240,4,FALSE),IF(AI$4="Solar",HLOOKUP(AI$4,'Inflated Bid Prices After Tax'!$B$234:$I$240,4,FALSE),IF(AI$4="Biomass",HLOOKUP(AI$4,'Inflated Bid Prices After Tax'!$B$234:$I$240,4,FALSE),IF(AI$4="Biodiesel",HLOOKUP(AI$4,'Inflated Bid Prices After Tax'!$B$234:$I$240,4,FALSE),IF(AI$4="LNG",HLOOKUP(AI$4,'Inflated Bid Prices After Tax'!$B$234:$I$240,4,FALSE),IF(AI$4="Bunker",HLOOKUP(AI$4,'Inflated Bid Prices After Tax'!$B$234:$I$240,4,FALSE),IF(AI$4="LFO Diesel",HLOOKUP(AI$4,'Inflated Bid Prices After Tax'!$B$234:$I$240,4,FALSE),0))))))))</f>
        <v>0</v>
      </c>
      <c r="AM30" s="592">
        <f t="shared" si="14"/>
        <v>0</v>
      </c>
      <c r="AN30" s="139"/>
      <c r="AO30" s="598">
        <f>IF(AO$4="Hydro",VLOOKUP($H30,'Inflated Bid Prices After Tax'!$AB$15:$AI$115,2,FALSE),IF(AO$4="Solar",VLOOKUP($H30,'Inflated Bid Prices After Tax'!$AB$15:$AI$115,3,FALSE),IF(AO$4="Biomass",VLOOKUP($H30,'Inflated Bid Prices After Tax'!$AB$15:$AI$115,4,FALSE),IF(AO$4="Biodiesel",VLOOKUP($H30,'Inflated Bid Prices After Tax'!$AB$15:$AI$115,5,FALSE),IF(AO$4="LNG",VLOOKUP($H30,'Inflated Bid Prices After Tax'!$AB$15:$AI$115,6,FALSE),IF(AO$4="Bunker",VLOOKUP($H30,'Inflated Bid Prices After Tax'!$AB$15:$AI$115,7,FALSE),IF(AO$4="LFO Diesel",VLOOKUP($H30,'Inflated Bid Prices After Tax'!$AB$15:$AI$115,8,FALSE),0)))))))</f>
        <v>0</v>
      </c>
      <c r="AP30" s="309">
        <f>IF(AO$4="Hydro",VLOOKUP($H30,'Inflated Bid Prices After Tax'!$AB$121:$AI$221,2,FALSE),IF(AO$4="Solar",VLOOKUP($H30,'Inflated Bid Prices After Tax'!$AB$121:$AI$221,3,FALSE),IF(AO$4="Biomass",VLOOKUP($H30,'Inflated Bid Prices After Tax'!$AB$121:$AI$221,4,FALSE),IF(AO$4="Biodiesel",VLOOKUP($H30,'Inflated Bid Prices After Tax'!$AB$121:$AI$221,5,FALSE),IF(AO$4="LNG",VLOOKUP($H30,'Inflated Bid Prices After Tax'!$AB$121:$AI$221,6,FALSE),IF(AO$4="Bunker",VLOOKUP($H30,'Inflated Bid Prices After Tax'!$AB$121:$AI$221,7,FALSE),IF(AO$4="LFO Diesel",VLOOKUP($H30,'Inflated Bid Prices After Tax'!$AB$121:$AI$221,8,FALSE),0)))))))</f>
        <v>0</v>
      </c>
      <c r="AQ30" s="309">
        <f>IF($H30=0,0,IF(AO$4="Hydro",HLOOKUP(AO$4,'Inflated Bid Prices After Tax'!$B$224:$I$232,6,FALSE),IF(AO$4="Solar",HLOOKUP(AO$4,'Inflated Bid Prices After Tax'!$B$224:$I$232,6,FALSE),IF(AO$4="Biomass",HLOOKUP(AO$4,'Inflated Bid Prices After Tax'!$B$224:$I$232,6,FALSE),IF(AO$4="Biodiesel",HLOOKUP(AO$4,'Inflated Bid Prices After Tax'!$B$224:$I$232,6,FALSE),IF(AO$4="LNG",HLOOKUP(AO$4,'Inflated Bid Prices After Tax'!$B$224:$I$232,6,FALSE),IF(AO$4="Bunker",HLOOKUP(AO$4,'Inflated Bid Prices After Tax'!$B$224:$I$232,6,FALSE),IF(AO$4="LFO Diesel",HLOOKUP(AO$4,'Inflated Bid Prices After Tax'!$B$224:$I$232,6,FALSE),0))))))))</f>
        <v>0</v>
      </c>
      <c r="AR30" s="309">
        <f>IF($H30=0,0,IF(AO$4="Hydro",HLOOKUP(AO$4,'Inflated Bid Prices After Tax'!$B$234:$I$240,4,FALSE),IF(AO$4="Solar",HLOOKUP(AO$4,'Inflated Bid Prices After Tax'!$B$234:$I$240,4,FALSE),IF(AO$4="Biomass",HLOOKUP(AO$4,'Inflated Bid Prices After Tax'!$B$234:$I$240,4,FALSE),IF(AO$4="Biodiesel",HLOOKUP(AO$4,'Inflated Bid Prices After Tax'!$B$234:$I$240,4,FALSE),IF(AO$4="LNG",HLOOKUP(AO$4,'Inflated Bid Prices After Tax'!$B$234:$I$240,4,FALSE),IF(AO$4="Bunker",HLOOKUP(AO$4,'Inflated Bid Prices After Tax'!$B$234:$I$240,4,FALSE),IF(AO$4="LFO Diesel",HLOOKUP(AO$4,'Inflated Bid Prices After Tax'!$B$234:$I$240,4,FALSE),0))))))))</f>
        <v>0</v>
      </c>
      <c r="AS30" s="298">
        <f t="shared" si="15"/>
        <v>0</v>
      </c>
      <c r="AT30" s="139"/>
      <c r="AU30" s="606">
        <f>IF(AU$4="Hydro",VLOOKUP($I30,'Inflated Bid Prices After Tax'!$AB$15:$AI$115,2,FALSE),IF(AU$4="Solar",VLOOKUP($I30,'Inflated Bid Prices After Tax'!$AB$15:$AI$115,3,FALSE),IF(AU$4="Biomass",VLOOKUP($I30,'Inflated Bid Prices After Tax'!$AB$15:$AI$115,4,FALSE),IF(AU$4="Biodiesel",VLOOKUP($I30,'Inflated Bid Prices After Tax'!$AB$15:$AI$115,5,FALSE),IF(AU$4="LNG",VLOOKUP($I30,'Inflated Bid Prices After Tax'!$AB$15:$AI$115,6,FALSE),IF(AU$4="Bunker",VLOOKUP($I30,'Inflated Bid Prices After Tax'!$AB$15:$AI$115,7,FALSE),IF(AU$4="LFO Diesel",VLOOKUP($I30,'Inflated Bid Prices After Tax'!$AB$15:$AI$115,8,FALSE),0)))))))</f>
        <v>0</v>
      </c>
      <c r="AV30" s="607">
        <f>IF(AU$4="Hydro",VLOOKUP($I30,'Inflated Bid Prices After Tax'!$AB$121:$AI$221,2,FALSE),IF(AU$4="Solar",VLOOKUP($I30,'Inflated Bid Prices After Tax'!$AB$121:$AI$221,3,FALSE),IF(AU$4="Biomass",VLOOKUP($I30,'Inflated Bid Prices After Tax'!$AB$121:$AI$221,4,FALSE),IF(AU$4="Biodiesel",VLOOKUP($I30,'Inflated Bid Prices After Tax'!$AB$121:$AI$221,5,FALSE),IF(AU$4="LNG",VLOOKUP($I30,'Inflated Bid Prices After Tax'!$AB$121:$AI$221,6,FALSE),IF(AU$4="Bunker",VLOOKUP($I30,'Inflated Bid Prices After Tax'!$AB$121:$AI$221,7,FALSE),IF(AU$4="LFO Diesel",VLOOKUP($I30,'Inflated Bid Prices After Tax'!$AB$121:$AI$221,8,FALSE),0)))))))</f>
        <v>0</v>
      </c>
      <c r="AW30" s="607">
        <f>IF($I30=0,0,IF(AU$4="Hydro",HLOOKUP(AU$4,'Inflated Bid Prices After Tax'!$B$224:$I$232,6,FALSE),IF(AU$4="Solar",HLOOKUP(AU$4,'Inflated Bid Prices After Tax'!$B$224:$I$232,6,FALSE),IF(AU$4="Biomass",HLOOKUP(AU$4,'Inflated Bid Prices After Tax'!$B$224:$I$232,6,FALSE),IF(AU$4="Biodiesel",HLOOKUP(AU$4,'Inflated Bid Prices After Tax'!$B$224:$I$232,6,FALSE),IF(AU$4="LNG",HLOOKUP(AU$4,'Inflated Bid Prices After Tax'!$B$224:$I$232,6,FALSE),IF(AU$4="Bunker",HLOOKUP(AU$4,'Inflated Bid Prices After Tax'!$B$224:$I$232,6,FALSE),IF(AU$4="LFO Diesel",HLOOKUP(AU$4,'Inflated Bid Prices After Tax'!$B$224:$I$232,6,FALSE),0))))))))</f>
        <v>0</v>
      </c>
      <c r="AX30" s="607">
        <f>IF($I30=0,0,IF(AU$4="Hydro",HLOOKUP(AU$4,'Inflated Bid Prices After Tax'!$B$234:$I$240,4,FALSE),IF(AU$4="Solar",HLOOKUP(AU$4,'Inflated Bid Prices After Tax'!$B$234:$I$240,4,FALSE),IF(AU$4="Biomass",HLOOKUP(AU$4,'Inflated Bid Prices After Tax'!$B$234:$I$240,4,FALSE),IF(AU$4="Biodiesel",HLOOKUP(AU$4,'Inflated Bid Prices After Tax'!$B$234:$I$240,4,FALSE),IF(AU$4="LNG",HLOOKUP(AU$4,'Inflated Bid Prices After Tax'!$B$234:$I$240,4,FALSE),IF(AU$4="Bunker",HLOOKUP(AU$4,'Inflated Bid Prices After Tax'!$B$234:$I$240,4,FALSE),IF(AU$4="LFO Diesel",HLOOKUP(AU$4,'Inflated Bid Prices After Tax'!$B$234:$I$240,4,FALSE),0))))))))</f>
        <v>0</v>
      </c>
      <c r="AY30" s="608">
        <f t="shared" si="16"/>
        <v>0</v>
      </c>
      <c r="AZ30" s="139"/>
      <c r="BA30" s="106"/>
      <c r="BB30" s="648" t="s">
        <v>45</v>
      </c>
      <c r="BC30" s="657">
        <f>IF(C30=0,O30,O30*'Available Energy and Dispatch'!N38*1000)</f>
        <v>0</v>
      </c>
      <c r="BD30" s="657">
        <f>IF(D30=0,U30,U30*'Available Energy and Dispatch'!O38*1000)</f>
        <v>0</v>
      </c>
      <c r="BE30" s="657">
        <f>IF(E30=0,AA30,AA30*'Available Energy and Dispatch'!P38*1000)</f>
        <v>0</v>
      </c>
      <c r="BF30" s="657">
        <f>IF(F30=0,AG30,AG30*'Available Energy and Dispatch'!Q38*1000)</f>
        <v>0</v>
      </c>
      <c r="BG30" s="657">
        <f>IF(G30=0,AM30,AM30*'Available Energy and Dispatch'!R38*1000)</f>
        <v>0</v>
      </c>
      <c r="BH30" s="657">
        <f>IF(H30=0,AS30,AS30*'Available Energy and Dispatch'!S38*1000)</f>
        <v>0</v>
      </c>
      <c r="BI30" s="657">
        <f>IF(I30=0,AY30,AY30*'Available Energy and Dispatch'!T38*1000)</f>
        <v>0</v>
      </c>
      <c r="BJ30" s="663">
        <f>SUM(BC30:BI30)</f>
        <v>0</v>
      </c>
      <c r="BK30" s="655"/>
    </row>
    <row r="31" spans="2:63" x14ac:dyDescent="0.25">
      <c r="B31" s="530" t="s">
        <v>46</v>
      </c>
      <c r="C31" s="523">
        <f>ROUND(IFERROR(('Available Energy and Dispatch'!N39/((IF(C$5="Solar",(SUMIFS('Dependable Capacity'!$F$9:$F$14,'Dependable Capacity'!$C$9:$C$14,$B$22)*'Available Energy and Dispatch'!$C39),HLOOKUP(C$5,'Dependable Capacity'!$I$3:$P$9,4,FALSE)*'Available Energy and Dispatch'!$C39))))/C$6,0),2)</f>
        <v>0</v>
      </c>
      <c r="D31" s="523">
        <f>ROUND(IFERROR(('Available Energy and Dispatch'!O39/((IF(D$5="Solar",(SUMIFS('Dependable Capacity'!$F$9:$F$14,'Dependable Capacity'!$C$9:$C$14,$B$22)*'Available Energy and Dispatch'!$C39),HLOOKUP(D$5,'Dependable Capacity'!$I$3:$P$9,4,FALSE)*'Available Energy and Dispatch'!$C39))))/D$6,0),2)</f>
        <v>0</v>
      </c>
      <c r="E31" s="523">
        <f>ROUND(IFERROR(('Available Energy and Dispatch'!P39/((IF(E$5="Solar",(SUMIFS('Dependable Capacity'!$F$9:$F$14,'Dependable Capacity'!$C$9:$C$14,$B$22)*'Available Energy and Dispatch'!$C39),HLOOKUP(E$5,'Dependable Capacity'!$I$3:$P$9,4,FALSE)*'Available Energy and Dispatch'!$C39))))/E$6,0),2)</f>
        <v>0</v>
      </c>
      <c r="F31" s="523">
        <f>ROUND(IFERROR(('Available Energy and Dispatch'!Q39/((IF(F$5="Solar",(SUMIFS('Dependable Capacity'!$F$9:$F$14,'Dependable Capacity'!$C$9:$C$14,$B$22)*'Available Energy and Dispatch'!$C39),HLOOKUP(F$5,'Dependable Capacity'!$I$3:$P$9,4,FALSE)*'Available Energy and Dispatch'!$C39))))/F$6,0),2)</f>
        <v>0</v>
      </c>
      <c r="G31" s="523">
        <f>ROUND(IFERROR(('Available Energy and Dispatch'!R39/((IF(G$5="Solar",(SUMIFS('Dependable Capacity'!$F$9:$F$14,'Dependable Capacity'!$C$9:$C$14,$B$22)*'Available Energy and Dispatch'!$C39),HLOOKUP(G$5,'Dependable Capacity'!$I$3:$P$9,4,FALSE)*'Available Energy and Dispatch'!$C39))))/G$6,0),2)</f>
        <v>0</v>
      </c>
      <c r="H31" s="523">
        <f>ROUND(IFERROR(('Available Energy and Dispatch'!S39/((IF(H$5="Solar",(SUMIFS('Dependable Capacity'!$F$9:$F$14,'Dependable Capacity'!$C$9:$C$14,$B$22)*'Available Energy and Dispatch'!$C39),HLOOKUP(H$5,'Dependable Capacity'!$I$3:$P$9,4,FALSE)*'Available Energy and Dispatch'!$C39))))/H$6,0),2)</f>
        <v>0</v>
      </c>
      <c r="I31" s="524">
        <f>ROUND(IFERROR(('Available Energy and Dispatch'!T39/((IF(I$5="Solar",(SUMIFS('Dependable Capacity'!$F$9:$F$14,'Dependable Capacity'!$C$9:$C$14,$B$22)*'Available Energy and Dispatch'!$C39),HLOOKUP(I$5,'Dependable Capacity'!$I$3:$P$9,4,FALSE)*'Available Energy and Dispatch'!$C39))))/I$6,0),2)</f>
        <v>0</v>
      </c>
      <c r="J31" s="106"/>
      <c r="K31" s="542">
        <f>IF(K$4="Hydro",VLOOKUP($C31,'Inflated Bid Prices After Tax'!$AB$15:$AI$115,2,FALSE),IF(K$4="Solar",VLOOKUP($C31,'Inflated Bid Prices After Tax'!$AB$15:$AI$115,3,FALSE),IF(K$4="Biomass",VLOOKUP($C31,'Inflated Bid Prices After Tax'!$AB$15:$AI$115,4,FALSE),IF(K$4="Biodiesel",VLOOKUP($C31,'Inflated Bid Prices After Tax'!$AB$15:$AI$115,5,FALSE),IF(K$4="LNG",VLOOKUP($C31,'Inflated Bid Prices After Tax'!$AB$15:$AI$115,6,FALSE),IF(K$4="Bunker",VLOOKUP($C31,'Inflated Bid Prices After Tax'!$AB$15:$AI$115,7,FALSE),IF(K$4="LFO Diesel",VLOOKUP($C31,'Inflated Bid Prices After Tax'!$AB$15:$AI$115,8,FALSE),0)))))))</f>
        <v>0</v>
      </c>
      <c r="L31" s="543">
        <f>IF(K$4="Hydro",VLOOKUP($C31,'Inflated Bid Prices After Tax'!$AB$121:$AI$221,2,FALSE),IF(K$4="Solar",VLOOKUP($C31,'Inflated Bid Prices After Tax'!$AB$121:$AI$221,3,FALSE),IF(K$4="Biomass",VLOOKUP($C31,'Inflated Bid Prices After Tax'!$AB$121:$AI$221,4,FALSE),IF(K$4="Biodiesel",VLOOKUP($C31,'Inflated Bid Prices After Tax'!$AB$121:$AI$221,5,FALSE),IF(K$4="LNG",VLOOKUP($C31,'Inflated Bid Prices After Tax'!$AB$121:$AI$221,6,FALSE),IF(K$4="Bunker",VLOOKUP($C31,'Inflated Bid Prices After Tax'!$AB$121:$AI$221,7,FALSE),IF(K$4="LFO Diesel",VLOOKUP($C31,'Inflated Bid Prices After Tax'!$AB$121:$AI$221,8,FALSE),0)))))))</f>
        <v>0</v>
      </c>
      <c r="M31" s="543">
        <f>IF($C31=0,0,IF(K$4="Hydro",HLOOKUP(K$4,'Inflated Bid Prices After Tax'!$B$224:$I$232,6,FALSE),IF(K$4="Solar",HLOOKUP(K$4,'Inflated Bid Prices After Tax'!$B$224:$I$232,6,FALSE),IF(K$4="Biomass",HLOOKUP(K$4,'Inflated Bid Prices After Tax'!$B$224:$I$232,6,FALSE),IF(K$4="Biodiesel",HLOOKUP(K$4,'Inflated Bid Prices After Tax'!$B$224:$I$232,6,FALSE),IF(K$4="LNG",HLOOKUP(K$4,'Inflated Bid Prices After Tax'!$B$224:$I$232,6,FALSE),IF(K$4="Bunker",HLOOKUP(K$4,'Inflated Bid Prices After Tax'!$B$224:$I$232,6,FALSE),IF(K$4="LFO Diesel",HLOOKUP(K$4,'Inflated Bid Prices After Tax'!$B$224:$I$232,6,FALSE),0))))))))</f>
        <v>0</v>
      </c>
      <c r="N31" s="543">
        <f>IF($C31=0,0,IF(K$4="Hydro",HLOOKUP(K$4,'Inflated Bid Prices After Tax'!$B$234:$I$240,4,FALSE),IF(K$4="Solar",HLOOKUP(K$4,'Inflated Bid Prices After Tax'!$B$234:$I$240,4,FALSE),IF(K$4="Biomass",HLOOKUP(K$4,'Inflated Bid Prices After Tax'!$B$234:$I$240,4,FALSE),IF(K$4="Biodiesel",HLOOKUP(K$4,'Inflated Bid Prices After Tax'!$B$234:$I$240,4,FALSE),IF(K$4="LNG",HLOOKUP(K$4,'Inflated Bid Prices After Tax'!$B$234:$I$240,4,FALSE),IF(K$4="Bunker",HLOOKUP(K$4,'Inflated Bid Prices After Tax'!$B$234:$I$240,4,FALSE),IF(K$4="LFO Diesel",HLOOKUP(K$4,'Inflated Bid Prices After Tax'!$B$234:$I$240,4,FALSE),0))))))))</f>
        <v>0</v>
      </c>
      <c r="O31" s="544">
        <f t="shared" si="10"/>
        <v>0</v>
      </c>
      <c r="P31" s="139"/>
      <c r="Q31" s="606">
        <f>IF(Q$4="Hydro",VLOOKUP($D31,'Inflated Bid Prices After Tax'!$AB$15:$AI$115,2,FALSE),IF(Q$4="Solar",VLOOKUP($D31,'Inflated Bid Prices After Tax'!$AB$15:$AI$115,3,FALSE),IF(Q$4="Biomass",VLOOKUP($D31,'Inflated Bid Prices After Tax'!$AB$15:$AI$115,4,FALSE),IF(Q$4="Biodiesel",VLOOKUP($D31,'Inflated Bid Prices After Tax'!$AB$15:$AI$115,5,FALSE),IF(Q$4="LNG",VLOOKUP($D31,'Inflated Bid Prices After Tax'!$AB$15:$AI$115,6,FALSE),IF(Q$4="Bunker",VLOOKUP($D31,'Inflated Bid Prices After Tax'!$AB$15:$AI$115,7,FALSE),IF(Q$4="LFO Diesel",VLOOKUP($D31,'Inflated Bid Prices After Tax'!$AB$15:$AI$115,8,FALSE),0)))))))</f>
        <v>0</v>
      </c>
      <c r="R31" s="607">
        <f>IF(Q$4="Hydro",VLOOKUP($D31,'Inflated Bid Prices After Tax'!$AB$121:$AI$221,2,FALSE),IF(Q$4="Solar",VLOOKUP($D31,'Inflated Bid Prices After Tax'!$AB$121:$AI$221,3,FALSE),IF(Q$79="Biomass",VLOOKUP($D31,'Inflated Bid Prices After Tax'!$AB$121:$AI$221,4,FALSE),IF(Q$4="Biodiesel",VLOOKUP($D31,'Inflated Bid Prices After Tax'!$AB$121:$AI$221,5,FALSE),IF(Q$4="LNG",VLOOKUP($D31,'Inflated Bid Prices After Tax'!$AB$121:$AI$221,6,FALSE),IF(Q$4="Bunker",VLOOKUP($D31,'Inflated Bid Prices After Tax'!$AB$121:$AI$221,7,FALSE),IF(Q$4="LFO Diesel",VLOOKUP($D31,'Inflated Bid Prices After Tax'!$AB$121:$AI$221,8,FALSE),0)))))))</f>
        <v>0</v>
      </c>
      <c r="S31" s="607">
        <f>IF($D31=0,0,IF(Q$4="Hydro",HLOOKUP(Q$4,'Inflated Bid Prices After Tax'!$B$224:$I$232,6,FALSE),IF(Q$4="Solar",HLOOKUP(Q$4,'Inflated Bid Prices After Tax'!$B$224:$I$232,6,FALSE),IF(Q$4="Biomass",HLOOKUP(Q$4,'Inflated Bid Prices After Tax'!$B$224:$I$232,6,FALSE),IF(Q$4="Biodiesel",HLOOKUP(Q$4,'Inflated Bid Prices After Tax'!$B$224:$I$232,6,FALSE),IF(Q$4="LNG",HLOOKUP(Q$4,'Inflated Bid Prices After Tax'!$B$224:$I$232,6,FALSE),IF(Q$4="Bunker",HLOOKUP(Q$4,'Inflated Bid Prices After Tax'!$B$224:$I$232,6,FALSE),IF(Q$4="LFO Diesel",HLOOKUP(Q$4,'Inflated Bid Prices After Tax'!$B$224:$I$232,6,FALSE),0))))))))</f>
        <v>0</v>
      </c>
      <c r="T31" s="607">
        <f>IF($D31=0,0,IF(Q$4="Hydro",HLOOKUP(Q$4,'Inflated Bid Prices After Tax'!$B$234:$I$240,4,FALSE),IF(Q$4="Solar",HLOOKUP(Q$4,'Inflated Bid Prices After Tax'!$B$234:$I$240,4,FALSE),IF(Q$4="Biomass",HLOOKUP(Q$4,'Inflated Bid Prices After Tax'!$B$234:$I$240,4,FALSE),IF(Q$4="Biodiesel",HLOOKUP(Q$4,'Inflated Bid Prices After Tax'!$B$234:$I$240,4,FALSE),IF(Q$4="LNG",HLOOKUP(Q$4,'Inflated Bid Prices After Tax'!$B$234:$I$240,4,FALSE),IF(Q$4="Bunker",HLOOKUP(Q$4,'Inflated Bid Prices After Tax'!$B$234:$I$240,4,FALSE),IF(Q$4="LFO Diesel",HLOOKUP(Q$4,'Inflated Bid Prices After Tax'!$B$234:$I$240,4,FALSE),0))))))))</f>
        <v>0</v>
      </c>
      <c r="U31" s="608">
        <f t="shared" si="11"/>
        <v>0</v>
      </c>
      <c r="V31" s="139"/>
      <c r="W31" s="566">
        <f>IF(W$4="Hydro",VLOOKUP($E31,'Inflated Bid Prices After Tax'!$AB$15:$AI$115,2,FALSE),IF(W$4="Solar",VLOOKUP($E31,'Inflated Bid Prices After Tax'!$AB$15:$AI$115,3,FALSE),IF(W$4="Biomass",VLOOKUP($E31,'Inflated Bid Prices After Tax'!$AB$15:$AI$115,4,FALSE),IF(W$4="Biodiesel",VLOOKUP($E31,'Inflated Bid Prices After Tax'!$AB$15:$AI$115,5,FALSE),IF(W$4="LNG",VLOOKUP($E31,'Inflated Bid Prices After Tax'!$AB$15:$AI$115,6,FALSE),IF(W$4="Bunker",VLOOKUP($E31,'Inflated Bid Prices After Tax'!$AB$15:$AI$115,7,FALSE),IF(W$4="LFO Diesel",VLOOKUP($E31,'Inflated Bid Prices After Tax'!$AB$15:$AI$115,8,FALSE),0)))))))</f>
        <v>0</v>
      </c>
      <c r="X31" s="567">
        <f>IF(W$4="Hydro",VLOOKUP($E31,'Inflated Bid Prices After Tax'!$AB$121:$AI$221,2,FALSE),IF(W$4="Solar",VLOOKUP($E31,'Inflated Bid Prices After Tax'!$AB$121:$AI$221,3,FALSE),IF(W$4="Biomass",VLOOKUP($E31,'Inflated Bid Prices After Tax'!$AB$121:$AI$221,4,FALSE),IF(W$4="Biodiesel",VLOOKUP($E31,'Inflated Bid Prices After Tax'!$AB$121:$AI$221,5,FALSE),IF(W$4="LNG",VLOOKUP($E31,'Inflated Bid Prices After Tax'!$AB$121:$AI$221,6,FALSE),IF(W$4="Bunker",VLOOKUP($E31,'Inflated Bid Prices After Tax'!$AB$121:$AI$221,7,FALSE),IF(W$4="LFO Diesel",VLOOKUP($E31,'Inflated Bid Prices After Tax'!$AB$121:$AI$221,8,FALSE),0)))))))</f>
        <v>0</v>
      </c>
      <c r="Y31" s="567">
        <f>IF($E31=0,0,IF(W$4="Hydro",HLOOKUP(W$4,'Inflated Bid Prices After Tax'!$B$224:$I$232,6,FALSE),IF(W$4="Solar",HLOOKUP(W$4,'Inflated Bid Prices After Tax'!$B$224:$I$232,6,FALSE),IF(W$4="Biomass",HLOOKUP(W$4,'Inflated Bid Prices After Tax'!$B$224:$I$232,6,FALSE),IF(W$4="Biodiesel",HLOOKUP(W$4,'Inflated Bid Prices After Tax'!$B$224:$I$232,6,FALSE),IF(W$4="LNG",HLOOKUP(W$4,'Inflated Bid Prices After Tax'!$B$224:$I$232,6,FALSE),IF(W$4="Bunker",HLOOKUP(W$4,'Inflated Bid Prices After Tax'!$B$224:$I$232,6,FALSE),IF(W$4="LFO Diesel",HLOOKUP(W$4,'Inflated Bid Prices After Tax'!$B$224:$I$232,6,FALSE),0))))))))</f>
        <v>0</v>
      </c>
      <c r="Z31" s="567">
        <f>IF($E31=0,0,IF(W$4="Hydro",HLOOKUP(W$4,'Inflated Bid Prices After Tax'!$B$234:$I$240,4,FALSE),IF(W$4="Solar",HLOOKUP(W$4,'Inflated Bid Prices After Tax'!$B$234:$I$240,4,FALSE),IF(W$4="Biomass",HLOOKUP(W$4,'Inflated Bid Prices After Tax'!$B$234:$I$240,4,FALSE),IF(W$4="Biodiesel",HLOOKUP(W$4,'Inflated Bid Prices After Tax'!$B$234:$I$240,4,FALSE),IF(W$4="LNG",HLOOKUP(W$4,'Inflated Bid Prices After Tax'!$B$234:$I$240,4,FALSE),IF(W$4="Bunker",HLOOKUP(W$4,'Inflated Bid Prices After Tax'!$B$234:$I$240,4,FALSE),IF(W$4="LFO Diesel",HLOOKUP(W$4,'Inflated Bid Prices After Tax'!$B$234:$I$240,4,FALSE),0))))))))</f>
        <v>0</v>
      </c>
      <c r="AA31" s="568">
        <f t="shared" si="12"/>
        <v>0</v>
      </c>
      <c r="AB31" s="139"/>
      <c r="AC31" s="686">
        <f>IF(AC$4="Hydro",VLOOKUP($F31,'Inflated Bid Prices After Tax'!$AB$15:$AI$115,2,FALSE),IF(AC$4="Solar",VLOOKUP($F31,'Inflated Bid Prices After Tax'!$AB$15:$AI$115,3,FALSE),IF(AC$4="Biomass",VLOOKUP($F31,'Inflated Bid Prices After Tax'!$AB$15:$AI$115,4,FALSE),IF(AC$4="Biodiesel",VLOOKUP($F31,'Inflated Bid Prices After Tax'!$AB$15:$AI$115,5,FALSE),IF(AC$4="LNG",VLOOKUP($F31,'Inflated Bid Prices After Tax'!$AB$15:$AI$115,6,FALSE),IF(AC$4="Bunker",VLOOKUP($F31,'Inflated Bid Prices After Tax'!$AB$15:$AI$115,7,FALSE),IF(AC$4="LFO Diesel",VLOOKUP($F31,'Inflated Bid Prices After Tax'!$AB$15:$AI$115,8,FALSE),0)))))))</f>
        <v>0</v>
      </c>
      <c r="AD31" s="687">
        <f>IF(AC$4="Hydro",VLOOKUP($F31,'Inflated Bid Prices After Tax'!$AB$121:$AI$221,2,FALSE),IF(AC$4="Solar",VLOOKUP($F31,'Inflated Bid Prices After Tax'!$AB$121:$AI$221,3,FALSE),IF(AC$4="Biomass",VLOOKUP($F31,'Inflated Bid Prices After Tax'!$AB$121:$AI$221,4,FALSE),IF(AC$4="Biodiesel",VLOOKUP($F31,'Inflated Bid Prices After Tax'!$AB$121:$AI$221,5,FALSE),IF(AC$4="LNG",VLOOKUP($F31,'Inflated Bid Prices After Tax'!$AB$121:$AI$221,6,FALSE),IF(AC$4="Bunker",VLOOKUP($F31,'Inflated Bid Prices After Tax'!$AB$121:$AI$221,7,FALSE),IF(AC$4="LFO Diesel",VLOOKUP($F31,'Inflated Bid Prices After Tax'!$AB$121:$AI$221,8,FALSE),0)))))))</f>
        <v>0</v>
      </c>
      <c r="AE31" s="687">
        <f>IF($F31=0,0,IF(AC$4="Hydro",HLOOKUP(AC$4,'Inflated Bid Prices After Tax'!$B$224:$I$232,6,FALSE),IF(AC$4="Solar",HLOOKUP(AC$4,'Inflated Bid Prices After Tax'!$B$224:$I$232,6,FALSE),IF(AC$4="Biomass",HLOOKUP(AC$4,'Inflated Bid Prices After Tax'!$B$224:$I$232,6,FALSE),IF(AC$4="Biodiesel",HLOOKUP(AC$4,'Inflated Bid Prices After Tax'!$B$224:$I$232,6,FALSE),IF(AC$4="LNG",HLOOKUP(AC$4,'Inflated Bid Prices After Tax'!$B$224:$I$232,6,FALSE),IF(AC$4="Bunker",HLOOKUP(AC$4,'Inflated Bid Prices After Tax'!$B$224:$I$232,6,FALSE),IF(AC$4="LFO Diesel",HLOOKUP(AC$4,'Inflated Bid Prices After Tax'!$B$224:$I$232,6,FALSE),0))))))))</f>
        <v>0</v>
      </c>
      <c r="AF31" s="687">
        <f>IF($F31=0,0,IF(AC$4="Hydro",HLOOKUP(AC$4,'Inflated Bid Prices After Tax'!$B$234:$I$240,4,FALSE),IF(AC$4="Solar",HLOOKUP(AC$4,'Inflated Bid Prices After Tax'!$B$234:$I$240,4,FALSE),IF(AC$4="Biomass",HLOOKUP(AC$4,'Inflated Bid Prices After Tax'!$B$234:$I$240,4,FALSE),IF(AC$4="Biodiesel",HLOOKUP(AC$4,'Inflated Bid Prices After Tax'!$B$234:$I$240,4,FALSE),IF(AC$4="LNG",HLOOKUP(AC$4,'Inflated Bid Prices After Tax'!$B$234:$I$240,4,FALSE),IF(AC$4="Bunker",HLOOKUP(AC$4,'Inflated Bid Prices After Tax'!$B$234:$I$240,4,FALSE),IF(AC$4="LFO Diesel",HLOOKUP(AC$4,'Inflated Bid Prices After Tax'!$B$234:$I$240,4,FALSE),0))))))))</f>
        <v>0</v>
      </c>
      <c r="AG31" s="688">
        <f t="shared" si="13"/>
        <v>0</v>
      </c>
      <c r="AH31" s="139"/>
      <c r="AI31" s="590">
        <f>IF(AI$4="Hydro",VLOOKUP($G31,'Inflated Bid Prices After Tax'!$AB$15:$AI$115,2,FALSE),IF(AI$4="Solar",VLOOKUP($G31,'Inflated Bid Prices After Tax'!$AB$15:$AI$115,3,FALSE),IF(AI$4="Biomass",VLOOKUP($G31,'Inflated Bid Prices After Tax'!$AB$15:$AI$115,4,FALSE),IF(AI$4="Biodiesel",VLOOKUP($G31,'Inflated Bid Prices After Tax'!$AB$15:$AI$115,5,FALSE),IF(AI$4="LNG",VLOOKUP($G31,'Inflated Bid Prices After Tax'!$AB$15:$AI$115,6,FALSE),IF(AI$4="Bunker",VLOOKUP($G31,'Inflated Bid Prices After Tax'!$AB$15:$AI$115,7,FALSE),IF(AI$4="LFO Diesel",VLOOKUP($G31,'Inflated Bid Prices After Tax'!$AB$15:$AI$115,8,FALSE),0)))))))</f>
        <v>0</v>
      </c>
      <c r="AJ31" s="591">
        <f>IF(AI$4="Hydro",VLOOKUP($G31,'Inflated Bid Prices After Tax'!$AB$121:$AI$221,2,FALSE),IF(AI$4="Solar",VLOOKUP($G31,'Inflated Bid Prices After Tax'!$AB$121:$AI$221,3,FALSE),IF(AI$4="Biomass",VLOOKUP($G31,'Inflated Bid Prices After Tax'!$AB$121:$AI$221,4,FALSE),IF(AI$4="Biodiesel",VLOOKUP($G31,'Inflated Bid Prices After Tax'!$AB$121:$AI$221,5,FALSE),IF(AI$4="LNG",VLOOKUP($G31,'Inflated Bid Prices After Tax'!$AB$121:$AI$221,6,FALSE),IF(AI$4="Bunker",VLOOKUP($G31,'Inflated Bid Prices After Tax'!$AB$121:$AI$221,7,FALSE),IF(AI$4="LFO Diesel",VLOOKUP($G31,'Inflated Bid Prices After Tax'!$AB$121:$AI$221,8,FALSE),0)))))))</f>
        <v>0</v>
      </c>
      <c r="AK31" s="591">
        <f>IF($G31=0,0,IF(AI$4="Hydro",HLOOKUP(AI$4,'Inflated Bid Prices After Tax'!$B$224:$I$232,6,FALSE),IF(AI$4="Solar",HLOOKUP(AI$4,'Inflated Bid Prices After Tax'!$B$224:$I$232,6,FALSE),IF(AI$4="Biomass",HLOOKUP(AI$4,'Inflated Bid Prices After Tax'!$B$224:$I$232,6,FALSE),IF(AI$4="Biodiesel",HLOOKUP(AI$4,'Inflated Bid Prices After Tax'!$B$224:$I$232,6,FALSE),IF(AI$4="LNG",HLOOKUP(AI$4,'Inflated Bid Prices After Tax'!$B$224:$I$232,6,FALSE),IF(AI$4="Bunker",HLOOKUP(AI$4,'Inflated Bid Prices After Tax'!$B$224:$I$232,6,FALSE),IF(AI$4="LFO Diesel",HLOOKUP(AI$4,'Inflated Bid Prices After Tax'!$B$224:$I$232,6,FALSE),0))))))))</f>
        <v>0</v>
      </c>
      <c r="AL31" s="591">
        <f>IF($G31=0,0,IF(AI$4="Hydro",HLOOKUP(AI$4,'Inflated Bid Prices After Tax'!$B$234:$I$240,4,FALSE),IF(AI$4="Solar",HLOOKUP(AI$4,'Inflated Bid Prices After Tax'!$B$234:$I$240,4,FALSE),IF(AI$4="Biomass",HLOOKUP(AI$4,'Inflated Bid Prices After Tax'!$B$234:$I$240,4,FALSE),IF(AI$4="Biodiesel",HLOOKUP(AI$4,'Inflated Bid Prices After Tax'!$B$234:$I$240,4,FALSE),IF(AI$4="LNG",HLOOKUP(AI$4,'Inflated Bid Prices After Tax'!$B$234:$I$240,4,FALSE),IF(AI$4="Bunker",HLOOKUP(AI$4,'Inflated Bid Prices After Tax'!$B$234:$I$240,4,FALSE),IF(AI$4="LFO Diesel",HLOOKUP(AI$4,'Inflated Bid Prices After Tax'!$B$234:$I$240,4,FALSE),0))))))))</f>
        <v>0</v>
      </c>
      <c r="AM31" s="592">
        <f t="shared" si="14"/>
        <v>0</v>
      </c>
      <c r="AN31" s="139"/>
      <c r="AO31" s="598">
        <f>IF(AO$4="Hydro",VLOOKUP($H31,'Inflated Bid Prices After Tax'!$AB$15:$AI$115,2,FALSE),IF(AO$4="Solar",VLOOKUP($H31,'Inflated Bid Prices After Tax'!$AB$15:$AI$115,3,FALSE),IF(AO$4="Biomass",VLOOKUP($H31,'Inflated Bid Prices After Tax'!$AB$15:$AI$115,4,FALSE),IF(AO$4="Biodiesel",VLOOKUP($H31,'Inflated Bid Prices After Tax'!$AB$15:$AI$115,5,FALSE),IF(AO$4="LNG",VLOOKUP($H31,'Inflated Bid Prices After Tax'!$AB$15:$AI$115,6,FALSE),IF(AO$4="Bunker",VLOOKUP($H31,'Inflated Bid Prices After Tax'!$AB$15:$AI$115,7,FALSE),IF(AO$4="LFO Diesel",VLOOKUP($H31,'Inflated Bid Prices After Tax'!$AB$15:$AI$115,8,FALSE),0)))))))</f>
        <v>0</v>
      </c>
      <c r="AP31" s="309">
        <f>IF(AO$4="Hydro",VLOOKUP($H31,'Inflated Bid Prices After Tax'!$AB$121:$AI$221,2,FALSE),IF(AO$4="Solar",VLOOKUP($H31,'Inflated Bid Prices After Tax'!$AB$121:$AI$221,3,FALSE),IF(AO$4="Biomass",VLOOKUP($H31,'Inflated Bid Prices After Tax'!$AB$121:$AI$221,4,FALSE),IF(AO$4="Biodiesel",VLOOKUP($H31,'Inflated Bid Prices After Tax'!$AB$121:$AI$221,5,FALSE),IF(AO$4="LNG",VLOOKUP($H31,'Inflated Bid Prices After Tax'!$AB$121:$AI$221,6,FALSE),IF(AO$4="Bunker",VLOOKUP($H31,'Inflated Bid Prices After Tax'!$AB$121:$AI$221,7,FALSE),IF(AO$4="LFO Diesel",VLOOKUP($H31,'Inflated Bid Prices After Tax'!$AB$121:$AI$221,8,FALSE),0)))))))</f>
        <v>0</v>
      </c>
      <c r="AQ31" s="309">
        <f>IF($H31=0,0,IF(AO$4="Hydro",HLOOKUP(AO$4,'Inflated Bid Prices After Tax'!$B$224:$I$232,6,FALSE),IF(AO$4="Solar",HLOOKUP(AO$4,'Inflated Bid Prices After Tax'!$B$224:$I$232,6,FALSE),IF(AO$4="Biomass",HLOOKUP(AO$4,'Inflated Bid Prices After Tax'!$B$224:$I$232,6,FALSE),IF(AO$4="Biodiesel",HLOOKUP(AO$4,'Inflated Bid Prices After Tax'!$B$224:$I$232,6,FALSE),IF(AO$4="LNG",HLOOKUP(AO$4,'Inflated Bid Prices After Tax'!$B$224:$I$232,6,FALSE),IF(AO$4="Bunker",HLOOKUP(AO$4,'Inflated Bid Prices After Tax'!$B$224:$I$232,6,FALSE),IF(AO$4="LFO Diesel",HLOOKUP(AO$4,'Inflated Bid Prices After Tax'!$B$224:$I$232,6,FALSE),0))))))))</f>
        <v>0</v>
      </c>
      <c r="AR31" s="309">
        <f>IF($H31=0,0,IF(AO$4="Hydro",HLOOKUP(AO$4,'Inflated Bid Prices After Tax'!$B$234:$I$240,4,FALSE),IF(AO$4="Solar",HLOOKUP(AO$4,'Inflated Bid Prices After Tax'!$B$234:$I$240,4,FALSE),IF(AO$4="Biomass",HLOOKUP(AO$4,'Inflated Bid Prices After Tax'!$B$234:$I$240,4,FALSE),IF(AO$4="Biodiesel",HLOOKUP(AO$4,'Inflated Bid Prices After Tax'!$B$234:$I$240,4,FALSE),IF(AO$4="LNG",HLOOKUP(AO$4,'Inflated Bid Prices After Tax'!$B$234:$I$240,4,FALSE),IF(AO$4="Bunker",HLOOKUP(AO$4,'Inflated Bid Prices After Tax'!$B$234:$I$240,4,FALSE),IF(AO$4="LFO Diesel",HLOOKUP(AO$4,'Inflated Bid Prices After Tax'!$B$234:$I$240,4,FALSE),0))))))))</f>
        <v>0</v>
      </c>
      <c r="AS31" s="298">
        <f t="shared" si="15"/>
        <v>0</v>
      </c>
      <c r="AT31" s="139"/>
      <c r="AU31" s="606">
        <f>IF(AU$4="Hydro",VLOOKUP($I31,'Inflated Bid Prices After Tax'!$AB$15:$AI$115,2,FALSE),IF(AU$4="Solar",VLOOKUP($I31,'Inflated Bid Prices After Tax'!$AB$15:$AI$115,3,FALSE),IF(AU$4="Biomass",VLOOKUP($I31,'Inflated Bid Prices After Tax'!$AB$15:$AI$115,4,FALSE),IF(AU$4="Biodiesel",VLOOKUP($I31,'Inflated Bid Prices After Tax'!$AB$15:$AI$115,5,FALSE),IF(AU$4="LNG",VLOOKUP($I31,'Inflated Bid Prices After Tax'!$AB$15:$AI$115,6,FALSE),IF(AU$4="Bunker",VLOOKUP($I31,'Inflated Bid Prices After Tax'!$AB$15:$AI$115,7,FALSE),IF(AU$4="LFO Diesel",VLOOKUP($I31,'Inflated Bid Prices After Tax'!$AB$15:$AI$115,8,FALSE),0)))))))</f>
        <v>0</v>
      </c>
      <c r="AV31" s="607">
        <f>IF(AU$4="Hydro",VLOOKUP($I31,'Inflated Bid Prices After Tax'!$AB$121:$AI$221,2,FALSE),IF(AU$4="Solar",VLOOKUP($I31,'Inflated Bid Prices After Tax'!$AB$121:$AI$221,3,FALSE),IF(AU$4="Biomass",VLOOKUP($I31,'Inflated Bid Prices After Tax'!$AB$121:$AI$221,4,FALSE),IF(AU$4="Biodiesel",VLOOKUP($I31,'Inflated Bid Prices After Tax'!$AB$121:$AI$221,5,FALSE),IF(AU$4="LNG",VLOOKUP($I31,'Inflated Bid Prices After Tax'!$AB$121:$AI$221,6,FALSE),IF(AU$4="Bunker",VLOOKUP($I31,'Inflated Bid Prices After Tax'!$AB$121:$AI$221,7,FALSE),IF(AU$4="LFO Diesel",VLOOKUP($I31,'Inflated Bid Prices After Tax'!$AB$121:$AI$221,8,FALSE),0)))))))</f>
        <v>0</v>
      </c>
      <c r="AW31" s="607">
        <f>IF($I31=0,0,IF(AU$4="Hydro",HLOOKUP(AU$4,'Inflated Bid Prices After Tax'!$B$224:$I$232,6,FALSE),IF(AU$4="Solar",HLOOKUP(AU$4,'Inflated Bid Prices After Tax'!$B$224:$I$232,6,FALSE),IF(AU$4="Biomass",HLOOKUP(AU$4,'Inflated Bid Prices After Tax'!$B$224:$I$232,6,FALSE),IF(AU$4="Biodiesel",HLOOKUP(AU$4,'Inflated Bid Prices After Tax'!$B$224:$I$232,6,FALSE),IF(AU$4="LNG",HLOOKUP(AU$4,'Inflated Bid Prices After Tax'!$B$224:$I$232,6,FALSE),IF(AU$4="Bunker",HLOOKUP(AU$4,'Inflated Bid Prices After Tax'!$B$224:$I$232,6,FALSE),IF(AU$4="LFO Diesel",HLOOKUP(AU$4,'Inflated Bid Prices After Tax'!$B$224:$I$232,6,FALSE),0))))))))</f>
        <v>0</v>
      </c>
      <c r="AX31" s="607">
        <f>IF($I31=0,0,IF(AU$4="Hydro",HLOOKUP(AU$4,'Inflated Bid Prices After Tax'!$B$234:$I$240,4,FALSE),IF(AU$4="Solar",HLOOKUP(AU$4,'Inflated Bid Prices After Tax'!$B$234:$I$240,4,FALSE),IF(AU$4="Biomass",HLOOKUP(AU$4,'Inflated Bid Prices After Tax'!$B$234:$I$240,4,FALSE),IF(AU$4="Biodiesel",HLOOKUP(AU$4,'Inflated Bid Prices After Tax'!$B$234:$I$240,4,FALSE),IF(AU$4="LNG",HLOOKUP(AU$4,'Inflated Bid Prices After Tax'!$B$234:$I$240,4,FALSE),IF(AU$4="Bunker",HLOOKUP(AU$4,'Inflated Bid Prices After Tax'!$B$234:$I$240,4,FALSE),IF(AU$4="LFO Diesel",HLOOKUP(AU$4,'Inflated Bid Prices After Tax'!$B$234:$I$240,4,FALSE),0))))))))</f>
        <v>0</v>
      </c>
      <c r="AY31" s="608">
        <f t="shared" si="16"/>
        <v>0</v>
      </c>
      <c r="AZ31" s="139"/>
      <c r="BA31" s="106"/>
      <c r="BB31" s="648" t="s">
        <v>46</v>
      </c>
      <c r="BC31" s="657">
        <f>IF(C31=0,O31,O31*'Available Energy and Dispatch'!N39*1000)</f>
        <v>0</v>
      </c>
      <c r="BD31" s="657">
        <f>IF(D31=0,U31,U31*'Available Energy and Dispatch'!O39*1000)</f>
        <v>0</v>
      </c>
      <c r="BE31" s="657">
        <f>IF(E31=0,AA31,AA31*'Available Energy and Dispatch'!P39*1000)</f>
        <v>0</v>
      </c>
      <c r="BF31" s="657">
        <f>IF(F31=0,AG31,AG31*'Available Energy and Dispatch'!Q39*1000)</f>
        <v>0</v>
      </c>
      <c r="BG31" s="657">
        <f>IF(G31=0,AM31,AM31*'Available Energy and Dispatch'!R39*1000)</f>
        <v>0</v>
      </c>
      <c r="BH31" s="657">
        <f>IF(H31=0,AS31,AS31*'Available Energy and Dispatch'!S39*1000)</f>
        <v>0</v>
      </c>
      <c r="BI31" s="657">
        <f>IF(I31=0,AY31,AY31*'Available Energy and Dispatch'!T39*1000)</f>
        <v>0</v>
      </c>
      <c r="BJ31" s="663">
        <f t="shared" si="9"/>
        <v>0</v>
      </c>
      <c r="BK31" s="655"/>
    </row>
    <row r="32" spans="2:63" x14ac:dyDescent="0.25">
      <c r="B32" s="530" t="s">
        <v>47</v>
      </c>
      <c r="C32" s="523">
        <f>ROUND(IFERROR(('Available Energy and Dispatch'!N40/((IF(C$5="Solar",(SUMIFS('Dependable Capacity'!$F$9:$F$14,'Dependable Capacity'!$C$9:$C$14,$B$22)*'Available Energy and Dispatch'!$C40),HLOOKUP(C$5,'Dependable Capacity'!$I$3:$P$9,4,FALSE)*'Available Energy and Dispatch'!$C40))))/C$6,0),2)</f>
        <v>0</v>
      </c>
      <c r="D32" s="523">
        <f>ROUND(IFERROR(('Available Energy and Dispatch'!O40/((IF(D$5="Solar",(SUMIFS('Dependable Capacity'!$F$9:$F$14,'Dependable Capacity'!$C$9:$C$14,$B$22)*'Available Energy and Dispatch'!$C40),HLOOKUP(D$5,'Dependable Capacity'!$I$3:$P$9,4,FALSE)*'Available Energy and Dispatch'!$C40))))/D$6,0),2)</f>
        <v>0</v>
      </c>
      <c r="E32" s="523">
        <f>ROUND(IFERROR(('Available Energy and Dispatch'!P40/((IF(E$5="Solar",(SUMIFS('Dependable Capacity'!$F$9:$F$14,'Dependable Capacity'!$C$9:$C$14,$B$22)*'Available Energy and Dispatch'!$C40),HLOOKUP(E$5,'Dependable Capacity'!$I$3:$P$9,4,FALSE)*'Available Energy and Dispatch'!$C40))))/E$6,0),2)</f>
        <v>0</v>
      </c>
      <c r="F32" s="523">
        <f>ROUND(IFERROR(('Available Energy and Dispatch'!Q40/((IF(F$5="Solar",(SUMIFS('Dependable Capacity'!$F$9:$F$14,'Dependable Capacity'!$C$9:$C$14,$B$22)*'Available Energy and Dispatch'!$C40),HLOOKUP(F$5,'Dependable Capacity'!$I$3:$P$9,4,FALSE)*'Available Energy and Dispatch'!$C40))))/F$6,0),2)</f>
        <v>0</v>
      </c>
      <c r="G32" s="523">
        <f>ROUND(IFERROR(('Available Energy and Dispatch'!R40/((IF(G$5="Solar",(SUMIFS('Dependable Capacity'!$F$9:$F$14,'Dependable Capacity'!$C$9:$C$14,$B$22)*'Available Energy and Dispatch'!$C40),HLOOKUP(G$5,'Dependable Capacity'!$I$3:$P$9,4,FALSE)*'Available Energy and Dispatch'!$C40))))/G$6,0),2)</f>
        <v>0</v>
      </c>
      <c r="H32" s="523">
        <f>ROUND(IFERROR(('Available Energy and Dispatch'!S40/((IF(H$5="Solar",(SUMIFS('Dependable Capacity'!$F$9:$F$14,'Dependable Capacity'!$C$9:$C$14,$B$22)*'Available Energy and Dispatch'!$C40),HLOOKUP(H$5,'Dependable Capacity'!$I$3:$P$9,4,FALSE)*'Available Energy and Dispatch'!$C40))))/H$6,0),2)</f>
        <v>0</v>
      </c>
      <c r="I32" s="524">
        <f>ROUND(IFERROR(('Available Energy and Dispatch'!T40/((IF(I$5="Solar",(SUMIFS('Dependable Capacity'!$F$9:$F$14,'Dependable Capacity'!$C$9:$C$14,$B$22)*'Available Energy and Dispatch'!$C40),HLOOKUP(I$5,'Dependable Capacity'!$I$3:$P$9,4,FALSE)*'Available Energy and Dispatch'!$C40))))/I$6,0),2)</f>
        <v>0</v>
      </c>
      <c r="J32" s="106"/>
      <c r="K32" s="542">
        <f>IF(K$4="Hydro",VLOOKUP($C32,'Inflated Bid Prices After Tax'!$AB$15:$AI$115,2,FALSE),IF(K$4="Solar",VLOOKUP($C32,'Inflated Bid Prices After Tax'!$AB$15:$AI$115,3,FALSE),IF(K$4="Biomass",VLOOKUP($C32,'Inflated Bid Prices After Tax'!$AB$15:$AI$115,4,FALSE),IF(K$4="Biodiesel",VLOOKUP($C32,'Inflated Bid Prices After Tax'!$AB$15:$AI$115,5,FALSE),IF(K$4="LNG",VLOOKUP($C32,'Inflated Bid Prices After Tax'!$AB$15:$AI$115,6,FALSE),IF(K$4="Bunker",VLOOKUP($C32,'Inflated Bid Prices After Tax'!$AB$15:$AI$115,7,FALSE),IF(K$4="LFO Diesel",VLOOKUP($C32,'Inflated Bid Prices After Tax'!$AB$15:$AI$115,8,FALSE),0)))))))</f>
        <v>0</v>
      </c>
      <c r="L32" s="543">
        <f>IF(K$4="Hydro",VLOOKUP($C32,'Inflated Bid Prices After Tax'!$AB$121:$AI$221,2,FALSE),IF(K$4="Solar",VLOOKUP($C32,'Inflated Bid Prices After Tax'!$AB$121:$AI$221,3,FALSE),IF(K$4="Biomass",VLOOKUP($C32,'Inflated Bid Prices After Tax'!$AB$121:$AI$221,4,FALSE),IF(K$4="Biodiesel",VLOOKUP($C32,'Inflated Bid Prices After Tax'!$AB$121:$AI$221,5,FALSE),IF(K$4="LNG",VLOOKUP($C32,'Inflated Bid Prices After Tax'!$AB$121:$AI$221,6,FALSE),IF(K$4="Bunker",VLOOKUP($C32,'Inflated Bid Prices After Tax'!$AB$121:$AI$221,7,FALSE),IF(K$4="LFO Diesel",VLOOKUP($C32,'Inflated Bid Prices After Tax'!$AB$121:$AI$221,8,FALSE),0)))))))</f>
        <v>0</v>
      </c>
      <c r="M32" s="543">
        <f>IF($C32=0,0,IF(K$4="Hydro",HLOOKUP(K$4,'Inflated Bid Prices After Tax'!$B$224:$I$232,6,FALSE),IF(K$4="Solar",HLOOKUP(K$4,'Inflated Bid Prices After Tax'!$B$224:$I$232,6,FALSE),IF(K$4="Biomass",HLOOKUP(K$4,'Inflated Bid Prices After Tax'!$B$224:$I$232,6,FALSE),IF(K$4="Biodiesel",HLOOKUP(K$4,'Inflated Bid Prices After Tax'!$B$224:$I$232,6,FALSE),IF(K$4="LNG",HLOOKUP(K$4,'Inflated Bid Prices After Tax'!$B$224:$I$232,6,FALSE),IF(K$4="Bunker",HLOOKUP(K$4,'Inflated Bid Prices After Tax'!$B$224:$I$232,6,FALSE),IF(K$4="LFO Diesel",HLOOKUP(K$4,'Inflated Bid Prices After Tax'!$B$224:$I$232,6,FALSE),0))))))))</f>
        <v>0</v>
      </c>
      <c r="N32" s="543">
        <f>IF($C32=0,0,IF(K$4="Hydro",HLOOKUP(K$4,'Inflated Bid Prices After Tax'!$B$234:$I$240,4,FALSE),IF(K$4="Solar",HLOOKUP(K$4,'Inflated Bid Prices After Tax'!$B$234:$I$240,4,FALSE),IF(K$4="Biomass",HLOOKUP(K$4,'Inflated Bid Prices After Tax'!$B$234:$I$240,4,FALSE),IF(K$4="Biodiesel",HLOOKUP(K$4,'Inflated Bid Prices After Tax'!$B$234:$I$240,4,FALSE),IF(K$4="LNG",HLOOKUP(K$4,'Inflated Bid Prices After Tax'!$B$234:$I$240,4,FALSE),IF(K$4="Bunker",HLOOKUP(K$4,'Inflated Bid Prices After Tax'!$B$234:$I$240,4,FALSE),IF(K$4="LFO Diesel",HLOOKUP(K$4,'Inflated Bid Prices After Tax'!$B$234:$I$240,4,FALSE),0))))))))</f>
        <v>0</v>
      </c>
      <c r="O32" s="544">
        <f t="shared" si="10"/>
        <v>0</v>
      </c>
      <c r="P32" s="139"/>
      <c r="Q32" s="606">
        <f>IF(Q$4="Hydro",VLOOKUP($D32,'Inflated Bid Prices After Tax'!$AB$15:$AI$115,2,FALSE),IF(Q$4="Solar",VLOOKUP($D32,'Inflated Bid Prices After Tax'!$AB$15:$AI$115,3,FALSE),IF(Q$4="Biomass",VLOOKUP($D32,'Inflated Bid Prices After Tax'!$AB$15:$AI$115,4,FALSE),IF(Q$4="Biodiesel",VLOOKUP($D32,'Inflated Bid Prices After Tax'!$AB$15:$AI$115,5,FALSE),IF(Q$4="LNG",VLOOKUP($D32,'Inflated Bid Prices After Tax'!$AB$15:$AI$115,6,FALSE),IF(Q$4="Bunker",VLOOKUP($D32,'Inflated Bid Prices After Tax'!$AB$15:$AI$115,7,FALSE),IF(Q$4="LFO Diesel",VLOOKUP($D32,'Inflated Bid Prices After Tax'!$AB$15:$AI$115,8,FALSE),0)))))))</f>
        <v>0</v>
      </c>
      <c r="R32" s="607">
        <f>IF(Q$4="Hydro",VLOOKUP($D32,'Inflated Bid Prices After Tax'!$AB$121:$AI$221,2,FALSE),IF(Q$4="Solar",VLOOKUP($D32,'Inflated Bid Prices After Tax'!$AB$121:$AI$221,3,FALSE),IF(Q$79="Biomass",VLOOKUP($D32,'Inflated Bid Prices After Tax'!$AB$121:$AI$221,4,FALSE),IF(Q$4="Biodiesel",VLOOKUP($D32,'Inflated Bid Prices After Tax'!$AB$121:$AI$221,5,FALSE),IF(Q$4="LNG",VLOOKUP($D32,'Inflated Bid Prices After Tax'!$AB$121:$AI$221,6,FALSE),IF(Q$4="Bunker",VLOOKUP($D32,'Inflated Bid Prices After Tax'!$AB$121:$AI$221,7,FALSE),IF(Q$4="LFO Diesel",VLOOKUP($D32,'Inflated Bid Prices After Tax'!$AB$121:$AI$221,8,FALSE),0)))))))</f>
        <v>0</v>
      </c>
      <c r="S32" s="607">
        <f>IF($D32=0,0,IF(Q$4="Hydro",HLOOKUP(Q$4,'Inflated Bid Prices After Tax'!$B$224:$I$232,6,FALSE),IF(Q$4="Solar",HLOOKUP(Q$4,'Inflated Bid Prices After Tax'!$B$224:$I$232,6,FALSE),IF(Q$4="Biomass",HLOOKUP(Q$4,'Inflated Bid Prices After Tax'!$B$224:$I$232,6,FALSE),IF(Q$4="Biodiesel",HLOOKUP(Q$4,'Inflated Bid Prices After Tax'!$B$224:$I$232,6,FALSE),IF(Q$4="LNG",HLOOKUP(Q$4,'Inflated Bid Prices After Tax'!$B$224:$I$232,6,FALSE),IF(Q$4="Bunker",HLOOKUP(Q$4,'Inflated Bid Prices After Tax'!$B$224:$I$232,6,FALSE),IF(Q$4="LFO Diesel",HLOOKUP(Q$4,'Inflated Bid Prices After Tax'!$B$224:$I$232,6,FALSE),0))))))))</f>
        <v>0</v>
      </c>
      <c r="T32" s="607">
        <f>IF($D32=0,0,IF(Q$4="Hydro",HLOOKUP(Q$4,'Inflated Bid Prices After Tax'!$B$234:$I$240,4,FALSE),IF(Q$4="Solar",HLOOKUP(Q$4,'Inflated Bid Prices After Tax'!$B$234:$I$240,4,FALSE),IF(Q$4="Biomass",HLOOKUP(Q$4,'Inflated Bid Prices After Tax'!$B$234:$I$240,4,FALSE),IF(Q$4="Biodiesel",HLOOKUP(Q$4,'Inflated Bid Prices After Tax'!$B$234:$I$240,4,FALSE),IF(Q$4="LNG",HLOOKUP(Q$4,'Inflated Bid Prices After Tax'!$B$234:$I$240,4,FALSE),IF(Q$4="Bunker",HLOOKUP(Q$4,'Inflated Bid Prices After Tax'!$B$234:$I$240,4,FALSE),IF(Q$4="LFO Diesel",HLOOKUP(Q$4,'Inflated Bid Prices After Tax'!$B$234:$I$240,4,FALSE),0))))))))</f>
        <v>0</v>
      </c>
      <c r="U32" s="608">
        <f t="shared" si="11"/>
        <v>0</v>
      </c>
      <c r="V32" s="139"/>
      <c r="W32" s="566">
        <f>IF(W$4="Hydro",VLOOKUP($E32,'Inflated Bid Prices After Tax'!$AB$15:$AI$115,2,FALSE),IF(W$4="Solar",VLOOKUP($E32,'Inflated Bid Prices After Tax'!$AB$15:$AI$115,3,FALSE),IF(W$4="Biomass",VLOOKUP($E32,'Inflated Bid Prices After Tax'!$AB$15:$AI$115,4,FALSE),IF(W$4="Biodiesel",VLOOKUP($E32,'Inflated Bid Prices After Tax'!$AB$15:$AI$115,5,FALSE),IF(W$4="LNG",VLOOKUP($E32,'Inflated Bid Prices After Tax'!$AB$15:$AI$115,6,FALSE),IF(W$4="Bunker",VLOOKUP($E32,'Inflated Bid Prices After Tax'!$AB$15:$AI$115,7,FALSE),IF(W$4="LFO Diesel",VLOOKUP($E32,'Inflated Bid Prices After Tax'!$AB$15:$AI$115,8,FALSE),0)))))))</f>
        <v>0</v>
      </c>
      <c r="X32" s="567">
        <f>IF(W$4="Hydro",VLOOKUP($E32,'Inflated Bid Prices After Tax'!$AB$121:$AI$221,2,FALSE),IF(W$4="Solar",VLOOKUP($E32,'Inflated Bid Prices After Tax'!$AB$121:$AI$221,3,FALSE),IF(W$4="Biomass",VLOOKUP($E32,'Inflated Bid Prices After Tax'!$AB$121:$AI$221,4,FALSE),IF(W$4="Biodiesel",VLOOKUP($E32,'Inflated Bid Prices After Tax'!$AB$121:$AI$221,5,FALSE),IF(W$4="LNG",VLOOKUP($E32,'Inflated Bid Prices After Tax'!$AB$121:$AI$221,6,FALSE),IF(W$4="Bunker",VLOOKUP($E32,'Inflated Bid Prices After Tax'!$AB$121:$AI$221,7,FALSE),IF(W$4="LFO Diesel",VLOOKUP($E32,'Inflated Bid Prices After Tax'!$AB$121:$AI$221,8,FALSE),0)))))))</f>
        <v>0</v>
      </c>
      <c r="Y32" s="567">
        <f>IF($E32=0,0,IF(W$4="Hydro",HLOOKUP(W$4,'Inflated Bid Prices After Tax'!$B$224:$I$232,6,FALSE),IF(W$4="Solar",HLOOKUP(W$4,'Inflated Bid Prices After Tax'!$B$224:$I$232,6,FALSE),IF(W$4="Biomass",HLOOKUP(W$4,'Inflated Bid Prices After Tax'!$B$224:$I$232,6,FALSE),IF(W$4="Biodiesel",HLOOKUP(W$4,'Inflated Bid Prices After Tax'!$B$224:$I$232,6,FALSE),IF(W$4="LNG",HLOOKUP(W$4,'Inflated Bid Prices After Tax'!$B$224:$I$232,6,FALSE),IF(W$4="Bunker",HLOOKUP(W$4,'Inflated Bid Prices After Tax'!$B$224:$I$232,6,FALSE),IF(W$4="LFO Diesel",HLOOKUP(W$4,'Inflated Bid Prices After Tax'!$B$224:$I$232,6,FALSE),0))))))))</f>
        <v>0</v>
      </c>
      <c r="Z32" s="567">
        <f>IF($E32=0,0,IF(W$4="Hydro",HLOOKUP(W$4,'Inflated Bid Prices After Tax'!$B$234:$I$240,4,FALSE),IF(W$4="Solar",HLOOKUP(W$4,'Inflated Bid Prices After Tax'!$B$234:$I$240,4,FALSE),IF(W$4="Biomass",HLOOKUP(W$4,'Inflated Bid Prices After Tax'!$B$234:$I$240,4,FALSE),IF(W$4="Biodiesel",HLOOKUP(W$4,'Inflated Bid Prices After Tax'!$B$234:$I$240,4,FALSE),IF(W$4="LNG",HLOOKUP(W$4,'Inflated Bid Prices After Tax'!$B$234:$I$240,4,FALSE),IF(W$4="Bunker",HLOOKUP(W$4,'Inflated Bid Prices After Tax'!$B$234:$I$240,4,FALSE),IF(W$4="LFO Diesel",HLOOKUP(W$4,'Inflated Bid Prices After Tax'!$B$234:$I$240,4,FALSE),0))))))))</f>
        <v>0</v>
      </c>
      <c r="AA32" s="568">
        <f t="shared" si="12"/>
        <v>0</v>
      </c>
      <c r="AB32" s="139"/>
      <c r="AC32" s="686">
        <f>IF(AC$4="Hydro",VLOOKUP($F32,'Inflated Bid Prices After Tax'!$AB$15:$AI$115,2,FALSE),IF(AC$4="Solar",VLOOKUP($F32,'Inflated Bid Prices After Tax'!$AB$15:$AI$115,3,FALSE),IF(AC$4="Biomass",VLOOKUP($F32,'Inflated Bid Prices After Tax'!$AB$15:$AI$115,4,FALSE),IF(AC$4="Biodiesel",VLOOKUP($F32,'Inflated Bid Prices After Tax'!$AB$15:$AI$115,5,FALSE),IF(AC$4="LNG",VLOOKUP($F32,'Inflated Bid Prices After Tax'!$AB$15:$AI$115,6,FALSE),IF(AC$4="Bunker",VLOOKUP($F32,'Inflated Bid Prices After Tax'!$AB$15:$AI$115,7,FALSE),IF(AC$4="LFO Diesel",VLOOKUP($F32,'Inflated Bid Prices After Tax'!$AB$15:$AI$115,8,FALSE),0)))))))</f>
        <v>0</v>
      </c>
      <c r="AD32" s="687">
        <f>IF(AC$4="Hydro",VLOOKUP($F32,'Inflated Bid Prices After Tax'!$AB$121:$AI$221,2,FALSE),IF(AC$4="Solar",VLOOKUP($F32,'Inflated Bid Prices After Tax'!$AB$121:$AI$221,3,FALSE),IF(AC$4="Biomass",VLOOKUP($F32,'Inflated Bid Prices After Tax'!$AB$121:$AI$221,4,FALSE),IF(AC$4="Biodiesel",VLOOKUP($F32,'Inflated Bid Prices After Tax'!$AB$121:$AI$221,5,FALSE),IF(AC$4="LNG",VLOOKUP($F32,'Inflated Bid Prices After Tax'!$AB$121:$AI$221,6,FALSE),IF(AC$4="Bunker",VLOOKUP($F32,'Inflated Bid Prices After Tax'!$AB$121:$AI$221,7,FALSE),IF(AC$4="LFO Diesel",VLOOKUP($F32,'Inflated Bid Prices After Tax'!$AB$121:$AI$221,8,FALSE),0)))))))</f>
        <v>0</v>
      </c>
      <c r="AE32" s="687">
        <f>IF($F32=0,0,IF(AC$4="Hydro",HLOOKUP(AC$4,'Inflated Bid Prices After Tax'!$B$224:$I$232,6,FALSE),IF(AC$4="Solar",HLOOKUP(AC$4,'Inflated Bid Prices After Tax'!$B$224:$I$232,6,FALSE),IF(AC$4="Biomass",HLOOKUP(AC$4,'Inflated Bid Prices After Tax'!$B$224:$I$232,6,FALSE),IF(AC$4="Biodiesel",HLOOKUP(AC$4,'Inflated Bid Prices After Tax'!$B$224:$I$232,6,FALSE),IF(AC$4="LNG",HLOOKUP(AC$4,'Inflated Bid Prices After Tax'!$B$224:$I$232,6,FALSE),IF(AC$4="Bunker",HLOOKUP(AC$4,'Inflated Bid Prices After Tax'!$B$224:$I$232,6,FALSE),IF(AC$4="LFO Diesel",HLOOKUP(AC$4,'Inflated Bid Prices After Tax'!$B$224:$I$232,6,FALSE),0))))))))</f>
        <v>0</v>
      </c>
      <c r="AF32" s="687">
        <f>IF($F32=0,0,IF(AC$4="Hydro",HLOOKUP(AC$4,'Inflated Bid Prices After Tax'!$B$234:$I$240,4,FALSE),IF(AC$4="Solar",HLOOKUP(AC$4,'Inflated Bid Prices After Tax'!$B$234:$I$240,4,FALSE),IF(AC$4="Biomass",HLOOKUP(AC$4,'Inflated Bid Prices After Tax'!$B$234:$I$240,4,FALSE),IF(AC$4="Biodiesel",HLOOKUP(AC$4,'Inflated Bid Prices After Tax'!$B$234:$I$240,4,FALSE),IF(AC$4="LNG",HLOOKUP(AC$4,'Inflated Bid Prices After Tax'!$B$234:$I$240,4,FALSE),IF(AC$4="Bunker",HLOOKUP(AC$4,'Inflated Bid Prices After Tax'!$B$234:$I$240,4,FALSE),IF(AC$4="LFO Diesel",HLOOKUP(AC$4,'Inflated Bid Prices After Tax'!$B$234:$I$240,4,FALSE),0))))))))</f>
        <v>0</v>
      </c>
      <c r="AG32" s="688">
        <f t="shared" si="13"/>
        <v>0</v>
      </c>
      <c r="AH32" s="139"/>
      <c r="AI32" s="590">
        <f>IF(AI$4="Hydro",VLOOKUP($G32,'Inflated Bid Prices After Tax'!$AB$15:$AI$115,2,FALSE),IF(AI$4="Solar",VLOOKUP($G32,'Inflated Bid Prices After Tax'!$AB$15:$AI$115,3,FALSE),IF(AI$4="Biomass",VLOOKUP($G32,'Inflated Bid Prices After Tax'!$AB$15:$AI$115,4,FALSE),IF(AI$4="Biodiesel",VLOOKUP($G32,'Inflated Bid Prices After Tax'!$AB$15:$AI$115,5,FALSE),IF(AI$4="LNG",VLOOKUP($G32,'Inflated Bid Prices After Tax'!$AB$15:$AI$115,6,FALSE),IF(AI$4="Bunker",VLOOKUP($G32,'Inflated Bid Prices After Tax'!$AB$15:$AI$115,7,FALSE),IF(AI$4="LFO Diesel",VLOOKUP($G32,'Inflated Bid Prices After Tax'!$AB$15:$AI$115,8,FALSE),0)))))))</f>
        <v>0</v>
      </c>
      <c r="AJ32" s="591">
        <f>IF(AI$4="Hydro",VLOOKUP($G32,'Inflated Bid Prices After Tax'!$AB$121:$AI$221,2,FALSE),IF(AI$4="Solar",VLOOKUP($G32,'Inflated Bid Prices After Tax'!$AB$121:$AI$221,3,FALSE),IF(AI$4="Biomass",VLOOKUP($G32,'Inflated Bid Prices After Tax'!$AB$121:$AI$221,4,FALSE),IF(AI$4="Biodiesel",VLOOKUP($G32,'Inflated Bid Prices After Tax'!$AB$121:$AI$221,5,FALSE),IF(AI$4="LNG",VLOOKUP($G32,'Inflated Bid Prices After Tax'!$AB$121:$AI$221,6,FALSE),IF(AI$4="Bunker",VLOOKUP($G32,'Inflated Bid Prices After Tax'!$AB$121:$AI$221,7,FALSE),IF(AI$4="LFO Diesel",VLOOKUP($G32,'Inflated Bid Prices After Tax'!$AB$121:$AI$221,8,FALSE),0)))))))</f>
        <v>0</v>
      </c>
      <c r="AK32" s="591">
        <f>IF($G32=0,0,IF(AI$4="Hydro",HLOOKUP(AI$4,'Inflated Bid Prices After Tax'!$B$224:$I$232,6,FALSE),IF(AI$4="Solar",HLOOKUP(AI$4,'Inflated Bid Prices After Tax'!$B$224:$I$232,6,FALSE),IF(AI$4="Biomass",HLOOKUP(AI$4,'Inflated Bid Prices After Tax'!$B$224:$I$232,6,FALSE),IF(AI$4="Biodiesel",HLOOKUP(AI$4,'Inflated Bid Prices After Tax'!$B$224:$I$232,6,FALSE),IF(AI$4="LNG",HLOOKUP(AI$4,'Inflated Bid Prices After Tax'!$B$224:$I$232,6,FALSE),IF(AI$4="Bunker",HLOOKUP(AI$4,'Inflated Bid Prices After Tax'!$B$224:$I$232,6,FALSE),IF(AI$4="LFO Diesel",HLOOKUP(AI$4,'Inflated Bid Prices After Tax'!$B$224:$I$232,6,FALSE),0))))))))</f>
        <v>0</v>
      </c>
      <c r="AL32" s="591">
        <f>IF($G32=0,0,IF(AI$4="Hydro",HLOOKUP(AI$4,'Inflated Bid Prices After Tax'!$B$234:$I$240,4,FALSE),IF(AI$4="Solar",HLOOKUP(AI$4,'Inflated Bid Prices After Tax'!$B$234:$I$240,4,FALSE),IF(AI$4="Biomass",HLOOKUP(AI$4,'Inflated Bid Prices After Tax'!$B$234:$I$240,4,FALSE),IF(AI$4="Biodiesel",HLOOKUP(AI$4,'Inflated Bid Prices After Tax'!$B$234:$I$240,4,FALSE),IF(AI$4="LNG",HLOOKUP(AI$4,'Inflated Bid Prices After Tax'!$B$234:$I$240,4,FALSE),IF(AI$4="Bunker",HLOOKUP(AI$4,'Inflated Bid Prices After Tax'!$B$234:$I$240,4,FALSE),IF(AI$4="LFO Diesel",HLOOKUP(AI$4,'Inflated Bid Prices After Tax'!$B$234:$I$240,4,FALSE),0))))))))</f>
        <v>0</v>
      </c>
      <c r="AM32" s="592">
        <f t="shared" si="14"/>
        <v>0</v>
      </c>
      <c r="AN32" s="139"/>
      <c r="AO32" s="598">
        <f>IF(AO$4="Hydro",VLOOKUP($H32,'Inflated Bid Prices After Tax'!$AB$15:$AI$115,2,FALSE),IF(AO$4="Solar",VLOOKUP($H32,'Inflated Bid Prices After Tax'!$AB$15:$AI$115,3,FALSE),IF(AO$4="Biomass",VLOOKUP($H32,'Inflated Bid Prices After Tax'!$AB$15:$AI$115,4,FALSE),IF(AO$4="Biodiesel",VLOOKUP($H32,'Inflated Bid Prices After Tax'!$AB$15:$AI$115,5,FALSE),IF(AO$4="LNG",VLOOKUP($H32,'Inflated Bid Prices After Tax'!$AB$15:$AI$115,6,FALSE),IF(AO$4="Bunker",VLOOKUP($H32,'Inflated Bid Prices After Tax'!$AB$15:$AI$115,7,FALSE),IF(AO$4="LFO Diesel",VLOOKUP($H32,'Inflated Bid Prices After Tax'!$AB$15:$AI$115,8,FALSE),0)))))))</f>
        <v>0</v>
      </c>
      <c r="AP32" s="309">
        <f>IF(AO$4="Hydro",VLOOKUP($H32,'Inflated Bid Prices After Tax'!$AB$121:$AI$221,2,FALSE),IF(AO$4="Solar",VLOOKUP($H32,'Inflated Bid Prices After Tax'!$AB$121:$AI$221,3,FALSE),IF(AO$4="Biomass",VLOOKUP($H32,'Inflated Bid Prices After Tax'!$AB$121:$AI$221,4,FALSE),IF(AO$4="Biodiesel",VLOOKUP($H32,'Inflated Bid Prices After Tax'!$AB$121:$AI$221,5,FALSE),IF(AO$4="LNG",VLOOKUP($H32,'Inflated Bid Prices After Tax'!$AB$121:$AI$221,6,FALSE),IF(AO$4="Bunker",VLOOKUP($H32,'Inflated Bid Prices After Tax'!$AB$121:$AI$221,7,FALSE),IF(AO$4="LFO Diesel",VLOOKUP($H32,'Inflated Bid Prices After Tax'!$AB$121:$AI$221,8,FALSE),0)))))))</f>
        <v>0</v>
      </c>
      <c r="AQ32" s="309">
        <f>IF($H32=0,0,IF(AO$4="Hydro",HLOOKUP(AO$4,'Inflated Bid Prices After Tax'!$B$224:$I$232,6,FALSE),IF(AO$4="Solar",HLOOKUP(AO$4,'Inflated Bid Prices After Tax'!$B$224:$I$232,6,FALSE),IF(AO$4="Biomass",HLOOKUP(AO$4,'Inflated Bid Prices After Tax'!$B$224:$I$232,6,FALSE),IF(AO$4="Biodiesel",HLOOKUP(AO$4,'Inflated Bid Prices After Tax'!$B$224:$I$232,6,FALSE),IF(AO$4="LNG",HLOOKUP(AO$4,'Inflated Bid Prices After Tax'!$B$224:$I$232,6,FALSE),IF(AO$4="Bunker",HLOOKUP(AO$4,'Inflated Bid Prices After Tax'!$B$224:$I$232,6,FALSE),IF(AO$4="LFO Diesel",HLOOKUP(AO$4,'Inflated Bid Prices After Tax'!$B$224:$I$232,6,FALSE),0))))))))</f>
        <v>0</v>
      </c>
      <c r="AR32" s="309">
        <f>IF($H32=0,0,IF(AO$4="Hydro",HLOOKUP(AO$4,'Inflated Bid Prices After Tax'!$B$234:$I$240,4,FALSE),IF(AO$4="Solar",HLOOKUP(AO$4,'Inflated Bid Prices After Tax'!$B$234:$I$240,4,FALSE),IF(AO$4="Biomass",HLOOKUP(AO$4,'Inflated Bid Prices After Tax'!$B$234:$I$240,4,FALSE),IF(AO$4="Biodiesel",HLOOKUP(AO$4,'Inflated Bid Prices After Tax'!$B$234:$I$240,4,FALSE),IF(AO$4="LNG",HLOOKUP(AO$4,'Inflated Bid Prices After Tax'!$B$234:$I$240,4,FALSE),IF(AO$4="Bunker",HLOOKUP(AO$4,'Inflated Bid Prices After Tax'!$B$234:$I$240,4,FALSE),IF(AO$4="LFO Diesel",HLOOKUP(AO$4,'Inflated Bid Prices After Tax'!$B$234:$I$240,4,FALSE),0))))))))</f>
        <v>0</v>
      </c>
      <c r="AS32" s="298">
        <f t="shared" si="15"/>
        <v>0</v>
      </c>
      <c r="AT32" s="139"/>
      <c r="AU32" s="606">
        <f>IF(AU$4="Hydro",VLOOKUP($I32,'Inflated Bid Prices After Tax'!$AB$15:$AI$115,2,FALSE),IF(AU$4="Solar",VLOOKUP($I32,'Inflated Bid Prices After Tax'!$AB$15:$AI$115,3,FALSE),IF(AU$4="Biomass",VLOOKUP($I32,'Inflated Bid Prices After Tax'!$AB$15:$AI$115,4,FALSE),IF(AU$4="Biodiesel",VLOOKUP($I32,'Inflated Bid Prices After Tax'!$AB$15:$AI$115,5,FALSE),IF(AU$4="LNG",VLOOKUP($I32,'Inflated Bid Prices After Tax'!$AB$15:$AI$115,6,FALSE),IF(AU$4="Bunker",VLOOKUP($I32,'Inflated Bid Prices After Tax'!$AB$15:$AI$115,7,FALSE),IF(AU$4="LFO Diesel",VLOOKUP($I32,'Inflated Bid Prices After Tax'!$AB$15:$AI$115,8,FALSE),0)))))))</f>
        <v>0</v>
      </c>
      <c r="AV32" s="607">
        <f>IF(AU$4="Hydro",VLOOKUP($I32,'Inflated Bid Prices After Tax'!$AB$121:$AI$221,2,FALSE),IF(AU$4="Solar",VLOOKUP($I32,'Inflated Bid Prices After Tax'!$AB$121:$AI$221,3,FALSE),IF(AU$4="Biomass",VLOOKUP($I32,'Inflated Bid Prices After Tax'!$AB$121:$AI$221,4,FALSE),IF(AU$4="Biodiesel",VLOOKUP($I32,'Inflated Bid Prices After Tax'!$AB$121:$AI$221,5,FALSE),IF(AU$4="LNG",VLOOKUP($I32,'Inflated Bid Prices After Tax'!$AB$121:$AI$221,6,FALSE),IF(AU$4="Bunker",VLOOKUP($I32,'Inflated Bid Prices After Tax'!$AB$121:$AI$221,7,FALSE),IF(AU$4="LFO Diesel",VLOOKUP($I32,'Inflated Bid Prices After Tax'!$AB$121:$AI$221,8,FALSE),0)))))))</f>
        <v>0</v>
      </c>
      <c r="AW32" s="607">
        <f>IF($I32=0,0,IF(AU$4="Hydro",HLOOKUP(AU$4,'Inflated Bid Prices After Tax'!$B$224:$I$232,6,FALSE),IF(AU$4="Solar",HLOOKUP(AU$4,'Inflated Bid Prices After Tax'!$B$224:$I$232,6,FALSE),IF(AU$4="Biomass",HLOOKUP(AU$4,'Inflated Bid Prices After Tax'!$B$224:$I$232,6,FALSE),IF(AU$4="Biodiesel",HLOOKUP(AU$4,'Inflated Bid Prices After Tax'!$B$224:$I$232,6,FALSE),IF(AU$4="LNG",HLOOKUP(AU$4,'Inflated Bid Prices After Tax'!$B$224:$I$232,6,FALSE),IF(AU$4="Bunker",HLOOKUP(AU$4,'Inflated Bid Prices After Tax'!$B$224:$I$232,6,FALSE),IF(AU$4="LFO Diesel",HLOOKUP(AU$4,'Inflated Bid Prices After Tax'!$B$224:$I$232,6,FALSE),0))))))))</f>
        <v>0</v>
      </c>
      <c r="AX32" s="607">
        <f>IF($I32=0,0,IF(AU$4="Hydro",HLOOKUP(AU$4,'Inflated Bid Prices After Tax'!$B$234:$I$240,4,FALSE),IF(AU$4="Solar",HLOOKUP(AU$4,'Inflated Bid Prices After Tax'!$B$234:$I$240,4,FALSE),IF(AU$4="Biomass",HLOOKUP(AU$4,'Inflated Bid Prices After Tax'!$B$234:$I$240,4,FALSE),IF(AU$4="Biodiesel",HLOOKUP(AU$4,'Inflated Bid Prices After Tax'!$B$234:$I$240,4,FALSE),IF(AU$4="LNG",HLOOKUP(AU$4,'Inflated Bid Prices After Tax'!$B$234:$I$240,4,FALSE),IF(AU$4="Bunker",HLOOKUP(AU$4,'Inflated Bid Prices After Tax'!$B$234:$I$240,4,FALSE),IF(AU$4="LFO Diesel",HLOOKUP(AU$4,'Inflated Bid Prices After Tax'!$B$234:$I$240,4,FALSE),0))))))))</f>
        <v>0</v>
      </c>
      <c r="AY32" s="608">
        <f t="shared" si="16"/>
        <v>0</v>
      </c>
      <c r="AZ32" s="139"/>
      <c r="BA32" s="106"/>
      <c r="BB32" s="648" t="s">
        <v>47</v>
      </c>
      <c r="BC32" s="657">
        <f>IF(C32=0,O32,O32*'Available Energy and Dispatch'!N40*1000)</f>
        <v>0</v>
      </c>
      <c r="BD32" s="657">
        <f>IF(D32=0,U32,U32*'Available Energy and Dispatch'!O40*1000)</f>
        <v>0</v>
      </c>
      <c r="BE32" s="657">
        <f>IF(E32=0,AA32,AA32*'Available Energy and Dispatch'!P40*1000)</f>
        <v>0</v>
      </c>
      <c r="BF32" s="657">
        <f>IF(F32=0,AG32,AG32*'Available Energy and Dispatch'!Q40*1000)</f>
        <v>0</v>
      </c>
      <c r="BG32" s="657">
        <f>IF(G32=0,AM32,AM32*'Available Energy and Dispatch'!R40*1000)</f>
        <v>0</v>
      </c>
      <c r="BH32" s="657">
        <f>IF(H32=0,AS32,AS32*'Available Energy and Dispatch'!S40*1000)</f>
        <v>0</v>
      </c>
      <c r="BI32" s="657">
        <f>IF(I32=0,AY32,AY32*'Available Energy and Dispatch'!T40*1000)</f>
        <v>0</v>
      </c>
      <c r="BJ32" s="663">
        <f t="shared" si="9"/>
        <v>0</v>
      </c>
      <c r="BK32" s="655"/>
    </row>
    <row r="33" spans="2:63" x14ac:dyDescent="0.25">
      <c r="B33" s="530" t="s">
        <v>48</v>
      </c>
      <c r="C33" s="523">
        <f>ROUND(IFERROR(('Available Energy and Dispatch'!N41/((IF(C$5="Solar",(SUMIFS('Dependable Capacity'!$F$9:$F$14,'Dependable Capacity'!$C$9:$C$14,$B$22)*'Available Energy and Dispatch'!$C41),HLOOKUP(C$5,'Dependable Capacity'!$I$3:$P$9,4,FALSE)*'Available Energy and Dispatch'!$C41))))/C$6,0),2)</f>
        <v>0</v>
      </c>
      <c r="D33" s="523">
        <f>ROUND(IFERROR(('Available Energy and Dispatch'!O41/((IF(D$5="Solar",(SUMIFS('Dependable Capacity'!$F$9:$F$14,'Dependable Capacity'!$C$9:$C$14,$B$22)*'Available Energy and Dispatch'!$C41),HLOOKUP(D$5,'Dependable Capacity'!$I$3:$P$9,4,FALSE)*'Available Energy and Dispatch'!$C41))))/D$6,0),2)</f>
        <v>0</v>
      </c>
      <c r="E33" s="523">
        <f>ROUND(IFERROR(('Available Energy and Dispatch'!P41/((IF(E$5="Solar",(SUMIFS('Dependable Capacity'!$F$9:$F$14,'Dependable Capacity'!$C$9:$C$14,$B$22)*'Available Energy and Dispatch'!$C41),HLOOKUP(E$5,'Dependable Capacity'!$I$3:$P$9,4,FALSE)*'Available Energy and Dispatch'!$C41))))/E$6,0),2)</f>
        <v>0</v>
      </c>
      <c r="F33" s="523">
        <f>ROUND(IFERROR(('Available Energy and Dispatch'!Q41/((IF(F$5="Solar",(SUMIFS('Dependable Capacity'!$F$9:$F$14,'Dependable Capacity'!$C$9:$C$14,$B$22)*'Available Energy and Dispatch'!$C41),HLOOKUP(F$5,'Dependable Capacity'!$I$3:$P$9,4,FALSE)*'Available Energy and Dispatch'!$C41))))/F$6,0),2)</f>
        <v>0</v>
      </c>
      <c r="G33" s="523">
        <f>ROUND(IFERROR(('Available Energy and Dispatch'!R41/((IF(G$5="Solar",(SUMIFS('Dependable Capacity'!$F$9:$F$14,'Dependable Capacity'!$C$9:$C$14,$B$22)*'Available Energy and Dispatch'!$C41),HLOOKUP(G$5,'Dependable Capacity'!$I$3:$P$9,4,FALSE)*'Available Energy and Dispatch'!$C41))))/G$6,0),2)</f>
        <v>0</v>
      </c>
      <c r="H33" s="523">
        <f>ROUND(IFERROR(('Available Energy and Dispatch'!S41/((IF(H$5="Solar",(SUMIFS('Dependable Capacity'!$F$9:$F$14,'Dependable Capacity'!$C$9:$C$14,$B$22)*'Available Energy and Dispatch'!$C41),HLOOKUP(H$5,'Dependable Capacity'!$I$3:$P$9,4,FALSE)*'Available Energy and Dispatch'!$C41))))/H$6,0),2)</f>
        <v>0</v>
      </c>
      <c r="I33" s="524">
        <f>ROUND(IFERROR(('Available Energy and Dispatch'!T41/((IF(I$5="Solar",(SUMIFS('Dependable Capacity'!$F$9:$F$14,'Dependable Capacity'!$C$9:$C$14,$B$22)*'Available Energy and Dispatch'!$C41),HLOOKUP(I$5,'Dependable Capacity'!$I$3:$P$9,4,FALSE)*'Available Energy and Dispatch'!$C41))))/I$6,0),2)</f>
        <v>0</v>
      </c>
      <c r="J33" s="106"/>
      <c r="K33" s="542">
        <f>IF(K$4="Hydro",VLOOKUP($C33,'Inflated Bid Prices After Tax'!$AB$15:$AI$115,2,FALSE),IF(K$4="Solar",VLOOKUP($C33,'Inflated Bid Prices After Tax'!$AB$15:$AI$115,3,FALSE),IF(K$4="Biomass",VLOOKUP($C33,'Inflated Bid Prices After Tax'!$AB$15:$AI$115,4,FALSE),IF(K$4="Biodiesel",VLOOKUP($C33,'Inflated Bid Prices After Tax'!$AB$15:$AI$115,5,FALSE),IF(K$4="LNG",VLOOKUP($C33,'Inflated Bid Prices After Tax'!$AB$15:$AI$115,6,FALSE),IF(K$4="Bunker",VLOOKUP($C33,'Inflated Bid Prices After Tax'!$AB$15:$AI$115,7,FALSE),IF(K$4="LFO Diesel",VLOOKUP($C33,'Inflated Bid Prices After Tax'!$AB$15:$AI$115,8,FALSE),0)))))))</f>
        <v>0</v>
      </c>
      <c r="L33" s="543">
        <f>IF(K$4="Hydro",VLOOKUP($C33,'Inflated Bid Prices After Tax'!$AB$121:$AI$221,2,FALSE),IF(K$4="Solar",VLOOKUP($C33,'Inflated Bid Prices After Tax'!$AB$121:$AI$221,3,FALSE),IF(K$4="Biomass",VLOOKUP($C33,'Inflated Bid Prices After Tax'!$AB$121:$AI$221,4,FALSE),IF(K$4="Biodiesel",VLOOKUP($C33,'Inflated Bid Prices After Tax'!$AB$121:$AI$221,5,FALSE),IF(K$4="LNG",VLOOKUP($C33,'Inflated Bid Prices After Tax'!$AB$121:$AI$221,6,FALSE),IF(K$4="Bunker",VLOOKUP($C33,'Inflated Bid Prices After Tax'!$AB$121:$AI$221,7,FALSE),IF(K$4="LFO Diesel",VLOOKUP($C33,'Inflated Bid Prices After Tax'!$AB$121:$AI$221,8,FALSE),0)))))))</f>
        <v>0</v>
      </c>
      <c r="M33" s="543">
        <f>IF($C33=0,0,IF(K$4="Hydro",HLOOKUP(K$4,'Inflated Bid Prices After Tax'!$B$224:$I$232,6,FALSE),IF(K$4="Solar",HLOOKUP(K$4,'Inflated Bid Prices After Tax'!$B$224:$I$232,6,FALSE),IF(K$4="Biomass",HLOOKUP(K$4,'Inflated Bid Prices After Tax'!$B$224:$I$232,6,FALSE),IF(K$4="Biodiesel",HLOOKUP(K$4,'Inflated Bid Prices After Tax'!$B$224:$I$232,6,FALSE),IF(K$4="LNG",HLOOKUP(K$4,'Inflated Bid Prices After Tax'!$B$224:$I$232,6,FALSE),IF(K$4="Bunker",HLOOKUP(K$4,'Inflated Bid Prices After Tax'!$B$224:$I$232,6,FALSE),IF(K$4="LFO Diesel",HLOOKUP(K$4,'Inflated Bid Prices After Tax'!$B$224:$I$232,6,FALSE),0))))))))</f>
        <v>0</v>
      </c>
      <c r="N33" s="543">
        <f>IF($C33=0,0,IF(K$4="Hydro",HLOOKUP(K$4,'Inflated Bid Prices After Tax'!$B$234:$I$240,4,FALSE),IF(K$4="Solar",HLOOKUP(K$4,'Inflated Bid Prices After Tax'!$B$234:$I$240,4,FALSE),IF(K$4="Biomass",HLOOKUP(K$4,'Inflated Bid Prices After Tax'!$B$234:$I$240,4,FALSE),IF(K$4="Biodiesel",HLOOKUP(K$4,'Inflated Bid Prices After Tax'!$B$234:$I$240,4,FALSE),IF(K$4="LNG",HLOOKUP(K$4,'Inflated Bid Prices After Tax'!$B$234:$I$240,4,FALSE),IF(K$4="Bunker",HLOOKUP(K$4,'Inflated Bid Prices After Tax'!$B$234:$I$240,4,FALSE),IF(K$4="LFO Diesel",HLOOKUP(K$4,'Inflated Bid Prices After Tax'!$B$234:$I$240,4,FALSE),0))))))))</f>
        <v>0</v>
      </c>
      <c r="O33" s="544">
        <f t="shared" si="10"/>
        <v>0</v>
      </c>
      <c r="P33" s="139"/>
      <c r="Q33" s="606">
        <f>IF(Q$4="Hydro",VLOOKUP($D33,'Inflated Bid Prices After Tax'!$AB$15:$AI$115,2,FALSE),IF(Q$4="Solar",VLOOKUP($D33,'Inflated Bid Prices After Tax'!$AB$15:$AI$115,3,FALSE),IF(Q$4="Biomass",VLOOKUP($D33,'Inflated Bid Prices After Tax'!$AB$15:$AI$115,4,FALSE),IF(Q$4="Biodiesel",VLOOKUP($D33,'Inflated Bid Prices After Tax'!$AB$15:$AI$115,5,FALSE),IF(Q$4="LNG",VLOOKUP($D33,'Inflated Bid Prices After Tax'!$AB$15:$AI$115,6,FALSE),IF(Q$4="Bunker",VLOOKUP($D33,'Inflated Bid Prices After Tax'!$AB$15:$AI$115,7,FALSE),IF(Q$4="LFO Diesel",VLOOKUP($D33,'Inflated Bid Prices After Tax'!$AB$15:$AI$115,8,FALSE),0)))))))</f>
        <v>0</v>
      </c>
      <c r="R33" s="607">
        <f>IF(Q$4="Hydro",VLOOKUP($D33,'Inflated Bid Prices After Tax'!$AB$121:$AI$221,2,FALSE),IF(Q$4="Solar",VLOOKUP($D33,'Inflated Bid Prices After Tax'!$AB$121:$AI$221,3,FALSE),IF(Q$79="Biomass",VLOOKUP($D33,'Inflated Bid Prices After Tax'!$AB$121:$AI$221,4,FALSE),IF(Q$4="Biodiesel",VLOOKUP($D33,'Inflated Bid Prices After Tax'!$AB$121:$AI$221,5,FALSE),IF(Q$4="LNG",VLOOKUP($D33,'Inflated Bid Prices After Tax'!$AB$121:$AI$221,6,FALSE),IF(Q$4="Bunker",VLOOKUP($D33,'Inflated Bid Prices After Tax'!$AB$121:$AI$221,7,FALSE),IF(Q$4="LFO Diesel",VLOOKUP($D33,'Inflated Bid Prices After Tax'!$AB$121:$AI$221,8,FALSE),0)))))))</f>
        <v>0</v>
      </c>
      <c r="S33" s="607">
        <f>IF($D33=0,0,IF(Q$4="Hydro",HLOOKUP(Q$4,'Inflated Bid Prices After Tax'!$B$224:$I$232,6,FALSE),IF(Q$4="Solar",HLOOKUP(Q$4,'Inflated Bid Prices After Tax'!$B$224:$I$232,6,FALSE),IF(Q$4="Biomass",HLOOKUP(Q$4,'Inflated Bid Prices After Tax'!$B$224:$I$232,6,FALSE),IF(Q$4="Biodiesel",HLOOKUP(Q$4,'Inflated Bid Prices After Tax'!$B$224:$I$232,6,FALSE),IF(Q$4="LNG",HLOOKUP(Q$4,'Inflated Bid Prices After Tax'!$B$224:$I$232,6,FALSE),IF(Q$4="Bunker",HLOOKUP(Q$4,'Inflated Bid Prices After Tax'!$B$224:$I$232,6,FALSE),IF(Q$4="LFO Diesel",HLOOKUP(Q$4,'Inflated Bid Prices After Tax'!$B$224:$I$232,6,FALSE),0))))))))</f>
        <v>0</v>
      </c>
      <c r="T33" s="607">
        <f>IF($D33=0,0,IF(Q$4="Hydro",HLOOKUP(Q$4,'Inflated Bid Prices After Tax'!$B$234:$I$240,4,FALSE),IF(Q$4="Solar",HLOOKUP(Q$4,'Inflated Bid Prices After Tax'!$B$234:$I$240,4,FALSE),IF(Q$4="Biomass",HLOOKUP(Q$4,'Inflated Bid Prices After Tax'!$B$234:$I$240,4,FALSE),IF(Q$4="Biodiesel",HLOOKUP(Q$4,'Inflated Bid Prices After Tax'!$B$234:$I$240,4,FALSE),IF(Q$4="LNG",HLOOKUP(Q$4,'Inflated Bid Prices After Tax'!$B$234:$I$240,4,FALSE),IF(Q$4="Bunker",HLOOKUP(Q$4,'Inflated Bid Prices After Tax'!$B$234:$I$240,4,FALSE),IF(Q$4="LFO Diesel",HLOOKUP(Q$4,'Inflated Bid Prices After Tax'!$B$234:$I$240,4,FALSE),0))))))))</f>
        <v>0</v>
      </c>
      <c r="U33" s="608">
        <f t="shared" si="11"/>
        <v>0</v>
      </c>
      <c r="V33" s="139"/>
      <c r="W33" s="566">
        <f>IF(W$4="Hydro",VLOOKUP($E33,'Inflated Bid Prices After Tax'!$AB$15:$AI$115,2,FALSE),IF(W$4="Solar",VLOOKUP($E33,'Inflated Bid Prices After Tax'!$AB$15:$AI$115,3,FALSE),IF(W$4="Biomass",VLOOKUP($E33,'Inflated Bid Prices After Tax'!$AB$15:$AI$115,4,FALSE),IF(W$4="Biodiesel",VLOOKUP($E33,'Inflated Bid Prices After Tax'!$AB$15:$AI$115,5,FALSE),IF(W$4="LNG",VLOOKUP($E33,'Inflated Bid Prices After Tax'!$AB$15:$AI$115,6,FALSE),IF(W$4="Bunker",VLOOKUP($E33,'Inflated Bid Prices After Tax'!$AB$15:$AI$115,7,FALSE),IF(W$4="LFO Diesel",VLOOKUP($E33,'Inflated Bid Prices After Tax'!$AB$15:$AI$115,8,FALSE),0)))))))</f>
        <v>0</v>
      </c>
      <c r="X33" s="567">
        <f>IF(W$4="Hydro",VLOOKUP($E33,'Inflated Bid Prices After Tax'!$AB$121:$AI$221,2,FALSE),IF(W$4="Solar",VLOOKUP($E33,'Inflated Bid Prices After Tax'!$AB$121:$AI$221,3,FALSE),IF(W$4="Biomass",VLOOKUP($E33,'Inflated Bid Prices After Tax'!$AB$121:$AI$221,4,FALSE),IF(W$4="Biodiesel",VLOOKUP($E33,'Inflated Bid Prices After Tax'!$AB$121:$AI$221,5,FALSE),IF(W$4="LNG",VLOOKUP($E33,'Inflated Bid Prices After Tax'!$AB$121:$AI$221,6,FALSE),IF(W$4="Bunker",VLOOKUP($E33,'Inflated Bid Prices After Tax'!$AB$121:$AI$221,7,FALSE),IF(W$4="LFO Diesel",VLOOKUP($E33,'Inflated Bid Prices After Tax'!$AB$121:$AI$221,8,FALSE),0)))))))</f>
        <v>0</v>
      </c>
      <c r="Y33" s="567">
        <f>IF($E33=0,0,IF(W$4="Hydro",HLOOKUP(W$4,'Inflated Bid Prices After Tax'!$B$224:$I$232,6,FALSE),IF(W$4="Solar",HLOOKUP(W$4,'Inflated Bid Prices After Tax'!$B$224:$I$232,6,FALSE),IF(W$4="Biomass",HLOOKUP(W$4,'Inflated Bid Prices After Tax'!$B$224:$I$232,6,FALSE),IF(W$4="Biodiesel",HLOOKUP(W$4,'Inflated Bid Prices After Tax'!$B$224:$I$232,6,FALSE),IF(W$4="LNG",HLOOKUP(W$4,'Inflated Bid Prices After Tax'!$B$224:$I$232,6,FALSE),IF(W$4="Bunker",HLOOKUP(W$4,'Inflated Bid Prices After Tax'!$B$224:$I$232,6,FALSE),IF(W$4="LFO Diesel",HLOOKUP(W$4,'Inflated Bid Prices After Tax'!$B$224:$I$232,6,FALSE),0))))))))</f>
        <v>0</v>
      </c>
      <c r="Z33" s="567">
        <f>IF($E33=0,0,IF(W$4="Hydro",HLOOKUP(W$4,'Inflated Bid Prices After Tax'!$B$234:$I$240,4,FALSE),IF(W$4="Solar",HLOOKUP(W$4,'Inflated Bid Prices After Tax'!$B$234:$I$240,4,FALSE),IF(W$4="Biomass",HLOOKUP(W$4,'Inflated Bid Prices After Tax'!$B$234:$I$240,4,FALSE),IF(W$4="Biodiesel",HLOOKUP(W$4,'Inflated Bid Prices After Tax'!$B$234:$I$240,4,FALSE),IF(W$4="LNG",HLOOKUP(W$4,'Inflated Bid Prices After Tax'!$B$234:$I$240,4,FALSE),IF(W$4="Bunker",HLOOKUP(W$4,'Inflated Bid Prices After Tax'!$B$234:$I$240,4,FALSE),IF(W$4="LFO Diesel",HLOOKUP(W$4,'Inflated Bid Prices After Tax'!$B$234:$I$240,4,FALSE),0))))))))</f>
        <v>0</v>
      </c>
      <c r="AA33" s="568">
        <f t="shared" si="12"/>
        <v>0</v>
      </c>
      <c r="AB33" s="139"/>
      <c r="AC33" s="686">
        <f>IF(AC$4="Hydro",VLOOKUP($F33,'Inflated Bid Prices After Tax'!$AB$15:$AI$115,2,FALSE),IF(AC$4="Solar",VLOOKUP($F33,'Inflated Bid Prices After Tax'!$AB$15:$AI$115,3,FALSE),IF(AC$4="Biomass",VLOOKUP($F33,'Inflated Bid Prices After Tax'!$AB$15:$AI$115,4,FALSE),IF(AC$4="Biodiesel",VLOOKUP($F33,'Inflated Bid Prices After Tax'!$AB$15:$AI$115,5,FALSE),IF(AC$4="LNG",VLOOKUP($F33,'Inflated Bid Prices After Tax'!$AB$15:$AI$115,6,FALSE),IF(AC$4="Bunker",VLOOKUP($F33,'Inflated Bid Prices After Tax'!$AB$15:$AI$115,7,FALSE),IF(AC$4="LFO Diesel",VLOOKUP($F33,'Inflated Bid Prices After Tax'!$AB$15:$AI$115,8,FALSE),0)))))))</f>
        <v>0</v>
      </c>
      <c r="AD33" s="687">
        <f>IF(AC$4="Hydro",VLOOKUP($F33,'Inflated Bid Prices After Tax'!$AB$121:$AI$221,2,FALSE),IF(AC$4="Solar",VLOOKUP($F33,'Inflated Bid Prices After Tax'!$AB$121:$AI$221,3,FALSE),IF(AC$4="Biomass",VLOOKUP($F33,'Inflated Bid Prices After Tax'!$AB$121:$AI$221,4,FALSE),IF(AC$4="Biodiesel",VLOOKUP($F33,'Inflated Bid Prices After Tax'!$AB$121:$AI$221,5,FALSE),IF(AC$4="LNG",VLOOKUP($F33,'Inflated Bid Prices After Tax'!$AB$121:$AI$221,6,FALSE),IF(AC$4="Bunker",VLOOKUP($F33,'Inflated Bid Prices After Tax'!$AB$121:$AI$221,7,FALSE),IF(AC$4="LFO Diesel",VLOOKUP($F33,'Inflated Bid Prices After Tax'!$AB$121:$AI$221,8,FALSE),0)))))))</f>
        <v>0</v>
      </c>
      <c r="AE33" s="687">
        <f>IF($F33=0,0,IF(AC$4="Hydro",HLOOKUP(AC$4,'Inflated Bid Prices After Tax'!$B$224:$I$232,6,FALSE),IF(AC$4="Solar",HLOOKUP(AC$4,'Inflated Bid Prices After Tax'!$B$224:$I$232,6,FALSE),IF(AC$4="Biomass",HLOOKUP(AC$4,'Inflated Bid Prices After Tax'!$B$224:$I$232,6,FALSE),IF(AC$4="Biodiesel",HLOOKUP(AC$4,'Inflated Bid Prices After Tax'!$B$224:$I$232,6,FALSE),IF(AC$4="LNG",HLOOKUP(AC$4,'Inflated Bid Prices After Tax'!$B$224:$I$232,6,FALSE),IF(AC$4="Bunker",HLOOKUP(AC$4,'Inflated Bid Prices After Tax'!$B$224:$I$232,6,FALSE),IF(AC$4="LFO Diesel",HLOOKUP(AC$4,'Inflated Bid Prices After Tax'!$B$224:$I$232,6,FALSE),0))))))))</f>
        <v>0</v>
      </c>
      <c r="AF33" s="687">
        <f>IF($F33=0,0,IF(AC$4="Hydro",HLOOKUP(AC$4,'Inflated Bid Prices After Tax'!$B$234:$I$240,4,FALSE),IF(AC$4="Solar",HLOOKUP(AC$4,'Inflated Bid Prices After Tax'!$B$234:$I$240,4,FALSE),IF(AC$4="Biomass",HLOOKUP(AC$4,'Inflated Bid Prices After Tax'!$B$234:$I$240,4,FALSE),IF(AC$4="Biodiesel",HLOOKUP(AC$4,'Inflated Bid Prices After Tax'!$B$234:$I$240,4,FALSE),IF(AC$4="LNG",HLOOKUP(AC$4,'Inflated Bid Prices After Tax'!$B$234:$I$240,4,FALSE),IF(AC$4="Bunker",HLOOKUP(AC$4,'Inflated Bid Prices After Tax'!$B$234:$I$240,4,FALSE),IF(AC$4="LFO Diesel",HLOOKUP(AC$4,'Inflated Bid Prices After Tax'!$B$234:$I$240,4,FALSE),0))))))))</f>
        <v>0</v>
      </c>
      <c r="AG33" s="688">
        <f t="shared" si="13"/>
        <v>0</v>
      </c>
      <c r="AH33" s="139"/>
      <c r="AI33" s="590">
        <f>IF(AI$4="Hydro",VLOOKUP($G33,'Inflated Bid Prices After Tax'!$AB$15:$AI$115,2,FALSE),IF(AI$4="Solar",VLOOKUP($G33,'Inflated Bid Prices After Tax'!$AB$15:$AI$115,3,FALSE),IF(AI$4="Biomass",VLOOKUP($G33,'Inflated Bid Prices After Tax'!$AB$15:$AI$115,4,FALSE),IF(AI$4="Biodiesel",VLOOKUP($G33,'Inflated Bid Prices After Tax'!$AB$15:$AI$115,5,FALSE),IF(AI$4="LNG",VLOOKUP($G33,'Inflated Bid Prices After Tax'!$AB$15:$AI$115,6,FALSE),IF(AI$4="Bunker",VLOOKUP($G33,'Inflated Bid Prices After Tax'!$AB$15:$AI$115,7,FALSE),IF(AI$4="LFO Diesel",VLOOKUP($G33,'Inflated Bid Prices After Tax'!$AB$15:$AI$115,8,FALSE),0)))))))</f>
        <v>0</v>
      </c>
      <c r="AJ33" s="591">
        <f>IF(AI$4="Hydro",VLOOKUP($G33,'Inflated Bid Prices After Tax'!$AB$121:$AI$221,2,FALSE),IF(AI$4="Solar",VLOOKUP($G33,'Inflated Bid Prices After Tax'!$AB$121:$AI$221,3,FALSE),IF(AI$4="Biomass",VLOOKUP($G33,'Inflated Bid Prices After Tax'!$AB$121:$AI$221,4,FALSE),IF(AI$4="Biodiesel",VLOOKUP($G33,'Inflated Bid Prices After Tax'!$AB$121:$AI$221,5,FALSE),IF(AI$4="LNG",VLOOKUP($G33,'Inflated Bid Prices After Tax'!$AB$121:$AI$221,6,FALSE),IF(AI$4="Bunker",VLOOKUP($G33,'Inflated Bid Prices After Tax'!$AB$121:$AI$221,7,FALSE),IF(AI$4="LFO Diesel",VLOOKUP($G33,'Inflated Bid Prices After Tax'!$AB$121:$AI$221,8,FALSE),0)))))))</f>
        <v>0</v>
      </c>
      <c r="AK33" s="591">
        <f>IF($G33=0,0,IF(AI$4="Hydro",HLOOKUP(AI$4,'Inflated Bid Prices After Tax'!$B$224:$I$232,6,FALSE),IF(AI$4="Solar",HLOOKUP(AI$4,'Inflated Bid Prices After Tax'!$B$224:$I$232,6,FALSE),IF(AI$4="Biomass",HLOOKUP(AI$4,'Inflated Bid Prices After Tax'!$B$224:$I$232,6,FALSE),IF(AI$4="Biodiesel",HLOOKUP(AI$4,'Inflated Bid Prices After Tax'!$B$224:$I$232,6,FALSE),IF(AI$4="LNG",HLOOKUP(AI$4,'Inflated Bid Prices After Tax'!$B$224:$I$232,6,FALSE),IF(AI$4="Bunker",HLOOKUP(AI$4,'Inflated Bid Prices After Tax'!$B$224:$I$232,6,FALSE),IF(AI$4="LFO Diesel",HLOOKUP(AI$4,'Inflated Bid Prices After Tax'!$B$224:$I$232,6,FALSE),0))))))))</f>
        <v>0</v>
      </c>
      <c r="AL33" s="591">
        <f>IF($G33=0,0,IF(AI$4="Hydro",HLOOKUP(AI$4,'Inflated Bid Prices After Tax'!$B$234:$I$240,4,FALSE),IF(AI$4="Solar",HLOOKUP(AI$4,'Inflated Bid Prices After Tax'!$B$234:$I$240,4,FALSE),IF(AI$4="Biomass",HLOOKUP(AI$4,'Inflated Bid Prices After Tax'!$B$234:$I$240,4,FALSE),IF(AI$4="Biodiesel",HLOOKUP(AI$4,'Inflated Bid Prices After Tax'!$B$234:$I$240,4,FALSE),IF(AI$4="LNG",HLOOKUP(AI$4,'Inflated Bid Prices After Tax'!$B$234:$I$240,4,FALSE),IF(AI$4="Bunker",HLOOKUP(AI$4,'Inflated Bid Prices After Tax'!$B$234:$I$240,4,FALSE),IF(AI$4="LFO Diesel",HLOOKUP(AI$4,'Inflated Bid Prices After Tax'!$B$234:$I$240,4,FALSE),0))))))))</f>
        <v>0</v>
      </c>
      <c r="AM33" s="592">
        <f t="shared" si="14"/>
        <v>0</v>
      </c>
      <c r="AN33" s="139"/>
      <c r="AO33" s="598">
        <f>IF(AO$4="Hydro",VLOOKUP($H33,'Inflated Bid Prices After Tax'!$AB$15:$AI$115,2,FALSE),IF(AO$4="Solar",VLOOKUP($H33,'Inflated Bid Prices After Tax'!$AB$15:$AI$115,3,FALSE),IF(AO$4="Biomass",VLOOKUP($H33,'Inflated Bid Prices After Tax'!$AB$15:$AI$115,4,FALSE),IF(AO$4="Biodiesel",VLOOKUP($H33,'Inflated Bid Prices After Tax'!$AB$15:$AI$115,5,FALSE),IF(AO$4="LNG",VLOOKUP($H33,'Inflated Bid Prices After Tax'!$AB$15:$AI$115,6,FALSE),IF(AO$4="Bunker",VLOOKUP($H33,'Inflated Bid Prices After Tax'!$AB$15:$AI$115,7,FALSE),IF(AO$4="LFO Diesel",VLOOKUP($H33,'Inflated Bid Prices After Tax'!$AB$15:$AI$115,8,FALSE),0)))))))</f>
        <v>0</v>
      </c>
      <c r="AP33" s="309">
        <f>IF(AO$4="Hydro",VLOOKUP($H33,'Inflated Bid Prices After Tax'!$AB$121:$AI$221,2,FALSE),IF(AO$4="Solar",VLOOKUP($H33,'Inflated Bid Prices After Tax'!$AB$121:$AI$221,3,FALSE),IF(AO$4="Biomass",VLOOKUP($H33,'Inflated Bid Prices After Tax'!$AB$121:$AI$221,4,FALSE),IF(AO$4="Biodiesel",VLOOKUP($H33,'Inflated Bid Prices After Tax'!$AB$121:$AI$221,5,FALSE),IF(AO$4="LNG",VLOOKUP($H33,'Inflated Bid Prices After Tax'!$AB$121:$AI$221,6,FALSE),IF(AO$4="Bunker",VLOOKUP($H33,'Inflated Bid Prices After Tax'!$AB$121:$AI$221,7,FALSE),IF(AO$4="LFO Diesel",VLOOKUP($H33,'Inflated Bid Prices After Tax'!$AB$121:$AI$221,8,FALSE),0)))))))</f>
        <v>0</v>
      </c>
      <c r="AQ33" s="309">
        <f>IF($H33=0,0,IF(AO$4="Hydro",HLOOKUP(AO$4,'Inflated Bid Prices After Tax'!$B$224:$I$232,6,FALSE),IF(AO$4="Solar",HLOOKUP(AO$4,'Inflated Bid Prices After Tax'!$B$224:$I$232,6,FALSE),IF(AO$4="Biomass",HLOOKUP(AO$4,'Inflated Bid Prices After Tax'!$B$224:$I$232,6,FALSE),IF(AO$4="Biodiesel",HLOOKUP(AO$4,'Inflated Bid Prices After Tax'!$B$224:$I$232,6,FALSE),IF(AO$4="LNG",HLOOKUP(AO$4,'Inflated Bid Prices After Tax'!$B$224:$I$232,6,FALSE),IF(AO$4="Bunker",HLOOKUP(AO$4,'Inflated Bid Prices After Tax'!$B$224:$I$232,6,FALSE),IF(AO$4="LFO Diesel",HLOOKUP(AO$4,'Inflated Bid Prices After Tax'!$B$224:$I$232,6,FALSE),0))))))))</f>
        <v>0</v>
      </c>
      <c r="AR33" s="309">
        <f>IF($H33=0,0,IF(AO$4="Hydro",HLOOKUP(AO$4,'Inflated Bid Prices After Tax'!$B$234:$I$240,4,FALSE),IF(AO$4="Solar",HLOOKUP(AO$4,'Inflated Bid Prices After Tax'!$B$234:$I$240,4,FALSE),IF(AO$4="Biomass",HLOOKUP(AO$4,'Inflated Bid Prices After Tax'!$B$234:$I$240,4,FALSE),IF(AO$4="Biodiesel",HLOOKUP(AO$4,'Inflated Bid Prices After Tax'!$B$234:$I$240,4,FALSE),IF(AO$4="LNG",HLOOKUP(AO$4,'Inflated Bid Prices After Tax'!$B$234:$I$240,4,FALSE),IF(AO$4="Bunker",HLOOKUP(AO$4,'Inflated Bid Prices After Tax'!$B$234:$I$240,4,FALSE),IF(AO$4="LFO Diesel",HLOOKUP(AO$4,'Inflated Bid Prices After Tax'!$B$234:$I$240,4,FALSE),0))))))))</f>
        <v>0</v>
      </c>
      <c r="AS33" s="298">
        <f t="shared" si="15"/>
        <v>0</v>
      </c>
      <c r="AT33" s="139"/>
      <c r="AU33" s="606">
        <f>IF(AU$4="Hydro",VLOOKUP($I33,'Inflated Bid Prices After Tax'!$AB$15:$AI$115,2,FALSE),IF(AU$4="Solar",VLOOKUP($I33,'Inflated Bid Prices After Tax'!$AB$15:$AI$115,3,FALSE),IF(AU$4="Biomass",VLOOKUP($I33,'Inflated Bid Prices After Tax'!$AB$15:$AI$115,4,FALSE),IF(AU$4="Biodiesel",VLOOKUP($I33,'Inflated Bid Prices After Tax'!$AB$15:$AI$115,5,FALSE),IF(AU$4="LNG",VLOOKUP($I33,'Inflated Bid Prices After Tax'!$AB$15:$AI$115,6,FALSE),IF(AU$4="Bunker",VLOOKUP($I33,'Inflated Bid Prices After Tax'!$AB$15:$AI$115,7,FALSE),IF(AU$4="LFO Diesel",VLOOKUP($I33,'Inflated Bid Prices After Tax'!$AB$15:$AI$115,8,FALSE),0)))))))</f>
        <v>0</v>
      </c>
      <c r="AV33" s="607">
        <f>IF(AU$4="Hydro",VLOOKUP($I33,'Inflated Bid Prices After Tax'!$AB$121:$AI$221,2,FALSE),IF(AU$4="Solar",VLOOKUP($I33,'Inflated Bid Prices After Tax'!$AB$121:$AI$221,3,FALSE),IF(AU$4="Biomass",VLOOKUP($I33,'Inflated Bid Prices After Tax'!$AB$121:$AI$221,4,FALSE),IF(AU$4="Biodiesel",VLOOKUP($I33,'Inflated Bid Prices After Tax'!$AB$121:$AI$221,5,FALSE),IF(AU$4="LNG",VLOOKUP($I33,'Inflated Bid Prices After Tax'!$AB$121:$AI$221,6,FALSE),IF(AU$4="Bunker",VLOOKUP($I33,'Inflated Bid Prices After Tax'!$AB$121:$AI$221,7,FALSE),IF(AU$4="LFO Diesel",VLOOKUP($I33,'Inflated Bid Prices After Tax'!$AB$121:$AI$221,8,FALSE),0)))))))</f>
        <v>0</v>
      </c>
      <c r="AW33" s="607">
        <f>IF($I33=0,0,IF(AU$4="Hydro",HLOOKUP(AU$4,'Inflated Bid Prices After Tax'!$B$224:$I$232,6,FALSE),IF(AU$4="Solar",HLOOKUP(AU$4,'Inflated Bid Prices After Tax'!$B$224:$I$232,6,FALSE),IF(AU$4="Biomass",HLOOKUP(AU$4,'Inflated Bid Prices After Tax'!$B$224:$I$232,6,FALSE),IF(AU$4="Biodiesel",HLOOKUP(AU$4,'Inflated Bid Prices After Tax'!$B$224:$I$232,6,FALSE),IF(AU$4="LNG",HLOOKUP(AU$4,'Inflated Bid Prices After Tax'!$B$224:$I$232,6,FALSE),IF(AU$4="Bunker",HLOOKUP(AU$4,'Inflated Bid Prices After Tax'!$B$224:$I$232,6,FALSE),IF(AU$4="LFO Diesel",HLOOKUP(AU$4,'Inflated Bid Prices After Tax'!$B$224:$I$232,6,FALSE),0))))))))</f>
        <v>0</v>
      </c>
      <c r="AX33" s="607">
        <f>IF($I33=0,0,IF(AU$4="Hydro",HLOOKUP(AU$4,'Inflated Bid Prices After Tax'!$B$234:$I$240,4,FALSE),IF(AU$4="Solar",HLOOKUP(AU$4,'Inflated Bid Prices After Tax'!$B$234:$I$240,4,FALSE),IF(AU$4="Biomass",HLOOKUP(AU$4,'Inflated Bid Prices After Tax'!$B$234:$I$240,4,FALSE),IF(AU$4="Biodiesel",HLOOKUP(AU$4,'Inflated Bid Prices After Tax'!$B$234:$I$240,4,FALSE),IF(AU$4="LNG",HLOOKUP(AU$4,'Inflated Bid Prices After Tax'!$B$234:$I$240,4,FALSE),IF(AU$4="Bunker",HLOOKUP(AU$4,'Inflated Bid Prices After Tax'!$B$234:$I$240,4,FALSE),IF(AU$4="LFO Diesel",HLOOKUP(AU$4,'Inflated Bid Prices After Tax'!$B$234:$I$240,4,FALSE),0))))))))</f>
        <v>0</v>
      </c>
      <c r="AY33" s="608">
        <f t="shared" si="16"/>
        <v>0</v>
      </c>
      <c r="AZ33" s="139"/>
      <c r="BA33" s="106"/>
      <c r="BB33" s="648" t="s">
        <v>48</v>
      </c>
      <c r="BC33" s="657">
        <f>IF(C33=0,O33,O33*'Available Energy and Dispatch'!N41*1000)</f>
        <v>0</v>
      </c>
      <c r="BD33" s="657">
        <f>IF(D33=0,U33,U33*'Available Energy and Dispatch'!O41*1000)</f>
        <v>0</v>
      </c>
      <c r="BE33" s="657">
        <f>IF(E33=0,AA33,AA33*'Available Energy and Dispatch'!P41*1000)</f>
        <v>0</v>
      </c>
      <c r="BF33" s="657">
        <f>IF(F33=0,AG33,AG33*'Available Energy and Dispatch'!Q41*1000)</f>
        <v>0</v>
      </c>
      <c r="BG33" s="657">
        <f>IF(G33=0,AM33,AM33*'Available Energy and Dispatch'!R41*1000)</f>
        <v>0</v>
      </c>
      <c r="BH33" s="657">
        <f>IF(H33=0,AS33,AS33*'Available Energy and Dispatch'!S41*1000)</f>
        <v>0</v>
      </c>
      <c r="BI33" s="657">
        <f>IF(I33=0,AY33,AY33*'Available Energy and Dispatch'!T41*1000)</f>
        <v>0</v>
      </c>
      <c r="BJ33" s="663">
        <f t="shared" si="9"/>
        <v>0</v>
      </c>
      <c r="BK33" s="655"/>
    </row>
    <row r="34" spans="2:63" ht="13.8" thickBot="1" x14ac:dyDescent="0.3">
      <c r="B34" s="531" t="s">
        <v>49</v>
      </c>
      <c r="C34" s="525">
        <f>ROUND(IFERROR(('Available Energy and Dispatch'!N42/((IF(C$5="Solar",(SUMIFS('Dependable Capacity'!$F$9:$F$14,'Dependable Capacity'!$C$9:$C$14,$B$22)*'Available Energy and Dispatch'!$C42),HLOOKUP(C$5,'Dependable Capacity'!$I$3:$P$9,4,FALSE)*'Available Energy and Dispatch'!$C42))))/C$6,0),2)</f>
        <v>0</v>
      </c>
      <c r="D34" s="525">
        <f>ROUND(IFERROR(('Available Energy and Dispatch'!O42/((IF(D$5="Solar",(SUMIFS('Dependable Capacity'!$F$9:$F$14,'Dependable Capacity'!$C$9:$C$14,$B$22)*'Available Energy and Dispatch'!$C42),HLOOKUP(D$5,'Dependable Capacity'!$I$3:$P$9,4,FALSE)*'Available Energy and Dispatch'!$C42))))/D$6,0),2)</f>
        <v>0</v>
      </c>
      <c r="E34" s="525">
        <f>ROUND(IFERROR(('Available Energy and Dispatch'!P42/((IF(E$5="Solar",(SUMIFS('Dependable Capacity'!$F$9:$F$14,'Dependable Capacity'!$C$9:$C$14,$B$22)*'Available Energy and Dispatch'!$C42),HLOOKUP(E$5,'Dependable Capacity'!$I$3:$P$9,4,FALSE)*'Available Energy and Dispatch'!$C42))))/E$6,0),2)</f>
        <v>0</v>
      </c>
      <c r="F34" s="525">
        <f>ROUND(IFERROR(('Available Energy and Dispatch'!Q42/((IF(F$5="Solar",(SUMIFS('Dependable Capacity'!$F$9:$F$14,'Dependable Capacity'!$C$9:$C$14,$B$22)*'Available Energy and Dispatch'!$C42),HLOOKUP(F$5,'Dependable Capacity'!$I$3:$P$9,4,FALSE)*'Available Energy and Dispatch'!$C42))))/F$6,0),2)</f>
        <v>0</v>
      </c>
      <c r="G34" s="525">
        <f>ROUND(IFERROR(('Available Energy and Dispatch'!R42/((IF(G$5="Solar",(SUMIFS('Dependable Capacity'!$F$9:$F$14,'Dependable Capacity'!$C$9:$C$14,$B$22)*'Available Energy and Dispatch'!$C42),HLOOKUP(G$5,'Dependable Capacity'!$I$3:$P$9,4,FALSE)*'Available Energy and Dispatch'!$C42))))/G$6,0),2)</f>
        <v>0</v>
      </c>
      <c r="H34" s="525">
        <f>ROUND(IFERROR(('Available Energy and Dispatch'!S42/((IF(H$5="Solar",(SUMIFS('Dependable Capacity'!$F$9:$F$14,'Dependable Capacity'!$C$9:$C$14,$B$22)*'Available Energy and Dispatch'!$C42),HLOOKUP(H$5,'Dependable Capacity'!$I$3:$P$9,4,FALSE)*'Available Energy and Dispatch'!$C42))))/H$6,0),2)</f>
        <v>0</v>
      </c>
      <c r="I34" s="526">
        <f>ROUND(IFERROR(('Available Energy and Dispatch'!T42/((IF(I$5="Solar",(SUMIFS('Dependable Capacity'!$F$9:$F$14,'Dependable Capacity'!$C$9:$C$14,$B$22)*'Available Energy and Dispatch'!$C42),HLOOKUP(I$5,'Dependable Capacity'!$I$3:$P$9,4,FALSE)*'Available Energy and Dispatch'!$C42))))/I$6,0),2)</f>
        <v>0</v>
      </c>
      <c r="J34" s="106"/>
      <c r="K34" s="545">
        <f>IF(K$4="Hydro",VLOOKUP($C34,'Inflated Bid Prices After Tax'!$AB$15:$AI$115,2,FALSE),IF(K$4="Solar",VLOOKUP($C34,'Inflated Bid Prices After Tax'!$AB$15:$AI$115,3,FALSE),IF(K$4="Biomass",VLOOKUP($C34,'Inflated Bid Prices After Tax'!$AB$15:$AI$115,4,FALSE),IF(K$4="Biodiesel",VLOOKUP($C34,'Inflated Bid Prices After Tax'!$AB$15:$AI$115,5,FALSE),IF(K$4="LNG",VLOOKUP($C34,'Inflated Bid Prices After Tax'!$AB$15:$AI$115,6,FALSE),IF(K$4="Bunker",VLOOKUP($C34,'Inflated Bid Prices After Tax'!$AB$15:$AI$115,7,FALSE),IF(K$4="LFO Diesel",VLOOKUP($C34,'Inflated Bid Prices After Tax'!$AB$15:$AI$115,8,FALSE),0)))))))</f>
        <v>0</v>
      </c>
      <c r="L34" s="546">
        <f>IF(K$4="Hydro",VLOOKUP($C34,'Inflated Bid Prices After Tax'!$AB$121:$AI$221,2,FALSE),IF(K$4="Solar",VLOOKUP($C34,'Inflated Bid Prices After Tax'!$AB$121:$AI$221,3,FALSE),IF(K$4="Biomass",VLOOKUP($C34,'Inflated Bid Prices After Tax'!$AB$121:$AI$221,4,FALSE),IF(K$4="Biodiesel",VLOOKUP($C34,'Inflated Bid Prices After Tax'!$AB$121:$AI$221,5,FALSE),IF(K$4="LNG",VLOOKUP($C34,'Inflated Bid Prices After Tax'!$AB$121:$AI$221,6,FALSE),IF(K$4="Bunker",VLOOKUP($C34,'Inflated Bid Prices After Tax'!$AB$121:$AI$221,7,FALSE),IF(K$4="LFO Diesel",VLOOKUP($C34,'Inflated Bid Prices After Tax'!$AB$121:$AI$221,8,FALSE),0)))))))</f>
        <v>0</v>
      </c>
      <c r="M34" s="546">
        <f>IF($C34=0,0,IF(K$4="Hydro",HLOOKUP(K$4,'Inflated Bid Prices After Tax'!$B$224:$I$232,6,FALSE),IF(K$4="Solar",HLOOKUP(K$4,'Inflated Bid Prices After Tax'!$B$224:$I$232,6,FALSE),IF(K$4="Biomass",HLOOKUP(K$4,'Inflated Bid Prices After Tax'!$B$224:$I$232,6,FALSE),IF(K$4="Biodiesel",HLOOKUP(K$4,'Inflated Bid Prices After Tax'!$B$224:$I$232,6,FALSE),IF(K$4="LNG",HLOOKUP(K$4,'Inflated Bid Prices After Tax'!$B$224:$I$232,6,FALSE),IF(K$4="Bunker",HLOOKUP(K$4,'Inflated Bid Prices After Tax'!$B$224:$I$232,6,FALSE),IF(K$4="LFO Diesel",HLOOKUP(K$4,'Inflated Bid Prices After Tax'!$B$224:$I$232,6,FALSE),0))))))))</f>
        <v>0</v>
      </c>
      <c r="N34" s="546">
        <f>IF($C34=0,0,IF(K$4="Hydro",HLOOKUP(K$4,'Inflated Bid Prices After Tax'!$B$234:$I$240,4,FALSE),IF(K$4="Solar",HLOOKUP(K$4,'Inflated Bid Prices After Tax'!$B$234:$I$240,4,FALSE),IF(K$4="Biomass",HLOOKUP(K$4,'Inflated Bid Prices After Tax'!$B$234:$I$240,4,FALSE),IF(K$4="Biodiesel",HLOOKUP(K$4,'Inflated Bid Prices After Tax'!$B$234:$I$240,4,FALSE),IF(K$4="LNG",HLOOKUP(K$4,'Inflated Bid Prices After Tax'!$B$234:$I$240,4,FALSE),IF(K$4="Bunker",HLOOKUP(K$4,'Inflated Bid Prices After Tax'!$B$234:$I$240,4,FALSE),IF(K$4="LFO Diesel",HLOOKUP(K$4,'Inflated Bid Prices After Tax'!$B$234:$I$240,4,FALSE),0))))))))</f>
        <v>0</v>
      </c>
      <c r="O34" s="547">
        <f t="shared" si="10"/>
        <v>0</v>
      </c>
      <c r="P34" s="139"/>
      <c r="Q34" s="609">
        <f>IF(Q$4="Hydro",VLOOKUP($D34,'Inflated Bid Prices After Tax'!$AB$15:$AI$115,2,FALSE),IF(Q$4="Solar",VLOOKUP($D34,'Inflated Bid Prices After Tax'!$AB$15:$AI$115,3,FALSE),IF(Q$4="Biomass",VLOOKUP($D34,'Inflated Bid Prices After Tax'!$AB$15:$AI$115,4,FALSE),IF(Q$4="Biodiesel",VLOOKUP($D34,'Inflated Bid Prices After Tax'!$AB$15:$AI$115,5,FALSE),IF(Q$4="LNG",VLOOKUP($D34,'Inflated Bid Prices After Tax'!$AB$15:$AI$115,6,FALSE),IF(Q$4="Bunker",VLOOKUP($D34,'Inflated Bid Prices After Tax'!$AB$15:$AI$115,7,FALSE),IF(Q$4="LFO Diesel",VLOOKUP($D34,'Inflated Bid Prices After Tax'!$AB$15:$AI$115,8,FALSE),0)))))))</f>
        <v>0</v>
      </c>
      <c r="R34" s="610">
        <f>IF(Q$4="Hydro",VLOOKUP($D34,'Inflated Bid Prices After Tax'!$AB$121:$AI$221,2,FALSE),IF(Q$4="Solar",VLOOKUP($D34,'Inflated Bid Prices After Tax'!$AB$121:$AI$221,3,FALSE),IF(Q$79="Biomass",VLOOKUP($D34,'Inflated Bid Prices After Tax'!$AB$121:$AI$221,4,FALSE),IF(Q$4="Biodiesel",VLOOKUP($D34,'Inflated Bid Prices After Tax'!$AB$121:$AI$221,5,FALSE),IF(Q$4="LNG",VLOOKUP($D34,'Inflated Bid Prices After Tax'!$AB$121:$AI$221,6,FALSE),IF(Q$4="Bunker",VLOOKUP($D34,'Inflated Bid Prices After Tax'!$AB$121:$AI$221,7,FALSE),IF(Q$4="LFO Diesel",VLOOKUP($D34,'Inflated Bid Prices After Tax'!$AB$121:$AI$221,8,FALSE),0)))))))</f>
        <v>0</v>
      </c>
      <c r="S34" s="610">
        <f>IF($D34=0,0,IF(Q$4="Hydro",HLOOKUP(Q$4,'Inflated Bid Prices After Tax'!$B$224:$I$232,6,FALSE),IF(Q$4="Solar",HLOOKUP(Q$4,'Inflated Bid Prices After Tax'!$B$224:$I$232,6,FALSE),IF(Q$4="Biomass",HLOOKUP(Q$4,'Inflated Bid Prices After Tax'!$B$224:$I$232,6,FALSE),IF(Q$4="Biodiesel",HLOOKUP(Q$4,'Inflated Bid Prices After Tax'!$B$224:$I$232,6,FALSE),IF(Q$4="LNG",HLOOKUP(Q$4,'Inflated Bid Prices After Tax'!$B$224:$I$232,6,FALSE),IF(Q$4="Bunker",HLOOKUP(Q$4,'Inflated Bid Prices After Tax'!$B$224:$I$232,6,FALSE),IF(Q$4="LFO Diesel",HLOOKUP(Q$4,'Inflated Bid Prices After Tax'!$B$224:$I$232,6,FALSE),0))))))))</f>
        <v>0</v>
      </c>
      <c r="T34" s="610">
        <f>IF($D34=0,0,IF(Q$4="Hydro",HLOOKUP(Q$4,'Inflated Bid Prices After Tax'!$B$234:$I$240,4,FALSE),IF(Q$4="Solar",HLOOKUP(Q$4,'Inflated Bid Prices After Tax'!$B$234:$I$240,4,FALSE),IF(Q$4="Biomass",HLOOKUP(Q$4,'Inflated Bid Prices After Tax'!$B$234:$I$240,4,FALSE),IF(Q$4="Biodiesel",HLOOKUP(Q$4,'Inflated Bid Prices After Tax'!$B$234:$I$240,4,FALSE),IF(Q$4="LNG",HLOOKUP(Q$4,'Inflated Bid Prices After Tax'!$B$234:$I$240,4,FALSE),IF(Q$4="Bunker",HLOOKUP(Q$4,'Inflated Bid Prices After Tax'!$B$234:$I$240,4,FALSE),IF(Q$4="LFO Diesel",HLOOKUP(Q$4,'Inflated Bid Prices After Tax'!$B$234:$I$240,4,FALSE),0))))))))</f>
        <v>0</v>
      </c>
      <c r="U34" s="611">
        <f t="shared" si="11"/>
        <v>0</v>
      </c>
      <c r="V34" s="139"/>
      <c r="W34" s="569">
        <f>IF(W$4="Hydro",VLOOKUP($E34,'Inflated Bid Prices After Tax'!$AB$15:$AI$115,2,FALSE),IF(W$4="Solar",VLOOKUP($E34,'Inflated Bid Prices After Tax'!$AB$15:$AI$115,3,FALSE),IF(W$4="Biomass",VLOOKUP($E34,'Inflated Bid Prices After Tax'!$AB$15:$AI$115,4,FALSE),IF(W$4="Biodiesel",VLOOKUP($E34,'Inflated Bid Prices After Tax'!$AB$15:$AI$115,5,FALSE),IF(W$4="LNG",VLOOKUP($E34,'Inflated Bid Prices After Tax'!$AB$15:$AI$115,6,FALSE),IF(W$4="Bunker",VLOOKUP($E34,'Inflated Bid Prices After Tax'!$AB$15:$AI$115,7,FALSE),IF(W$4="LFO Diesel",VLOOKUP($E34,'Inflated Bid Prices After Tax'!$AB$15:$AI$115,8,FALSE),0)))))))</f>
        <v>0</v>
      </c>
      <c r="X34" s="570">
        <f>IF(W$4="Hydro",VLOOKUP($E34,'Inflated Bid Prices After Tax'!$AB$121:$AI$221,2,FALSE),IF(W$4="Solar",VLOOKUP($E34,'Inflated Bid Prices After Tax'!$AB$121:$AI$221,3,FALSE),IF(W$4="Biomass",VLOOKUP($E34,'Inflated Bid Prices After Tax'!$AB$121:$AI$221,4,FALSE),IF(W$4="Biodiesel",VLOOKUP($E34,'Inflated Bid Prices After Tax'!$AB$121:$AI$221,5,FALSE),IF(W$4="LNG",VLOOKUP($E34,'Inflated Bid Prices After Tax'!$AB$121:$AI$221,6,FALSE),IF(W$4="Bunker",VLOOKUP($E34,'Inflated Bid Prices After Tax'!$AB$121:$AI$221,7,FALSE),IF(W$4="LFO Diesel",VLOOKUP($E34,'Inflated Bid Prices After Tax'!$AB$121:$AI$221,8,FALSE),0)))))))</f>
        <v>0</v>
      </c>
      <c r="Y34" s="570">
        <f>IF($E34=0,0,IF(W$4="Hydro",HLOOKUP(W$4,'Inflated Bid Prices After Tax'!$B$224:$I$232,6,FALSE),IF(W$4="Solar",HLOOKUP(W$4,'Inflated Bid Prices After Tax'!$B$224:$I$232,6,FALSE),IF(W$4="Biomass",HLOOKUP(W$4,'Inflated Bid Prices After Tax'!$B$224:$I$232,6,FALSE),IF(W$4="Biodiesel",HLOOKUP(W$4,'Inflated Bid Prices After Tax'!$B$224:$I$232,6,FALSE),IF(W$4="LNG",HLOOKUP(W$4,'Inflated Bid Prices After Tax'!$B$224:$I$232,6,FALSE),IF(W$4="Bunker",HLOOKUP(W$4,'Inflated Bid Prices After Tax'!$B$224:$I$232,6,FALSE),IF(W$4="LFO Diesel",HLOOKUP(W$4,'Inflated Bid Prices After Tax'!$B$224:$I$232,6,FALSE),0))))))))</f>
        <v>0</v>
      </c>
      <c r="Z34" s="570">
        <f>IF($E34=0,0,IF(W$4="Hydro",HLOOKUP(W$4,'Inflated Bid Prices After Tax'!$B$234:$I$240,4,FALSE),IF(W$4="Solar",HLOOKUP(W$4,'Inflated Bid Prices After Tax'!$B$234:$I$240,4,FALSE),IF(W$4="Biomass",HLOOKUP(W$4,'Inflated Bid Prices After Tax'!$B$234:$I$240,4,FALSE),IF(W$4="Biodiesel",HLOOKUP(W$4,'Inflated Bid Prices After Tax'!$B$234:$I$240,4,FALSE),IF(W$4="LNG",HLOOKUP(W$4,'Inflated Bid Prices After Tax'!$B$234:$I$240,4,FALSE),IF(W$4="Bunker",HLOOKUP(W$4,'Inflated Bid Prices After Tax'!$B$234:$I$240,4,FALSE),IF(W$4="LFO Diesel",HLOOKUP(W$4,'Inflated Bid Prices After Tax'!$B$234:$I$240,4,FALSE),0))))))))</f>
        <v>0</v>
      </c>
      <c r="AA34" s="571">
        <f t="shared" si="12"/>
        <v>0</v>
      </c>
      <c r="AB34" s="139"/>
      <c r="AC34" s="689">
        <f>IF(AC$4="Hydro",VLOOKUP($F34,'Inflated Bid Prices After Tax'!$AB$15:$AI$115,2,FALSE),IF(AC$4="Solar",VLOOKUP($F34,'Inflated Bid Prices After Tax'!$AB$15:$AI$115,3,FALSE),IF(AC$4="Biomass",VLOOKUP($F34,'Inflated Bid Prices After Tax'!$AB$15:$AI$115,4,FALSE),IF(AC$4="Biodiesel",VLOOKUP($F34,'Inflated Bid Prices After Tax'!$AB$15:$AI$115,5,FALSE),IF(AC$4="LNG",VLOOKUP($F34,'Inflated Bid Prices After Tax'!$AB$15:$AI$115,6,FALSE),IF(AC$4="Bunker",VLOOKUP($F34,'Inflated Bid Prices After Tax'!$AB$15:$AI$115,7,FALSE),IF(AC$4="LFO Diesel",VLOOKUP($F34,'Inflated Bid Prices After Tax'!$AB$15:$AI$115,8,FALSE),0)))))))</f>
        <v>0</v>
      </c>
      <c r="AD34" s="690">
        <f>IF(AC$4="Hydro",VLOOKUP($F34,'Inflated Bid Prices After Tax'!$AB$121:$AI$221,2,FALSE),IF(AC$4="Solar",VLOOKUP($F34,'Inflated Bid Prices After Tax'!$AB$121:$AI$221,3,FALSE),IF(AC$4="Biomass",VLOOKUP($F34,'Inflated Bid Prices After Tax'!$AB$121:$AI$221,4,FALSE),IF(AC$4="Biodiesel",VLOOKUP($F34,'Inflated Bid Prices After Tax'!$AB$121:$AI$221,5,FALSE),IF(AC$4="LNG",VLOOKUP($F34,'Inflated Bid Prices After Tax'!$AB$121:$AI$221,6,FALSE),IF(AC$4="Bunker",VLOOKUP($F34,'Inflated Bid Prices After Tax'!$AB$121:$AI$221,7,FALSE),IF(AC$4="LFO Diesel",VLOOKUP($F34,'Inflated Bid Prices After Tax'!$AB$121:$AI$221,8,FALSE),0)))))))</f>
        <v>0</v>
      </c>
      <c r="AE34" s="690">
        <f>IF($F34=0,0,IF(AC$4="Hydro",HLOOKUP(AC$4,'Inflated Bid Prices After Tax'!$B$224:$I$232,6,FALSE),IF(AC$4="Solar",HLOOKUP(AC$4,'Inflated Bid Prices After Tax'!$B$224:$I$232,6,FALSE),IF(AC$4="Biomass",HLOOKUP(AC$4,'Inflated Bid Prices After Tax'!$B$224:$I$232,6,FALSE),IF(AC$4="Biodiesel",HLOOKUP(AC$4,'Inflated Bid Prices After Tax'!$B$224:$I$232,6,FALSE),IF(AC$4="LNG",HLOOKUP(AC$4,'Inflated Bid Prices After Tax'!$B$224:$I$232,6,FALSE),IF(AC$4="Bunker",HLOOKUP(AC$4,'Inflated Bid Prices After Tax'!$B$224:$I$232,6,FALSE),IF(AC$4="LFO Diesel",HLOOKUP(AC$4,'Inflated Bid Prices After Tax'!$B$224:$I$232,6,FALSE),0))))))))</f>
        <v>0</v>
      </c>
      <c r="AF34" s="690">
        <f>IF($F34=0,0,IF(AC$4="Hydro",HLOOKUP(AC$4,'Inflated Bid Prices After Tax'!$B$234:$I$240,4,FALSE),IF(AC$4="Solar",HLOOKUP(AC$4,'Inflated Bid Prices After Tax'!$B$234:$I$240,4,FALSE),IF(AC$4="Biomass",HLOOKUP(AC$4,'Inflated Bid Prices After Tax'!$B$234:$I$240,4,FALSE),IF(AC$4="Biodiesel",HLOOKUP(AC$4,'Inflated Bid Prices After Tax'!$B$234:$I$240,4,FALSE),IF(AC$4="LNG",HLOOKUP(AC$4,'Inflated Bid Prices After Tax'!$B$234:$I$240,4,FALSE),IF(AC$4="Bunker",HLOOKUP(AC$4,'Inflated Bid Prices After Tax'!$B$234:$I$240,4,FALSE),IF(AC$4="LFO Diesel",HLOOKUP(AC$4,'Inflated Bid Prices After Tax'!$B$234:$I$240,4,FALSE),0))))))))</f>
        <v>0</v>
      </c>
      <c r="AG34" s="691">
        <f t="shared" si="13"/>
        <v>0</v>
      </c>
      <c r="AH34" s="139"/>
      <c r="AI34" s="593">
        <f>IF(AI$4="Hydro",VLOOKUP($G34,'Inflated Bid Prices After Tax'!$AB$15:$AI$115,2,FALSE),IF(AI$4="Solar",VLOOKUP($G34,'Inflated Bid Prices After Tax'!$AB$15:$AI$115,3,FALSE),IF(AI$4="Biomass",VLOOKUP($G34,'Inflated Bid Prices After Tax'!$AB$15:$AI$115,4,FALSE),IF(AI$4="Biodiesel",VLOOKUP($G34,'Inflated Bid Prices After Tax'!$AB$15:$AI$115,5,FALSE),IF(AI$4="LNG",VLOOKUP($G34,'Inflated Bid Prices After Tax'!$AB$15:$AI$115,6,FALSE),IF(AI$4="Bunker",VLOOKUP($G34,'Inflated Bid Prices After Tax'!$AB$15:$AI$115,7,FALSE),IF(AI$4="LFO Diesel",VLOOKUP($G34,'Inflated Bid Prices After Tax'!$AB$15:$AI$115,8,FALSE),0)))))))</f>
        <v>0</v>
      </c>
      <c r="AJ34" s="594">
        <f>IF(AI$4="Hydro",VLOOKUP($G34,'Inflated Bid Prices After Tax'!$AB$121:$AI$221,2,FALSE),IF(AI$4="Solar",VLOOKUP($G34,'Inflated Bid Prices After Tax'!$AB$121:$AI$221,3,FALSE),IF(AI$4="Biomass",VLOOKUP($G34,'Inflated Bid Prices After Tax'!$AB$121:$AI$221,4,FALSE),IF(AI$4="Biodiesel",VLOOKUP($G34,'Inflated Bid Prices After Tax'!$AB$121:$AI$221,5,FALSE),IF(AI$4="LNG",VLOOKUP($G34,'Inflated Bid Prices After Tax'!$AB$121:$AI$221,6,FALSE),IF(AI$4="Bunker",VLOOKUP($G34,'Inflated Bid Prices After Tax'!$AB$121:$AI$221,7,FALSE),IF(AI$4="LFO Diesel",VLOOKUP($G34,'Inflated Bid Prices After Tax'!$AB$121:$AI$221,8,FALSE),0)))))))</f>
        <v>0</v>
      </c>
      <c r="AK34" s="594">
        <f>IF($G34=0,0,IF(AI$4="Hydro",HLOOKUP(AI$4,'Inflated Bid Prices After Tax'!$B$224:$I$232,6,FALSE),IF(AI$4="Solar",HLOOKUP(AI$4,'Inflated Bid Prices After Tax'!$B$224:$I$232,6,FALSE),IF(AI$4="Biomass",HLOOKUP(AI$4,'Inflated Bid Prices After Tax'!$B$224:$I$232,6,FALSE),IF(AI$4="Biodiesel",HLOOKUP(AI$4,'Inflated Bid Prices After Tax'!$B$224:$I$232,6,FALSE),IF(AI$4="LNG",HLOOKUP(AI$4,'Inflated Bid Prices After Tax'!$B$224:$I$232,6,FALSE),IF(AI$4="Bunker",HLOOKUP(AI$4,'Inflated Bid Prices After Tax'!$B$224:$I$232,6,FALSE),IF(AI$4="LFO Diesel",HLOOKUP(AI$4,'Inflated Bid Prices After Tax'!$B$224:$I$232,6,FALSE),0))))))))</f>
        <v>0</v>
      </c>
      <c r="AL34" s="594">
        <f>IF($G34=0,0,IF(AI$4="Hydro",HLOOKUP(AI$4,'Inflated Bid Prices After Tax'!$B$234:$I$240,4,FALSE),IF(AI$4="Solar",HLOOKUP(AI$4,'Inflated Bid Prices After Tax'!$B$234:$I$240,4,FALSE),IF(AI$4="Biomass",HLOOKUP(AI$4,'Inflated Bid Prices After Tax'!$B$234:$I$240,4,FALSE),IF(AI$4="Biodiesel",HLOOKUP(AI$4,'Inflated Bid Prices After Tax'!$B$234:$I$240,4,FALSE),IF(AI$4="LNG",HLOOKUP(AI$4,'Inflated Bid Prices After Tax'!$B$234:$I$240,4,FALSE),IF(AI$4="Bunker",HLOOKUP(AI$4,'Inflated Bid Prices After Tax'!$B$234:$I$240,4,FALSE),IF(AI$4="LFO Diesel",HLOOKUP(AI$4,'Inflated Bid Prices After Tax'!$B$234:$I$240,4,FALSE),0))))))))</f>
        <v>0</v>
      </c>
      <c r="AM34" s="595">
        <f t="shared" si="14"/>
        <v>0</v>
      </c>
      <c r="AN34" s="139"/>
      <c r="AO34" s="599">
        <f>IF(AO$4="Hydro",VLOOKUP($H34,'Inflated Bid Prices After Tax'!$AB$15:$AI$115,2,FALSE),IF(AO$4="Solar",VLOOKUP($H34,'Inflated Bid Prices After Tax'!$AB$15:$AI$115,3,FALSE),IF(AO$4="Biomass",VLOOKUP($H34,'Inflated Bid Prices After Tax'!$AB$15:$AI$115,4,FALSE),IF(AO$4="Biodiesel",VLOOKUP($H34,'Inflated Bid Prices After Tax'!$AB$15:$AI$115,5,FALSE),IF(AO$4="LNG",VLOOKUP($H34,'Inflated Bid Prices After Tax'!$AB$15:$AI$115,6,FALSE),IF(AO$4="Bunker",VLOOKUP($H34,'Inflated Bid Prices After Tax'!$AB$15:$AI$115,7,FALSE),IF(AO$4="LFO Diesel",VLOOKUP($H34,'Inflated Bid Prices After Tax'!$AB$15:$AI$115,8,FALSE),0)))))))</f>
        <v>0</v>
      </c>
      <c r="AP34" s="310">
        <f>IF(AO$4="Hydro",VLOOKUP($H34,'Inflated Bid Prices After Tax'!$AB$121:$AI$221,2,FALSE),IF(AO$4="Solar",VLOOKUP($H34,'Inflated Bid Prices After Tax'!$AB$121:$AI$221,3,FALSE),IF(AO$4="Biomass",VLOOKUP($H34,'Inflated Bid Prices After Tax'!$AB$121:$AI$221,4,FALSE),IF(AO$4="Biodiesel",VLOOKUP($H34,'Inflated Bid Prices After Tax'!$AB$121:$AI$221,5,FALSE),IF(AO$4="LNG",VLOOKUP($H34,'Inflated Bid Prices After Tax'!$AB$121:$AI$221,6,FALSE),IF(AO$4="Bunker",VLOOKUP($H34,'Inflated Bid Prices After Tax'!$AB$121:$AI$221,7,FALSE),IF(AO$4="LFO Diesel",VLOOKUP($H34,'Inflated Bid Prices After Tax'!$AB$121:$AI$221,8,FALSE),0)))))))</f>
        <v>0</v>
      </c>
      <c r="AQ34" s="310">
        <f>IF($H34=0,0,IF(AO$4="Hydro",HLOOKUP(AO$4,'Inflated Bid Prices After Tax'!$B$224:$I$232,6,FALSE),IF(AO$4="Solar",HLOOKUP(AO$4,'Inflated Bid Prices After Tax'!$B$224:$I$232,6,FALSE),IF(AO$4="Biomass",HLOOKUP(AO$4,'Inflated Bid Prices After Tax'!$B$224:$I$232,6,FALSE),IF(AO$4="Biodiesel",HLOOKUP(AO$4,'Inflated Bid Prices After Tax'!$B$224:$I$232,6,FALSE),IF(AO$4="LNG",HLOOKUP(AO$4,'Inflated Bid Prices After Tax'!$B$224:$I$232,6,FALSE),IF(AO$4="Bunker",HLOOKUP(AO$4,'Inflated Bid Prices After Tax'!$B$224:$I$232,6,FALSE),IF(AO$4="LFO Diesel",HLOOKUP(AO$4,'Inflated Bid Prices After Tax'!$B$224:$I$232,6,FALSE),0))))))))</f>
        <v>0</v>
      </c>
      <c r="AR34" s="310">
        <f>IF($H34=0,0,IF(AO$4="Hydro",HLOOKUP(AO$4,'Inflated Bid Prices After Tax'!$B$234:$I$240,4,FALSE),IF(AO$4="Solar",HLOOKUP(AO$4,'Inflated Bid Prices After Tax'!$B$234:$I$240,4,FALSE),IF(AO$4="Biomass",HLOOKUP(AO$4,'Inflated Bid Prices After Tax'!$B$234:$I$240,4,FALSE),IF(AO$4="Biodiesel",HLOOKUP(AO$4,'Inflated Bid Prices After Tax'!$B$234:$I$240,4,FALSE),IF(AO$4="LNG",HLOOKUP(AO$4,'Inflated Bid Prices After Tax'!$B$234:$I$240,4,FALSE),IF(AO$4="Bunker",HLOOKUP(AO$4,'Inflated Bid Prices After Tax'!$B$234:$I$240,4,FALSE),IF(AO$4="LFO Diesel",HLOOKUP(AO$4,'Inflated Bid Prices After Tax'!$B$234:$I$240,4,FALSE),0))))))))</f>
        <v>0</v>
      </c>
      <c r="AS34" s="300">
        <f t="shared" si="15"/>
        <v>0</v>
      </c>
      <c r="AT34" s="139"/>
      <c r="AU34" s="609">
        <f>IF(AU$4="Hydro",VLOOKUP($I34,'Inflated Bid Prices After Tax'!$AB$15:$AI$115,2,FALSE),IF(AU$4="Solar",VLOOKUP($I34,'Inflated Bid Prices After Tax'!$AB$15:$AI$115,3,FALSE),IF(AU$4="Biomass",VLOOKUP($I34,'Inflated Bid Prices After Tax'!$AB$15:$AI$115,4,FALSE),IF(AU$4="Biodiesel",VLOOKUP($I34,'Inflated Bid Prices After Tax'!$AB$15:$AI$115,5,FALSE),IF(AU$4="LNG",VLOOKUP($I34,'Inflated Bid Prices After Tax'!$AB$15:$AI$115,6,FALSE),IF(AU$4="Bunker",VLOOKUP($I34,'Inflated Bid Prices After Tax'!$AB$15:$AI$115,7,FALSE),IF(AU$4="LFO Diesel",VLOOKUP($I34,'Inflated Bid Prices After Tax'!$AB$15:$AI$115,8,FALSE),0)))))))</f>
        <v>0</v>
      </c>
      <c r="AV34" s="610">
        <f>IF(AU$4="Hydro",VLOOKUP($I34,'Inflated Bid Prices After Tax'!$AB$121:$AI$221,2,FALSE),IF(AU$4="Solar",VLOOKUP($I34,'Inflated Bid Prices After Tax'!$AB$121:$AI$221,3,FALSE),IF(AU$4="Biomass",VLOOKUP($I34,'Inflated Bid Prices After Tax'!$AB$121:$AI$221,4,FALSE),IF(AU$4="Biodiesel",VLOOKUP($I34,'Inflated Bid Prices After Tax'!$AB$121:$AI$221,5,FALSE),IF(AU$4="LNG",VLOOKUP($I34,'Inflated Bid Prices After Tax'!$AB$121:$AI$221,6,FALSE),IF(AU$4="Bunker",VLOOKUP($I34,'Inflated Bid Prices After Tax'!$AB$121:$AI$221,7,FALSE),IF(AU$4="LFO Diesel",VLOOKUP($I34,'Inflated Bid Prices After Tax'!$AB$121:$AI$221,8,FALSE),0)))))))</f>
        <v>0</v>
      </c>
      <c r="AW34" s="610">
        <f>IF($I34=0,0,IF(AU$4="Hydro",HLOOKUP(AU$4,'Inflated Bid Prices After Tax'!$B$224:$I$232,6,FALSE),IF(AU$4="Solar",HLOOKUP(AU$4,'Inflated Bid Prices After Tax'!$B$224:$I$232,6,FALSE),IF(AU$4="Biomass",HLOOKUP(AU$4,'Inflated Bid Prices After Tax'!$B$224:$I$232,6,FALSE),IF(AU$4="Biodiesel",HLOOKUP(AU$4,'Inflated Bid Prices After Tax'!$B$224:$I$232,6,FALSE),IF(AU$4="LNG",HLOOKUP(AU$4,'Inflated Bid Prices After Tax'!$B$224:$I$232,6,FALSE),IF(AU$4="Bunker",HLOOKUP(AU$4,'Inflated Bid Prices After Tax'!$B$224:$I$232,6,FALSE),IF(AU$4="LFO Diesel",HLOOKUP(AU$4,'Inflated Bid Prices After Tax'!$B$224:$I$232,6,FALSE),0))))))))</f>
        <v>0</v>
      </c>
      <c r="AX34" s="610">
        <f>IF($I34=0,0,IF(AU$4="Hydro",HLOOKUP(AU$4,'Inflated Bid Prices After Tax'!$B$234:$I$240,4,FALSE),IF(AU$4="Solar",HLOOKUP(AU$4,'Inflated Bid Prices After Tax'!$B$234:$I$240,4,FALSE),IF(AU$4="Biomass",HLOOKUP(AU$4,'Inflated Bid Prices After Tax'!$B$234:$I$240,4,FALSE),IF(AU$4="Biodiesel",HLOOKUP(AU$4,'Inflated Bid Prices After Tax'!$B$234:$I$240,4,FALSE),IF(AU$4="LNG",HLOOKUP(AU$4,'Inflated Bid Prices After Tax'!$B$234:$I$240,4,FALSE),IF(AU$4="Bunker",HLOOKUP(AU$4,'Inflated Bid Prices After Tax'!$B$234:$I$240,4,FALSE),IF(AU$4="LFO Diesel",HLOOKUP(AU$4,'Inflated Bid Prices After Tax'!$B$234:$I$240,4,FALSE),0))))))))</f>
        <v>0</v>
      </c>
      <c r="AY34" s="611">
        <f t="shared" si="16"/>
        <v>0</v>
      </c>
      <c r="AZ34" s="139"/>
      <c r="BA34" s="106"/>
      <c r="BB34" s="648" t="s">
        <v>49</v>
      </c>
      <c r="BC34" s="657">
        <f>IF(C34=0,O34,O34*'Available Energy and Dispatch'!N42*1000)</f>
        <v>0</v>
      </c>
      <c r="BD34" s="657">
        <f>IF(D34=0,U34,U34*'Available Energy and Dispatch'!O42*1000)</f>
        <v>0</v>
      </c>
      <c r="BE34" s="657">
        <f>IF(E34=0,AA34,AA34*'Available Energy and Dispatch'!P42*1000)</f>
        <v>0</v>
      </c>
      <c r="BF34" s="657">
        <f>IF(F34=0,AG34,AG34*'Available Energy and Dispatch'!Q42*1000)</f>
        <v>0</v>
      </c>
      <c r="BG34" s="657">
        <f>IF(G34=0,AM34,AM34*'Available Energy and Dispatch'!R42*1000)</f>
        <v>0</v>
      </c>
      <c r="BH34" s="657">
        <f>IF(H34=0,AS34,AS34*'Available Energy and Dispatch'!S42*1000)</f>
        <v>0</v>
      </c>
      <c r="BI34" s="657">
        <f>IF(I34=0,AY34,AY34*'Available Energy and Dispatch'!T42*1000)</f>
        <v>0</v>
      </c>
      <c r="BJ34" s="663">
        <f t="shared" si="9"/>
        <v>0</v>
      </c>
      <c r="BK34" s="655"/>
    </row>
    <row r="35" spans="2:63" ht="13.8" thickBot="1" x14ac:dyDescent="0.3">
      <c r="B35" s="109"/>
      <c r="C35" s="106"/>
      <c r="D35" s="106"/>
      <c r="E35" s="106"/>
      <c r="F35" s="106"/>
      <c r="G35" s="106"/>
      <c r="H35" s="106"/>
      <c r="I35" s="106"/>
      <c r="J35" s="106"/>
      <c r="K35" s="113"/>
      <c r="L35" s="113"/>
      <c r="M35" s="113"/>
      <c r="N35" s="113"/>
      <c r="O35" s="113"/>
      <c r="P35" s="139"/>
      <c r="Q35" s="113"/>
      <c r="R35" s="113"/>
      <c r="S35" s="113"/>
      <c r="T35" s="113"/>
      <c r="U35" s="113"/>
      <c r="V35" s="139"/>
      <c r="W35" s="113"/>
      <c r="X35" s="113"/>
      <c r="Y35" s="113"/>
      <c r="Z35" s="113"/>
      <c r="AA35" s="113"/>
      <c r="AB35" s="139"/>
      <c r="AC35" s="113"/>
      <c r="AD35" s="113"/>
      <c r="AE35" s="113"/>
      <c r="AF35" s="113"/>
      <c r="AG35" s="113"/>
      <c r="AH35" s="139"/>
      <c r="AI35" s="113"/>
      <c r="AJ35" s="113"/>
      <c r="AK35" s="113"/>
      <c r="AL35" s="113"/>
      <c r="AM35" s="113"/>
      <c r="AN35" s="139"/>
      <c r="AO35" s="113"/>
      <c r="AP35" s="113"/>
      <c r="AQ35" s="113"/>
      <c r="AR35" s="113"/>
      <c r="AS35" s="113"/>
      <c r="AT35" s="139"/>
      <c r="AU35" s="113"/>
      <c r="AV35" s="113"/>
      <c r="AW35" s="113"/>
      <c r="AX35" s="113"/>
      <c r="AY35" s="113"/>
      <c r="AZ35" s="139"/>
      <c r="BA35" s="106"/>
      <c r="BB35" s="648" t="s">
        <v>182</v>
      </c>
      <c r="BC35" s="656">
        <f t="shared" ref="BC35:BJ35" si="17">SUM(BC23:BC34)</f>
        <v>0</v>
      </c>
      <c r="BD35" s="656">
        <f t="shared" si="17"/>
        <v>0</v>
      </c>
      <c r="BE35" s="656">
        <f t="shared" si="17"/>
        <v>0</v>
      </c>
      <c r="BF35" s="656">
        <f t="shared" si="17"/>
        <v>0</v>
      </c>
      <c r="BG35" s="656">
        <f t="shared" si="17"/>
        <v>0</v>
      </c>
      <c r="BH35" s="656">
        <f t="shared" si="17"/>
        <v>0</v>
      </c>
      <c r="BI35" s="656">
        <f t="shared" si="17"/>
        <v>0</v>
      </c>
      <c r="BJ35" s="656">
        <f t="shared" si="17"/>
        <v>0</v>
      </c>
      <c r="BK35" s="667">
        <f>BJ35/(BE3*1000)</f>
        <v>0</v>
      </c>
    </row>
    <row r="36" spans="2:63" x14ac:dyDescent="0.25">
      <c r="B36" s="527">
        <v>2024</v>
      </c>
      <c r="C36" s="528"/>
      <c r="D36" s="528"/>
      <c r="E36" s="528"/>
      <c r="F36" s="528"/>
      <c r="G36" s="528"/>
      <c r="H36" s="528"/>
      <c r="I36" s="529"/>
      <c r="J36" s="106"/>
      <c r="K36" s="629"/>
      <c r="L36" s="630"/>
      <c r="M36" s="630"/>
      <c r="N36" s="630"/>
      <c r="O36" s="631"/>
      <c r="P36" s="139"/>
      <c r="Q36" s="620"/>
      <c r="R36" s="621"/>
      <c r="S36" s="621"/>
      <c r="T36" s="621"/>
      <c r="U36" s="622"/>
      <c r="V36" s="139"/>
      <c r="W36" s="636"/>
      <c r="X36" s="637"/>
      <c r="Y36" s="637"/>
      <c r="Z36" s="637"/>
      <c r="AA36" s="638"/>
      <c r="AB36" s="139"/>
      <c r="AC36" s="683"/>
      <c r="AD36" s="684"/>
      <c r="AE36" s="684"/>
      <c r="AF36" s="684"/>
      <c r="AG36" s="685"/>
      <c r="AH36" s="139"/>
      <c r="AI36" s="626"/>
      <c r="AJ36" s="627"/>
      <c r="AK36" s="627"/>
      <c r="AL36" s="627"/>
      <c r="AM36" s="628"/>
      <c r="AN36" s="139"/>
      <c r="AO36" s="623"/>
      <c r="AP36" s="624"/>
      <c r="AQ36" s="624"/>
      <c r="AR36" s="624"/>
      <c r="AS36" s="625"/>
      <c r="AT36" s="139"/>
      <c r="AU36" s="620"/>
      <c r="AV36" s="621"/>
      <c r="AW36" s="621"/>
      <c r="AX36" s="621"/>
      <c r="AY36" s="622"/>
      <c r="AZ36" s="139"/>
      <c r="BA36" s="106"/>
      <c r="BB36" s="648">
        <v>2024</v>
      </c>
      <c r="BC36" s="654"/>
      <c r="BD36" s="654"/>
      <c r="BE36" s="654"/>
      <c r="BF36" s="654"/>
      <c r="BG36" s="654"/>
      <c r="BH36" s="654"/>
      <c r="BI36" s="654"/>
      <c r="BJ36" s="661"/>
      <c r="BK36" s="655"/>
    </row>
    <row r="37" spans="2:63" x14ac:dyDescent="0.25">
      <c r="B37" s="530" t="s">
        <v>38</v>
      </c>
      <c r="C37" s="523">
        <f>ROUND(IFERROR(('Available Energy and Dispatch'!N47/((IF(C$5="Solar",(SUMIFS('Dependable Capacity'!$F$9:$F$14,'Dependable Capacity'!$C$9:$C$14,$B$36)*'Available Energy and Dispatch'!$C47),HLOOKUP(C$5,'Dependable Capacity'!$I$3:$P$9,5,FALSE)*'Available Energy and Dispatch'!$C47))))/C$6,0),2)</f>
        <v>0</v>
      </c>
      <c r="D37" s="523">
        <f>ROUND(IFERROR(('Available Energy and Dispatch'!O47/((IF(D$5="Solar",(SUMIFS('Dependable Capacity'!$F$9:$F$14,'Dependable Capacity'!$C$9:$C$14,$B$36)*'Available Energy and Dispatch'!$C47),HLOOKUP(D$5,'Dependable Capacity'!$I$3:$P$9,5,FALSE)*'Available Energy and Dispatch'!$C47))))/D$6,0),2)</f>
        <v>0</v>
      </c>
      <c r="E37" s="523">
        <f>ROUND(IFERROR(('Available Energy and Dispatch'!P47/((IF(E$5="Solar",(SUMIFS('Dependable Capacity'!$F$9:$F$14,'Dependable Capacity'!$C$9:$C$14,$B$36)*'Available Energy and Dispatch'!$C47),HLOOKUP(E$5,'Dependable Capacity'!$I$3:$P$9,5,FALSE)*'Available Energy and Dispatch'!$C47))))/E$6,0),2)</f>
        <v>0</v>
      </c>
      <c r="F37" s="523">
        <f>ROUND(IFERROR(('Available Energy and Dispatch'!Q47/((IF(F$5="Solar",(SUMIFS('Dependable Capacity'!$F$9:$F$14,'Dependable Capacity'!$C$9:$C$14,$B$36)*'Available Energy and Dispatch'!$C47),HLOOKUP(F$5,'Dependable Capacity'!$I$3:$P$9,5,FALSE)*'Available Energy and Dispatch'!$C47))))/F$6,0),2)</f>
        <v>0</v>
      </c>
      <c r="G37" s="523">
        <f>ROUND(IFERROR(('Available Energy and Dispatch'!R47/((IF(G$5="Solar",(SUMIFS('Dependable Capacity'!$F$9:$F$14,'Dependable Capacity'!$C$9:$C$14,$B$36)*'Available Energy and Dispatch'!$C47),HLOOKUP(G$5,'Dependable Capacity'!$I$3:$P$9,5,FALSE)*'Available Energy and Dispatch'!$C47))))/G$6,0),2)</f>
        <v>0</v>
      </c>
      <c r="H37" s="523">
        <f>ROUND(IFERROR(('Available Energy and Dispatch'!S47/((IF(H$5="Solar",(SUMIFS('Dependable Capacity'!$F$9:$F$14,'Dependable Capacity'!$C$9:$C$14,$B$36)*'Available Energy and Dispatch'!$C47),HLOOKUP(H$5,'Dependable Capacity'!$I$3:$P$9,5,FALSE)*'Available Energy and Dispatch'!$C47))))/H$6,0),2)</f>
        <v>0</v>
      </c>
      <c r="I37" s="524">
        <f>ROUND(IFERROR(('Available Energy and Dispatch'!T47/((IF(I$5="Solar",(SUMIFS('Dependable Capacity'!$F$9:$F$14,'Dependable Capacity'!$C$9:$C$14,$B$36)*'Available Energy and Dispatch'!$C47),HLOOKUP(I$5,'Dependable Capacity'!$I$3:$P$9,5,FALSE)*'Available Energy and Dispatch'!$C47))))/I$6,0),2)</f>
        <v>0</v>
      </c>
      <c r="J37" s="106"/>
      <c r="K37" s="542">
        <f>IF(K$4="Hydro",VLOOKUP($C37,'Inflated Bid Prices After Tax'!$AL$15:$AS$115,2,FALSE),IF(K$4="Solar",VLOOKUP($C37,'Inflated Bid Prices After Tax'!$AL$15:$AS$115,3,FALSE),IF(K$4="Biomass",VLOOKUP($C37,'Inflated Bid Prices After Tax'!$AL$15:$AS$115,4,FALSE),IF(K$4="Biodiesel",VLOOKUP($C37,'Inflated Bid Prices After Tax'!$AL$15:$AS$115,5,FALSE),IF(K$4="LNG",VLOOKUP($C37,'Inflated Bid Prices After Tax'!$AL$15:$AS$115,6,FALSE),IF(K$4="Bunker",VLOOKUP($C37,'Inflated Bid Prices After Tax'!$AL$15:$AS$115,7,FALSE),IF(K$4="LFO Diesel",VLOOKUP($C37,'Inflated Bid Prices After Tax'!$AL$15:$AS$115,8,FALSE),0)))))))</f>
        <v>0</v>
      </c>
      <c r="L37" s="543">
        <f>IF(K$4="Hydro",VLOOKUP($C37,'Inflated Bid Prices After Tax'!$AL$121:$AS$221,2,FALSE),IF(K$4="Solar",VLOOKUP($C37,'Inflated Bid Prices After Tax'!$AL$121:$AS$221,3,FALSE),IF(K$4="Biomass",VLOOKUP($C37,'Inflated Bid Prices After Tax'!$AL$121:$AS$221,4,FALSE),IF(K$4="Biodiesel",VLOOKUP($C37,'Inflated Bid Prices After Tax'!$AL$121:$AS$221,5,FALSE),IF(K$4="LNG",VLOOKUP($C37,'Inflated Bid Prices After Tax'!$AL$121:$AS$221,6,FALSE),IF(K$4="Bunker",VLOOKUP($C37,'Inflated Bid Prices After Tax'!$AL$121:$AS$221,7,FALSE),IF(K$4="LFO Diesel",VLOOKUP($C37,'Inflated Bid Prices After Tax'!$AL$121:$AS$221,8,FALSE),0)))))))</f>
        <v>0</v>
      </c>
      <c r="M37" s="543">
        <f>IF($C37=0,0,IF(K$4="Hydro",HLOOKUP(K$4,'Inflated Bid Prices After Tax'!$B$224:$I$232,7,FALSE),IF(K$4="Solar",HLOOKUP(K$4,'Inflated Bid Prices After Tax'!$B$224:$I$232,7,FALSE),IF(K$4="Biomass",HLOOKUP(K$4,'Inflated Bid Prices After Tax'!$B$224:$I$232,7,FALSE),IF(K$4="Biodiesel",HLOOKUP(K$4,'Inflated Bid Prices After Tax'!$B$224:$I$232,7,FALSE),IF(K$4="LNG",HLOOKUP(K$4,'Inflated Bid Prices After Tax'!$B$224:$I$232,7,FALSE),IF(K$4="Bunker",HLOOKUP(K$4,'Inflated Bid Prices After Tax'!$B$224:$I$232,7,FALSE),IF(K$4="LFO Diesel",HLOOKUP(K$4,'Inflated Bid Prices After Tax'!$B$224:$I$232,7,FALSE),0))))))))</f>
        <v>0</v>
      </c>
      <c r="N37" s="543">
        <f>IF($C37=0,0,IF(K$4="Hydro",HLOOKUP(K$4,'Inflated Bid Prices After Tax'!$B$234:$I$240,5,FALSE),IF(K$4="Solar",HLOOKUP(K$4,'Inflated Bid Prices After Tax'!$B$234:$I$240,5,FALSE),IF(K$4="Biomass",HLOOKUP(K$4,'Inflated Bid Prices After Tax'!$B$234:$I$240,5,FALSE),IF(K$4="Biodiesel",HLOOKUP(K$4,'Inflated Bid Prices After Tax'!$B$234:$I$240,5,FALSE),IF(K$4="LNG",HLOOKUP(K$4,'Inflated Bid Prices After Tax'!$B$234:$I$240,5,FALSE),IF(K$4="Bunker",HLOOKUP(K$4,'Inflated Bid Prices After Tax'!$B$234:$I$240,5,FALSE),IF(K$4="LFO Diesel",HLOOKUP(K$4,'Inflated Bid Prices After Tax'!$B$234:$I$240,5,FALSE),0))))))))</f>
        <v>0</v>
      </c>
      <c r="O37" s="544">
        <f>SUM(K37:N37)</f>
        <v>0</v>
      </c>
      <c r="P37" s="139"/>
      <c r="Q37" s="606">
        <f>IF(Q$4="Hydro",VLOOKUP($D37,'Inflated Bid Prices After Tax'!$AL$15:$AS$115,2,FALSE),IF(Q$4="Solar",VLOOKUP($D37,'Inflated Bid Prices After Tax'!$AL$15:$AS$115,3,FALSE),IF(Q$4="Biomass",VLOOKUP($D37,'Inflated Bid Prices After Tax'!$AL$15:$AS$115,4,FALSE),IF(Q$4="Biodiesel",VLOOKUP($D37,'Inflated Bid Prices After Tax'!$AL$15:$AS$115,5,FALSE),IF(Q$4="LNG",VLOOKUP($D37,'Inflated Bid Prices After Tax'!$AL$15:$AS$115,6,FALSE),IF(Q$4="Bunker",VLOOKUP($D37,'Inflated Bid Prices After Tax'!$AL$15:$AS$115,7,FALSE),IF(Q$4="LFO Diesel",VLOOKUP($D37,'Inflated Bid Prices After Tax'!$AL$15:$AS$115,8,FALSE),0)))))))</f>
        <v>0</v>
      </c>
      <c r="R37" s="607">
        <f>IF(Q$4="Hydro",VLOOKUP($D37,'Inflated Bid Prices After Tax'!$AL$121:$AS$221,2,FALSE),IF(Q$4="Solar",VLOOKUP($D37,'Inflated Bid Prices After Tax'!$AL$121:$AS$221,3,FALSE),IF(Q$4="Biomass",VLOOKUP($D37,'Inflated Bid Prices After Tax'!$AL$121:$AS$221,4,FALSE),IF(Q$4="Biodiesel",VLOOKUP($D37,'Inflated Bid Prices After Tax'!$AL$121:$AS$221,5,FALSE),IF(Q$4="LNG",VLOOKUP($D37,'Inflated Bid Prices After Tax'!$AL$121:$AS$221,6,FALSE),IF(Q$4="Bunker",VLOOKUP($D37,'Inflated Bid Prices After Tax'!$AL$121:$AS$221,7,FALSE),IF(Q$4="LFO Diesel",VLOOKUP($D37,'Inflated Bid Prices After Tax'!$AL$121:$AS$221,8,FALSE),0)))))))</f>
        <v>0</v>
      </c>
      <c r="S37" s="607">
        <f>IF($D37=0,0,IF(Q$4="Hydro",HLOOKUP(Q$4,'Inflated Bid Prices After Tax'!$B$224:$I$232,7,FALSE),IF(Q$4="Solar",HLOOKUP(Q$4,'Inflated Bid Prices After Tax'!$B$224:$I$232,7,FALSE),IF(Q$4="Biomass",HLOOKUP(Q$4,'Inflated Bid Prices After Tax'!$B$224:$I$232,7,FALSE),IF(Q$4="Biodiesel",HLOOKUP(Q$4,'Inflated Bid Prices After Tax'!$B$224:$I$232,7,FALSE),IF(Q$4="LNG",HLOOKUP(Q$4,'Inflated Bid Prices After Tax'!$B$224:$I$232,7,FALSE),IF(Q$4="Bunker",HLOOKUP(Q$4,'Inflated Bid Prices After Tax'!$B$224:$I$232,7,FALSE),IF(Q$4="LFO Diesel",HLOOKUP(Q$4,'Inflated Bid Prices After Tax'!$B$224:$I$232,7,FALSE),0))))))))</f>
        <v>0</v>
      </c>
      <c r="T37" s="607">
        <f>IF($D37=0,0,IF(Q$4="Hydro",HLOOKUP(Q$4,'Inflated Bid Prices After Tax'!$B$234:$I$240,5,FALSE),IF(Q$4="Solar",HLOOKUP(Q$4,'Inflated Bid Prices After Tax'!$B$234:$I$240,5,FALSE),IF(Q$4="Biomass",HLOOKUP(Q$4,'Inflated Bid Prices After Tax'!$B$234:$I$240,5,FALSE),IF(Q$4="Biodiesel",HLOOKUP(Q$4,'Inflated Bid Prices After Tax'!$B$234:$I$240,5,FALSE),IF(Q$4="LNG",HLOOKUP(Q$4,'Inflated Bid Prices After Tax'!$B$234:$I$240,5,FALSE),IF(Q$4="Bunker",HLOOKUP(Q$4,'Inflated Bid Prices After Tax'!$B$234:$I$240,5,FALSE),IF(Q$4="LFO Diesel",HLOOKUP(Q$4,'Inflated Bid Prices After Tax'!$B$234:$I$240,5,FALSE),0))))))))</f>
        <v>0</v>
      </c>
      <c r="U37" s="608">
        <f>SUM(Q37:T37)</f>
        <v>0</v>
      </c>
      <c r="V37" s="139"/>
      <c r="W37" s="566">
        <f>IF(W$4="Hydro",VLOOKUP($E37,'Inflated Bid Prices After Tax'!$AL$15:$AS$115,2,FALSE),IF(W$4="Solar",VLOOKUP($E37,'Inflated Bid Prices After Tax'!$AL$15:$AS$115,3,FALSE),IF(W$4="Biomass",VLOOKUP($E37,'Inflated Bid Prices After Tax'!$AL$15:$AS$115,4,FALSE),IF(W$4="Biodiesel",VLOOKUP($E37,'Inflated Bid Prices After Tax'!$AL$15:$AS$115,5,FALSE),IF(W$4="LNG",VLOOKUP($E37,'Inflated Bid Prices After Tax'!$AL$15:$AS$115,6,FALSE),IF(W$4="Bunker",VLOOKUP($E37,'Inflated Bid Prices After Tax'!$AL$15:$AS$115,7,FALSE),IF(W$4="LFO Diesel",VLOOKUP($E37,'Inflated Bid Prices After Tax'!$AL$15:$AS$115,8,FALSE),0)))))))</f>
        <v>0</v>
      </c>
      <c r="X37" s="567">
        <f>IF(W$4="Hydro",VLOOKUP($E37,'Inflated Bid Prices After Tax'!$AL$121:$AS$221,2,FALSE),IF(W$4="Solar",VLOOKUP($E37,'Inflated Bid Prices After Tax'!$AL$121:$AS$221,3,FALSE),IF(W$4="Biomass",VLOOKUP($E37,'Inflated Bid Prices After Tax'!$AL$121:$AS$221,4,FALSE),IF(W$4="Biodiesel",VLOOKUP($E37,'Inflated Bid Prices After Tax'!$AL$121:$AS$221,5,FALSE),IF(W$4="LNG",VLOOKUP($E37,'Inflated Bid Prices After Tax'!$AL$121:$AS$221,6,FALSE),IF(W$4="Bunker",VLOOKUP($E37,'Inflated Bid Prices After Tax'!$AL$121:$AS$221,7,FALSE),IF(W$4="LFO Diesel",VLOOKUP($E37,'Inflated Bid Prices After Tax'!$AL$121:$AS$221,8,FALSE),0)))))))</f>
        <v>0</v>
      </c>
      <c r="Y37" s="567">
        <f>IF($E37=0,0,IF(W$4="Hydro",HLOOKUP(W$4,'Inflated Bid Prices After Tax'!$B$224:$I$232,7,FALSE),IF(W$4="Solar",HLOOKUP(W$4,'Inflated Bid Prices After Tax'!$B$224:$I$232,7,FALSE),IF(W$4="Biomass",HLOOKUP(W$4,'Inflated Bid Prices After Tax'!$B$224:$I$232,7,FALSE),IF(W$4="Biodiesel",HLOOKUP(W$4,'Inflated Bid Prices After Tax'!$B$224:$I$232,7,FALSE),IF(W$4="LNG",HLOOKUP(W$4,'Inflated Bid Prices After Tax'!$B$224:$I$232,7,FALSE),IF(W$4="Bunker",HLOOKUP(W$4,'Inflated Bid Prices After Tax'!$B$224:$I$232,7,FALSE),IF(W$4="LFO Diesel",HLOOKUP(W$4,'Inflated Bid Prices After Tax'!$B$224:$I$232,7,FALSE),0))))))))</f>
        <v>0</v>
      </c>
      <c r="Z37" s="567">
        <f>IF($E37=0,0,IF(W$4="Hydro",HLOOKUP(W$4,'Inflated Bid Prices After Tax'!$B$234:$I$240,5,FALSE),IF(W$4="Solar",HLOOKUP(W$4,'Inflated Bid Prices After Tax'!$B$234:$I$240,5,FALSE),IF(W$4="Biomass",HLOOKUP(W$4,'Inflated Bid Prices After Tax'!$B$234:$I$240,5,FALSE),IF(W$4="Biodiesel",HLOOKUP(W$4,'Inflated Bid Prices After Tax'!$B$234:$I$240,5,FALSE),IF(W$4="LNG",HLOOKUP(W$4,'Inflated Bid Prices After Tax'!$B$234:$I$240,5,FALSE),IF(W$4="Bunker",HLOOKUP(W$4,'Inflated Bid Prices After Tax'!$B$234:$I$240,5,FALSE),IF(W$4="LFO Diesel",HLOOKUP(W$4,'Inflated Bid Prices After Tax'!$B$234:$I$240,5,FALSE),0))))))))</f>
        <v>0</v>
      </c>
      <c r="AA37" s="568">
        <f>SUM(W37:Z37)</f>
        <v>0</v>
      </c>
      <c r="AB37" s="139"/>
      <c r="AC37" s="686">
        <f>IF(AC$4="Hydro",VLOOKUP($F37,'Inflated Bid Prices After Tax'!$AL$15:$AS$115,2,FALSE),IF(AC$4="Solar",VLOOKUP($F37,'Inflated Bid Prices After Tax'!$AL$15:$AS$115,3,FALSE),IF(AC$4="Biomass",VLOOKUP($F37,'Inflated Bid Prices After Tax'!$AL$15:$AS$115,4,FALSE),IF(AC$4="Biodiesel",VLOOKUP($F37,'Inflated Bid Prices After Tax'!$AL$15:$AS$115,5,FALSE),IF(AC$4="LNG",VLOOKUP($F37,'Inflated Bid Prices After Tax'!$AL$15:$AS$115,6,FALSE),IF(AC$4="Bunker",VLOOKUP($F37,'Inflated Bid Prices After Tax'!$AL$15:$AS$115,7,FALSE),IF(AC$4="LFO Diesel",VLOOKUP($F37,'Inflated Bid Prices After Tax'!$AL$15:$AS$115,8,FALSE),0)))))))</f>
        <v>0</v>
      </c>
      <c r="AD37" s="687">
        <f>IF(AC$4="Hydro",VLOOKUP($F37,'Inflated Bid Prices After Tax'!$AL$121:$AS$221,2,FALSE),IF(AC$4="Solar",VLOOKUP($F37,'Inflated Bid Prices After Tax'!$AL$121:$AS$221,3,FALSE),IF(AC$4="Biomass",VLOOKUP($F37,'Inflated Bid Prices After Tax'!$AL$121:$AS$221,4,FALSE),IF(AC$4="Biodiesel",VLOOKUP($F37,'Inflated Bid Prices After Tax'!$AL$121:$AS$221,5,FALSE),IF(AC$4="LNG",VLOOKUP($F37,'Inflated Bid Prices After Tax'!$AL$121:$AS$221,6,FALSE),IF(AC$4="Bunker",VLOOKUP($F37,'Inflated Bid Prices After Tax'!$AL$121:$AS$221,7,FALSE),IF(AC$4="LFO Diesel",VLOOKUP($F37,'Inflated Bid Prices After Tax'!$AL$121:$AS$221,8,FALSE),0)))))))</f>
        <v>0</v>
      </c>
      <c r="AE37" s="687">
        <f>IF($F37=0,0,IF(AC$4="Hydro",HLOOKUP(AC$4,'Inflated Bid Prices After Tax'!$B$224:$I$232,7,FALSE),IF(AC$4="Solar",HLOOKUP(AC$4,'Inflated Bid Prices After Tax'!$B$224:$I$232,7,FALSE),IF(AC$4="Biomass",HLOOKUP(AC$4,'Inflated Bid Prices After Tax'!$B$224:$I$232,7,FALSE),IF(AC$4="Biodiesel",HLOOKUP(AC$4,'Inflated Bid Prices After Tax'!$B$224:$I$232,7,FALSE),IF(AC$4="LNG",HLOOKUP(AC$4,'Inflated Bid Prices After Tax'!$B$224:$I$232,7,FALSE),IF(AC$4="Bunker",HLOOKUP(AC$4,'Inflated Bid Prices After Tax'!$B$224:$I$232,7,FALSE),IF(AC$4="LFO Diesel",HLOOKUP(AC$4,'Inflated Bid Prices After Tax'!$B$224:$I$232,7,FALSE),0))))))))</f>
        <v>0</v>
      </c>
      <c r="AF37" s="687">
        <f>IF($F37=0,0,IF(AC$4="Hydro",HLOOKUP(AC$4,'Inflated Bid Prices After Tax'!$B$234:$I$240,5,FALSE),IF(AC$4="Solar",HLOOKUP(AC$4,'Inflated Bid Prices After Tax'!$B$234:$I$240,5,FALSE),IF(AC$4="Biomass",HLOOKUP(AC$4,'Inflated Bid Prices After Tax'!$B$234:$I$240,5,FALSE),IF(AC$4="Biodiesel",HLOOKUP(AC$4,'Inflated Bid Prices After Tax'!$B$234:$I$240,5,FALSE),IF(AC$4="LNG",HLOOKUP(AC$4,'Inflated Bid Prices After Tax'!$B$234:$I$240,5,FALSE),IF(AC$4="Bunker",HLOOKUP(AC$4,'Inflated Bid Prices After Tax'!$B$234:$I$240,5,FALSE),IF(AC$4="LFO Diesel",HLOOKUP(AC$4,'Inflated Bid Prices After Tax'!$B$234:$I$240,5,FALSE),0))))))))</f>
        <v>0</v>
      </c>
      <c r="AG37" s="688">
        <f>SUM(AC37:AF37)</f>
        <v>0</v>
      </c>
      <c r="AH37" s="139"/>
      <c r="AI37" s="590">
        <f>IF(AI$4="Hydro",VLOOKUP($G37,'Inflated Bid Prices After Tax'!$AL$15:$AS$115,2,FALSE),IF(AI$4="Solar",VLOOKUP($G37,'Inflated Bid Prices After Tax'!$AL$15:$AS$115,3,FALSE),IF(AI$4="Biomass",VLOOKUP($G37,'Inflated Bid Prices After Tax'!$AL$15:$AS$115,4,FALSE),IF(AI$4="Biodiesel",VLOOKUP($G37,'Inflated Bid Prices After Tax'!$AL$15:$AS$115,5,FALSE),IF(AI$4="LNG",VLOOKUP($G37,'Inflated Bid Prices After Tax'!$AL$15:$AS$115,6,FALSE),IF(AI$4="Bunker",VLOOKUP($G37,'Inflated Bid Prices After Tax'!$AL$15:$AS$115,7,FALSE),IF(AI$4="LFO Diesel",VLOOKUP($G37,'Inflated Bid Prices After Tax'!$AL$15:$AS$115,8,FALSE),0)))))))</f>
        <v>0</v>
      </c>
      <c r="AJ37" s="591">
        <f>IF(AI$4="Hydro",VLOOKUP($G37,'Inflated Bid Prices After Tax'!$AL$121:$AS$221,2,FALSE),IF(AI$4="Solar",VLOOKUP($G37,'Inflated Bid Prices After Tax'!$AL$121:$AS$221,3,FALSE),IF(AI$4="Biomass",VLOOKUP($G37,'Inflated Bid Prices After Tax'!$AL$121:$AS$221,4,FALSE),IF(AI$4="Biodiesel",VLOOKUP($G37,'Inflated Bid Prices After Tax'!$AL$121:$AS$221,5,FALSE),IF(AI$4="LNG",VLOOKUP($G37,'Inflated Bid Prices After Tax'!$AL$121:$AS$221,6,FALSE),IF(AI$4="Bunker",VLOOKUP($G37,'Inflated Bid Prices After Tax'!$AL$121:$AS$221,7,FALSE),IF(AI$4="LFO Diesel",VLOOKUP($G37,'Inflated Bid Prices After Tax'!$AL$121:$AS$221,8,FALSE),0)))))))</f>
        <v>0</v>
      </c>
      <c r="AK37" s="591">
        <f>IF($G37=0,0,IF(AI$4="Hydro",HLOOKUP(AI$4,'Inflated Bid Prices After Tax'!$B$224:$I$232,7,FALSE),IF(AI$4="Solar",HLOOKUP(AI$4,'Inflated Bid Prices After Tax'!$B$224:$I$232,7,FALSE),IF(AI$4="Biomass",HLOOKUP(AI$4,'Inflated Bid Prices After Tax'!$B$224:$I$232,7,FALSE),IF(AI$4="Biodiesel",HLOOKUP(AI$4,'Inflated Bid Prices After Tax'!$B$224:$I$232,7,FALSE),IF(AI$4="LNG",HLOOKUP(AI$4,'Inflated Bid Prices After Tax'!$B$224:$I$232,7,FALSE),IF(AI$4="Bunker",HLOOKUP(AI$4,'Inflated Bid Prices After Tax'!$B$224:$I$232,7,FALSE),IF(AI$4="LFO Diesel",HLOOKUP(AI$4,'Inflated Bid Prices After Tax'!$B$224:$I$232,7,FALSE),0))))))))</f>
        <v>0</v>
      </c>
      <c r="AL37" s="591">
        <f>IF($G37=0,0,IF(AI$4="Hydro",HLOOKUP(AI$4,'Inflated Bid Prices After Tax'!$B$234:$I$240,5,FALSE),IF(AI$4="Solar",HLOOKUP(AI$4,'Inflated Bid Prices After Tax'!$B$234:$I$240,5,FALSE),IF(AI$4="Biomass",HLOOKUP(AI$4,'Inflated Bid Prices After Tax'!$B$234:$I$240,5,FALSE),IF(AI$4="Biodiesel",HLOOKUP(AI$4,'Inflated Bid Prices After Tax'!$B$234:$I$240,5,FALSE),IF(AI$4="LNG",HLOOKUP(AI$4,'Inflated Bid Prices After Tax'!$B$234:$I$240,5,FALSE),IF(AI$4="Bunker",HLOOKUP(AI$4,'Inflated Bid Prices After Tax'!$B$235:$I$240,5,FALSE),IF(AI$4="LFO Diesel",HLOOKUP(AI$4,'Inflated Bid Prices After Tax'!$B$234:$I$240,5,FALSE),0))))))))</f>
        <v>0</v>
      </c>
      <c r="AM37" s="592">
        <f>SUM(AI37:AL37)</f>
        <v>0</v>
      </c>
      <c r="AN37" s="139"/>
      <c r="AO37" s="598">
        <f>IF(AO$4="Hydro",VLOOKUP($H37,'Inflated Bid Prices After Tax'!$AL$15:$AS$115,2,FALSE),IF(AO$4="Solar",VLOOKUP($H37,'Inflated Bid Prices After Tax'!$AL$15:$AS$115,3,FALSE),IF(AO$4="Biomass",VLOOKUP($H37,'Inflated Bid Prices After Tax'!$AL$15:$AS$115,4,FALSE),IF(AO$4="Biodiesel",VLOOKUP($H37,'Inflated Bid Prices After Tax'!$AL$15:$AS$115,5,FALSE),IF(AO$4="LNG",VLOOKUP($H37,'Inflated Bid Prices After Tax'!$AL$15:$AS$115,6,FALSE),IF(AO$4="Bunker",VLOOKUP($H37,'Inflated Bid Prices After Tax'!$AL$15:$AS$115,7,FALSE),IF(AO$4="LFO Diesel",VLOOKUP($H37,'Inflated Bid Prices After Tax'!$AL$15:$AS$115,8,FALSE),0)))))))</f>
        <v>0</v>
      </c>
      <c r="AP37" s="309">
        <f>IF(AO$4="Hydro",VLOOKUP($H37,'Inflated Bid Prices After Tax'!$AL$121:$AS$221,2,FALSE),IF(AO$4="Solar",VLOOKUP($H37,'Inflated Bid Prices After Tax'!$AL$121:$AS$221,3,FALSE),IF(AO$4="Biomass",VLOOKUP($H37,'Inflated Bid Prices After Tax'!$AL$121:$AS$221,4,FALSE),IF(AO$4="Biodiesel",VLOOKUP($H37,'Inflated Bid Prices After Tax'!$AL$121:$AS$221,5,FALSE),IF(AO$4="LNG",VLOOKUP($H37,'Inflated Bid Prices After Tax'!$AL$121:$AS$221,6,FALSE),IF(AO$4="Bunker",VLOOKUP($H37,'Inflated Bid Prices After Tax'!$AL$121:$AS$221,7,FALSE),IF(AO$4="LFO Diesel",VLOOKUP($H37,'Inflated Bid Prices After Tax'!$AL$121:$AS$221,8,FALSE),0)))))))</f>
        <v>0</v>
      </c>
      <c r="AQ37" s="309">
        <f>IF($H37=0,0,IF(AO$4="Hydro",HLOOKUP(AO$4,'Inflated Bid Prices After Tax'!$B$224:$I$232,7,FALSE),IF(AO$4="Solar",HLOOKUP(AO$4,'Inflated Bid Prices After Tax'!$B$224:$I$232,7,FALSE),IF(AO$4="Biomass",HLOOKUP(AO$4,'Inflated Bid Prices After Tax'!$B$224:$I$232,7,FALSE),IF(AO$4="Biodiesel",HLOOKUP(AO$4,'Inflated Bid Prices After Tax'!$B$224:$I$232,7,FALSE),IF(AO$4="LNG",HLOOKUP(AO$4,'Inflated Bid Prices After Tax'!$B$224:$I$232,7,FALSE),IF(AO$4="Bunker",HLOOKUP(AO$4,'Inflated Bid Prices After Tax'!$B$224:$I$232,7,FALSE),IF(AO$4="LFO Diesel",HLOOKUP(AO$4,'Inflated Bid Prices After Tax'!$B$224:$I$232,7,FALSE),0))))))))</f>
        <v>0</v>
      </c>
      <c r="AR37" s="309">
        <f>IF($H37=0,0,IF(AO$4="Hydro",HLOOKUP(AO$4,'Inflated Bid Prices After Tax'!$B$234:$I$240,5,FALSE),IF(AO$4="Solar",HLOOKUP(AO$4,'Inflated Bid Prices After Tax'!$B$234:$I$240,5,FALSE),IF(AO$4="Biomass",HLOOKUP(AO$4,'Inflated Bid Prices After Tax'!$B$234:$I$240,5,FALSE),IF(AO$4="Biodiesel",HLOOKUP(AO$4,'Inflated Bid Prices After Tax'!$B$234:$I$240,5,FALSE),IF(AO$4="LNG",HLOOKUP(AO$4,'Inflated Bid Prices After Tax'!$B$234:$I$240,5,FALSE),IF(AO$4="Bunker",HLOOKUP(AO$4,'Inflated Bid Prices After Tax'!$B$234:$I$240,5,FALSE),IF(AO$4="LFO Diesel",HLOOKUP(AO$4,'Inflated Bid Prices After Tax'!$B$234:$I$240,5,FALSE),0))))))))</f>
        <v>0</v>
      </c>
      <c r="AS37" s="298">
        <f>SUM(AO37:AR37)</f>
        <v>0</v>
      </c>
      <c r="AT37" s="139"/>
      <c r="AU37" s="606">
        <f>IF(AU$4="Hydro",VLOOKUP($I37,'Inflated Bid Prices After Tax'!$AL$15:$AS$115,2,FALSE),IF(AU$4="Solar",VLOOKUP($I37,'Inflated Bid Prices After Tax'!$AL$15:$AS$115,3,FALSE),IF(AU$4="Biomass",VLOOKUP($I37,'Inflated Bid Prices After Tax'!$AL$15:$AS$115,4,FALSE),IF(AU$4="Biodiesel",VLOOKUP($I37,'Inflated Bid Prices After Tax'!$AL$15:$AS$115,5,FALSE),IF(AU$4="LNG",VLOOKUP($I37,'Inflated Bid Prices After Tax'!$AL$15:$AS$115,6,FALSE),IF(AU$4="Bunker",VLOOKUP($I37,'Inflated Bid Prices After Tax'!$AL$15:$AS$115,7,FALSE),IF(AU$4="LFO Diesel",VLOOKUP($I37,'Inflated Bid Prices After Tax'!$AL$15:$AS$115,8,FALSE),0)))))))</f>
        <v>0</v>
      </c>
      <c r="AV37" s="607">
        <f>IF(AU$4="Hydro",VLOOKUP($I37,'Inflated Bid Prices After Tax'!$AL$121:$AS$221,2,FALSE),IF(AU$4="Solar",VLOOKUP($I37,'Inflated Bid Prices After Tax'!$AL$121:$AS$221,3,FALSE),IF(AU$4="Biomass",VLOOKUP($I37,'Inflated Bid Prices After Tax'!$AL$121:$AS$221,4,FALSE),IF(AU$4="Biodiesel",VLOOKUP($I37,'Inflated Bid Prices After Tax'!$AL$121:$AS$221,5,FALSE),IF(AU$4="LNG",VLOOKUP($I37,'Inflated Bid Prices After Tax'!$AL$121:$AS$221,6,FALSE),IF(AU$4="Bunker",VLOOKUP($I37,'Inflated Bid Prices After Tax'!$AL$121:$AS$221,7,FALSE),IF(AU$4="LFO Diesel",VLOOKUP($I37,'Inflated Bid Prices After Tax'!$AL$121:$AS$221,8,FALSE),0)))))))</f>
        <v>0</v>
      </c>
      <c r="AW37" s="607">
        <f>IF($I37=0,0,IF(AU$4="Hydro",HLOOKUP(AU$4,'Inflated Bid Prices After Tax'!$B$224:$I$232,7,FALSE),IF(AU$4="Solar",HLOOKUP(AU$4,'Inflated Bid Prices After Tax'!$B$224:$I$232,4,FALSE),IF(AU$4="Biomass",HLOOKUP(AU$4,'Inflated Bid Prices After Tax'!$B$224:$I$232,7,FALSE),IF(AU$4="Biodiesel",HLOOKUP(AU$4,'Inflated Bid Prices After Tax'!$B$224:$I$232,7,FALSE),IF(AU$4="LNG",HLOOKUP(AU$4,'Inflated Bid Prices After Tax'!$B$224:$I$232,7,FALSE),IF(AU$4="Bunker",HLOOKUP(AU$4,'Inflated Bid Prices After Tax'!$B$224:$I$232,7,FALSE),IF(AU$4="LFO Diesel",HLOOKUP(AU$4,'Inflated Bid Prices After Tax'!$B$224:$I$232,7,FALSE),0))))))))</f>
        <v>0</v>
      </c>
      <c r="AX37" s="607">
        <f>IF($I37=0,0,IF(AU$4="Hydro",HLOOKUP(AU$4,'Inflated Bid Prices After Tax'!$B$234:$I$240,5,FALSE),IF(AU$4="Solar",HLOOKUP(AU$4,'Inflated Bid Prices After Tax'!$B$234:$I$240,5,FALSE),IF(AU$4="Biomass",HLOOKUP(AU$4,'Inflated Bid Prices After Tax'!$B$234:$I$240,5,FALSE),IF(AU$4="Biodiesel",HLOOKUP(AU$4,'Inflated Bid Prices After Tax'!$B$234:$I$240,5,FALSE),IF(AU$4="LNG",HLOOKUP(AU$4,'Inflated Bid Prices After Tax'!$B$234:$I$240,5,FALSE),IF(AU$4="Bunker",HLOOKUP(AU$4,'Inflated Bid Prices After Tax'!$B$234:$I$240,5,FALSE),IF(AU$4="LFO Diesel",HLOOKUP(AU$4,'Inflated Bid Prices After Tax'!$B$234:$I$240,5,FALSE),0))))))))</f>
        <v>0</v>
      </c>
      <c r="AY37" s="608">
        <f>SUM(AU37:AX37)</f>
        <v>0</v>
      </c>
      <c r="AZ37" s="139"/>
      <c r="BA37" s="106"/>
      <c r="BB37" s="648" t="s">
        <v>38</v>
      </c>
      <c r="BC37" s="658">
        <f>IF(C37=0,O37,O37*'Available Energy and Dispatch'!N47*1000)</f>
        <v>0</v>
      </c>
      <c r="BD37" s="658">
        <f>IF(D37=0,U37,U37*'Available Energy and Dispatch'!O47*1000)</f>
        <v>0</v>
      </c>
      <c r="BE37" s="658">
        <f>IF(E37=0,AA37,AA37*'Available Energy and Dispatch'!P47*1000)</f>
        <v>0</v>
      </c>
      <c r="BF37" s="658">
        <f>IF(F37=0,AG37,AG37*'Available Energy and Dispatch'!Q47*1000)</f>
        <v>0</v>
      </c>
      <c r="BG37" s="658">
        <f>IF(G37=0,AM37,AM37*'Available Energy and Dispatch'!R47*1000)</f>
        <v>0</v>
      </c>
      <c r="BH37" s="658">
        <f>IF(H37=0,AS37,AS37*'Available Energy and Dispatch'!S47*1000)</f>
        <v>0</v>
      </c>
      <c r="BI37" s="658">
        <f>IF(I37=0,AY37,AY37*'Available Energy and Dispatch'!T47*1000)</f>
        <v>0</v>
      </c>
      <c r="BJ37" s="664">
        <f t="shared" ref="BJ37:BJ48" si="18">SUM(BC37:BI37)</f>
        <v>0</v>
      </c>
      <c r="BK37" s="655"/>
    </row>
    <row r="38" spans="2:63" x14ac:dyDescent="0.25">
      <c r="B38" s="530" t="s">
        <v>39</v>
      </c>
      <c r="C38" s="523">
        <f>ROUND(IFERROR(('Available Energy and Dispatch'!N48/((IF(C$5="Solar",(SUMIFS('Dependable Capacity'!$F$9:$F$14,'Dependable Capacity'!$C$9:$C$14,$B$36)*'Available Energy and Dispatch'!$C48),HLOOKUP(C$5,'Dependable Capacity'!$I$3:$P$9,5,FALSE)*'Available Energy and Dispatch'!$C48))))/C$6,0),2)</f>
        <v>0</v>
      </c>
      <c r="D38" s="523">
        <f>ROUND(IFERROR(('Available Energy and Dispatch'!O48/((IF(D$5="Solar",(SUMIFS('Dependable Capacity'!$F$9:$F$14,'Dependable Capacity'!$C$9:$C$14,$B$36)*'Available Energy and Dispatch'!$C48),HLOOKUP(D$5,'Dependable Capacity'!$I$3:$P$9,5,FALSE)*'Available Energy and Dispatch'!$C48))))/D$6,0),2)</f>
        <v>0</v>
      </c>
      <c r="E38" s="523">
        <f>ROUND(IFERROR(('Available Energy and Dispatch'!P48/((IF(E$5="Solar",(SUMIFS('Dependable Capacity'!$F$9:$F$14,'Dependable Capacity'!$C$9:$C$14,$B$36)*'Available Energy and Dispatch'!$C48),HLOOKUP(E$5,'Dependable Capacity'!$I$3:$P$9,5,FALSE)*'Available Energy and Dispatch'!$C48))))/E$6,0),2)</f>
        <v>0</v>
      </c>
      <c r="F38" s="523">
        <f>ROUND(IFERROR(('Available Energy and Dispatch'!Q48/((IF(F$5="Solar",(SUMIFS('Dependable Capacity'!$F$9:$F$14,'Dependable Capacity'!$C$9:$C$14,$B$36)*'Available Energy and Dispatch'!$C48),HLOOKUP(F$5,'Dependable Capacity'!$I$3:$P$9,5,FALSE)*'Available Energy and Dispatch'!$C48))))/F$6,0),2)</f>
        <v>0</v>
      </c>
      <c r="G38" s="523">
        <f>ROUND(IFERROR(('Available Energy and Dispatch'!R48/((IF(G$5="Solar",(SUMIFS('Dependable Capacity'!$F$9:$F$14,'Dependable Capacity'!$C$9:$C$14,$B$36)*'Available Energy and Dispatch'!$C48),HLOOKUP(G$5,'Dependable Capacity'!$I$3:$P$9,5,FALSE)*'Available Energy and Dispatch'!$C48))))/G$6,0),2)</f>
        <v>0</v>
      </c>
      <c r="H38" s="523">
        <f>ROUND(IFERROR(('Available Energy and Dispatch'!S48/((IF(H$5="Solar",(SUMIFS('Dependable Capacity'!$F$9:$F$14,'Dependable Capacity'!$C$9:$C$14,$B$36)*'Available Energy and Dispatch'!$C48),HLOOKUP(H$5,'Dependable Capacity'!$I$3:$P$9,5,FALSE)*'Available Energy and Dispatch'!$C48))))/H$6,0),2)</f>
        <v>0</v>
      </c>
      <c r="I38" s="524">
        <f>ROUND(IFERROR(('Available Energy and Dispatch'!T48/((IF(I$5="Solar",(SUMIFS('Dependable Capacity'!$F$9:$F$14,'Dependable Capacity'!$C$9:$C$14,$B$36)*'Available Energy and Dispatch'!$C48),HLOOKUP(I$5,'Dependable Capacity'!$I$3:$P$9,5,FALSE)*'Available Energy and Dispatch'!$C48))))/I$6,0),2)</f>
        <v>0</v>
      </c>
      <c r="J38" s="106"/>
      <c r="K38" s="542">
        <f>IF(K$4="Hydro",VLOOKUP($C38,'Inflated Bid Prices After Tax'!$AL$15:$AS$115,2,FALSE),IF(K$4="Solar",VLOOKUP($C38,'Inflated Bid Prices After Tax'!$AL$15:$AS$115,3,FALSE),IF(K$4="Biomass",VLOOKUP($C38,'Inflated Bid Prices After Tax'!$AL$15:$AS$115,4,FALSE),IF(K$4="Biodiesel",VLOOKUP($C38,'Inflated Bid Prices After Tax'!$AL$15:$AS$115,5,FALSE),IF(K$4="LNG",VLOOKUP($C38,'Inflated Bid Prices After Tax'!$AL$15:$AS$115,6,FALSE),IF(K$4="Bunker",VLOOKUP($C38,'Inflated Bid Prices After Tax'!$AL$15:$AS$115,7,FALSE),IF(K$4="LFO Diesel",VLOOKUP($C38,'Inflated Bid Prices After Tax'!$AL$15:$AS$115,8,FALSE),0)))))))</f>
        <v>0</v>
      </c>
      <c r="L38" s="543">
        <f>IF(K$4="Hydro",VLOOKUP($C38,'Inflated Bid Prices After Tax'!$AL$121:$AS$221,2,FALSE),IF(K$4="Solar",VLOOKUP($C38,'Inflated Bid Prices After Tax'!$AL$121:$AS$221,3,FALSE),IF(K$4="Biomass",VLOOKUP($C38,'Inflated Bid Prices After Tax'!$AL$121:$AS$221,4,FALSE),IF(K$4="Biodiesel",VLOOKUP($C38,'Inflated Bid Prices After Tax'!$AL$121:$AS$221,5,FALSE),IF(K$4="LNG",VLOOKUP($C38,'Inflated Bid Prices After Tax'!$AL$121:$AS$221,6,FALSE),IF(K$4="Bunker",VLOOKUP($C38,'Inflated Bid Prices After Tax'!$AL$121:$AS$221,7,FALSE),IF(K$4="LFO Diesel",VLOOKUP($C38,'Inflated Bid Prices After Tax'!$AL$121:$AS$221,8,FALSE),0)))))))</f>
        <v>0</v>
      </c>
      <c r="M38" s="543">
        <f>IF($C38=0,0,IF(K$4="Hydro",HLOOKUP(K$4,'Inflated Bid Prices After Tax'!$B$224:$I$232,7,FALSE),IF(K$4="Solar",HLOOKUP(K$4,'Inflated Bid Prices After Tax'!$B$224:$I$232,7,FALSE),IF(K$4="Biomass",HLOOKUP(K$4,'Inflated Bid Prices After Tax'!$B$224:$I$232,7,FALSE),IF(K$4="Biodiesel",HLOOKUP(K$4,'Inflated Bid Prices After Tax'!$B$224:$I$232,7,FALSE),IF(K$4="LNG",HLOOKUP(K$4,'Inflated Bid Prices After Tax'!$B$224:$I$232,7,FALSE),IF(K$4="Bunker",HLOOKUP(K$4,'Inflated Bid Prices After Tax'!$B$224:$I$232,7,FALSE),IF(K$4="LFO Diesel",HLOOKUP(K$4,'Inflated Bid Prices After Tax'!$B$224:$I$232,7,FALSE),0))))))))</f>
        <v>0</v>
      </c>
      <c r="N38" s="543">
        <f>IF($C38=0,0,IF(K$4="Hydro",HLOOKUP(K$4,'Inflated Bid Prices After Tax'!$B$234:$I$240,5,FALSE),IF(K$4="Solar",HLOOKUP(K$4,'Inflated Bid Prices After Tax'!$B$234:$I$240,5,FALSE),IF(K$4="Biomass",HLOOKUP(K$4,'Inflated Bid Prices After Tax'!$B$234:$I$240,5,FALSE),IF(K$4="Biodiesel",HLOOKUP(K$4,'Inflated Bid Prices After Tax'!$B$234:$I$240,5,FALSE),IF(K$4="LNG",HLOOKUP(K$4,'Inflated Bid Prices After Tax'!$B$234:$I$240,5,FALSE),IF(K$4="Bunker",HLOOKUP(K$4,'Inflated Bid Prices After Tax'!$B$234:$I$240,5,FALSE),IF(K$4="LFO Diesel",HLOOKUP(K$4,'Inflated Bid Prices After Tax'!$B$234:$I$240,5,FALSE),0))))))))</f>
        <v>0</v>
      </c>
      <c r="O38" s="544">
        <f t="shared" ref="O38:O48" si="19">SUM(K38:N38)</f>
        <v>0</v>
      </c>
      <c r="P38" s="139"/>
      <c r="Q38" s="606">
        <f>IF(Q$4="Hydro",VLOOKUP($D38,'Inflated Bid Prices After Tax'!$AL$15:$AS$115,2,FALSE),IF(Q$4="Solar",VLOOKUP($D38,'Inflated Bid Prices After Tax'!$AL$15:$AS$115,3,FALSE),IF(Q$4="Biomass",VLOOKUP($D38,'Inflated Bid Prices After Tax'!$AL$15:$AS$115,4,FALSE),IF(Q$4="Biodiesel",VLOOKUP($D38,'Inflated Bid Prices After Tax'!$AL$15:$AS$115,5,FALSE),IF(Q$4="LNG",VLOOKUP($D38,'Inflated Bid Prices After Tax'!$AL$15:$AS$115,6,FALSE),IF(Q$4="Bunker",VLOOKUP($D38,'Inflated Bid Prices After Tax'!$AL$15:$AS$115,7,FALSE),IF(Q$4="LFO Diesel",VLOOKUP($D38,'Inflated Bid Prices After Tax'!$AL$15:$AS$115,8,FALSE),0)))))))</f>
        <v>0</v>
      </c>
      <c r="R38" s="607">
        <f>IF(Q$4="Hydro",VLOOKUP($D38,'Inflated Bid Prices After Tax'!$AL$121:$AS$221,2,FALSE),IF(Q$4="Solar",VLOOKUP($D38,'Inflated Bid Prices After Tax'!$AL$121:$AS$221,3,FALSE),IF(Q$4="Biomass",VLOOKUP($D38,'Inflated Bid Prices After Tax'!$AL$121:$AS$221,4,FALSE),IF(Q$4="Biodiesel",VLOOKUP($D38,'Inflated Bid Prices After Tax'!$AL$121:$AS$221,5,FALSE),IF(Q$4="LNG",VLOOKUP($D38,'Inflated Bid Prices After Tax'!$AL$121:$AS$221,6,FALSE),IF(Q$4="Bunker",VLOOKUP($D38,'Inflated Bid Prices After Tax'!$AL$121:$AS$221,7,FALSE),IF(Q$4="LFO Diesel",VLOOKUP($D38,'Inflated Bid Prices After Tax'!$AL$121:$AS$221,8,FALSE),0)))))))</f>
        <v>0</v>
      </c>
      <c r="S38" s="607">
        <f>IF($D38=0,0,IF(Q$4="Hydro",HLOOKUP(Q$4,'Inflated Bid Prices After Tax'!$B$224:$I$232,7,FALSE),IF(Q$4="Solar",HLOOKUP(Q$4,'Inflated Bid Prices After Tax'!$B$224:$I$232,7,FALSE),IF(Q$4="Biomass",HLOOKUP(Q$4,'Inflated Bid Prices After Tax'!$B$224:$I$232,7,FALSE),IF(Q$4="Biodiesel",HLOOKUP(Q$4,'Inflated Bid Prices After Tax'!$B$224:$I$232,7,FALSE),IF(Q$4="LNG",HLOOKUP(Q$4,'Inflated Bid Prices After Tax'!$B$224:$I$232,7,FALSE),IF(Q$4="Bunker",HLOOKUP(Q$4,'Inflated Bid Prices After Tax'!$B$224:$I$232,7,FALSE),IF(Q$4="LFO Diesel",HLOOKUP(Q$4,'Inflated Bid Prices After Tax'!$B$224:$I$232,7,FALSE),0))))))))</f>
        <v>0</v>
      </c>
      <c r="T38" s="607">
        <f>IF($D38=0,0,IF(Q$4="Hydro",HLOOKUP(Q$4,'Inflated Bid Prices After Tax'!$B$234:$I$240,5,FALSE),IF(Q$4="Solar",HLOOKUP(Q$4,'Inflated Bid Prices After Tax'!$B$234:$I$240,5,FALSE),IF(Q$4="Biomass",HLOOKUP(Q$4,'Inflated Bid Prices After Tax'!$B$234:$I$240,5,FALSE),IF(Q$4="Biodiesel",HLOOKUP(Q$4,'Inflated Bid Prices After Tax'!$B$234:$I$240,5,FALSE),IF(Q$4="LNG",HLOOKUP(Q$4,'Inflated Bid Prices After Tax'!$B$234:$I$240,5,FALSE),IF(Q$4="Bunker",HLOOKUP(Q$4,'Inflated Bid Prices After Tax'!$B$234:$I$240,5,FALSE),IF(Q$4="LFO Diesel",HLOOKUP(Q$4,'Inflated Bid Prices After Tax'!$B$234:$I$240,5,FALSE),0))))))))</f>
        <v>0</v>
      </c>
      <c r="U38" s="608">
        <f t="shared" ref="U38:U48" si="20">SUM(Q38:T38)</f>
        <v>0</v>
      </c>
      <c r="V38" s="139"/>
      <c r="W38" s="566">
        <f>IF(W$4="Hydro",VLOOKUP($E38,'Inflated Bid Prices After Tax'!$AL$15:$AS$115,2,FALSE),IF(W$4="Solar",VLOOKUP($E38,'Inflated Bid Prices After Tax'!$AL$15:$AS$115,3,FALSE),IF(W$4="Biomass",VLOOKUP($E38,'Inflated Bid Prices After Tax'!$AL$15:$AS$115,4,FALSE),IF(W$4="Biodiesel",VLOOKUP($E38,'Inflated Bid Prices After Tax'!$AL$15:$AS$115,5,FALSE),IF(W$4="LNG",VLOOKUP($E38,'Inflated Bid Prices After Tax'!$AL$15:$AS$115,6,FALSE),IF(W$4="Bunker",VLOOKUP($E38,'Inflated Bid Prices After Tax'!$AL$15:$AS$115,7,FALSE),IF(W$4="LFO Diesel",VLOOKUP($E38,'Inflated Bid Prices After Tax'!$AL$15:$AS$115,8,FALSE),0)))))))</f>
        <v>0</v>
      </c>
      <c r="X38" s="567">
        <f>IF(W$4="Hydro",VLOOKUP($E38,'Inflated Bid Prices After Tax'!$AL$121:$AS$221,2,FALSE),IF(W$4="Solar",VLOOKUP($E38,'Inflated Bid Prices After Tax'!$AL$121:$AS$221,3,FALSE),IF(W$4="Biomass",VLOOKUP($E38,'Inflated Bid Prices After Tax'!$AL$121:$AS$221,4,FALSE),IF(W$4="Biodiesel",VLOOKUP($E38,'Inflated Bid Prices After Tax'!$AL$121:$AS$221,5,FALSE),IF(W$4="LNG",VLOOKUP($E38,'Inflated Bid Prices After Tax'!$AL$121:$AS$221,6,FALSE),IF(W$4="Bunker",VLOOKUP($E38,'Inflated Bid Prices After Tax'!$AL$121:$AS$221,7,FALSE),IF(W$4="LFO Diesel",VLOOKUP($E38,'Inflated Bid Prices After Tax'!$AL$121:$AS$221,8,FALSE),0)))))))</f>
        <v>0</v>
      </c>
      <c r="Y38" s="567">
        <f>IF($E38=0,0,IF(W$4="Hydro",HLOOKUP(W$4,'Inflated Bid Prices After Tax'!$B$224:$I$232,7,FALSE),IF(W$4="Solar",HLOOKUP(W$4,'Inflated Bid Prices After Tax'!$B$224:$I$232,7,FALSE),IF(W$4="Biomass",HLOOKUP(W$4,'Inflated Bid Prices After Tax'!$B$224:$I$232,7,FALSE),IF(W$4="Biodiesel",HLOOKUP(W$4,'Inflated Bid Prices After Tax'!$B$224:$I$232,7,FALSE),IF(W$4="LNG",HLOOKUP(W$4,'Inflated Bid Prices After Tax'!$B$224:$I$232,7,FALSE),IF(W$4="Bunker",HLOOKUP(W$4,'Inflated Bid Prices After Tax'!$B$224:$I$232,7,FALSE),IF(W$4="LFO Diesel",HLOOKUP(W$4,'Inflated Bid Prices After Tax'!$B$224:$I$232,7,FALSE),0))))))))</f>
        <v>0</v>
      </c>
      <c r="Z38" s="567">
        <f>IF($E38=0,0,IF(W$4="Hydro",HLOOKUP(W$4,'Inflated Bid Prices After Tax'!$B$234:$I$240,5,FALSE),IF(W$4="Solar",HLOOKUP(W$4,'Inflated Bid Prices After Tax'!$B$234:$I$240,5,FALSE),IF(W$4="Biomass",HLOOKUP(W$4,'Inflated Bid Prices After Tax'!$B$234:$I$240,5,FALSE),IF(W$4="Biodiesel",HLOOKUP(W$4,'Inflated Bid Prices After Tax'!$B$234:$I$240,5,FALSE),IF(W$4="LNG",HLOOKUP(W$4,'Inflated Bid Prices After Tax'!$B$234:$I$240,5,FALSE),IF(W$4="Bunker",HLOOKUP(W$4,'Inflated Bid Prices After Tax'!$B$234:$I$240,5,FALSE),IF(W$4="LFO Diesel",HLOOKUP(W$4,'Inflated Bid Prices After Tax'!$B$234:$I$240,5,FALSE),0))))))))</f>
        <v>0</v>
      </c>
      <c r="AA38" s="568">
        <f t="shared" ref="AA38:AA48" si="21">SUM(W38:Z38)</f>
        <v>0</v>
      </c>
      <c r="AB38" s="139"/>
      <c r="AC38" s="686">
        <f>IF(AC$4="Hydro",VLOOKUP($F38,'Inflated Bid Prices After Tax'!$AL$15:$AS$115,2,FALSE),IF(AC$4="Solar",VLOOKUP($F38,'Inflated Bid Prices After Tax'!$AL$15:$AS$115,3,FALSE),IF(AC$4="Biomass",VLOOKUP($F38,'Inflated Bid Prices After Tax'!$AL$15:$AS$115,4,FALSE),IF(AC$4="Biodiesel",VLOOKUP($F38,'Inflated Bid Prices After Tax'!$AL$15:$AS$115,5,FALSE),IF(AC$4="LNG",VLOOKUP($F38,'Inflated Bid Prices After Tax'!$AL$15:$AS$115,6,FALSE),IF(AC$4="Bunker",VLOOKUP($F38,'Inflated Bid Prices After Tax'!$AL$15:$AS$115,7,FALSE),IF(AC$4="LFO Diesel",VLOOKUP($F38,'Inflated Bid Prices After Tax'!$AL$15:$AS$115,8,FALSE),0)))))))</f>
        <v>0</v>
      </c>
      <c r="AD38" s="687">
        <f>IF(AC$4="Hydro",VLOOKUP($F38,'Inflated Bid Prices After Tax'!$AL$121:$AS$221,2,FALSE),IF(AC$4="Solar",VLOOKUP($F38,'Inflated Bid Prices After Tax'!$AL$121:$AS$221,3,FALSE),IF(AC$4="Biomass",VLOOKUP($F38,'Inflated Bid Prices After Tax'!$AL$121:$AS$221,4,FALSE),IF(AC$4="Biodiesel",VLOOKUP($F38,'Inflated Bid Prices After Tax'!$AL$121:$AS$221,5,FALSE),IF(AC$4="LNG",VLOOKUP($F38,'Inflated Bid Prices After Tax'!$AL$121:$AS$221,6,FALSE),IF(AC$4="Bunker",VLOOKUP($F38,'Inflated Bid Prices After Tax'!$AL$121:$AS$221,7,FALSE),IF(AC$4="LFO Diesel",VLOOKUP($F38,'Inflated Bid Prices After Tax'!$AL$121:$AS$221,8,FALSE),0)))))))</f>
        <v>0</v>
      </c>
      <c r="AE38" s="687">
        <f>IF($F38=0,0,IF(AC$4="Hydro",HLOOKUP(AC$4,'Inflated Bid Prices After Tax'!$B$224:$I$232,7,FALSE),IF(AC$4="Solar",HLOOKUP(AC$4,'Inflated Bid Prices After Tax'!$B$224:$I$232,7,FALSE),IF(AC$4="Biomass",HLOOKUP(AC$4,'Inflated Bid Prices After Tax'!$B$224:$I$232,7,FALSE),IF(AC$4="Biodiesel",HLOOKUP(AC$4,'Inflated Bid Prices After Tax'!$B$224:$I$232,7,FALSE),IF(AC$4="LNG",HLOOKUP(AC$4,'Inflated Bid Prices After Tax'!$B$224:$I$232,7,FALSE),IF(AC$4="Bunker",HLOOKUP(AC$4,'Inflated Bid Prices After Tax'!$B$224:$I$232,7,FALSE),IF(AC$4="LFO Diesel",HLOOKUP(AC$4,'Inflated Bid Prices After Tax'!$B$224:$I$232,7,FALSE),0))))))))</f>
        <v>0</v>
      </c>
      <c r="AF38" s="687">
        <f>IF($F38=0,0,IF(AC$4="Hydro",HLOOKUP(AC$4,'Inflated Bid Prices After Tax'!$B$234:$I$240,5,FALSE),IF(AC$4="Solar",HLOOKUP(AC$4,'Inflated Bid Prices After Tax'!$B$234:$I$240,5,FALSE),IF(AC$4="Biomass",HLOOKUP(AC$4,'Inflated Bid Prices After Tax'!$B$234:$I$240,5,FALSE),IF(AC$4="Biodiesel",HLOOKUP(AC$4,'Inflated Bid Prices After Tax'!$B$234:$I$240,5,FALSE),IF(AC$4="LNG",HLOOKUP(AC$4,'Inflated Bid Prices After Tax'!$B$234:$I$240,5,FALSE),IF(AC$4="Bunker",HLOOKUP(AC$4,'Inflated Bid Prices After Tax'!$B$234:$I$240,5,FALSE),IF(AC$4="LFO Diesel",HLOOKUP(AC$4,'Inflated Bid Prices After Tax'!$B$234:$I$240,5,FALSE),0))))))))</f>
        <v>0</v>
      </c>
      <c r="AG38" s="688">
        <f t="shared" ref="AG38:AG48" si="22">SUM(AC38:AF38)</f>
        <v>0</v>
      </c>
      <c r="AH38" s="139"/>
      <c r="AI38" s="590">
        <f>IF(AI$4="Hydro",VLOOKUP($G38,'Inflated Bid Prices After Tax'!$AL$15:$AS$115,2,FALSE),IF(AI$4="Solar",VLOOKUP($G38,'Inflated Bid Prices After Tax'!$AL$15:$AS$115,3,FALSE),IF(AI$4="Biomass",VLOOKUP($G38,'Inflated Bid Prices After Tax'!$AL$15:$AS$115,4,FALSE),IF(AI$4="Biodiesel",VLOOKUP($G38,'Inflated Bid Prices After Tax'!$AL$15:$AS$115,5,FALSE),IF(AI$4="LNG",VLOOKUP($G38,'Inflated Bid Prices After Tax'!$AL$15:$AS$115,6,FALSE),IF(AI$4="Bunker",VLOOKUP($G38,'Inflated Bid Prices After Tax'!$AL$15:$AS$115,7,FALSE),IF(AI$4="LFO Diesel",VLOOKUP($G38,'Inflated Bid Prices After Tax'!$AL$15:$AS$115,8,FALSE),0)))))))</f>
        <v>0</v>
      </c>
      <c r="AJ38" s="591">
        <f>IF(AI$4="Hydro",VLOOKUP($G38,'Inflated Bid Prices After Tax'!$AL$121:$AS$221,2,FALSE),IF(AI$4="Solar",VLOOKUP($G38,'Inflated Bid Prices After Tax'!$AL$121:$AS$221,3,FALSE),IF(AI$4="Biomass",VLOOKUP($G38,'Inflated Bid Prices After Tax'!$AL$121:$AS$221,4,FALSE),IF(AI$4="Biodiesel",VLOOKUP($G38,'Inflated Bid Prices After Tax'!$AL$121:$AS$221,5,FALSE),IF(AI$4="LNG",VLOOKUP($G38,'Inflated Bid Prices After Tax'!$AL$121:$AS$221,6,FALSE),IF(AI$4="Bunker",VLOOKUP($G38,'Inflated Bid Prices After Tax'!$AL$121:$AS$221,7,FALSE),IF(AI$4="LFO Diesel",VLOOKUP($G38,'Inflated Bid Prices After Tax'!$AL$121:$AS$221,8,FALSE),0)))))))</f>
        <v>0</v>
      </c>
      <c r="AK38" s="591">
        <f>IF($G38=0,0,IF(AI$4="Hydro",HLOOKUP(AI$4,'Inflated Bid Prices After Tax'!$B$224:$I$232,7,FALSE),IF(AI$4="Solar",HLOOKUP(AI$4,'Inflated Bid Prices After Tax'!$B$224:$I$232,7,FALSE),IF(AI$4="Biomass",HLOOKUP(AI$4,'Inflated Bid Prices After Tax'!$B$224:$I$232,7,FALSE),IF(AI$4="Biodiesel",HLOOKUP(AI$4,'Inflated Bid Prices After Tax'!$B$224:$I$232,7,FALSE),IF(AI$4="LNG",HLOOKUP(AI$4,'Inflated Bid Prices After Tax'!$B$224:$I$232,7,FALSE),IF(AI$4="Bunker",HLOOKUP(AI$4,'Inflated Bid Prices After Tax'!$B$224:$I$232,7,FALSE),IF(AI$4="LFO Diesel",HLOOKUP(AI$4,'Inflated Bid Prices After Tax'!$B$224:$I$232,7,FALSE),0))))))))</f>
        <v>0</v>
      </c>
      <c r="AL38" s="591">
        <f>IF($G38=0,0,IF(AI$4="Hydro",HLOOKUP(AI$4,'Inflated Bid Prices After Tax'!$B$234:$I$240,5,FALSE),IF(AI$4="Solar",HLOOKUP(AI$4,'Inflated Bid Prices After Tax'!$B$234:$I$240,5,FALSE),IF(AI$4="Biomass",HLOOKUP(AI$4,'Inflated Bid Prices After Tax'!$B$234:$I$240,5,FALSE),IF(AI$4="Biodiesel",HLOOKUP(AI$4,'Inflated Bid Prices After Tax'!$B$234:$I$240,5,FALSE),IF(AI$4="LNG",HLOOKUP(AI$4,'Inflated Bid Prices After Tax'!$B$234:$I$240,5,FALSE),IF(AI$4="Bunker",HLOOKUP(AI$4,'Inflated Bid Prices After Tax'!$B$235:$I$240,5,FALSE),IF(AI$4="LFO Diesel",HLOOKUP(AI$4,'Inflated Bid Prices After Tax'!$B$234:$I$240,5,FALSE),0))))))))</f>
        <v>0</v>
      </c>
      <c r="AM38" s="592">
        <f t="shared" ref="AM38:AM48" si="23">SUM(AI38:AL38)</f>
        <v>0</v>
      </c>
      <c r="AN38" s="139"/>
      <c r="AO38" s="598">
        <f>IF(AO$4="Hydro",VLOOKUP($H38,'Inflated Bid Prices After Tax'!$AL$15:$AS$115,2,FALSE),IF(AO$4="Solar",VLOOKUP($H38,'Inflated Bid Prices After Tax'!$AL$15:$AS$115,3,FALSE),IF(AO$4="Biomass",VLOOKUP($H38,'Inflated Bid Prices After Tax'!$AL$15:$AS$115,4,FALSE),IF(AO$4="Biodiesel",VLOOKUP($H38,'Inflated Bid Prices After Tax'!$AL$15:$AS$115,5,FALSE),IF(AO$4="LNG",VLOOKUP($H38,'Inflated Bid Prices After Tax'!$AL$15:$AS$115,6,FALSE),IF(AO$4="Bunker",VLOOKUP($H38,'Inflated Bid Prices After Tax'!$AL$15:$AS$115,7,FALSE),IF(AO$4="LFO Diesel",VLOOKUP($H38,'Inflated Bid Prices After Tax'!$AL$15:$AS$115,8,FALSE),0)))))))</f>
        <v>0</v>
      </c>
      <c r="AP38" s="309">
        <f>IF(AO$4="Hydro",VLOOKUP($H38,'Inflated Bid Prices After Tax'!$AL$121:$AS$221,2,FALSE),IF(AO$4="Solar",VLOOKUP($H38,'Inflated Bid Prices After Tax'!$AL$121:$AS$221,3,FALSE),IF(AO$4="Biomass",VLOOKUP($H38,'Inflated Bid Prices After Tax'!$AL$121:$AS$221,4,FALSE),IF(AO$4="Biodiesel",VLOOKUP($H38,'Inflated Bid Prices After Tax'!$AL$121:$AS$221,5,FALSE),IF(AO$4="LNG",VLOOKUP($H38,'Inflated Bid Prices After Tax'!$AL$121:$AS$221,6,FALSE),IF(AO$4="Bunker",VLOOKUP($H38,'Inflated Bid Prices After Tax'!$AL$121:$AS$221,7,FALSE),IF(AO$4="LFO Diesel",VLOOKUP($H38,'Inflated Bid Prices After Tax'!$AL$121:$AS$221,8,FALSE),0)))))))</f>
        <v>0</v>
      </c>
      <c r="AQ38" s="309">
        <f>IF($H38=0,0,IF(AO$4="Hydro",HLOOKUP(AO$4,'Inflated Bid Prices After Tax'!$B$224:$I$232,7,FALSE),IF(AO$4="Solar",HLOOKUP(AO$4,'Inflated Bid Prices After Tax'!$B$224:$I$232,7,FALSE),IF(AO$4="Biomass",HLOOKUP(AO$4,'Inflated Bid Prices After Tax'!$B$224:$I$232,7,FALSE),IF(AO$4="Biodiesel",HLOOKUP(AO$4,'Inflated Bid Prices After Tax'!$B$224:$I$232,7,FALSE),IF(AO$4="LNG",HLOOKUP(AO$4,'Inflated Bid Prices After Tax'!$B$224:$I$232,7,FALSE),IF(AO$4="Bunker",HLOOKUP(AO$4,'Inflated Bid Prices After Tax'!$B$224:$I$232,7,FALSE),IF(AO$4="LFO Diesel",HLOOKUP(AO$4,'Inflated Bid Prices After Tax'!$B$224:$I$232,7,FALSE),0))))))))</f>
        <v>0</v>
      </c>
      <c r="AR38" s="309">
        <f>IF($H38=0,0,IF(AO$4="Hydro",HLOOKUP(AO$4,'Inflated Bid Prices After Tax'!$B$234:$I$240,5,FALSE),IF(AO$4="Solar",HLOOKUP(AO$4,'Inflated Bid Prices After Tax'!$B$234:$I$240,5,FALSE),IF(AO$4="Biomass",HLOOKUP(AO$4,'Inflated Bid Prices After Tax'!$B$234:$I$240,5,FALSE),IF(AO$4="Biodiesel",HLOOKUP(AO$4,'Inflated Bid Prices After Tax'!$B$234:$I$240,5,FALSE),IF(AO$4="LNG",HLOOKUP(AO$4,'Inflated Bid Prices After Tax'!$B$234:$I$240,5,FALSE),IF(AO$4="Bunker",HLOOKUP(AO$4,'Inflated Bid Prices After Tax'!$B$234:$I$240,5,FALSE),IF(AO$4="LFO Diesel",HLOOKUP(AO$4,'Inflated Bid Prices After Tax'!$B$234:$I$240,5,FALSE),0))))))))</f>
        <v>0</v>
      </c>
      <c r="AS38" s="298">
        <f t="shared" ref="AS38:AS48" si="24">SUM(AO38:AR38)</f>
        <v>0</v>
      </c>
      <c r="AT38" s="139"/>
      <c r="AU38" s="606">
        <f>IF(AU$4="Hydro",VLOOKUP($I38,'Inflated Bid Prices After Tax'!$AL$15:$AS$115,2,FALSE),IF(AU$4="Solar",VLOOKUP($I38,'Inflated Bid Prices After Tax'!$AL$15:$AS$115,3,FALSE),IF(AU$4="Biomass",VLOOKUP($I38,'Inflated Bid Prices After Tax'!$AL$15:$AS$115,4,FALSE),IF(AU$4="Biodiesel",VLOOKUP($I38,'Inflated Bid Prices After Tax'!$AL$15:$AS$115,5,FALSE),IF(AU$4="LNG",VLOOKUP($I38,'Inflated Bid Prices After Tax'!$AL$15:$AS$115,6,FALSE),IF(AU$4="Bunker",VLOOKUP($I38,'Inflated Bid Prices After Tax'!$AL$15:$AS$115,7,FALSE),IF(AU$4="LFO Diesel",VLOOKUP($I38,'Inflated Bid Prices After Tax'!$AL$15:$AS$115,8,FALSE),0)))))))</f>
        <v>0</v>
      </c>
      <c r="AV38" s="607">
        <f>IF(AU$4="Hydro",VLOOKUP($I38,'Inflated Bid Prices After Tax'!$AL$121:$AS$221,2,FALSE),IF(AU$4="Solar",VLOOKUP($I38,'Inflated Bid Prices After Tax'!$AL$121:$AS$221,3,FALSE),IF(AU$4="Biomass",VLOOKUP($I38,'Inflated Bid Prices After Tax'!$AL$121:$AS$221,4,FALSE),IF(AU$4="Biodiesel",VLOOKUP($I38,'Inflated Bid Prices After Tax'!$AL$121:$AS$221,5,FALSE),IF(AU$4="LNG",VLOOKUP($I38,'Inflated Bid Prices After Tax'!$AL$121:$AS$221,6,FALSE),IF(AU$4="Bunker",VLOOKUP($I38,'Inflated Bid Prices After Tax'!$AL$121:$AS$221,7,FALSE),IF(AU$4="LFO Diesel",VLOOKUP($I38,'Inflated Bid Prices After Tax'!$AL$121:$AS$221,8,FALSE),0)))))))</f>
        <v>0</v>
      </c>
      <c r="AW38" s="607">
        <f>IF($I38=0,0,IF(AU$4="Hydro",HLOOKUP(AU$4,'Inflated Bid Prices After Tax'!$B$224:$I$232,7,FALSE),IF(AU$4="Solar",HLOOKUP(AU$4,'Inflated Bid Prices After Tax'!$B$224:$I$232,4,FALSE),IF(AU$4="Biomass",HLOOKUP(AU$4,'Inflated Bid Prices After Tax'!$B$224:$I$232,7,FALSE),IF(AU$4="Biodiesel",HLOOKUP(AU$4,'Inflated Bid Prices After Tax'!$B$224:$I$232,7,FALSE),IF(AU$4="LNG",HLOOKUP(AU$4,'Inflated Bid Prices After Tax'!$B$224:$I$232,7,FALSE),IF(AU$4="Bunker",HLOOKUP(AU$4,'Inflated Bid Prices After Tax'!$B$224:$I$232,7,FALSE),IF(AU$4="LFO Diesel",HLOOKUP(AU$4,'Inflated Bid Prices After Tax'!$B$224:$I$232,7,FALSE),0))))))))</f>
        <v>0</v>
      </c>
      <c r="AX38" s="607">
        <f>IF($I38=0,0,IF(AU$4="Hydro",HLOOKUP(AU$4,'Inflated Bid Prices After Tax'!$B$234:$I$240,5,FALSE),IF(AU$4="Solar",HLOOKUP(AU$4,'Inflated Bid Prices After Tax'!$B$234:$I$240,5,FALSE),IF(AU$4="Biomass",HLOOKUP(AU$4,'Inflated Bid Prices After Tax'!$B$234:$I$240,5,FALSE),IF(AU$4="Biodiesel",HLOOKUP(AU$4,'Inflated Bid Prices After Tax'!$B$234:$I$240,5,FALSE),IF(AU$4="LNG",HLOOKUP(AU$4,'Inflated Bid Prices After Tax'!$B$234:$I$240,5,FALSE),IF(AU$4="Bunker",HLOOKUP(AU$4,'Inflated Bid Prices After Tax'!$B$234:$I$240,5,FALSE),IF(AU$4="LFO Diesel",HLOOKUP(AU$4,'Inflated Bid Prices After Tax'!$B$234:$I$240,5,FALSE),0))))))))</f>
        <v>0</v>
      </c>
      <c r="AY38" s="608">
        <f t="shared" ref="AY38:AY48" si="25">SUM(AU38:AX38)</f>
        <v>0</v>
      </c>
      <c r="AZ38" s="139"/>
      <c r="BA38" s="106"/>
      <c r="BB38" s="648" t="s">
        <v>39</v>
      </c>
      <c r="BC38" s="658">
        <f>IF(C38=0,O38,O38*'Available Energy and Dispatch'!N48*1000)</f>
        <v>0</v>
      </c>
      <c r="BD38" s="658">
        <f>IF(D38=0,U38,U38*'Available Energy and Dispatch'!O48*1000)</f>
        <v>0</v>
      </c>
      <c r="BE38" s="658">
        <f>IF(E38=0,AA38,AA38*'Available Energy and Dispatch'!P48*1000)</f>
        <v>0</v>
      </c>
      <c r="BF38" s="658">
        <f>IF(F38=0,AG38,AG38*'Available Energy and Dispatch'!Q48*1000)</f>
        <v>0</v>
      </c>
      <c r="BG38" s="658">
        <f>IF(G38=0,AM38,AM38*'Available Energy and Dispatch'!R48*1000)</f>
        <v>0</v>
      </c>
      <c r="BH38" s="658">
        <f>IF(H38=0,AS38,AS38*'Available Energy and Dispatch'!S48*1000)</f>
        <v>0</v>
      </c>
      <c r="BI38" s="658">
        <f>IF(I38=0,AY38,AY38*'Available Energy and Dispatch'!T48*1000)</f>
        <v>0</v>
      </c>
      <c r="BJ38" s="664">
        <f t="shared" si="18"/>
        <v>0</v>
      </c>
      <c r="BK38" s="655"/>
    </row>
    <row r="39" spans="2:63" x14ac:dyDescent="0.25">
      <c r="B39" s="530" t="s">
        <v>40</v>
      </c>
      <c r="C39" s="523">
        <f>ROUND(IFERROR(('Available Energy and Dispatch'!N49/((IF(C$5="Solar",(SUMIFS('Dependable Capacity'!$F$9:$F$14,'Dependable Capacity'!$C$9:$C$14,$B$36)*'Available Energy and Dispatch'!$C49),HLOOKUP(C$5,'Dependable Capacity'!$I$3:$P$9,5,FALSE)*'Available Energy and Dispatch'!$C49))))/C$6,0),2)</f>
        <v>0</v>
      </c>
      <c r="D39" s="523">
        <f>ROUND(IFERROR(('Available Energy and Dispatch'!O49/((IF(D$5="Solar",(SUMIFS('Dependable Capacity'!$F$9:$F$14,'Dependable Capacity'!$C$9:$C$14,$B$36)*'Available Energy and Dispatch'!$C49),HLOOKUP(D$5,'Dependable Capacity'!$I$3:$P$9,5,FALSE)*'Available Energy and Dispatch'!$C49))))/D$6,0),2)</f>
        <v>0</v>
      </c>
      <c r="E39" s="523">
        <f>ROUND(IFERROR(('Available Energy and Dispatch'!P49/((IF(E$5="Solar",(SUMIFS('Dependable Capacity'!$F$9:$F$14,'Dependable Capacity'!$C$9:$C$14,$B$36)*'Available Energy and Dispatch'!$C49),HLOOKUP(E$5,'Dependable Capacity'!$I$3:$P$9,5,FALSE)*'Available Energy and Dispatch'!$C49))))/E$6,0),2)</f>
        <v>0</v>
      </c>
      <c r="F39" s="523">
        <f>ROUND(IFERROR(('Available Energy and Dispatch'!Q49/((IF(F$5="Solar",(SUMIFS('Dependable Capacity'!$F$9:$F$14,'Dependable Capacity'!$C$9:$C$14,$B$36)*'Available Energy and Dispatch'!$C49),HLOOKUP(F$5,'Dependable Capacity'!$I$3:$P$9,5,FALSE)*'Available Energy and Dispatch'!$C49))))/F$6,0),2)</f>
        <v>0</v>
      </c>
      <c r="G39" s="523">
        <f>ROUND(IFERROR(('Available Energy and Dispatch'!R49/((IF(G$5="Solar",(SUMIFS('Dependable Capacity'!$F$9:$F$14,'Dependable Capacity'!$C$9:$C$14,$B$36)*'Available Energy and Dispatch'!$C49),HLOOKUP(G$5,'Dependable Capacity'!$I$3:$P$9,5,FALSE)*'Available Energy and Dispatch'!$C49))))/G$6,0),2)</f>
        <v>0</v>
      </c>
      <c r="H39" s="523">
        <f>ROUND(IFERROR(('Available Energy and Dispatch'!S49/((IF(H$5="Solar",(SUMIFS('Dependable Capacity'!$F$9:$F$14,'Dependable Capacity'!$C$9:$C$14,$B$36)*'Available Energy and Dispatch'!$C49),HLOOKUP(H$5,'Dependable Capacity'!$I$3:$P$9,5,FALSE)*'Available Energy and Dispatch'!$C49))))/H$6,0),2)</f>
        <v>0</v>
      </c>
      <c r="I39" s="524">
        <f>ROUND(IFERROR(('Available Energy and Dispatch'!T49/((IF(I$5="Solar",(SUMIFS('Dependable Capacity'!$F$9:$F$14,'Dependable Capacity'!$C$9:$C$14,$B$36)*'Available Energy and Dispatch'!$C49),HLOOKUP(I$5,'Dependable Capacity'!$I$3:$P$9,5,FALSE)*'Available Energy and Dispatch'!$C49))))/I$6,0),2)</f>
        <v>0</v>
      </c>
      <c r="J39" s="106"/>
      <c r="K39" s="542">
        <f>IF(K$4="Hydro",VLOOKUP($C39,'Inflated Bid Prices After Tax'!$AL$15:$AS$115,2,FALSE),IF(K$4="Solar",VLOOKUP($C39,'Inflated Bid Prices After Tax'!$AL$15:$AS$115,3,FALSE),IF(K$4="Biomass",VLOOKUP($C39,'Inflated Bid Prices After Tax'!$AL$15:$AS$115,4,FALSE),IF(K$4="Biodiesel",VLOOKUP($C39,'Inflated Bid Prices After Tax'!$AL$15:$AS$115,5,FALSE),IF(K$4="LNG",VLOOKUP($C39,'Inflated Bid Prices After Tax'!$AL$15:$AS$115,6,FALSE),IF(K$4="Bunker",VLOOKUP($C39,'Inflated Bid Prices After Tax'!$AL$15:$AS$115,7,FALSE),IF(K$4="LFO Diesel",VLOOKUP($C39,'Inflated Bid Prices After Tax'!$AL$15:$AS$115,8,FALSE),0)))))))</f>
        <v>0</v>
      </c>
      <c r="L39" s="543">
        <f>IF(K$4="Hydro",VLOOKUP($C39,'Inflated Bid Prices After Tax'!$AL$121:$AS$221,2,FALSE),IF(K$4="Solar",VLOOKUP($C39,'Inflated Bid Prices After Tax'!$AL$121:$AS$221,3,FALSE),IF(K$4="Biomass",VLOOKUP($C39,'Inflated Bid Prices After Tax'!$AL$121:$AS$221,4,FALSE),IF(K$4="Biodiesel",VLOOKUP($C39,'Inflated Bid Prices After Tax'!$AL$121:$AS$221,5,FALSE),IF(K$4="LNG",VLOOKUP($C39,'Inflated Bid Prices After Tax'!$AL$121:$AS$221,6,FALSE),IF(K$4="Bunker",VLOOKUP($C39,'Inflated Bid Prices After Tax'!$AL$121:$AS$221,7,FALSE),IF(K$4="LFO Diesel",VLOOKUP($C39,'Inflated Bid Prices After Tax'!$AL$121:$AS$221,8,FALSE),0)))))))</f>
        <v>0</v>
      </c>
      <c r="M39" s="543">
        <f>IF($C39=0,0,IF(K$4="Hydro",HLOOKUP(K$4,'Inflated Bid Prices After Tax'!$B$224:$I$232,7,FALSE),IF(K$4="Solar",HLOOKUP(K$4,'Inflated Bid Prices After Tax'!$B$224:$I$232,7,FALSE),IF(K$4="Biomass",HLOOKUP(K$4,'Inflated Bid Prices After Tax'!$B$224:$I$232,7,FALSE),IF(K$4="Biodiesel",HLOOKUP(K$4,'Inflated Bid Prices After Tax'!$B$224:$I$232,7,FALSE),IF(K$4="LNG",HLOOKUP(K$4,'Inflated Bid Prices After Tax'!$B$224:$I$232,7,FALSE),IF(K$4="Bunker",HLOOKUP(K$4,'Inflated Bid Prices After Tax'!$B$224:$I$232,7,FALSE),IF(K$4="LFO Diesel",HLOOKUP(K$4,'Inflated Bid Prices After Tax'!$B$224:$I$232,7,FALSE),0))))))))</f>
        <v>0</v>
      </c>
      <c r="N39" s="543">
        <f>IF($C39=0,0,IF(K$4="Hydro",HLOOKUP(K$4,'Inflated Bid Prices After Tax'!$B$234:$I$240,5,FALSE),IF(K$4="Solar",HLOOKUP(K$4,'Inflated Bid Prices After Tax'!$B$234:$I$240,5,FALSE),IF(K$4="Biomass",HLOOKUP(K$4,'Inflated Bid Prices After Tax'!$B$234:$I$240,5,FALSE),IF(K$4="Biodiesel",HLOOKUP(K$4,'Inflated Bid Prices After Tax'!$B$234:$I$240,5,FALSE),IF(K$4="LNG",HLOOKUP(K$4,'Inflated Bid Prices After Tax'!$B$234:$I$240,5,FALSE),IF(K$4="Bunker",HLOOKUP(K$4,'Inflated Bid Prices After Tax'!$B$234:$I$240,5,FALSE),IF(K$4="LFO Diesel",HLOOKUP(K$4,'Inflated Bid Prices After Tax'!$B$234:$I$240,5,FALSE),0))))))))</f>
        <v>0</v>
      </c>
      <c r="O39" s="544">
        <f t="shared" si="19"/>
        <v>0</v>
      </c>
      <c r="P39" s="139"/>
      <c r="Q39" s="606">
        <f>IF(Q$4="Hydro",VLOOKUP($D39,'Inflated Bid Prices After Tax'!$AL$15:$AS$115,2,FALSE),IF(Q$4="Solar",VLOOKUP($D39,'Inflated Bid Prices After Tax'!$AL$15:$AS$115,3,FALSE),IF(Q$4="Biomass",VLOOKUP($D39,'Inflated Bid Prices After Tax'!$AL$15:$AS$115,4,FALSE),IF(Q$4="Biodiesel",VLOOKUP($D39,'Inflated Bid Prices After Tax'!$AL$15:$AS$115,5,FALSE),IF(Q$4="LNG",VLOOKUP($D39,'Inflated Bid Prices After Tax'!$AL$15:$AS$115,6,FALSE),IF(Q$4="Bunker",VLOOKUP($D39,'Inflated Bid Prices After Tax'!$AL$15:$AS$115,7,FALSE),IF(Q$4="LFO Diesel",VLOOKUP($D39,'Inflated Bid Prices After Tax'!$AL$15:$AS$115,8,FALSE),0)))))))</f>
        <v>0</v>
      </c>
      <c r="R39" s="607">
        <f>IF(Q$4="Hydro",VLOOKUP($D39,'Inflated Bid Prices After Tax'!$AL$121:$AS$221,2,FALSE),IF(Q$4="Solar",VLOOKUP($D39,'Inflated Bid Prices After Tax'!$AL$121:$AS$221,3,FALSE),IF(Q$4="Biomass",VLOOKUP($D39,'Inflated Bid Prices After Tax'!$AL$121:$AS$221,4,FALSE),IF(Q$4="Biodiesel",VLOOKUP($D39,'Inflated Bid Prices After Tax'!$AL$121:$AS$221,5,FALSE),IF(Q$4="LNG",VLOOKUP($D39,'Inflated Bid Prices After Tax'!$AL$121:$AS$221,6,FALSE),IF(Q$4="Bunker",VLOOKUP($D39,'Inflated Bid Prices After Tax'!$AL$121:$AS$221,7,FALSE),IF(Q$4="LFO Diesel",VLOOKUP($D39,'Inflated Bid Prices After Tax'!$AL$121:$AS$221,8,FALSE),0)))))))</f>
        <v>0</v>
      </c>
      <c r="S39" s="607">
        <f>IF($D39=0,0,IF(Q$4="Hydro",HLOOKUP(Q$4,'Inflated Bid Prices After Tax'!$B$224:$I$232,7,FALSE),IF(Q$4="Solar",HLOOKUP(Q$4,'Inflated Bid Prices After Tax'!$B$224:$I$232,7,FALSE),IF(Q$4="Biomass",HLOOKUP(Q$4,'Inflated Bid Prices After Tax'!$B$224:$I$232,7,FALSE),IF(Q$4="Biodiesel",HLOOKUP(Q$4,'Inflated Bid Prices After Tax'!$B$224:$I$232,7,FALSE),IF(Q$4="LNG",HLOOKUP(Q$4,'Inflated Bid Prices After Tax'!$B$224:$I$232,7,FALSE),IF(Q$4="Bunker",HLOOKUP(Q$4,'Inflated Bid Prices After Tax'!$B$224:$I$232,7,FALSE),IF(Q$4="LFO Diesel",HLOOKUP(Q$4,'Inflated Bid Prices After Tax'!$B$224:$I$232,7,FALSE),0))))))))</f>
        <v>0</v>
      </c>
      <c r="T39" s="607">
        <f>IF($D39=0,0,IF(Q$4="Hydro",HLOOKUP(Q$4,'Inflated Bid Prices After Tax'!$B$234:$I$240,5,FALSE),IF(Q$4="Solar",HLOOKUP(Q$4,'Inflated Bid Prices After Tax'!$B$234:$I$240,5,FALSE),IF(Q$4="Biomass",HLOOKUP(Q$4,'Inflated Bid Prices After Tax'!$B$234:$I$240,5,FALSE),IF(Q$4="Biodiesel",HLOOKUP(Q$4,'Inflated Bid Prices After Tax'!$B$234:$I$240,5,FALSE),IF(Q$4="LNG",HLOOKUP(Q$4,'Inflated Bid Prices After Tax'!$B$234:$I$240,5,FALSE),IF(Q$4="Bunker",HLOOKUP(Q$4,'Inflated Bid Prices After Tax'!$B$234:$I$240,5,FALSE),IF(Q$4="LFO Diesel",HLOOKUP(Q$4,'Inflated Bid Prices After Tax'!$B$234:$I$240,5,FALSE),0))))))))</f>
        <v>0</v>
      </c>
      <c r="U39" s="608">
        <f t="shared" si="20"/>
        <v>0</v>
      </c>
      <c r="V39" s="139"/>
      <c r="W39" s="566">
        <f>IF(W$4="Hydro",VLOOKUP($E39,'Inflated Bid Prices After Tax'!$AL$15:$AS$115,2,FALSE),IF(W$4="Solar",VLOOKUP($E39,'Inflated Bid Prices After Tax'!$AL$15:$AS$115,3,FALSE),IF(W$4="Biomass",VLOOKUP($E39,'Inflated Bid Prices After Tax'!$AL$15:$AS$115,4,FALSE),IF(W$4="Biodiesel",VLOOKUP($E39,'Inflated Bid Prices After Tax'!$AL$15:$AS$115,5,FALSE),IF(W$4="LNG",VLOOKUP($E39,'Inflated Bid Prices After Tax'!$AL$15:$AS$115,6,FALSE),IF(W$4="Bunker",VLOOKUP($E39,'Inflated Bid Prices After Tax'!$AL$15:$AS$115,7,FALSE),IF(W$4="LFO Diesel",VLOOKUP($E39,'Inflated Bid Prices After Tax'!$AL$15:$AS$115,8,FALSE),0)))))))</f>
        <v>0</v>
      </c>
      <c r="X39" s="567">
        <f>IF(W$4="Hydro",VLOOKUP($E39,'Inflated Bid Prices After Tax'!$AL$121:$AS$221,2,FALSE),IF(W$4="Solar",VLOOKUP($E39,'Inflated Bid Prices After Tax'!$AL$121:$AS$221,3,FALSE),IF(W$4="Biomass",VLOOKUP($E39,'Inflated Bid Prices After Tax'!$AL$121:$AS$221,4,FALSE),IF(W$4="Biodiesel",VLOOKUP($E39,'Inflated Bid Prices After Tax'!$AL$121:$AS$221,5,FALSE),IF(W$4="LNG",VLOOKUP($E39,'Inflated Bid Prices After Tax'!$AL$121:$AS$221,6,FALSE),IF(W$4="Bunker",VLOOKUP($E39,'Inflated Bid Prices After Tax'!$AL$121:$AS$221,7,FALSE),IF(W$4="LFO Diesel",VLOOKUP($E39,'Inflated Bid Prices After Tax'!$AL$121:$AS$221,8,FALSE),0)))))))</f>
        <v>0</v>
      </c>
      <c r="Y39" s="567">
        <f>IF($E39=0,0,IF(W$4="Hydro",HLOOKUP(W$4,'Inflated Bid Prices After Tax'!$B$224:$I$232,7,FALSE),IF(W$4="Solar",HLOOKUP(W$4,'Inflated Bid Prices After Tax'!$B$224:$I$232,7,FALSE),IF(W$4="Biomass",HLOOKUP(W$4,'Inflated Bid Prices After Tax'!$B$224:$I$232,7,FALSE),IF(W$4="Biodiesel",HLOOKUP(W$4,'Inflated Bid Prices After Tax'!$B$224:$I$232,7,FALSE),IF(W$4="LNG",HLOOKUP(W$4,'Inflated Bid Prices After Tax'!$B$224:$I$232,7,FALSE),IF(W$4="Bunker",HLOOKUP(W$4,'Inflated Bid Prices After Tax'!$B$224:$I$232,7,FALSE),IF(W$4="LFO Diesel",HLOOKUP(W$4,'Inflated Bid Prices After Tax'!$B$224:$I$232,7,FALSE),0))))))))</f>
        <v>0</v>
      </c>
      <c r="Z39" s="567">
        <f>IF($E39=0,0,IF(W$4="Hydro",HLOOKUP(W$4,'Inflated Bid Prices After Tax'!$B$234:$I$240,5,FALSE),IF(W$4="Solar",HLOOKUP(W$4,'Inflated Bid Prices After Tax'!$B$234:$I$240,5,FALSE),IF(W$4="Biomass",HLOOKUP(W$4,'Inflated Bid Prices After Tax'!$B$234:$I$240,5,FALSE),IF(W$4="Biodiesel",HLOOKUP(W$4,'Inflated Bid Prices After Tax'!$B$234:$I$240,5,FALSE),IF(W$4="LNG",HLOOKUP(W$4,'Inflated Bid Prices After Tax'!$B$234:$I$240,5,FALSE),IF(W$4="Bunker",HLOOKUP(W$4,'Inflated Bid Prices After Tax'!$B$234:$I$240,5,FALSE),IF(W$4="LFO Diesel",HLOOKUP(W$4,'Inflated Bid Prices After Tax'!$B$234:$I$240,5,FALSE),0))))))))</f>
        <v>0</v>
      </c>
      <c r="AA39" s="568">
        <f t="shared" si="21"/>
        <v>0</v>
      </c>
      <c r="AB39" s="139"/>
      <c r="AC39" s="686">
        <f>IF(AC$4="Hydro",VLOOKUP($F39,'Inflated Bid Prices After Tax'!$AL$15:$AS$115,2,FALSE),IF(AC$4="Solar",VLOOKUP($F39,'Inflated Bid Prices After Tax'!$AL$15:$AS$115,3,FALSE),IF(AC$4="Biomass",VLOOKUP($F39,'Inflated Bid Prices After Tax'!$AL$15:$AS$115,4,FALSE),IF(AC$4="Biodiesel",VLOOKUP($F39,'Inflated Bid Prices After Tax'!$AL$15:$AS$115,5,FALSE),IF(AC$4="LNG",VLOOKUP($F39,'Inflated Bid Prices After Tax'!$AL$15:$AS$115,6,FALSE),IF(AC$4="Bunker",VLOOKUP($F39,'Inflated Bid Prices After Tax'!$AL$15:$AS$115,7,FALSE),IF(AC$4="LFO Diesel",VLOOKUP($F39,'Inflated Bid Prices After Tax'!$AL$15:$AS$115,8,FALSE),0)))))))</f>
        <v>0</v>
      </c>
      <c r="AD39" s="687">
        <f>IF(AC$4="Hydro",VLOOKUP($F39,'Inflated Bid Prices After Tax'!$AL$121:$AS$221,2,FALSE),IF(AC$4="Solar",VLOOKUP($F39,'Inflated Bid Prices After Tax'!$AL$121:$AS$221,3,FALSE),IF(AC$4="Biomass",VLOOKUP($F39,'Inflated Bid Prices After Tax'!$AL$121:$AS$221,4,FALSE),IF(AC$4="Biodiesel",VLOOKUP($F39,'Inflated Bid Prices After Tax'!$AL$121:$AS$221,5,FALSE),IF(AC$4="LNG",VLOOKUP($F39,'Inflated Bid Prices After Tax'!$AL$121:$AS$221,6,FALSE),IF(AC$4="Bunker",VLOOKUP($F39,'Inflated Bid Prices After Tax'!$AL$121:$AS$221,7,FALSE),IF(AC$4="LFO Diesel",VLOOKUP($F39,'Inflated Bid Prices After Tax'!$AL$121:$AS$221,8,FALSE),0)))))))</f>
        <v>0</v>
      </c>
      <c r="AE39" s="687">
        <f>IF($F39=0,0,IF(AC$4="Hydro",HLOOKUP(AC$4,'Inflated Bid Prices After Tax'!$B$224:$I$232,7,FALSE),IF(AC$4="Solar",HLOOKUP(AC$4,'Inflated Bid Prices After Tax'!$B$224:$I$232,7,FALSE),IF(AC$4="Biomass",HLOOKUP(AC$4,'Inflated Bid Prices After Tax'!$B$224:$I$232,7,FALSE),IF(AC$4="Biodiesel",HLOOKUP(AC$4,'Inflated Bid Prices After Tax'!$B$224:$I$232,7,FALSE),IF(AC$4="LNG",HLOOKUP(AC$4,'Inflated Bid Prices After Tax'!$B$224:$I$232,7,FALSE),IF(AC$4="Bunker",HLOOKUP(AC$4,'Inflated Bid Prices After Tax'!$B$224:$I$232,7,FALSE),IF(AC$4="LFO Diesel",HLOOKUP(AC$4,'Inflated Bid Prices After Tax'!$B$224:$I$232,7,FALSE),0))))))))</f>
        <v>0</v>
      </c>
      <c r="AF39" s="687">
        <f>IF($F39=0,0,IF(AC$4="Hydro",HLOOKUP(AC$4,'Inflated Bid Prices After Tax'!$B$234:$I$240,5,FALSE),IF(AC$4="Solar",HLOOKUP(AC$4,'Inflated Bid Prices After Tax'!$B$234:$I$240,5,FALSE),IF(AC$4="Biomass",HLOOKUP(AC$4,'Inflated Bid Prices After Tax'!$B$234:$I$240,5,FALSE),IF(AC$4="Biodiesel",HLOOKUP(AC$4,'Inflated Bid Prices After Tax'!$B$234:$I$240,5,FALSE),IF(AC$4="LNG",HLOOKUP(AC$4,'Inflated Bid Prices After Tax'!$B$234:$I$240,5,FALSE),IF(AC$4="Bunker",HLOOKUP(AC$4,'Inflated Bid Prices After Tax'!$B$234:$I$240,5,FALSE),IF(AC$4="LFO Diesel",HLOOKUP(AC$4,'Inflated Bid Prices After Tax'!$B$234:$I$240,5,FALSE),0))))))))</f>
        <v>0</v>
      </c>
      <c r="AG39" s="688">
        <f t="shared" si="22"/>
        <v>0</v>
      </c>
      <c r="AH39" s="139"/>
      <c r="AI39" s="590">
        <f>IF(AI$4="Hydro",VLOOKUP($G39,'Inflated Bid Prices After Tax'!$AL$15:$AS$115,2,FALSE),IF(AI$4="Solar",VLOOKUP($G39,'Inflated Bid Prices After Tax'!$AL$15:$AS$115,3,FALSE),IF(AI$4="Biomass",VLOOKUP($G39,'Inflated Bid Prices After Tax'!$AL$15:$AS$115,4,FALSE),IF(AI$4="Biodiesel",VLOOKUP($G39,'Inflated Bid Prices After Tax'!$AL$15:$AS$115,5,FALSE),IF(AI$4="LNG",VLOOKUP($G39,'Inflated Bid Prices After Tax'!$AL$15:$AS$115,6,FALSE),IF(AI$4="Bunker",VLOOKUP($G39,'Inflated Bid Prices After Tax'!$AL$15:$AS$115,7,FALSE),IF(AI$4="LFO Diesel",VLOOKUP($G39,'Inflated Bid Prices After Tax'!$AL$15:$AS$115,8,FALSE),0)))))))</f>
        <v>0</v>
      </c>
      <c r="AJ39" s="591">
        <f>IF(AI$4="Hydro",VLOOKUP($G39,'Inflated Bid Prices After Tax'!$AL$121:$AS$221,2,FALSE),IF(AI$4="Solar",VLOOKUP($G39,'Inflated Bid Prices After Tax'!$AL$121:$AS$221,3,FALSE),IF(AI$4="Biomass",VLOOKUP($G39,'Inflated Bid Prices After Tax'!$AL$121:$AS$221,4,FALSE),IF(AI$4="Biodiesel",VLOOKUP($G39,'Inflated Bid Prices After Tax'!$AL$121:$AS$221,5,FALSE),IF(AI$4="LNG",VLOOKUP($G39,'Inflated Bid Prices After Tax'!$AL$121:$AS$221,6,FALSE),IF(AI$4="Bunker",VLOOKUP($G39,'Inflated Bid Prices After Tax'!$AL$121:$AS$221,7,FALSE),IF(AI$4="LFO Diesel",VLOOKUP($G39,'Inflated Bid Prices After Tax'!$AL$121:$AS$221,8,FALSE),0)))))))</f>
        <v>0</v>
      </c>
      <c r="AK39" s="591">
        <f>IF($G39=0,0,IF(AI$4="Hydro",HLOOKUP(AI$4,'Inflated Bid Prices After Tax'!$B$224:$I$232,7,FALSE),IF(AI$4="Solar",HLOOKUP(AI$4,'Inflated Bid Prices After Tax'!$B$224:$I$232,7,FALSE),IF(AI$4="Biomass",HLOOKUP(AI$4,'Inflated Bid Prices After Tax'!$B$224:$I$232,7,FALSE),IF(AI$4="Biodiesel",HLOOKUP(AI$4,'Inflated Bid Prices After Tax'!$B$224:$I$232,7,FALSE),IF(AI$4="LNG",HLOOKUP(AI$4,'Inflated Bid Prices After Tax'!$B$224:$I$232,7,FALSE),IF(AI$4="Bunker",HLOOKUP(AI$4,'Inflated Bid Prices After Tax'!$B$224:$I$232,7,FALSE),IF(AI$4="LFO Diesel",HLOOKUP(AI$4,'Inflated Bid Prices After Tax'!$B$224:$I$232,7,FALSE),0))))))))</f>
        <v>0</v>
      </c>
      <c r="AL39" s="591">
        <f>IF($G39=0,0,IF(AI$4="Hydro",HLOOKUP(AI$4,'Inflated Bid Prices After Tax'!$B$234:$I$240,5,FALSE),IF(AI$4="Solar",HLOOKUP(AI$4,'Inflated Bid Prices After Tax'!$B$234:$I$240,5,FALSE),IF(AI$4="Biomass",HLOOKUP(AI$4,'Inflated Bid Prices After Tax'!$B$234:$I$240,5,FALSE),IF(AI$4="Biodiesel",HLOOKUP(AI$4,'Inflated Bid Prices After Tax'!$B$234:$I$240,5,FALSE),IF(AI$4="LNG",HLOOKUP(AI$4,'Inflated Bid Prices After Tax'!$B$234:$I$240,5,FALSE),IF(AI$4="Bunker",HLOOKUP(AI$4,'Inflated Bid Prices After Tax'!$B$235:$I$240,5,FALSE),IF(AI$4="LFO Diesel",HLOOKUP(AI$4,'Inflated Bid Prices After Tax'!$B$234:$I$240,5,FALSE),0))))))))</f>
        <v>0</v>
      </c>
      <c r="AM39" s="592">
        <f t="shared" si="23"/>
        <v>0</v>
      </c>
      <c r="AN39" s="139"/>
      <c r="AO39" s="598">
        <f>IF(AO$4="Hydro",VLOOKUP($H39,'Inflated Bid Prices After Tax'!$AL$15:$AS$115,2,FALSE),IF(AO$4="Solar",VLOOKUP($H39,'Inflated Bid Prices After Tax'!$AL$15:$AS$115,3,FALSE),IF(AO$4="Biomass",VLOOKUP($H39,'Inflated Bid Prices After Tax'!$AL$15:$AS$115,4,FALSE),IF(AO$4="Biodiesel",VLOOKUP($H39,'Inflated Bid Prices After Tax'!$AL$15:$AS$115,5,FALSE),IF(AO$4="LNG",VLOOKUP($H39,'Inflated Bid Prices After Tax'!$AL$15:$AS$115,6,FALSE),IF(AO$4="Bunker",VLOOKUP($H39,'Inflated Bid Prices After Tax'!$AL$15:$AS$115,7,FALSE),IF(AO$4="LFO Diesel",VLOOKUP($H39,'Inflated Bid Prices After Tax'!$AL$15:$AS$115,8,FALSE),0)))))))</f>
        <v>0</v>
      </c>
      <c r="AP39" s="309">
        <f>IF(AO$4="Hydro",VLOOKUP($H39,'Inflated Bid Prices After Tax'!$AL$121:$AS$221,2,FALSE),IF(AO$4="Solar",VLOOKUP($H39,'Inflated Bid Prices After Tax'!$AL$121:$AS$221,3,FALSE),IF(AO$4="Biomass",VLOOKUP($H39,'Inflated Bid Prices After Tax'!$AL$121:$AS$221,4,FALSE),IF(AO$4="Biodiesel",VLOOKUP($H39,'Inflated Bid Prices After Tax'!$AL$121:$AS$221,5,FALSE),IF(AO$4="LNG",VLOOKUP($H39,'Inflated Bid Prices After Tax'!$AL$121:$AS$221,6,FALSE),IF(AO$4="Bunker",VLOOKUP($H39,'Inflated Bid Prices After Tax'!$AL$121:$AS$221,7,FALSE),IF(AO$4="LFO Diesel",VLOOKUP($H39,'Inflated Bid Prices After Tax'!$AL$121:$AS$221,8,FALSE),0)))))))</f>
        <v>0</v>
      </c>
      <c r="AQ39" s="309">
        <f>IF($H39=0,0,IF(AO$4="Hydro",HLOOKUP(AO$4,'Inflated Bid Prices After Tax'!$B$224:$I$232,7,FALSE),IF(AO$4="Solar",HLOOKUP(AO$4,'Inflated Bid Prices After Tax'!$B$224:$I$232,7,FALSE),IF(AO$4="Biomass",HLOOKUP(AO$4,'Inflated Bid Prices After Tax'!$B$224:$I$232,7,FALSE),IF(AO$4="Biodiesel",HLOOKUP(AO$4,'Inflated Bid Prices After Tax'!$B$224:$I$232,7,FALSE),IF(AO$4="LNG",HLOOKUP(AO$4,'Inflated Bid Prices After Tax'!$B$224:$I$232,7,FALSE),IF(AO$4="Bunker",HLOOKUP(AO$4,'Inflated Bid Prices After Tax'!$B$224:$I$232,7,FALSE),IF(AO$4="LFO Diesel",HLOOKUP(AO$4,'Inflated Bid Prices After Tax'!$B$224:$I$232,7,FALSE),0))))))))</f>
        <v>0</v>
      </c>
      <c r="AR39" s="309">
        <f>IF($H39=0,0,IF(AO$4="Hydro",HLOOKUP(AO$4,'Inflated Bid Prices After Tax'!$B$234:$I$240,5,FALSE),IF(AO$4="Solar",HLOOKUP(AO$4,'Inflated Bid Prices After Tax'!$B$234:$I$240,5,FALSE),IF(AO$4="Biomass",HLOOKUP(AO$4,'Inflated Bid Prices After Tax'!$B$234:$I$240,5,FALSE),IF(AO$4="Biodiesel",HLOOKUP(AO$4,'Inflated Bid Prices After Tax'!$B$234:$I$240,5,FALSE),IF(AO$4="LNG",HLOOKUP(AO$4,'Inflated Bid Prices After Tax'!$B$234:$I$240,5,FALSE),IF(AO$4="Bunker",HLOOKUP(AO$4,'Inflated Bid Prices After Tax'!$B$234:$I$240,5,FALSE),IF(AO$4="LFO Diesel",HLOOKUP(AO$4,'Inflated Bid Prices After Tax'!$B$234:$I$240,5,FALSE),0))))))))</f>
        <v>0</v>
      </c>
      <c r="AS39" s="298">
        <f t="shared" si="24"/>
        <v>0</v>
      </c>
      <c r="AT39" s="139"/>
      <c r="AU39" s="606">
        <f>IF(AU$4="Hydro",VLOOKUP($I39,'Inflated Bid Prices After Tax'!$AL$15:$AS$115,2,FALSE),IF(AU$4="Solar",VLOOKUP($I39,'Inflated Bid Prices After Tax'!$AL$15:$AS$115,3,FALSE),IF(AU$4="Biomass",VLOOKUP($I39,'Inflated Bid Prices After Tax'!$AL$15:$AS$115,4,FALSE),IF(AU$4="Biodiesel",VLOOKUP($I39,'Inflated Bid Prices After Tax'!$AL$15:$AS$115,5,FALSE),IF(AU$4="LNG",VLOOKUP($I39,'Inflated Bid Prices After Tax'!$AL$15:$AS$115,6,FALSE),IF(AU$4="Bunker",VLOOKUP($I39,'Inflated Bid Prices After Tax'!$AL$15:$AS$115,7,FALSE),IF(AU$4="LFO Diesel",VLOOKUP($I39,'Inflated Bid Prices After Tax'!$AL$15:$AS$115,8,FALSE),0)))))))</f>
        <v>0</v>
      </c>
      <c r="AV39" s="607">
        <f>IF(AU$4="Hydro",VLOOKUP($I39,'Inflated Bid Prices After Tax'!$AL$121:$AS$221,2,FALSE),IF(AU$4="Solar",VLOOKUP($I39,'Inflated Bid Prices After Tax'!$AL$121:$AS$221,3,FALSE),IF(AU$4="Biomass",VLOOKUP($I39,'Inflated Bid Prices After Tax'!$AL$121:$AS$221,4,FALSE),IF(AU$4="Biodiesel",VLOOKUP($I39,'Inflated Bid Prices After Tax'!$AL$121:$AS$221,5,FALSE),IF(AU$4="LNG",VLOOKUP($I39,'Inflated Bid Prices After Tax'!$AL$121:$AS$221,6,FALSE),IF(AU$4="Bunker",VLOOKUP($I39,'Inflated Bid Prices After Tax'!$AL$121:$AS$221,7,FALSE),IF(AU$4="LFO Diesel",VLOOKUP($I39,'Inflated Bid Prices After Tax'!$AL$121:$AS$221,8,FALSE),0)))))))</f>
        <v>0</v>
      </c>
      <c r="AW39" s="607">
        <f>IF($I39=0,0,IF(AU$4="Hydro",HLOOKUP(AU$4,'Inflated Bid Prices After Tax'!$B$224:$I$232,7,FALSE),IF(AU$4="Solar",HLOOKUP(AU$4,'Inflated Bid Prices After Tax'!$B$224:$I$232,4,FALSE),IF(AU$4="Biomass",HLOOKUP(AU$4,'Inflated Bid Prices After Tax'!$B$224:$I$232,7,FALSE),IF(AU$4="Biodiesel",HLOOKUP(AU$4,'Inflated Bid Prices After Tax'!$B$224:$I$232,7,FALSE),IF(AU$4="LNG",HLOOKUP(AU$4,'Inflated Bid Prices After Tax'!$B$224:$I$232,7,FALSE),IF(AU$4="Bunker",HLOOKUP(AU$4,'Inflated Bid Prices After Tax'!$B$224:$I$232,7,FALSE),IF(AU$4="LFO Diesel",HLOOKUP(AU$4,'Inflated Bid Prices After Tax'!$B$224:$I$232,7,FALSE),0))))))))</f>
        <v>0</v>
      </c>
      <c r="AX39" s="607">
        <f>IF($I39=0,0,IF(AU$4="Hydro",HLOOKUP(AU$4,'Inflated Bid Prices After Tax'!$B$234:$I$240,5,FALSE),IF(AU$4="Solar",HLOOKUP(AU$4,'Inflated Bid Prices After Tax'!$B$234:$I$240,5,FALSE),IF(AU$4="Biomass",HLOOKUP(AU$4,'Inflated Bid Prices After Tax'!$B$234:$I$240,5,FALSE),IF(AU$4="Biodiesel",HLOOKUP(AU$4,'Inflated Bid Prices After Tax'!$B$234:$I$240,5,FALSE),IF(AU$4="LNG",HLOOKUP(AU$4,'Inflated Bid Prices After Tax'!$B$234:$I$240,5,FALSE),IF(AU$4="Bunker",HLOOKUP(AU$4,'Inflated Bid Prices After Tax'!$B$234:$I$240,5,FALSE),IF(AU$4="LFO Diesel",HLOOKUP(AU$4,'Inflated Bid Prices After Tax'!$B$234:$I$240,5,FALSE),0))))))))</f>
        <v>0</v>
      </c>
      <c r="AY39" s="608">
        <f t="shared" si="25"/>
        <v>0</v>
      </c>
      <c r="AZ39" s="139"/>
      <c r="BA39" s="106"/>
      <c r="BB39" s="648" t="s">
        <v>40</v>
      </c>
      <c r="BC39" s="658">
        <f>IF(C39=0,O39,O39*'Available Energy and Dispatch'!N49*1000)</f>
        <v>0</v>
      </c>
      <c r="BD39" s="658">
        <f>IF(D39=0,U39,U39*'Available Energy and Dispatch'!O49*1000)</f>
        <v>0</v>
      </c>
      <c r="BE39" s="658">
        <f>IF(E39=0,AA39,AA39*'Available Energy and Dispatch'!P49*1000)</f>
        <v>0</v>
      </c>
      <c r="BF39" s="658">
        <f>IF(F39=0,AG39,AG39*'Available Energy and Dispatch'!Q49*1000)</f>
        <v>0</v>
      </c>
      <c r="BG39" s="658">
        <f>IF(G39=0,AM39,AM39*'Available Energy and Dispatch'!R49*1000)</f>
        <v>0</v>
      </c>
      <c r="BH39" s="658">
        <f>IF(H39=0,AS39,AS39*'Available Energy and Dispatch'!S49*1000)</f>
        <v>0</v>
      </c>
      <c r="BI39" s="658">
        <f>IF(I39=0,AY39,AY39*'Available Energy and Dispatch'!T49*1000)</f>
        <v>0</v>
      </c>
      <c r="BJ39" s="664">
        <f t="shared" si="18"/>
        <v>0</v>
      </c>
      <c r="BK39" s="655"/>
    </row>
    <row r="40" spans="2:63" x14ac:dyDescent="0.25">
      <c r="B40" s="530" t="s">
        <v>41</v>
      </c>
      <c r="C40" s="523">
        <f>ROUND(IFERROR(('Available Energy and Dispatch'!N50/((IF(C$5="Solar",(SUMIFS('Dependable Capacity'!$F$9:$F$14,'Dependable Capacity'!$C$9:$C$14,$B$36)*'Available Energy and Dispatch'!$C50),HLOOKUP(C$5,'Dependable Capacity'!$I$3:$P$9,5,FALSE)*'Available Energy and Dispatch'!$C50))))/C$6,0),2)</f>
        <v>0</v>
      </c>
      <c r="D40" s="523">
        <f>ROUND(IFERROR(('Available Energy and Dispatch'!O50/((IF(D$5="Solar",(SUMIFS('Dependable Capacity'!$F$9:$F$14,'Dependable Capacity'!$C$9:$C$14,$B$36)*'Available Energy and Dispatch'!$C50),HLOOKUP(D$5,'Dependable Capacity'!$I$3:$P$9,5,FALSE)*'Available Energy and Dispatch'!$C50))))/D$6,0),2)</f>
        <v>0</v>
      </c>
      <c r="E40" s="523">
        <f>ROUND(IFERROR(('Available Energy and Dispatch'!P50/((IF(E$5="Solar",(SUMIFS('Dependable Capacity'!$F$9:$F$14,'Dependable Capacity'!$C$9:$C$14,$B$36)*'Available Energy and Dispatch'!$C50),HLOOKUP(E$5,'Dependable Capacity'!$I$3:$P$9,5,FALSE)*'Available Energy and Dispatch'!$C50))))/E$6,0),2)</f>
        <v>0</v>
      </c>
      <c r="F40" s="523">
        <f>ROUND(IFERROR(('Available Energy and Dispatch'!Q50/((IF(F$5="Solar",(SUMIFS('Dependable Capacity'!$F$9:$F$14,'Dependable Capacity'!$C$9:$C$14,$B$36)*'Available Energy and Dispatch'!$C50),HLOOKUP(F$5,'Dependable Capacity'!$I$3:$P$9,5,FALSE)*'Available Energy and Dispatch'!$C50))))/F$6,0),2)</f>
        <v>0</v>
      </c>
      <c r="G40" s="523">
        <f>ROUND(IFERROR(('Available Energy and Dispatch'!R50/((IF(G$5="Solar",(SUMIFS('Dependable Capacity'!$F$9:$F$14,'Dependable Capacity'!$C$9:$C$14,$B$36)*'Available Energy and Dispatch'!$C50),HLOOKUP(G$5,'Dependable Capacity'!$I$3:$P$9,5,FALSE)*'Available Energy and Dispatch'!$C50))))/G$6,0),2)</f>
        <v>0</v>
      </c>
      <c r="H40" s="523">
        <f>ROUND(IFERROR(('Available Energy and Dispatch'!S50/((IF(H$5="Solar",(SUMIFS('Dependable Capacity'!$F$9:$F$14,'Dependable Capacity'!$C$9:$C$14,$B$36)*'Available Energy and Dispatch'!$C50),HLOOKUP(H$5,'Dependable Capacity'!$I$3:$P$9,5,FALSE)*'Available Energy and Dispatch'!$C50))))/H$6,0),2)</f>
        <v>0</v>
      </c>
      <c r="I40" s="524">
        <f>ROUND(IFERROR(('Available Energy and Dispatch'!T50/((IF(I$5="Solar",(SUMIFS('Dependable Capacity'!$F$9:$F$14,'Dependable Capacity'!$C$9:$C$14,$B$36)*'Available Energy and Dispatch'!$C50),HLOOKUP(I$5,'Dependable Capacity'!$I$3:$P$9,5,FALSE)*'Available Energy and Dispatch'!$C50))))/I$6,0),2)</f>
        <v>0</v>
      </c>
      <c r="J40" s="106"/>
      <c r="K40" s="542">
        <f>IF(K$4="Hydro",VLOOKUP($C40,'Inflated Bid Prices After Tax'!$AL$15:$AS$115,2,FALSE),IF(K$4="Solar",VLOOKUP($C40,'Inflated Bid Prices After Tax'!$AL$15:$AS$115,3,FALSE),IF(K$4="Biomass",VLOOKUP($C40,'Inflated Bid Prices After Tax'!$AL$15:$AS$115,4,FALSE),IF(K$4="Biodiesel",VLOOKUP($C40,'Inflated Bid Prices After Tax'!$AL$15:$AS$115,5,FALSE),IF(K$4="LNG",VLOOKUP($C40,'Inflated Bid Prices After Tax'!$AL$15:$AS$115,6,FALSE),IF(K$4="Bunker",VLOOKUP($C40,'Inflated Bid Prices After Tax'!$AL$15:$AS$115,7,FALSE),IF(K$4="LFO Diesel",VLOOKUP($C40,'Inflated Bid Prices After Tax'!$AL$15:$AS$115,8,FALSE),0)))))))</f>
        <v>0</v>
      </c>
      <c r="L40" s="543">
        <f>IF(K$4="Hydro",VLOOKUP($C40,'Inflated Bid Prices After Tax'!$AL$121:$AS$221,2,FALSE),IF(K$4="Solar",VLOOKUP($C40,'Inflated Bid Prices After Tax'!$AL$121:$AS$221,3,FALSE),IF(K$4="Biomass",VLOOKUP($C40,'Inflated Bid Prices After Tax'!$AL$121:$AS$221,4,FALSE),IF(K$4="Biodiesel",VLOOKUP($C40,'Inflated Bid Prices After Tax'!$AL$121:$AS$221,5,FALSE),IF(K$4="LNG",VLOOKUP($C40,'Inflated Bid Prices After Tax'!$AL$121:$AS$221,6,FALSE),IF(K$4="Bunker",VLOOKUP($C40,'Inflated Bid Prices After Tax'!$AL$121:$AS$221,7,FALSE),IF(K$4="LFO Diesel",VLOOKUP($C40,'Inflated Bid Prices After Tax'!$AL$121:$AS$221,8,FALSE),0)))))))</f>
        <v>0</v>
      </c>
      <c r="M40" s="543">
        <f>IF($C40=0,0,IF(K$4="Hydro",HLOOKUP(K$4,'Inflated Bid Prices After Tax'!$B$224:$I$232,7,FALSE),IF(K$4="Solar",HLOOKUP(K$4,'Inflated Bid Prices After Tax'!$B$224:$I$232,7,FALSE),IF(K$4="Biomass",HLOOKUP(K$4,'Inflated Bid Prices After Tax'!$B$224:$I$232,7,FALSE),IF(K$4="Biodiesel",HLOOKUP(K$4,'Inflated Bid Prices After Tax'!$B$224:$I$232,7,FALSE),IF(K$4="LNG",HLOOKUP(K$4,'Inflated Bid Prices After Tax'!$B$224:$I$232,7,FALSE),IF(K$4="Bunker",HLOOKUP(K$4,'Inflated Bid Prices After Tax'!$B$224:$I$232,7,FALSE),IF(K$4="LFO Diesel",HLOOKUP(K$4,'Inflated Bid Prices After Tax'!$B$224:$I$232,7,FALSE),0))))))))</f>
        <v>0</v>
      </c>
      <c r="N40" s="543">
        <f>IF($C40=0,0,IF(K$4="Hydro",HLOOKUP(K$4,'Inflated Bid Prices After Tax'!$B$234:$I$240,5,FALSE),IF(K$4="Solar",HLOOKUP(K$4,'Inflated Bid Prices After Tax'!$B$234:$I$240,5,FALSE),IF(K$4="Biomass",HLOOKUP(K$4,'Inflated Bid Prices After Tax'!$B$234:$I$240,5,FALSE),IF(K$4="Biodiesel",HLOOKUP(K$4,'Inflated Bid Prices After Tax'!$B$234:$I$240,5,FALSE),IF(K$4="LNG",HLOOKUP(K$4,'Inflated Bid Prices After Tax'!$B$234:$I$240,5,FALSE),IF(K$4="Bunker",HLOOKUP(K$4,'Inflated Bid Prices After Tax'!$B$234:$I$240,5,FALSE),IF(K$4="LFO Diesel",HLOOKUP(K$4,'Inflated Bid Prices After Tax'!$B$234:$I$240,5,FALSE),0))))))))</f>
        <v>0</v>
      </c>
      <c r="O40" s="544">
        <f t="shared" si="19"/>
        <v>0</v>
      </c>
      <c r="P40" s="139"/>
      <c r="Q40" s="606">
        <f>IF(Q$4="Hydro",VLOOKUP($D40,'Inflated Bid Prices After Tax'!$AL$15:$AS$115,2,FALSE),IF(Q$4="Solar",VLOOKUP($D40,'Inflated Bid Prices After Tax'!$AL$15:$AS$115,3,FALSE),IF(Q$4="Biomass",VLOOKUP($D40,'Inflated Bid Prices After Tax'!$AL$15:$AS$115,4,FALSE),IF(Q$4="Biodiesel",VLOOKUP($D40,'Inflated Bid Prices After Tax'!$AL$15:$AS$115,5,FALSE),IF(Q$4="LNG",VLOOKUP($D40,'Inflated Bid Prices After Tax'!$AL$15:$AS$115,6,FALSE),IF(Q$4="Bunker",VLOOKUP($D40,'Inflated Bid Prices After Tax'!$AL$15:$AS$115,7,FALSE),IF(Q$4="LFO Diesel",VLOOKUP($D40,'Inflated Bid Prices After Tax'!$AL$15:$AS$115,8,FALSE),0)))))))</f>
        <v>0</v>
      </c>
      <c r="R40" s="607">
        <f>IF(Q$4="Hydro",VLOOKUP($D40,'Inflated Bid Prices After Tax'!$AL$121:$AS$221,2,FALSE),IF(Q$4="Solar",VLOOKUP($D40,'Inflated Bid Prices After Tax'!$AL$121:$AS$221,3,FALSE),IF(Q$4="Biomass",VLOOKUP($D40,'Inflated Bid Prices After Tax'!$AL$121:$AS$221,4,FALSE),IF(Q$4="Biodiesel",VLOOKUP($D40,'Inflated Bid Prices After Tax'!$AL$121:$AS$221,5,FALSE),IF(Q$4="LNG",VLOOKUP($D40,'Inflated Bid Prices After Tax'!$AL$121:$AS$221,6,FALSE),IF(Q$4="Bunker",VLOOKUP($D40,'Inflated Bid Prices After Tax'!$AL$121:$AS$221,7,FALSE),IF(Q$4="LFO Diesel",VLOOKUP($D40,'Inflated Bid Prices After Tax'!$AL$121:$AS$221,8,FALSE),0)))))))</f>
        <v>0</v>
      </c>
      <c r="S40" s="607">
        <f>IF($D40=0,0,IF(Q$4="Hydro",HLOOKUP(Q$4,'Inflated Bid Prices After Tax'!$B$224:$I$232,7,FALSE),IF(Q$4="Solar",HLOOKUP(Q$4,'Inflated Bid Prices After Tax'!$B$224:$I$232,7,FALSE),IF(Q$4="Biomass",HLOOKUP(Q$4,'Inflated Bid Prices After Tax'!$B$224:$I$232,7,FALSE),IF(Q$4="Biodiesel",HLOOKUP(Q$4,'Inflated Bid Prices After Tax'!$B$224:$I$232,7,FALSE),IF(Q$4="LNG",HLOOKUP(Q$4,'Inflated Bid Prices After Tax'!$B$224:$I$232,7,FALSE),IF(Q$4="Bunker",HLOOKUP(Q$4,'Inflated Bid Prices After Tax'!$B$224:$I$232,7,FALSE),IF(Q$4="LFO Diesel",HLOOKUP(Q$4,'Inflated Bid Prices After Tax'!$B$224:$I$232,7,FALSE),0))))))))</f>
        <v>0</v>
      </c>
      <c r="T40" s="607">
        <f>IF($D40=0,0,IF(Q$4="Hydro",HLOOKUP(Q$4,'Inflated Bid Prices After Tax'!$B$234:$I$240,5,FALSE),IF(Q$4="Solar",HLOOKUP(Q$4,'Inflated Bid Prices After Tax'!$B$234:$I$240,5,FALSE),IF(Q$4="Biomass",HLOOKUP(Q$4,'Inflated Bid Prices After Tax'!$B$234:$I$240,5,FALSE),IF(Q$4="Biodiesel",HLOOKUP(Q$4,'Inflated Bid Prices After Tax'!$B$234:$I$240,5,FALSE),IF(Q$4="LNG",HLOOKUP(Q$4,'Inflated Bid Prices After Tax'!$B$234:$I$240,5,FALSE),IF(Q$4="Bunker",HLOOKUP(Q$4,'Inflated Bid Prices After Tax'!$B$234:$I$240,5,FALSE),IF(Q$4="LFO Diesel",HLOOKUP(Q$4,'Inflated Bid Prices After Tax'!$B$234:$I$240,5,FALSE),0))))))))</f>
        <v>0</v>
      </c>
      <c r="U40" s="608">
        <f t="shared" si="20"/>
        <v>0</v>
      </c>
      <c r="V40" s="139"/>
      <c r="W40" s="566">
        <f>IF(W$4="Hydro",VLOOKUP($E40,'Inflated Bid Prices After Tax'!$AL$15:$AS$115,2,FALSE),IF(W$4="Solar",VLOOKUP($E40,'Inflated Bid Prices After Tax'!$AL$15:$AS$115,3,FALSE),IF(W$4="Biomass",VLOOKUP($E40,'Inflated Bid Prices After Tax'!$AL$15:$AS$115,4,FALSE),IF(W$4="Biodiesel",VLOOKUP($E40,'Inflated Bid Prices After Tax'!$AL$15:$AS$115,5,FALSE),IF(W$4="LNG",VLOOKUP($E40,'Inflated Bid Prices After Tax'!$AL$15:$AS$115,6,FALSE),IF(W$4="Bunker",VLOOKUP($E40,'Inflated Bid Prices After Tax'!$AL$15:$AS$115,7,FALSE),IF(W$4="LFO Diesel",VLOOKUP($E40,'Inflated Bid Prices After Tax'!$AL$15:$AS$115,8,FALSE),0)))))))</f>
        <v>0</v>
      </c>
      <c r="X40" s="567">
        <f>IF(W$4="Hydro",VLOOKUP($E40,'Inflated Bid Prices After Tax'!$AL$121:$AS$221,2,FALSE),IF(W$4="Solar",VLOOKUP($E40,'Inflated Bid Prices After Tax'!$AL$121:$AS$221,3,FALSE),IF(W$4="Biomass",VLOOKUP($E40,'Inflated Bid Prices After Tax'!$AL$121:$AS$221,4,FALSE),IF(W$4="Biodiesel",VLOOKUP($E40,'Inflated Bid Prices After Tax'!$AL$121:$AS$221,5,FALSE),IF(W$4="LNG",VLOOKUP($E40,'Inflated Bid Prices After Tax'!$AL$121:$AS$221,6,FALSE),IF(W$4="Bunker",VLOOKUP($E40,'Inflated Bid Prices After Tax'!$AL$121:$AS$221,7,FALSE),IF(W$4="LFO Diesel",VLOOKUP($E40,'Inflated Bid Prices After Tax'!$AL$121:$AS$221,8,FALSE),0)))))))</f>
        <v>0</v>
      </c>
      <c r="Y40" s="567">
        <f>IF($E40=0,0,IF(W$4="Hydro",HLOOKUP(W$4,'Inflated Bid Prices After Tax'!$B$224:$I$232,7,FALSE),IF(W$4="Solar",HLOOKUP(W$4,'Inflated Bid Prices After Tax'!$B$224:$I$232,7,FALSE),IF(W$4="Biomass",HLOOKUP(W$4,'Inflated Bid Prices After Tax'!$B$224:$I$232,7,FALSE),IF(W$4="Biodiesel",HLOOKUP(W$4,'Inflated Bid Prices After Tax'!$B$224:$I$232,7,FALSE),IF(W$4="LNG",HLOOKUP(W$4,'Inflated Bid Prices After Tax'!$B$224:$I$232,7,FALSE),IF(W$4="Bunker",HLOOKUP(W$4,'Inflated Bid Prices After Tax'!$B$224:$I$232,7,FALSE),IF(W$4="LFO Diesel",HLOOKUP(W$4,'Inflated Bid Prices After Tax'!$B$224:$I$232,7,FALSE),0))))))))</f>
        <v>0</v>
      </c>
      <c r="Z40" s="567">
        <f>IF($E40=0,0,IF(W$4="Hydro",HLOOKUP(W$4,'Inflated Bid Prices After Tax'!$B$234:$I$240,5,FALSE),IF(W$4="Solar",HLOOKUP(W$4,'Inflated Bid Prices After Tax'!$B$234:$I$240,5,FALSE),IF(W$4="Biomass",HLOOKUP(W$4,'Inflated Bid Prices After Tax'!$B$234:$I$240,5,FALSE),IF(W$4="Biodiesel",HLOOKUP(W$4,'Inflated Bid Prices After Tax'!$B$234:$I$240,5,FALSE),IF(W$4="LNG",HLOOKUP(W$4,'Inflated Bid Prices After Tax'!$B$234:$I$240,5,FALSE),IF(W$4="Bunker",HLOOKUP(W$4,'Inflated Bid Prices After Tax'!$B$234:$I$240,5,FALSE),IF(W$4="LFO Diesel",HLOOKUP(W$4,'Inflated Bid Prices After Tax'!$B$234:$I$240,5,FALSE),0))))))))</f>
        <v>0</v>
      </c>
      <c r="AA40" s="568">
        <f t="shared" si="21"/>
        <v>0</v>
      </c>
      <c r="AB40" s="139"/>
      <c r="AC40" s="686">
        <f>IF(AC$4="Hydro",VLOOKUP($F40,'Inflated Bid Prices After Tax'!$AL$15:$AS$115,2,FALSE),IF(AC$4="Solar",VLOOKUP($F40,'Inflated Bid Prices After Tax'!$AL$15:$AS$115,3,FALSE),IF(AC$4="Biomass",VLOOKUP($F40,'Inflated Bid Prices After Tax'!$AL$15:$AS$115,4,FALSE),IF(AC$4="Biodiesel",VLOOKUP($F40,'Inflated Bid Prices After Tax'!$AL$15:$AS$115,5,FALSE),IF(AC$4="LNG",VLOOKUP($F40,'Inflated Bid Prices After Tax'!$AL$15:$AS$115,6,FALSE),IF(AC$4="Bunker",VLOOKUP($F40,'Inflated Bid Prices After Tax'!$AL$15:$AS$115,7,FALSE),IF(AC$4="LFO Diesel",VLOOKUP($F40,'Inflated Bid Prices After Tax'!$AL$15:$AS$115,8,FALSE),0)))))))</f>
        <v>0</v>
      </c>
      <c r="AD40" s="687">
        <f>IF(AC$4="Hydro",VLOOKUP($F40,'Inflated Bid Prices After Tax'!$AL$121:$AS$221,2,FALSE),IF(AC$4="Solar",VLOOKUP($F40,'Inflated Bid Prices After Tax'!$AL$121:$AS$221,3,FALSE),IF(AC$4="Biomass",VLOOKUP($F40,'Inflated Bid Prices After Tax'!$AL$121:$AS$221,4,FALSE),IF(AC$4="Biodiesel",VLOOKUP($F40,'Inflated Bid Prices After Tax'!$AL$121:$AS$221,5,FALSE),IF(AC$4="LNG",VLOOKUP($F40,'Inflated Bid Prices After Tax'!$AL$121:$AS$221,6,FALSE),IF(AC$4="Bunker",VLOOKUP($F40,'Inflated Bid Prices After Tax'!$AL$121:$AS$221,7,FALSE),IF(AC$4="LFO Diesel",VLOOKUP($F40,'Inflated Bid Prices After Tax'!$AL$121:$AS$221,8,FALSE),0)))))))</f>
        <v>0</v>
      </c>
      <c r="AE40" s="687">
        <f>IF($F40=0,0,IF(AC$4="Hydro",HLOOKUP(AC$4,'Inflated Bid Prices After Tax'!$B$224:$I$232,7,FALSE),IF(AC$4="Solar",HLOOKUP(AC$4,'Inflated Bid Prices After Tax'!$B$224:$I$232,7,FALSE),IF(AC$4="Biomass",HLOOKUP(AC$4,'Inflated Bid Prices After Tax'!$B$224:$I$232,7,FALSE),IF(AC$4="Biodiesel",HLOOKUP(AC$4,'Inflated Bid Prices After Tax'!$B$224:$I$232,7,FALSE),IF(AC$4="LNG",HLOOKUP(AC$4,'Inflated Bid Prices After Tax'!$B$224:$I$232,7,FALSE),IF(AC$4="Bunker",HLOOKUP(AC$4,'Inflated Bid Prices After Tax'!$B$224:$I$232,7,FALSE),IF(AC$4="LFO Diesel",HLOOKUP(AC$4,'Inflated Bid Prices After Tax'!$B$224:$I$232,7,FALSE),0))))))))</f>
        <v>0</v>
      </c>
      <c r="AF40" s="687">
        <f>IF($F40=0,0,IF(AC$4="Hydro",HLOOKUP(AC$4,'Inflated Bid Prices After Tax'!$B$234:$I$240,5,FALSE),IF(AC$4="Solar",HLOOKUP(AC$4,'Inflated Bid Prices After Tax'!$B$234:$I$240,5,FALSE),IF(AC$4="Biomass",HLOOKUP(AC$4,'Inflated Bid Prices After Tax'!$B$234:$I$240,5,FALSE),IF(AC$4="Biodiesel",HLOOKUP(AC$4,'Inflated Bid Prices After Tax'!$B$234:$I$240,5,FALSE),IF(AC$4="LNG",HLOOKUP(AC$4,'Inflated Bid Prices After Tax'!$B$234:$I$240,5,FALSE),IF(AC$4="Bunker",HLOOKUP(AC$4,'Inflated Bid Prices After Tax'!$B$234:$I$240,5,FALSE),IF(AC$4="LFO Diesel",HLOOKUP(AC$4,'Inflated Bid Prices After Tax'!$B$234:$I$240,5,FALSE),0))))))))</f>
        <v>0</v>
      </c>
      <c r="AG40" s="688">
        <f t="shared" si="22"/>
        <v>0</v>
      </c>
      <c r="AH40" s="139"/>
      <c r="AI40" s="590">
        <f>IF(AI$4="Hydro",VLOOKUP($G40,'Inflated Bid Prices After Tax'!$AL$15:$AS$115,2,FALSE),IF(AI$4="Solar",VLOOKUP($G40,'Inflated Bid Prices After Tax'!$AL$15:$AS$115,3,FALSE),IF(AI$4="Biomass",VLOOKUP($G40,'Inflated Bid Prices After Tax'!$AL$15:$AS$115,4,FALSE),IF(AI$4="Biodiesel",VLOOKUP($G40,'Inflated Bid Prices After Tax'!$AL$15:$AS$115,5,FALSE),IF(AI$4="LNG",VLOOKUP($G40,'Inflated Bid Prices After Tax'!$AL$15:$AS$115,6,FALSE),IF(AI$4="Bunker",VLOOKUP($G40,'Inflated Bid Prices After Tax'!$AL$15:$AS$115,7,FALSE),IF(AI$4="LFO Diesel",VLOOKUP($G40,'Inflated Bid Prices After Tax'!$AL$15:$AS$115,8,FALSE),0)))))))</f>
        <v>0</v>
      </c>
      <c r="AJ40" s="591">
        <f>IF(AI$4="Hydro",VLOOKUP($G40,'Inflated Bid Prices After Tax'!$AL$121:$AS$221,2,FALSE),IF(AI$4="Solar",VLOOKUP($G40,'Inflated Bid Prices After Tax'!$AL$121:$AS$221,3,FALSE),IF(AI$4="Biomass",VLOOKUP($G40,'Inflated Bid Prices After Tax'!$AL$121:$AS$221,4,FALSE),IF(AI$4="Biodiesel",VLOOKUP($G40,'Inflated Bid Prices After Tax'!$AL$121:$AS$221,5,FALSE),IF(AI$4="LNG",VLOOKUP($G40,'Inflated Bid Prices After Tax'!$AL$121:$AS$221,6,FALSE),IF(AI$4="Bunker",VLOOKUP($G40,'Inflated Bid Prices After Tax'!$AL$121:$AS$221,7,FALSE),IF(AI$4="LFO Diesel",VLOOKUP($G40,'Inflated Bid Prices After Tax'!$AL$121:$AS$221,8,FALSE),0)))))))</f>
        <v>0</v>
      </c>
      <c r="AK40" s="591">
        <f>IF($G40=0,0,IF(AI$4="Hydro",HLOOKUP(AI$4,'Inflated Bid Prices After Tax'!$B$224:$I$232,7,FALSE),IF(AI$4="Solar",HLOOKUP(AI$4,'Inflated Bid Prices After Tax'!$B$224:$I$232,7,FALSE),IF(AI$4="Biomass",HLOOKUP(AI$4,'Inflated Bid Prices After Tax'!$B$224:$I$232,7,FALSE),IF(AI$4="Biodiesel",HLOOKUP(AI$4,'Inflated Bid Prices After Tax'!$B$224:$I$232,7,FALSE),IF(AI$4="LNG",HLOOKUP(AI$4,'Inflated Bid Prices After Tax'!$B$224:$I$232,7,FALSE),IF(AI$4="Bunker",HLOOKUP(AI$4,'Inflated Bid Prices After Tax'!$B$224:$I$232,7,FALSE),IF(AI$4="LFO Diesel",HLOOKUP(AI$4,'Inflated Bid Prices After Tax'!$B$224:$I$232,7,FALSE),0))))))))</f>
        <v>0</v>
      </c>
      <c r="AL40" s="591">
        <f>IF($G40=0,0,IF(AI$4="Hydro",HLOOKUP(AI$4,'Inflated Bid Prices After Tax'!$B$234:$I$240,5,FALSE),IF(AI$4="Solar",HLOOKUP(AI$4,'Inflated Bid Prices After Tax'!$B$234:$I$240,5,FALSE),IF(AI$4="Biomass",HLOOKUP(AI$4,'Inflated Bid Prices After Tax'!$B$234:$I$240,5,FALSE),IF(AI$4="Biodiesel",HLOOKUP(AI$4,'Inflated Bid Prices After Tax'!$B$234:$I$240,5,FALSE),IF(AI$4="LNG",HLOOKUP(AI$4,'Inflated Bid Prices After Tax'!$B$234:$I$240,5,FALSE),IF(AI$4="Bunker",HLOOKUP(AI$4,'Inflated Bid Prices After Tax'!$B$235:$I$240,5,FALSE),IF(AI$4="LFO Diesel",HLOOKUP(AI$4,'Inflated Bid Prices After Tax'!$B$234:$I$240,5,FALSE),0))))))))</f>
        <v>0</v>
      </c>
      <c r="AM40" s="592">
        <f t="shared" si="23"/>
        <v>0</v>
      </c>
      <c r="AN40" s="139"/>
      <c r="AO40" s="598">
        <f>IF(AO$4="Hydro",VLOOKUP($H40,'Inflated Bid Prices After Tax'!$AL$15:$AS$115,2,FALSE),IF(AO$4="Solar",VLOOKUP($H40,'Inflated Bid Prices After Tax'!$AL$15:$AS$115,3,FALSE),IF(AO$4="Biomass",VLOOKUP($H40,'Inflated Bid Prices After Tax'!$AL$15:$AS$115,4,FALSE),IF(AO$4="Biodiesel",VLOOKUP($H40,'Inflated Bid Prices After Tax'!$AL$15:$AS$115,5,FALSE),IF(AO$4="LNG",VLOOKUP($H40,'Inflated Bid Prices After Tax'!$AL$15:$AS$115,6,FALSE),IF(AO$4="Bunker",VLOOKUP($H40,'Inflated Bid Prices After Tax'!$AL$15:$AS$115,7,FALSE),IF(AO$4="LFO Diesel",VLOOKUP($H40,'Inflated Bid Prices After Tax'!$AL$15:$AS$115,8,FALSE),0)))))))</f>
        <v>0</v>
      </c>
      <c r="AP40" s="309">
        <f>IF(AO$4="Hydro",VLOOKUP($H40,'Inflated Bid Prices After Tax'!$AL$121:$AS$221,2,FALSE),IF(AO$4="Solar",VLOOKUP($H40,'Inflated Bid Prices After Tax'!$AL$121:$AS$221,3,FALSE),IF(AO$4="Biomass",VLOOKUP($H40,'Inflated Bid Prices After Tax'!$AL$121:$AS$221,4,FALSE),IF(AO$4="Biodiesel",VLOOKUP($H40,'Inflated Bid Prices After Tax'!$AL$121:$AS$221,5,FALSE),IF(AO$4="LNG",VLOOKUP($H40,'Inflated Bid Prices After Tax'!$AL$121:$AS$221,6,FALSE),IF(AO$4="Bunker",VLOOKUP($H40,'Inflated Bid Prices After Tax'!$AL$121:$AS$221,7,FALSE),IF(AO$4="LFO Diesel",VLOOKUP($H40,'Inflated Bid Prices After Tax'!$AL$121:$AS$221,8,FALSE),0)))))))</f>
        <v>0</v>
      </c>
      <c r="AQ40" s="309">
        <f>IF($H40=0,0,IF(AO$4="Hydro",HLOOKUP(AO$4,'Inflated Bid Prices After Tax'!$B$224:$I$232,7,FALSE),IF(AO$4="Solar",HLOOKUP(AO$4,'Inflated Bid Prices After Tax'!$B$224:$I$232,7,FALSE),IF(AO$4="Biomass",HLOOKUP(AO$4,'Inflated Bid Prices After Tax'!$B$224:$I$232,7,FALSE),IF(AO$4="Biodiesel",HLOOKUP(AO$4,'Inflated Bid Prices After Tax'!$B$224:$I$232,7,FALSE),IF(AO$4="LNG",HLOOKUP(AO$4,'Inflated Bid Prices After Tax'!$B$224:$I$232,7,FALSE),IF(AO$4="Bunker",HLOOKUP(AO$4,'Inflated Bid Prices After Tax'!$B$224:$I$232,7,FALSE),IF(AO$4="LFO Diesel",HLOOKUP(AO$4,'Inflated Bid Prices After Tax'!$B$224:$I$232,7,FALSE),0))))))))</f>
        <v>0</v>
      </c>
      <c r="AR40" s="309">
        <f>IF($H40=0,0,IF(AO$4="Hydro",HLOOKUP(AO$4,'Inflated Bid Prices After Tax'!$B$234:$I$240,5,FALSE),IF(AO$4="Solar",HLOOKUP(AO$4,'Inflated Bid Prices After Tax'!$B$234:$I$240,5,FALSE),IF(AO$4="Biomass",HLOOKUP(AO$4,'Inflated Bid Prices After Tax'!$B$234:$I$240,5,FALSE),IF(AO$4="Biodiesel",HLOOKUP(AO$4,'Inflated Bid Prices After Tax'!$B$234:$I$240,5,FALSE),IF(AO$4="LNG",HLOOKUP(AO$4,'Inflated Bid Prices After Tax'!$B$234:$I$240,5,FALSE),IF(AO$4="Bunker",HLOOKUP(AO$4,'Inflated Bid Prices After Tax'!$B$234:$I$240,5,FALSE),IF(AO$4="LFO Diesel",HLOOKUP(AO$4,'Inflated Bid Prices After Tax'!$B$234:$I$240,5,FALSE),0))))))))</f>
        <v>0</v>
      </c>
      <c r="AS40" s="298">
        <f t="shared" si="24"/>
        <v>0</v>
      </c>
      <c r="AT40" s="139"/>
      <c r="AU40" s="606">
        <f>IF(AU$4="Hydro",VLOOKUP($I40,'Inflated Bid Prices After Tax'!$AL$15:$AS$115,2,FALSE),IF(AU$4="Solar",VLOOKUP($I40,'Inflated Bid Prices After Tax'!$AL$15:$AS$115,3,FALSE),IF(AU$4="Biomass",VLOOKUP($I40,'Inflated Bid Prices After Tax'!$AL$15:$AS$115,4,FALSE),IF(AU$4="Biodiesel",VLOOKUP($I40,'Inflated Bid Prices After Tax'!$AL$15:$AS$115,5,FALSE),IF(AU$4="LNG",VLOOKUP($I40,'Inflated Bid Prices After Tax'!$AL$15:$AS$115,6,FALSE),IF(AU$4="Bunker",VLOOKUP($I40,'Inflated Bid Prices After Tax'!$AL$15:$AS$115,7,FALSE),IF(AU$4="LFO Diesel",VLOOKUP($I40,'Inflated Bid Prices After Tax'!$AL$15:$AS$115,8,FALSE),0)))))))</f>
        <v>0</v>
      </c>
      <c r="AV40" s="607">
        <f>IF(AU$4="Hydro",VLOOKUP($I40,'Inflated Bid Prices After Tax'!$AL$121:$AS$221,2,FALSE),IF(AU$4="Solar",VLOOKUP($I40,'Inflated Bid Prices After Tax'!$AL$121:$AS$221,3,FALSE),IF(AU$4="Biomass",VLOOKUP($I40,'Inflated Bid Prices After Tax'!$AL$121:$AS$221,4,FALSE),IF(AU$4="Biodiesel",VLOOKUP($I40,'Inflated Bid Prices After Tax'!$AL$121:$AS$221,5,FALSE),IF(AU$4="LNG",VLOOKUP($I40,'Inflated Bid Prices After Tax'!$AL$121:$AS$221,6,FALSE),IF(AU$4="Bunker",VLOOKUP($I40,'Inflated Bid Prices After Tax'!$AL$121:$AS$221,7,FALSE),IF(AU$4="LFO Diesel",VLOOKUP($I40,'Inflated Bid Prices After Tax'!$AL$121:$AS$221,8,FALSE),0)))))))</f>
        <v>0</v>
      </c>
      <c r="AW40" s="607">
        <f>IF($I40=0,0,IF(AU$4="Hydro",HLOOKUP(AU$4,'Inflated Bid Prices After Tax'!$B$224:$I$232,7,FALSE),IF(AU$4="Solar",HLOOKUP(AU$4,'Inflated Bid Prices After Tax'!$B$224:$I$232,4,FALSE),IF(AU$4="Biomass",HLOOKUP(AU$4,'Inflated Bid Prices After Tax'!$B$224:$I$232,7,FALSE),IF(AU$4="Biodiesel",HLOOKUP(AU$4,'Inflated Bid Prices After Tax'!$B$224:$I$232,7,FALSE),IF(AU$4="LNG",HLOOKUP(AU$4,'Inflated Bid Prices After Tax'!$B$224:$I$232,7,FALSE),IF(AU$4="Bunker",HLOOKUP(AU$4,'Inflated Bid Prices After Tax'!$B$224:$I$232,7,FALSE),IF(AU$4="LFO Diesel",HLOOKUP(AU$4,'Inflated Bid Prices After Tax'!$B$224:$I$232,7,FALSE),0))))))))</f>
        <v>0</v>
      </c>
      <c r="AX40" s="607">
        <f>IF($I40=0,0,IF(AU$4="Hydro",HLOOKUP(AU$4,'Inflated Bid Prices After Tax'!$B$234:$I$240,5,FALSE),IF(AU$4="Solar",HLOOKUP(AU$4,'Inflated Bid Prices After Tax'!$B$234:$I$240,5,FALSE),IF(AU$4="Biomass",HLOOKUP(AU$4,'Inflated Bid Prices After Tax'!$B$234:$I$240,5,FALSE),IF(AU$4="Biodiesel",HLOOKUP(AU$4,'Inflated Bid Prices After Tax'!$B$234:$I$240,5,FALSE),IF(AU$4="LNG",HLOOKUP(AU$4,'Inflated Bid Prices After Tax'!$B$234:$I$240,5,FALSE),IF(AU$4="Bunker",HLOOKUP(AU$4,'Inflated Bid Prices After Tax'!$B$234:$I$240,5,FALSE),IF(AU$4="LFO Diesel",HLOOKUP(AU$4,'Inflated Bid Prices After Tax'!$B$234:$I$240,5,FALSE),0))))))))</f>
        <v>0</v>
      </c>
      <c r="AY40" s="608">
        <f t="shared" si="25"/>
        <v>0</v>
      </c>
      <c r="AZ40" s="139"/>
      <c r="BA40" s="106"/>
      <c r="BB40" s="648" t="s">
        <v>41</v>
      </c>
      <c r="BC40" s="658">
        <f>IF(C40=0,O40,O40*'Available Energy and Dispatch'!N50*1000)</f>
        <v>0</v>
      </c>
      <c r="BD40" s="658">
        <f>IF(D40=0,U40,U40*'Available Energy and Dispatch'!O50*1000)</f>
        <v>0</v>
      </c>
      <c r="BE40" s="658">
        <f>IF(E40=0,AA40,AA40*'Available Energy and Dispatch'!P50*1000)</f>
        <v>0</v>
      </c>
      <c r="BF40" s="658">
        <f>IF(F40=0,AG40,AG40*'Available Energy and Dispatch'!Q50*1000)</f>
        <v>0</v>
      </c>
      <c r="BG40" s="658">
        <f>IF(G40=0,AM40,AM40*'Available Energy and Dispatch'!R50*1000)</f>
        <v>0</v>
      </c>
      <c r="BH40" s="658">
        <f>IF(H40=0,AS40,AS40*'Available Energy and Dispatch'!S50*1000)</f>
        <v>0</v>
      </c>
      <c r="BI40" s="658">
        <f>IF(I40=0,AY40,AY40*'Available Energy and Dispatch'!T50*1000)</f>
        <v>0</v>
      </c>
      <c r="BJ40" s="664">
        <f t="shared" si="18"/>
        <v>0</v>
      </c>
      <c r="BK40" s="655"/>
    </row>
    <row r="41" spans="2:63" x14ac:dyDescent="0.25">
      <c r="B41" s="530" t="s">
        <v>42</v>
      </c>
      <c r="C41" s="523">
        <f>ROUND(IFERROR(('Available Energy and Dispatch'!N51/((IF(C$5="Solar",(SUMIFS('Dependable Capacity'!$F$9:$F$14,'Dependable Capacity'!$C$9:$C$14,$B$36)*'Available Energy and Dispatch'!$C51),HLOOKUP(C$5,'Dependable Capacity'!$I$3:$P$9,5,FALSE)*'Available Energy and Dispatch'!$C51))))/C$6,0),2)</f>
        <v>0</v>
      </c>
      <c r="D41" s="523">
        <f>ROUND(IFERROR(('Available Energy and Dispatch'!O51/((IF(D$5="Solar",(SUMIFS('Dependable Capacity'!$F$9:$F$14,'Dependable Capacity'!$C$9:$C$14,$B$36)*'Available Energy and Dispatch'!$C51),HLOOKUP(D$5,'Dependable Capacity'!$I$3:$P$9,5,FALSE)*'Available Energy and Dispatch'!$C51))))/D$6,0),2)</f>
        <v>0</v>
      </c>
      <c r="E41" s="523">
        <f>ROUND(IFERROR(('Available Energy and Dispatch'!P51/((IF(E$5="Solar",(SUMIFS('Dependable Capacity'!$F$9:$F$14,'Dependable Capacity'!$C$9:$C$14,$B$36)*'Available Energy and Dispatch'!$C51),HLOOKUP(E$5,'Dependable Capacity'!$I$3:$P$9,5,FALSE)*'Available Energy and Dispatch'!$C51))))/E$6,0),2)</f>
        <v>0</v>
      </c>
      <c r="F41" s="523">
        <f>ROUND(IFERROR(('Available Energy and Dispatch'!Q51/((IF(F$5="Solar",(SUMIFS('Dependable Capacity'!$F$9:$F$14,'Dependable Capacity'!$C$9:$C$14,$B$36)*'Available Energy and Dispatch'!$C51),HLOOKUP(F$5,'Dependable Capacity'!$I$3:$P$9,5,FALSE)*'Available Energy and Dispatch'!$C51))))/F$6,0),2)</f>
        <v>0</v>
      </c>
      <c r="G41" s="523">
        <f>ROUND(IFERROR(('Available Energy and Dispatch'!R51/((IF(G$5="Solar",(SUMIFS('Dependable Capacity'!$F$9:$F$14,'Dependable Capacity'!$C$9:$C$14,$B$36)*'Available Energy and Dispatch'!$C51),HLOOKUP(G$5,'Dependable Capacity'!$I$3:$P$9,5,FALSE)*'Available Energy and Dispatch'!$C51))))/G$6,0),2)</f>
        <v>0</v>
      </c>
      <c r="H41" s="523">
        <f>ROUND(IFERROR(('Available Energy and Dispatch'!S51/((IF(H$5="Solar",(SUMIFS('Dependable Capacity'!$F$9:$F$14,'Dependable Capacity'!$C$9:$C$14,$B$36)*'Available Energy and Dispatch'!$C51),HLOOKUP(H$5,'Dependable Capacity'!$I$3:$P$9,5,FALSE)*'Available Energy and Dispatch'!$C51))))/H$6,0),2)</f>
        <v>0</v>
      </c>
      <c r="I41" s="524">
        <f>ROUND(IFERROR(('Available Energy and Dispatch'!T51/((IF(I$5="Solar",(SUMIFS('Dependable Capacity'!$F$9:$F$14,'Dependable Capacity'!$C$9:$C$14,$B$36)*'Available Energy and Dispatch'!$C51),HLOOKUP(I$5,'Dependable Capacity'!$I$3:$P$9,5,FALSE)*'Available Energy and Dispatch'!$C51))))/I$6,0),2)</f>
        <v>0</v>
      </c>
      <c r="J41" s="106"/>
      <c r="K41" s="542">
        <f>IF(K$4="Hydro",VLOOKUP($C41,'Inflated Bid Prices After Tax'!$AL$15:$AS$115,2,FALSE),IF(K$4="Solar",VLOOKUP($C41,'Inflated Bid Prices After Tax'!$AL$15:$AS$115,3,FALSE),IF(K$4="Biomass",VLOOKUP($C41,'Inflated Bid Prices After Tax'!$AL$15:$AS$115,4,FALSE),IF(K$4="Biodiesel",VLOOKUP($C41,'Inflated Bid Prices After Tax'!$AL$15:$AS$115,5,FALSE),IF(K$4="LNG",VLOOKUP($C41,'Inflated Bid Prices After Tax'!$AL$15:$AS$115,6,FALSE),IF(K$4="Bunker",VLOOKUP($C41,'Inflated Bid Prices After Tax'!$AL$15:$AS$115,7,FALSE),IF(K$4="LFO Diesel",VLOOKUP($C41,'Inflated Bid Prices After Tax'!$AL$15:$AS$115,8,FALSE),0)))))))</f>
        <v>0</v>
      </c>
      <c r="L41" s="543">
        <f>IF(K$4="Hydro",VLOOKUP($C41,'Inflated Bid Prices After Tax'!$AL$121:$AS$221,2,FALSE),IF(K$4="Solar",VLOOKUP($C41,'Inflated Bid Prices After Tax'!$AL$121:$AS$221,3,FALSE),IF(K$4="Biomass",VLOOKUP($C41,'Inflated Bid Prices After Tax'!$AL$121:$AS$221,4,FALSE),IF(K$4="Biodiesel",VLOOKUP($C41,'Inflated Bid Prices After Tax'!$AL$121:$AS$221,5,FALSE),IF(K$4="LNG",VLOOKUP($C41,'Inflated Bid Prices After Tax'!$AL$121:$AS$221,6,FALSE),IF(K$4="Bunker",VLOOKUP($C41,'Inflated Bid Prices After Tax'!$AL$121:$AS$221,7,FALSE),IF(K$4="LFO Diesel",VLOOKUP($C41,'Inflated Bid Prices After Tax'!$AL$121:$AS$221,8,FALSE),0)))))))</f>
        <v>0</v>
      </c>
      <c r="M41" s="543">
        <f>IF($C41=0,0,IF(K$4="Hydro",HLOOKUP(K$4,'Inflated Bid Prices After Tax'!$B$224:$I$232,7,FALSE),IF(K$4="Solar",HLOOKUP(K$4,'Inflated Bid Prices After Tax'!$B$224:$I$232,7,FALSE),IF(K$4="Biomass",HLOOKUP(K$4,'Inflated Bid Prices After Tax'!$B$224:$I$232,7,FALSE),IF(K$4="Biodiesel",HLOOKUP(K$4,'Inflated Bid Prices After Tax'!$B$224:$I$232,7,FALSE),IF(K$4="LNG",HLOOKUP(K$4,'Inflated Bid Prices After Tax'!$B$224:$I$232,7,FALSE),IF(K$4="Bunker",HLOOKUP(K$4,'Inflated Bid Prices After Tax'!$B$224:$I$232,7,FALSE),IF(K$4="LFO Diesel",HLOOKUP(K$4,'Inflated Bid Prices After Tax'!$B$224:$I$232,7,FALSE),0))))))))</f>
        <v>0</v>
      </c>
      <c r="N41" s="543">
        <f>IF($C41=0,0,IF(K$4="Hydro",HLOOKUP(K$4,'Inflated Bid Prices After Tax'!$B$234:$I$240,5,FALSE),IF(K$4="Solar",HLOOKUP(K$4,'Inflated Bid Prices After Tax'!$B$234:$I$240,5,FALSE),IF(K$4="Biomass",HLOOKUP(K$4,'Inflated Bid Prices After Tax'!$B$234:$I$240,5,FALSE),IF(K$4="Biodiesel",HLOOKUP(K$4,'Inflated Bid Prices After Tax'!$B$234:$I$240,5,FALSE),IF(K$4="LNG",HLOOKUP(K$4,'Inflated Bid Prices After Tax'!$B$234:$I$240,5,FALSE),IF(K$4="Bunker",HLOOKUP(K$4,'Inflated Bid Prices After Tax'!$B$234:$I$240,5,FALSE),IF(K$4="LFO Diesel",HLOOKUP(K$4,'Inflated Bid Prices After Tax'!$B$234:$I$240,5,FALSE),0))))))))</f>
        <v>0</v>
      </c>
      <c r="O41" s="544">
        <f t="shared" si="19"/>
        <v>0</v>
      </c>
      <c r="P41" s="139"/>
      <c r="Q41" s="606">
        <f>IF(Q$4="Hydro",VLOOKUP($D41,'Inflated Bid Prices After Tax'!$AL$15:$AS$115,2,FALSE),IF(Q$4="Solar",VLOOKUP($D41,'Inflated Bid Prices After Tax'!$AL$15:$AS$115,3,FALSE),IF(Q$4="Biomass",VLOOKUP($D41,'Inflated Bid Prices After Tax'!$AL$15:$AS$115,4,FALSE),IF(Q$4="Biodiesel",VLOOKUP($D41,'Inflated Bid Prices After Tax'!$AL$15:$AS$115,5,FALSE),IF(Q$4="LNG",VLOOKUP($D41,'Inflated Bid Prices After Tax'!$AL$15:$AS$115,6,FALSE),IF(Q$4="Bunker",VLOOKUP($D41,'Inflated Bid Prices After Tax'!$AL$15:$AS$115,7,FALSE),IF(Q$4="LFO Diesel",VLOOKUP($D41,'Inflated Bid Prices After Tax'!$AL$15:$AS$115,8,FALSE),0)))))))</f>
        <v>0</v>
      </c>
      <c r="R41" s="607">
        <f>IF(Q$4="Hydro",VLOOKUP($D41,'Inflated Bid Prices After Tax'!$AL$121:$AS$221,2,FALSE),IF(Q$4="Solar",VLOOKUP($D41,'Inflated Bid Prices After Tax'!$AL$121:$AS$221,3,FALSE),IF(Q$4="Biomass",VLOOKUP($D41,'Inflated Bid Prices After Tax'!$AL$121:$AS$221,4,FALSE),IF(Q$4="Biodiesel",VLOOKUP($D41,'Inflated Bid Prices After Tax'!$AL$121:$AS$221,5,FALSE),IF(Q$4="LNG",VLOOKUP($D41,'Inflated Bid Prices After Tax'!$AL$121:$AS$221,6,FALSE),IF(Q$4="Bunker",VLOOKUP($D41,'Inflated Bid Prices After Tax'!$AL$121:$AS$221,7,FALSE),IF(Q$4="LFO Diesel",VLOOKUP($D41,'Inflated Bid Prices After Tax'!$AL$121:$AS$221,8,FALSE),0)))))))</f>
        <v>0</v>
      </c>
      <c r="S41" s="607">
        <f>IF($D41=0,0,IF(Q$4="Hydro",HLOOKUP(Q$4,'Inflated Bid Prices After Tax'!$B$224:$I$232,7,FALSE),IF(Q$4="Solar",HLOOKUP(Q$4,'Inflated Bid Prices After Tax'!$B$224:$I$232,7,FALSE),IF(Q$4="Biomass",HLOOKUP(Q$4,'Inflated Bid Prices After Tax'!$B$224:$I$232,7,FALSE),IF(Q$4="Biodiesel",HLOOKUP(Q$4,'Inflated Bid Prices After Tax'!$B$224:$I$232,7,FALSE),IF(Q$4="LNG",HLOOKUP(Q$4,'Inflated Bid Prices After Tax'!$B$224:$I$232,7,FALSE),IF(Q$4="Bunker",HLOOKUP(Q$4,'Inflated Bid Prices After Tax'!$B$224:$I$232,7,FALSE),IF(Q$4="LFO Diesel",HLOOKUP(Q$4,'Inflated Bid Prices After Tax'!$B$224:$I$232,7,FALSE),0))))))))</f>
        <v>0</v>
      </c>
      <c r="T41" s="607">
        <f>IF($D41=0,0,IF(Q$4="Hydro",HLOOKUP(Q$4,'Inflated Bid Prices After Tax'!$B$234:$I$240,5,FALSE),IF(Q$4="Solar",HLOOKUP(Q$4,'Inflated Bid Prices After Tax'!$B$234:$I$240,5,FALSE),IF(Q$4="Biomass",HLOOKUP(Q$4,'Inflated Bid Prices After Tax'!$B$234:$I$240,5,FALSE),IF(Q$4="Biodiesel",HLOOKUP(Q$4,'Inflated Bid Prices After Tax'!$B$234:$I$240,5,FALSE),IF(Q$4="LNG",HLOOKUP(Q$4,'Inflated Bid Prices After Tax'!$B$234:$I$240,5,FALSE),IF(Q$4="Bunker",HLOOKUP(Q$4,'Inflated Bid Prices After Tax'!$B$234:$I$240,5,FALSE),IF(Q$4="LFO Diesel",HLOOKUP(Q$4,'Inflated Bid Prices After Tax'!$B$234:$I$240,5,FALSE),0))))))))</f>
        <v>0</v>
      </c>
      <c r="U41" s="608">
        <f t="shared" si="20"/>
        <v>0</v>
      </c>
      <c r="V41" s="139"/>
      <c r="W41" s="566">
        <f>IF(W$4="Hydro",VLOOKUP($E41,'Inflated Bid Prices After Tax'!$AL$15:$AS$115,2,FALSE),IF(W$4="Solar",VLOOKUP($E41,'Inflated Bid Prices After Tax'!$AL$15:$AS$115,3,FALSE),IF(W$4="Biomass",VLOOKUP($E41,'Inflated Bid Prices After Tax'!$AL$15:$AS$115,4,FALSE),IF(W$4="Biodiesel",VLOOKUP($E41,'Inflated Bid Prices After Tax'!$AL$15:$AS$115,5,FALSE),IF(W$4="LNG",VLOOKUP($E41,'Inflated Bid Prices After Tax'!$AL$15:$AS$115,6,FALSE),IF(W$4="Bunker",VLOOKUP($E41,'Inflated Bid Prices After Tax'!$AL$15:$AS$115,7,FALSE),IF(W$4="LFO Diesel",VLOOKUP($E41,'Inflated Bid Prices After Tax'!$AL$15:$AS$115,8,FALSE),0)))))))</f>
        <v>0</v>
      </c>
      <c r="X41" s="567">
        <f>IF(W$4="Hydro",VLOOKUP($E41,'Inflated Bid Prices After Tax'!$AL$121:$AS$221,2,FALSE),IF(W$4="Solar",VLOOKUP($E41,'Inflated Bid Prices After Tax'!$AL$121:$AS$221,3,FALSE),IF(W$4="Biomass",VLOOKUP($E41,'Inflated Bid Prices After Tax'!$AL$121:$AS$221,4,FALSE),IF(W$4="Biodiesel",VLOOKUP($E41,'Inflated Bid Prices After Tax'!$AL$121:$AS$221,5,FALSE),IF(W$4="LNG",VLOOKUP($E41,'Inflated Bid Prices After Tax'!$AL$121:$AS$221,6,FALSE),IF(W$4="Bunker",VLOOKUP($E41,'Inflated Bid Prices After Tax'!$AL$121:$AS$221,7,FALSE),IF(W$4="LFO Diesel",VLOOKUP($E41,'Inflated Bid Prices After Tax'!$AL$121:$AS$221,8,FALSE),0)))))))</f>
        <v>0</v>
      </c>
      <c r="Y41" s="567">
        <f>IF($E41=0,0,IF(W$4="Hydro",HLOOKUP(W$4,'Inflated Bid Prices After Tax'!$B$224:$I$232,7,FALSE),IF(W$4="Solar",HLOOKUP(W$4,'Inflated Bid Prices After Tax'!$B$224:$I$232,7,FALSE),IF(W$4="Biomass",HLOOKUP(W$4,'Inflated Bid Prices After Tax'!$B$224:$I$232,7,FALSE),IF(W$4="Biodiesel",HLOOKUP(W$4,'Inflated Bid Prices After Tax'!$B$224:$I$232,7,FALSE),IF(W$4="LNG",HLOOKUP(W$4,'Inflated Bid Prices After Tax'!$B$224:$I$232,7,FALSE),IF(W$4="Bunker",HLOOKUP(W$4,'Inflated Bid Prices After Tax'!$B$224:$I$232,7,FALSE),IF(W$4="LFO Diesel",HLOOKUP(W$4,'Inflated Bid Prices After Tax'!$B$224:$I$232,7,FALSE),0))))))))</f>
        <v>0</v>
      </c>
      <c r="Z41" s="567">
        <f>IF($E41=0,0,IF(W$4="Hydro",HLOOKUP(W$4,'Inflated Bid Prices After Tax'!$B$234:$I$240,5,FALSE),IF(W$4="Solar",HLOOKUP(W$4,'Inflated Bid Prices After Tax'!$B$234:$I$240,5,FALSE),IF(W$4="Biomass",HLOOKUP(W$4,'Inflated Bid Prices After Tax'!$B$234:$I$240,5,FALSE),IF(W$4="Biodiesel",HLOOKUP(W$4,'Inflated Bid Prices After Tax'!$B$234:$I$240,5,FALSE),IF(W$4="LNG",HLOOKUP(W$4,'Inflated Bid Prices After Tax'!$B$234:$I$240,5,FALSE),IF(W$4="Bunker",HLOOKUP(W$4,'Inflated Bid Prices After Tax'!$B$234:$I$240,5,FALSE),IF(W$4="LFO Diesel",HLOOKUP(W$4,'Inflated Bid Prices After Tax'!$B$234:$I$240,5,FALSE),0))))))))</f>
        <v>0</v>
      </c>
      <c r="AA41" s="568">
        <f t="shared" si="21"/>
        <v>0</v>
      </c>
      <c r="AB41" s="139"/>
      <c r="AC41" s="686">
        <f>IF(AC$4="Hydro",VLOOKUP($F41,'Inflated Bid Prices After Tax'!$AL$15:$AS$115,2,FALSE),IF(AC$4="Solar",VLOOKUP($F41,'Inflated Bid Prices After Tax'!$AL$15:$AS$115,3,FALSE),IF(AC$4="Biomass",VLOOKUP($F41,'Inflated Bid Prices After Tax'!$AL$15:$AS$115,4,FALSE),IF(AC$4="Biodiesel",VLOOKUP($F41,'Inflated Bid Prices After Tax'!$AL$15:$AS$115,5,FALSE),IF(AC$4="LNG",VLOOKUP($F41,'Inflated Bid Prices After Tax'!$AL$15:$AS$115,6,FALSE),IF(AC$4="Bunker",VLOOKUP($F41,'Inflated Bid Prices After Tax'!$AL$15:$AS$115,7,FALSE),IF(AC$4="LFO Diesel",VLOOKUP($F41,'Inflated Bid Prices After Tax'!$AL$15:$AS$115,8,FALSE),0)))))))</f>
        <v>0</v>
      </c>
      <c r="AD41" s="687">
        <f>IF(AC$4="Hydro",VLOOKUP($F41,'Inflated Bid Prices After Tax'!$AL$121:$AS$221,2,FALSE),IF(AC$4="Solar",VLOOKUP($F41,'Inflated Bid Prices After Tax'!$AL$121:$AS$221,3,FALSE),IF(AC$4="Biomass",VLOOKUP($F41,'Inflated Bid Prices After Tax'!$AL$121:$AS$221,4,FALSE),IF(AC$4="Biodiesel",VLOOKUP($F41,'Inflated Bid Prices After Tax'!$AL$121:$AS$221,5,FALSE),IF(AC$4="LNG",VLOOKUP($F41,'Inflated Bid Prices After Tax'!$AL$121:$AS$221,6,FALSE),IF(AC$4="Bunker",VLOOKUP($F41,'Inflated Bid Prices After Tax'!$AL$121:$AS$221,7,FALSE),IF(AC$4="LFO Diesel",VLOOKUP($F41,'Inflated Bid Prices After Tax'!$AL$121:$AS$221,8,FALSE),0)))))))</f>
        <v>0</v>
      </c>
      <c r="AE41" s="687">
        <f>IF($F41=0,0,IF(AC$4="Hydro",HLOOKUP(AC$4,'Inflated Bid Prices After Tax'!$B$224:$I$232,7,FALSE),IF(AC$4="Solar",HLOOKUP(AC$4,'Inflated Bid Prices After Tax'!$B$224:$I$232,7,FALSE),IF(AC$4="Biomass",HLOOKUP(AC$4,'Inflated Bid Prices After Tax'!$B$224:$I$232,7,FALSE),IF(AC$4="Biodiesel",HLOOKUP(AC$4,'Inflated Bid Prices After Tax'!$B$224:$I$232,7,FALSE),IF(AC$4="LNG",HLOOKUP(AC$4,'Inflated Bid Prices After Tax'!$B$224:$I$232,7,FALSE),IF(AC$4="Bunker",HLOOKUP(AC$4,'Inflated Bid Prices After Tax'!$B$224:$I$232,7,FALSE),IF(AC$4="LFO Diesel",HLOOKUP(AC$4,'Inflated Bid Prices After Tax'!$B$224:$I$232,7,FALSE),0))))))))</f>
        <v>0</v>
      </c>
      <c r="AF41" s="687">
        <f>IF($F41=0,0,IF(AC$4="Hydro",HLOOKUP(AC$4,'Inflated Bid Prices After Tax'!$B$234:$I$240,5,FALSE),IF(AC$4="Solar",HLOOKUP(AC$4,'Inflated Bid Prices After Tax'!$B$234:$I$240,5,FALSE),IF(AC$4="Biomass",HLOOKUP(AC$4,'Inflated Bid Prices After Tax'!$B$234:$I$240,5,FALSE),IF(AC$4="Biodiesel",HLOOKUP(AC$4,'Inflated Bid Prices After Tax'!$B$234:$I$240,5,FALSE),IF(AC$4="LNG",HLOOKUP(AC$4,'Inflated Bid Prices After Tax'!$B$234:$I$240,5,FALSE),IF(AC$4="Bunker",HLOOKUP(AC$4,'Inflated Bid Prices After Tax'!$B$234:$I$240,5,FALSE),IF(AC$4="LFO Diesel",HLOOKUP(AC$4,'Inflated Bid Prices After Tax'!$B$234:$I$240,5,FALSE),0))))))))</f>
        <v>0</v>
      </c>
      <c r="AG41" s="688">
        <f t="shared" si="22"/>
        <v>0</v>
      </c>
      <c r="AH41" s="139"/>
      <c r="AI41" s="590">
        <f>IF(AI$4="Hydro",VLOOKUP($G41,'Inflated Bid Prices After Tax'!$AL$15:$AS$115,2,FALSE),IF(AI$4="Solar",VLOOKUP($G41,'Inflated Bid Prices After Tax'!$AL$15:$AS$115,3,FALSE),IF(AI$4="Biomass",VLOOKUP($G41,'Inflated Bid Prices After Tax'!$AL$15:$AS$115,4,FALSE),IF(AI$4="Biodiesel",VLOOKUP($G41,'Inflated Bid Prices After Tax'!$AL$15:$AS$115,5,FALSE),IF(AI$4="LNG",VLOOKUP($G41,'Inflated Bid Prices After Tax'!$AL$15:$AS$115,6,FALSE),IF(AI$4="Bunker",VLOOKUP($G41,'Inflated Bid Prices After Tax'!$AL$15:$AS$115,7,FALSE),IF(AI$4="LFO Diesel",VLOOKUP($G41,'Inflated Bid Prices After Tax'!$AL$15:$AS$115,8,FALSE),0)))))))</f>
        <v>0</v>
      </c>
      <c r="AJ41" s="591">
        <f>IF(AI$4="Hydro",VLOOKUP($G41,'Inflated Bid Prices After Tax'!$AL$121:$AS$221,2,FALSE),IF(AI$4="Solar",VLOOKUP($G41,'Inflated Bid Prices After Tax'!$AL$121:$AS$221,3,FALSE),IF(AI$4="Biomass",VLOOKUP($G41,'Inflated Bid Prices After Tax'!$AL$121:$AS$221,4,FALSE),IF(AI$4="Biodiesel",VLOOKUP($G41,'Inflated Bid Prices After Tax'!$AL$121:$AS$221,5,FALSE),IF(AI$4="LNG",VLOOKUP($G41,'Inflated Bid Prices After Tax'!$AL$121:$AS$221,6,FALSE),IF(AI$4="Bunker",VLOOKUP($G41,'Inflated Bid Prices After Tax'!$AL$121:$AS$221,7,FALSE),IF(AI$4="LFO Diesel",VLOOKUP($G41,'Inflated Bid Prices After Tax'!$AL$121:$AS$221,8,FALSE),0)))))))</f>
        <v>0</v>
      </c>
      <c r="AK41" s="591">
        <f>IF($G41=0,0,IF(AI$4="Hydro",HLOOKUP(AI$4,'Inflated Bid Prices After Tax'!$B$224:$I$232,7,FALSE),IF(AI$4="Solar",HLOOKUP(AI$4,'Inflated Bid Prices After Tax'!$B$224:$I$232,7,FALSE),IF(AI$4="Biomass",HLOOKUP(AI$4,'Inflated Bid Prices After Tax'!$B$224:$I$232,7,FALSE),IF(AI$4="Biodiesel",HLOOKUP(AI$4,'Inflated Bid Prices After Tax'!$B$224:$I$232,7,FALSE),IF(AI$4="LNG",HLOOKUP(AI$4,'Inflated Bid Prices After Tax'!$B$224:$I$232,7,FALSE),IF(AI$4="Bunker",HLOOKUP(AI$4,'Inflated Bid Prices After Tax'!$B$224:$I$232,7,FALSE),IF(AI$4="LFO Diesel",HLOOKUP(AI$4,'Inflated Bid Prices After Tax'!$B$224:$I$232,7,FALSE),0))))))))</f>
        <v>0</v>
      </c>
      <c r="AL41" s="591">
        <f>IF($G41=0,0,IF(AI$4="Hydro",HLOOKUP(AI$4,'Inflated Bid Prices After Tax'!$B$234:$I$240,5,FALSE),IF(AI$4="Solar",HLOOKUP(AI$4,'Inflated Bid Prices After Tax'!$B$234:$I$240,5,FALSE),IF(AI$4="Biomass",HLOOKUP(AI$4,'Inflated Bid Prices After Tax'!$B$234:$I$240,5,FALSE),IF(AI$4="Biodiesel",HLOOKUP(AI$4,'Inflated Bid Prices After Tax'!$B$234:$I$240,5,FALSE),IF(AI$4="LNG",HLOOKUP(AI$4,'Inflated Bid Prices After Tax'!$B$234:$I$240,5,FALSE),IF(AI$4="Bunker",HLOOKUP(AI$4,'Inflated Bid Prices After Tax'!$B$235:$I$240,5,FALSE),IF(AI$4="LFO Diesel",HLOOKUP(AI$4,'Inflated Bid Prices After Tax'!$B$234:$I$240,5,FALSE),0))))))))</f>
        <v>0</v>
      </c>
      <c r="AM41" s="592">
        <f t="shared" si="23"/>
        <v>0</v>
      </c>
      <c r="AN41" s="139"/>
      <c r="AO41" s="598">
        <f>IF(AO$4="Hydro",VLOOKUP($H41,'Inflated Bid Prices After Tax'!$AL$15:$AS$115,2,FALSE),IF(AO$4="Solar",VLOOKUP($H41,'Inflated Bid Prices After Tax'!$AL$15:$AS$115,3,FALSE),IF(AO$4="Biomass",VLOOKUP($H41,'Inflated Bid Prices After Tax'!$AL$15:$AS$115,4,FALSE),IF(AO$4="Biodiesel",VLOOKUP($H41,'Inflated Bid Prices After Tax'!$AL$15:$AS$115,5,FALSE),IF(AO$4="LNG",VLOOKUP($H41,'Inflated Bid Prices After Tax'!$AL$15:$AS$115,6,FALSE),IF(AO$4="Bunker",VLOOKUP($H41,'Inflated Bid Prices After Tax'!$AL$15:$AS$115,7,FALSE),IF(AO$4="LFO Diesel",VLOOKUP($H41,'Inflated Bid Prices After Tax'!$AL$15:$AS$115,8,FALSE),0)))))))</f>
        <v>0</v>
      </c>
      <c r="AP41" s="309">
        <f>IF(AO$4="Hydro",VLOOKUP($H41,'Inflated Bid Prices After Tax'!$AL$121:$AS$221,2,FALSE),IF(AO$4="Solar",VLOOKUP($H41,'Inflated Bid Prices After Tax'!$AL$121:$AS$221,3,FALSE),IF(AO$4="Biomass",VLOOKUP($H41,'Inflated Bid Prices After Tax'!$AL$121:$AS$221,4,FALSE),IF(AO$4="Biodiesel",VLOOKUP($H41,'Inflated Bid Prices After Tax'!$AL$121:$AS$221,5,FALSE),IF(AO$4="LNG",VLOOKUP($H41,'Inflated Bid Prices After Tax'!$AL$121:$AS$221,6,FALSE),IF(AO$4="Bunker",VLOOKUP($H41,'Inflated Bid Prices After Tax'!$AL$121:$AS$221,7,FALSE),IF(AO$4="LFO Diesel",VLOOKUP($H41,'Inflated Bid Prices After Tax'!$AL$121:$AS$221,8,FALSE),0)))))))</f>
        <v>0</v>
      </c>
      <c r="AQ41" s="309">
        <f>IF($H41=0,0,IF(AO$4="Hydro",HLOOKUP(AO$4,'Inflated Bid Prices After Tax'!$B$224:$I$232,7,FALSE),IF(AO$4="Solar",HLOOKUP(AO$4,'Inflated Bid Prices After Tax'!$B$224:$I$232,7,FALSE),IF(AO$4="Biomass",HLOOKUP(AO$4,'Inflated Bid Prices After Tax'!$B$224:$I$232,7,FALSE),IF(AO$4="Biodiesel",HLOOKUP(AO$4,'Inflated Bid Prices After Tax'!$B$224:$I$232,7,FALSE),IF(AO$4="LNG",HLOOKUP(AO$4,'Inflated Bid Prices After Tax'!$B$224:$I$232,7,FALSE),IF(AO$4="Bunker",HLOOKUP(AO$4,'Inflated Bid Prices After Tax'!$B$224:$I$232,7,FALSE),IF(AO$4="LFO Diesel",HLOOKUP(AO$4,'Inflated Bid Prices After Tax'!$B$224:$I$232,7,FALSE),0))))))))</f>
        <v>0</v>
      </c>
      <c r="AR41" s="309">
        <f>IF($H41=0,0,IF(AO$4="Hydro",HLOOKUP(AO$4,'Inflated Bid Prices After Tax'!$B$234:$I$240,5,FALSE),IF(AO$4="Solar",HLOOKUP(AO$4,'Inflated Bid Prices After Tax'!$B$234:$I$240,5,FALSE),IF(AO$4="Biomass",HLOOKUP(AO$4,'Inflated Bid Prices After Tax'!$B$234:$I$240,5,FALSE),IF(AO$4="Biodiesel",HLOOKUP(AO$4,'Inflated Bid Prices After Tax'!$B$234:$I$240,5,FALSE),IF(AO$4="LNG",HLOOKUP(AO$4,'Inflated Bid Prices After Tax'!$B$234:$I$240,5,FALSE),IF(AO$4="Bunker",HLOOKUP(AO$4,'Inflated Bid Prices After Tax'!$B$234:$I$240,5,FALSE),IF(AO$4="LFO Diesel",HLOOKUP(AO$4,'Inflated Bid Prices After Tax'!$B$234:$I$240,5,FALSE),0))))))))</f>
        <v>0</v>
      </c>
      <c r="AS41" s="298">
        <f t="shared" si="24"/>
        <v>0</v>
      </c>
      <c r="AT41" s="139"/>
      <c r="AU41" s="606">
        <f>IF(AU$4="Hydro",VLOOKUP($I41,'Inflated Bid Prices After Tax'!$AL$15:$AS$115,2,FALSE),IF(AU$4="Solar",VLOOKUP($I41,'Inflated Bid Prices After Tax'!$AL$15:$AS$115,3,FALSE),IF(AU$4="Biomass",VLOOKUP($I41,'Inflated Bid Prices After Tax'!$AL$15:$AS$115,4,FALSE),IF(AU$4="Biodiesel",VLOOKUP($I41,'Inflated Bid Prices After Tax'!$AL$15:$AS$115,5,FALSE),IF(AU$4="LNG",VLOOKUP($I41,'Inflated Bid Prices After Tax'!$AL$15:$AS$115,6,FALSE),IF(AU$4="Bunker",VLOOKUP($I41,'Inflated Bid Prices After Tax'!$AL$15:$AS$115,7,FALSE),IF(AU$4="LFO Diesel",VLOOKUP($I41,'Inflated Bid Prices After Tax'!$AL$15:$AS$115,8,FALSE),0)))))))</f>
        <v>0</v>
      </c>
      <c r="AV41" s="607">
        <f>IF(AU$4="Hydro",VLOOKUP($I41,'Inflated Bid Prices After Tax'!$AL$121:$AS$221,2,FALSE),IF(AU$4="Solar",VLOOKUP($I41,'Inflated Bid Prices After Tax'!$AL$121:$AS$221,3,FALSE),IF(AU$4="Biomass",VLOOKUP($I41,'Inflated Bid Prices After Tax'!$AL$121:$AS$221,4,FALSE),IF(AU$4="Biodiesel",VLOOKUP($I41,'Inflated Bid Prices After Tax'!$AL$121:$AS$221,5,FALSE),IF(AU$4="LNG",VLOOKUP($I41,'Inflated Bid Prices After Tax'!$AL$121:$AS$221,6,FALSE),IF(AU$4="Bunker",VLOOKUP($I41,'Inflated Bid Prices After Tax'!$AL$121:$AS$221,7,FALSE),IF(AU$4="LFO Diesel",VLOOKUP($I41,'Inflated Bid Prices After Tax'!$AL$121:$AS$221,8,FALSE),0)))))))</f>
        <v>0</v>
      </c>
      <c r="AW41" s="607">
        <f>IF($I41=0,0,IF(AU$4="Hydro",HLOOKUP(AU$4,'Inflated Bid Prices After Tax'!$B$224:$I$232,7,FALSE),IF(AU$4="Solar",HLOOKUP(AU$4,'Inflated Bid Prices After Tax'!$B$224:$I$232,4,FALSE),IF(AU$4="Biomass",HLOOKUP(AU$4,'Inflated Bid Prices After Tax'!$B$224:$I$232,7,FALSE),IF(AU$4="Biodiesel",HLOOKUP(AU$4,'Inflated Bid Prices After Tax'!$B$224:$I$232,7,FALSE),IF(AU$4="LNG",HLOOKUP(AU$4,'Inflated Bid Prices After Tax'!$B$224:$I$232,7,FALSE),IF(AU$4="Bunker",HLOOKUP(AU$4,'Inflated Bid Prices After Tax'!$B$224:$I$232,7,FALSE),IF(AU$4="LFO Diesel",HLOOKUP(AU$4,'Inflated Bid Prices After Tax'!$B$224:$I$232,7,FALSE),0))))))))</f>
        <v>0</v>
      </c>
      <c r="AX41" s="607">
        <f>IF($I41=0,0,IF(AU$4="Hydro",HLOOKUP(AU$4,'Inflated Bid Prices After Tax'!$B$234:$I$240,5,FALSE),IF(AU$4="Solar",HLOOKUP(AU$4,'Inflated Bid Prices After Tax'!$B$234:$I$240,5,FALSE),IF(AU$4="Biomass",HLOOKUP(AU$4,'Inflated Bid Prices After Tax'!$B$234:$I$240,5,FALSE),IF(AU$4="Biodiesel",HLOOKUP(AU$4,'Inflated Bid Prices After Tax'!$B$234:$I$240,5,FALSE),IF(AU$4="LNG",HLOOKUP(AU$4,'Inflated Bid Prices After Tax'!$B$234:$I$240,5,FALSE),IF(AU$4="Bunker",HLOOKUP(AU$4,'Inflated Bid Prices After Tax'!$B$234:$I$240,5,FALSE),IF(AU$4="LFO Diesel",HLOOKUP(AU$4,'Inflated Bid Prices After Tax'!$B$234:$I$240,5,FALSE),0))))))))</f>
        <v>0</v>
      </c>
      <c r="AY41" s="608">
        <f t="shared" si="25"/>
        <v>0</v>
      </c>
      <c r="AZ41" s="139"/>
      <c r="BA41" s="106"/>
      <c r="BB41" s="648" t="s">
        <v>42</v>
      </c>
      <c r="BC41" s="658">
        <f>IF(C41=0,O41,O41*'Available Energy and Dispatch'!N51*1000)</f>
        <v>0</v>
      </c>
      <c r="BD41" s="658">
        <f>IF(D41=0,U41,U41*'Available Energy and Dispatch'!O51*1000)</f>
        <v>0</v>
      </c>
      <c r="BE41" s="658">
        <f>IF(E41=0,AA41,AA41*'Available Energy and Dispatch'!P51*1000)</f>
        <v>0</v>
      </c>
      <c r="BF41" s="658">
        <f>IF(F41=0,AG41,AG41*'Available Energy and Dispatch'!Q51*1000)</f>
        <v>0</v>
      </c>
      <c r="BG41" s="658">
        <f>IF(G41=0,AM41,AM41*'Available Energy and Dispatch'!R51*1000)</f>
        <v>0</v>
      </c>
      <c r="BH41" s="658">
        <f>IF(H41=0,AS41,AS41*'Available Energy and Dispatch'!S51*1000)</f>
        <v>0</v>
      </c>
      <c r="BI41" s="658">
        <f>IF(I41=0,AY41,AY41*'Available Energy and Dispatch'!T51*1000)</f>
        <v>0</v>
      </c>
      <c r="BJ41" s="664">
        <f t="shared" si="18"/>
        <v>0</v>
      </c>
      <c r="BK41" s="655"/>
    </row>
    <row r="42" spans="2:63" x14ac:dyDescent="0.25">
      <c r="B42" s="530" t="s">
        <v>43</v>
      </c>
      <c r="C42" s="523">
        <f>ROUND(IFERROR(('Available Energy and Dispatch'!N52/((IF(C$5="Solar",(SUMIFS('Dependable Capacity'!$F$9:$F$14,'Dependable Capacity'!$C$9:$C$14,$B$36)*'Available Energy and Dispatch'!$C52),HLOOKUP(C$5,'Dependable Capacity'!$I$3:$P$9,5,FALSE)*'Available Energy and Dispatch'!$C52))))/C$6,0),2)</f>
        <v>0</v>
      </c>
      <c r="D42" s="523">
        <f>ROUND(IFERROR(('Available Energy and Dispatch'!O52/((IF(D$5="Solar",(SUMIFS('Dependable Capacity'!$F$9:$F$14,'Dependable Capacity'!$C$9:$C$14,$B$36)*'Available Energy and Dispatch'!$C52),HLOOKUP(D$5,'Dependable Capacity'!$I$3:$P$9,5,FALSE)*'Available Energy and Dispatch'!$C52))))/D$6,0),2)</f>
        <v>0</v>
      </c>
      <c r="E42" s="523">
        <f>ROUND(IFERROR(('Available Energy and Dispatch'!P52/((IF(E$5="Solar",(SUMIFS('Dependable Capacity'!$F$9:$F$14,'Dependable Capacity'!$C$9:$C$14,$B$36)*'Available Energy and Dispatch'!$C52),HLOOKUP(E$5,'Dependable Capacity'!$I$3:$P$9,5,FALSE)*'Available Energy and Dispatch'!$C52))))/E$6,0),2)</f>
        <v>0</v>
      </c>
      <c r="F42" s="523">
        <f>ROUND(IFERROR(('Available Energy and Dispatch'!Q52/((IF(F$5="Solar",(SUMIFS('Dependable Capacity'!$F$9:$F$14,'Dependable Capacity'!$C$9:$C$14,$B$36)*'Available Energy and Dispatch'!$C52),HLOOKUP(F$5,'Dependable Capacity'!$I$3:$P$9,5,FALSE)*'Available Energy and Dispatch'!$C52))))/F$6,0),2)</f>
        <v>0</v>
      </c>
      <c r="G42" s="523">
        <f>ROUND(IFERROR(('Available Energy and Dispatch'!R52/((IF(G$5="Solar",(SUMIFS('Dependable Capacity'!$F$9:$F$14,'Dependable Capacity'!$C$9:$C$14,$B$36)*'Available Energy and Dispatch'!$C52),HLOOKUP(G$5,'Dependable Capacity'!$I$3:$P$9,5,FALSE)*'Available Energy and Dispatch'!$C52))))/G$6,0),2)</f>
        <v>0</v>
      </c>
      <c r="H42" s="523">
        <f>ROUND(IFERROR(('Available Energy and Dispatch'!S52/((IF(H$5="Solar",(SUMIFS('Dependable Capacity'!$F$9:$F$14,'Dependable Capacity'!$C$9:$C$14,$B$36)*'Available Energy and Dispatch'!$C52),HLOOKUP(H$5,'Dependable Capacity'!$I$3:$P$9,5,FALSE)*'Available Energy and Dispatch'!$C52))))/H$6,0),2)</f>
        <v>0</v>
      </c>
      <c r="I42" s="524">
        <f>ROUND(IFERROR(('Available Energy and Dispatch'!T52/((IF(I$5="Solar",(SUMIFS('Dependable Capacity'!$F$9:$F$14,'Dependable Capacity'!$C$9:$C$14,$B$36)*'Available Energy and Dispatch'!$C52),HLOOKUP(I$5,'Dependable Capacity'!$I$3:$P$9,5,FALSE)*'Available Energy and Dispatch'!$C52))))/I$6,0),2)</f>
        <v>0</v>
      </c>
      <c r="J42" s="106"/>
      <c r="K42" s="542">
        <f>IF(K$4="Hydro",VLOOKUP($C42,'Inflated Bid Prices After Tax'!$AL$15:$AS$115,2,FALSE),IF(K$4="Solar",VLOOKUP($C42,'Inflated Bid Prices After Tax'!$AL$15:$AS$115,3,FALSE),IF(K$4="Biomass",VLOOKUP($C42,'Inflated Bid Prices After Tax'!$AL$15:$AS$115,4,FALSE),IF(K$4="Biodiesel",VLOOKUP($C42,'Inflated Bid Prices After Tax'!$AL$15:$AS$115,5,FALSE),IF(K$4="LNG",VLOOKUP($C42,'Inflated Bid Prices After Tax'!$AL$15:$AS$115,6,FALSE),IF(K$4="Bunker",VLOOKUP($C42,'Inflated Bid Prices After Tax'!$AL$15:$AS$115,7,FALSE),IF(K$4="LFO Diesel",VLOOKUP($C42,'Inflated Bid Prices After Tax'!$AL$15:$AS$115,8,FALSE),0)))))))</f>
        <v>0</v>
      </c>
      <c r="L42" s="543">
        <f>IF(K$4="Hydro",VLOOKUP($C42,'Inflated Bid Prices After Tax'!$AL$121:$AS$221,2,FALSE),IF(K$4="Solar",VLOOKUP($C42,'Inflated Bid Prices After Tax'!$AL$121:$AS$221,3,FALSE),IF(K$4="Biomass",VLOOKUP($C42,'Inflated Bid Prices After Tax'!$AL$121:$AS$221,4,FALSE),IF(K$4="Biodiesel",VLOOKUP($C42,'Inflated Bid Prices After Tax'!$AL$121:$AS$221,5,FALSE),IF(K$4="LNG",VLOOKUP($C42,'Inflated Bid Prices After Tax'!$AL$121:$AS$221,6,FALSE),IF(K$4="Bunker",VLOOKUP($C42,'Inflated Bid Prices After Tax'!$AL$121:$AS$221,7,FALSE),IF(K$4="LFO Diesel",VLOOKUP($C42,'Inflated Bid Prices After Tax'!$AL$121:$AS$221,8,FALSE),0)))))))</f>
        <v>0</v>
      </c>
      <c r="M42" s="543">
        <f>IF($C42=0,0,IF(K$4="Hydro",HLOOKUP(K$4,'Inflated Bid Prices After Tax'!$B$224:$I$232,7,FALSE),IF(K$4="Solar",HLOOKUP(K$4,'Inflated Bid Prices After Tax'!$B$224:$I$232,7,FALSE),IF(K$4="Biomass",HLOOKUP(K$4,'Inflated Bid Prices After Tax'!$B$224:$I$232,7,FALSE),IF(K$4="Biodiesel",HLOOKUP(K$4,'Inflated Bid Prices After Tax'!$B$224:$I$232,7,FALSE),IF(K$4="LNG",HLOOKUP(K$4,'Inflated Bid Prices After Tax'!$B$224:$I$232,7,FALSE),IF(K$4="Bunker",HLOOKUP(K$4,'Inflated Bid Prices After Tax'!$B$224:$I$232,7,FALSE),IF(K$4="LFO Diesel",HLOOKUP(K$4,'Inflated Bid Prices After Tax'!$B$224:$I$232,7,FALSE),0))))))))</f>
        <v>0</v>
      </c>
      <c r="N42" s="543">
        <f>IF($C42=0,0,IF(K$4="Hydro",HLOOKUP(K$4,'Inflated Bid Prices After Tax'!$B$234:$I$240,5,FALSE),IF(K$4="Solar",HLOOKUP(K$4,'Inflated Bid Prices After Tax'!$B$234:$I$240,5,FALSE),IF(K$4="Biomass",HLOOKUP(K$4,'Inflated Bid Prices After Tax'!$B$234:$I$240,5,FALSE),IF(K$4="Biodiesel",HLOOKUP(K$4,'Inflated Bid Prices After Tax'!$B$234:$I$240,5,FALSE),IF(K$4="LNG",HLOOKUP(K$4,'Inflated Bid Prices After Tax'!$B$234:$I$240,5,FALSE),IF(K$4="Bunker",HLOOKUP(K$4,'Inflated Bid Prices After Tax'!$B$234:$I$240,5,FALSE),IF(K$4="LFO Diesel",HLOOKUP(K$4,'Inflated Bid Prices After Tax'!$B$234:$I$240,5,FALSE),0))))))))</f>
        <v>0</v>
      </c>
      <c r="O42" s="544">
        <f t="shared" si="19"/>
        <v>0</v>
      </c>
      <c r="P42" s="139"/>
      <c r="Q42" s="606">
        <f>IF(Q$4="Hydro",VLOOKUP($D42,'Inflated Bid Prices After Tax'!$AL$15:$AS$115,2,FALSE),IF(Q$4="Solar",VLOOKUP($D42,'Inflated Bid Prices After Tax'!$AL$15:$AS$115,3,FALSE),IF(Q$4="Biomass",VLOOKUP($D42,'Inflated Bid Prices After Tax'!$AL$15:$AS$115,4,FALSE),IF(Q$4="Biodiesel",VLOOKUP($D42,'Inflated Bid Prices After Tax'!$AL$15:$AS$115,5,FALSE),IF(Q$4="LNG",VLOOKUP($D42,'Inflated Bid Prices After Tax'!$AL$15:$AS$115,6,FALSE),IF(Q$4="Bunker",VLOOKUP($D42,'Inflated Bid Prices After Tax'!$AL$15:$AS$115,7,FALSE),IF(Q$4="LFO Diesel",VLOOKUP($D42,'Inflated Bid Prices After Tax'!$AL$15:$AS$115,8,FALSE),0)))))))</f>
        <v>0</v>
      </c>
      <c r="R42" s="607">
        <f>IF(Q$4="Hydro",VLOOKUP($D42,'Inflated Bid Prices After Tax'!$AL$121:$AS$221,2,FALSE),IF(Q$4="Solar",VLOOKUP($D42,'Inflated Bid Prices After Tax'!$AL$121:$AS$221,3,FALSE),IF(Q$4="Biomass",VLOOKUP($D42,'Inflated Bid Prices After Tax'!$AL$121:$AS$221,4,FALSE),IF(Q$4="Biodiesel",VLOOKUP($D42,'Inflated Bid Prices After Tax'!$AL$121:$AS$221,5,FALSE),IF(Q$4="LNG",VLOOKUP($D42,'Inflated Bid Prices After Tax'!$AL$121:$AS$221,6,FALSE),IF(Q$4="Bunker",VLOOKUP($D42,'Inflated Bid Prices After Tax'!$AL$121:$AS$221,7,FALSE),IF(Q$4="LFO Diesel",VLOOKUP($D42,'Inflated Bid Prices After Tax'!$AL$121:$AS$221,8,FALSE),0)))))))</f>
        <v>0</v>
      </c>
      <c r="S42" s="607">
        <f>IF($D42=0,0,IF(Q$4="Hydro",HLOOKUP(Q$4,'Inflated Bid Prices After Tax'!$B$224:$I$232,7,FALSE),IF(Q$4="Solar",HLOOKUP(Q$4,'Inflated Bid Prices After Tax'!$B$224:$I$232,7,FALSE),IF(Q$4="Biomass",HLOOKUP(Q$4,'Inflated Bid Prices After Tax'!$B$224:$I$232,7,FALSE),IF(Q$4="Biodiesel",HLOOKUP(Q$4,'Inflated Bid Prices After Tax'!$B$224:$I$232,7,FALSE),IF(Q$4="LNG",HLOOKUP(Q$4,'Inflated Bid Prices After Tax'!$B$224:$I$232,7,FALSE),IF(Q$4="Bunker",HLOOKUP(Q$4,'Inflated Bid Prices After Tax'!$B$224:$I$232,7,FALSE),IF(Q$4="LFO Diesel",HLOOKUP(Q$4,'Inflated Bid Prices After Tax'!$B$224:$I$232,7,FALSE),0))))))))</f>
        <v>0</v>
      </c>
      <c r="T42" s="607">
        <f>IF($D42=0,0,IF(Q$4="Hydro",HLOOKUP(Q$4,'Inflated Bid Prices After Tax'!$B$234:$I$240,5,FALSE),IF(Q$4="Solar",HLOOKUP(Q$4,'Inflated Bid Prices After Tax'!$B$234:$I$240,5,FALSE),IF(Q$4="Biomass",HLOOKUP(Q$4,'Inflated Bid Prices After Tax'!$B$234:$I$240,5,FALSE),IF(Q$4="Biodiesel",HLOOKUP(Q$4,'Inflated Bid Prices After Tax'!$B$234:$I$240,5,FALSE),IF(Q$4="LNG",HLOOKUP(Q$4,'Inflated Bid Prices After Tax'!$B$234:$I$240,5,FALSE),IF(Q$4="Bunker",HLOOKUP(Q$4,'Inflated Bid Prices After Tax'!$B$234:$I$240,5,FALSE),IF(Q$4="LFO Diesel",HLOOKUP(Q$4,'Inflated Bid Prices After Tax'!$B$234:$I$240,5,FALSE),0))))))))</f>
        <v>0</v>
      </c>
      <c r="U42" s="608">
        <f t="shared" si="20"/>
        <v>0</v>
      </c>
      <c r="V42" s="139"/>
      <c r="W42" s="566">
        <f>IF(W$4="Hydro",VLOOKUP($E42,'Inflated Bid Prices After Tax'!$AL$15:$AS$115,2,FALSE),IF(W$4="Solar",VLOOKUP($E42,'Inflated Bid Prices After Tax'!$AL$15:$AS$115,3,FALSE),IF(W$4="Biomass",VLOOKUP($E42,'Inflated Bid Prices After Tax'!$AL$15:$AS$115,4,FALSE),IF(W$4="Biodiesel",VLOOKUP($E42,'Inflated Bid Prices After Tax'!$AL$15:$AS$115,5,FALSE),IF(W$4="LNG",VLOOKUP($E42,'Inflated Bid Prices After Tax'!$AL$15:$AS$115,6,FALSE),IF(W$4="Bunker",VLOOKUP($E42,'Inflated Bid Prices After Tax'!$AL$15:$AS$115,7,FALSE),IF(W$4="LFO Diesel",VLOOKUP($E42,'Inflated Bid Prices After Tax'!$AL$15:$AS$115,8,FALSE),0)))))))</f>
        <v>0</v>
      </c>
      <c r="X42" s="567">
        <f>IF(W$4="Hydro",VLOOKUP($E42,'Inflated Bid Prices After Tax'!$AL$121:$AS$221,2,FALSE),IF(W$4="Solar",VLOOKUP($E42,'Inflated Bid Prices After Tax'!$AL$121:$AS$221,3,FALSE),IF(W$4="Biomass",VLOOKUP($E42,'Inflated Bid Prices After Tax'!$AL$121:$AS$221,4,FALSE),IF(W$4="Biodiesel",VLOOKUP($E42,'Inflated Bid Prices After Tax'!$AL$121:$AS$221,5,FALSE),IF(W$4="LNG",VLOOKUP($E42,'Inflated Bid Prices After Tax'!$AL$121:$AS$221,6,FALSE),IF(W$4="Bunker",VLOOKUP($E42,'Inflated Bid Prices After Tax'!$AL$121:$AS$221,7,FALSE),IF(W$4="LFO Diesel",VLOOKUP($E42,'Inflated Bid Prices After Tax'!$AL$121:$AS$221,8,FALSE),0)))))))</f>
        <v>0</v>
      </c>
      <c r="Y42" s="567">
        <f>IF($E42=0,0,IF(W$4="Hydro",HLOOKUP(W$4,'Inflated Bid Prices After Tax'!$B$224:$I$232,7,FALSE),IF(W$4="Solar",HLOOKUP(W$4,'Inflated Bid Prices After Tax'!$B$224:$I$232,7,FALSE),IF(W$4="Biomass",HLOOKUP(W$4,'Inflated Bid Prices After Tax'!$B$224:$I$232,7,FALSE),IF(W$4="Biodiesel",HLOOKUP(W$4,'Inflated Bid Prices After Tax'!$B$224:$I$232,7,FALSE),IF(W$4="LNG",HLOOKUP(W$4,'Inflated Bid Prices After Tax'!$B$224:$I$232,7,FALSE),IF(W$4="Bunker",HLOOKUP(W$4,'Inflated Bid Prices After Tax'!$B$224:$I$232,7,FALSE),IF(W$4="LFO Diesel",HLOOKUP(W$4,'Inflated Bid Prices After Tax'!$B$224:$I$232,7,FALSE),0))))))))</f>
        <v>0</v>
      </c>
      <c r="Z42" s="567">
        <f>IF($E42=0,0,IF(W$4="Hydro",HLOOKUP(W$4,'Inflated Bid Prices After Tax'!$B$234:$I$240,5,FALSE),IF(W$4="Solar",HLOOKUP(W$4,'Inflated Bid Prices After Tax'!$B$234:$I$240,5,FALSE),IF(W$4="Biomass",HLOOKUP(W$4,'Inflated Bid Prices After Tax'!$B$234:$I$240,5,FALSE),IF(W$4="Biodiesel",HLOOKUP(W$4,'Inflated Bid Prices After Tax'!$B$234:$I$240,5,FALSE),IF(W$4="LNG",HLOOKUP(W$4,'Inflated Bid Prices After Tax'!$B$234:$I$240,5,FALSE),IF(W$4="Bunker",HLOOKUP(W$4,'Inflated Bid Prices After Tax'!$B$234:$I$240,5,FALSE),IF(W$4="LFO Diesel",HLOOKUP(W$4,'Inflated Bid Prices After Tax'!$B$234:$I$240,5,FALSE),0))))))))</f>
        <v>0</v>
      </c>
      <c r="AA42" s="568">
        <f t="shared" si="21"/>
        <v>0</v>
      </c>
      <c r="AB42" s="139"/>
      <c r="AC42" s="686">
        <f>IF(AC$4="Hydro",VLOOKUP($F42,'Inflated Bid Prices After Tax'!$AL$15:$AS$115,2,FALSE),IF(AC$4="Solar",VLOOKUP($F42,'Inflated Bid Prices After Tax'!$AL$15:$AS$115,3,FALSE),IF(AC$4="Biomass",VLOOKUP($F42,'Inflated Bid Prices After Tax'!$AL$15:$AS$115,4,FALSE),IF(AC$4="Biodiesel",VLOOKUP($F42,'Inflated Bid Prices After Tax'!$AL$15:$AS$115,5,FALSE),IF(AC$4="LNG",VLOOKUP($F42,'Inflated Bid Prices After Tax'!$AL$15:$AS$115,6,FALSE),IF(AC$4="Bunker",VLOOKUP($F42,'Inflated Bid Prices After Tax'!$AL$15:$AS$115,7,FALSE),IF(AC$4="LFO Diesel",VLOOKUP($F42,'Inflated Bid Prices After Tax'!$AL$15:$AS$115,8,FALSE),0)))))))</f>
        <v>0</v>
      </c>
      <c r="AD42" s="687">
        <f>IF(AC$4="Hydro",VLOOKUP($F42,'Inflated Bid Prices After Tax'!$AL$121:$AS$221,2,FALSE),IF(AC$4="Solar",VLOOKUP($F42,'Inflated Bid Prices After Tax'!$AL$121:$AS$221,3,FALSE),IF(AC$4="Biomass",VLOOKUP($F42,'Inflated Bid Prices After Tax'!$AL$121:$AS$221,4,FALSE),IF(AC$4="Biodiesel",VLOOKUP($F42,'Inflated Bid Prices After Tax'!$AL$121:$AS$221,5,FALSE),IF(AC$4="LNG",VLOOKUP($F42,'Inflated Bid Prices After Tax'!$AL$121:$AS$221,6,FALSE),IF(AC$4="Bunker",VLOOKUP($F42,'Inflated Bid Prices After Tax'!$AL$121:$AS$221,7,FALSE),IF(AC$4="LFO Diesel",VLOOKUP($F42,'Inflated Bid Prices After Tax'!$AL$121:$AS$221,8,FALSE),0)))))))</f>
        <v>0</v>
      </c>
      <c r="AE42" s="687">
        <f>IF($F42=0,0,IF(AC$4="Hydro",HLOOKUP(AC$4,'Inflated Bid Prices After Tax'!$B$224:$I$232,7,FALSE),IF(AC$4="Solar",HLOOKUP(AC$4,'Inflated Bid Prices After Tax'!$B$224:$I$232,7,FALSE),IF(AC$4="Biomass",HLOOKUP(AC$4,'Inflated Bid Prices After Tax'!$B$224:$I$232,7,FALSE),IF(AC$4="Biodiesel",HLOOKUP(AC$4,'Inflated Bid Prices After Tax'!$B$224:$I$232,7,FALSE),IF(AC$4="LNG",HLOOKUP(AC$4,'Inflated Bid Prices After Tax'!$B$224:$I$232,7,FALSE),IF(AC$4="Bunker",HLOOKUP(AC$4,'Inflated Bid Prices After Tax'!$B$224:$I$232,7,FALSE),IF(AC$4="LFO Diesel",HLOOKUP(AC$4,'Inflated Bid Prices After Tax'!$B$224:$I$232,7,FALSE),0))))))))</f>
        <v>0</v>
      </c>
      <c r="AF42" s="687">
        <f>IF($F42=0,0,IF(AC$4="Hydro",HLOOKUP(AC$4,'Inflated Bid Prices After Tax'!$B$234:$I$240,5,FALSE),IF(AC$4="Solar",HLOOKUP(AC$4,'Inflated Bid Prices After Tax'!$B$234:$I$240,5,FALSE),IF(AC$4="Biomass",HLOOKUP(AC$4,'Inflated Bid Prices After Tax'!$B$234:$I$240,5,FALSE),IF(AC$4="Biodiesel",HLOOKUP(AC$4,'Inflated Bid Prices After Tax'!$B$234:$I$240,5,FALSE),IF(AC$4="LNG",HLOOKUP(AC$4,'Inflated Bid Prices After Tax'!$B$234:$I$240,5,FALSE),IF(AC$4="Bunker",HLOOKUP(AC$4,'Inflated Bid Prices After Tax'!$B$234:$I$240,5,FALSE),IF(AC$4="LFO Diesel",HLOOKUP(AC$4,'Inflated Bid Prices After Tax'!$B$234:$I$240,5,FALSE),0))))))))</f>
        <v>0</v>
      </c>
      <c r="AG42" s="688">
        <f t="shared" si="22"/>
        <v>0</v>
      </c>
      <c r="AH42" s="139"/>
      <c r="AI42" s="590">
        <f>IF(AI$4="Hydro",VLOOKUP($G42,'Inflated Bid Prices After Tax'!$AL$15:$AS$115,2,FALSE),IF(AI$4="Solar",VLOOKUP($G42,'Inflated Bid Prices After Tax'!$AL$15:$AS$115,3,FALSE),IF(AI$4="Biomass",VLOOKUP($G42,'Inflated Bid Prices After Tax'!$AL$15:$AS$115,4,FALSE),IF(AI$4="Biodiesel",VLOOKUP($G42,'Inflated Bid Prices After Tax'!$AL$15:$AS$115,5,FALSE),IF(AI$4="LNG",VLOOKUP($G42,'Inflated Bid Prices After Tax'!$AL$15:$AS$115,6,FALSE),IF(AI$4="Bunker",VLOOKUP($G42,'Inflated Bid Prices After Tax'!$AL$15:$AS$115,7,FALSE),IF(AI$4="LFO Diesel",VLOOKUP($G42,'Inflated Bid Prices After Tax'!$AL$15:$AS$115,8,FALSE),0)))))))</f>
        <v>0</v>
      </c>
      <c r="AJ42" s="591">
        <f>IF(AI$4="Hydro",VLOOKUP($G42,'Inflated Bid Prices After Tax'!$AL$121:$AS$221,2,FALSE),IF(AI$4="Solar",VLOOKUP($G42,'Inflated Bid Prices After Tax'!$AL$121:$AS$221,3,FALSE),IF(AI$4="Biomass",VLOOKUP($G42,'Inflated Bid Prices After Tax'!$AL$121:$AS$221,4,FALSE),IF(AI$4="Biodiesel",VLOOKUP($G42,'Inflated Bid Prices After Tax'!$AL$121:$AS$221,5,FALSE),IF(AI$4="LNG",VLOOKUP($G42,'Inflated Bid Prices After Tax'!$AL$121:$AS$221,6,FALSE),IF(AI$4="Bunker",VLOOKUP($G42,'Inflated Bid Prices After Tax'!$AL$121:$AS$221,7,FALSE),IF(AI$4="LFO Diesel",VLOOKUP($G42,'Inflated Bid Prices After Tax'!$AL$121:$AS$221,8,FALSE),0)))))))</f>
        <v>0</v>
      </c>
      <c r="AK42" s="591">
        <f>IF($G42=0,0,IF(AI$4="Hydro",HLOOKUP(AI$4,'Inflated Bid Prices After Tax'!$B$224:$I$232,7,FALSE),IF(AI$4="Solar",HLOOKUP(AI$4,'Inflated Bid Prices After Tax'!$B$224:$I$232,7,FALSE),IF(AI$4="Biomass",HLOOKUP(AI$4,'Inflated Bid Prices After Tax'!$B$224:$I$232,7,FALSE),IF(AI$4="Biodiesel",HLOOKUP(AI$4,'Inflated Bid Prices After Tax'!$B$224:$I$232,7,FALSE),IF(AI$4="LNG",HLOOKUP(AI$4,'Inflated Bid Prices After Tax'!$B$224:$I$232,7,FALSE),IF(AI$4="Bunker",HLOOKUP(AI$4,'Inflated Bid Prices After Tax'!$B$224:$I$232,7,FALSE),IF(AI$4="LFO Diesel",HLOOKUP(AI$4,'Inflated Bid Prices After Tax'!$B$224:$I$232,7,FALSE),0))))))))</f>
        <v>0</v>
      </c>
      <c r="AL42" s="591">
        <f>IF($G42=0,0,IF(AI$4="Hydro",HLOOKUP(AI$4,'Inflated Bid Prices After Tax'!$B$234:$I$240,5,FALSE),IF(AI$4="Solar",HLOOKUP(AI$4,'Inflated Bid Prices After Tax'!$B$234:$I$240,5,FALSE),IF(AI$4="Biomass",HLOOKUP(AI$4,'Inflated Bid Prices After Tax'!$B$234:$I$240,5,FALSE),IF(AI$4="Biodiesel",HLOOKUP(AI$4,'Inflated Bid Prices After Tax'!$B$234:$I$240,5,FALSE),IF(AI$4="LNG",HLOOKUP(AI$4,'Inflated Bid Prices After Tax'!$B$234:$I$240,5,FALSE),IF(AI$4="Bunker",HLOOKUP(AI$4,'Inflated Bid Prices After Tax'!$B$235:$I$240,5,FALSE),IF(AI$4="LFO Diesel",HLOOKUP(AI$4,'Inflated Bid Prices After Tax'!$B$234:$I$240,5,FALSE),0))))))))</f>
        <v>0</v>
      </c>
      <c r="AM42" s="592">
        <f t="shared" si="23"/>
        <v>0</v>
      </c>
      <c r="AN42" s="139"/>
      <c r="AO42" s="598">
        <f>IF(AO$4="Hydro",VLOOKUP($H42,'Inflated Bid Prices After Tax'!$AL$15:$AS$115,2,FALSE),IF(AO$4="Solar",VLOOKUP($H42,'Inflated Bid Prices After Tax'!$AL$15:$AS$115,3,FALSE),IF(AO$4="Biomass",VLOOKUP($H42,'Inflated Bid Prices After Tax'!$AL$15:$AS$115,4,FALSE),IF(AO$4="Biodiesel",VLOOKUP($H42,'Inflated Bid Prices After Tax'!$AL$15:$AS$115,5,FALSE),IF(AO$4="LNG",VLOOKUP($H42,'Inflated Bid Prices After Tax'!$AL$15:$AS$115,6,FALSE),IF(AO$4="Bunker",VLOOKUP($H42,'Inflated Bid Prices After Tax'!$AL$15:$AS$115,7,FALSE),IF(AO$4="LFO Diesel",VLOOKUP($H42,'Inflated Bid Prices After Tax'!$AL$15:$AS$115,8,FALSE),0)))))))</f>
        <v>0</v>
      </c>
      <c r="AP42" s="309">
        <f>IF(AO$4="Hydro",VLOOKUP($H42,'Inflated Bid Prices After Tax'!$AL$121:$AS$221,2,FALSE),IF(AO$4="Solar",VLOOKUP($H42,'Inflated Bid Prices After Tax'!$AL$121:$AS$221,3,FALSE),IF(AO$4="Biomass",VLOOKUP($H42,'Inflated Bid Prices After Tax'!$AL$121:$AS$221,4,FALSE),IF(AO$4="Biodiesel",VLOOKUP($H42,'Inflated Bid Prices After Tax'!$AL$121:$AS$221,5,FALSE),IF(AO$4="LNG",VLOOKUP($H42,'Inflated Bid Prices After Tax'!$AL$121:$AS$221,6,FALSE),IF(AO$4="Bunker",VLOOKUP($H42,'Inflated Bid Prices After Tax'!$AL$121:$AS$221,7,FALSE),IF(AO$4="LFO Diesel",VLOOKUP($H42,'Inflated Bid Prices After Tax'!$AL$121:$AS$221,8,FALSE),0)))))))</f>
        <v>0</v>
      </c>
      <c r="AQ42" s="309">
        <f>IF($H42=0,0,IF(AO$4="Hydro",HLOOKUP(AO$4,'Inflated Bid Prices After Tax'!$B$224:$I$232,7,FALSE),IF(AO$4="Solar",HLOOKUP(AO$4,'Inflated Bid Prices After Tax'!$B$224:$I$232,7,FALSE),IF(AO$4="Biomass",HLOOKUP(AO$4,'Inflated Bid Prices After Tax'!$B$224:$I$232,7,FALSE),IF(AO$4="Biodiesel",HLOOKUP(AO$4,'Inflated Bid Prices After Tax'!$B$224:$I$232,7,FALSE),IF(AO$4="LNG",HLOOKUP(AO$4,'Inflated Bid Prices After Tax'!$B$224:$I$232,7,FALSE),IF(AO$4="Bunker",HLOOKUP(AO$4,'Inflated Bid Prices After Tax'!$B$224:$I$232,7,FALSE),IF(AO$4="LFO Diesel",HLOOKUP(AO$4,'Inflated Bid Prices After Tax'!$B$224:$I$232,7,FALSE),0))))))))</f>
        <v>0</v>
      </c>
      <c r="AR42" s="309">
        <f>IF($H42=0,0,IF(AO$4="Hydro",HLOOKUP(AO$4,'Inflated Bid Prices After Tax'!$B$234:$I$240,5,FALSE),IF(AO$4="Solar",HLOOKUP(AO$4,'Inflated Bid Prices After Tax'!$B$234:$I$240,5,FALSE),IF(AO$4="Biomass",HLOOKUP(AO$4,'Inflated Bid Prices After Tax'!$B$234:$I$240,5,FALSE),IF(AO$4="Biodiesel",HLOOKUP(AO$4,'Inflated Bid Prices After Tax'!$B$234:$I$240,5,FALSE),IF(AO$4="LNG",HLOOKUP(AO$4,'Inflated Bid Prices After Tax'!$B$234:$I$240,5,FALSE),IF(AO$4="Bunker",HLOOKUP(AO$4,'Inflated Bid Prices After Tax'!$B$234:$I$240,5,FALSE),IF(AO$4="LFO Diesel",HLOOKUP(AO$4,'Inflated Bid Prices After Tax'!$B$234:$I$240,5,FALSE),0))))))))</f>
        <v>0</v>
      </c>
      <c r="AS42" s="298">
        <f t="shared" si="24"/>
        <v>0</v>
      </c>
      <c r="AT42" s="139"/>
      <c r="AU42" s="606">
        <f>IF(AU$4="Hydro",VLOOKUP($I42,'Inflated Bid Prices After Tax'!$AL$15:$AS$115,2,FALSE),IF(AU$4="Solar",VLOOKUP($I42,'Inflated Bid Prices After Tax'!$AL$15:$AS$115,3,FALSE),IF(AU$4="Biomass",VLOOKUP($I42,'Inflated Bid Prices After Tax'!$AL$15:$AS$115,4,FALSE),IF(AU$4="Biodiesel",VLOOKUP($I42,'Inflated Bid Prices After Tax'!$AL$15:$AS$115,5,FALSE),IF(AU$4="LNG",VLOOKUP($I42,'Inflated Bid Prices After Tax'!$AL$15:$AS$115,6,FALSE),IF(AU$4="Bunker",VLOOKUP($I42,'Inflated Bid Prices After Tax'!$AL$15:$AS$115,7,FALSE),IF(AU$4="LFO Diesel",VLOOKUP($I42,'Inflated Bid Prices After Tax'!$AL$15:$AS$115,8,FALSE),0)))))))</f>
        <v>0</v>
      </c>
      <c r="AV42" s="607">
        <f>IF(AU$4="Hydro",VLOOKUP($I42,'Inflated Bid Prices After Tax'!$AL$121:$AS$221,2,FALSE),IF(AU$4="Solar",VLOOKUP($I42,'Inflated Bid Prices After Tax'!$AL$121:$AS$221,3,FALSE),IF(AU$4="Biomass",VLOOKUP($I42,'Inflated Bid Prices After Tax'!$AL$121:$AS$221,4,FALSE),IF(AU$4="Biodiesel",VLOOKUP($I42,'Inflated Bid Prices After Tax'!$AL$121:$AS$221,5,FALSE),IF(AU$4="LNG",VLOOKUP($I42,'Inflated Bid Prices After Tax'!$AL$121:$AS$221,6,FALSE),IF(AU$4="Bunker",VLOOKUP($I42,'Inflated Bid Prices After Tax'!$AL$121:$AS$221,7,FALSE),IF(AU$4="LFO Diesel",VLOOKUP($I42,'Inflated Bid Prices After Tax'!$AL$121:$AS$221,8,FALSE),0)))))))</f>
        <v>0</v>
      </c>
      <c r="AW42" s="607">
        <f>IF($I42=0,0,IF(AU$4="Hydro",HLOOKUP(AU$4,'Inflated Bid Prices After Tax'!$B$224:$I$232,7,FALSE),IF(AU$4="Solar",HLOOKUP(AU$4,'Inflated Bid Prices After Tax'!$B$224:$I$232,4,FALSE),IF(AU$4="Biomass",HLOOKUP(AU$4,'Inflated Bid Prices After Tax'!$B$224:$I$232,7,FALSE),IF(AU$4="Biodiesel",HLOOKUP(AU$4,'Inflated Bid Prices After Tax'!$B$224:$I$232,7,FALSE),IF(AU$4="LNG",HLOOKUP(AU$4,'Inflated Bid Prices After Tax'!$B$224:$I$232,7,FALSE),IF(AU$4="Bunker",HLOOKUP(AU$4,'Inflated Bid Prices After Tax'!$B$224:$I$232,7,FALSE),IF(AU$4="LFO Diesel",HLOOKUP(AU$4,'Inflated Bid Prices After Tax'!$B$224:$I$232,7,FALSE),0))))))))</f>
        <v>0</v>
      </c>
      <c r="AX42" s="607">
        <f>IF($I42=0,0,IF(AU$4="Hydro",HLOOKUP(AU$4,'Inflated Bid Prices After Tax'!$B$234:$I$240,5,FALSE),IF(AU$4="Solar",HLOOKUP(AU$4,'Inflated Bid Prices After Tax'!$B$234:$I$240,5,FALSE),IF(AU$4="Biomass",HLOOKUP(AU$4,'Inflated Bid Prices After Tax'!$B$234:$I$240,5,FALSE),IF(AU$4="Biodiesel",HLOOKUP(AU$4,'Inflated Bid Prices After Tax'!$B$234:$I$240,5,FALSE),IF(AU$4="LNG",HLOOKUP(AU$4,'Inflated Bid Prices After Tax'!$B$234:$I$240,5,FALSE),IF(AU$4="Bunker",HLOOKUP(AU$4,'Inflated Bid Prices After Tax'!$B$234:$I$240,5,FALSE),IF(AU$4="LFO Diesel",HLOOKUP(AU$4,'Inflated Bid Prices After Tax'!$B$234:$I$240,5,FALSE),0))))))))</f>
        <v>0</v>
      </c>
      <c r="AY42" s="608">
        <f t="shared" si="25"/>
        <v>0</v>
      </c>
      <c r="AZ42" s="139"/>
      <c r="BA42" s="106"/>
      <c r="BB42" s="648" t="s">
        <v>43</v>
      </c>
      <c r="BC42" s="658">
        <f>IF(C42=0,O42,O42*'Available Energy and Dispatch'!N52*1000)</f>
        <v>0</v>
      </c>
      <c r="BD42" s="658">
        <f>IF(D42=0,U42,U42*'Available Energy and Dispatch'!O52*1000)</f>
        <v>0</v>
      </c>
      <c r="BE42" s="658">
        <f>IF(E42=0,AA42,AA42*'Available Energy and Dispatch'!P52*1000)</f>
        <v>0</v>
      </c>
      <c r="BF42" s="658">
        <f>IF(F42=0,AG42,AG42*'Available Energy and Dispatch'!Q52*1000)</f>
        <v>0</v>
      </c>
      <c r="BG42" s="658">
        <f>IF(G42=0,AM42,AM42*'Available Energy and Dispatch'!R52*1000)</f>
        <v>0</v>
      </c>
      <c r="BH42" s="658">
        <f>IF(H42=0,AS42,AS42*'Available Energy and Dispatch'!S52*1000)</f>
        <v>0</v>
      </c>
      <c r="BI42" s="658">
        <f>IF(I42=0,AY42,AY42*'Available Energy and Dispatch'!T52*1000)</f>
        <v>0</v>
      </c>
      <c r="BJ42" s="664">
        <f t="shared" si="18"/>
        <v>0</v>
      </c>
      <c r="BK42" s="655"/>
    </row>
    <row r="43" spans="2:63" x14ac:dyDescent="0.25">
      <c r="B43" s="530" t="s">
        <v>44</v>
      </c>
      <c r="C43" s="523">
        <f>ROUND(IFERROR(('Available Energy and Dispatch'!N53/((IF(C$5="Solar",(SUMIFS('Dependable Capacity'!$F$9:$F$14,'Dependable Capacity'!$C$9:$C$14,$B$36)*'Available Energy and Dispatch'!$C53),HLOOKUP(C$5,'Dependable Capacity'!$I$3:$P$9,5,FALSE)*'Available Energy and Dispatch'!$C53))))/C$6,0),2)</f>
        <v>0</v>
      </c>
      <c r="D43" s="523">
        <f>ROUND(IFERROR(('Available Energy and Dispatch'!O53/((IF(D$5="Solar",(SUMIFS('Dependable Capacity'!$F$9:$F$14,'Dependable Capacity'!$C$9:$C$14,$B$36)*'Available Energy and Dispatch'!$C53),HLOOKUP(D$5,'Dependable Capacity'!$I$3:$P$9,5,FALSE)*'Available Energy and Dispatch'!$C53))))/D$6,0),2)</f>
        <v>0</v>
      </c>
      <c r="E43" s="523">
        <f>ROUND(IFERROR(('Available Energy and Dispatch'!P53/((IF(E$5="Solar",(SUMIFS('Dependable Capacity'!$F$9:$F$14,'Dependable Capacity'!$C$9:$C$14,$B$36)*'Available Energy and Dispatch'!$C53),HLOOKUP(E$5,'Dependable Capacity'!$I$3:$P$9,5,FALSE)*'Available Energy and Dispatch'!$C53))))/E$6,0),2)</f>
        <v>0</v>
      </c>
      <c r="F43" s="523">
        <f>ROUND(IFERROR(('Available Energy and Dispatch'!Q53/((IF(F$5="Solar",(SUMIFS('Dependable Capacity'!$F$9:$F$14,'Dependable Capacity'!$C$9:$C$14,$B$36)*'Available Energy and Dispatch'!$C53),HLOOKUP(F$5,'Dependable Capacity'!$I$3:$P$9,5,FALSE)*'Available Energy and Dispatch'!$C53))))/F$6,0),2)</f>
        <v>0</v>
      </c>
      <c r="G43" s="523">
        <f>ROUND(IFERROR(('Available Energy and Dispatch'!R53/((IF(G$5="Solar",(SUMIFS('Dependable Capacity'!$F$9:$F$14,'Dependable Capacity'!$C$9:$C$14,$B$36)*'Available Energy and Dispatch'!$C53),HLOOKUP(G$5,'Dependable Capacity'!$I$3:$P$9,5,FALSE)*'Available Energy and Dispatch'!$C53))))/G$6,0),2)</f>
        <v>0</v>
      </c>
      <c r="H43" s="523">
        <f>ROUND(IFERROR(('Available Energy and Dispatch'!S53/((IF(H$5="Solar",(SUMIFS('Dependable Capacity'!$F$9:$F$14,'Dependable Capacity'!$C$9:$C$14,$B$36)*'Available Energy and Dispatch'!$C53),HLOOKUP(H$5,'Dependable Capacity'!$I$3:$P$9,5,FALSE)*'Available Energy and Dispatch'!$C53))))/H$6,0),2)</f>
        <v>0</v>
      </c>
      <c r="I43" s="524">
        <f>ROUND(IFERROR(('Available Energy and Dispatch'!T53/((IF(I$5="Solar",(SUMIFS('Dependable Capacity'!$F$9:$F$14,'Dependable Capacity'!$C$9:$C$14,$B$36)*'Available Energy and Dispatch'!$C53),HLOOKUP(I$5,'Dependable Capacity'!$I$3:$P$9,5,FALSE)*'Available Energy and Dispatch'!$C53))))/I$6,0),2)</f>
        <v>0</v>
      </c>
      <c r="J43" s="106"/>
      <c r="K43" s="542">
        <f>IF(K$4="Hydro",VLOOKUP($C43,'Inflated Bid Prices After Tax'!$AL$15:$AS$115,2,FALSE),IF(K$4="Solar",VLOOKUP($C43,'Inflated Bid Prices After Tax'!$AL$15:$AS$115,3,FALSE),IF(K$4="Biomass",VLOOKUP($C43,'Inflated Bid Prices After Tax'!$AL$15:$AS$115,4,FALSE),IF(K$4="Biodiesel",VLOOKUP($C43,'Inflated Bid Prices After Tax'!$AL$15:$AS$115,5,FALSE),IF(K$4="LNG",VLOOKUP($C43,'Inflated Bid Prices After Tax'!$AL$15:$AS$115,6,FALSE),IF(K$4="Bunker",VLOOKUP($C43,'Inflated Bid Prices After Tax'!$AL$15:$AS$115,7,FALSE),IF(K$4="LFO Diesel",VLOOKUP($C43,'Inflated Bid Prices After Tax'!$AL$15:$AS$115,8,FALSE),0)))))))</f>
        <v>0</v>
      </c>
      <c r="L43" s="543">
        <f>IF(K$4="Hydro",VLOOKUP($C43,'Inflated Bid Prices After Tax'!$AL$121:$AS$221,2,FALSE),IF(K$4="Solar",VLOOKUP($C43,'Inflated Bid Prices After Tax'!$AL$121:$AS$221,3,FALSE),IF(K$4="Biomass",VLOOKUP($C43,'Inflated Bid Prices After Tax'!$AL$121:$AS$221,4,FALSE),IF(K$4="Biodiesel",VLOOKUP($C43,'Inflated Bid Prices After Tax'!$AL$121:$AS$221,5,FALSE),IF(K$4="LNG",VLOOKUP($C43,'Inflated Bid Prices After Tax'!$AL$121:$AS$221,6,FALSE),IF(K$4="Bunker",VLOOKUP($C43,'Inflated Bid Prices After Tax'!$AL$121:$AS$221,7,FALSE),IF(K$4="LFO Diesel",VLOOKUP($C43,'Inflated Bid Prices After Tax'!$AL$121:$AS$221,8,FALSE),0)))))))</f>
        <v>0</v>
      </c>
      <c r="M43" s="543">
        <f>IF($C43=0,0,IF(K$4="Hydro",HLOOKUP(K$4,'Inflated Bid Prices After Tax'!$B$224:$I$232,7,FALSE),IF(K$4="Solar",HLOOKUP(K$4,'Inflated Bid Prices After Tax'!$B$224:$I$232,7,FALSE),IF(K$4="Biomass",HLOOKUP(K$4,'Inflated Bid Prices After Tax'!$B$224:$I$232,7,FALSE),IF(K$4="Biodiesel",HLOOKUP(K$4,'Inflated Bid Prices After Tax'!$B$224:$I$232,7,FALSE),IF(K$4="LNG",HLOOKUP(K$4,'Inflated Bid Prices After Tax'!$B$224:$I$232,7,FALSE),IF(K$4="Bunker",HLOOKUP(K$4,'Inflated Bid Prices After Tax'!$B$224:$I$232,7,FALSE),IF(K$4="LFO Diesel",HLOOKUP(K$4,'Inflated Bid Prices After Tax'!$B$224:$I$232,7,FALSE),0))))))))</f>
        <v>0</v>
      </c>
      <c r="N43" s="543">
        <f>IF($C43=0,0,IF(K$4="Hydro",HLOOKUP(K$4,'Inflated Bid Prices After Tax'!$B$234:$I$240,5,FALSE),IF(K$4="Solar",HLOOKUP(K$4,'Inflated Bid Prices After Tax'!$B$234:$I$240,5,FALSE),IF(K$4="Biomass",HLOOKUP(K$4,'Inflated Bid Prices After Tax'!$B$234:$I$240,5,FALSE),IF(K$4="Biodiesel",HLOOKUP(K$4,'Inflated Bid Prices After Tax'!$B$234:$I$240,5,FALSE),IF(K$4="LNG",HLOOKUP(K$4,'Inflated Bid Prices After Tax'!$B$234:$I$240,5,FALSE),IF(K$4="Bunker",HLOOKUP(K$4,'Inflated Bid Prices After Tax'!$B$234:$I$240,5,FALSE),IF(K$4="LFO Diesel",HLOOKUP(K$4,'Inflated Bid Prices After Tax'!$B$234:$I$240,5,FALSE),0))))))))</f>
        <v>0</v>
      </c>
      <c r="O43" s="544">
        <f t="shared" si="19"/>
        <v>0</v>
      </c>
      <c r="P43" s="139"/>
      <c r="Q43" s="606">
        <f>IF(Q$4="Hydro",VLOOKUP($D43,'Inflated Bid Prices After Tax'!$AL$15:$AS$115,2,FALSE),IF(Q$4="Solar",VLOOKUP($D43,'Inflated Bid Prices After Tax'!$AL$15:$AS$115,3,FALSE),IF(Q$4="Biomass",VLOOKUP($D43,'Inflated Bid Prices After Tax'!$AL$15:$AS$115,4,FALSE),IF(Q$4="Biodiesel",VLOOKUP($D43,'Inflated Bid Prices After Tax'!$AL$15:$AS$115,5,FALSE),IF(Q$4="LNG",VLOOKUP($D43,'Inflated Bid Prices After Tax'!$AL$15:$AS$115,6,FALSE),IF(Q$4="Bunker",VLOOKUP($D43,'Inflated Bid Prices After Tax'!$AL$15:$AS$115,7,FALSE),IF(Q$4="LFO Diesel",VLOOKUP($D43,'Inflated Bid Prices After Tax'!$AL$15:$AS$115,8,FALSE),0)))))))</f>
        <v>0</v>
      </c>
      <c r="R43" s="607">
        <f>IF(Q$4="Hydro",VLOOKUP($D43,'Inflated Bid Prices After Tax'!$AL$121:$AS$221,2,FALSE),IF(Q$4="Solar",VLOOKUP($D43,'Inflated Bid Prices After Tax'!$AL$121:$AS$221,3,FALSE),IF(Q$4="Biomass",VLOOKUP($D43,'Inflated Bid Prices After Tax'!$AL$121:$AS$221,4,FALSE),IF(Q$4="Biodiesel",VLOOKUP($D43,'Inflated Bid Prices After Tax'!$AL$121:$AS$221,5,FALSE),IF(Q$4="LNG",VLOOKUP($D43,'Inflated Bid Prices After Tax'!$AL$121:$AS$221,6,FALSE),IF(Q$4="Bunker",VLOOKUP($D43,'Inflated Bid Prices After Tax'!$AL$121:$AS$221,7,FALSE),IF(Q$4="LFO Diesel",VLOOKUP($D43,'Inflated Bid Prices After Tax'!$AL$121:$AS$221,8,FALSE),0)))))))</f>
        <v>0</v>
      </c>
      <c r="S43" s="607">
        <f>IF($D43=0,0,IF(Q$4="Hydro",HLOOKUP(Q$4,'Inflated Bid Prices After Tax'!$B$224:$I$232,7,FALSE),IF(Q$4="Solar",HLOOKUP(Q$4,'Inflated Bid Prices After Tax'!$B$224:$I$232,7,FALSE),IF(Q$4="Biomass",HLOOKUP(Q$4,'Inflated Bid Prices After Tax'!$B$224:$I$232,7,FALSE),IF(Q$4="Biodiesel",HLOOKUP(Q$4,'Inflated Bid Prices After Tax'!$B$224:$I$232,7,FALSE),IF(Q$4="LNG",HLOOKUP(Q$4,'Inflated Bid Prices After Tax'!$B$224:$I$232,7,FALSE),IF(Q$4="Bunker",HLOOKUP(Q$4,'Inflated Bid Prices After Tax'!$B$224:$I$232,7,FALSE),IF(Q$4="LFO Diesel",HLOOKUP(Q$4,'Inflated Bid Prices After Tax'!$B$224:$I$232,7,FALSE),0))))))))</f>
        <v>0</v>
      </c>
      <c r="T43" s="607">
        <f>IF($D43=0,0,IF(Q$4="Hydro",HLOOKUP(Q$4,'Inflated Bid Prices After Tax'!$B$234:$I$240,5,FALSE),IF(Q$4="Solar",HLOOKUP(Q$4,'Inflated Bid Prices After Tax'!$B$234:$I$240,5,FALSE),IF(Q$4="Biomass",HLOOKUP(Q$4,'Inflated Bid Prices After Tax'!$B$234:$I$240,5,FALSE),IF(Q$4="Biodiesel",HLOOKUP(Q$4,'Inflated Bid Prices After Tax'!$B$234:$I$240,5,FALSE),IF(Q$4="LNG",HLOOKUP(Q$4,'Inflated Bid Prices After Tax'!$B$234:$I$240,5,FALSE),IF(Q$4="Bunker",HLOOKUP(Q$4,'Inflated Bid Prices After Tax'!$B$234:$I$240,5,FALSE),IF(Q$4="LFO Diesel",HLOOKUP(Q$4,'Inflated Bid Prices After Tax'!$B$234:$I$240,5,FALSE),0))))))))</f>
        <v>0</v>
      </c>
      <c r="U43" s="608">
        <f t="shared" si="20"/>
        <v>0</v>
      </c>
      <c r="V43" s="139"/>
      <c r="W43" s="566">
        <f>IF(W$4="Hydro",VLOOKUP($E43,'Inflated Bid Prices After Tax'!$AL$15:$AS$115,2,FALSE),IF(W$4="Solar",VLOOKUP($E43,'Inflated Bid Prices After Tax'!$AL$15:$AS$115,3,FALSE),IF(W$4="Biomass",VLOOKUP($E43,'Inflated Bid Prices After Tax'!$AL$15:$AS$115,4,FALSE),IF(W$4="Biodiesel",VLOOKUP($E43,'Inflated Bid Prices After Tax'!$AL$15:$AS$115,5,FALSE),IF(W$4="LNG",VLOOKUP($E43,'Inflated Bid Prices After Tax'!$AL$15:$AS$115,6,FALSE),IF(W$4="Bunker",VLOOKUP($E43,'Inflated Bid Prices After Tax'!$AL$15:$AS$115,7,FALSE),IF(W$4="LFO Diesel",VLOOKUP($E43,'Inflated Bid Prices After Tax'!$AL$15:$AS$115,8,FALSE),0)))))))</f>
        <v>0</v>
      </c>
      <c r="X43" s="567">
        <f>IF(W$4="Hydro",VLOOKUP($E43,'Inflated Bid Prices After Tax'!$AL$121:$AS$221,2,FALSE),IF(W$4="Solar",VLOOKUP($E43,'Inflated Bid Prices After Tax'!$AL$121:$AS$221,3,FALSE),IF(W$4="Biomass",VLOOKUP($E43,'Inflated Bid Prices After Tax'!$AL$121:$AS$221,4,FALSE),IF(W$4="Biodiesel",VLOOKUP($E43,'Inflated Bid Prices After Tax'!$AL$121:$AS$221,5,FALSE),IF(W$4="LNG",VLOOKUP($E43,'Inflated Bid Prices After Tax'!$AL$121:$AS$221,6,FALSE),IF(W$4="Bunker",VLOOKUP($E43,'Inflated Bid Prices After Tax'!$AL$121:$AS$221,7,FALSE),IF(W$4="LFO Diesel",VLOOKUP($E43,'Inflated Bid Prices After Tax'!$AL$121:$AS$221,8,FALSE),0)))))))</f>
        <v>0</v>
      </c>
      <c r="Y43" s="567">
        <f>IF($E43=0,0,IF(W$4="Hydro",HLOOKUP(W$4,'Inflated Bid Prices After Tax'!$B$224:$I$232,7,FALSE),IF(W$4="Solar",HLOOKUP(W$4,'Inflated Bid Prices After Tax'!$B$224:$I$232,7,FALSE),IF(W$4="Biomass",HLOOKUP(W$4,'Inflated Bid Prices After Tax'!$B$224:$I$232,7,FALSE),IF(W$4="Biodiesel",HLOOKUP(W$4,'Inflated Bid Prices After Tax'!$B$224:$I$232,7,FALSE),IF(W$4="LNG",HLOOKUP(W$4,'Inflated Bid Prices After Tax'!$B$224:$I$232,7,FALSE),IF(W$4="Bunker",HLOOKUP(W$4,'Inflated Bid Prices After Tax'!$B$224:$I$232,7,FALSE),IF(W$4="LFO Diesel",HLOOKUP(W$4,'Inflated Bid Prices After Tax'!$B$224:$I$232,7,FALSE),0))))))))</f>
        <v>0</v>
      </c>
      <c r="Z43" s="567">
        <f>IF($E43=0,0,IF(W$4="Hydro",HLOOKUP(W$4,'Inflated Bid Prices After Tax'!$B$234:$I$240,5,FALSE),IF(W$4="Solar",HLOOKUP(W$4,'Inflated Bid Prices After Tax'!$B$234:$I$240,5,FALSE),IF(W$4="Biomass",HLOOKUP(W$4,'Inflated Bid Prices After Tax'!$B$234:$I$240,5,FALSE),IF(W$4="Biodiesel",HLOOKUP(W$4,'Inflated Bid Prices After Tax'!$B$234:$I$240,5,FALSE),IF(W$4="LNG",HLOOKUP(W$4,'Inflated Bid Prices After Tax'!$B$234:$I$240,5,FALSE),IF(W$4="Bunker",HLOOKUP(W$4,'Inflated Bid Prices After Tax'!$B$234:$I$240,5,FALSE),IF(W$4="LFO Diesel",HLOOKUP(W$4,'Inflated Bid Prices After Tax'!$B$234:$I$240,5,FALSE),0))))))))</f>
        <v>0</v>
      </c>
      <c r="AA43" s="568">
        <f t="shared" si="21"/>
        <v>0</v>
      </c>
      <c r="AB43" s="139"/>
      <c r="AC43" s="686">
        <f>IF(AC$4="Hydro",VLOOKUP($F43,'Inflated Bid Prices After Tax'!$AL$15:$AS$115,2,FALSE),IF(AC$4="Solar",VLOOKUP($F43,'Inflated Bid Prices After Tax'!$AL$15:$AS$115,3,FALSE),IF(AC$4="Biomass",VLOOKUP($F43,'Inflated Bid Prices After Tax'!$AL$15:$AS$115,4,FALSE),IF(AC$4="Biodiesel",VLOOKUP($F43,'Inflated Bid Prices After Tax'!$AL$15:$AS$115,5,FALSE),IF(AC$4="LNG",VLOOKUP($F43,'Inflated Bid Prices After Tax'!$AL$15:$AS$115,6,FALSE),IF(AC$4="Bunker",VLOOKUP($F43,'Inflated Bid Prices After Tax'!$AL$15:$AS$115,7,FALSE),IF(AC$4="LFO Diesel",VLOOKUP($F43,'Inflated Bid Prices After Tax'!$AL$15:$AS$115,8,FALSE),0)))))))</f>
        <v>0</v>
      </c>
      <c r="AD43" s="687">
        <f>IF(AC$4="Hydro",VLOOKUP($F43,'Inflated Bid Prices After Tax'!$AL$121:$AS$221,2,FALSE),IF(AC$4="Solar",VLOOKUP($F43,'Inflated Bid Prices After Tax'!$AL$121:$AS$221,3,FALSE),IF(AC$4="Biomass",VLOOKUP($F43,'Inflated Bid Prices After Tax'!$AL$121:$AS$221,4,FALSE),IF(AC$4="Biodiesel",VLOOKUP($F43,'Inflated Bid Prices After Tax'!$AL$121:$AS$221,5,FALSE),IF(AC$4="LNG",VLOOKUP($F43,'Inflated Bid Prices After Tax'!$AL$121:$AS$221,6,FALSE),IF(AC$4="Bunker",VLOOKUP($F43,'Inflated Bid Prices After Tax'!$AL$121:$AS$221,7,FALSE),IF(AC$4="LFO Diesel",VLOOKUP($F43,'Inflated Bid Prices After Tax'!$AL$121:$AS$221,8,FALSE),0)))))))</f>
        <v>0</v>
      </c>
      <c r="AE43" s="687">
        <f>IF($F43=0,0,IF(AC$4="Hydro",HLOOKUP(AC$4,'Inflated Bid Prices After Tax'!$B$224:$I$232,7,FALSE),IF(AC$4="Solar",HLOOKUP(AC$4,'Inflated Bid Prices After Tax'!$B$224:$I$232,7,FALSE),IF(AC$4="Biomass",HLOOKUP(AC$4,'Inflated Bid Prices After Tax'!$B$224:$I$232,7,FALSE),IF(AC$4="Biodiesel",HLOOKUP(AC$4,'Inflated Bid Prices After Tax'!$B$224:$I$232,7,FALSE),IF(AC$4="LNG",HLOOKUP(AC$4,'Inflated Bid Prices After Tax'!$B$224:$I$232,7,FALSE),IF(AC$4="Bunker",HLOOKUP(AC$4,'Inflated Bid Prices After Tax'!$B$224:$I$232,7,FALSE),IF(AC$4="LFO Diesel",HLOOKUP(AC$4,'Inflated Bid Prices After Tax'!$B$224:$I$232,7,FALSE),0))))))))</f>
        <v>0</v>
      </c>
      <c r="AF43" s="687">
        <f>IF($F43=0,0,IF(AC$4="Hydro",HLOOKUP(AC$4,'Inflated Bid Prices After Tax'!$B$234:$I$240,5,FALSE),IF(AC$4="Solar",HLOOKUP(AC$4,'Inflated Bid Prices After Tax'!$B$234:$I$240,5,FALSE),IF(AC$4="Biomass",HLOOKUP(AC$4,'Inflated Bid Prices After Tax'!$B$234:$I$240,5,FALSE),IF(AC$4="Biodiesel",HLOOKUP(AC$4,'Inflated Bid Prices After Tax'!$B$234:$I$240,5,FALSE),IF(AC$4="LNG",HLOOKUP(AC$4,'Inflated Bid Prices After Tax'!$B$234:$I$240,5,FALSE),IF(AC$4="Bunker",HLOOKUP(AC$4,'Inflated Bid Prices After Tax'!$B$234:$I$240,5,FALSE),IF(AC$4="LFO Diesel",HLOOKUP(AC$4,'Inflated Bid Prices After Tax'!$B$234:$I$240,5,FALSE),0))))))))</f>
        <v>0</v>
      </c>
      <c r="AG43" s="688">
        <f t="shared" si="22"/>
        <v>0</v>
      </c>
      <c r="AH43" s="139"/>
      <c r="AI43" s="590">
        <f>IF(AI$4="Hydro",VLOOKUP($G43,'Inflated Bid Prices After Tax'!$AL$15:$AS$115,2,FALSE),IF(AI$4="Solar",VLOOKUP($G43,'Inflated Bid Prices After Tax'!$AL$15:$AS$115,3,FALSE),IF(AI$4="Biomass",VLOOKUP($G43,'Inflated Bid Prices After Tax'!$AL$15:$AS$115,4,FALSE),IF(AI$4="Biodiesel",VLOOKUP($G43,'Inflated Bid Prices After Tax'!$AL$15:$AS$115,5,FALSE),IF(AI$4="LNG",VLOOKUP($G43,'Inflated Bid Prices After Tax'!$AL$15:$AS$115,6,FALSE),IF(AI$4="Bunker",VLOOKUP($G43,'Inflated Bid Prices After Tax'!$AL$15:$AS$115,7,FALSE),IF(AI$4="LFO Diesel",VLOOKUP($G43,'Inflated Bid Prices After Tax'!$AL$15:$AS$115,8,FALSE),0)))))))</f>
        <v>0</v>
      </c>
      <c r="AJ43" s="591">
        <f>IF(AI$4="Hydro",VLOOKUP($G43,'Inflated Bid Prices After Tax'!$AL$121:$AS$221,2,FALSE),IF(AI$4="Solar",VLOOKUP($G43,'Inflated Bid Prices After Tax'!$AL$121:$AS$221,3,FALSE),IF(AI$4="Biomass",VLOOKUP($G43,'Inflated Bid Prices After Tax'!$AL$121:$AS$221,4,FALSE),IF(AI$4="Biodiesel",VLOOKUP($G43,'Inflated Bid Prices After Tax'!$AL$121:$AS$221,5,FALSE),IF(AI$4="LNG",VLOOKUP($G43,'Inflated Bid Prices After Tax'!$AL$121:$AS$221,6,FALSE),IF(AI$4="Bunker",VLOOKUP($G43,'Inflated Bid Prices After Tax'!$AL$121:$AS$221,7,FALSE),IF(AI$4="LFO Diesel",VLOOKUP($G43,'Inflated Bid Prices After Tax'!$AL$121:$AS$221,8,FALSE),0)))))))</f>
        <v>0</v>
      </c>
      <c r="AK43" s="591">
        <f>IF($G43=0,0,IF(AI$4="Hydro",HLOOKUP(AI$4,'Inflated Bid Prices After Tax'!$B$224:$I$232,7,FALSE),IF(AI$4="Solar",HLOOKUP(AI$4,'Inflated Bid Prices After Tax'!$B$224:$I$232,7,FALSE),IF(AI$4="Biomass",HLOOKUP(AI$4,'Inflated Bid Prices After Tax'!$B$224:$I$232,7,FALSE),IF(AI$4="Biodiesel",HLOOKUP(AI$4,'Inflated Bid Prices After Tax'!$B$224:$I$232,7,FALSE),IF(AI$4="LNG",HLOOKUP(AI$4,'Inflated Bid Prices After Tax'!$B$224:$I$232,7,FALSE),IF(AI$4="Bunker",HLOOKUP(AI$4,'Inflated Bid Prices After Tax'!$B$224:$I$232,7,FALSE),IF(AI$4="LFO Diesel",HLOOKUP(AI$4,'Inflated Bid Prices After Tax'!$B$224:$I$232,7,FALSE),0))))))))</f>
        <v>0</v>
      </c>
      <c r="AL43" s="591">
        <f>IF($G43=0,0,IF(AI$4="Hydro",HLOOKUP(AI$4,'Inflated Bid Prices After Tax'!$B$234:$I$240,5,FALSE),IF(AI$4="Solar",HLOOKUP(AI$4,'Inflated Bid Prices After Tax'!$B$234:$I$240,5,FALSE),IF(AI$4="Biomass",HLOOKUP(AI$4,'Inflated Bid Prices After Tax'!$B$234:$I$240,5,FALSE),IF(AI$4="Biodiesel",HLOOKUP(AI$4,'Inflated Bid Prices After Tax'!$B$234:$I$240,5,FALSE),IF(AI$4="LNG",HLOOKUP(AI$4,'Inflated Bid Prices After Tax'!$B$234:$I$240,5,FALSE),IF(AI$4="Bunker",HLOOKUP(AI$4,'Inflated Bid Prices After Tax'!$B$235:$I$240,5,FALSE),IF(AI$4="LFO Diesel",HLOOKUP(AI$4,'Inflated Bid Prices After Tax'!$B$234:$I$240,5,FALSE),0))))))))</f>
        <v>0</v>
      </c>
      <c r="AM43" s="592">
        <f t="shared" si="23"/>
        <v>0</v>
      </c>
      <c r="AN43" s="139"/>
      <c r="AO43" s="598">
        <f>IF(AO$4="Hydro",VLOOKUP($H43,'Inflated Bid Prices After Tax'!$AL$15:$AS$115,2,FALSE),IF(AO$4="Solar",VLOOKUP($H43,'Inflated Bid Prices After Tax'!$AL$15:$AS$115,3,FALSE),IF(AO$4="Biomass",VLOOKUP($H43,'Inflated Bid Prices After Tax'!$AL$15:$AS$115,4,FALSE),IF(AO$4="Biodiesel",VLOOKUP($H43,'Inflated Bid Prices After Tax'!$AL$15:$AS$115,5,FALSE),IF(AO$4="LNG",VLOOKUP($H43,'Inflated Bid Prices After Tax'!$AL$15:$AS$115,6,FALSE),IF(AO$4="Bunker",VLOOKUP($H43,'Inflated Bid Prices After Tax'!$AL$15:$AS$115,7,FALSE),IF(AO$4="LFO Diesel",VLOOKUP($H43,'Inflated Bid Prices After Tax'!$AL$15:$AS$115,8,FALSE),0)))))))</f>
        <v>0</v>
      </c>
      <c r="AP43" s="309">
        <f>IF(AO$4="Hydro",VLOOKUP($H43,'Inflated Bid Prices After Tax'!$AL$121:$AS$221,2,FALSE),IF(AO$4="Solar",VLOOKUP($H43,'Inflated Bid Prices After Tax'!$AL$121:$AS$221,3,FALSE),IF(AO$4="Biomass",VLOOKUP($H43,'Inflated Bid Prices After Tax'!$AL$121:$AS$221,4,FALSE),IF(AO$4="Biodiesel",VLOOKUP($H43,'Inflated Bid Prices After Tax'!$AL$121:$AS$221,5,FALSE),IF(AO$4="LNG",VLOOKUP($H43,'Inflated Bid Prices After Tax'!$AL$121:$AS$221,6,FALSE),IF(AO$4="Bunker",VLOOKUP($H43,'Inflated Bid Prices After Tax'!$AL$121:$AS$221,7,FALSE),IF(AO$4="LFO Diesel",VLOOKUP($H43,'Inflated Bid Prices After Tax'!$AL$121:$AS$221,8,FALSE),0)))))))</f>
        <v>0</v>
      </c>
      <c r="AQ43" s="309">
        <f>IF($H43=0,0,IF(AO$4="Hydro",HLOOKUP(AO$4,'Inflated Bid Prices After Tax'!$B$224:$I$232,7,FALSE),IF(AO$4="Solar",HLOOKUP(AO$4,'Inflated Bid Prices After Tax'!$B$224:$I$232,7,FALSE),IF(AO$4="Biomass",HLOOKUP(AO$4,'Inflated Bid Prices After Tax'!$B$224:$I$232,7,FALSE),IF(AO$4="Biodiesel",HLOOKUP(AO$4,'Inflated Bid Prices After Tax'!$B$224:$I$232,7,FALSE),IF(AO$4="LNG",HLOOKUP(AO$4,'Inflated Bid Prices After Tax'!$B$224:$I$232,7,FALSE),IF(AO$4="Bunker",HLOOKUP(AO$4,'Inflated Bid Prices After Tax'!$B$224:$I$232,7,FALSE),IF(AO$4="LFO Diesel",HLOOKUP(AO$4,'Inflated Bid Prices After Tax'!$B$224:$I$232,7,FALSE),0))))))))</f>
        <v>0</v>
      </c>
      <c r="AR43" s="309">
        <f>IF($H43=0,0,IF(AO$4="Hydro",HLOOKUP(AO$4,'Inflated Bid Prices After Tax'!$B$234:$I$240,5,FALSE),IF(AO$4="Solar",HLOOKUP(AO$4,'Inflated Bid Prices After Tax'!$B$234:$I$240,5,FALSE),IF(AO$4="Biomass",HLOOKUP(AO$4,'Inflated Bid Prices After Tax'!$B$234:$I$240,5,FALSE),IF(AO$4="Biodiesel",HLOOKUP(AO$4,'Inflated Bid Prices After Tax'!$B$234:$I$240,5,FALSE),IF(AO$4="LNG",HLOOKUP(AO$4,'Inflated Bid Prices After Tax'!$B$234:$I$240,5,FALSE),IF(AO$4="Bunker",HLOOKUP(AO$4,'Inflated Bid Prices After Tax'!$B$234:$I$240,5,FALSE),IF(AO$4="LFO Diesel",HLOOKUP(AO$4,'Inflated Bid Prices After Tax'!$B$234:$I$240,5,FALSE),0))))))))</f>
        <v>0</v>
      </c>
      <c r="AS43" s="298">
        <f t="shared" si="24"/>
        <v>0</v>
      </c>
      <c r="AT43" s="139"/>
      <c r="AU43" s="606">
        <f>IF(AU$4="Hydro",VLOOKUP($I43,'Inflated Bid Prices After Tax'!$AL$15:$AS$115,2,FALSE),IF(AU$4="Solar",VLOOKUP($I43,'Inflated Bid Prices After Tax'!$AL$15:$AS$115,3,FALSE),IF(AU$4="Biomass",VLOOKUP($I43,'Inflated Bid Prices After Tax'!$AL$15:$AS$115,4,FALSE),IF(AU$4="Biodiesel",VLOOKUP($I43,'Inflated Bid Prices After Tax'!$AL$15:$AS$115,5,FALSE),IF(AU$4="LNG",VLOOKUP($I43,'Inflated Bid Prices After Tax'!$AL$15:$AS$115,6,FALSE),IF(AU$4="Bunker",VLOOKUP($I43,'Inflated Bid Prices After Tax'!$AL$15:$AS$115,7,FALSE),IF(AU$4="LFO Diesel",VLOOKUP($I43,'Inflated Bid Prices After Tax'!$AL$15:$AS$115,8,FALSE),0)))))))</f>
        <v>0</v>
      </c>
      <c r="AV43" s="607">
        <f>IF(AU$4="Hydro",VLOOKUP($I43,'Inflated Bid Prices After Tax'!$AL$121:$AS$221,2,FALSE),IF(AU$4="Solar",VLOOKUP($I43,'Inflated Bid Prices After Tax'!$AL$121:$AS$221,3,FALSE),IF(AU$4="Biomass",VLOOKUP($I43,'Inflated Bid Prices After Tax'!$AL$121:$AS$221,4,FALSE),IF(AU$4="Biodiesel",VLOOKUP($I43,'Inflated Bid Prices After Tax'!$AL$121:$AS$221,5,FALSE),IF(AU$4="LNG",VLOOKUP($I43,'Inflated Bid Prices After Tax'!$AL$121:$AS$221,6,FALSE),IF(AU$4="Bunker",VLOOKUP($I43,'Inflated Bid Prices After Tax'!$AL$121:$AS$221,7,FALSE),IF(AU$4="LFO Diesel",VLOOKUP($I43,'Inflated Bid Prices After Tax'!$AL$121:$AS$221,8,FALSE),0)))))))</f>
        <v>0</v>
      </c>
      <c r="AW43" s="607">
        <f>IF($I43=0,0,IF(AU$4="Hydro",HLOOKUP(AU$4,'Inflated Bid Prices After Tax'!$B$224:$I$232,7,FALSE),IF(AU$4="Solar",HLOOKUP(AU$4,'Inflated Bid Prices After Tax'!$B$224:$I$232,4,FALSE),IF(AU$4="Biomass",HLOOKUP(AU$4,'Inflated Bid Prices After Tax'!$B$224:$I$232,7,FALSE),IF(AU$4="Biodiesel",HLOOKUP(AU$4,'Inflated Bid Prices After Tax'!$B$224:$I$232,7,FALSE),IF(AU$4="LNG",HLOOKUP(AU$4,'Inflated Bid Prices After Tax'!$B$224:$I$232,7,FALSE),IF(AU$4="Bunker",HLOOKUP(AU$4,'Inflated Bid Prices After Tax'!$B$224:$I$232,7,FALSE),IF(AU$4="LFO Diesel",HLOOKUP(AU$4,'Inflated Bid Prices After Tax'!$B$224:$I$232,7,FALSE),0))))))))</f>
        <v>0</v>
      </c>
      <c r="AX43" s="607">
        <f>IF($I43=0,0,IF(AU$4="Hydro",HLOOKUP(AU$4,'Inflated Bid Prices After Tax'!$B$234:$I$240,5,FALSE),IF(AU$4="Solar",HLOOKUP(AU$4,'Inflated Bid Prices After Tax'!$B$234:$I$240,5,FALSE),IF(AU$4="Biomass",HLOOKUP(AU$4,'Inflated Bid Prices After Tax'!$B$234:$I$240,5,FALSE),IF(AU$4="Biodiesel",HLOOKUP(AU$4,'Inflated Bid Prices After Tax'!$B$234:$I$240,5,FALSE),IF(AU$4="LNG",HLOOKUP(AU$4,'Inflated Bid Prices After Tax'!$B$234:$I$240,5,FALSE),IF(AU$4="Bunker",HLOOKUP(AU$4,'Inflated Bid Prices After Tax'!$B$234:$I$240,5,FALSE),IF(AU$4="LFO Diesel",HLOOKUP(AU$4,'Inflated Bid Prices After Tax'!$B$234:$I$240,5,FALSE),0))))))))</f>
        <v>0</v>
      </c>
      <c r="AY43" s="608">
        <f t="shared" si="25"/>
        <v>0</v>
      </c>
      <c r="AZ43" s="139"/>
      <c r="BA43" s="106"/>
      <c r="BB43" s="648" t="s">
        <v>44</v>
      </c>
      <c r="BC43" s="658">
        <f>IF(C43=0,O43,O43*'Available Energy and Dispatch'!N53*1000)</f>
        <v>0</v>
      </c>
      <c r="BD43" s="658">
        <f>IF(D43=0,U43,U43*'Available Energy and Dispatch'!O53*1000)</f>
        <v>0</v>
      </c>
      <c r="BE43" s="658">
        <f>IF(E43=0,AA43,AA43*'Available Energy and Dispatch'!P53*1000)</f>
        <v>0</v>
      </c>
      <c r="BF43" s="658">
        <f>IF(F43=0,AG43,AG43*'Available Energy and Dispatch'!Q53*1000)</f>
        <v>0</v>
      </c>
      <c r="BG43" s="658">
        <f>IF(G43=0,AM43,AM43*'Available Energy and Dispatch'!R53*1000)</f>
        <v>0</v>
      </c>
      <c r="BH43" s="658">
        <f>IF(H43=0,AS43,AS43*'Available Energy and Dispatch'!S53*1000)</f>
        <v>0</v>
      </c>
      <c r="BI43" s="658">
        <f>IF(I43=0,AY43,AY43*'Available Energy and Dispatch'!T53*1000)</f>
        <v>0</v>
      </c>
      <c r="BJ43" s="664">
        <f t="shared" si="18"/>
        <v>0</v>
      </c>
      <c r="BK43" s="655"/>
    </row>
    <row r="44" spans="2:63" x14ac:dyDescent="0.25">
      <c r="B44" s="530" t="s">
        <v>45</v>
      </c>
      <c r="C44" s="523">
        <f>ROUND(IFERROR(('Available Energy and Dispatch'!N54/((IF(C$5="Solar",(SUMIFS('Dependable Capacity'!$F$9:$F$14,'Dependable Capacity'!$C$9:$C$14,$B$36)*'Available Energy and Dispatch'!$C54),HLOOKUP(C$5,'Dependable Capacity'!$I$3:$P$9,5,FALSE)*'Available Energy and Dispatch'!$C54))))/C$6,0),2)</f>
        <v>0</v>
      </c>
      <c r="D44" s="523">
        <f>ROUND(IFERROR(('Available Energy and Dispatch'!O54/((IF(D$5="Solar",(SUMIFS('Dependable Capacity'!$F$9:$F$14,'Dependable Capacity'!$C$9:$C$14,$B$36)*'Available Energy and Dispatch'!$C54),HLOOKUP(D$5,'Dependable Capacity'!$I$3:$P$9,5,FALSE)*'Available Energy and Dispatch'!$C54))))/D$6,0),2)</f>
        <v>0</v>
      </c>
      <c r="E44" s="523">
        <f>ROUND(IFERROR(('Available Energy and Dispatch'!P54/((IF(E$5="Solar",(SUMIFS('Dependable Capacity'!$F$9:$F$14,'Dependable Capacity'!$C$9:$C$14,$B$36)*'Available Energy and Dispatch'!$C54),HLOOKUP(E$5,'Dependable Capacity'!$I$3:$P$9,5,FALSE)*'Available Energy and Dispatch'!$C54))))/E$6,0),2)</f>
        <v>0</v>
      </c>
      <c r="F44" s="523">
        <f>ROUND(IFERROR(('Available Energy and Dispatch'!Q54/((IF(F$5="Solar",(SUMIFS('Dependable Capacity'!$F$9:$F$14,'Dependable Capacity'!$C$9:$C$14,$B$36)*'Available Energy and Dispatch'!$C54),HLOOKUP(F$5,'Dependable Capacity'!$I$3:$P$9,5,FALSE)*'Available Energy and Dispatch'!$C54))))/F$6,0),2)</f>
        <v>0</v>
      </c>
      <c r="G44" s="523">
        <f>ROUND(IFERROR(('Available Energy and Dispatch'!R54/((IF(G$5="Solar",(SUMIFS('Dependable Capacity'!$F$9:$F$14,'Dependable Capacity'!$C$9:$C$14,$B$36)*'Available Energy and Dispatch'!$C54),HLOOKUP(G$5,'Dependable Capacity'!$I$3:$P$9,5,FALSE)*'Available Energy and Dispatch'!$C54))))/G$6,0),2)</f>
        <v>0</v>
      </c>
      <c r="H44" s="523">
        <f>ROUND(IFERROR(('Available Energy and Dispatch'!S54/((IF(H$5="Solar",(SUMIFS('Dependable Capacity'!$F$9:$F$14,'Dependable Capacity'!$C$9:$C$14,$B$36)*'Available Energy and Dispatch'!$C54),HLOOKUP(H$5,'Dependable Capacity'!$I$3:$P$9,5,FALSE)*'Available Energy and Dispatch'!$C54))))/H$6,0),2)</f>
        <v>0</v>
      </c>
      <c r="I44" s="524">
        <f>ROUND(IFERROR(('Available Energy and Dispatch'!T54/((IF(I$5="Solar",(SUMIFS('Dependable Capacity'!$F$9:$F$14,'Dependable Capacity'!$C$9:$C$14,$B$36)*'Available Energy and Dispatch'!$C54),HLOOKUP(I$5,'Dependable Capacity'!$I$3:$P$9,5,FALSE)*'Available Energy and Dispatch'!$C54))))/I$6,0),2)</f>
        <v>0</v>
      </c>
      <c r="J44" s="106"/>
      <c r="K44" s="542">
        <f>IF(K$4="Hydro",VLOOKUP($C44,'Inflated Bid Prices After Tax'!$AL$15:$AS$115,2,FALSE),IF(K$4="Solar",VLOOKUP($C44,'Inflated Bid Prices After Tax'!$AL$15:$AS$115,3,FALSE),IF(K$4="Biomass",VLOOKUP($C44,'Inflated Bid Prices After Tax'!$AL$15:$AS$115,4,FALSE),IF(K$4="Biodiesel",VLOOKUP($C44,'Inflated Bid Prices After Tax'!$AL$15:$AS$115,5,FALSE),IF(K$4="LNG",VLOOKUP($C44,'Inflated Bid Prices After Tax'!$AL$15:$AS$115,6,FALSE),IF(K$4="Bunker",VLOOKUP($C44,'Inflated Bid Prices After Tax'!$AL$15:$AS$115,7,FALSE),IF(K$4="LFO Diesel",VLOOKUP($C44,'Inflated Bid Prices After Tax'!$AL$15:$AS$115,8,FALSE),0)))))))</f>
        <v>0</v>
      </c>
      <c r="L44" s="543">
        <f>IF(K$4="Hydro",VLOOKUP($C44,'Inflated Bid Prices After Tax'!$AL$121:$AS$221,2,FALSE),IF(K$4="Solar",VLOOKUP($C44,'Inflated Bid Prices After Tax'!$AL$121:$AS$221,3,FALSE),IF(K$4="Biomass",VLOOKUP($C44,'Inflated Bid Prices After Tax'!$AL$121:$AS$221,4,FALSE),IF(K$4="Biodiesel",VLOOKUP($C44,'Inflated Bid Prices After Tax'!$AL$121:$AS$221,5,FALSE),IF(K$4="LNG",VLOOKUP($C44,'Inflated Bid Prices After Tax'!$AL$121:$AS$221,6,FALSE),IF(K$4="Bunker",VLOOKUP($C44,'Inflated Bid Prices After Tax'!$AL$121:$AS$221,7,FALSE),IF(K$4="LFO Diesel",VLOOKUP($C44,'Inflated Bid Prices After Tax'!$AL$121:$AS$221,8,FALSE),0)))))))</f>
        <v>0</v>
      </c>
      <c r="M44" s="543">
        <f>IF($C44=0,0,IF(K$4="Hydro",HLOOKUP(K$4,'Inflated Bid Prices After Tax'!$B$224:$I$232,7,FALSE),IF(K$4="Solar",HLOOKUP(K$4,'Inflated Bid Prices After Tax'!$B$224:$I$232,7,FALSE),IF(K$4="Biomass",HLOOKUP(K$4,'Inflated Bid Prices After Tax'!$B$224:$I$232,7,FALSE),IF(K$4="Biodiesel",HLOOKUP(K$4,'Inflated Bid Prices After Tax'!$B$224:$I$232,7,FALSE),IF(K$4="LNG",HLOOKUP(K$4,'Inflated Bid Prices After Tax'!$B$224:$I$232,7,FALSE),IF(K$4="Bunker",HLOOKUP(K$4,'Inflated Bid Prices After Tax'!$B$224:$I$232,7,FALSE),IF(K$4="LFO Diesel",HLOOKUP(K$4,'Inflated Bid Prices After Tax'!$B$224:$I$232,7,FALSE),0))))))))</f>
        <v>0</v>
      </c>
      <c r="N44" s="543">
        <f>IF($C44=0,0,IF(K$4="Hydro",HLOOKUP(K$4,'Inflated Bid Prices After Tax'!$B$234:$I$240,5,FALSE),IF(K$4="Solar",HLOOKUP(K$4,'Inflated Bid Prices After Tax'!$B$234:$I$240,5,FALSE),IF(K$4="Biomass",HLOOKUP(K$4,'Inflated Bid Prices After Tax'!$B$234:$I$240,5,FALSE),IF(K$4="Biodiesel",HLOOKUP(K$4,'Inflated Bid Prices After Tax'!$B$234:$I$240,5,FALSE),IF(K$4="LNG",HLOOKUP(K$4,'Inflated Bid Prices After Tax'!$B$234:$I$240,5,FALSE),IF(K$4="Bunker",HLOOKUP(K$4,'Inflated Bid Prices After Tax'!$B$234:$I$240,5,FALSE),IF(K$4="LFO Diesel",HLOOKUP(K$4,'Inflated Bid Prices After Tax'!$B$234:$I$240,5,FALSE),0))))))))</f>
        <v>0</v>
      </c>
      <c r="O44" s="544">
        <f t="shared" si="19"/>
        <v>0</v>
      </c>
      <c r="P44" s="139"/>
      <c r="Q44" s="606">
        <f>IF(Q$4="Hydro",VLOOKUP($D44,'Inflated Bid Prices After Tax'!$AL$15:$AS$115,2,FALSE),IF(Q$4="Solar",VLOOKUP($D44,'Inflated Bid Prices After Tax'!$AL$15:$AS$115,3,FALSE),IF(Q$4="Biomass",VLOOKUP($D44,'Inflated Bid Prices After Tax'!$AL$15:$AS$115,4,FALSE),IF(Q$4="Biodiesel",VLOOKUP($D44,'Inflated Bid Prices After Tax'!$AL$15:$AS$115,5,FALSE),IF(Q$4="LNG",VLOOKUP($D44,'Inflated Bid Prices After Tax'!$AL$15:$AS$115,6,FALSE),IF(Q$4="Bunker",VLOOKUP($D44,'Inflated Bid Prices After Tax'!$AL$15:$AS$115,7,FALSE),IF(Q$4="LFO Diesel",VLOOKUP($D44,'Inflated Bid Prices After Tax'!$AL$15:$AS$115,8,FALSE),0)))))))</f>
        <v>0</v>
      </c>
      <c r="R44" s="607">
        <f>IF(Q$4="Hydro",VLOOKUP($D44,'Inflated Bid Prices After Tax'!$AL$121:$AS$221,2,FALSE),IF(Q$4="Solar",VLOOKUP($D44,'Inflated Bid Prices After Tax'!$AL$121:$AS$221,3,FALSE),IF(Q$4="Biomass",VLOOKUP($D44,'Inflated Bid Prices After Tax'!$AL$121:$AS$221,4,FALSE),IF(Q$4="Biodiesel",VLOOKUP($D44,'Inflated Bid Prices After Tax'!$AL$121:$AS$221,5,FALSE),IF(Q$4="LNG",VLOOKUP($D44,'Inflated Bid Prices After Tax'!$AL$121:$AS$221,6,FALSE),IF(Q$4="Bunker",VLOOKUP($D44,'Inflated Bid Prices After Tax'!$AL$121:$AS$221,7,FALSE),IF(Q$4="LFO Diesel",VLOOKUP($D44,'Inflated Bid Prices After Tax'!$AL$121:$AS$221,8,FALSE),0)))))))</f>
        <v>0</v>
      </c>
      <c r="S44" s="607">
        <f>IF($D44=0,0,IF(Q$4="Hydro",HLOOKUP(Q$4,'Inflated Bid Prices After Tax'!$B$224:$I$232,7,FALSE),IF(Q$4="Solar",HLOOKUP(Q$4,'Inflated Bid Prices After Tax'!$B$224:$I$232,7,FALSE),IF(Q$4="Biomass",HLOOKUP(Q$4,'Inflated Bid Prices After Tax'!$B$224:$I$232,7,FALSE),IF(Q$4="Biodiesel",HLOOKUP(Q$4,'Inflated Bid Prices After Tax'!$B$224:$I$232,7,FALSE),IF(Q$4="LNG",HLOOKUP(Q$4,'Inflated Bid Prices After Tax'!$B$224:$I$232,7,FALSE),IF(Q$4="Bunker",HLOOKUP(Q$4,'Inflated Bid Prices After Tax'!$B$224:$I$232,7,FALSE),IF(Q$4="LFO Diesel",HLOOKUP(Q$4,'Inflated Bid Prices After Tax'!$B$224:$I$232,7,FALSE),0))))))))</f>
        <v>0</v>
      </c>
      <c r="T44" s="607">
        <f>IF($D44=0,0,IF(Q$4="Hydro",HLOOKUP(Q$4,'Inflated Bid Prices After Tax'!$B$234:$I$240,5,FALSE),IF(Q$4="Solar",HLOOKUP(Q$4,'Inflated Bid Prices After Tax'!$B$234:$I$240,5,FALSE),IF(Q$4="Biomass",HLOOKUP(Q$4,'Inflated Bid Prices After Tax'!$B$234:$I$240,5,FALSE),IF(Q$4="Biodiesel",HLOOKUP(Q$4,'Inflated Bid Prices After Tax'!$B$234:$I$240,5,FALSE),IF(Q$4="LNG",HLOOKUP(Q$4,'Inflated Bid Prices After Tax'!$B$234:$I$240,5,FALSE),IF(Q$4="Bunker",HLOOKUP(Q$4,'Inflated Bid Prices After Tax'!$B$234:$I$240,5,FALSE),IF(Q$4="LFO Diesel",HLOOKUP(Q$4,'Inflated Bid Prices After Tax'!$B$234:$I$240,5,FALSE),0))))))))</f>
        <v>0</v>
      </c>
      <c r="U44" s="608">
        <f t="shared" si="20"/>
        <v>0</v>
      </c>
      <c r="V44" s="139"/>
      <c r="W44" s="566">
        <f>IF(W$4="Hydro",VLOOKUP($E44,'Inflated Bid Prices After Tax'!$AL$15:$AS$115,2,FALSE),IF(W$4="Solar",VLOOKUP($E44,'Inflated Bid Prices After Tax'!$AL$15:$AS$115,3,FALSE),IF(W$4="Biomass",VLOOKUP($E44,'Inflated Bid Prices After Tax'!$AL$15:$AS$115,4,FALSE),IF(W$4="Biodiesel",VLOOKUP($E44,'Inflated Bid Prices After Tax'!$AL$15:$AS$115,5,FALSE),IF(W$4="LNG",VLOOKUP($E44,'Inflated Bid Prices After Tax'!$AL$15:$AS$115,6,FALSE),IF(W$4="Bunker",VLOOKUP($E44,'Inflated Bid Prices After Tax'!$AL$15:$AS$115,7,FALSE),IF(W$4="LFO Diesel",VLOOKUP($E44,'Inflated Bid Prices After Tax'!$AL$15:$AS$115,8,FALSE),0)))))))</f>
        <v>0</v>
      </c>
      <c r="X44" s="567">
        <f>IF(W$4="Hydro",VLOOKUP($E44,'Inflated Bid Prices After Tax'!$AL$121:$AS$221,2,FALSE),IF(W$4="Solar",VLOOKUP($E44,'Inflated Bid Prices After Tax'!$AL$121:$AS$221,3,FALSE),IF(W$4="Biomass",VLOOKUP($E44,'Inflated Bid Prices After Tax'!$AL$121:$AS$221,4,FALSE),IF(W$4="Biodiesel",VLOOKUP($E44,'Inflated Bid Prices After Tax'!$AL$121:$AS$221,5,FALSE),IF(W$4="LNG",VLOOKUP($E44,'Inflated Bid Prices After Tax'!$AL$121:$AS$221,6,FALSE),IF(W$4="Bunker",VLOOKUP($E44,'Inflated Bid Prices After Tax'!$AL$121:$AS$221,7,FALSE),IF(W$4="LFO Diesel",VLOOKUP($E44,'Inflated Bid Prices After Tax'!$AL$121:$AS$221,8,FALSE),0)))))))</f>
        <v>0</v>
      </c>
      <c r="Y44" s="567">
        <f>IF($E44=0,0,IF(W$4="Hydro",HLOOKUP(W$4,'Inflated Bid Prices After Tax'!$B$224:$I$232,7,FALSE),IF(W$4="Solar",HLOOKUP(W$4,'Inflated Bid Prices After Tax'!$B$224:$I$232,7,FALSE),IF(W$4="Biomass",HLOOKUP(W$4,'Inflated Bid Prices After Tax'!$B$224:$I$232,7,FALSE),IF(W$4="Biodiesel",HLOOKUP(W$4,'Inflated Bid Prices After Tax'!$B$224:$I$232,7,FALSE),IF(W$4="LNG",HLOOKUP(W$4,'Inflated Bid Prices After Tax'!$B$224:$I$232,7,FALSE),IF(W$4="Bunker",HLOOKUP(W$4,'Inflated Bid Prices After Tax'!$B$224:$I$232,7,FALSE),IF(W$4="LFO Diesel",HLOOKUP(W$4,'Inflated Bid Prices After Tax'!$B$224:$I$232,7,FALSE),0))))))))</f>
        <v>0</v>
      </c>
      <c r="Z44" s="567">
        <f>IF($E44=0,0,IF(W$4="Hydro",HLOOKUP(W$4,'Inflated Bid Prices After Tax'!$B$234:$I$240,5,FALSE),IF(W$4="Solar",HLOOKUP(W$4,'Inflated Bid Prices After Tax'!$B$234:$I$240,5,FALSE),IF(W$4="Biomass",HLOOKUP(W$4,'Inflated Bid Prices After Tax'!$B$234:$I$240,5,FALSE),IF(W$4="Biodiesel",HLOOKUP(W$4,'Inflated Bid Prices After Tax'!$B$234:$I$240,5,FALSE),IF(W$4="LNG",HLOOKUP(W$4,'Inflated Bid Prices After Tax'!$B$234:$I$240,5,FALSE),IF(W$4="Bunker",HLOOKUP(W$4,'Inflated Bid Prices After Tax'!$B$234:$I$240,5,FALSE),IF(W$4="LFO Diesel",HLOOKUP(W$4,'Inflated Bid Prices After Tax'!$B$234:$I$240,5,FALSE),0))))))))</f>
        <v>0</v>
      </c>
      <c r="AA44" s="568">
        <f t="shared" si="21"/>
        <v>0</v>
      </c>
      <c r="AB44" s="139"/>
      <c r="AC44" s="686">
        <f>IF(AC$4="Hydro",VLOOKUP($F44,'Inflated Bid Prices After Tax'!$AL$15:$AS$115,2,FALSE),IF(AC$4="Solar",VLOOKUP($F44,'Inflated Bid Prices After Tax'!$AL$15:$AS$115,3,FALSE),IF(AC$4="Biomass",VLOOKUP($F44,'Inflated Bid Prices After Tax'!$AL$15:$AS$115,4,FALSE),IF(AC$4="Biodiesel",VLOOKUP($F44,'Inflated Bid Prices After Tax'!$AL$15:$AS$115,5,FALSE),IF(AC$4="LNG",VLOOKUP($F44,'Inflated Bid Prices After Tax'!$AL$15:$AS$115,6,FALSE),IF(AC$4="Bunker",VLOOKUP($F44,'Inflated Bid Prices After Tax'!$AL$15:$AS$115,7,FALSE),IF(AC$4="LFO Diesel",VLOOKUP($F44,'Inflated Bid Prices After Tax'!$AL$15:$AS$115,8,FALSE),0)))))))</f>
        <v>0</v>
      </c>
      <c r="AD44" s="687">
        <f>IF(AC$4="Hydro",VLOOKUP($F44,'Inflated Bid Prices After Tax'!$AL$121:$AS$221,2,FALSE),IF(AC$4="Solar",VLOOKUP($F44,'Inflated Bid Prices After Tax'!$AL$121:$AS$221,3,FALSE),IF(AC$4="Biomass",VLOOKUP($F44,'Inflated Bid Prices After Tax'!$AL$121:$AS$221,4,FALSE),IF(AC$4="Biodiesel",VLOOKUP($F44,'Inflated Bid Prices After Tax'!$AL$121:$AS$221,5,FALSE),IF(AC$4="LNG",VLOOKUP($F44,'Inflated Bid Prices After Tax'!$AL$121:$AS$221,6,FALSE),IF(AC$4="Bunker",VLOOKUP($F44,'Inflated Bid Prices After Tax'!$AL$121:$AS$221,7,FALSE),IF(AC$4="LFO Diesel",VLOOKUP($F44,'Inflated Bid Prices After Tax'!$AL$121:$AS$221,8,FALSE),0)))))))</f>
        <v>0</v>
      </c>
      <c r="AE44" s="687">
        <f>IF($F44=0,0,IF(AC$4="Hydro",HLOOKUP(AC$4,'Inflated Bid Prices After Tax'!$B$224:$I$232,7,FALSE),IF(AC$4="Solar",HLOOKUP(AC$4,'Inflated Bid Prices After Tax'!$B$224:$I$232,7,FALSE),IF(AC$4="Biomass",HLOOKUP(AC$4,'Inflated Bid Prices After Tax'!$B$224:$I$232,7,FALSE),IF(AC$4="Biodiesel",HLOOKUP(AC$4,'Inflated Bid Prices After Tax'!$B$224:$I$232,7,FALSE),IF(AC$4="LNG",HLOOKUP(AC$4,'Inflated Bid Prices After Tax'!$B$224:$I$232,7,FALSE),IF(AC$4="Bunker",HLOOKUP(AC$4,'Inflated Bid Prices After Tax'!$B$224:$I$232,7,FALSE),IF(AC$4="LFO Diesel",HLOOKUP(AC$4,'Inflated Bid Prices After Tax'!$B$224:$I$232,7,FALSE),0))))))))</f>
        <v>0</v>
      </c>
      <c r="AF44" s="687">
        <f>IF($F44=0,0,IF(AC$4="Hydro",HLOOKUP(AC$4,'Inflated Bid Prices After Tax'!$B$234:$I$240,5,FALSE),IF(AC$4="Solar",HLOOKUP(AC$4,'Inflated Bid Prices After Tax'!$B$234:$I$240,5,FALSE),IF(AC$4="Biomass",HLOOKUP(AC$4,'Inflated Bid Prices After Tax'!$B$234:$I$240,5,FALSE),IF(AC$4="Biodiesel",HLOOKUP(AC$4,'Inflated Bid Prices After Tax'!$B$234:$I$240,5,FALSE),IF(AC$4="LNG",HLOOKUP(AC$4,'Inflated Bid Prices After Tax'!$B$234:$I$240,5,FALSE),IF(AC$4="Bunker",HLOOKUP(AC$4,'Inflated Bid Prices After Tax'!$B$234:$I$240,5,FALSE),IF(AC$4="LFO Diesel",HLOOKUP(AC$4,'Inflated Bid Prices After Tax'!$B$234:$I$240,5,FALSE),0))))))))</f>
        <v>0</v>
      </c>
      <c r="AG44" s="688">
        <f t="shared" si="22"/>
        <v>0</v>
      </c>
      <c r="AH44" s="139"/>
      <c r="AI44" s="590">
        <f>IF(AI$4="Hydro",VLOOKUP($G44,'Inflated Bid Prices After Tax'!$AL$15:$AS$115,2,FALSE),IF(AI$4="Solar",VLOOKUP($G44,'Inflated Bid Prices After Tax'!$AL$15:$AS$115,3,FALSE),IF(AI$4="Biomass",VLOOKUP($G44,'Inflated Bid Prices After Tax'!$AL$15:$AS$115,4,FALSE),IF(AI$4="Biodiesel",VLOOKUP($G44,'Inflated Bid Prices After Tax'!$AL$15:$AS$115,5,FALSE),IF(AI$4="LNG",VLOOKUP($G44,'Inflated Bid Prices After Tax'!$AL$15:$AS$115,6,FALSE),IF(AI$4="Bunker",VLOOKUP($G44,'Inflated Bid Prices After Tax'!$AL$15:$AS$115,7,FALSE),IF(AI$4="LFO Diesel",VLOOKUP($G44,'Inflated Bid Prices After Tax'!$AL$15:$AS$115,8,FALSE),0)))))))</f>
        <v>0</v>
      </c>
      <c r="AJ44" s="591">
        <f>IF(AI$4="Hydro",VLOOKUP($G44,'Inflated Bid Prices After Tax'!$AL$121:$AS$221,2,FALSE),IF(AI$4="Solar",VLOOKUP($G44,'Inflated Bid Prices After Tax'!$AL$121:$AS$221,3,FALSE),IF(AI$4="Biomass",VLOOKUP($G44,'Inflated Bid Prices After Tax'!$AL$121:$AS$221,4,FALSE),IF(AI$4="Biodiesel",VLOOKUP($G44,'Inflated Bid Prices After Tax'!$AL$121:$AS$221,5,FALSE),IF(AI$4="LNG",VLOOKUP($G44,'Inflated Bid Prices After Tax'!$AL$121:$AS$221,6,FALSE),IF(AI$4="Bunker",VLOOKUP($G44,'Inflated Bid Prices After Tax'!$AL$121:$AS$221,7,FALSE),IF(AI$4="LFO Diesel",VLOOKUP($G44,'Inflated Bid Prices After Tax'!$AL$121:$AS$221,8,FALSE),0)))))))</f>
        <v>0</v>
      </c>
      <c r="AK44" s="591">
        <f>IF($G44=0,0,IF(AI$4="Hydro",HLOOKUP(AI$4,'Inflated Bid Prices After Tax'!$B$224:$I$232,7,FALSE),IF(AI$4="Solar",HLOOKUP(AI$4,'Inflated Bid Prices After Tax'!$B$224:$I$232,7,FALSE),IF(AI$4="Biomass",HLOOKUP(AI$4,'Inflated Bid Prices After Tax'!$B$224:$I$232,7,FALSE),IF(AI$4="Biodiesel",HLOOKUP(AI$4,'Inflated Bid Prices After Tax'!$B$224:$I$232,7,FALSE),IF(AI$4="LNG",HLOOKUP(AI$4,'Inflated Bid Prices After Tax'!$B$224:$I$232,7,FALSE),IF(AI$4="Bunker",HLOOKUP(AI$4,'Inflated Bid Prices After Tax'!$B$224:$I$232,7,FALSE),IF(AI$4="LFO Diesel",HLOOKUP(AI$4,'Inflated Bid Prices After Tax'!$B$224:$I$232,7,FALSE),0))))))))</f>
        <v>0</v>
      </c>
      <c r="AL44" s="591">
        <f>IF($G44=0,0,IF(AI$4="Hydro",HLOOKUP(AI$4,'Inflated Bid Prices After Tax'!$B$234:$I$240,5,FALSE),IF(AI$4="Solar",HLOOKUP(AI$4,'Inflated Bid Prices After Tax'!$B$234:$I$240,5,FALSE),IF(AI$4="Biomass",HLOOKUP(AI$4,'Inflated Bid Prices After Tax'!$B$234:$I$240,5,FALSE),IF(AI$4="Biodiesel",HLOOKUP(AI$4,'Inflated Bid Prices After Tax'!$B$234:$I$240,5,FALSE),IF(AI$4="LNG",HLOOKUP(AI$4,'Inflated Bid Prices After Tax'!$B$234:$I$240,5,FALSE),IF(AI$4="Bunker",HLOOKUP(AI$4,'Inflated Bid Prices After Tax'!$B$235:$I$240,5,FALSE),IF(AI$4="LFO Diesel",HLOOKUP(AI$4,'Inflated Bid Prices After Tax'!$B$234:$I$240,5,FALSE),0))))))))</f>
        <v>0</v>
      </c>
      <c r="AM44" s="592">
        <f t="shared" si="23"/>
        <v>0</v>
      </c>
      <c r="AN44" s="139"/>
      <c r="AO44" s="598">
        <f>IF(AO$4="Hydro",VLOOKUP($H44,'Inflated Bid Prices After Tax'!$AL$15:$AS$115,2,FALSE),IF(AO$4="Solar",VLOOKUP($H44,'Inflated Bid Prices After Tax'!$AL$15:$AS$115,3,FALSE),IF(AO$4="Biomass",VLOOKUP($H44,'Inflated Bid Prices After Tax'!$AL$15:$AS$115,4,FALSE),IF(AO$4="Biodiesel",VLOOKUP($H44,'Inflated Bid Prices After Tax'!$AL$15:$AS$115,5,FALSE),IF(AO$4="LNG",VLOOKUP($H44,'Inflated Bid Prices After Tax'!$AL$15:$AS$115,6,FALSE),IF(AO$4="Bunker",VLOOKUP($H44,'Inflated Bid Prices After Tax'!$AL$15:$AS$115,7,FALSE),IF(AO$4="LFO Diesel",VLOOKUP($H44,'Inflated Bid Prices After Tax'!$AL$15:$AS$115,8,FALSE),0)))))))</f>
        <v>0</v>
      </c>
      <c r="AP44" s="309">
        <f>IF(AO$4="Hydro",VLOOKUP($H44,'Inflated Bid Prices After Tax'!$AL$121:$AS$221,2,FALSE),IF(AO$4="Solar",VLOOKUP($H44,'Inflated Bid Prices After Tax'!$AL$121:$AS$221,3,FALSE),IF(AO$4="Biomass",VLOOKUP($H44,'Inflated Bid Prices After Tax'!$AL$121:$AS$221,4,FALSE),IF(AO$4="Biodiesel",VLOOKUP($H44,'Inflated Bid Prices After Tax'!$AL$121:$AS$221,5,FALSE),IF(AO$4="LNG",VLOOKUP($H44,'Inflated Bid Prices After Tax'!$AL$121:$AS$221,6,FALSE),IF(AO$4="Bunker",VLOOKUP($H44,'Inflated Bid Prices After Tax'!$AL$121:$AS$221,7,FALSE),IF(AO$4="LFO Diesel",VLOOKUP($H44,'Inflated Bid Prices After Tax'!$AL$121:$AS$221,8,FALSE),0)))))))</f>
        <v>0</v>
      </c>
      <c r="AQ44" s="309">
        <f>IF($H44=0,0,IF(AO$4="Hydro",HLOOKUP(AO$4,'Inflated Bid Prices After Tax'!$B$224:$I$232,7,FALSE),IF(AO$4="Solar",HLOOKUP(AO$4,'Inflated Bid Prices After Tax'!$B$224:$I$232,7,FALSE),IF(AO$4="Biomass",HLOOKUP(AO$4,'Inflated Bid Prices After Tax'!$B$224:$I$232,7,FALSE),IF(AO$4="Biodiesel",HLOOKUP(AO$4,'Inflated Bid Prices After Tax'!$B$224:$I$232,7,FALSE),IF(AO$4="LNG",HLOOKUP(AO$4,'Inflated Bid Prices After Tax'!$B$224:$I$232,7,FALSE),IF(AO$4="Bunker",HLOOKUP(AO$4,'Inflated Bid Prices After Tax'!$B$224:$I$232,7,FALSE),IF(AO$4="LFO Diesel",HLOOKUP(AO$4,'Inflated Bid Prices After Tax'!$B$224:$I$232,7,FALSE),0))))))))</f>
        <v>0</v>
      </c>
      <c r="AR44" s="309">
        <f>IF($H44=0,0,IF(AO$4="Hydro",HLOOKUP(AO$4,'Inflated Bid Prices After Tax'!$B$234:$I$240,5,FALSE),IF(AO$4="Solar",HLOOKUP(AO$4,'Inflated Bid Prices After Tax'!$B$234:$I$240,5,FALSE),IF(AO$4="Biomass",HLOOKUP(AO$4,'Inflated Bid Prices After Tax'!$B$234:$I$240,5,FALSE),IF(AO$4="Biodiesel",HLOOKUP(AO$4,'Inflated Bid Prices After Tax'!$B$234:$I$240,5,FALSE),IF(AO$4="LNG",HLOOKUP(AO$4,'Inflated Bid Prices After Tax'!$B$234:$I$240,5,FALSE),IF(AO$4="Bunker",HLOOKUP(AO$4,'Inflated Bid Prices After Tax'!$B$234:$I$240,5,FALSE),IF(AO$4="LFO Diesel",HLOOKUP(AO$4,'Inflated Bid Prices After Tax'!$B$234:$I$240,5,FALSE),0))))))))</f>
        <v>0</v>
      </c>
      <c r="AS44" s="298">
        <f t="shared" si="24"/>
        <v>0</v>
      </c>
      <c r="AT44" s="139"/>
      <c r="AU44" s="606">
        <f>IF(AU$4="Hydro",VLOOKUP($I44,'Inflated Bid Prices After Tax'!$AL$15:$AS$115,2,FALSE),IF(AU$4="Solar",VLOOKUP($I44,'Inflated Bid Prices After Tax'!$AL$15:$AS$115,3,FALSE),IF(AU$4="Biomass",VLOOKUP($I44,'Inflated Bid Prices After Tax'!$AL$15:$AS$115,4,FALSE),IF(AU$4="Biodiesel",VLOOKUP($I44,'Inflated Bid Prices After Tax'!$AL$15:$AS$115,5,FALSE),IF(AU$4="LNG",VLOOKUP($I44,'Inflated Bid Prices After Tax'!$AL$15:$AS$115,6,FALSE),IF(AU$4="Bunker",VLOOKUP($I44,'Inflated Bid Prices After Tax'!$AL$15:$AS$115,7,FALSE),IF(AU$4="LFO Diesel",VLOOKUP($I44,'Inflated Bid Prices After Tax'!$AL$15:$AS$115,8,FALSE),0)))))))</f>
        <v>0</v>
      </c>
      <c r="AV44" s="607">
        <f>IF(AU$4="Hydro",VLOOKUP($I44,'Inflated Bid Prices After Tax'!$AL$121:$AS$221,2,FALSE),IF(AU$4="Solar",VLOOKUP($I44,'Inflated Bid Prices After Tax'!$AL$121:$AS$221,3,FALSE),IF(AU$4="Biomass",VLOOKUP($I44,'Inflated Bid Prices After Tax'!$AL$121:$AS$221,4,FALSE),IF(AU$4="Biodiesel",VLOOKUP($I44,'Inflated Bid Prices After Tax'!$AL$121:$AS$221,5,FALSE),IF(AU$4="LNG",VLOOKUP($I44,'Inflated Bid Prices After Tax'!$AL$121:$AS$221,6,FALSE),IF(AU$4="Bunker",VLOOKUP($I44,'Inflated Bid Prices After Tax'!$AL$121:$AS$221,7,FALSE),IF(AU$4="LFO Diesel",VLOOKUP($I44,'Inflated Bid Prices After Tax'!$AL$121:$AS$221,8,FALSE),0)))))))</f>
        <v>0</v>
      </c>
      <c r="AW44" s="607">
        <f>IF($I44=0,0,IF(AU$4="Hydro",HLOOKUP(AU$4,'Inflated Bid Prices After Tax'!$B$224:$I$232,7,FALSE),IF(AU$4="Solar",HLOOKUP(AU$4,'Inflated Bid Prices After Tax'!$B$224:$I$232,4,FALSE),IF(AU$4="Biomass",HLOOKUP(AU$4,'Inflated Bid Prices After Tax'!$B$224:$I$232,7,FALSE),IF(AU$4="Biodiesel",HLOOKUP(AU$4,'Inflated Bid Prices After Tax'!$B$224:$I$232,7,FALSE),IF(AU$4="LNG",HLOOKUP(AU$4,'Inflated Bid Prices After Tax'!$B$224:$I$232,7,FALSE),IF(AU$4="Bunker",HLOOKUP(AU$4,'Inflated Bid Prices After Tax'!$B$224:$I$232,7,FALSE),IF(AU$4="LFO Diesel",HLOOKUP(AU$4,'Inflated Bid Prices After Tax'!$B$224:$I$232,7,FALSE),0))))))))</f>
        <v>0</v>
      </c>
      <c r="AX44" s="607">
        <f>IF($I44=0,0,IF(AU$4="Hydro",HLOOKUP(AU$4,'Inflated Bid Prices After Tax'!$B$234:$I$240,5,FALSE),IF(AU$4="Solar",HLOOKUP(AU$4,'Inflated Bid Prices After Tax'!$B$234:$I$240,5,FALSE),IF(AU$4="Biomass",HLOOKUP(AU$4,'Inflated Bid Prices After Tax'!$B$234:$I$240,5,FALSE),IF(AU$4="Biodiesel",HLOOKUP(AU$4,'Inflated Bid Prices After Tax'!$B$234:$I$240,5,FALSE),IF(AU$4="LNG",HLOOKUP(AU$4,'Inflated Bid Prices After Tax'!$B$234:$I$240,5,FALSE),IF(AU$4="Bunker",HLOOKUP(AU$4,'Inflated Bid Prices After Tax'!$B$234:$I$240,5,FALSE),IF(AU$4="LFO Diesel",HLOOKUP(AU$4,'Inflated Bid Prices After Tax'!$B$234:$I$240,5,FALSE),0))))))))</f>
        <v>0</v>
      </c>
      <c r="AY44" s="608">
        <f t="shared" si="25"/>
        <v>0</v>
      </c>
      <c r="AZ44" s="139"/>
      <c r="BA44" s="106"/>
      <c r="BB44" s="648" t="s">
        <v>45</v>
      </c>
      <c r="BC44" s="658">
        <f>IF(C44=0,O44,O44*'Available Energy and Dispatch'!N54*1000)</f>
        <v>0</v>
      </c>
      <c r="BD44" s="658">
        <f>IF(D44=0,U44,U44*'Available Energy and Dispatch'!O54*1000)</f>
        <v>0</v>
      </c>
      <c r="BE44" s="658">
        <f>IF(E44=0,AA44,AA44*'Available Energy and Dispatch'!P54*1000)</f>
        <v>0</v>
      </c>
      <c r="BF44" s="658">
        <f>IF(F44=0,AG44,AG44*'Available Energy and Dispatch'!Q54*1000)</f>
        <v>0</v>
      </c>
      <c r="BG44" s="658">
        <f>IF(G44=0,AM44,AM44*'Available Energy and Dispatch'!R54*1000)</f>
        <v>0</v>
      </c>
      <c r="BH44" s="658">
        <f>IF(H44=0,AS44,AS44*'Available Energy and Dispatch'!S54*1000)</f>
        <v>0</v>
      </c>
      <c r="BI44" s="658">
        <f>IF(I44=0,AY44,AY44*'Available Energy and Dispatch'!T54*1000)</f>
        <v>0</v>
      </c>
      <c r="BJ44" s="664">
        <f t="shared" si="18"/>
        <v>0</v>
      </c>
      <c r="BK44" s="655"/>
    </row>
    <row r="45" spans="2:63" x14ac:dyDescent="0.25">
      <c r="B45" s="530" t="s">
        <v>46</v>
      </c>
      <c r="C45" s="523">
        <f>ROUND(IFERROR(('Available Energy and Dispatch'!N55/((IF(C$5="Solar",(SUMIFS('Dependable Capacity'!$F$9:$F$14,'Dependable Capacity'!$C$9:$C$14,$B$36)*'Available Energy and Dispatch'!$C55),HLOOKUP(C$5,'Dependable Capacity'!$I$3:$P$9,5,FALSE)*'Available Energy and Dispatch'!$C55))))/C$6,0),2)</f>
        <v>0</v>
      </c>
      <c r="D45" s="523">
        <f>ROUND(IFERROR(('Available Energy and Dispatch'!O55/((IF(D$5="Solar",(SUMIFS('Dependable Capacity'!$F$9:$F$14,'Dependable Capacity'!$C$9:$C$14,$B$36)*'Available Energy and Dispatch'!$C55),HLOOKUP(D$5,'Dependable Capacity'!$I$3:$P$9,5,FALSE)*'Available Energy and Dispatch'!$C55))))/D$6,0),2)</f>
        <v>0</v>
      </c>
      <c r="E45" s="523">
        <f>ROUND(IFERROR(('Available Energy and Dispatch'!P55/((IF(E$5="Solar",(SUMIFS('Dependable Capacity'!$F$9:$F$14,'Dependable Capacity'!$C$9:$C$14,$B$36)*'Available Energy and Dispatch'!$C55),HLOOKUP(E$5,'Dependable Capacity'!$I$3:$P$9,5,FALSE)*'Available Energy and Dispatch'!$C55))))/E$6,0),2)</f>
        <v>0</v>
      </c>
      <c r="F45" s="523">
        <f>ROUND(IFERROR(('Available Energy and Dispatch'!Q55/((IF(F$5="Solar",(SUMIFS('Dependable Capacity'!$F$9:$F$14,'Dependable Capacity'!$C$9:$C$14,$B$36)*'Available Energy and Dispatch'!$C55),HLOOKUP(F$5,'Dependable Capacity'!$I$3:$P$9,5,FALSE)*'Available Energy and Dispatch'!$C55))))/F$6,0),2)</f>
        <v>0</v>
      </c>
      <c r="G45" s="523">
        <f>ROUND(IFERROR(('Available Energy and Dispatch'!R55/((IF(G$5="Solar",(SUMIFS('Dependable Capacity'!$F$9:$F$14,'Dependable Capacity'!$C$9:$C$14,$B$36)*'Available Energy and Dispatch'!$C55),HLOOKUP(G$5,'Dependable Capacity'!$I$3:$P$9,5,FALSE)*'Available Energy and Dispatch'!$C55))))/G$6,0),2)</f>
        <v>0</v>
      </c>
      <c r="H45" s="523">
        <f>ROUND(IFERROR(('Available Energy and Dispatch'!S55/((IF(H$5="Solar",(SUMIFS('Dependable Capacity'!$F$9:$F$14,'Dependable Capacity'!$C$9:$C$14,$B$36)*'Available Energy and Dispatch'!$C55),HLOOKUP(H$5,'Dependable Capacity'!$I$3:$P$9,5,FALSE)*'Available Energy and Dispatch'!$C55))))/H$6,0),2)</f>
        <v>0</v>
      </c>
      <c r="I45" s="524">
        <f>ROUND(IFERROR(('Available Energy and Dispatch'!T55/((IF(I$5="Solar",(SUMIFS('Dependable Capacity'!$F$9:$F$14,'Dependable Capacity'!$C$9:$C$14,$B$36)*'Available Energy and Dispatch'!$C55),HLOOKUP(I$5,'Dependable Capacity'!$I$3:$P$9,5,FALSE)*'Available Energy and Dispatch'!$C55))))/I$6,0),2)</f>
        <v>0</v>
      </c>
      <c r="J45" s="106"/>
      <c r="K45" s="542">
        <f>IF(K$4="Hydro",VLOOKUP($C45,'Inflated Bid Prices After Tax'!$AL$15:$AS$115,2,FALSE),IF(K$4="Solar",VLOOKUP($C45,'Inflated Bid Prices After Tax'!$AL$15:$AS$115,3,FALSE),IF(K$4="Biomass",VLOOKUP($C45,'Inflated Bid Prices After Tax'!$AL$15:$AS$115,4,FALSE),IF(K$4="Biodiesel",VLOOKUP($C45,'Inflated Bid Prices After Tax'!$AL$15:$AS$115,5,FALSE),IF(K$4="LNG",VLOOKUP($C45,'Inflated Bid Prices After Tax'!$AL$15:$AS$115,6,FALSE),IF(K$4="Bunker",VLOOKUP($C45,'Inflated Bid Prices After Tax'!$AL$15:$AS$115,7,FALSE),IF(K$4="LFO Diesel",VLOOKUP($C45,'Inflated Bid Prices After Tax'!$AL$15:$AS$115,8,FALSE),0)))))))</f>
        <v>0</v>
      </c>
      <c r="L45" s="543">
        <f>IF(K$4="Hydro",VLOOKUP($C45,'Inflated Bid Prices After Tax'!$AL$121:$AS$221,2,FALSE),IF(K$4="Solar",VLOOKUP($C45,'Inflated Bid Prices After Tax'!$AL$121:$AS$221,3,FALSE),IF(K$4="Biomass",VLOOKUP($C45,'Inflated Bid Prices After Tax'!$AL$121:$AS$221,4,FALSE),IF(K$4="Biodiesel",VLOOKUP($C45,'Inflated Bid Prices After Tax'!$AL$121:$AS$221,5,FALSE),IF(K$4="LNG",VLOOKUP($C45,'Inflated Bid Prices After Tax'!$AL$121:$AS$221,6,FALSE),IF(K$4="Bunker",VLOOKUP($C45,'Inflated Bid Prices After Tax'!$AL$121:$AS$221,7,FALSE),IF(K$4="LFO Diesel",VLOOKUP($C45,'Inflated Bid Prices After Tax'!$AL$121:$AS$221,8,FALSE),0)))))))</f>
        <v>0</v>
      </c>
      <c r="M45" s="543">
        <f>IF($C45=0,0,IF(K$4="Hydro",HLOOKUP(K$4,'Inflated Bid Prices After Tax'!$B$224:$I$232,7,FALSE),IF(K$4="Solar",HLOOKUP(K$4,'Inflated Bid Prices After Tax'!$B$224:$I$232,7,FALSE),IF(K$4="Biomass",HLOOKUP(K$4,'Inflated Bid Prices After Tax'!$B$224:$I$232,7,FALSE),IF(K$4="Biodiesel",HLOOKUP(K$4,'Inflated Bid Prices After Tax'!$B$224:$I$232,7,FALSE),IF(K$4="LNG",HLOOKUP(K$4,'Inflated Bid Prices After Tax'!$B$224:$I$232,7,FALSE),IF(K$4="Bunker",HLOOKUP(K$4,'Inflated Bid Prices After Tax'!$B$224:$I$232,7,FALSE),IF(K$4="LFO Diesel",HLOOKUP(K$4,'Inflated Bid Prices After Tax'!$B$224:$I$232,7,FALSE),0))))))))</f>
        <v>0</v>
      </c>
      <c r="N45" s="543">
        <f>IF($C45=0,0,IF(K$4="Hydro",HLOOKUP(K$4,'Inflated Bid Prices After Tax'!$B$234:$I$240,5,FALSE),IF(K$4="Solar",HLOOKUP(K$4,'Inflated Bid Prices After Tax'!$B$234:$I$240,5,FALSE),IF(K$4="Biomass",HLOOKUP(K$4,'Inflated Bid Prices After Tax'!$B$234:$I$240,5,FALSE),IF(K$4="Biodiesel",HLOOKUP(K$4,'Inflated Bid Prices After Tax'!$B$234:$I$240,5,FALSE),IF(K$4="LNG",HLOOKUP(K$4,'Inflated Bid Prices After Tax'!$B$234:$I$240,5,FALSE),IF(K$4="Bunker",HLOOKUP(K$4,'Inflated Bid Prices After Tax'!$B$234:$I$240,5,FALSE),IF(K$4="LFO Diesel",HLOOKUP(K$4,'Inflated Bid Prices After Tax'!$B$234:$I$240,5,FALSE),0))))))))</f>
        <v>0</v>
      </c>
      <c r="O45" s="544">
        <f t="shared" si="19"/>
        <v>0</v>
      </c>
      <c r="P45" s="139"/>
      <c r="Q45" s="606">
        <f>IF(Q$4="Hydro",VLOOKUP($D45,'Inflated Bid Prices After Tax'!$AL$15:$AS$115,2,FALSE),IF(Q$4="Solar",VLOOKUP($D45,'Inflated Bid Prices After Tax'!$AL$15:$AS$115,3,FALSE),IF(Q$4="Biomass",VLOOKUP($D45,'Inflated Bid Prices After Tax'!$AL$15:$AS$115,4,FALSE),IF(Q$4="Biodiesel",VLOOKUP($D45,'Inflated Bid Prices After Tax'!$AL$15:$AS$115,5,FALSE),IF(Q$4="LNG",VLOOKUP($D45,'Inflated Bid Prices After Tax'!$AL$15:$AS$115,6,FALSE),IF(Q$4="Bunker",VLOOKUP($D45,'Inflated Bid Prices After Tax'!$AL$15:$AS$115,7,FALSE),IF(Q$4="LFO Diesel",VLOOKUP($D45,'Inflated Bid Prices After Tax'!$AL$15:$AS$115,8,FALSE),0)))))))</f>
        <v>0</v>
      </c>
      <c r="R45" s="607">
        <f>IF(Q$4="Hydro",VLOOKUP($D45,'Inflated Bid Prices After Tax'!$AL$121:$AS$221,2,FALSE),IF(Q$4="Solar",VLOOKUP($D45,'Inflated Bid Prices After Tax'!$AL$121:$AS$221,3,FALSE),IF(Q$4="Biomass",VLOOKUP($D45,'Inflated Bid Prices After Tax'!$AL$121:$AS$221,4,FALSE),IF(Q$4="Biodiesel",VLOOKUP($D45,'Inflated Bid Prices After Tax'!$AL$121:$AS$221,5,FALSE),IF(Q$4="LNG",VLOOKUP($D45,'Inflated Bid Prices After Tax'!$AL$121:$AS$221,6,FALSE),IF(Q$4="Bunker",VLOOKUP($D45,'Inflated Bid Prices After Tax'!$AL$121:$AS$221,7,FALSE),IF(Q$4="LFO Diesel",VLOOKUP($D45,'Inflated Bid Prices After Tax'!$AL$121:$AS$221,8,FALSE),0)))))))</f>
        <v>0</v>
      </c>
      <c r="S45" s="607">
        <f>IF($D45=0,0,IF(Q$4="Hydro",HLOOKUP(Q$4,'Inflated Bid Prices After Tax'!$B$224:$I$232,7,FALSE),IF(Q$4="Solar",HLOOKUP(Q$4,'Inflated Bid Prices After Tax'!$B$224:$I$232,7,FALSE),IF(Q$4="Biomass",HLOOKUP(Q$4,'Inflated Bid Prices After Tax'!$B$224:$I$232,7,FALSE),IF(Q$4="Biodiesel",HLOOKUP(Q$4,'Inflated Bid Prices After Tax'!$B$224:$I$232,7,FALSE),IF(Q$4="LNG",HLOOKUP(Q$4,'Inflated Bid Prices After Tax'!$B$224:$I$232,7,FALSE),IF(Q$4="Bunker",HLOOKUP(Q$4,'Inflated Bid Prices After Tax'!$B$224:$I$232,7,FALSE),IF(Q$4="LFO Diesel",HLOOKUP(Q$4,'Inflated Bid Prices After Tax'!$B$224:$I$232,7,FALSE),0))))))))</f>
        <v>0</v>
      </c>
      <c r="T45" s="607">
        <f>IF($D45=0,0,IF(Q$4="Hydro",HLOOKUP(Q$4,'Inflated Bid Prices After Tax'!$B$234:$I$240,5,FALSE),IF(Q$4="Solar",HLOOKUP(Q$4,'Inflated Bid Prices After Tax'!$B$234:$I$240,5,FALSE),IF(Q$4="Biomass",HLOOKUP(Q$4,'Inflated Bid Prices After Tax'!$B$234:$I$240,5,FALSE),IF(Q$4="Biodiesel",HLOOKUP(Q$4,'Inflated Bid Prices After Tax'!$B$234:$I$240,5,FALSE),IF(Q$4="LNG",HLOOKUP(Q$4,'Inflated Bid Prices After Tax'!$B$234:$I$240,5,FALSE),IF(Q$4="Bunker",HLOOKUP(Q$4,'Inflated Bid Prices After Tax'!$B$234:$I$240,5,FALSE),IF(Q$4="LFO Diesel",HLOOKUP(Q$4,'Inflated Bid Prices After Tax'!$B$234:$I$240,5,FALSE),0))))))))</f>
        <v>0</v>
      </c>
      <c r="U45" s="608">
        <f t="shared" si="20"/>
        <v>0</v>
      </c>
      <c r="V45" s="139"/>
      <c r="W45" s="566">
        <f>IF(W$4="Hydro",VLOOKUP($E45,'Inflated Bid Prices After Tax'!$AL$15:$AS$115,2,FALSE),IF(W$4="Solar",VLOOKUP($E45,'Inflated Bid Prices After Tax'!$AL$15:$AS$115,3,FALSE),IF(W$4="Biomass",VLOOKUP($E45,'Inflated Bid Prices After Tax'!$AL$15:$AS$115,4,FALSE),IF(W$4="Biodiesel",VLOOKUP($E45,'Inflated Bid Prices After Tax'!$AL$15:$AS$115,5,FALSE),IF(W$4="LNG",VLOOKUP($E45,'Inflated Bid Prices After Tax'!$AL$15:$AS$115,6,FALSE),IF(W$4="Bunker",VLOOKUP($E45,'Inflated Bid Prices After Tax'!$AL$15:$AS$115,7,FALSE),IF(W$4="LFO Diesel",VLOOKUP($E45,'Inflated Bid Prices After Tax'!$AL$15:$AS$115,8,FALSE),0)))))))</f>
        <v>0</v>
      </c>
      <c r="X45" s="567">
        <f>IF(W$4="Hydro",VLOOKUP($E45,'Inflated Bid Prices After Tax'!$AL$121:$AS$221,2,FALSE),IF(W$4="Solar",VLOOKUP($E45,'Inflated Bid Prices After Tax'!$AL$121:$AS$221,3,FALSE),IF(W$4="Biomass",VLOOKUP($E45,'Inflated Bid Prices After Tax'!$AL$121:$AS$221,4,FALSE),IF(W$4="Biodiesel",VLOOKUP($E45,'Inflated Bid Prices After Tax'!$AL$121:$AS$221,5,FALSE),IF(W$4="LNG",VLOOKUP($E45,'Inflated Bid Prices After Tax'!$AL$121:$AS$221,6,FALSE),IF(W$4="Bunker",VLOOKUP($E45,'Inflated Bid Prices After Tax'!$AL$121:$AS$221,7,FALSE),IF(W$4="LFO Diesel",VLOOKUP($E45,'Inflated Bid Prices After Tax'!$AL$121:$AS$221,8,FALSE),0)))))))</f>
        <v>0</v>
      </c>
      <c r="Y45" s="567">
        <f>IF($E45=0,0,IF(W$4="Hydro",HLOOKUP(W$4,'Inflated Bid Prices After Tax'!$B$224:$I$232,7,FALSE),IF(W$4="Solar",HLOOKUP(W$4,'Inflated Bid Prices After Tax'!$B$224:$I$232,7,FALSE),IF(W$4="Biomass",HLOOKUP(W$4,'Inflated Bid Prices After Tax'!$B$224:$I$232,7,FALSE),IF(W$4="Biodiesel",HLOOKUP(W$4,'Inflated Bid Prices After Tax'!$B$224:$I$232,7,FALSE),IF(W$4="LNG",HLOOKUP(W$4,'Inflated Bid Prices After Tax'!$B$224:$I$232,7,FALSE),IF(W$4="Bunker",HLOOKUP(W$4,'Inflated Bid Prices After Tax'!$B$224:$I$232,7,FALSE),IF(W$4="LFO Diesel",HLOOKUP(W$4,'Inflated Bid Prices After Tax'!$B$224:$I$232,7,FALSE),0))))))))</f>
        <v>0</v>
      </c>
      <c r="Z45" s="567">
        <f>IF($E45=0,0,IF(W$4="Hydro",HLOOKUP(W$4,'Inflated Bid Prices After Tax'!$B$234:$I$240,5,FALSE),IF(W$4="Solar",HLOOKUP(W$4,'Inflated Bid Prices After Tax'!$B$234:$I$240,5,FALSE),IF(W$4="Biomass",HLOOKUP(W$4,'Inflated Bid Prices After Tax'!$B$234:$I$240,5,FALSE),IF(W$4="Biodiesel",HLOOKUP(W$4,'Inflated Bid Prices After Tax'!$B$234:$I$240,5,FALSE),IF(W$4="LNG",HLOOKUP(W$4,'Inflated Bid Prices After Tax'!$B$234:$I$240,5,FALSE),IF(W$4="Bunker",HLOOKUP(W$4,'Inflated Bid Prices After Tax'!$B$234:$I$240,5,FALSE),IF(W$4="LFO Diesel",HLOOKUP(W$4,'Inflated Bid Prices After Tax'!$B$234:$I$240,5,FALSE),0))))))))</f>
        <v>0</v>
      </c>
      <c r="AA45" s="568">
        <f t="shared" si="21"/>
        <v>0</v>
      </c>
      <c r="AB45" s="139"/>
      <c r="AC45" s="686">
        <f>IF(AC$4="Hydro",VLOOKUP($F45,'Inflated Bid Prices After Tax'!$AL$15:$AS$115,2,FALSE),IF(AC$4="Solar",VLOOKUP($F45,'Inflated Bid Prices After Tax'!$AL$15:$AS$115,3,FALSE),IF(AC$4="Biomass",VLOOKUP($F45,'Inflated Bid Prices After Tax'!$AL$15:$AS$115,4,FALSE),IF(AC$4="Biodiesel",VLOOKUP($F45,'Inflated Bid Prices After Tax'!$AL$15:$AS$115,5,FALSE),IF(AC$4="LNG",VLOOKUP($F45,'Inflated Bid Prices After Tax'!$AL$15:$AS$115,6,FALSE),IF(AC$4="Bunker",VLOOKUP($F45,'Inflated Bid Prices After Tax'!$AL$15:$AS$115,7,FALSE),IF(AC$4="LFO Diesel",VLOOKUP($F45,'Inflated Bid Prices After Tax'!$AL$15:$AS$115,8,FALSE),0)))))))</f>
        <v>0</v>
      </c>
      <c r="AD45" s="687">
        <f>IF(AC$4="Hydro",VLOOKUP($F45,'Inflated Bid Prices After Tax'!$AL$121:$AS$221,2,FALSE),IF(AC$4="Solar",VLOOKUP($F45,'Inflated Bid Prices After Tax'!$AL$121:$AS$221,3,FALSE),IF(AC$4="Biomass",VLOOKUP($F45,'Inflated Bid Prices After Tax'!$AL$121:$AS$221,4,FALSE),IF(AC$4="Biodiesel",VLOOKUP($F45,'Inflated Bid Prices After Tax'!$AL$121:$AS$221,5,FALSE),IF(AC$4="LNG",VLOOKUP($F45,'Inflated Bid Prices After Tax'!$AL$121:$AS$221,6,FALSE),IF(AC$4="Bunker",VLOOKUP($F45,'Inflated Bid Prices After Tax'!$AL$121:$AS$221,7,FALSE),IF(AC$4="LFO Diesel",VLOOKUP($F45,'Inflated Bid Prices After Tax'!$AL$121:$AS$221,8,FALSE),0)))))))</f>
        <v>0</v>
      </c>
      <c r="AE45" s="687">
        <f>IF($F45=0,0,IF(AC$4="Hydro",HLOOKUP(AC$4,'Inflated Bid Prices After Tax'!$B$224:$I$232,7,FALSE),IF(AC$4="Solar",HLOOKUP(AC$4,'Inflated Bid Prices After Tax'!$B$224:$I$232,7,FALSE),IF(AC$4="Biomass",HLOOKUP(AC$4,'Inflated Bid Prices After Tax'!$B$224:$I$232,7,FALSE),IF(AC$4="Biodiesel",HLOOKUP(AC$4,'Inflated Bid Prices After Tax'!$B$224:$I$232,7,FALSE),IF(AC$4="LNG",HLOOKUP(AC$4,'Inflated Bid Prices After Tax'!$B$224:$I$232,7,FALSE),IF(AC$4="Bunker",HLOOKUP(AC$4,'Inflated Bid Prices After Tax'!$B$224:$I$232,7,FALSE),IF(AC$4="LFO Diesel",HLOOKUP(AC$4,'Inflated Bid Prices After Tax'!$B$224:$I$232,7,FALSE),0))))))))</f>
        <v>0</v>
      </c>
      <c r="AF45" s="687">
        <f>IF($F45=0,0,IF(AC$4="Hydro",HLOOKUP(AC$4,'Inflated Bid Prices After Tax'!$B$234:$I$240,5,FALSE),IF(AC$4="Solar",HLOOKUP(AC$4,'Inflated Bid Prices After Tax'!$B$234:$I$240,5,FALSE),IF(AC$4="Biomass",HLOOKUP(AC$4,'Inflated Bid Prices After Tax'!$B$234:$I$240,5,FALSE),IF(AC$4="Biodiesel",HLOOKUP(AC$4,'Inflated Bid Prices After Tax'!$B$234:$I$240,5,FALSE),IF(AC$4="LNG",HLOOKUP(AC$4,'Inflated Bid Prices After Tax'!$B$234:$I$240,5,FALSE),IF(AC$4="Bunker",HLOOKUP(AC$4,'Inflated Bid Prices After Tax'!$B$234:$I$240,5,FALSE),IF(AC$4="LFO Diesel",HLOOKUP(AC$4,'Inflated Bid Prices After Tax'!$B$234:$I$240,5,FALSE),0))))))))</f>
        <v>0</v>
      </c>
      <c r="AG45" s="688">
        <f t="shared" si="22"/>
        <v>0</v>
      </c>
      <c r="AH45" s="139"/>
      <c r="AI45" s="590">
        <f>IF(AI$4="Hydro",VLOOKUP($G45,'Inflated Bid Prices After Tax'!$AL$15:$AS$115,2,FALSE),IF(AI$4="Solar",VLOOKUP($G45,'Inflated Bid Prices After Tax'!$AL$15:$AS$115,3,FALSE),IF(AI$4="Biomass",VLOOKUP($G45,'Inflated Bid Prices After Tax'!$AL$15:$AS$115,4,FALSE),IF(AI$4="Biodiesel",VLOOKUP($G45,'Inflated Bid Prices After Tax'!$AL$15:$AS$115,5,FALSE),IF(AI$4="LNG",VLOOKUP($G45,'Inflated Bid Prices After Tax'!$AL$15:$AS$115,6,FALSE),IF(AI$4="Bunker",VLOOKUP($G45,'Inflated Bid Prices After Tax'!$AL$15:$AS$115,7,FALSE),IF(AI$4="LFO Diesel",VLOOKUP($G45,'Inflated Bid Prices After Tax'!$AL$15:$AS$115,8,FALSE),0)))))))</f>
        <v>0</v>
      </c>
      <c r="AJ45" s="591">
        <f>IF(AI$4="Hydro",VLOOKUP($G45,'Inflated Bid Prices After Tax'!$AL$121:$AS$221,2,FALSE),IF(AI$4="Solar",VLOOKUP($G45,'Inflated Bid Prices After Tax'!$AL$121:$AS$221,3,FALSE),IF(AI$4="Biomass",VLOOKUP($G45,'Inflated Bid Prices After Tax'!$AL$121:$AS$221,4,FALSE),IF(AI$4="Biodiesel",VLOOKUP($G45,'Inflated Bid Prices After Tax'!$AL$121:$AS$221,5,FALSE),IF(AI$4="LNG",VLOOKUP($G45,'Inflated Bid Prices After Tax'!$AL$121:$AS$221,6,FALSE),IF(AI$4="Bunker",VLOOKUP($G45,'Inflated Bid Prices After Tax'!$AL$121:$AS$221,7,FALSE),IF(AI$4="LFO Diesel",VLOOKUP($G45,'Inflated Bid Prices After Tax'!$AL$121:$AS$221,8,FALSE),0)))))))</f>
        <v>0</v>
      </c>
      <c r="AK45" s="591">
        <f>IF($G45=0,0,IF(AI$4="Hydro",HLOOKUP(AI$4,'Inflated Bid Prices After Tax'!$B$224:$I$232,7,FALSE),IF(AI$4="Solar",HLOOKUP(AI$4,'Inflated Bid Prices After Tax'!$B$224:$I$232,7,FALSE),IF(AI$4="Biomass",HLOOKUP(AI$4,'Inflated Bid Prices After Tax'!$B$224:$I$232,7,FALSE),IF(AI$4="Biodiesel",HLOOKUP(AI$4,'Inflated Bid Prices After Tax'!$B$224:$I$232,7,FALSE),IF(AI$4="LNG",HLOOKUP(AI$4,'Inflated Bid Prices After Tax'!$B$224:$I$232,7,FALSE),IF(AI$4="Bunker",HLOOKUP(AI$4,'Inflated Bid Prices After Tax'!$B$224:$I$232,7,FALSE),IF(AI$4="LFO Diesel",HLOOKUP(AI$4,'Inflated Bid Prices After Tax'!$B$224:$I$232,7,FALSE),0))))))))</f>
        <v>0</v>
      </c>
      <c r="AL45" s="591">
        <f>IF($G45=0,0,IF(AI$4="Hydro",HLOOKUP(AI$4,'Inflated Bid Prices After Tax'!$B$234:$I$240,5,FALSE),IF(AI$4="Solar",HLOOKUP(AI$4,'Inflated Bid Prices After Tax'!$B$234:$I$240,5,FALSE),IF(AI$4="Biomass",HLOOKUP(AI$4,'Inflated Bid Prices After Tax'!$B$234:$I$240,5,FALSE),IF(AI$4="Biodiesel",HLOOKUP(AI$4,'Inflated Bid Prices After Tax'!$B$234:$I$240,5,FALSE),IF(AI$4="LNG",HLOOKUP(AI$4,'Inflated Bid Prices After Tax'!$B$234:$I$240,5,FALSE),IF(AI$4="Bunker",HLOOKUP(AI$4,'Inflated Bid Prices After Tax'!$B$235:$I$240,5,FALSE),IF(AI$4="LFO Diesel",HLOOKUP(AI$4,'Inflated Bid Prices After Tax'!$B$234:$I$240,5,FALSE),0))))))))</f>
        <v>0</v>
      </c>
      <c r="AM45" s="592">
        <f t="shared" si="23"/>
        <v>0</v>
      </c>
      <c r="AN45" s="139"/>
      <c r="AO45" s="598">
        <f>IF(AO$4="Hydro",VLOOKUP($H45,'Inflated Bid Prices After Tax'!$AL$15:$AS$115,2,FALSE),IF(AO$4="Solar",VLOOKUP($H45,'Inflated Bid Prices After Tax'!$AL$15:$AS$115,3,FALSE),IF(AO$4="Biomass",VLOOKUP($H45,'Inflated Bid Prices After Tax'!$AL$15:$AS$115,4,FALSE),IF(AO$4="Biodiesel",VLOOKUP($H45,'Inflated Bid Prices After Tax'!$AL$15:$AS$115,5,FALSE),IF(AO$4="LNG",VLOOKUP($H45,'Inflated Bid Prices After Tax'!$AL$15:$AS$115,6,FALSE),IF(AO$4="Bunker",VLOOKUP($H45,'Inflated Bid Prices After Tax'!$AL$15:$AS$115,7,FALSE),IF(AO$4="LFO Diesel",VLOOKUP($H45,'Inflated Bid Prices After Tax'!$AL$15:$AS$115,8,FALSE),0)))))))</f>
        <v>0</v>
      </c>
      <c r="AP45" s="309">
        <f>IF(AO$4="Hydro",VLOOKUP($H45,'Inflated Bid Prices After Tax'!$AL$121:$AS$221,2,FALSE),IF(AO$4="Solar",VLOOKUP($H45,'Inflated Bid Prices After Tax'!$AL$121:$AS$221,3,FALSE),IF(AO$4="Biomass",VLOOKUP($H45,'Inflated Bid Prices After Tax'!$AL$121:$AS$221,4,FALSE),IF(AO$4="Biodiesel",VLOOKUP($H45,'Inflated Bid Prices After Tax'!$AL$121:$AS$221,5,FALSE),IF(AO$4="LNG",VLOOKUP($H45,'Inflated Bid Prices After Tax'!$AL$121:$AS$221,6,FALSE),IF(AO$4="Bunker",VLOOKUP($H45,'Inflated Bid Prices After Tax'!$AL$121:$AS$221,7,FALSE),IF(AO$4="LFO Diesel",VLOOKUP($H45,'Inflated Bid Prices After Tax'!$AL$121:$AS$221,8,FALSE),0)))))))</f>
        <v>0</v>
      </c>
      <c r="AQ45" s="309">
        <f>IF($H45=0,0,IF(AO$4="Hydro",HLOOKUP(AO$4,'Inflated Bid Prices After Tax'!$B$224:$I$232,7,FALSE),IF(AO$4="Solar",HLOOKUP(AO$4,'Inflated Bid Prices After Tax'!$B$224:$I$232,7,FALSE),IF(AO$4="Biomass",HLOOKUP(AO$4,'Inflated Bid Prices After Tax'!$B$224:$I$232,7,FALSE),IF(AO$4="Biodiesel",HLOOKUP(AO$4,'Inflated Bid Prices After Tax'!$B$224:$I$232,7,FALSE),IF(AO$4="LNG",HLOOKUP(AO$4,'Inflated Bid Prices After Tax'!$B$224:$I$232,7,FALSE),IF(AO$4="Bunker",HLOOKUP(AO$4,'Inflated Bid Prices After Tax'!$B$224:$I$232,7,FALSE),IF(AO$4="LFO Diesel",HLOOKUP(AO$4,'Inflated Bid Prices After Tax'!$B$224:$I$232,7,FALSE),0))))))))</f>
        <v>0</v>
      </c>
      <c r="AR45" s="309">
        <f>IF($H45=0,0,IF(AO$4="Hydro",HLOOKUP(AO$4,'Inflated Bid Prices After Tax'!$B$234:$I$240,5,FALSE),IF(AO$4="Solar",HLOOKUP(AO$4,'Inflated Bid Prices After Tax'!$B$234:$I$240,5,FALSE),IF(AO$4="Biomass",HLOOKUP(AO$4,'Inflated Bid Prices After Tax'!$B$234:$I$240,5,FALSE),IF(AO$4="Biodiesel",HLOOKUP(AO$4,'Inflated Bid Prices After Tax'!$B$234:$I$240,5,FALSE),IF(AO$4="LNG",HLOOKUP(AO$4,'Inflated Bid Prices After Tax'!$B$234:$I$240,5,FALSE),IF(AO$4="Bunker",HLOOKUP(AO$4,'Inflated Bid Prices After Tax'!$B$234:$I$240,5,FALSE),IF(AO$4="LFO Diesel",HLOOKUP(AO$4,'Inflated Bid Prices After Tax'!$B$234:$I$240,5,FALSE),0))))))))</f>
        <v>0</v>
      </c>
      <c r="AS45" s="298">
        <f t="shared" si="24"/>
        <v>0</v>
      </c>
      <c r="AT45" s="139"/>
      <c r="AU45" s="606">
        <f>IF(AU$4="Hydro",VLOOKUP($I45,'Inflated Bid Prices After Tax'!$AL$15:$AS$115,2,FALSE),IF(AU$4="Solar",VLOOKUP($I45,'Inflated Bid Prices After Tax'!$AL$15:$AS$115,3,FALSE),IF(AU$4="Biomass",VLOOKUP($I45,'Inflated Bid Prices After Tax'!$AL$15:$AS$115,4,FALSE),IF(AU$4="Biodiesel",VLOOKUP($I45,'Inflated Bid Prices After Tax'!$AL$15:$AS$115,5,FALSE),IF(AU$4="LNG",VLOOKUP($I45,'Inflated Bid Prices After Tax'!$AL$15:$AS$115,6,FALSE),IF(AU$4="Bunker",VLOOKUP($I45,'Inflated Bid Prices After Tax'!$AL$15:$AS$115,7,FALSE),IF(AU$4="LFO Diesel",VLOOKUP($I45,'Inflated Bid Prices After Tax'!$AL$15:$AS$115,8,FALSE),0)))))))</f>
        <v>0</v>
      </c>
      <c r="AV45" s="607">
        <f>IF(AU$4="Hydro",VLOOKUP($I45,'Inflated Bid Prices After Tax'!$AL$121:$AS$221,2,FALSE),IF(AU$4="Solar",VLOOKUP($I45,'Inflated Bid Prices After Tax'!$AL$121:$AS$221,3,FALSE),IF(AU$4="Biomass",VLOOKUP($I45,'Inflated Bid Prices After Tax'!$AL$121:$AS$221,4,FALSE),IF(AU$4="Biodiesel",VLOOKUP($I45,'Inflated Bid Prices After Tax'!$AL$121:$AS$221,5,FALSE),IF(AU$4="LNG",VLOOKUP($I45,'Inflated Bid Prices After Tax'!$AL$121:$AS$221,6,FALSE),IF(AU$4="Bunker",VLOOKUP($I45,'Inflated Bid Prices After Tax'!$AL$121:$AS$221,7,FALSE),IF(AU$4="LFO Diesel",VLOOKUP($I45,'Inflated Bid Prices After Tax'!$AL$121:$AS$221,8,FALSE),0)))))))</f>
        <v>0</v>
      </c>
      <c r="AW45" s="607">
        <f>IF($I45=0,0,IF(AU$4="Hydro",HLOOKUP(AU$4,'Inflated Bid Prices After Tax'!$B$224:$I$232,7,FALSE),IF(AU$4="Solar",HLOOKUP(AU$4,'Inflated Bid Prices After Tax'!$B$224:$I$232,4,FALSE),IF(AU$4="Biomass",HLOOKUP(AU$4,'Inflated Bid Prices After Tax'!$B$224:$I$232,7,FALSE),IF(AU$4="Biodiesel",HLOOKUP(AU$4,'Inflated Bid Prices After Tax'!$B$224:$I$232,7,FALSE),IF(AU$4="LNG",HLOOKUP(AU$4,'Inflated Bid Prices After Tax'!$B$224:$I$232,7,FALSE),IF(AU$4="Bunker",HLOOKUP(AU$4,'Inflated Bid Prices After Tax'!$B$224:$I$232,7,FALSE),IF(AU$4="LFO Diesel",HLOOKUP(AU$4,'Inflated Bid Prices After Tax'!$B$224:$I$232,7,FALSE),0))))))))</f>
        <v>0</v>
      </c>
      <c r="AX45" s="607">
        <f>IF($I45=0,0,IF(AU$4="Hydro",HLOOKUP(AU$4,'Inflated Bid Prices After Tax'!$B$234:$I$240,5,FALSE),IF(AU$4="Solar",HLOOKUP(AU$4,'Inflated Bid Prices After Tax'!$B$234:$I$240,5,FALSE),IF(AU$4="Biomass",HLOOKUP(AU$4,'Inflated Bid Prices After Tax'!$B$234:$I$240,5,FALSE),IF(AU$4="Biodiesel",HLOOKUP(AU$4,'Inflated Bid Prices After Tax'!$B$234:$I$240,5,FALSE),IF(AU$4="LNG",HLOOKUP(AU$4,'Inflated Bid Prices After Tax'!$B$234:$I$240,5,FALSE),IF(AU$4="Bunker",HLOOKUP(AU$4,'Inflated Bid Prices After Tax'!$B$234:$I$240,5,FALSE),IF(AU$4="LFO Diesel",HLOOKUP(AU$4,'Inflated Bid Prices After Tax'!$B$234:$I$240,5,FALSE),0))))))))</f>
        <v>0</v>
      </c>
      <c r="AY45" s="608">
        <f t="shared" si="25"/>
        <v>0</v>
      </c>
      <c r="AZ45" s="139"/>
      <c r="BA45" s="106"/>
      <c r="BB45" s="648" t="s">
        <v>46</v>
      </c>
      <c r="BC45" s="658">
        <f>IF(C45=0,O45,O45*'Available Energy and Dispatch'!N55*1000)</f>
        <v>0</v>
      </c>
      <c r="BD45" s="658">
        <f>IF(D45=0,U45,U45*'Available Energy and Dispatch'!O55*1000)</f>
        <v>0</v>
      </c>
      <c r="BE45" s="658">
        <f>IF(E45=0,AA45,AA45*'Available Energy and Dispatch'!P55*1000)</f>
        <v>0</v>
      </c>
      <c r="BF45" s="658">
        <f>IF(F45=0,AG45,AG45*'Available Energy and Dispatch'!Q55*1000)</f>
        <v>0</v>
      </c>
      <c r="BG45" s="658">
        <f>IF(G45=0,AM45,AM45*'Available Energy and Dispatch'!R55*1000)</f>
        <v>0</v>
      </c>
      <c r="BH45" s="658">
        <f>IF(H45=0,AS45,AS45*'Available Energy and Dispatch'!S55*1000)</f>
        <v>0</v>
      </c>
      <c r="BI45" s="658">
        <f>IF(I45=0,AY45,AY45*'Available Energy and Dispatch'!T55*1000)</f>
        <v>0</v>
      </c>
      <c r="BJ45" s="664">
        <f t="shared" si="18"/>
        <v>0</v>
      </c>
      <c r="BK45" s="655"/>
    </row>
    <row r="46" spans="2:63" x14ac:dyDescent="0.25">
      <c r="B46" s="530" t="s">
        <v>47</v>
      </c>
      <c r="C46" s="523">
        <f>ROUND(IFERROR(('Available Energy and Dispatch'!N56/((IF(C$5="Solar",(SUMIFS('Dependable Capacity'!$F$9:$F$14,'Dependable Capacity'!$C$9:$C$14,$B$36)*'Available Energy and Dispatch'!$C56),HLOOKUP(C$5,'Dependable Capacity'!$I$3:$P$9,5,FALSE)*'Available Energy and Dispatch'!$C56))))/C$6,0),2)</f>
        <v>0</v>
      </c>
      <c r="D46" s="523">
        <f>ROUND(IFERROR(('Available Energy and Dispatch'!O56/((IF(D$5="Solar",(SUMIFS('Dependable Capacity'!$F$9:$F$14,'Dependable Capacity'!$C$9:$C$14,$B$36)*'Available Energy and Dispatch'!$C56),HLOOKUP(D$5,'Dependable Capacity'!$I$3:$P$9,5,FALSE)*'Available Energy and Dispatch'!$C56))))/D$6,0),2)</f>
        <v>0</v>
      </c>
      <c r="E46" s="523">
        <f>ROUND(IFERROR(('Available Energy and Dispatch'!P56/((IF(E$5="Solar",(SUMIFS('Dependable Capacity'!$F$9:$F$14,'Dependable Capacity'!$C$9:$C$14,$B$36)*'Available Energy and Dispatch'!$C56),HLOOKUP(E$5,'Dependable Capacity'!$I$3:$P$9,5,FALSE)*'Available Energy and Dispatch'!$C56))))/E$6,0),2)</f>
        <v>0</v>
      </c>
      <c r="F46" s="523">
        <f>ROUND(IFERROR(('Available Energy and Dispatch'!Q56/((IF(F$5="Solar",(SUMIFS('Dependable Capacity'!$F$9:$F$14,'Dependable Capacity'!$C$9:$C$14,$B$36)*'Available Energy and Dispatch'!$C56),HLOOKUP(F$5,'Dependable Capacity'!$I$3:$P$9,5,FALSE)*'Available Energy and Dispatch'!$C56))))/F$6,0),2)</f>
        <v>0</v>
      </c>
      <c r="G46" s="523">
        <f>ROUND(IFERROR(('Available Energy and Dispatch'!R56/((IF(G$5="Solar",(SUMIFS('Dependable Capacity'!$F$9:$F$14,'Dependable Capacity'!$C$9:$C$14,$B$36)*'Available Energy and Dispatch'!$C56),HLOOKUP(G$5,'Dependable Capacity'!$I$3:$P$9,5,FALSE)*'Available Energy and Dispatch'!$C56))))/G$6,0),2)</f>
        <v>0</v>
      </c>
      <c r="H46" s="523">
        <f>ROUND(IFERROR(('Available Energy and Dispatch'!S56/((IF(H$5="Solar",(SUMIFS('Dependable Capacity'!$F$9:$F$14,'Dependable Capacity'!$C$9:$C$14,$B$36)*'Available Energy and Dispatch'!$C56),HLOOKUP(H$5,'Dependable Capacity'!$I$3:$P$9,5,FALSE)*'Available Energy and Dispatch'!$C56))))/H$6,0),2)</f>
        <v>0</v>
      </c>
      <c r="I46" s="524">
        <f>ROUND(IFERROR(('Available Energy and Dispatch'!T56/((IF(I$5="Solar",(SUMIFS('Dependable Capacity'!$F$9:$F$14,'Dependable Capacity'!$C$9:$C$14,$B$36)*'Available Energy and Dispatch'!$C56),HLOOKUP(I$5,'Dependable Capacity'!$I$3:$P$9,5,FALSE)*'Available Energy and Dispatch'!$C56))))/I$6,0),2)</f>
        <v>0</v>
      </c>
      <c r="J46" s="106"/>
      <c r="K46" s="542">
        <f>IF(K$4="Hydro",VLOOKUP($C46,'Inflated Bid Prices After Tax'!$AL$15:$AS$115,2,FALSE),IF(K$4="Solar",VLOOKUP($C46,'Inflated Bid Prices After Tax'!$AL$15:$AS$115,3,FALSE),IF(K$4="Biomass",VLOOKUP($C46,'Inflated Bid Prices After Tax'!$AL$15:$AS$115,4,FALSE),IF(K$4="Biodiesel",VLOOKUP($C46,'Inflated Bid Prices After Tax'!$AL$15:$AS$115,5,FALSE),IF(K$4="LNG",VLOOKUP($C46,'Inflated Bid Prices After Tax'!$AL$15:$AS$115,6,FALSE),IF(K$4="Bunker",VLOOKUP($C46,'Inflated Bid Prices After Tax'!$AL$15:$AS$115,7,FALSE),IF(K$4="LFO Diesel",VLOOKUP($C46,'Inflated Bid Prices After Tax'!$AL$15:$AS$115,8,FALSE),0)))))))</f>
        <v>0</v>
      </c>
      <c r="L46" s="543">
        <f>IF(K$4="Hydro",VLOOKUP($C46,'Inflated Bid Prices After Tax'!$AL$121:$AS$221,2,FALSE),IF(K$4="Solar",VLOOKUP($C46,'Inflated Bid Prices After Tax'!$AL$121:$AS$221,3,FALSE),IF(K$4="Biomass",VLOOKUP($C46,'Inflated Bid Prices After Tax'!$AL$121:$AS$221,4,FALSE),IF(K$4="Biodiesel",VLOOKUP($C46,'Inflated Bid Prices After Tax'!$AL$121:$AS$221,5,FALSE),IF(K$4="LNG",VLOOKUP($C46,'Inflated Bid Prices After Tax'!$AL$121:$AS$221,6,FALSE),IF(K$4="Bunker",VLOOKUP($C46,'Inflated Bid Prices After Tax'!$AL$121:$AS$221,7,FALSE),IF(K$4="LFO Diesel",VLOOKUP($C46,'Inflated Bid Prices After Tax'!$AL$121:$AS$221,8,FALSE),0)))))))</f>
        <v>0</v>
      </c>
      <c r="M46" s="543">
        <f>IF($C46=0,0,IF(K$4="Hydro",HLOOKUP(K$4,'Inflated Bid Prices After Tax'!$B$224:$I$232,7,FALSE),IF(K$4="Solar",HLOOKUP(K$4,'Inflated Bid Prices After Tax'!$B$224:$I$232,7,FALSE),IF(K$4="Biomass",HLOOKUP(K$4,'Inflated Bid Prices After Tax'!$B$224:$I$232,7,FALSE),IF(K$4="Biodiesel",HLOOKUP(K$4,'Inflated Bid Prices After Tax'!$B$224:$I$232,7,FALSE),IF(K$4="LNG",HLOOKUP(K$4,'Inflated Bid Prices After Tax'!$B$224:$I$232,7,FALSE),IF(K$4="Bunker",HLOOKUP(K$4,'Inflated Bid Prices After Tax'!$B$224:$I$232,7,FALSE),IF(K$4="LFO Diesel",HLOOKUP(K$4,'Inflated Bid Prices After Tax'!$B$224:$I$232,7,FALSE),0))))))))</f>
        <v>0</v>
      </c>
      <c r="N46" s="543">
        <f>IF($C46=0,0,IF(K$4="Hydro",HLOOKUP(K$4,'Inflated Bid Prices After Tax'!$B$234:$I$240,5,FALSE),IF(K$4="Solar",HLOOKUP(K$4,'Inflated Bid Prices After Tax'!$B$234:$I$240,5,FALSE),IF(K$4="Biomass",HLOOKUP(K$4,'Inflated Bid Prices After Tax'!$B$234:$I$240,5,FALSE),IF(K$4="Biodiesel",HLOOKUP(K$4,'Inflated Bid Prices After Tax'!$B$234:$I$240,5,FALSE),IF(K$4="LNG",HLOOKUP(K$4,'Inflated Bid Prices After Tax'!$B$234:$I$240,5,FALSE),IF(K$4="Bunker",HLOOKUP(K$4,'Inflated Bid Prices After Tax'!$B$234:$I$240,5,FALSE),IF(K$4="LFO Diesel",HLOOKUP(K$4,'Inflated Bid Prices After Tax'!$B$234:$I$240,5,FALSE),0))))))))</f>
        <v>0</v>
      </c>
      <c r="O46" s="544">
        <f t="shared" si="19"/>
        <v>0</v>
      </c>
      <c r="P46" s="139"/>
      <c r="Q46" s="606">
        <f>IF(Q$4="Hydro",VLOOKUP($D46,'Inflated Bid Prices After Tax'!$AL$15:$AS$115,2,FALSE),IF(Q$4="Solar",VLOOKUP($D46,'Inflated Bid Prices After Tax'!$AL$15:$AS$115,3,FALSE),IF(Q$4="Biomass",VLOOKUP($D46,'Inflated Bid Prices After Tax'!$AL$15:$AS$115,4,FALSE),IF(Q$4="Biodiesel",VLOOKUP($D46,'Inflated Bid Prices After Tax'!$AL$15:$AS$115,5,FALSE),IF(Q$4="LNG",VLOOKUP($D46,'Inflated Bid Prices After Tax'!$AL$15:$AS$115,6,FALSE),IF(Q$4="Bunker",VLOOKUP($D46,'Inflated Bid Prices After Tax'!$AL$15:$AS$115,7,FALSE),IF(Q$4="LFO Diesel",VLOOKUP($D46,'Inflated Bid Prices After Tax'!$AL$15:$AS$115,8,FALSE),0)))))))</f>
        <v>0</v>
      </c>
      <c r="R46" s="607">
        <f>IF(Q$4="Hydro",VLOOKUP($D46,'Inflated Bid Prices After Tax'!$AL$121:$AS$221,2,FALSE),IF(Q$4="Solar",VLOOKUP($D46,'Inflated Bid Prices After Tax'!$AL$121:$AS$221,3,FALSE),IF(Q$4="Biomass",VLOOKUP($D46,'Inflated Bid Prices After Tax'!$AL$121:$AS$221,4,FALSE),IF(Q$4="Biodiesel",VLOOKUP($D46,'Inflated Bid Prices After Tax'!$AL$121:$AS$221,5,FALSE),IF(Q$4="LNG",VLOOKUP($D46,'Inflated Bid Prices After Tax'!$AL$121:$AS$221,6,FALSE),IF(Q$4="Bunker",VLOOKUP($D46,'Inflated Bid Prices After Tax'!$AL$121:$AS$221,7,FALSE),IF(Q$4="LFO Diesel",VLOOKUP($D46,'Inflated Bid Prices After Tax'!$AL$121:$AS$221,8,FALSE),0)))))))</f>
        <v>0</v>
      </c>
      <c r="S46" s="607">
        <f>IF($D46=0,0,IF(Q$4="Hydro",HLOOKUP(Q$4,'Inflated Bid Prices After Tax'!$B$224:$I$232,7,FALSE),IF(Q$4="Solar",HLOOKUP(Q$4,'Inflated Bid Prices After Tax'!$B$224:$I$232,7,FALSE),IF(Q$4="Biomass",HLOOKUP(Q$4,'Inflated Bid Prices After Tax'!$B$224:$I$232,7,FALSE),IF(Q$4="Biodiesel",HLOOKUP(Q$4,'Inflated Bid Prices After Tax'!$B$224:$I$232,7,FALSE),IF(Q$4="LNG",HLOOKUP(Q$4,'Inflated Bid Prices After Tax'!$B$224:$I$232,7,FALSE),IF(Q$4="Bunker",HLOOKUP(Q$4,'Inflated Bid Prices After Tax'!$B$224:$I$232,7,FALSE),IF(Q$4="LFO Diesel",HLOOKUP(Q$4,'Inflated Bid Prices After Tax'!$B$224:$I$232,7,FALSE),0))))))))</f>
        <v>0</v>
      </c>
      <c r="T46" s="607">
        <f>IF($D46=0,0,IF(Q$4="Hydro",HLOOKUP(Q$4,'Inflated Bid Prices After Tax'!$B$234:$I$240,5,FALSE),IF(Q$4="Solar",HLOOKUP(Q$4,'Inflated Bid Prices After Tax'!$B$234:$I$240,5,FALSE),IF(Q$4="Biomass",HLOOKUP(Q$4,'Inflated Bid Prices After Tax'!$B$234:$I$240,5,FALSE),IF(Q$4="Biodiesel",HLOOKUP(Q$4,'Inflated Bid Prices After Tax'!$B$234:$I$240,5,FALSE),IF(Q$4="LNG",HLOOKUP(Q$4,'Inflated Bid Prices After Tax'!$B$234:$I$240,5,FALSE),IF(Q$4="Bunker",HLOOKUP(Q$4,'Inflated Bid Prices After Tax'!$B$234:$I$240,5,FALSE),IF(Q$4="LFO Diesel",HLOOKUP(Q$4,'Inflated Bid Prices After Tax'!$B$234:$I$240,5,FALSE),0))))))))</f>
        <v>0</v>
      </c>
      <c r="U46" s="608">
        <f t="shared" si="20"/>
        <v>0</v>
      </c>
      <c r="V46" s="139"/>
      <c r="W46" s="566">
        <f>IF(W$4="Hydro",VLOOKUP($E46,'Inflated Bid Prices After Tax'!$AL$15:$AS$115,2,FALSE),IF(W$4="Solar",VLOOKUP($E46,'Inflated Bid Prices After Tax'!$AL$15:$AS$115,3,FALSE),IF(W$4="Biomass",VLOOKUP($E46,'Inflated Bid Prices After Tax'!$AL$15:$AS$115,4,FALSE),IF(W$4="Biodiesel",VLOOKUP($E46,'Inflated Bid Prices After Tax'!$AL$15:$AS$115,5,FALSE),IF(W$4="LNG",VLOOKUP($E46,'Inflated Bid Prices After Tax'!$AL$15:$AS$115,6,FALSE),IF(W$4="Bunker",VLOOKUP($E46,'Inflated Bid Prices After Tax'!$AL$15:$AS$115,7,FALSE),IF(W$4="LFO Diesel",VLOOKUP($E46,'Inflated Bid Prices After Tax'!$AL$15:$AS$115,8,FALSE),0)))))))</f>
        <v>0</v>
      </c>
      <c r="X46" s="567">
        <f>IF(W$4="Hydro",VLOOKUP($E46,'Inflated Bid Prices After Tax'!$AL$121:$AS$221,2,FALSE),IF(W$4="Solar",VLOOKUP($E46,'Inflated Bid Prices After Tax'!$AL$121:$AS$221,3,FALSE),IF(W$4="Biomass",VLOOKUP($E46,'Inflated Bid Prices After Tax'!$AL$121:$AS$221,4,FALSE),IF(W$4="Biodiesel",VLOOKUP($E46,'Inflated Bid Prices After Tax'!$AL$121:$AS$221,5,FALSE),IF(W$4="LNG",VLOOKUP($E46,'Inflated Bid Prices After Tax'!$AL$121:$AS$221,6,FALSE),IF(W$4="Bunker",VLOOKUP($E46,'Inflated Bid Prices After Tax'!$AL$121:$AS$221,7,FALSE),IF(W$4="LFO Diesel",VLOOKUP($E46,'Inflated Bid Prices After Tax'!$AL$121:$AS$221,8,FALSE),0)))))))</f>
        <v>0</v>
      </c>
      <c r="Y46" s="567">
        <f>IF($E46=0,0,IF(W$4="Hydro",HLOOKUP(W$4,'Inflated Bid Prices After Tax'!$B$224:$I$232,7,FALSE),IF(W$4="Solar",HLOOKUP(W$4,'Inflated Bid Prices After Tax'!$B$224:$I$232,7,FALSE),IF(W$4="Biomass",HLOOKUP(W$4,'Inflated Bid Prices After Tax'!$B$224:$I$232,7,FALSE),IF(W$4="Biodiesel",HLOOKUP(W$4,'Inflated Bid Prices After Tax'!$B$224:$I$232,7,FALSE),IF(W$4="LNG",HLOOKUP(W$4,'Inflated Bid Prices After Tax'!$B$224:$I$232,7,FALSE),IF(W$4="Bunker",HLOOKUP(W$4,'Inflated Bid Prices After Tax'!$B$224:$I$232,7,FALSE),IF(W$4="LFO Diesel",HLOOKUP(W$4,'Inflated Bid Prices After Tax'!$B$224:$I$232,7,FALSE),0))))))))</f>
        <v>0</v>
      </c>
      <c r="Z46" s="567">
        <f>IF($E46=0,0,IF(W$4="Hydro",HLOOKUP(W$4,'Inflated Bid Prices After Tax'!$B$234:$I$240,5,FALSE),IF(W$4="Solar",HLOOKUP(W$4,'Inflated Bid Prices After Tax'!$B$234:$I$240,5,FALSE),IF(W$4="Biomass",HLOOKUP(W$4,'Inflated Bid Prices After Tax'!$B$234:$I$240,5,FALSE),IF(W$4="Biodiesel",HLOOKUP(W$4,'Inflated Bid Prices After Tax'!$B$234:$I$240,5,FALSE),IF(W$4="LNG",HLOOKUP(W$4,'Inflated Bid Prices After Tax'!$B$234:$I$240,5,FALSE),IF(W$4="Bunker",HLOOKUP(W$4,'Inflated Bid Prices After Tax'!$B$234:$I$240,5,FALSE),IF(W$4="LFO Diesel",HLOOKUP(W$4,'Inflated Bid Prices After Tax'!$B$234:$I$240,5,FALSE),0))))))))</f>
        <v>0</v>
      </c>
      <c r="AA46" s="568">
        <f t="shared" si="21"/>
        <v>0</v>
      </c>
      <c r="AB46" s="139"/>
      <c r="AC46" s="686">
        <f>IF(AC$4="Hydro",VLOOKUP($F46,'Inflated Bid Prices After Tax'!$AL$15:$AS$115,2,FALSE),IF(AC$4="Solar",VLOOKUP($F46,'Inflated Bid Prices After Tax'!$AL$15:$AS$115,3,FALSE),IF(AC$4="Biomass",VLOOKUP($F46,'Inflated Bid Prices After Tax'!$AL$15:$AS$115,4,FALSE),IF(AC$4="Biodiesel",VLOOKUP($F46,'Inflated Bid Prices After Tax'!$AL$15:$AS$115,5,FALSE),IF(AC$4="LNG",VLOOKUP($F46,'Inflated Bid Prices After Tax'!$AL$15:$AS$115,6,FALSE),IF(AC$4="Bunker",VLOOKUP($F46,'Inflated Bid Prices After Tax'!$AL$15:$AS$115,7,FALSE),IF(AC$4="LFO Diesel",VLOOKUP($F46,'Inflated Bid Prices After Tax'!$AL$15:$AS$115,8,FALSE),0)))))))</f>
        <v>0</v>
      </c>
      <c r="AD46" s="687">
        <f>IF(AC$4="Hydro",VLOOKUP($F46,'Inflated Bid Prices After Tax'!$AL$121:$AS$221,2,FALSE),IF(AC$4="Solar",VLOOKUP($F46,'Inflated Bid Prices After Tax'!$AL$121:$AS$221,3,FALSE),IF(AC$4="Biomass",VLOOKUP($F46,'Inflated Bid Prices After Tax'!$AL$121:$AS$221,4,FALSE),IF(AC$4="Biodiesel",VLOOKUP($F46,'Inflated Bid Prices After Tax'!$AL$121:$AS$221,5,FALSE),IF(AC$4="LNG",VLOOKUP($F46,'Inflated Bid Prices After Tax'!$AL$121:$AS$221,6,FALSE),IF(AC$4="Bunker",VLOOKUP($F46,'Inflated Bid Prices After Tax'!$AL$121:$AS$221,7,FALSE),IF(AC$4="LFO Diesel",VLOOKUP($F46,'Inflated Bid Prices After Tax'!$AL$121:$AS$221,8,FALSE),0)))))))</f>
        <v>0</v>
      </c>
      <c r="AE46" s="687">
        <f>IF($F46=0,0,IF(AC$4="Hydro",HLOOKUP(AC$4,'Inflated Bid Prices After Tax'!$B$224:$I$232,7,FALSE),IF(AC$4="Solar",HLOOKUP(AC$4,'Inflated Bid Prices After Tax'!$B$224:$I$232,7,FALSE),IF(AC$4="Biomass",HLOOKUP(AC$4,'Inflated Bid Prices After Tax'!$B$224:$I$232,7,FALSE),IF(AC$4="Biodiesel",HLOOKUP(AC$4,'Inflated Bid Prices After Tax'!$B$224:$I$232,7,FALSE),IF(AC$4="LNG",HLOOKUP(AC$4,'Inflated Bid Prices After Tax'!$B$224:$I$232,7,FALSE),IF(AC$4="Bunker",HLOOKUP(AC$4,'Inflated Bid Prices After Tax'!$B$224:$I$232,7,FALSE),IF(AC$4="LFO Diesel",HLOOKUP(AC$4,'Inflated Bid Prices After Tax'!$B$224:$I$232,7,FALSE),0))))))))</f>
        <v>0</v>
      </c>
      <c r="AF46" s="687">
        <f>IF($F46=0,0,IF(AC$4="Hydro",HLOOKUP(AC$4,'Inflated Bid Prices After Tax'!$B$234:$I$240,5,FALSE),IF(AC$4="Solar",HLOOKUP(AC$4,'Inflated Bid Prices After Tax'!$B$234:$I$240,5,FALSE),IF(AC$4="Biomass",HLOOKUP(AC$4,'Inflated Bid Prices After Tax'!$B$234:$I$240,5,FALSE),IF(AC$4="Biodiesel",HLOOKUP(AC$4,'Inflated Bid Prices After Tax'!$B$234:$I$240,5,FALSE),IF(AC$4="LNG",HLOOKUP(AC$4,'Inflated Bid Prices After Tax'!$B$234:$I$240,5,FALSE),IF(AC$4="Bunker",HLOOKUP(AC$4,'Inflated Bid Prices After Tax'!$B$234:$I$240,5,FALSE),IF(AC$4="LFO Diesel",HLOOKUP(AC$4,'Inflated Bid Prices After Tax'!$B$234:$I$240,5,FALSE),0))))))))</f>
        <v>0</v>
      </c>
      <c r="AG46" s="688">
        <f t="shared" si="22"/>
        <v>0</v>
      </c>
      <c r="AH46" s="139"/>
      <c r="AI46" s="590">
        <f>IF(AI$4="Hydro",VLOOKUP($G46,'Inflated Bid Prices After Tax'!$AL$15:$AS$115,2,FALSE),IF(AI$4="Solar",VLOOKUP($G46,'Inflated Bid Prices After Tax'!$AL$15:$AS$115,3,FALSE),IF(AI$4="Biomass",VLOOKUP($G46,'Inflated Bid Prices After Tax'!$AL$15:$AS$115,4,FALSE),IF(AI$4="Biodiesel",VLOOKUP($G46,'Inflated Bid Prices After Tax'!$AL$15:$AS$115,5,FALSE),IF(AI$4="LNG",VLOOKUP($G46,'Inflated Bid Prices After Tax'!$AL$15:$AS$115,6,FALSE),IF(AI$4="Bunker",VLOOKUP($G46,'Inflated Bid Prices After Tax'!$AL$15:$AS$115,7,FALSE),IF(AI$4="LFO Diesel",VLOOKUP($G46,'Inflated Bid Prices After Tax'!$AL$15:$AS$115,8,FALSE),0)))))))</f>
        <v>0</v>
      </c>
      <c r="AJ46" s="591">
        <f>IF(AI$4="Hydro",VLOOKUP($G46,'Inflated Bid Prices After Tax'!$AL$121:$AS$221,2,FALSE),IF(AI$4="Solar",VLOOKUP($G46,'Inflated Bid Prices After Tax'!$AL$121:$AS$221,3,FALSE),IF(AI$4="Biomass",VLOOKUP($G46,'Inflated Bid Prices After Tax'!$AL$121:$AS$221,4,FALSE),IF(AI$4="Biodiesel",VLOOKUP($G46,'Inflated Bid Prices After Tax'!$AL$121:$AS$221,5,FALSE),IF(AI$4="LNG",VLOOKUP($G46,'Inflated Bid Prices After Tax'!$AL$121:$AS$221,6,FALSE),IF(AI$4="Bunker",VLOOKUP($G46,'Inflated Bid Prices After Tax'!$AL$121:$AS$221,7,FALSE),IF(AI$4="LFO Diesel",VLOOKUP($G46,'Inflated Bid Prices After Tax'!$AL$121:$AS$221,8,FALSE),0)))))))</f>
        <v>0</v>
      </c>
      <c r="AK46" s="591">
        <f>IF($G46=0,0,IF(AI$4="Hydro",HLOOKUP(AI$4,'Inflated Bid Prices After Tax'!$B$224:$I$232,7,FALSE),IF(AI$4="Solar",HLOOKUP(AI$4,'Inflated Bid Prices After Tax'!$B$224:$I$232,7,FALSE),IF(AI$4="Biomass",HLOOKUP(AI$4,'Inflated Bid Prices After Tax'!$B$224:$I$232,7,FALSE),IF(AI$4="Biodiesel",HLOOKUP(AI$4,'Inflated Bid Prices After Tax'!$B$224:$I$232,7,FALSE),IF(AI$4="LNG",HLOOKUP(AI$4,'Inflated Bid Prices After Tax'!$B$224:$I$232,7,FALSE),IF(AI$4="Bunker",HLOOKUP(AI$4,'Inflated Bid Prices After Tax'!$B$224:$I$232,7,FALSE),IF(AI$4="LFO Diesel",HLOOKUP(AI$4,'Inflated Bid Prices After Tax'!$B$224:$I$232,7,FALSE),0))))))))</f>
        <v>0</v>
      </c>
      <c r="AL46" s="591">
        <f>IF($G46=0,0,IF(AI$4="Hydro",HLOOKUP(AI$4,'Inflated Bid Prices After Tax'!$B$234:$I$240,5,FALSE),IF(AI$4="Solar",HLOOKUP(AI$4,'Inflated Bid Prices After Tax'!$B$234:$I$240,5,FALSE),IF(AI$4="Biomass",HLOOKUP(AI$4,'Inflated Bid Prices After Tax'!$B$234:$I$240,5,FALSE),IF(AI$4="Biodiesel",HLOOKUP(AI$4,'Inflated Bid Prices After Tax'!$B$234:$I$240,5,FALSE),IF(AI$4="LNG",HLOOKUP(AI$4,'Inflated Bid Prices After Tax'!$B$234:$I$240,5,FALSE),IF(AI$4="Bunker",HLOOKUP(AI$4,'Inflated Bid Prices After Tax'!$B$235:$I$240,5,FALSE),IF(AI$4="LFO Diesel",HLOOKUP(AI$4,'Inflated Bid Prices After Tax'!$B$234:$I$240,5,FALSE),0))))))))</f>
        <v>0</v>
      </c>
      <c r="AM46" s="592">
        <f t="shared" si="23"/>
        <v>0</v>
      </c>
      <c r="AN46" s="139"/>
      <c r="AO46" s="598">
        <f>IF(AO$4="Hydro",VLOOKUP($H46,'Inflated Bid Prices After Tax'!$AL$15:$AS$115,2,FALSE),IF(AO$4="Solar",VLOOKUP($H46,'Inflated Bid Prices After Tax'!$AL$15:$AS$115,3,FALSE),IF(AO$4="Biomass",VLOOKUP($H46,'Inflated Bid Prices After Tax'!$AL$15:$AS$115,4,FALSE),IF(AO$4="Biodiesel",VLOOKUP($H46,'Inflated Bid Prices After Tax'!$AL$15:$AS$115,5,FALSE),IF(AO$4="LNG",VLOOKUP($H46,'Inflated Bid Prices After Tax'!$AL$15:$AS$115,6,FALSE),IF(AO$4="Bunker",VLOOKUP($H46,'Inflated Bid Prices After Tax'!$AL$15:$AS$115,7,FALSE),IF(AO$4="LFO Diesel",VLOOKUP($H46,'Inflated Bid Prices After Tax'!$AL$15:$AS$115,8,FALSE),0)))))))</f>
        <v>0</v>
      </c>
      <c r="AP46" s="309">
        <f>IF(AO$4="Hydro",VLOOKUP($H46,'Inflated Bid Prices After Tax'!$AL$121:$AS$221,2,FALSE),IF(AO$4="Solar",VLOOKUP($H46,'Inflated Bid Prices After Tax'!$AL$121:$AS$221,3,FALSE),IF(AO$4="Biomass",VLOOKUP($H46,'Inflated Bid Prices After Tax'!$AL$121:$AS$221,4,FALSE),IF(AO$4="Biodiesel",VLOOKUP($H46,'Inflated Bid Prices After Tax'!$AL$121:$AS$221,5,FALSE),IF(AO$4="LNG",VLOOKUP($H46,'Inflated Bid Prices After Tax'!$AL$121:$AS$221,6,FALSE),IF(AO$4="Bunker",VLOOKUP($H46,'Inflated Bid Prices After Tax'!$AL$121:$AS$221,7,FALSE),IF(AO$4="LFO Diesel",VLOOKUP($H46,'Inflated Bid Prices After Tax'!$AL$121:$AS$221,8,FALSE),0)))))))</f>
        <v>0</v>
      </c>
      <c r="AQ46" s="309">
        <f>IF($H46=0,0,IF(AO$4="Hydro",HLOOKUP(AO$4,'Inflated Bid Prices After Tax'!$B$224:$I$232,7,FALSE),IF(AO$4="Solar",HLOOKUP(AO$4,'Inflated Bid Prices After Tax'!$B$224:$I$232,7,FALSE),IF(AO$4="Biomass",HLOOKUP(AO$4,'Inflated Bid Prices After Tax'!$B$224:$I$232,7,FALSE),IF(AO$4="Biodiesel",HLOOKUP(AO$4,'Inflated Bid Prices After Tax'!$B$224:$I$232,7,FALSE),IF(AO$4="LNG",HLOOKUP(AO$4,'Inflated Bid Prices After Tax'!$B$224:$I$232,7,FALSE),IF(AO$4="Bunker",HLOOKUP(AO$4,'Inflated Bid Prices After Tax'!$B$224:$I$232,7,FALSE),IF(AO$4="LFO Diesel",HLOOKUP(AO$4,'Inflated Bid Prices After Tax'!$B$224:$I$232,7,FALSE),0))))))))</f>
        <v>0</v>
      </c>
      <c r="AR46" s="309">
        <f>IF($H46=0,0,IF(AO$4="Hydro",HLOOKUP(AO$4,'Inflated Bid Prices After Tax'!$B$234:$I$240,5,FALSE),IF(AO$4="Solar",HLOOKUP(AO$4,'Inflated Bid Prices After Tax'!$B$234:$I$240,5,FALSE),IF(AO$4="Biomass",HLOOKUP(AO$4,'Inflated Bid Prices After Tax'!$B$234:$I$240,5,FALSE),IF(AO$4="Biodiesel",HLOOKUP(AO$4,'Inflated Bid Prices After Tax'!$B$234:$I$240,5,FALSE),IF(AO$4="LNG",HLOOKUP(AO$4,'Inflated Bid Prices After Tax'!$B$234:$I$240,5,FALSE),IF(AO$4="Bunker",HLOOKUP(AO$4,'Inflated Bid Prices After Tax'!$B$234:$I$240,5,FALSE),IF(AO$4="LFO Diesel",HLOOKUP(AO$4,'Inflated Bid Prices After Tax'!$B$234:$I$240,5,FALSE),0))))))))</f>
        <v>0</v>
      </c>
      <c r="AS46" s="298">
        <f t="shared" si="24"/>
        <v>0</v>
      </c>
      <c r="AT46" s="139"/>
      <c r="AU46" s="606">
        <f>IF(AU$4="Hydro",VLOOKUP($I46,'Inflated Bid Prices After Tax'!$AL$15:$AS$115,2,FALSE),IF(AU$4="Solar",VLOOKUP($I46,'Inflated Bid Prices After Tax'!$AL$15:$AS$115,3,FALSE),IF(AU$4="Biomass",VLOOKUP($I46,'Inflated Bid Prices After Tax'!$AL$15:$AS$115,4,FALSE),IF(AU$4="Biodiesel",VLOOKUP($I46,'Inflated Bid Prices After Tax'!$AL$15:$AS$115,5,FALSE),IF(AU$4="LNG",VLOOKUP($I46,'Inflated Bid Prices After Tax'!$AL$15:$AS$115,6,FALSE),IF(AU$4="Bunker",VLOOKUP($I46,'Inflated Bid Prices After Tax'!$AL$15:$AS$115,7,FALSE),IF(AU$4="LFO Diesel",VLOOKUP($I46,'Inflated Bid Prices After Tax'!$AL$15:$AS$115,8,FALSE),0)))))))</f>
        <v>0</v>
      </c>
      <c r="AV46" s="607">
        <f>IF(AU$4="Hydro",VLOOKUP($I46,'Inflated Bid Prices After Tax'!$AL$121:$AS$221,2,FALSE),IF(AU$4="Solar",VLOOKUP($I46,'Inflated Bid Prices After Tax'!$AL$121:$AS$221,3,FALSE),IF(AU$4="Biomass",VLOOKUP($I46,'Inflated Bid Prices After Tax'!$AL$121:$AS$221,4,FALSE),IF(AU$4="Biodiesel",VLOOKUP($I46,'Inflated Bid Prices After Tax'!$AL$121:$AS$221,5,FALSE),IF(AU$4="LNG",VLOOKUP($I46,'Inflated Bid Prices After Tax'!$AL$121:$AS$221,6,FALSE),IF(AU$4="Bunker",VLOOKUP($I46,'Inflated Bid Prices After Tax'!$AL$121:$AS$221,7,FALSE),IF(AU$4="LFO Diesel",VLOOKUP($I46,'Inflated Bid Prices After Tax'!$AL$121:$AS$221,8,FALSE),0)))))))</f>
        <v>0</v>
      </c>
      <c r="AW46" s="607">
        <f>IF($I46=0,0,IF(AU$4="Hydro",HLOOKUP(AU$4,'Inflated Bid Prices After Tax'!$B$224:$I$232,7,FALSE),IF(AU$4="Solar",HLOOKUP(AU$4,'Inflated Bid Prices After Tax'!$B$224:$I$232,4,FALSE),IF(AU$4="Biomass",HLOOKUP(AU$4,'Inflated Bid Prices After Tax'!$B$224:$I$232,7,FALSE),IF(AU$4="Biodiesel",HLOOKUP(AU$4,'Inflated Bid Prices After Tax'!$B$224:$I$232,7,FALSE),IF(AU$4="LNG",HLOOKUP(AU$4,'Inflated Bid Prices After Tax'!$B$224:$I$232,7,FALSE),IF(AU$4="Bunker",HLOOKUP(AU$4,'Inflated Bid Prices After Tax'!$B$224:$I$232,7,FALSE),IF(AU$4="LFO Diesel",HLOOKUP(AU$4,'Inflated Bid Prices After Tax'!$B$224:$I$232,7,FALSE),0))))))))</f>
        <v>0</v>
      </c>
      <c r="AX46" s="607">
        <f>IF($I46=0,0,IF(AU$4="Hydro",HLOOKUP(AU$4,'Inflated Bid Prices After Tax'!$B$234:$I$240,5,FALSE),IF(AU$4="Solar",HLOOKUP(AU$4,'Inflated Bid Prices After Tax'!$B$234:$I$240,5,FALSE),IF(AU$4="Biomass",HLOOKUP(AU$4,'Inflated Bid Prices After Tax'!$B$234:$I$240,5,FALSE),IF(AU$4="Biodiesel",HLOOKUP(AU$4,'Inflated Bid Prices After Tax'!$B$234:$I$240,5,FALSE),IF(AU$4="LNG",HLOOKUP(AU$4,'Inflated Bid Prices After Tax'!$B$234:$I$240,5,FALSE),IF(AU$4="Bunker",HLOOKUP(AU$4,'Inflated Bid Prices After Tax'!$B$234:$I$240,5,FALSE),IF(AU$4="LFO Diesel",HLOOKUP(AU$4,'Inflated Bid Prices After Tax'!$B$234:$I$240,5,FALSE),0))))))))</f>
        <v>0</v>
      </c>
      <c r="AY46" s="608">
        <f t="shared" si="25"/>
        <v>0</v>
      </c>
      <c r="AZ46" s="139"/>
      <c r="BA46" s="106"/>
      <c r="BB46" s="648" t="s">
        <v>47</v>
      </c>
      <c r="BC46" s="658">
        <f>IF(C46=0,O46,O46*'Available Energy and Dispatch'!N56*1000)</f>
        <v>0</v>
      </c>
      <c r="BD46" s="658">
        <f>IF(D46=0,U46,U46*'Available Energy and Dispatch'!O56*1000)</f>
        <v>0</v>
      </c>
      <c r="BE46" s="658">
        <f>IF(E46=0,AA46,AA46*'Available Energy and Dispatch'!P56*1000)</f>
        <v>0</v>
      </c>
      <c r="BF46" s="658">
        <f>IF(F46=0,AG46,AG46*'Available Energy and Dispatch'!Q56*1000)</f>
        <v>0</v>
      </c>
      <c r="BG46" s="658">
        <f>IF(G46=0,AM46,AM46*'Available Energy and Dispatch'!R56*1000)</f>
        <v>0</v>
      </c>
      <c r="BH46" s="658">
        <f>IF(H46=0,AS46,AS46*'Available Energy and Dispatch'!S56*1000)</f>
        <v>0</v>
      </c>
      <c r="BI46" s="658">
        <f>IF(I46=0,AY46,AY46*'Available Energy and Dispatch'!T56*1000)</f>
        <v>0</v>
      </c>
      <c r="BJ46" s="664">
        <f t="shared" si="18"/>
        <v>0</v>
      </c>
      <c r="BK46" s="655"/>
    </row>
    <row r="47" spans="2:63" x14ac:dyDescent="0.25">
      <c r="B47" s="530" t="s">
        <v>48</v>
      </c>
      <c r="C47" s="523">
        <f>ROUND(IFERROR(('Available Energy and Dispatch'!N57/((IF(C$5="Solar",(SUMIFS('Dependable Capacity'!$F$9:$F$14,'Dependable Capacity'!$C$9:$C$14,$B$36)*'Available Energy and Dispatch'!$C57),HLOOKUP(C$5,'Dependable Capacity'!$I$3:$P$9,5,FALSE)*'Available Energy and Dispatch'!$C57))))/C$6,0),2)</f>
        <v>0</v>
      </c>
      <c r="D47" s="523">
        <f>ROUND(IFERROR(('Available Energy and Dispatch'!O57/((IF(D$5="Solar",(SUMIFS('Dependable Capacity'!$F$9:$F$14,'Dependable Capacity'!$C$9:$C$14,$B$36)*'Available Energy and Dispatch'!$C57),HLOOKUP(D$5,'Dependable Capacity'!$I$3:$P$9,5,FALSE)*'Available Energy and Dispatch'!$C57))))/D$6,0),2)</f>
        <v>0</v>
      </c>
      <c r="E47" s="523">
        <f>ROUND(IFERROR(('Available Energy and Dispatch'!P57/((IF(E$5="Solar",(SUMIFS('Dependable Capacity'!$F$9:$F$14,'Dependable Capacity'!$C$9:$C$14,$B$36)*'Available Energy and Dispatch'!$C57),HLOOKUP(E$5,'Dependable Capacity'!$I$3:$P$9,5,FALSE)*'Available Energy and Dispatch'!$C57))))/E$6,0),2)</f>
        <v>0</v>
      </c>
      <c r="F47" s="523">
        <f>ROUND(IFERROR(('Available Energy and Dispatch'!Q57/((IF(F$5="Solar",(SUMIFS('Dependable Capacity'!$F$9:$F$14,'Dependable Capacity'!$C$9:$C$14,$B$36)*'Available Energy and Dispatch'!$C57),HLOOKUP(F$5,'Dependable Capacity'!$I$3:$P$9,5,FALSE)*'Available Energy and Dispatch'!$C57))))/F$6,0),2)</f>
        <v>0</v>
      </c>
      <c r="G47" s="523">
        <f>ROUND(IFERROR(('Available Energy and Dispatch'!R57/((IF(G$5="Solar",(SUMIFS('Dependable Capacity'!$F$9:$F$14,'Dependable Capacity'!$C$9:$C$14,$B$36)*'Available Energy and Dispatch'!$C57),HLOOKUP(G$5,'Dependable Capacity'!$I$3:$P$9,5,FALSE)*'Available Energy and Dispatch'!$C57))))/G$6,0),2)</f>
        <v>0</v>
      </c>
      <c r="H47" s="523">
        <f>ROUND(IFERROR(('Available Energy and Dispatch'!S57/((IF(H$5="Solar",(SUMIFS('Dependable Capacity'!$F$9:$F$14,'Dependable Capacity'!$C$9:$C$14,$B$36)*'Available Energy and Dispatch'!$C57),HLOOKUP(H$5,'Dependable Capacity'!$I$3:$P$9,5,FALSE)*'Available Energy and Dispatch'!$C57))))/H$6,0),2)</f>
        <v>0</v>
      </c>
      <c r="I47" s="524">
        <f>ROUND(IFERROR(('Available Energy and Dispatch'!T57/((IF(I$5="Solar",(SUMIFS('Dependable Capacity'!$F$9:$F$14,'Dependable Capacity'!$C$9:$C$14,$B$36)*'Available Energy and Dispatch'!$C57),HLOOKUP(I$5,'Dependable Capacity'!$I$3:$P$9,5,FALSE)*'Available Energy and Dispatch'!$C57))))/I$6,0),2)</f>
        <v>0</v>
      </c>
      <c r="J47" s="106"/>
      <c r="K47" s="542">
        <f>IF(K$4="Hydro",VLOOKUP($C47,'Inflated Bid Prices After Tax'!$AL$15:$AS$115,2,FALSE),IF(K$4="Solar",VLOOKUP($C47,'Inflated Bid Prices After Tax'!$AL$15:$AS$115,3,FALSE),IF(K$4="Biomass",VLOOKUP($C47,'Inflated Bid Prices After Tax'!$AL$15:$AS$115,4,FALSE),IF(K$4="Biodiesel",VLOOKUP($C47,'Inflated Bid Prices After Tax'!$AL$15:$AS$115,5,FALSE),IF(K$4="LNG",VLOOKUP($C47,'Inflated Bid Prices After Tax'!$AL$15:$AS$115,6,FALSE),IF(K$4="Bunker",VLOOKUP($C47,'Inflated Bid Prices After Tax'!$AL$15:$AS$115,7,FALSE),IF(K$4="LFO Diesel",VLOOKUP($C47,'Inflated Bid Prices After Tax'!$AL$15:$AS$115,8,FALSE),0)))))))</f>
        <v>0</v>
      </c>
      <c r="L47" s="543">
        <f>IF(K$4="Hydro",VLOOKUP($C47,'Inflated Bid Prices After Tax'!$AL$121:$AS$221,2,FALSE),IF(K$4="Solar",VLOOKUP($C47,'Inflated Bid Prices After Tax'!$AL$121:$AS$221,3,FALSE),IF(K$4="Biomass",VLOOKUP($C47,'Inflated Bid Prices After Tax'!$AL$121:$AS$221,4,FALSE),IF(K$4="Biodiesel",VLOOKUP($C47,'Inflated Bid Prices After Tax'!$AL$121:$AS$221,5,FALSE),IF(K$4="LNG",VLOOKUP($C47,'Inflated Bid Prices After Tax'!$AL$121:$AS$221,6,FALSE),IF(K$4="Bunker",VLOOKUP($C47,'Inflated Bid Prices After Tax'!$AL$121:$AS$221,7,FALSE),IF(K$4="LFO Diesel",VLOOKUP($C47,'Inflated Bid Prices After Tax'!$AL$121:$AS$221,8,FALSE),0)))))))</f>
        <v>0</v>
      </c>
      <c r="M47" s="543">
        <f>IF($C47=0,0,IF(K$4="Hydro",HLOOKUP(K$4,'Inflated Bid Prices After Tax'!$B$224:$I$232,7,FALSE),IF(K$4="Solar",HLOOKUP(K$4,'Inflated Bid Prices After Tax'!$B$224:$I$232,7,FALSE),IF(K$4="Biomass",HLOOKUP(K$4,'Inflated Bid Prices After Tax'!$B$224:$I$232,7,FALSE),IF(K$4="Biodiesel",HLOOKUP(K$4,'Inflated Bid Prices After Tax'!$B$224:$I$232,7,FALSE),IF(K$4="LNG",HLOOKUP(K$4,'Inflated Bid Prices After Tax'!$B$224:$I$232,7,FALSE),IF(K$4="Bunker",HLOOKUP(K$4,'Inflated Bid Prices After Tax'!$B$224:$I$232,7,FALSE),IF(K$4="LFO Diesel",HLOOKUP(K$4,'Inflated Bid Prices After Tax'!$B$224:$I$232,7,FALSE),0))))))))</f>
        <v>0</v>
      </c>
      <c r="N47" s="543">
        <f>IF($C47=0,0,IF(K$4="Hydro",HLOOKUP(K$4,'Inflated Bid Prices After Tax'!$B$234:$I$240,5,FALSE),IF(K$4="Solar",HLOOKUP(K$4,'Inflated Bid Prices After Tax'!$B$234:$I$240,5,FALSE),IF(K$4="Biomass",HLOOKUP(K$4,'Inflated Bid Prices After Tax'!$B$234:$I$240,5,FALSE),IF(K$4="Biodiesel",HLOOKUP(K$4,'Inflated Bid Prices After Tax'!$B$234:$I$240,5,FALSE),IF(K$4="LNG",HLOOKUP(K$4,'Inflated Bid Prices After Tax'!$B$234:$I$240,5,FALSE),IF(K$4="Bunker",HLOOKUP(K$4,'Inflated Bid Prices After Tax'!$B$234:$I$240,5,FALSE),IF(K$4="LFO Diesel",HLOOKUP(K$4,'Inflated Bid Prices After Tax'!$B$234:$I$240,5,FALSE),0))))))))</f>
        <v>0</v>
      </c>
      <c r="O47" s="544">
        <f t="shared" si="19"/>
        <v>0</v>
      </c>
      <c r="P47" s="139"/>
      <c r="Q47" s="606">
        <f>IF(Q$4="Hydro",VLOOKUP($D47,'Inflated Bid Prices After Tax'!$AL$15:$AS$115,2,FALSE),IF(Q$4="Solar",VLOOKUP($D47,'Inflated Bid Prices After Tax'!$AL$15:$AS$115,3,FALSE),IF(Q$4="Biomass",VLOOKUP($D47,'Inflated Bid Prices After Tax'!$AL$15:$AS$115,4,FALSE),IF(Q$4="Biodiesel",VLOOKUP($D47,'Inflated Bid Prices After Tax'!$AL$15:$AS$115,5,FALSE),IF(Q$4="LNG",VLOOKUP($D47,'Inflated Bid Prices After Tax'!$AL$15:$AS$115,6,FALSE),IF(Q$4="Bunker",VLOOKUP($D47,'Inflated Bid Prices After Tax'!$AL$15:$AS$115,7,FALSE),IF(Q$4="LFO Diesel",VLOOKUP($D47,'Inflated Bid Prices After Tax'!$AL$15:$AS$115,8,FALSE),0)))))))</f>
        <v>0</v>
      </c>
      <c r="R47" s="607">
        <f>IF(Q$4="Hydro",VLOOKUP($D47,'Inflated Bid Prices After Tax'!$AL$121:$AS$221,2,FALSE),IF(Q$4="Solar",VLOOKUP($D47,'Inflated Bid Prices After Tax'!$AL$121:$AS$221,3,FALSE),IF(Q$4="Biomass",VLOOKUP($D47,'Inflated Bid Prices After Tax'!$AL$121:$AS$221,4,FALSE),IF(Q$4="Biodiesel",VLOOKUP($D47,'Inflated Bid Prices After Tax'!$AL$121:$AS$221,5,FALSE),IF(Q$4="LNG",VLOOKUP($D47,'Inflated Bid Prices After Tax'!$AL$121:$AS$221,6,FALSE),IF(Q$4="Bunker",VLOOKUP($D47,'Inflated Bid Prices After Tax'!$AL$121:$AS$221,7,FALSE),IF(Q$4="LFO Diesel",VLOOKUP($D47,'Inflated Bid Prices After Tax'!$AL$121:$AS$221,8,FALSE),0)))))))</f>
        <v>0</v>
      </c>
      <c r="S47" s="607">
        <f>IF($D47=0,0,IF(Q$4="Hydro",HLOOKUP(Q$4,'Inflated Bid Prices After Tax'!$B$224:$I$232,7,FALSE),IF(Q$4="Solar",HLOOKUP(Q$4,'Inflated Bid Prices After Tax'!$B$224:$I$232,7,FALSE),IF(Q$4="Biomass",HLOOKUP(Q$4,'Inflated Bid Prices After Tax'!$B$224:$I$232,7,FALSE),IF(Q$4="Biodiesel",HLOOKUP(Q$4,'Inflated Bid Prices After Tax'!$B$224:$I$232,7,FALSE),IF(Q$4="LNG",HLOOKUP(Q$4,'Inflated Bid Prices After Tax'!$B$224:$I$232,7,FALSE),IF(Q$4="Bunker",HLOOKUP(Q$4,'Inflated Bid Prices After Tax'!$B$224:$I$232,7,FALSE),IF(Q$4="LFO Diesel",HLOOKUP(Q$4,'Inflated Bid Prices After Tax'!$B$224:$I$232,7,FALSE),0))))))))</f>
        <v>0</v>
      </c>
      <c r="T47" s="607">
        <f>IF($D47=0,0,IF(Q$4="Hydro",HLOOKUP(Q$4,'Inflated Bid Prices After Tax'!$B$234:$I$240,5,FALSE),IF(Q$4="Solar",HLOOKUP(Q$4,'Inflated Bid Prices After Tax'!$B$234:$I$240,5,FALSE),IF(Q$4="Biomass",HLOOKUP(Q$4,'Inflated Bid Prices After Tax'!$B$234:$I$240,5,FALSE),IF(Q$4="Biodiesel",HLOOKUP(Q$4,'Inflated Bid Prices After Tax'!$B$234:$I$240,5,FALSE),IF(Q$4="LNG",HLOOKUP(Q$4,'Inflated Bid Prices After Tax'!$B$234:$I$240,5,FALSE),IF(Q$4="Bunker",HLOOKUP(Q$4,'Inflated Bid Prices After Tax'!$B$234:$I$240,5,FALSE),IF(Q$4="LFO Diesel",HLOOKUP(Q$4,'Inflated Bid Prices After Tax'!$B$234:$I$240,5,FALSE),0))))))))</f>
        <v>0</v>
      </c>
      <c r="U47" s="608">
        <f t="shared" si="20"/>
        <v>0</v>
      </c>
      <c r="V47" s="139"/>
      <c r="W47" s="566">
        <f>IF(W$4="Hydro",VLOOKUP($E47,'Inflated Bid Prices After Tax'!$AL$15:$AS$115,2,FALSE),IF(W$4="Solar",VLOOKUP($E47,'Inflated Bid Prices After Tax'!$AL$15:$AS$115,3,FALSE),IF(W$4="Biomass",VLOOKUP($E47,'Inflated Bid Prices After Tax'!$AL$15:$AS$115,4,FALSE),IF(W$4="Biodiesel",VLOOKUP($E47,'Inflated Bid Prices After Tax'!$AL$15:$AS$115,5,FALSE),IF(W$4="LNG",VLOOKUP($E47,'Inflated Bid Prices After Tax'!$AL$15:$AS$115,6,FALSE),IF(W$4="Bunker",VLOOKUP($E47,'Inflated Bid Prices After Tax'!$AL$15:$AS$115,7,FALSE),IF(W$4="LFO Diesel",VLOOKUP($E47,'Inflated Bid Prices After Tax'!$AL$15:$AS$115,8,FALSE),0)))))))</f>
        <v>0</v>
      </c>
      <c r="X47" s="567">
        <f>IF(W$4="Hydro",VLOOKUP($E47,'Inflated Bid Prices After Tax'!$AL$121:$AS$221,2,FALSE),IF(W$4="Solar",VLOOKUP($E47,'Inflated Bid Prices After Tax'!$AL$121:$AS$221,3,FALSE),IF(W$4="Biomass",VLOOKUP($E47,'Inflated Bid Prices After Tax'!$AL$121:$AS$221,4,FALSE),IF(W$4="Biodiesel",VLOOKUP($E47,'Inflated Bid Prices After Tax'!$AL$121:$AS$221,5,FALSE),IF(W$4="LNG",VLOOKUP($E47,'Inflated Bid Prices After Tax'!$AL$121:$AS$221,6,FALSE),IF(W$4="Bunker",VLOOKUP($E47,'Inflated Bid Prices After Tax'!$AL$121:$AS$221,7,FALSE),IF(W$4="LFO Diesel",VLOOKUP($E47,'Inflated Bid Prices After Tax'!$AL$121:$AS$221,8,FALSE),0)))))))</f>
        <v>0</v>
      </c>
      <c r="Y47" s="567">
        <f>IF($E47=0,0,IF(W$4="Hydro",HLOOKUP(W$4,'Inflated Bid Prices After Tax'!$B$224:$I$232,7,FALSE),IF(W$4="Solar",HLOOKUP(W$4,'Inflated Bid Prices After Tax'!$B$224:$I$232,7,FALSE),IF(W$4="Biomass",HLOOKUP(W$4,'Inflated Bid Prices After Tax'!$B$224:$I$232,7,FALSE),IF(W$4="Biodiesel",HLOOKUP(W$4,'Inflated Bid Prices After Tax'!$B$224:$I$232,7,FALSE),IF(W$4="LNG",HLOOKUP(W$4,'Inflated Bid Prices After Tax'!$B$224:$I$232,7,FALSE),IF(W$4="Bunker",HLOOKUP(W$4,'Inflated Bid Prices After Tax'!$B$224:$I$232,7,FALSE),IF(W$4="LFO Diesel",HLOOKUP(W$4,'Inflated Bid Prices After Tax'!$B$224:$I$232,7,FALSE),0))))))))</f>
        <v>0</v>
      </c>
      <c r="Z47" s="567">
        <f>IF($E47=0,0,IF(W$4="Hydro",HLOOKUP(W$4,'Inflated Bid Prices After Tax'!$B$234:$I$240,5,FALSE),IF(W$4="Solar",HLOOKUP(W$4,'Inflated Bid Prices After Tax'!$B$234:$I$240,5,FALSE),IF(W$4="Biomass",HLOOKUP(W$4,'Inflated Bid Prices After Tax'!$B$234:$I$240,5,FALSE),IF(W$4="Biodiesel",HLOOKUP(W$4,'Inflated Bid Prices After Tax'!$B$234:$I$240,5,FALSE),IF(W$4="LNG",HLOOKUP(W$4,'Inflated Bid Prices After Tax'!$B$234:$I$240,5,FALSE),IF(W$4="Bunker",HLOOKUP(W$4,'Inflated Bid Prices After Tax'!$B$234:$I$240,5,FALSE),IF(W$4="LFO Diesel",HLOOKUP(W$4,'Inflated Bid Prices After Tax'!$B$234:$I$240,5,FALSE),0))))))))</f>
        <v>0</v>
      </c>
      <c r="AA47" s="568">
        <f t="shared" si="21"/>
        <v>0</v>
      </c>
      <c r="AB47" s="139"/>
      <c r="AC47" s="686">
        <f>IF(AC$4="Hydro",VLOOKUP($F47,'Inflated Bid Prices After Tax'!$AL$15:$AS$115,2,FALSE),IF(AC$4="Solar",VLOOKUP($F47,'Inflated Bid Prices After Tax'!$AL$15:$AS$115,3,FALSE),IF(AC$4="Biomass",VLOOKUP($F47,'Inflated Bid Prices After Tax'!$AL$15:$AS$115,4,FALSE),IF(AC$4="Biodiesel",VLOOKUP($F47,'Inflated Bid Prices After Tax'!$AL$15:$AS$115,5,FALSE),IF(AC$4="LNG",VLOOKUP($F47,'Inflated Bid Prices After Tax'!$AL$15:$AS$115,6,FALSE),IF(AC$4="Bunker",VLOOKUP($F47,'Inflated Bid Prices After Tax'!$AL$15:$AS$115,7,FALSE),IF(AC$4="LFO Diesel",VLOOKUP($F47,'Inflated Bid Prices After Tax'!$AL$15:$AS$115,8,FALSE),0)))))))</f>
        <v>0</v>
      </c>
      <c r="AD47" s="687">
        <f>IF(AC$4="Hydro",VLOOKUP($F47,'Inflated Bid Prices After Tax'!$AL$121:$AS$221,2,FALSE),IF(AC$4="Solar",VLOOKUP($F47,'Inflated Bid Prices After Tax'!$AL$121:$AS$221,3,FALSE),IF(AC$4="Biomass",VLOOKUP($F47,'Inflated Bid Prices After Tax'!$AL$121:$AS$221,4,FALSE),IF(AC$4="Biodiesel",VLOOKUP($F47,'Inflated Bid Prices After Tax'!$AL$121:$AS$221,5,FALSE),IF(AC$4="LNG",VLOOKUP($F47,'Inflated Bid Prices After Tax'!$AL$121:$AS$221,6,FALSE),IF(AC$4="Bunker",VLOOKUP($F47,'Inflated Bid Prices After Tax'!$AL$121:$AS$221,7,FALSE),IF(AC$4="LFO Diesel",VLOOKUP($F47,'Inflated Bid Prices After Tax'!$AL$121:$AS$221,8,FALSE),0)))))))</f>
        <v>0</v>
      </c>
      <c r="AE47" s="687">
        <f>IF($F47=0,0,IF(AC$4="Hydro",HLOOKUP(AC$4,'Inflated Bid Prices After Tax'!$B$224:$I$232,7,FALSE),IF(AC$4="Solar",HLOOKUP(AC$4,'Inflated Bid Prices After Tax'!$B$224:$I$232,7,FALSE),IF(AC$4="Biomass",HLOOKUP(AC$4,'Inflated Bid Prices After Tax'!$B$224:$I$232,7,FALSE),IF(AC$4="Biodiesel",HLOOKUP(AC$4,'Inflated Bid Prices After Tax'!$B$224:$I$232,7,FALSE),IF(AC$4="LNG",HLOOKUP(AC$4,'Inflated Bid Prices After Tax'!$B$224:$I$232,7,FALSE),IF(AC$4="Bunker",HLOOKUP(AC$4,'Inflated Bid Prices After Tax'!$B$224:$I$232,7,FALSE),IF(AC$4="LFO Diesel",HLOOKUP(AC$4,'Inflated Bid Prices After Tax'!$B$224:$I$232,7,FALSE),0))))))))</f>
        <v>0</v>
      </c>
      <c r="AF47" s="687">
        <f>IF($F47=0,0,IF(AC$4="Hydro",HLOOKUP(AC$4,'Inflated Bid Prices After Tax'!$B$234:$I$240,5,FALSE),IF(AC$4="Solar",HLOOKUP(AC$4,'Inflated Bid Prices After Tax'!$B$234:$I$240,5,FALSE),IF(AC$4="Biomass",HLOOKUP(AC$4,'Inflated Bid Prices After Tax'!$B$234:$I$240,5,FALSE),IF(AC$4="Biodiesel",HLOOKUP(AC$4,'Inflated Bid Prices After Tax'!$B$234:$I$240,5,FALSE),IF(AC$4="LNG",HLOOKUP(AC$4,'Inflated Bid Prices After Tax'!$B$234:$I$240,5,FALSE),IF(AC$4="Bunker",HLOOKUP(AC$4,'Inflated Bid Prices After Tax'!$B$234:$I$240,5,FALSE),IF(AC$4="LFO Diesel",HLOOKUP(AC$4,'Inflated Bid Prices After Tax'!$B$234:$I$240,5,FALSE),0))))))))</f>
        <v>0</v>
      </c>
      <c r="AG47" s="688">
        <f t="shared" si="22"/>
        <v>0</v>
      </c>
      <c r="AH47" s="139"/>
      <c r="AI47" s="590">
        <f>IF(AI$4="Hydro",VLOOKUP($G47,'Inflated Bid Prices After Tax'!$AL$15:$AS$115,2,FALSE),IF(AI$4="Solar",VLOOKUP($G47,'Inflated Bid Prices After Tax'!$AL$15:$AS$115,3,FALSE),IF(AI$4="Biomass",VLOOKUP($G47,'Inflated Bid Prices After Tax'!$AL$15:$AS$115,4,FALSE),IF(AI$4="Biodiesel",VLOOKUP($G47,'Inflated Bid Prices After Tax'!$AL$15:$AS$115,5,FALSE),IF(AI$4="LNG",VLOOKUP($G47,'Inflated Bid Prices After Tax'!$AL$15:$AS$115,6,FALSE),IF(AI$4="Bunker",VLOOKUP($G47,'Inflated Bid Prices After Tax'!$AL$15:$AS$115,7,FALSE),IF(AI$4="LFO Diesel",VLOOKUP($G47,'Inflated Bid Prices After Tax'!$AL$15:$AS$115,8,FALSE),0)))))))</f>
        <v>0</v>
      </c>
      <c r="AJ47" s="591">
        <f>IF(AI$4="Hydro",VLOOKUP($G47,'Inflated Bid Prices After Tax'!$AL$121:$AS$221,2,FALSE),IF(AI$4="Solar",VLOOKUP($G47,'Inflated Bid Prices After Tax'!$AL$121:$AS$221,3,FALSE),IF(AI$4="Biomass",VLOOKUP($G47,'Inflated Bid Prices After Tax'!$AL$121:$AS$221,4,FALSE),IF(AI$4="Biodiesel",VLOOKUP($G47,'Inflated Bid Prices After Tax'!$AL$121:$AS$221,5,FALSE),IF(AI$4="LNG",VLOOKUP($G47,'Inflated Bid Prices After Tax'!$AL$121:$AS$221,6,FALSE),IF(AI$4="Bunker",VLOOKUP($G47,'Inflated Bid Prices After Tax'!$AL$121:$AS$221,7,FALSE),IF(AI$4="LFO Diesel",VLOOKUP($G47,'Inflated Bid Prices After Tax'!$AL$121:$AS$221,8,FALSE),0)))))))</f>
        <v>0</v>
      </c>
      <c r="AK47" s="591">
        <f>IF($G47=0,0,IF(AI$4="Hydro",HLOOKUP(AI$4,'Inflated Bid Prices After Tax'!$B$224:$I$232,7,FALSE),IF(AI$4="Solar",HLOOKUP(AI$4,'Inflated Bid Prices After Tax'!$B$224:$I$232,7,FALSE),IF(AI$4="Biomass",HLOOKUP(AI$4,'Inflated Bid Prices After Tax'!$B$224:$I$232,7,FALSE),IF(AI$4="Biodiesel",HLOOKUP(AI$4,'Inflated Bid Prices After Tax'!$B$224:$I$232,7,FALSE),IF(AI$4="LNG",HLOOKUP(AI$4,'Inflated Bid Prices After Tax'!$B$224:$I$232,7,FALSE),IF(AI$4="Bunker",HLOOKUP(AI$4,'Inflated Bid Prices After Tax'!$B$224:$I$232,7,FALSE),IF(AI$4="LFO Diesel",HLOOKUP(AI$4,'Inflated Bid Prices After Tax'!$B$224:$I$232,7,FALSE),0))))))))</f>
        <v>0</v>
      </c>
      <c r="AL47" s="591">
        <f>IF($G47=0,0,IF(AI$4="Hydro",HLOOKUP(AI$4,'Inflated Bid Prices After Tax'!$B$234:$I$240,5,FALSE),IF(AI$4="Solar",HLOOKUP(AI$4,'Inflated Bid Prices After Tax'!$B$234:$I$240,5,FALSE),IF(AI$4="Biomass",HLOOKUP(AI$4,'Inflated Bid Prices After Tax'!$B$234:$I$240,5,FALSE),IF(AI$4="Biodiesel",HLOOKUP(AI$4,'Inflated Bid Prices After Tax'!$B$234:$I$240,5,FALSE),IF(AI$4="LNG",HLOOKUP(AI$4,'Inflated Bid Prices After Tax'!$B$234:$I$240,5,FALSE),IF(AI$4="Bunker",HLOOKUP(AI$4,'Inflated Bid Prices After Tax'!$B$235:$I$240,5,FALSE),IF(AI$4="LFO Diesel",HLOOKUP(AI$4,'Inflated Bid Prices After Tax'!$B$234:$I$240,5,FALSE),0))))))))</f>
        <v>0</v>
      </c>
      <c r="AM47" s="592">
        <f t="shared" si="23"/>
        <v>0</v>
      </c>
      <c r="AN47" s="139"/>
      <c r="AO47" s="598">
        <f>IF(AO$4="Hydro",VLOOKUP($H47,'Inflated Bid Prices After Tax'!$AL$15:$AS$115,2,FALSE),IF(AO$4="Solar",VLOOKUP($H47,'Inflated Bid Prices After Tax'!$AL$15:$AS$115,3,FALSE),IF(AO$4="Biomass",VLOOKUP($H47,'Inflated Bid Prices After Tax'!$AL$15:$AS$115,4,FALSE),IF(AO$4="Biodiesel",VLOOKUP($H47,'Inflated Bid Prices After Tax'!$AL$15:$AS$115,5,FALSE),IF(AO$4="LNG",VLOOKUP($H47,'Inflated Bid Prices After Tax'!$AL$15:$AS$115,6,FALSE),IF(AO$4="Bunker",VLOOKUP($H47,'Inflated Bid Prices After Tax'!$AL$15:$AS$115,7,FALSE),IF(AO$4="LFO Diesel",VLOOKUP($H47,'Inflated Bid Prices After Tax'!$AL$15:$AS$115,8,FALSE),0)))))))</f>
        <v>0</v>
      </c>
      <c r="AP47" s="309">
        <f>IF(AO$4="Hydro",VLOOKUP($H47,'Inflated Bid Prices After Tax'!$AL$121:$AS$221,2,FALSE),IF(AO$4="Solar",VLOOKUP($H47,'Inflated Bid Prices After Tax'!$AL$121:$AS$221,3,FALSE),IF(AO$4="Biomass",VLOOKUP($H47,'Inflated Bid Prices After Tax'!$AL$121:$AS$221,4,FALSE),IF(AO$4="Biodiesel",VLOOKUP($H47,'Inflated Bid Prices After Tax'!$AL$121:$AS$221,5,FALSE),IF(AO$4="LNG",VLOOKUP($H47,'Inflated Bid Prices After Tax'!$AL$121:$AS$221,6,FALSE),IF(AO$4="Bunker",VLOOKUP($H47,'Inflated Bid Prices After Tax'!$AL$121:$AS$221,7,FALSE),IF(AO$4="LFO Diesel",VLOOKUP($H47,'Inflated Bid Prices After Tax'!$AL$121:$AS$221,8,FALSE),0)))))))</f>
        <v>0</v>
      </c>
      <c r="AQ47" s="309">
        <f>IF($H47=0,0,IF(AO$4="Hydro",HLOOKUP(AO$4,'Inflated Bid Prices After Tax'!$B$224:$I$232,7,FALSE),IF(AO$4="Solar",HLOOKUP(AO$4,'Inflated Bid Prices After Tax'!$B$224:$I$232,7,FALSE),IF(AO$4="Biomass",HLOOKUP(AO$4,'Inflated Bid Prices After Tax'!$B$224:$I$232,7,FALSE),IF(AO$4="Biodiesel",HLOOKUP(AO$4,'Inflated Bid Prices After Tax'!$B$224:$I$232,7,FALSE),IF(AO$4="LNG",HLOOKUP(AO$4,'Inflated Bid Prices After Tax'!$B$224:$I$232,7,FALSE),IF(AO$4="Bunker",HLOOKUP(AO$4,'Inflated Bid Prices After Tax'!$B$224:$I$232,7,FALSE),IF(AO$4="LFO Diesel",HLOOKUP(AO$4,'Inflated Bid Prices After Tax'!$B$224:$I$232,7,FALSE),0))))))))</f>
        <v>0</v>
      </c>
      <c r="AR47" s="309">
        <f>IF($H47=0,0,IF(AO$4="Hydro",HLOOKUP(AO$4,'Inflated Bid Prices After Tax'!$B$234:$I$240,5,FALSE),IF(AO$4="Solar",HLOOKUP(AO$4,'Inflated Bid Prices After Tax'!$B$234:$I$240,5,FALSE),IF(AO$4="Biomass",HLOOKUP(AO$4,'Inflated Bid Prices After Tax'!$B$234:$I$240,5,FALSE),IF(AO$4="Biodiesel",HLOOKUP(AO$4,'Inflated Bid Prices After Tax'!$B$234:$I$240,5,FALSE),IF(AO$4="LNG",HLOOKUP(AO$4,'Inflated Bid Prices After Tax'!$B$234:$I$240,5,FALSE),IF(AO$4="Bunker",HLOOKUP(AO$4,'Inflated Bid Prices After Tax'!$B$234:$I$240,5,FALSE),IF(AO$4="LFO Diesel",HLOOKUP(AO$4,'Inflated Bid Prices After Tax'!$B$234:$I$240,5,FALSE),0))))))))</f>
        <v>0</v>
      </c>
      <c r="AS47" s="298">
        <f t="shared" si="24"/>
        <v>0</v>
      </c>
      <c r="AT47" s="139"/>
      <c r="AU47" s="606">
        <f>IF(AU$4="Hydro",VLOOKUP($I47,'Inflated Bid Prices After Tax'!$AL$15:$AS$115,2,FALSE),IF(AU$4="Solar",VLOOKUP($I47,'Inflated Bid Prices After Tax'!$AL$15:$AS$115,3,FALSE),IF(AU$4="Biomass",VLOOKUP($I47,'Inflated Bid Prices After Tax'!$AL$15:$AS$115,4,FALSE),IF(AU$4="Biodiesel",VLOOKUP($I47,'Inflated Bid Prices After Tax'!$AL$15:$AS$115,5,FALSE),IF(AU$4="LNG",VLOOKUP($I47,'Inflated Bid Prices After Tax'!$AL$15:$AS$115,6,FALSE),IF(AU$4="Bunker",VLOOKUP($I47,'Inflated Bid Prices After Tax'!$AL$15:$AS$115,7,FALSE),IF(AU$4="LFO Diesel",VLOOKUP($I47,'Inflated Bid Prices After Tax'!$AL$15:$AS$115,8,FALSE),0)))))))</f>
        <v>0</v>
      </c>
      <c r="AV47" s="607">
        <f>IF(AU$4="Hydro",VLOOKUP($I47,'Inflated Bid Prices After Tax'!$AL$121:$AS$221,2,FALSE),IF(AU$4="Solar",VLOOKUP($I47,'Inflated Bid Prices After Tax'!$AL$121:$AS$221,3,FALSE),IF(AU$4="Biomass",VLOOKUP($I47,'Inflated Bid Prices After Tax'!$AL$121:$AS$221,4,FALSE),IF(AU$4="Biodiesel",VLOOKUP($I47,'Inflated Bid Prices After Tax'!$AL$121:$AS$221,5,FALSE),IF(AU$4="LNG",VLOOKUP($I47,'Inflated Bid Prices After Tax'!$AL$121:$AS$221,6,FALSE),IF(AU$4="Bunker",VLOOKUP($I47,'Inflated Bid Prices After Tax'!$AL$121:$AS$221,7,FALSE),IF(AU$4="LFO Diesel",VLOOKUP($I47,'Inflated Bid Prices After Tax'!$AL$121:$AS$221,8,FALSE),0)))))))</f>
        <v>0</v>
      </c>
      <c r="AW47" s="607">
        <f>IF($I47=0,0,IF(AU$4="Hydro",HLOOKUP(AU$4,'Inflated Bid Prices After Tax'!$B$224:$I$232,7,FALSE),IF(AU$4="Solar",HLOOKUP(AU$4,'Inflated Bid Prices After Tax'!$B$224:$I$232,4,FALSE),IF(AU$4="Biomass",HLOOKUP(AU$4,'Inflated Bid Prices After Tax'!$B$224:$I$232,7,FALSE),IF(AU$4="Biodiesel",HLOOKUP(AU$4,'Inflated Bid Prices After Tax'!$B$224:$I$232,7,FALSE),IF(AU$4="LNG",HLOOKUP(AU$4,'Inflated Bid Prices After Tax'!$B$224:$I$232,7,FALSE),IF(AU$4="Bunker",HLOOKUP(AU$4,'Inflated Bid Prices After Tax'!$B$224:$I$232,7,FALSE),IF(AU$4="LFO Diesel",HLOOKUP(AU$4,'Inflated Bid Prices After Tax'!$B$224:$I$232,7,FALSE),0))))))))</f>
        <v>0</v>
      </c>
      <c r="AX47" s="607">
        <f>IF($I47=0,0,IF(AU$4="Hydro",HLOOKUP(AU$4,'Inflated Bid Prices After Tax'!$B$234:$I$240,5,FALSE),IF(AU$4="Solar",HLOOKUP(AU$4,'Inflated Bid Prices After Tax'!$B$234:$I$240,5,FALSE),IF(AU$4="Biomass",HLOOKUP(AU$4,'Inflated Bid Prices After Tax'!$B$234:$I$240,5,FALSE),IF(AU$4="Biodiesel",HLOOKUP(AU$4,'Inflated Bid Prices After Tax'!$B$234:$I$240,5,FALSE),IF(AU$4="LNG",HLOOKUP(AU$4,'Inflated Bid Prices After Tax'!$B$234:$I$240,5,FALSE),IF(AU$4="Bunker",HLOOKUP(AU$4,'Inflated Bid Prices After Tax'!$B$234:$I$240,5,FALSE),IF(AU$4="LFO Diesel",HLOOKUP(AU$4,'Inflated Bid Prices After Tax'!$B$234:$I$240,5,FALSE),0))))))))</f>
        <v>0</v>
      </c>
      <c r="AY47" s="608">
        <f t="shared" si="25"/>
        <v>0</v>
      </c>
      <c r="AZ47" s="139"/>
      <c r="BA47" s="106"/>
      <c r="BB47" s="648" t="s">
        <v>48</v>
      </c>
      <c r="BC47" s="658">
        <f>IF(C47=0,O47,O47*'Available Energy and Dispatch'!N57*1000)</f>
        <v>0</v>
      </c>
      <c r="BD47" s="658">
        <f>IF(D47=0,U47,U47*'Available Energy and Dispatch'!O57*1000)</f>
        <v>0</v>
      </c>
      <c r="BE47" s="658">
        <f>IF(E47=0,AA47,AA47*'Available Energy and Dispatch'!P57*1000)</f>
        <v>0</v>
      </c>
      <c r="BF47" s="658">
        <f>IF(F47=0,AG47,AG47*'Available Energy and Dispatch'!Q57*1000)</f>
        <v>0</v>
      </c>
      <c r="BG47" s="658">
        <f>IF(G47=0,AM47,AM47*'Available Energy and Dispatch'!R57*1000)</f>
        <v>0</v>
      </c>
      <c r="BH47" s="658">
        <f>IF(H47=0,AS47,AS47*'Available Energy and Dispatch'!S57*1000)</f>
        <v>0</v>
      </c>
      <c r="BI47" s="658">
        <f>IF(I47=0,AY47,AY47*'Available Energy and Dispatch'!T57*1000)</f>
        <v>0</v>
      </c>
      <c r="BJ47" s="664">
        <f t="shared" si="18"/>
        <v>0</v>
      </c>
      <c r="BK47" s="655"/>
    </row>
    <row r="48" spans="2:63" ht="13.8" thickBot="1" x14ac:dyDescent="0.3">
      <c r="B48" s="531" t="s">
        <v>49</v>
      </c>
      <c r="C48" s="525">
        <f>ROUND(IFERROR(('Available Energy and Dispatch'!N58/((IF(C$5="Solar",(SUMIFS('Dependable Capacity'!$F$9:$F$14,'Dependable Capacity'!$C$9:$C$14,$B$36)*'Available Energy and Dispatch'!$C58),HLOOKUP(C$5,'Dependable Capacity'!$I$3:$P$9,5,FALSE)*'Available Energy and Dispatch'!$C58))))/C$6,0),2)</f>
        <v>0</v>
      </c>
      <c r="D48" s="525">
        <f>ROUND(IFERROR(('Available Energy and Dispatch'!O58/((IF(D$5="Solar",(SUMIFS('Dependable Capacity'!$F$9:$F$14,'Dependable Capacity'!$C$9:$C$14,$B$36)*'Available Energy and Dispatch'!$C58),HLOOKUP(D$5,'Dependable Capacity'!$I$3:$P$9,5,FALSE)*'Available Energy and Dispatch'!$C58))))/D$6,0),2)</f>
        <v>0</v>
      </c>
      <c r="E48" s="525">
        <f>ROUND(IFERROR(('Available Energy and Dispatch'!P58/((IF(E$5="Solar",(SUMIFS('Dependable Capacity'!$F$9:$F$14,'Dependable Capacity'!$C$9:$C$14,$B$36)*'Available Energy and Dispatch'!$C58),HLOOKUP(E$5,'Dependable Capacity'!$I$3:$P$9,5,FALSE)*'Available Energy and Dispatch'!$C58))))/E$6,0),2)</f>
        <v>0</v>
      </c>
      <c r="F48" s="525">
        <f>ROUND(IFERROR(('Available Energy and Dispatch'!Q58/((IF(F$5="Solar",(SUMIFS('Dependable Capacity'!$F$9:$F$14,'Dependable Capacity'!$C$9:$C$14,$B$36)*'Available Energy and Dispatch'!$C58),HLOOKUP(F$5,'Dependable Capacity'!$I$3:$P$9,5,FALSE)*'Available Energy and Dispatch'!$C58))))/F$6,0),2)</f>
        <v>0</v>
      </c>
      <c r="G48" s="525">
        <f>ROUND(IFERROR(('Available Energy and Dispatch'!R58/((IF(G$5="Solar",(SUMIFS('Dependable Capacity'!$F$9:$F$14,'Dependable Capacity'!$C$9:$C$14,$B$36)*'Available Energy and Dispatch'!$C58),HLOOKUP(G$5,'Dependable Capacity'!$I$3:$P$9,5,FALSE)*'Available Energy and Dispatch'!$C58))))/G$6,0),2)</f>
        <v>0</v>
      </c>
      <c r="H48" s="525">
        <f>ROUND(IFERROR(('Available Energy and Dispatch'!S58/((IF(H$5="Solar",(SUMIFS('Dependable Capacity'!$F$9:$F$14,'Dependable Capacity'!$C$9:$C$14,$B$36)*'Available Energy and Dispatch'!$C58),HLOOKUP(H$5,'Dependable Capacity'!$I$3:$P$9,5,FALSE)*'Available Energy and Dispatch'!$C58))))/H$6,0),2)</f>
        <v>0</v>
      </c>
      <c r="I48" s="526">
        <f>ROUND(IFERROR(('Available Energy and Dispatch'!T58/((IF(I$5="Solar",(SUMIFS('Dependable Capacity'!$F$9:$F$14,'Dependable Capacity'!$C$9:$C$14,$B$36)*'Available Energy and Dispatch'!$C58),HLOOKUP(I$5,'Dependable Capacity'!$I$3:$P$9,5,FALSE)*'Available Energy and Dispatch'!$C58))))/I$6,0),2)</f>
        <v>0</v>
      </c>
      <c r="J48" s="106"/>
      <c r="K48" s="545">
        <f>IF(K$4="Hydro",VLOOKUP($C48,'Inflated Bid Prices After Tax'!$AL$15:$AS$115,2,FALSE),IF(K$4="Solar",VLOOKUP($C48,'Inflated Bid Prices After Tax'!$AL$15:$AS$115,3,FALSE),IF(K$4="Biomass",VLOOKUP($C48,'Inflated Bid Prices After Tax'!$AL$15:$AS$115,4,FALSE),IF(K$4="Biodiesel",VLOOKUP($C48,'Inflated Bid Prices After Tax'!$AL$15:$AS$115,5,FALSE),IF(K$4="LNG",VLOOKUP($C48,'Inflated Bid Prices After Tax'!$AL$15:$AS$115,6,FALSE),IF(K$4="Bunker",VLOOKUP($C48,'Inflated Bid Prices After Tax'!$AL$15:$AS$115,7,FALSE),IF(K$4="LFO Diesel",VLOOKUP($C48,'Inflated Bid Prices After Tax'!$AL$15:$AS$115,8,FALSE),0)))))))</f>
        <v>0</v>
      </c>
      <c r="L48" s="546">
        <f>IF(K$4="Hydro",VLOOKUP($C48,'Inflated Bid Prices After Tax'!$AL$121:$AS$221,2,FALSE),IF(K$4="Solar",VLOOKUP($C48,'Inflated Bid Prices After Tax'!$AL$121:$AS$221,3,FALSE),IF(K$4="Biomass",VLOOKUP($C48,'Inflated Bid Prices After Tax'!$AL$121:$AS$221,4,FALSE),IF(K$4="Biodiesel",VLOOKUP($C48,'Inflated Bid Prices After Tax'!$AL$121:$AS$221,5,FALSE),IF(K$4="LNG",VLOOKUP($C48,'Inflated Bid Prices After Tax'!$AL$121:$AS$221,6,FALSE),IF(K$4="Bunker",VLOOKUP($C48,'Inflated Bid Prices After Tax'!$AL$121:$AS$221,7,FALSE),IF(K$4="LFO Diesel",VLOOKUP($C48,'Inflated Bid Prices After Tax'!$AL$121:$AS$221,8,FALSE),0)))))))</f>
        <v>0</v>
      </c>
      <c r="M48" s="546">
        <f>IF($C48=0,0,IF(K$4="Hydro",HLOOKUP(K$4,'Inflated Bid Prices After Tax'!$B$224:$I$232,7,FALSE),IF(K$4="Solar",HLOOKUP(K$4,'Inflated Bid Prices After Tax'!$B$224:$I$232,7,FALSE),IF(K$4="Biomass",HLOOKUP(K$4,'Inflated Bid Prices After Tax'!$B$224:$I$232,7,FALSE),IF(K$4="Biodiesel",HLOOKUP(K$4,'Inflated Bid Prices After Tax'!$B$224:$I$232,7,FALSE),IF(K$4="LNG",HLOOKUP(K$4,'Inflated Bid Prices After Tax'!$B$224:$I$232,7,FALSE),IF(K$4="Bunker",HLOOKUP(K$4,'Inflated Bid Prices After Tax'!$B$224:$I$232,7,FALSE),IF(K$4="LFO Diesel",HLOOKUP(K$4,'Inflated Bid Prices After Tax'!$B$224:$I$232,7,FALSE),0))))))))</f>
        <v>0</v>
      </c>
      <c r="N48" s="546">
        <f>IF($C48=0,0,IF(K$4="Hydro",HLOOKUP(K$4,'Inflated Bid Prices After Tax'!$B$234:$I$240,5,FALSE),IF(K$4="Solar",HLOOKUP(K$4,'Inflated Bid Prices After Tax'!$B$234:$I$240,5,FALSE),IF(K$4="Biomass",HLOOKUP(K$4,'Inflated Bid Prices After Tax'!$B$234:$I$240,5,FALSE),IF(K$4="Biodiesel",HLOOKUP(K$4,'Inflated Bid Prices After Tax'!$B$234:$I$240,5,FALSE),IF(K$4="LNG",HLOOKUP(K$4,'Inflated Bid Prices After Tax'!$B$234:$I$240,5,FALSE),IF(K$4="Bunker",HLOOKUP(K$4,'Inflated Bid Prices After Tax'!$B$234:$I$240,5,FALSE),IF(K$4="LFO Diesel",HLOOKUP(K$4,'Inflated Bid Prices After Tax'!$B$234:$I$240,5,FALSE),0))))))))</f>
        <v>0</v>
      </c>
      <c r="O48" s="547">
        <f t="shared" si="19"/>
        <v>0</v>
      </c>
      <c r="P48" s="139"/>
      <c r="Q48" s="609">
        <f>IF(Q$4="Hydro",VLOOKUP($D48,'Inflated Bid Prices After Tax'!$AL$15:$AS$115,2,FALSE),IF(Q$4="Solar",VLOOKUP($D48,'Inflated Bid Prices After Tax'!$AL$15:$AS$115,3,FALSE),IF(Q$4="Biomass",VLOOKUP($D48,'Inflated Bid Prices After Tax'!$AL$15:$AS$115,4,FALSE),IF(Q$4="Biodiesel",VLOOKUP($D48,'Inflated Bid Prices After Tax'!$AL$15:$AS$115,5,FALSE),IF(Q$4="LNG",VLOOKUP($D48,'Inflated Bid Prices After Tax'!$AL$15:$AS$115,6,FALSE),IF(Q$4="Bunker",VLOOKUP($D48,'Inflated Bid Prices After Tax'!$AL$15:$AS$115,7,FALSE),IF(Q$4="LFO Diesel",VLOOKUP($D48,'Inflated Bid Prices After Tax'!$AL$15:$AS$115,8,FALSE),0)))))))</f>
        <v>0</v>
      </c>
      <c r="R48" s="610">
        <f>IF(Q$4="Hydro",VLOOKUP($D48,'Inflated Bid Prices After Tax'!$AL$121:$AS$221,2,FALSE),IF(Q$4="Solar",VLOOKUP($D48,'Inflated Bid Prices After Tax'!$AL$121:$AS$221,3,FALSE),IF(Q$4="Biomass",VLOOKUP($D48,'Inflated Bid Prices After Tax'!$AL$121:$AS$221,4,FALSE),IF(Q$4="Biodiesel",VLOOKUP($D48,'Inflated Bid Prices After Tax'!$AL$121:$AS$221,5,FALSE),IF(Q$4="LNG",VLOOKUP($D48,'Inflated Bid Prices After Tax'!$AL$121:$AS$221,6,FALSE),IF(Q$4="Bunker",VLOOKUP($D48,'Inflated Bid Prices After Tax'!$AL$121:$AS$221,7,FALSE),IF(Q$4="LFO Diesel",VLOOKUP($D48,'Inflated Bid Prices After Tax'!$AL$121:$AS$221,8,FALSE),0)))))))</f>
        <v>0</v>
      </c>
      <c r="S48" s="610">
        <f>IF($D48=0,0,IF(Q$4="Hydro",HLOOKUP(Q$4,'Inflated Bid Prices After Tax'!$B$224:$I$232,7,FALSE),IF(Q$4="Solar",HLOOKUP(Q$4,'Inflated Bid Prices After Tax'!$B$224:$I$232,7,FALSE),IF(Q$4="Biomass",HLOOKUP(Q$4,'Inflated Bid Prices After Tax'!$B$224:$I$232,7,FALSE),IF(Q$4="Biodiesel",HLOOKUP(Q$4,'Inflated Bid Prices After Tax'!$B$224:$I$232,7,FALSE),IF(Q$4="LNG",HLOOKUP(Q$4,'Inflated Bid Prices After Tax'!$B$224:$I$232,7,FALSE),IF(Q$4="Bunker",HLOOKUP(Q$4,'Inflated Bid Prices After Tax'!$B$224:$I$232,7,FALSE),IF(Q$4="LFO Diesel",HLOOKUP(Q$4,'Inflated Bid Prices After Tax'!$B$224:$I$232,7,FALSE),0))))))))</f>
        <v>0</v>
      </c>
      <c r="T48" s="610">
        <f>IF($D48=0,0,IF(Q$4="Hydro",HLOOKUP(Q$4,'Inflated Bid Prices After Tax'!$B$234:$I$240,5,FALSE),IF(Q$4="Solar",HLOOKUP(Q$4,'Inflated Bid Prices After Tax'!$B$234:$I$240,5,FALSE),IF(Q$4="Biomass",HLOOKUP(Q$4,'Inflated Bid Prices After Tax'!$B$234:$I$240,5,FALSE),IF(Q$4="Biodiesel",HLOOKUP(Q$4,'Inflated Bid Prices After Tax'!$B$234:$I$240,5,FALSE),IF(Q$4="LNG",HLOOKUP(Q$4,'Inflated Bid Prices After Tax'!$B$234:$I$240,5,FALSE),IF(Q$4="Bunker",HLOOKUP(Q$4,'Inflated Bid Prices After Tax'!$B$234:$I$240,5,FALSE),IF(Q$4="LFO Diesel",HLOOKUP(Q$4,'Inflated Bid Prices After Tax'!$B$234:$I$240,5,FALSE),0))))))))</f>
        <v>0</v>
      </c>
      <c r="U48" s="611">
        <f t="shared" si="20"/>
        <v>0</v>
      </c>
      <c r="V48" s="139"/>
      <c r="W48" s="569">
        <f>IF(W$4="Hydro",VLOOKUP($E48,'Inflated Bid Prices After Tax'!$AL$15:$AS$115,2,FALSE),IF(W$4="Solar",VLOOKUP($E48,'Inflated Bid Prices After Tax'!$AL$15:$AS$115,3,FALSE),IF(W$4="Biomass",VLOOKUP($E48,'Inflated Bid Prices After Tax'!$AL$15:$AS$115,4,FALSE),IF(W$4="Biodiesel",VLOOKUP($E48,'Inflated Bid Prices After Tax'!$AL$15:$AS$115,5,FALSE),IF(W$4="LNG",VLOOKUP($E48,'Inflated Bid Prices After Tax'!$AL$15:$AS$115,6,FALSE),IF(W$4="Bunker",VLOOKUP($E48,'Inflated Bid Prices After Tax'!$AL$15:$AS$115,7,FALSE),IF(W$4="LFO Diesel",VLOOKUP($E48,'Inflated Bid Prices After Tax'!$AL$15:$AS$115,8,FALSE),0)))))))</f>
        <v>0</v>
      </c>
      <c r="X48" s="570">
        <f>IF(W$4="Hydro",VLOOKUP($E48,'Inflated Bid Prices After Tax'!$AL$121:$AS$221,2,FALSE),IF(W$4="Solar",VLOOKUP($E48,'Inflated Bid Prices After Tax'!$AL$121:$AS$221,3,FALSE),IF(W$4="Biomass",VLOOKUP($E48,'Inflated Bid Prices After Tax'!$AL$121:$AS$221,4,FALSE),IF(W$4="Biodiesel",VLOOKUP($E48,'Inflated Bid Prices After Tax'!$AL$121:$AS$221,5,FALSE),IF(W$4="LNG",VLOOKUP($E48,'Inflated Bid Prices After Tax'!$AL$121:$AS$221,6,FALSE),IF(W$4="Bunker",VLOOKUP($E48,'Inflated Bid Prices After Tax'!$AL$121:$AS$221,7,FALSE),IF(W$4="LFO Diesel",VLOOKUP($E48,'Inflated Bid Prices After Tax'!$AL$121:$AS$221,8,FALSE),0)))))))</f>
        <v>0</v>
      </c>
      <c r="Y48" s="570">
        <f>IF($E48=0,0,IF(W$4="Hydro",HLOOKUP(W$4,'Inflated Bid Prices After Tax'!$B$224:$I$232,7,FALSE),IF(W$4="Solar",HLOOKUP(W$4,'Inflated Bid Prices After Tax'!$B$224:$I$232,7,FALSE),IF(W$4="Biomass",HLOOKUP(W$4,'Inflated Bid Prices After Tax'!$B$224:$I$232,7,FALSE),IF(W$4="Biodiesel",HLOOKUP(W$4,'Inflated Bid Prices After Tax'!$B$224:$I$232,7,FALSE),IF(W$4="LNG",HLOOKUP(W$4,'Inflated Bid Prices After Tax'!$B$224:$I$232,7,FALSE),IF(W$4="Bunker",HLOOKUP(W$4,'Inflated Bid Prices After Tax'!$B$224:$I$232,7,FALSE),IF(W$4="LFO Diesel",HLOOKUP(W$4,'Inflated Bid Prices After Tax'!$B$224:$I$232,7,FALSE),0))))))))</f>
        <v>0</v>
      </c>
      <c r="Z48" s="570">
        <f>IF($E48=0,0,IF(W$4="Hydro",HLOOKUP(W$4,'Inflated Bid Prices After Tax'!$B$234:$I$240,5,FALSE),IF(W$4="Solar",HLOOKUP(W$4,'Inflated Bid Prices After Tax'!$B$234:$I$240,5,FALSE),IF(W$4="Biomass",HLOOKUP(W$4,'Inflated Bid Prices After Tax'!$B$234:$I$240,5,FALSE),IF(W$4="Biodiesel",HLOOKUP(W$4,'Inflated Bid Prices After Tax'!$B$234:$I$240,5,FALSE),IF(W$4="LNG",HLOOKUP(W$4,'Inflated Bid Prices After Tax'!$B$234:$I$240,5,FALSE),IF(W$4="Bunker",HLOOKUP(W$4,'Inflated Bid Prices After Tax'!$B$234:$I$240,5,FALSE),IF(W$4="LFO Diesel",HLOOKUP(W$4,'Inflated Bid Prices After Tax'!$B$234:$I$240,5,FALSE),0))))))))</f>
        <v>0</v>
      </c>
      <c r="AA48" s="571">
        <f t="shared" si="21"/>
        <v>0</v>
      </c>
      <c r="AB48" s="139"/>
      <c r="AC48" s="689">
        <f>IF(AC$4="Hydro",VLOOKUP($F48,'Inflated Bid Prices After Tax'!$AL$15:$AS$115,2,FALSE),IF(AC$4="Solar",VLOOKUP($F48,'Inflated Bid Prices After Tax'!$AL$15:$AS$115,3,FALSE),IF(AC$4="Biomass",VLOOKUP($F48,'Inflated Bid Prices After Tax'!$AL$15:$AS$115,4,FALSE),IF(AC$4="Biodiesel",VLOOKUP($F48,'Inflated Bid Prices After Tax'!$AL$15:$AS$115,5,FALSE),IF(AC$4="LNG",VLOOKUP($F48,'Inflated Bid Prices After Tax'!$AL$15:$AS$115,6,FALSE),IF(AC$4="Bunker",VLOOKUP($F48,'Inflated Bid Prices After Tax'!$AL$15:$AS$115,7,FALSE),IF(AC$4="LFO Diesel",VLOOKUP($F48,'Inflated Bid Prices After Tax'!$AL$15:$AS$115,8,FALSE),0)))))))</f>
        <v>0</v>
      </c>
      <c r="AD48" s="690">
        <f>IF(AC$4="Hydro",VLOOKUP($F48,'Inflated Bid Prices After Tax'!$AL$121:$AS$221,2,FALSE),IF(AC$4="Solar",VLOOKUP($F48,'Inflated Bid Prices After Tax'!$AL$121:$AS$221,3,FALSE),IF(AC$4="Biomass",VLOOKUP($F48,'Inflated Bid Prices After Tax'!$AL$121:$AS$221,4,FALSE),IF(AC$4="Biodiesel",VLOOKUP($F48,'Inflated Bid Prices After Tax'!$AL$121:$AS$221,5,FALSE),IF(AC$4="LNG",VLOOKUP($F48,'Inflated Bid Prices After Tax'!$AL$121:$AS$221,6,FALSE),IF(AC$4="Bunker",VLOOKUP($F48,'Inflated Bid Prices After Tax'!$AL$121:$AS$221,7,FALSE),IF(AC$4="LFO Diesel",VLOOKUP($F48,'Inflated Bid Prices After Tax'!$AL$121:$AS$221,8,FALSE),0)))))))</f>
        <v>0</v>
      </c>
      <c r="AE48" s="690">
        <f>IF($F48=0,0,IF(AC$4="Hydro",HLOOKUP(AC$4,'Inflated Bid Prices After Tax'!$B$224:$I$232,7,FALSE),IF(AC$4="Solar",HLOOKUP(AC$4,'Inflated Bid Prices After Tax'!$B$224:$I$232,7,FALSE),IF(AC$4="Biomass",HLOOKUP(AC$4,'Inflated Bid Prices After Tax'!$B$224:$I$232,7,FALSE),IF(AC$4="Biodiesel",HLOOKUP(AC$4,'Inflated Bid Prices After Tax'!$B$224:$I$232,7,FALSE),IF(AC$4="LNG",HLOOKUP(AC$4,'Inflated Bid Prices After Tax'!$B$224:$I$232,7,FALSE),IF(AC$4="Bunker",HLOOKUP(AC$4,'Inflated Bid Prices After Tax'!$B$224:$I$232,7,FALSE),IF(AC$4="LFO Diesel",HLOOKUP(AC$4,'Inflated Bid Prices After Tax'!$B$224:$I$232,7,FALSE),0))))))))</f>
        <v>0</v>
      </c>
      <c r="AF48" s="690">
        <f>IF($F48=0,0,IF(AC$4="Hydro",HLOOKUP(AC$4,'Inflated Bid Prices After Tax'!$B$234:$I$240,5,FALSE),IF(AC$4="Solar",HLOOKUP(AC$4,'Inflated Bid Prices After Tax'!$B$234:$I$240,5,FALSE),IF(AC$4="Biomass",HLOOKUP(AC$4,'Inflated Bid Prices After Tax'!$B$234:$I$240,5,FALSE),IF(AC$4="Biodiesel",HLOOKUP(AC$4,'Inflated Bid Prices After Tax'!$B$234:$I$240,5,FALSE),IF(AC$4="LNG",HLOOKUP(AC$4,'Inflated Bid Prices After Tax'!$B$234:$I$240,5,FALSE),IF(AC$4="Bunker",HLOOKUP(AC$4,'Inflated Bid Prices After Tax'!$B$234:$I$240,5,FALSE),IF(AC$4="LFO Diesel",HLOOKUP(AC$4,'Inflated Bid Prices After Tax'!$B$234:$I$240,5,FALSE),0))))))))</f>
        <v>0</v>
      </c>
      <c r="AG48" s="691">
        <f t="shared" si="22"/>
        <v>0</v>
      </c>
      <c r="AH48" s="139"/>
      <c r="AI48" s="593">
        <f>IF(AI$4="Hydro",VLOOKUP($G48,'Inflated Bid Prices After Tax'!$AL$15:$AS$115,2,FALSE),IF(AI$4="Solar",VLOOKUP($G48,'Inflated Bid Prices After Tax'!$AL$15:$AS$115,3,FALSE),IF(AI$4="Biomass",VLOOKUP($G48,'Inflated Bid Prices After Tax'!$AL$15:$AS$115,4,FALSE),IF(AI$4="Biodiesel",VLOOKUP($G48,'Inflated Bid Prices After Tax'!$AL$15:$AS$115,5,FALSE),IF(AI$4="LNG",VLOOKUP($G48,'Inflated Bid Prices After Tax'!$AL$15:$AS$115,6,FALSE),IF(AI$4="Bunker",VLOOKUP($G48,'Inflated Bid Prices After Tax'!$AL$15:$AS$115,7,FALSE),IF(AI$4="LFO Diesel",VLOOKUP($G48,'Inflated Bid Prices After Tax'!$AL$15:$AS$115,8,FALSE),0)))))))</f>
        <v>0</v>
      </c>
      <c r="AJ48" s="594">
        <f>IF(AI$4="Hydro",VLOOKUP($G48,'Inflated Bid Prices After Tax'!$AL$121:$AS$221,2,FALSE),IF(AI$4="Solar",VLOOKUP($G48,'Inflated Bid Prices After Tax'!$AL$121:$AS$221,3,FALSE),IF(AI$4="Biomass",VLOOKUP($G48,'Inflated Bid Prices After Tax'!$AL$121:$AS$221,4,FALSE),IF(AI$4="Biodiesel",VLOOKUP($G48,'Inflated Bid Prices After Tax'!$AL$121:$AS$221,5,FALSE),IF(AI$4="LNG",VLOOKUP($G48,'Inflated Bid Prices After Tax'!$AL$121:$AS$221,6,FALSE),IF(AI$4="Bunker",VLOOKUP($G48,'Inflated Bid Prices After Tax'!$AL$121:$AS$221,7,FALSE),IF(AI$4="LFO Diesel",VLOOKUP($G48,'Inflated Bid Prices After Tax'!$AL$121:$AS$221,8,FALSE),0)))))))</f>
        <v>0</v>
      </c>
      <c r="AK48" s="594">
        <f>IF($G48=0,0,IF(AI$4="Hydro",HLOOKUP(AI$4,'Inflated Bid Prices After Tax'!$B$224:$I$232,7,FALSE),IF(AI$4="Solar",HLOOKUP(AI$4,'Inflated Bid Prices After Tax'!$B$224:$I$232,7,FALSE),IF(AI$4="Biomass",HLOOKUP(AI$4,'Inflated Bid Prices After Tax'!$B$224:$I$232,7,FALSE),IF(AI$4="Biodiesel",HLOOKUP(AI$4,'Inflated Bid Prices After Tax'!$B$224:$I$232,7,FALSE),IF(AI$4="LNG",HLOOKUP(AI$4,'Inflated Bid Prices After Tax'!$B$224:$I$232,7,FALSE),IF(AI$4="Bunker",HLOOKUP(AI$4,'Inflated Bid Prices After Tax'!$B$224:$I$232,7,FALSE),IF(AI$4="LFO Diesel",HLOOKUP(AI$4,'Inflated Bid Prices After Tax'!$B$224:$I$232,7,FALSE),0))))))))</f>
        <v>0</v>
      </c>
      <c r="AL48" s="594">
        <f>IF($G48=0,0,IF(AI$4="Hydro",HLOOKUP(AI$4,'Inflated Bid Prices After Tax'!$B$234:$I$240,5,FALSE),IF(AI$4="Solar",HLOOKUP(AI$4,'Inflated Bid Prices After Tax'!$B$234:$I$240,5,FALSE),IF(AI$4="Biomass",HLOOKUP(AI$4,'Inflated Bid Prices After Tax'!$B$234:$I$240,5,FALSE),IF(AI$4="Biodiesel",HLOOKUP(AI$4,'Inflated Bid Prices After Tax'!$B$234:$I$240,5,FALSE),IF(AI$4="LNG",HLOOKUP(AI$4,'Inflated Bid Prices After Tax'!$B$234:$I$240,5,FALSE),IF(AI$4="Bunker",HLOOKUP(AI$4,'Inflated Bid Prices After Tax'!$B$235:$I$240,5,FALSE),IF(AI$4="LFO Diesel",HLOOKUP(AI$4,'Inflated Bid Prices After Tax'!$B$234:$I$240,5,FALSE),0))))))))</f>
        <v>0</v>
      </c>
      <c r="AM48" s="595">
        <f t="shared" si="23"/>
        <v>0</v>
      </c>
      <c r="AN48" s="139"/>
      <c r="AO48" s="599">
        <f>IF(AO$4="Hydro",VLOOKUP($H48,'Inflated Bid Prices After Tax'!$AL$15:$AS$115,2,FALSE),IF(AO$4="Solar",VLOOKUP($H48,'Inflated Bid Prices After Tax'!$AL$15:$AS$115,3,FALSE),IF(AO$4="Biomass",VLOOKUP($H48,'Inflated Bid Prices After Tax'!$AL$15:$AS$115,4,FALSE),IF(AO$4="Biodiesel",VLOOKUP($H48,'Inflated Bid Prices After Tax'!$AL$15:$AS$115,5,FALSE),IF(AO$4="LNG",VLOOKUP($H48,'Inflated Bid Prices After Tax'!$AL$15:$AS$115,6,FALSE),IF(AO$4="Bunker",VLOOKUP($H48,'Inflated Bid Prices After Tax'!$AL$15:$AS$115,7,FALSE),IF(AO$4="LFO Diesel",VLOOKUP($H48,'Inflated Bid Prices After Tax'!$AL$15:$AS$115,8,FALSE),0)))))))</f>
        <v>0</v>
      </c>
      <c r="AP48" s="310">
        <f>IF(AO$4="Hydro",VLOOKUP($H48,'Inflated Bid Prices After Tax'!$AL$121:$AS$221,2,FALSE),IF(AO$4="Solar",VLOOKUP($H48,'Inflated Bid Prices After Tax'!$AL$121:$AS$221,3,FALSE),IF(AO$4="Biomass",VLOOKUP($H48,'Inflated Bid Prices After Tax'!$AL$121:$AS$221,4,FALSE),IF(AO$4="Biodiesel",VLOOKUP($H48,'Inflated Bid Prices After Tax'!$AL$121:$AS$221,5,FALSE),IF(AO$4="LNG",VLOOKUP($H48,'Inflated Bid Prices After Tax'!$AL$121:$AS$221,6,FALSE),IF(AO$4="Bunker",VLOOKUP($H48,'Inflated Bid Prices After Tax'!$AL$121:$AS$221,7,FALSE),IF(AO$4="LFO Diesel",VLOOKUP($H48,'Inflated Bid Prices After Tax'!$AL$121:$AS$221,8,FALSE),0)))))))</f>
        <v>0</v>
      </c>
      <c r="AQ48" s="310">
        <f>IF($H48=0,0,IF(AO$4="Hydro",HLOOKUP(AO$4,'Inflated Bid Prices After Tax'!$B$224:$I$232,7,FALSE),IF(AO$4="Solar",HLOOKUP(AO$4,'Inflated Bid Prices After Tax'!$B$224:$I$232,7,FALSE),IF(AO$4="Biomass",HLOOKUP(AO$4,'Inflated Bid Prices After Tax'!$B$224:$I$232,7,FALSE),IF(AO$4="Biodiesel",HLOOKUP(AO$4,'Inflated Bid Prices After Tax'!$B$224:$I$232,7,FALSE),IF(AO$4="LNG",HLOOKUP(AO$4,'Inflated Bid Prices After Tax'!$B$224:$I$232,7,FALSE),IF(AO$4="Bunker",HLOOKUP(AO$4,'Inflated Bid Prices After Tax'!$B$224:$I$232,7,FALSE),IF(AO$4="LFO Diesel",HLOOKUP(AO$4,'Inflated Bid Prices After Tax'!$B$224:$I$232,7,FALSE),0))))))))</f>
        <v>0</v>
      </c>
      <c r="AR48" s="310">
        <f>IF($H48=0,0,IF(AO$4="Hydro",HLOOKUP(AO$4,'Inflated Bid Prices After Tax'!$B$234:$I$240,5,FALSE),IF(AO$4="Solar",HLOOKUP(AO$4,'Inflated Bid Prices After Tax'!$B$234:$I$240,5,FALSE),IF(AO$4="Biomass",HLOOKUP(AO$4,'Inflated Bid Prices After Tax'!$B$234:$I$240,5,FALSE),IF(AO$4="Biodiesel",HLOOKUP(AO$4,'Inflated Bid Prices After Tax'!$B$234:$I$240,5,FALSE),IF(AO$4="LNG",HLOOKUP(AO$4,'Inflated Bid Prices After Tax'!$B$234:$I$240,5,FALSE),IF(AO$4="Bunker",HLOOKUP(AO$4,'Inflated Bid Prices After Tax'!$B$234:$I$240,5,FALSE),IF(AO$4="LFO Diesel",HLOOKUP(AO$4,'Inflated Bid Prices After Tax'!$B$234:$I$240,5,FALSE),0))))))))</f>
        <v>0</v>
      </c>
      <c r="AS48" s="300">
        <f t="shared" si="24"/>
        <v>0</v>
      </c>
      <c r="AT48" s="139"/>
      <c r="AU48" s="609">
        <f>IF(AU$4="Hydro",VLOOKUP($I48,'Inflated Bid Prices After Tax'!$AL$15:$AS$115,2,FALSE),IF(AU$4="Solar",VLOOKUP($I48,'Inflated Bid Prices After Tax'!$AL$15:$AS$115,3,FALSE),IF(AU$4="Biomass",VLOOKUP($I48,'Inflated Bid Prices After Tax'!$AL$15:$AS$115,4,FALSE),IF(AU$4="Biodiesel",VLOOKUP($I48,'Inflated Bid Prices After Tax'!$AL$15:$AS$115,5,FALSE),IF(AU$4="LNG",VLOOKUP($I48,'Inflated Bid Prices After Tax'!$AL$15:$AS$115,6,FALSE),IF(AU$4="Bunker",VLOOKUP($I48,'Inflated Bid Prices After Tax'!$AL$15:$AS$115,7,FALSE),IF(AU$4="LFO Diesel",VLOOKUP($I48,'Inflated Bid Prices After Tax'!$AL$15:$AS$115,8,FALSE),0)))))))</f>
        <v>0</v>
      </c>
      <c r="AV48" s="610">
        <f>IF(AU$4="Hydro",VLOOKUP($I48,'Inflated Bid Prices After Tax'!$AL$121:$AS$221,2,FALSE),IF(AU$4="Solar",VLOOKUP($I48,'Inflated Bid Prices After Tax'!$AL$121:$AS$221,3,FALSE),IF(AU$4="Biomass",VLOOKUP($I48,'Inflated Bid Prices After Tax'!$AL$121:$AS$221,4,FALSE),IF(AU$4="Biodiesel",VLOOKUP($I48,'Inflated Bid Prices After Tax'!$AL$121:$AS$221,5,FALSE),IF(AU$4="LNG",VLOOKUP($I48,'Inflated Bid Prices After Tax'!$AL$121:$AS$221,6,FALSE),IF(AU$4="Bunker",VLOOKUP($I48,'Inflated Bid Prices After Tax'!$AL$121:$AS$221,7,FALSE),IF(AU$4="LFO Diesel",VLOOKUP($I48,'Inflated Bid Prices After Tax'!$AL$121:$AS$221,8,FALSE),0)))))))</f>
        <v>0</v>
      </c>
      <c r="AW48" s="610">
        <f>IF($I48=0,0,IF(AU$4="Hydro",HLOOKUP(AU$4,'Inflated Bid Prices After Tax'!$B$224:$I$232,7,FALSE),IF(AU$4="Solar",HLOOKUP(AU$4,'Inflated Bid Prices After Tax'!$B$224:$I$232,4,FALSE),IF(AU$4="Biomass",HLOOKUP(AU$4,'Inflated Bid Prices After Tax'!$B$224:$I$232,7,FALSE),IF(AU$4="Biodiesel",HLOOKUP(AU$4,'Inflated Bid Prices After Tax'!$B$224:$I$232,7,FALSE),IF(AU$4="LNG",HLOOKUP(AU$4,'Inflated Bid Prices After Tax'!$B$224:$I$232,7,FALSE),IF(AU$4="Bunker",HLOOKUP(AU$4,'Inflated Bid Prices After Tax'!$B$224:$I$232,7,FALSE),IF(AU$4="LFO Diesel",HLOOKUP(AU$4,'Inflated Bid Prices After Tax'!$B$224:$I$232,7,FALSE),0))))))))</f>
        <v>0</v>
      </c>
      <c r="AX48" s="610">
        <f>IF($I48=0,0,IF(AU$4="Hydro",HLOOKUP(AU$4,'Inflated Bid Prices After Tax'!$B$234:$I$240,5,FALSE),IF(AU$4="Solar",HLOOKUP(AU$4,'Inflated Bid Prices After Tax'!$B$234:$I$240,5,FALSE),IF(AU$4="Biomass",HLOOKUP(AU$4,'Inflated Bid Prices After Tax'!$B$234:$I$240,5,FALSE),IF(AU$4="Biodiesel",HLOOKUP(AU$4,'Inflated Bid Prices After Tax'!$B$234:$I$240,5,FALSE),IF(AU$4="LNG",HLOOKUP(AU$4,'Inflated Bid Prices After Tax'!$B$234:$I$240,5,FALSE),IF(AU$4="Bunker",HLOOKUP(AU$4,'Inflated Bid Prices After Tax'!$B$234:$I$240,5,FALSE),IF(AU$4="LFO Diesel",HLOOKUP(AU$4,'Inflated Bid Prices After Tax'!$B$234:$I$240,5,FALSE),0))))))))</f>
        <v>0</v>
      </c>
      <c r="AY48" s="611">
        <f t="shared" si="25"/>
        <v>0</v>
      </c>
      <c r="AZ48" s="139"/>
      <c r="BA48" s="106"/>
      <c r="BB48" s="648" t="s">
        <v>49</v>
      </c>
      <c r="BC48" s="658">
        <f>IF(C48=0,O48,O48*'Available Energy and Dispatch'!N58*1000)</f>
        <v>0</v>
      </c>
      <c r="BD48" s="658">
        <f>IF(D48=0,U48,U48*'Available Energy and Dispatch'!O58*1000)</f>
        <v>0</v>
      </c>
      <c r="BE48" s="658">
        <f>IF(E48=0,AA48,AA48*'Available Energy and Dispatch'!P58*1000)</f>
        <v>0</v>
      </c>
      <c r="BF48" s="658">
        <f>IF(F48=0,AG48,AG48*'Available Energy and Dispatch'!Q58*1000)</f>
        <v>0</v>
      </c>
      <c r="BG48" s="658">
        <f>IF(G48=0,AM48,AM48*'Available Energy and Dispatch'!R58*1000)</f>
        <v>0</v>
      </c>
      <c r="BH48" s="658">
        <f>IF(H48=0,AS48,AS48*'Available Energy and Dispatch'!S58*1000)</f>
        <v>0</v>
      </c>
      <c r="BI48" s="658">
        <f>IF(I48=0,AY48,AY48*'Available Energy and Dispatch'!T58*1000)</f>
        <v>0</v>
      </c>
      <c r="BJ48" s="664">
        <f t="shared" si="18"/>
        <v>0</v>
      </c>
      <c r="BK48" s="655"/>
    </row>
    <row r="49" spans="2:63" ht="13.8" thickBot="1" x14ac:dyDescent="0.3">
      <c r="B49" s="109"/>
      <c r="C49" s="106"/>
      <c r="D49" s="106"/>
      <c r="E49" s="106"/>
      <c r="F49" s="106"/>
      <c r="G49" s="106"/>
      <c r="H49" s="106"/>
      <c r="I49" s="106"/>
      <c r="J49" s="106"/>
      <c r="K49" s="113"/>
      <c r="L49" s="113"/>
      <c r="M49" s="113"/>
      <c r="N49" s="113"/>
      <c r="O49" s="113"/>
      <c r="P49" s="139"/>
      <c r="Q49" s="113"/>
      <c r="R49" s="113"/>
      <c r="S49" s="113"/>
      <c r="T49" s="113"/>
      <c r="U49" s="113"/>
      <c r="V49" s="139"/>
      <c r="W49" s="113"/>
      <c r="X49" s="113"/>
      <c r="Y49" s="113"/>
      <c r="Z49" s="113"/>
      <c r="AA49" s="113"/>
      <c r="AB49" s="139"/>
      <c r="AC49" s="113"/>
      <c r="AD49" s="113"/>
      <c r="AE49" s="113"/>
      <c r="AF49" s="113"/>
      <c r="AG49" s="113"/>
      <c r="AH49" s="139"/>
      <c r="AI49" s="113"/>
      <c r="AJ49" s="113"/>
      <c r="AK49" s="113"/>
      <c r="AL49" s="113"/>
      <c r="AM49" s="113"/>
      <c r="AN49" s="139"/>
      <c r="AO49" s="113"/>
      <c r="AP49" s="113"/>
      <c r="AQ49" s="113"/>
      <c r="AR49" s="113"/>
      <c r="AS49" s="113"/>
      <c r="AT49" s="139"/>
      <c r="AU49" s="113"/>
      <c r="AV49" s="113"/>
      <c r="AW49" s="113"/>
      <c r="AX49" s="113"/>
      <c r="AY49" s="113"/>
      <c r="AZ49" s="139"/>
      <c r="BA49" s="106"/>
      <c r="BB49" s="648" t="s">
        <v>182</v>
      </c>
      <c r="BC49" s="656">
        <f t="shared" ref="BC49:BJ49" si="26">SUM(BC37:BC48)</f>
        <v>0</v>
      </c>
      <c r="BD49" s="656">
        <f t="shared" si="26"/>
        <v>0</v>
      </c>
      <c r="BE49" s="656">
        <f t="shared" si="26"/>
        <v>0</v>
      </c>
      <c r="BF49" s="656">
        <f t="shared" si="26"/>
        <v>0</v>
      </c>
      <c r="BG49" s="656">
        <f t="shared" si="26"/>
        <v>0</v>
      </c>
      <c r="BH49" s="656">
        <f t="shared" si="26"/>
        <v>0</v>
      </c>
      <c r="BI49" s="656">
        <f t="shared" si="26"/>
        <v>0</v>
      </c>
      <c r="BJ49" s="656">
        <f t="shared" si="26"/>
        <v>0</v>
      </c>
      <c r="BK49" s="667">
        <f>BJ49/(BF3*1000)</f>
        <v>0</v>
      </c>
    </row>
    <row r="50" spans="2:63" x14ac:dyDescent="0.25">
      <c r="B50" s="527">
        <v>2025</v>
      </c>
      <c r="C50" s="528"/>
      <c r="D50" s="528"/>
      <c r="E50" s="528"/>
      <c r="F50" s="528"/>
      <c r="G50" s="528"/>
      <c r="H50" s="528"/>
      <c r="I50" s="529"/>
      <c r="J50" s="106"/>
      <c r="K50" s="629"/>
      <c r="L50" s="630"/>
      <c r="M50" s="630"/>
      <c r="N50" s="630"/>
      <c r="O50" s="631"/>
      <c r="P50" s="139"/>
      <c r="Q50" s="620"/>
      <c r="R50" s="621"/>
      <c r="S50" s="621"/>
      <c r="T50" s="621"/>
      <c r="U50" s="622"/>
      <c r="V50" s="139"/>
      <c r="W50" s="636"/>
      <c r="X50" s="637"/>
      <c r="Y50" s="637"/>
      <c r="Z50" s="637"/>
      <c r="AA50" s="638"/>
      <c r="AB50" s="139"/>
      <c r="AC50" s="683"/>
      <c r="AD50" s="684"/>
      <c r="AE50" s="684"/>
      <c r="AF50" s="684"/>
      <c r="AG50" s="685"/>
      <c r="AH50" s="139"/>
      <c r="AI50" s="626"/>
      <c r="AJ50" s="627"/>
      <c r="AK50" s="627"/>
      <c r="AL50" s="627"/>
      <c r="AM50" s="628"/>
      <c r="AN50" s="139"/>
      <c r="AO50" s="623"/>
      <c r="AP50" s="624"/>
      <c r="AQ50" s="624"/>
      <c r="AR50" s="624"/>
      <c r="AS50" s="625"/>
      <c r="AT50" s="139"/>
      <c r="AU50" s="620"/>
      <c r="AV50" s="621"/>
      <c r="AW50" s="621"/>
      <c r="AX50" s="621"/>
      <c r="AY50" s="622"/>
      <c r="AZ50" s="139"/>
      <c r="BA50" s="106"/>
      <c r="BB50" s="648">
        <v>2025</v>
      </c>
      <c r="BC50" s="654"/>
      <c r="BD50" s="654"/>
      <c r="BE50" s="654"/>
      <c r="BF50" s="654"/>
      <c r="BG50" s="654"/>
      <c r="BH50" s="654"/>
      <c r="BI50" s="654"/>
      <c r="BJ50" s="661"/>
      <c r="BK50" s="655"/>
    </row>
    <row r="51" spans="2:63" x14ac:dyDescent="0.25">
      <c r="B51" s="530" t="s">
        <v>38</v>
      </c>
      <c r="C51" s="523">
        <f>ROUND(IFERROR(('Available Energy and Dispatch'!N63/((IF(C$5="Solar",(SUMIFS('Dependable Capacity'!$F$9:$F$14,'Dependable Capacity'!$C$9:$C$14,$B$50)*'Available Energy and Dispatch'!$C63),HLOOKUP(C$5,'Dependable Capacity'!$I$3:$P$9,6,FALSE)*'Available Energy and Dispatch'!$C63))))/C$6,0),2)</f>
        <v>0</v>
      </c>
      <c r="D51" s="523">
        <f>ROUND(IFERROR(('Available Energy and Dispatch'!O63/((IF(D$5="Solar",(SUMIFS('Dependable Capacity'!$F$9:$F$14,'Dependable Capacity'!$C$9:$C$14,$B$50)*'Available Energy and Dispatch'!$C63),HLOOKUP(D$5,'Dependable Capacity'!$I$3:$P$9,6,FALSE)*'Available Energy and Dispatch'!$C63))))/D$6,0),2)</f>
        <v>0</v>
      </c>
      <c r="E51" s="523">
        <f>ROUND(IFERROR(('Available Energy and Dispatch'!P63/((IF(E$5="Solar",(SUMIFS('Dependable Capacity'!$F$9:$F$14,'Dependable Capacity'!$C$9:$C$14,$B$50)*'Available Energy and Dispatch'!$C63),HLOOKUP(E$5,'Dependable Capacity'!$I$3:$P$9,6,FALSE)*'Available Energy and Dispatch'!$C63))))/E$6,0),2)</f>
        <v>0</v>
      </c>
      <c r="F51" s="523">
        <f>ROUND(IFERROR(('Available Energy and Dispatch'!Q63/((IF(F$5="Solar",(SUMIFS('Dependable Capacity'!$F$9:$F$14,'Dependable Capacity'!$C$9:$C$14,$B$50)*'Available Energy and Dispatch'!$C63),HLOOKUP(F$5,'Dependable Capacity'!$I$3:$P$9,6,FALSE)*'Available Energy and Dispatch'!$C63))))/F$6,0),2)</f>
        <v>0</v>
      </c>
      <c r="G51" s="523">
        <f>ROUND(IFERROR(('Available Energy and Dispatch'!R63/((IF(G$5="Solar",(SUMIFS('Dependable Capacity'!$F$9:$F$14,'Dependable Capacity'!$C$9:$C$14,$B$50)*'Available Energy and Dispatch'!$C63),HLOOKUP(G$5,'Dependable Capacity'!$I$3:$P$9,6,FALSE)*'Available Energy and Dispatch'!$C63))))/G$6,0),2)</f>
        <v>0</v>
      </c>
      <c r="H51" s="523">
        <f>ROUND(IFERROR(('Available Energy and Dispatch'!S63/((IF(H$5="Solar",(SUMIFS('Dependable Capacity'!$F$9:$F$14,'Dependable Capacity'!$C$9:$C$14,$B$50)*'Available Energy and Dispatch'!$C63),HLOOKUP(H$5,'Dependable Capacity'!$I$3:$P$9,6,FALSE)*'Available Energy and Dispatch'!$C63))))/H$6,0),2)</f>
        <v>0</v>
      </c>
      <c r="I51" s="524">
        <f>ROUND(IFERROR(('Available Energy and Dispatch'!T63/((IF(I$5="Solar",(SUMIFS('Dependable Capacity'!$F$9:$F$14,'Dependable Capacity'!$C$9:$C$14,$B$50)*'Available Energy and Dispatch'!$C63),HLOOKUP(I$5,'Dependable Capacity'!$I$3:$P$9,6,FALSE)*'Available Energy and Dispatch'!$C63))))/I$6,0),2)</f>
        <v>0</v>
      </c>
      <c r="J51" s="106"/>
      <c r="K51" s="542">
        <f>IF(K$4="Hydro",VLOOKUP($C51,'Inflated Bid Prices After Tax'!$AV$15:$BC$115,2,FALSE),IF(K$4="Solar",VLOOKUP($C51,'Inflated Bid Prices After Tax'!$AV$15:$BC$115,3,FALSE),IF(K$4="Biomass",VLOOKUP($C51,'Inflated Bid Prices After Tax'!$AV$15:$BC$115,4,FALSE),IF(K$4="Biodiesel",VLOOKUP($C51,'Inflated Bid Prices After Tax'!$AV$15:$BC$115,5,FALSE),IF(K$4="LNG",VLOOKUP($C51,'Inflated Bid Prices After Tax'!$AV$15:$BC$115,6,FALSE),IF(K$4="Bunker",VLOOKUP($C51,'Inflated Bid Prices After Tax'!$AV$15:$BC$115,7,FALSE),IF(K$4="LFO Diesel",VLOOKUP($C51,'Inflated Bid Prices After Tax'!$AV$15:$BC$115,8,FALSE),0)))))))</f>
        <v>0</v>
      </c>
      <c r="L51" s="543">
        <f>IF(K$4="Hydro",VLOOKUP($C51,'Inflated Bid Prices After Tax'!$AV$121:$BC$221,2,FALSE),IF(K$4="Solar",VLOOKUP($C51,'Inflated Bid Prices After Tax'!$AV$121:$BC$221,3,FALSE),IF(K$4="Biomass",VLOOKUP($C51,'Inflated Bid Prices After Tax'!$AV$121:$BC$221,4,FALSE),IF(K$4="Biodiesel",VLOOKUP($C51,'Inflated Bid Prices After Tax'!$AV$121:$BC$221,5,FALSE),IF(K$4="LNG",VLOOKUP($C51,'Inflated Bid Prices After Tax'!$AV$121:$BC$221,6,FALSE),IF(K$4="Bunker",VLOOKUP($C51,'Inflated Bid Prices After Tax'!$AV$121:$BC$221,7,FALSE),IF(K$4="LFO Diesel",VLOOKUP($C51,'Inflated Bid Prices After Tax'!$AV$121:$BC$221,8,FALSE),0)))))))</f>
        <v>0</v>
      </c>
      <c r="M51" s="543">
        <f>IF($C51=0,0,IF(K$4="Hydro",HLOOKUP(K$4,'Inflated Bid Prices After Tax'!$B$224:$I$232,8,FALSE),IF(K$4="Solar",HLOOKUP(K$4,'Inflated Bid Prices After Tax'!$B$224:$I$232,8,FALSE),IF(K$4="Biomass",HLOOKUP(K$4,'Inflated Bid Prices After Tax'!$B$224:$I$232,8,FALSE),IF(K$4="Biodiesel",HLOOKUP(K$4,'Inflated Bid Prices After Tax'!$B$224:$I$232,8,FALSE),IF(K$4="LNG",HLOOKUP(K$4,'Inflated Bid Prices After Tax'!$B$224:$I$232,8,FALSE),IF(K$4="Bunker",HLOOKUP(K$4,'Inflated Bid Prices After Tax'!$B$224:$I$232,8,FALSE),IF(K$4="LFO Diesel",HLOOKUP(K$4,'Inflated Bid Prices After Tax'!$B$224:$I$232,8,FALSE),0))))))))</f>
        <v>0</v>
      </c>
      <c r="N51" s="543">
        <f>IF($C51=0,0,IF(K$4="Hydro",HLOOKUP(K$4,'Inflated Bid Prices After Tax'!$B$234:$I$240,6,FALSE),IF(K$4="Solar",HLOOKUP(K$4,'Inflated Bid Prices After Tax'!$B$234:$I$240,6,FALSE),IF(K$4="Biomass",HLOOKUP(K$4,'Inflated Bid Prices After Tax'!$B$234:$I$240,6,FALSE),IF(K$4="Biodiesel",HLOOKUP(K$4,'Inflated Bid Prices After Tax'!$B$234:$I$240,6,FALSE),IF(K$4="LNG",HLOOKUP(K$4,'Inflated Bid Prices After Tax'!$B$234:$I$240,6,FALSE),IF(K$4="Bunker",HLOOKUP(K$4,'Inflated Bid Prices After Tax'!$B$234:$I$240,6,FALSE),IF(K$4="LFO Diesel",HLOOKUP(K$4,'Inflated Bid Prices After Tax'!$B$234:$I$240,6,FALSE),0))))))))</f>
        <v>0</v>
      </c>
      <c r="O51" s="544">
        <f>SUM(K51:N51)</f>
        <v>0</v>
      </c>
      <c r="P51" s="139"/>
      <c r="Q51" s="606">
        <f>IF(Q$4="Hydro",VLOOKUP($D51,'Inflated Bid Prices After Tax'!$AV$15:$BC$115,2,FALSE),IF(Q$4="Solar",VLOOKUP($D51,'Inflated Bid Prices After Tax'!$AV$15:$BC$115,3,FALSE),IF(Q$4="Biomass",VLOOKUP($D51,'Inflated Bid Prices After Tax'!$AV$15:$BC$115,4,FALSE),IF(Q$4="Biodiesel",VLOOKUP($D51,'Inflated Bid Prices After Tax'!$AV$15:$BC$115,5,FALSE),IF(Q$4="LNG",VLOOKUP($D51,'Inflated Bid Prices After Tax'!$AV$15:$BC$115,6,FALSE),IF(Q$4="Bunker",VLOOKUP($D51,'Inflated Bid Prices After Tax'!$AV$15:$BC$115,7,FALSE),IF(Q$4="LFO Diesel",VLOOKUP($D51,'Inflated Bid Prices After Tax'!$AV$15:$BC$115,8,FALSE),0)))))))</f>
        <v>0</v>
      </c>
      <c r="R51" s="607">
        <f>IF(Q$4="Hydro",VLOOKUP($D51,'Inflated Bid Prices After Tax'!$AV$121:$BC$221,2,FALSE),IF(Q$4="Solar",VLOOKUP($D51,'Inflated Bid Prices After Tax'!$AV$121:$BC$221,3,FALSE),IF(Q$4="Biomass",VLOOKUP($D51,'Inflated Bid Prices After Tax'!$AV$121:$BC$221,4,FALSE),IF(Q$4="Biodiesel",VLOOKUP($D51,'Inflated Bid Prices After Tax'!$AV$121:$BC$221,5,FALSE),IF(Q$4="LNG",VLOOKUP($D51,'Inflated Bid Prices After Tax'!$AV$121:$BC$221,6,FALSE),IF(Q$4="Bunker",VLOOKUP($D51,'Inflated Bid Prices After Tax'!$AV$121:$BC$221,7,FALSE),IF(Q$4="LFO Diesel",VLOOKUP($D51,'Inflated Bid Prices After Tax'!$AV$121:$BC$221,8,FALSE),0)))))))</f>
        <v>0</v>
      </c>
      <c r="S51" s="607">
        <f>IF($D51=0,0,IF(Q$4="Hydro",HLOOKUP(Q$4,'Inflated Bid Prices After Tax'!$B$224:$I$232,8,FALSE),IF(Q$4="Solar",HLOOKUP(Q$4,'Inflated Bid Prices After Tax'!$B$224:$I$232,8,FALSE),IF(Q$4="Biomass",HLOOKUP(Q$4,'Inflated Bid Prices After Tax'!$B$224:$I$232,8,FALSE),IF(Q$4="Biodiesel",HLOOKUP(Q$4,'Inflated Bid Prices After Tax'!$B$224:$I$232,8,FALSE),IF(Q$4="LNG",HLOOKUP(Q$4,'Inflated Bid Prices After Tax'!$B$224:$I$232,8,FALSE),IF(Q$4="Bunker",HLOOKUP(Q$4,'Inflated Bid Prices After Tax'!$B$224:$I$232,8,FALSE),IF(Q$4="LFO Diesel",HLOOKUP(Q$4,'Inflated Bid Prices After Tax'!$B$224:$I$232,8,FALSE),0))))))))</f>
        <v>0</v>
      </c>
      <c r="T51" s="607">
        <f>IF($D51=0,0,IF(Q$4="Hydro",HLOOKUP(Q$4,'Inflated Bid Prices After Tax'!$B$234:$I$240,6,FALSE),IF(Q$4="Solar",HLOOKUP(Q$4,'Inflated Bid Prices After Tax'!$B$234:$I$240,6,FALSE),IF(Q$4="Biomass",HLOOKUP(Q$4,'Inflated Bid Prices After Tax'!$B$234:$I$240,6,FALSE),IF(Q$4="Biodiesel",HLOOKUP(Q$4,'Inflated Bid Prices After Tax'!$B$234:$I$240,6,FALSE),IF(Q$4="LNG",HLOOKUP(Q$4,'Inflated Bid Prices After Tax'!$B$234:$I$240,6,FALSE),IF(Q$4="Bunker",HLOOKUP(Q$4,'Inflated Bid Prices After Tax'!$B$234:$I$240,6,FALSE),IF(Q$4="LFO Diesel",HLOOKUP(Q$4,'Inflated Bid Prices After Tax'!$B$234:$I$240,6,FALSE),0))))))))</f>
        <v>0</v>
      </c>
      <c r="U51" s="608">
        <f>SUM(Q51:T51)</f>
        <v>0</v>
      </c>
      <c r="V51" s="139"/>
      <c r="W51" s="566">
        <f>IF(W$4="Hydro",VLOOKUP($E51,'Inflated Bid Prices After Tax'!$AV$15:$BC$115,2,FALSE),IF(W$4="Solar",VLOOKUP($E51,'Inflated Bid Prices After Tax'!$AV$15:$BC$115,3,FALSE),IF(W$4="Biomass",VLOOKUP($E51,'Inflated Bid Prices After Tax'!$AV$15:$BC$115,4,FALSE),IF(W$4="Biodiesel",VLOOKUP($E51,'Inflated Bid Prices After Tax'!$AV$15:$BC$115,5,FALSE),IF(W$4="LNG",VLOOKUP($E51,'Inflated Bid Prices After Tax'!$AV$15:$BC$115,6,FALSE),IF(W$4="Bunker",VLOOKUP($E51,'Inflated Bid Prices After Tax'!$AV$15:$BC$115,7,FALSE),IF(W$4="LFO Diesel",VLOOKUP($E51,'Inflated Bid Prices After Tax'!$AV$15:$BC$115,8,FALSE),0)))))))</f>
        <v>0</v>
      </c>
      <c r="X51" s="567">
        <f>IF(W$4="Hydro",VLOOKUP($E51,'Inflated Bid Prices After Tax'!$AV$121:$BC$221,2,FALSE),IF(W$4="Solar",VLOOKUP($E51,'Inflated Bid Prices After Tax'!$AV$121:$BC$221,3,FALSE),IF(W$4="Biomass",VLOOKUP($E51,'Inflated Bid Prices After Tax'!$AV$121:$BC$221,4,FALSE),IF(W$4="Biodiesel",VLOOKUP($E51,'Inflated Bid Prices After Tax'!$AV$121:$BC$221,5,FALSE),IF(W$4="LNG",VLOOKUP($E51,'Inflated Bid Prices After Tax'!$AV$121:$BC$221,6,FALSE),IF(W$4="Bunker",VLOOKUP($E51,'Inflated Bid Prices After Tax'!$AV$121:$BC$221,7,FALSE),IF(W$4="LFO Diesel",VLOOKUP($E51,'Inflated Bid Prices After Tax'!$AV$121:$BC$221,8,FALSE),0)))))))</f>
        <v>0</v>
      </c>
      <c r="Y51" s="567">
        <f>IF($E51=0,0,IF(W$4="Hydro",HLOOKUP(W$4,'Inflated Bid Prices After Tax'!$B$224:$I$232,8,FALSE),IF(W$4="Solar",HLOOKUP(W$4,'Inflated Bid Prices After Tax'!$B$224:$I$232,8,FALSE),IF(W$4="Biomass",HLOOKUP(W$4,'Inflated Bid Prices After Tax'!$B$224:$I$232,8,FALSE),IF(W$4="Biodiesel",HLOOKUP(W$4,'Inflated Bid Prices After Tax'!$B$224:$I$232,8,FALSE),IF(W$4="LNG",HLOOKUP(W$4,'Inflated Bid Prices After Tax'!$B$224:$I$232,8,FALSE),IF(W$4="Bunker",HLOOKUP(W$4,'Inflated Bid Prices After Tax'!$B$224:$I$232,8,FALSE),IF(W$4="LFO Diesel",HLOOKUP(W$4,'Inflated Bid Prices After Tax'!$B$224:$I$232,8,FALSE),0))))))))</f>
        <v>0</v>
      </c>
      <c r="Z51" s="567">
        <f>IF($E51=0,0,IF(W$4="Hydro",HLOOKUP(W$4,'Inflated Bid Prices After Tax'!$B$234:$I$240,6,FALSE),IF(W$4="Solar",HLOOKUP(W$4,'Inflated Bid Prices After Tax'!$B$234:$I$240,6,FALSE),IF(W$4="Biomass",HLOOKUP(W$4,'Inflated Bid Prices After Tax'!$B$234:$I$240,6,FALSE),IF(W$4="Biodiesel",HLOOKUP(W$4,'Inflated Bid Prices After Tax'!$B$234:$I$240,6,FALSE),IF(W$4="LNG",HLOOKUP(W$4,'Inflated Bid Prices After Tax'!$B$234:$I$240,6,FALSE),IF(W$4="Bunker",HLOOKUP(W$4,'Inflated Bid Prices After Tax'!$B$234:$I$240,6,FALSE),IF(W$4="LFO Diesel",HLOOKUP(W$4,'Inflated Bid Prices After Tax'!$B$234:$I$240,6,FALSE),0))))))))</f>
        <v>0</v>
      </c>
      <c r="AA51" s="568">
        <f>SUM(W51:Z51)</f>
        <v>0</v>
      </c>
      <c r="AB51" s="139"/>
      <c r="AC51" s="686">
        <f>IF(AC$4="Hydro",VLOOKUP($F51,'Inflated Bid Prices After Tax'!$AV$15:$BC$115,2,FALSE),IF(AC$4="Solar",VLOOKUP($F51,'Inflated Bid Prices After Tax'!$AV$15:$BC$115,3,FALSE),IF(AC$4="Biomass",VLOOKUP($F51,'Inflated Bid Prices After Tax'!$AV$15:$BC$115,4,FALSE),IF(AC$4="Biodiesel",VLOOKUP($F51,'Inflated Bid Prices After Tax'!$AV$15:$BC$115,5,FALSE),IF(AC$4="LNG",VLOOKUP($F51,'Inflated Bid Prices After Tax'!$AV$15:$BC$115,6,FALSE),IF(AC$4="Bunker",VLOOKUP($F51,'Inflated Bid Prices After Tax'!$AV$15:$BC$115,7,FALSE),IF(AC$4="LFO Diesel",VLOOKUP($F51,'Inflated Bid Prices After Tax'!$AV$15:$BC$115,8,FALSE),0)))))))</f>
        <v>0</v>
      </c>
      <c r="AD51" s="687">
        <f>IF(AC$4="Hydro",VLOOKUP($F51,'Inflated Bid Prices After Tax'!$AV$121:$BC$221,2,FALSE),IF(AC$4="Solar",VLOOKUP($F51,'Inflated Bid Prices After Tax'!$AV$121:$BC$221,3,FALSE),IF(AC$4="Biomass",VLOOKUP($F51,'Inflated Bid Prices After Tax'!$AV$121:$BC$221,4,FALSE),IF(AC$4="Biodiesel",VLOOKUP($F51,'Inflated Bid Prices After Tax'!$AV$121:$BC$221,5,FALSE),IF(AC$4="LNG",VLOOKUP($F51,'Inflated Bid Prices After Tax'!$AV$121:$BC$221,6,FALSE),IF(AC$4="Bunker",VLOOKUP($F51,'Inflated Bid Prices After Tax'!$AV$121:$BC$221,7,FALSE),IF(AC$4="LFO Diesel",VLOOKUP($F51,'Inflated Bid Prices After Tax'!$AV$121:$BC$221,8,FALSE),0)))))))</f>
        <v>0</v>
      </c>
      <c r="AE51" s="687">
        <f>IF($F51=0,0,IF(AC$4="Hydro",HLOOKUP(AC$4,'Inflated Bid Prices After Tax'!$B$224:$I$232,8,FALSE),IF(AC$4="Solar",HLOOKUP(AC$4,'Inflated Bid Prices After Tax'!$B$224:$I$232,8,FALSE),IF(AC$4="Biomass",HLOOKUP(AC$4,'Inflated Bid Prices After Tax'!$B$224:$I$232,8,FALSE),IF(AC$4="Biodiesel",HLOOKUP(AC$4,'Inflated Bid Prices After Tax'!$B$224:$I$232,8,FALSE),IF(AC$4="LNG",HLOOKUP(AC$4,'Inflated Bid Prices After Tax'!$B$224:$I$232,8,FALSE),IF(AC$4="Bunker",HLOOKUP(AC$4,'Inflated Bid Prices After Tax'!$B$224:$I$232,8,FALSE),IF(AC$4="LFO Diesel",HLOOKUP(AC$4,'Inflated Bid Prices After Tax'!$B$224:$I$232,8,FALSE),0))))))))</f>
        <v>0</v>
      </c>
      <c r="AF51" s="687">
        <f>IF($F51=0,0,IF(AC$4="Hydro",HLOOKUP(AC$4,'Inflated Bid Prices After Tax'!$B$234:$I$240,6,FALSE),IF(AC$4="Solar",HLOOKUP(AC$4,'Inflated Bid Prices After Tax'!$B$234:$I$240,6,FALSE),IF(AC$4="Biomass",HLOOKUP(AC$4,'Inflated Bid Prices After Tax'!$B$234:$I$240,6,FALSE),IF(AC$4="Biodiesel",HLOOKUP(AC$4,'Inflated Bid Prices After Tax'!$B$234:$I$240,6,FALSE),IF(AC$4="LNG",HLOOKUP(AC$4,'Inflated Bid Prices After Tax'!$B$234:$I$240,6,FALSE),IF(AC$4="Bunker",HLOOKUP(AC$4,'Inflated Bid Prices After Tax'!$B$234:$I$240,6,FALSE),IF(AC$4="LFO Diesel",HLOOKUP(AC$4,'Inflated Bid Prices After Tax'!$B$234:$I$240,6,FALSE),0))))))))</f>
        <v>0</v>
      </c>
      <c r="AG51" s="688">
        <f t="shared" ref="AG51:AG62" si="27">SUM(AC51:AF51)</f>
        <v>0</v>
      </c>
      <c r="AH51" s="139"/>
      <c r="AI51" s="590">
        <f>IF(AI$4="Hydro",VLOOKUP($G51,'Inflated Bid Prices After Tax'!$AV$15:$BC$115,2,FALSE),IF(AI$4="Solar",VLOOKUP($G51,'Inflated Bid Prices After Tax'!$AV$15:$BC$115,3,FALSE),IF(AI$4="Biomass",VLOOKUP($G51,'Inflated Bid Prices After Tax'!$AV$15:$BC$115,4,FALSE),IF(AI$4="Biodiesel",VLOOKUP($G51,'Inflated Bid Prices After Tax'!$AV$15:$BC$115,5,FALSE),IF(AI$4="LNG",VLOOKUP($G51,'Inflated Bid Prices After Tax'!$AV$15:$BC$115,6,FALSE),IF(AI$4="Bunker",VLOOKUP($G51,'Inflated Bid Prices After Tax'!$AV$15:$BC$115,7,FALSE),IF(AI$4="LFO Diesel",VLOOKUP($G51,'Inflated Bid Prices After Tax'!$AV$15:$BC$115,8,FALSE),0)))))))</f>
        <v>0</v>
      </c>
      <c r="AJ51" s="591">
        <f>IF(AI$4="Hydro",VLOOKUP($G51,'Inflated Bid Prices After Tax'!$AV$121:$BC$221,2,FALSE),IF(AI$4="Solar",VLOOKUP($G51,'Inflated Bid Prices After Tax'!$AV$121:$BC$221,3,FALSE),IF(AI$4="Biomass",VLOOKUP($G51,'Inflated Bid Prices After Tax'!$AV$121:$BC$221,4,FALSE),IF(AI$4="Biodiesel",VLOOKUP($G51,'Inflated Bid Prices After Tax'!$AV$121:$BC$221,5,FALSE),IF(AI$4="LNG",VLOOKUP($G51,'Inflated Bid Prices After Tax'!$AV$121:$BC$221,6,FALSE),IF(AI$4="Bunker",VLOOKUP($G51,'Inflated Bid Prices After Tax'!$AV$121:$BC$221,7,FALSE),IF(AI$4="LFO Diesel",VLOOKUP($G51,'Inflated Bid Prices After Tax'!$AV$121:$BC$221,8,FALSE),0)))))))</f>
        <v>0</v>
      </c>
      <c r="AK51" s="591">
        <f>IF($G51=0,0,IF(AI$4="Hydro",HLOOKUP(AI$4,'Inflated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51" s="591">
        <f>IF($G51=0,0,IF(AI$4="Hydro",HLOOKUP(AI$4,'Inflated Bid Prices After Tax'!$B$234:$I$240,6,FALSE),IF(AI$4="Solar",HLOOKUP(AI$4,'Inflated Bid Prices After Tax'!$B$234:$I$240,6,FALSE),IF(AI$4="Biomass",HLOOKUP(AI$4,'Inflated Bid Prices After Tax'!$B$234:$I$240,6,FALSE),IF(AI$4="Biodiesel",HLOOKUP(AI$4,'Inflated Bid Prices After Tax'!$B$234:$I$240,6,FALSE),IF(AI$4="LNG",HLOOKUP(AI$4,'Inflated Bid Prices After Tax'!$B$234:$I$240,6,FALSE),IF(AI$4="Bunker",HLOOKUP(AI$4,'Inflated Bid Prices After Tax'!$B$234:$I$240,6,FALSE),IF(AI$4="LFO Diesel",HLOOKUP(AI$4,'Inflated Bid Prices After Tax'!$B$234:$I$240,6,FALSE),0))))))))</f>
        <v>0</v>
      </c>
      <c r="AM51" s="592">
        <f>SUM(AI51:AL51)</f>
        <v>0</v>
      </c>
      <c r="AN51" s="139"/>
      <c r="AO51" s="598">
        <f>IF(AO$4="Hydro",VLOOKUP($H51,'Inflated Bid Prices After Tax'!$AV$15:$BC$115,2,FALSE),IF(AO$4="Solar",VLOOKUP($H51,'Inflated Bid Prices After Tax'!$AV$15:$BC$115,3,FALSE),IF(AO$4="Biomass",VLOOKUP($H51,'Inflated Bid Prices After Tax'!$AV$15:$BC$115,4,FALSE),IF(AO$4="Biodiesel",VLOOKUP($H51,'Inflated Bid Prices After Tax'!$AV$15:$BC$115,5,FALSE),IF(AO$4="LNG",VLOOKUP($H51,'Inflated Bid Prices After Tax'!$AV$15:$BC$115,6,FALSE),IF(AO$4="Bunker",VLOOKUP($H51,'Inflated Bid Prices After Tax'!$AV$15:$BC$115,7,FALSE),IF(AO$4="LFO Diesel",VLOOKUP($H51,'Inflated Bid Prices After Tax'!$AV$15:$BC$115,8,FALSE),0)))))))</f>
        <v>0</v>
      </c>
      <c r="AP51" s="309">
        <f>IF(AO$4="Hydro",VLOOKUP($H51,'Inflated Bid Prices After Tax'!$AV$121:$BC$221,2,FALSE),IF(AO$4="Solar",VLOOKUP($H51,'Inflated Bid Prices After Tax'!$AV$121:$BC$221,3,FALSE),IF(AO$4="Biomass",VLOOKUP($H51,'Inflated Bid Prices After Tax'!$AV$121:$BC$221,4,FALSE),IF(AO$4="Biodiesel",VLOOKUP($H51,'Inflated Bid Prices After Tax'!$AV$121:$BC$221,5,FALSE),IF(AO$4="LNG",VLOOKUP($H51,'Inflated Bid Prices After Tax'!$AV$121:$BC$221,6,FALSE),IF(AO$4="Bunker",VLOOKUP($H51,'Inflated Bid Prices After Tax'!$AV$121:$BC$221,7,FALSE),IF(AO$4="LFO Diesel",VLOOKUP($H51,'Inflated Bid Prices After Tax'!$AV$121:$BC$221,8,FALSE),0)))))))</f>
        <v>0</v>
      </c>
      <c r="AQ51" s="309">
        <f>IF($H51=0,0,IF(AO$4="Hydro",HLOOKUP(AO$4,'Inflated Bid Prices After Tax'!$B$224:$I$232,8,FALSE),IF(AO$4="Solar",HLOOKUP(AO$4,'Inflated Bid Prices After Tax'!$B$224:$I$232,8,FALSE),IF(AO$4="Biomass",HLOOKUP(AO$4,'Inflated Bid Prices After Tax'!$B$224:$I$232,8,FALSE),IF(AO$4="Biodiesel",HLOOKUP(AO$4,'Inflated Bid Prices After Tax'!$B$224:$I$232,8,FALSE),IF(AO$4="LNG",HLOOKUP(AO$4,'Inflated Bid Prices After Tax'!$B$224:$I$232,8,FALSE),IF(AO$4="Bunker",HLOOKUP(AO$4,'Inflated Bid Prices After Tax'!$B$224:$I$232,8,FALSE),IF(AO$4="LFO Diesel",HLOOKUP(AO$4,'Inflated Bid Prices After Tax'!$B$224:$I$232,8,FALSE),0))))))))</f>
        <v>0</v>
      </c>
      <c r="AR51" s="309">
        <f>IF($H51=0,0,IF(AO$4="Hydro",HLOOKUP(AO$4,'Inflated Bid Prices After Tax'!$B$234:$I$240,6,FALSE),IF(AO$4="Solar",HLOOKUP(AO$4,'Inflated Bid Prices After Tax'!$B$234:$I$240,6,FALSE),IF(AO$4="Biomass",HLOOKUP(AO$4,'Inflated Bid Prices After Tax'!$B$234:$I$240,6,FALSE),IF(AO$4="Biodiesel",HLOOKUP(AO$4,'Inflated Bid Prices After Tax'!$B$234:$I$240,6,FALSE),IF(AO$4="LNG",HLOOKUP(AO$4,'Inflated Bid Prices After Tax'!$B$234:$I$240,6,FALSE),IF(AO$4="Bunker",HLOOKUP(AO$4,'Inflated Bid Prices After Tax'!$B$234:$I$240,6,FALSE),IF(AO$4="LFO Diesel",HLOOKUP(AO$4,'Inflated Bid Prices After Tax'!$B$234:$I$240,6,FALSE),0))))))))</f>
        <v>0</v>
      </c>
      <c r="AS51" s="298">
        <f>SUM(AO51:AR51)</f>
        <v>0</v>
      </c>
      <c r="AT51" s="139"/>
      <c r="AU51" s="606">
        <f>IF(AU$4="Hydro",VLOOKUP($I51,'Inflated Bid Prices After Tax'!$AV$15:$BC$115,2,FALSE),IF(AU$4="Solar",VLOOKUP($I51,'Inflated Bid Prices After Tax'!$AV$15:$BC$115,3,FALSE),IF(AU$4="Biomass",VLOOKUP($I51,'Inflated Bid Prices After Tax'!$AV$15:$BC$115,4,FALSE),IF(AU$4="Biodiesel",VLOOKUP($I51,'Inflated Bid Prices After Tax'!$AV$15:$BC$115,5,FALSE),IF(AU$4="LNG",VLOOKUP($I51,'Inflated Bid Prices After Tax'!$AV$15:$BC$115,6,FALSE),IF(AU$4="Bunker",VLOOKUP($I51,'Inflated Bid Prices After Tax'!$AV$15:$BC$115,7,FALSE),IF(AU$4="LFO Diesel",VLOOKUP($I51,'Inflated Bid Prices After Tax'!$AV$15:$BC$115,8,FALSE),0)))))))</f>
        <v>0</v>
      </c>
      <c r="AV51" s="607">
        <f>IF(AU$4="Hydro",VLOOKUP($I51,'Inflated Bid Prices After Tax'!$AV$121:$BC$221,2,FALSE),IF(AU$4="Solar",VLOOKUP($I51,'Inflated Bid Prices After Tax'!$AV$121:$BC$221,3,FALSE),IF(AU$4="Biomass",VLOOKUP($I51,'Inflated Bid Prices After Tax'!$AV$121:$BC$221,4,FALSE),IF(AU$4="Biodiesel",VLOOKUP($I51,'Inflated Bid Prices After Tax'!$AV$121:$BC$221,5,FALSE),IF(AU$4="LNG",VLOOKUP($I51,'Inflated Bid Prices After Tax'!$AV$121:$BC$221,6,FALSE),IF(AU$4="Bunker",VLOOKUP($I51,'Inflated Bid Prices After Tax'!$AV$121:$BC$221,7,FALSE),IF(AU$4="LFO Diesel",VLOOKUP($I51,'Inflated Bid Prices After Tax'!$AV$121:$BC$221,8,FALSE),0)))))))</f>
        <v>0</v>
      </c>
      <c r="AW51" s="607">
        <f>IF($I51=0,0,IF(AU$4="Hydro",HLOOKUP(AU$4,'Inflated Bid Prices After Tax'!$B$224:$I$232,8,FALSE),IF(AU$4="Solar",HLOOKUP(AU$4,'Inflated Bid Prices After Tax'!$B$224:$I$232,8,FALSE),IF(AU$4="Biomass",HLOOKUP(AU$4,'Inflated Bid Prices After Tax'!$B$224:$I$232,8,FALSE),IF(AU$4="Biodiesel",HLOOKUP(AU$4,'Inflated Bid Prices After Tax'!$B$224:$I$232,8,FALSE),IF(AU$4="LNG",HLOOKUP(AU$4,'Inflated Bid Prices After Tax'!$B$224:$I$232,8,FALSE),IF(AU$4="Bunker",HLOOKUP(AU$4,'Inflated Bid Prices After Tax'!$B$224:$I$232,8,FALSE),IF(AU$4="LFO Diesel",HLOOKUP(AU$4,'Inflated Bid Prices After Tax'!$B$224:$I$232,8,FALSE),0))))))))</f>
        <v>0</v>
      </c>
      <c r="AX51" s="607">
        <f>IF($I51=0,0,IF(AU$4="Hydro",HLOOKUP(AU$4,'Inflated Bid Prices After Tax'!$B$234:$I$240,6,FALSE),IF(AU$4="Solar",HLOOKUP(AU$4,'Inflated Bid Prices After Tax'!$B$234:$I$240,6,FALSE),IF(AU$4="Biomass",HLOOKUP(AU$4,'Inflated Bid Prices After Tax'!$B$234:$I$240,6,FALSE),IF(AU$4="Biodiesel",HLOOKUP(AU$4,'Inflated Bid Prices After Tax'!$B$234:$I$240,6,FALSE),IF(AU$4="LNG",HLOOKUP(AU$4,'Inflated Bid Prices After Tax'!$B$234:$I$240,6,FALSE),IF(AU$4="Bunker",HLOOKUP(AU$4,'Inflated Bid Prices After Tax'!$B$234:$I$240,6,FALSE),IF(AU$4="LFO Diesel",HLOOKUP(AU$4,'Inflated Bid Prices After Tax'!$B$234:$I$240,6,FALSE),0))))))))</f>
        <v>0</v>
      </c>
      <c r="AY51" s="608">
        <f>SUM(AU51:AX51)</f>
        <v>0</v>
      </c>
      <c r="AZ51" s="139"/>
      <c r="BA51" s="106"/>
      <c r="BB51" s="648" t="s">
        <v>38</v>
      </c>
      <c r="BC51" s="659">
        <f>IF(C51=0,O51,O51*'Available Energy and Dispatch'!N63*1000)</f>
        <v>0</v>
      </c>
      <c r="BD51" s="659">
        <f>IF(D51=0,U51,U51*'Available Energy and Dispatch'!O63*1000)</f>
        <v>0</v>
      </c>
      <c r="BE51" s="659">
        <f>IF(E51=0,AA51,AA51*'Available Energy and Dispatch'!P63*1000)</f>
        <v>0</v>
      </c>
      <c r="BF51" s="659">
        <f>IF(F51=0,AG51,AG51*'Available Energy and Dispatch'!Q63*1000)</f>
        <v>0</v>
      </c>
      <c r="BG51" s="659">
        <f>IF(G51=0,AM51,AM51*'Available Energy and Dispatch'!R63*1000)</f>
        <v>0</v>
      </c>
      <c r="BH51" s="659">
        <f>IF(H51=0,AS51,AS51*'Available Energy and Dispatch'!S63*1000)</f>
        <v>0</v>
      </c>
      <c r="BI51" s="659">
        <f>IF(I51=0,AY51,AY51*'Available Energy and Dispatch'!T63*1000)</f>
        <v>0</v>
      </c>
      <c r="BJ51" s="665">
        <f t="shared" ref="BJ51:BJ62" si="28">SUM(BC51:BI51)</f>
        <v>0</v>
      </c>
      <c r="BK51" s="655"/>
    </row>
    <row r="52" spans="2:63" x14ac:dyDescent="0.25">
      <c r="B52" s="530" t="s">
        <v>39</v>
      </c>
      <c r="C52" s="523">
        <f>ROUND(IFERROR(('Available Energy and Dispatch'!N64/((IF(C$5="Solar",(SUMIFS('Dependable Capacity'!$F$9:$F$14,'Dependable Capacity'!$C$9:$C$14,$B$50)*'Available Energy and Dispatch'!$C64),HLOOKUP(C$5,'Dependable Capacity'!$I$3:$P$9,6,FALSE)*'Available Energy and Dispatch'!$C64))))/C$6,0),2)</f>
        <v>0</v>
      </c>
      <c r="D52" s="523">
        <f>ROUND(IFERROR(('Available Energy and Dispatch'!O64/((IF(D$5="Solar",(SUMIFS('Dependable Capacity'!$F$9:$F$14,'Dependable Capacity'!$C$9:$C$14,$B$50)*'Available Energy and Dispatch'!$C64),HLOOKUP(D$5,'Dependable Capacity'!$I$3:$P$9,6,FALSE)*'Available Energy and Dispatch'!$C64))))/D$6,0),2)</f>
        <v>0</v>
      </c>
      <c r="E52" s="523">
        <f>ROUND(IFERROR(('Available Energy and Dispatch'!P64/((IF(E$5="Solar",(SUMIFS('Dependable Capacity'!$F$9:$F$14,'Dependable Capacity'!$C$9:$C$14,$B$50)*'Available Energy and Dispatch'!$C64),HLOOKUP(E$5,'Dependable Capacity'!$I$3:$P$9,6,FALSE)*'Available Energy and Dispatch'!$C64))))/E$6,0),2)</f>
        <v>0</v>
      </c>
      <c r="F52" s="523">
        <f>ROUND(IFERROR(('Available Energy and Dispatch'!Q64/((IF(F$5="Solar",(SUMIFS('Dependable Capacity'!$F$9:$F$14,'Dependable Capacity'!$C$9:$C$14,$B$50)*'Available Energy and Dispatch'!$C64),HLOOKUP(F$5,'Dependable Capacity'!$I$3:$P$9,6,FALSE)*'Available Energy and Dispatch'!$C64))))/F$6,0),2)</f>
        <v>0</v>
      </c>
      <c r="G52" s="523">
        <f>ROUND(IFERROR(('Available Energy and Dispatch'!R64/((IF(G$5="Solar",(SUMIFS('Dependable Capacity'!$F$9:$F$14,'Dependable Capacity'!$C$9:$C$14,$B$50)*'Available Energy and Dispatch'!$C64),HLOOKUP(G$5,'Dependable Capacity'!$I$3:$P$9,6,FALSE)*'Available Energy and Dispatch'!$C64))))/G$6,0),2)</f>
        <v>0</v>
      </c>
      <c r="H52" s="523">
        <f>ROUND(IFERROR(('Available Energy and Dispatch'!S64/((IF(H$5="Solar",(SUMIFS('Dependable Capacity'!$F$9:$F$14,'Dependable Capacity'!$C$9:$C$14,$B$50)*'Available Energy and Dispatch'!$C64),HLOOKUP(H$5,'Dependable Capacity'!$I$3:$P$9,6,FALSE)*'Available Energy and Dispatch'!$C64))))/H$6,0),2)</f>
        <v>0</v>
      </c>
      <c r="I52" s="524">
        <f>ROUND(IFERROR(('Available Energy and Dispatch'!T64/((IF(I$5="Solar",(SUMIFS('Dependable Capacity'!$F$9:$F$14,'Dependable Capacity'!$C$9:$C$14,$B$50)*'Available Energy and Dispatch'!$C64),HLOOKUP(I$5,'Dependable Capacity'!$I$3:$P$9,6,FALSE)*'Available Energy and Dispatch'!$C64))))/I$6,0),2)</f>
        <v>0</v>
      </c>
      <c r="J52" s="106"/>
      <c r="K52" s="542">
        <f>IF(K$4="Hydro",VLOOKUP($C52,'Inflated Bid Prices After Tax'!$AV$15:$BC$115,2,FALSE),IF(K$4="Solar",VLOOKUP($C52,'Inflated Bid Prices After Tax'!$AV$15:$BC$115,3,FALSE),IF(K$4="Biomass",VLOOKUP($C52,'Inflated Bid Prices After Tax'!$AV$15:$BC$115,4,FALSE),IF(K$4="Biodiesel",VLOOKUP($C52,'Inflated Bid Prices After Tax'!$AV$15:$BC$115,5,FALSE),IF(K$4="LNG",VLOOKUP($C52,'Inflated Bid Prices After Tax'!$AV$15:$BC$115,6,FALSE),IF(K$4="Bunker",VLOOKUP($C52,'Inflated Bid Prices After Tax'!$AV$15:$BC$115,7,FALSE),IF(K$4="LFO Diesel",VLOOKUP($C52,'Inflated Bid Prices After Tax'!$AV$15:$BC$115,8,FALSE),0)))))))</f>
        <v>0</v>
      </c>
      <c r="L52" s="543">
        <f>IF(K$4="Hydro",VLOOKUP($C52,'Inflated Bid Prices After Tax'!$AV$121:$BC$221,2,FALSE),IF(K$4="Solar",VLOOKUP($C52,'Inflated Bid Prices After Tax'!$AV$121:$BC$221,3,FALSE),IF(K$4="Biomass",VLOOKUP($C52,'Inflated Bid Prices After Tax'!$AV$121:$BC$221,4,FALSE),IF(K$4="Biodiesel",VLOOKUP($C52,'Inflated Bid Prices After Tax'!$AV$121:$BC$221,5,FALSE),IF(K$4="LNG",VLOOKUP($C52,'Inflated Bid Prices After Tax'!$AV$121:$BC$221,6,FALSE),IF(K$4="Bunker",VLOOKUP($C52,'Inflated Bid Prices After Tax'!$AV$121:$BC$221,7,FALSE),IF(K$4="LFO Diesel",VLOOKUP($C52,'Inflated Bid Prices After Tax'!$AV$121:$BC$221,8,FALSE),0)))))))</f>
        <v>0</v>
      </c>
      <c r="M52" s="543">
        <f>IF($C52=0,0,IF(K$4="Hydro",HLOOKUP(K$4,'Inflated Bid Prices After Tax'!$B$224:$I$232,8,FALSE),IF(K$4="Solar",HLOOKUP(K$4,'Inflated Bid Prices After Tax'!$B$224:$I$232,8,FALSE),IF(K$4="Biomass",HLOOKUP(K$4,'Inflated Bid Prices After Tax'!$B$224:$I$232,8,FALSE),IF(K$4="Biodiesel",HLOOKUP(K$4,'Inflated Bid Prices After Tax'!$B$224:$I$232,8,FALSE),IF(K$4="LNG",HLOOKUP(K$4,'Inflated Bid Prices After Tax'!$B$224:$I$232,8,FALSE),IF(K$4="Bunker",HLOOKUP(K$4,'Inflated Bid Prices After Tax'!$B$224:$I$232,8,FALSE),IF(K$4="LFO Diesel",HLOOKUP(K$4,'Inflated Bid Prices After Tax'!$B$224:$I$232,8,FALSE),0))))))))</f>
        <v>0</v>
      </c>
      <c r="N52" s="543">
        <f>IF($C52=0,0,IF(K$4="Hydro",HLOOKUP(K$4,'Inflated Bid Prices After Tax'!$B$234:$I$240,6,FALSE),IF(K$4="Solar",HLOOKUP(K$4,'Inflated Bid Prices After Tax'!$B$234:$I$240,6,FALSE),IF(K$4="Biomass",HLOOKUP(K$4,'Inflated Bid Prices After Tax'!$B$234:$I$240,6,FALSE),IF(K$4="Biodiesel",HLOOKUP(K$4,'Inflated Bid Prices After Tax'!$B$234:$I$240,6,FALSE),IF(K$4="LNG",HLOOKUP(K$4,'Inflated Bid Prices After Tax'!$B$234:$I$240,6,FALSE),IF(K$4="Bunker",HLOOKUP(K$4,'Inflated Bid Prices After Tax'!$B$234:$I$240,6,FALSE),IF(K$4="LFO Diesel",HLOOKUP(K$4,'Inflated Bid Prices After Tax'!$B$234:$I$240,6,FALSE),0))))))))</f>
        <v>0</v>
      </c>
      <c r="O52" s="544">
        <f t="shared" ref="O52:O61" si="29">SUM(K52:N52)</f>
        <v>0</v>
      </c>
      <c r="P52" s="139"/>
      <c r="Q52" s="606">
        <f>IF($D52=0,0,'Inflated Bid Prices After Tax'!$AX$15)</f>
        <v>0</v>
      </c>
      <c r="R52" s="607">
        <f>IF($D52=0,0,'Inflated Bid Prices After Tax'!$AX$121)</f>
        <v>0</v>
      </c>
      <c r="S52" s="607">
        <f>IF($D52=0,0,IF(Q$4="Hydro",HLOOKUP(Q$4,'Inflated Bid Prices After Tax'!$B$224:$I$232,8,FALSE),IF(Q$4="Solar",HLOOKUP(Q$4,'Inflated Bid Prices After Tax'!$B$224:$I$232,8,FALSE),IF(Q$4="Biomass",HLOOKUP(Q$4,'Inflated Bid Prices After Tax'!$B$224:$I$232,8,FALSE),IF(Q$4="Biodiesel",HLOOKUP(Q$4,'Inflated Bid Prices After Tax'!$B$224:$I$232,8,FALSE),IF(Q$4="LNG",HLOOKUP(Q$4,'Inflated Bid Prices After Tax'!$B$224:$I$232,8,FALSE),IF(Q$4="Bunker",HLOOKUP(Q$4,'Inflated Bid Prices After Tax'!$B$224:$I$232,8,FALSE),IF(Q$4="LFO Diesel",HLOOKUP(Q$4,'Inflated Bid Prices After Tax'!$B$224:$I$232,8,FALSE),0))))))))</f>
        <v>0</v>
      </c>
      <c r="T52" s="607">
        <f>IF($D52=0,0,IF(Q$4="Hydro",HLOOKUP(Q$4,'Inflated Bid Prices After Tax'!$B$234:$I$240,6,FALSE),IF(Q$4="Solar",HLOOKUP(Q$4,'Inflated Bid Prices After Tax'!$B$234:$I$240,6,FALSE),IF(Q$4="Biomass",HLOOKUP(Q$4,'Inflated Bid Prices After Tax'!$B$234:$I$240,6,FALSE),IF(Q$4="Biodiesel",HLOOKUP(Q$4,'Inflated Bid Prices After Tax'!$B$234:$I$240,6,FALSE),IF(Q$4="LNG",HLOOKUP(Q$4,'Inflated Bid Prices After Tax'!$B$234:$I$240,6,FALSE),IF(Q$4="Bunker",HLOOKUP(Q$4,'Inflated Bid Prices After Tax'!$B$234:$I$240,6,FALSE),IF(Q$4="LFO Diesel",HLOOKUP(Q$4,'Inflated Bid Prices After Tax'!$B$234:$I$240,6,FALSE),0))))))))</f>
        <v>0</v>
      </c>
      <c r="U52" s="608">
        <f t="shared" ref="U52:U62" si="30">SUM(Q52:T52)</f>
        <v>0</v>
      </c>
      <c r="V52" s="139"/>
      <c r="W52" s="566">
        <f>IF(W$4="Hydro",VLOOKUP($E52,'Inflated Bid Prices After Tax'!$AV$15:$BC$115,2,FALSE),IF(W$4="Solar",VLOOKUP($E52,'Inflated Bid Prices After Tax'!$AV$15:$BC$115,3,FALSE),IF(W$4="Biomass",VLOOKUP($E52,'Inflated Bid Prices After Tax'!$AV$15:$BC$115,4,FALSE),IF(W$4="Biodiesel",VLOOKUP($E52,'Inflated Bid Prices After Tax'!$AV$15:$BC$115,5,FALSE),IF(W$4="LNG",VLOOKUP($E52,'Inflated Bid Prices After Tax'!$AV$15:$BC$115,6,FALSE),IF(W$4="Bunker",VLOOKUP($E52,'Inflated Bid Prices After Tax'!$AV$15:$BC$115,7,FALSE),IF(W$4="LFO Diesel",VLOOKUP($E52,'Inflated Bid Prices After Tax'!$AV$15:$BC$115,8,FALSE),0)))))))</f>
        <v>0</v>
      </c>
      <c r="X52" s="567">
        <f>IF(W$4="Hydro",VLOOKUP($E52,'Inflated Bid Prices After Tax'!$AV$121:$BC$221,2,FALSE),IF(W$4="Solar",VLOOKUP($E52,'Inflated Bid Prices After Tax'!$AV$121:$BC$221,3,FALSE),IF(W$4="Biomass",VLOOKUP($E52,'Inflated Bid Prices After Tax'!$AV$121:$BC$221,4,FALSE),IF(W$4="Biodiesel",VLOOKUP($E52,'Inflated Bid Prices After Tax'!$AV$121:$BC$221,5,FALSE),IF(W$4="LNG",VLOOKUP($E52,'Inflated Bid Prices After Tax'!$AV$121:$BC$221,6,FALSE),IF(W$4="Bunker",VLOOKUP($E52,'Inflated Bid Prices After Tax'!$AV$121:$BC$221,7,FALSE),IF(W$4="LFO Diesel",VLOOKUP($E52,'Inflated Bid Prices After Tax'!$AV$121:$BC$221,8,FALSE),0)))))))</f>
        <v>0</v>
      </c>
      <c r="Y52" s="567">
        <f>IF($E52=0,0,IF(W$4="Hydro",HLOOKUP(W$4,'Inflated Bid Prices After Tax'!$B$224:$I$232,8,FALSE),IF(W$4="Solar",HLOOKUP(W$4,'Inflated Bid Prices After Tax'!$B$224:$I$232,8,FALSE),IF(W$4="Biomass",HLOOKUP(W$4,'Inflated Bid Prices After Tax'!$B$224:$I$232,8,FALSE),IF(W$4="Biodiesel",HLOOKUP(W$4,'Inflated Bid Prices After Tax'!$B$224:$I$232,8,FALSE),IF(W$4="LNG",HLOOKUP(W$4,'Inflated Bid Prices After Tax'!$B$224:$I$232,8,FALSE),IF(W$4="Bunker",HLOOKUP(W$4,'Inflated Bid Prices After Tax'!$B$224:$I$232,8,FALSE),IF(W$4="LFO Diesel",HLOOKUP(W$4,'Inflated Bid Prices After Tax'!$B$224:$I$232,8,FALSE),0))))))))</f>
        <v>0</v>
      </c>
      <c r="Z52" s="567">
        <f>IF($E52=0,0,IF(W$4="Hydro",HLOOKUP(W$4,'Inflated Bid Prices After Tax'!$B$234:$I$240,6,FALSE),IF(W$4="Solar",HLOOKUP(W$4,'Inflated Bid Prices After Tax'!$B$234:$I$240,6,FALSE),IF(W$4="Biomass",HLOOKUP(W$4,'Inflated Bid Prices After Tax'!$B$234:$I$240,6,FALSE),IF(W$4="Biodiesel",HLOOKUP(W$4,'Inflated Bid Prices After Tax'!$B$234:$I$240,6,FALSE),IF(W$4="LNG",HLOOKUP(W$4,'Inflated Bid Prices After Tax'!$B$234:$I$240,6,FALSE),IF(W$4="Bunker",HLOOKUP(W$4,'Inflated Bid Prices After Tax'!$B$234:$I$240,6,FALSE),IF(W$4="LFO Diesel",HLOOKUP(W$4,'Inflated Bid Prices After Tax'!$B$234:$I$240,6,FALSE),0))))))))</f>
        <v>0</v>
      </c>
      <c r="AA52" s="568">
        <f t="shared" ref="AA52:AA62" si="31">SUM(W52:Z52)</f>
        <v>0</v>
      </c>
      <c r="AB52" s="139"/>
      <c r="AC52" s="686">
        <f>IF(AC$4="Hydro",VLOOKUP($F52,'Inflated Bid Prices After Tax'!$AV$15:$BC$115,2,FALSE),IF(AC$4="Solar",VLOOKUP($F52,'Inflated Bid Prices After Tax'!$AV$15:$BC$115,3,FALSE),IF(AC$4="Biomass",VLOOKUP($F52,'Inflated Bid Prices After Tax'!$AV$15:$BC$115,4,FALSE),IF(AC$4="Biodiesel",VLOOKUP($F52,'Inflated Bid Prices After Tax'!$AV$15:$BC$115,5,FALSE),IF(AC$4="LNG",VLOOKUP($F52,'Inflated Bid Prices After Tax'!$AV$15:$BC$115,6,FALSE),IF(AC$4="Bunker",VLOOKUP($F52,'Inflated Bid Prices After Tax'!$AV$15:$BC$115,7,FALSE),IF(AC$4="LFO Diesel",VLOOKUP($F52,'Inflated Bid Prices After Tax'!$AV$15:$BC$115,8,FALSE),0)))))))</f>
        <v>0</v>
      </c>
      <c r="AD52" s="687">
        <f>IF(AC$4="Hydro",VLOOKUP($F52,'Inflated Bid Prices After Tax'!$AV$121:$BC$221,2,FALSE),IF(AC$4="Solar",VLOOKUP($F52,'Inflated Bid Prices After Tax'!$AV$121:$BC$221,3,FALSE),IF(AC$4="Biomass",VLOOKUP($F52,'Inflated Bid Prices After Tax'!$AV$121:$BC$221,4,FALSE),IF(AC$4="Biodiesel",VLOOKUP($F52,'Inflated Bid Prices After Tax'!$AV$121:$BC$221,5,FALSE),IF(AC$4="LNG",VLOOKUP($F52,'Inflated Bid Prices After Tax'!$AV$121:$BC$221,6,FALSE),IF(AC$4="Bunker",VLOOKUP($F52,'Inflated Bid Prices After Tax'!$AV$121:$BC$221,7,FALSE),IF(AC$4="LFO Diesel",VLOOKUP($F52,'Inflated Bid Prices After Tax'!$AV$121:$BC$221,8,FALSE),0)))))))</f>
        <v>0</v>
      </c>
      <c r="AE52" s="687">
        <f>IF($F52=0,0,IF(AC$4="Hydro",HLOOKUP(AC$4,'Inflated Bid Prices After Tax'!$B$224:$I$232,8,FALSE),IF(AC$4="Solar",HLOOKUP(AC$4,'Inflated Bid Prices After Tax'!$B$224:$I$232,8,FALSE),IF(AC$4="Biomass",HLOOKUP(AC$4,'Inflated Bid Prices After Tax'!$B$224:$I$232,8,FALSE),IF(AC$4="Biodiesel",HLOOKUP(AC$4,'Inflated Bid Prices After Tax'!$B$224:$I$232,8,FALSE),IF(AC$4="LNG",HLOOKUP(AC$4,'Inflated Bid Prices After Tax'!$B$224:$I$232,8,FALSE),IF(AC$4="Bunker",HLOOKUP(AC$4,'Inflated Bid Prices After Tax'!$B$224:$I$232,8,FALSE),IF(AC$4="LFO Diesel",HLOOKUP(AC$4,'Inflated Bid Prices After Tax'!$B$224:$I$232,8,FALSE),0))))))))</f>
        <v>0</v>
      </c>
      <c r="AF52" s="687">
        <f>IF($F52=0,0,IF(AC$4="Hydro",HLOOKUP(AC$4,'Inflated Bid Prices After Tax'!$B$234:$I$240,6,FALSE),IF(AC$4="Solar",HLOOKUP(AC$4,'Inflated Bid Prices After Tax'!$B$234:$I$240,6,FALSE),IF(AC$4="Biomass",HLOOKUP(AC$4,'Inflated Bid Prices After Tax'!$B$234:$I$240,6,FALSE),IF(AC$4="Biodiesel",HLOOKUP(AC$4,'Inflated Bid Prices After Tax'!$B$234:$I$240,6,FALSE),IF(AC$4="LNG",HLOOKUP(AC$4,'Inflated Bid Prices After Tax'!$B$234:$I$240,6,FALSE),IF(AC$4="Bunker",HLOOKUP(AC$4,'Inflated Bid Prices After Tax'!$B$234:$I$240,6,FALSE),IF(AC$4="LFO Diesel",HLOOKUP(AC$4,'Inflated Bid Prices After Tax'!$B$234:$I$240,6,FALSE),0))))))))</f>
        <v>0</v>
      </c>
      <c r="AG52" s="688">
        <f t="shared" si="27"/>
        <v>0</v>
      </c>
      <c r="AH52" s="139"/>
      <c r="AI52" s="590">
        <f>IF(AI$4="Hydro",VLOOKUP($G52,'Inflated Bid Prices After Tax'!$AV$15:$BC$115,2,FALSE),IF(AI$4="Solar",VLOOKUP($G52,'Inflated Bid Prices After Tax'!$AV$15:$BC$115,3,FALSE),IF(AI$4="Biomass",VLOOKUP($G52,'Inflated Bid Prices After Tax'!$AV$15:$BC$115,4,FALSE),IF(AI$4="Biodiesel",VLOOKUP($G52,'Inflated Bid Prices After Tax'!$AV$15:$BC$115,5,FALSE),IF(AI$4="LNG",VLOOKUP($G52,'Inflated Bid Prices After Tax'!$AV$15:$BC$115,6,FALSE),IF(AI$4="Bunker",VLOOKUP($G52,'Inflated Bid Prices After Tax'!$AV$15:$BC$115,7,FALSE),IF(AI$4="LFO Diesel",VLOOKUP($G52,'Inflated Bid Prices After Tax'!$AV$15:$BC$115,8,FALSE),0)))))))</f>
        <v>0</v>
      </c>
      <c r="AJ52" s="591">
        <f>IF(AI$4="Hydro",VLOOKUP($G52,'Inflated Bid Prices After Tax'!$AV$121:$BC$221,2,FALSE),IF(AI$4="Solar",VLOOKUP($G52,'Inflated Bid Prices After Tax'!$AV$121:$BC$221,3,FALSE),IF(AI$4="Biomass",VLOOKUP($G52,'Inflated Bid Prices After Tax'!$AV$121:$BC$221,4,FALSE),IF(AI$4="Biodiesel",VLOOKUP($G52,'Inflated Bid Prices After Tax'!$AV$121:$BC$221,5,FALSE),IF(AI$4="LNG",VLOOKUP($G52,'Inflated Bid Prices After Tax'!$AV$121:$BC$221,6,FALSE),IF(AI$4="Bunker",VLOOKUP($G52,'Inflated Bid Prices After Tax'!$AV$121:$BC$221,7,FALSE),IF(AI$4="LFO Diesel",VLOOKUP($G52,'Inflated Bid Prices After Tax'!$AV$121:$BC$221,8,FALSE),0)))))))</f>
        <v>0</v>
      </c>
      <c r="AK52" s="591">
        <f>IF($G52=0,0,IF(AI$4="Hydro",HLOOKUP(AI$4,'Inflated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52" s="591">
        <f>IF($G52=0,0,IF(AI$4="Hydro",HLOOKUP(AI$4,'Inflated Bid Prices After Tax'!$B$234:$I$240,6,FALSE),IF(AI$4="Solar",HLOOKUP(AI$4,'Inflated Bid Prices After Tax'!$B$234:$I$240,6,FALSE),IF(AI$4="Biomass",HLOOKUP(AI$4,'Inflated Bid Prices After Tax'!$B$234:$I$240,6,FALSE),IF(AI$4="Biodiesel",HLOOKUP(AI$4,'Inflated Bid Prices After Tax'!$B$234:$I$240,6,FALSE),IF(AI$4="LNG",HLOOKUP(AI$4,'Inflated Bid Prices After Tax'!$B$234:$I$240,6,FALSE),IF(AI$4="Bunker",HLOOKUP(AI$4,'Inflated Bid Prices After Tax'!$B$234:$I$240,6,FALSE),IF(AI$4="LFO Diesel",HLOOKUP(AI$4,'Inflated Bid Prices After Tax'!$B$234:$I$240,6,FALSE),0))))))))</f>
        <v>0</v>
      </c>
      <c r="AM52" s="592">
        <f t="shared" ref="AM52:AM62" si="32">SUM(AI52:AL52)</f>
        <v>0</v>
      </c>
      <c r="AN52" s="139"/>
      <c r="AO52" s="598">
        <f>IF(AO$4="Hydro",VLOOKUP($H52,'Inflated Bid Prices After Tax'!$AV$15:$BC$115,2,FALSE),IF(AO$4="Solar",VLOOKUP($H52,'Inflated Bid Prices After Tax'!$AV$15:$BC$115,3,FALSE),IF(AO$4="Biomass",VLOOKUP($H52,'Inflated Bid Prices After Tax'!$AV$15:$BC$115,4,FALSE),IF(AO$4="Biodiesel",VLOOKUP($H52,'Inflated Bid Prices After Tax'!$AV$15:$BC$115,5,FALSE),IF(AO$4="LNG",VLOOKUP($H52,'Inflated Bid Prices After Tax'!$AV$15:$BC$115,6,FALSE),IF(AO$4="Bunker",VLOOKUP($H52,'Inflated Bid Prices After Tax'!$AV$15:$BC$115,7,FALSE),IF(AO$4="LFO Diesel",VLOOKUP($H52,'Inflated Bid Prices After Tax'!$AV$15:$BC$115,8,FALSE),0)))))))</f>
        <v>0</v>
      </c>
      <c r="AP52" s="309">
        <f>IF(AO$4="Hydro",VLOOKUP($H52,'Inflated Bid Prices After Tax'!$AV$121:$BC$221,2,FALSE),IF(AO$4="Solar",VLOOKUP($H52,'Inflated Bid Prices After Tax'!$AV$121:$BC$221,3,FALSE),IF(AO$4="Biomass",VLOOKUP($H52,'Inflated Bid Prices After Tax'!$AV$121:$BC$221,4,FALSE),IF(AO$4="Biodiesel",VLOOKUP($H52,'Inflated Bid Prices After Tax'!$AV$121:$BC$221,5,FALSE),IF(AO$4="LNG",VLOOKUP($H52,'Inflated Bid Prices After Tax'!$AV$121:$BC$221,6,FALSE),IF(AO$4="Bunker",VLOOKUP($H52,'Inflated Bid Prices After Tax'!$AV$121:$BC$221,7,FALSE),IF(AO$4="LFO Diesel",VLOOKUP($H52,'Inflated Bid Prices After Tax'!$AV$121:$BC$221,8,FALSE),0)))))))</f>
        <v>0</v>
      </c>
      <c r="AQ52" s="309">
        <f>IF($H52=0,0,IF(AO$4="Hydro",HLOOKUP(AO$4,'Inflated Bid Prices After Tax'!$B$224:$I$232,8,FALSE),IF(AO$4="Solar",HLOOKUP(AO$4,'Inflated Bid Prices After Tax'!$B$224:$I$232,8,FALSE),IF(AO$4="Biomass",HLOOKUP(AO$4,'Inflated Bid Prices After Tax'!$B$224:$I$232,8,FALSE),IF(AO$4="Biodiesel",HLOOKUP(AO$4,'Inflated Bid Prices After Tax'!$B$224:$I$232,8,FALSE),IF(AO$4="LNG",HLOOKUP(AO$4,'Inflated Bid Prices After Tax'!$B$224:$I$232,8,FALSE),IF(AO$4="Bunker",HLOOKUP(AO$4,'Inflated Bid Prices After Tax'!$B$224:$I$232,8,FALSE),IF(AO$4="LFO Diesel",HLOOKUP(AO$4,'Inflated Bid Prices After Tax'!$B$224:$I$232,8,FALSE),0))))))))</f>
        <v>0</v>
      </c>
      <c r="AR52" s="309">
        <f>IF($H52=0,0,IF(AO$4="Hydro",HLOOKUP(AO$4,'Inflated Bid Prices After Tax'!$B$234:$I$240,6,FALSE),IF(AO$4="Solar",HLOOKUP(AO$4,'Inflated Bid Prices After Tax'!$B$234:$I$240,6,FALSE),IF(AO$4="Biomass",HLOOKUP(AO$4,'Inflated Bid Prices After Tax'!$B$234:$I$240,6,FALSE),IF(AO$4="Biodiesel",HLOOKUP(AO$4,'Inflated Bid Prices After Tax'!$B$234:$I$240,6,FALSE),IF(AO$4="LNG",HLOOKUP(AO$4,'Inflated Bid Prices After Tax'!$B$234:$I$240,6,FALSE),IF(AO$4="Bunker",HLOOKUP(AO$4,'Inflated Bid Prices After Tax'!$B$234:$I$240,6,FALSE),IF(AO$4="LFO Diesel",HLOOKUP(AO$4,'Inflated Bid Prices After Tax'!$B$234:$I$240,6,FALSE),0))))))))</f>
        <v>0</v>
      </c>
      <c r="AS52" s="298">
        <f t="shared" ref="AS52:AS62" si="33">SUM(AO52:AR52)</f>
        <v>0</v>
      </c>
      <c r="AT52" s="139"/>
      <c r="AU52" s="606">
        <f>IF(AU$4="Hydro",VLOOKUP($I52,'Inflated Bid Prices After Tax'!$AV$15:$BC$115,2,FALSE),IF(AU$4="Solar",VLOOKUP($I52,'Inflated Bid Prices After Tax'!$AV$15:$BC$115,3,FALSE),IF(AU$4="Biomass",VLOOKUP($I52,'Inflated Bid Prices After Tax'!$AV$15:$BC$115,4,FALSE),IF(AU$4="Biodiesel",VLOOKUP($I52,'Inflated Bid Prices After Tax'!$AV$15:$BC$115,5,FALSE),IF(AU$4="LNG",VLOOKUP($I52,'Inflated Bid Prices After Tax'!$AV$15:$BC$115,6,FALSE),IF(AU$4="Bunker",VLOOKUP($I52,'Inflated Bid Prices After Tax'!$AV$15:$BC$115,7,FALSE),IF(AU$4="LFO Diesel",VLOOKUP($I52,'Inflated Bid Prices After Tax'!$AV$15:$BC$115,8,FALSE),0)))))))</f>
        <v>0</v>
      </c>
      <c r="AV52" s="607">
        <f>IF(AU$4="Hydro",VLOOKUP($I52,'Inflated Bid Prices After Tax'!$AV$121:$BC$221,2,FALSE),IF(AU$4="Solar",VLOOKUP($I52,'Inflated Bid Prices After Tax'!$AV$121:$BC$221,3,FALSE),IF(AU$4="Biomass",VLOOKUP($I52,'Inflated Bid Prices After Tax'!$AV$121:$BC$221,4,FALSE),IF(AU$4="Biodiesel",VLOOKUP($I52,'Inflated Bid Prices After Tax'!$AV$121:$BC$221,5,FALSE),IF(AU$4="LNG",VLOOKUP($I52,'Inflated Bid Prices After Tax'!$AV$121:$BC$221,6,FALSE),IF(AU$4="Bunker",VLOOKUP($I52,'Inflated Bid Prices After Tax'!$AV$121:$BC$221,7,FALSE),IF(AU$4="LFO Diesel",VLOOKUP($I52,'Inflated Bid Prices After Tax'!$AV$121:$BC$221,8,FALSE),0)))))))</f>
        <v>0</v>
      </c>
      <c r="AW52" s="607">
        <f>IF($I52=0,0,IF(AU$4="Hydro",HLOOKUP(AU$4,'Inflated Bid Prices After Tax'!$B$224:$I$232,8,FALSE),IF(AU$4="Solar",HLOOKUP(AU$4,'Inflated Bid Prices After Tax'!$B$224:$I$232,8,FALSE),IF(AU$4="Biomass",HLOOKUP(AU$4,'Inflated Bid Prices After Tax'!$B$224:$I$232,8,FALSE),IF(AU$4="Biodiesel",HLOOKUP(AU$4,'Inflated Bid Prices After Tax'!$B$224:$I$232,8,FALSE),IF(AU$4="LNG",HLOOKUP(AU$4,'Inflated Bid Prices After Tax'!$B$224:$I$232,8,FALSE),IF(AU$4="Bunker",HLOOKUP(AU$4,'Inflated Bid Prices After Tax'!$B$224:$I$232,8,FALSE),IF(AU$4="LFO Diesel",HLOOKUP(AU$4,'Inflated Bid Prices After Tax'!$B$224:$I$232,8,FALSE),0))))))))</f>
        <v>0</v>
      </c>
      <c r="AX52" s="607">
        <f>IF($I52=0,0,IF(AU$4="Hydro",HLOOKUP(AU$4,'Inflated Bid Prices After Tax'!$B$234:$I$240,6,FALSE),IF(AU$4="Solar",HLOOKUP(AU$4,'Inflated Bid Prices After Tax'!$B$234:$I$240,6,FALSE),IF(AU$4="Biomass",HLOOKUP(AU$4,'Inflated Bid Prices After Tax'!$B$234:$I$240,6,FALSE),IF(AU$4="Biodiesel",HLOOKUP(AU$4,'Inflated Bid Prices After Tax'!$B$234:$I$240,6,FALSE),IF(AU$4="LNG",HLOOKUP(AU$4,'Inflated Bid Prices After Tax'!$B$234:$I$240,6,FALSE),IF(AU$4="Bunker",HLOOKUP(AU$4,'Inflated Bid Prices After Tax'!$B$234:$I$240,6,FALSE),IF(AU$4="LFO Diesel",HLOOKUP(AU$4,'Inflated Bid Prices After Tax'!$B$234:$I$240,6,FALSE),0))))))))</f>
        <v>0</v>
      </c>
      <c r="AY52" s="608">
        <f t="shared" ref="AY52:AY62" si="34">SUM(AU52:AX52)</f>
        <v>0</v>
      </c>
      <c r="AZ52" s="139"/>
      <c r="BA52" s="106"/>
      <c r="BB52" s="648" t="s">
        <v>39</v>
      </c>
      <c r="BC52" s="659">
        <f>IF(C52=0,O52,O52*'Available Energy and Dispatch'!N64*1000)</f>
        <v>0</v>
      </c>
      <c r="BD52" s="659">
        <f>IF(D52=0,U52,U52*'Available Energy and Dispatch'!O64*1000)</f>
        <v>0</v>
      </c>
      <c r="BE52" s="659">
        <f>IF(E52=0,AA52,AA52*'Available Energy and Dispatch'!P64*1000)</f>
        <v>0</v>
      </c>
      <c r="BF52" s="659">
        <f>IF(F52=0,AG52,AG52*'Available Energy and Dispatch'!Q64*1000)</f>
        <v>0</v>
      </c>
      <c r="BG52" s="659">
        <f>IF(G52=0,AM52,AM52*'Available Energy and Dispatch'!R64*1000)</f>
        <v>0</v>
      </c>
      <c r="BH52" s="659">
        <f>IF(H52=0,AS52,AS52*'Available Energy and Dispatch'!S64*1000)</f>
        <v>0</v>
      </c>
      <c r="BI52" s="659">
        <f>IF(I52=0,AY52,AY52*'Available Energy and Dispatch'!T64*1000)</f>
        <v>0</v>
      </c>
      <c r="BJ52" s="665">
        <f t="shared" si="28"/>
        <v>0</v>
      </c>
      <c r="BK52" s="655"/>
    </row>
    <row r="53" spans="2:63" x14ac:dyDescent="0.25">
      <c r="B53" s="530" t="s">
        <v>40</v>
      </c>
      <c r="C53" s="523">
        <f>ROUND(IFERROR(('Available Energy and Dispatch'!N65/((IF(C$5="Solar",(SUMIFS('Dependable Capacity'!$F$9:$F$14,'Dependable Capacity'!$C$9:$C$14,$B$50)*'Available Energy and Dispatch'!$C65),HLOOKUP(C$5,'Dependable Capacity'!$I$3:$P$9,6,FALSE)*'Available Energy and Dispatch'!$C65))))/C$6,0),2)</f>
        <v>0</v>
      </c>
      <c r="D53" s="523">
        <f>ROUND(IFERROR(('Available Energy and Dispatch'!O65/((IF(D$5="Solar",(SUMIFS('Dependable Capacity'!$F$9:$F$14,'Dependable Capacity'!$C$9:$C$14,$B$50)*'Available Energy and Dispatch'!$C65),HLOOKUP(D$5,'Dependable Capacity'!$I$3:$P$9,6,FALSE)*'Available Energy and Dispatch'!$C65))))/D$6,0),2)</f>
        <v>0</v>
      </c>
      <c r="E53" s="523">
        <f>ROUND(IFERROR(('Available Energy and Dispatch'!P65/((IF(E$5="Solar",(SUMIFS('Dependable Capacity'!$F$9:$F$14,'Dependable Capacity'!$C$9:$C$14,$B$50)*'Available Energy and Dispatch'!$C65),HLOOKUP(E$5,'Dependable Capacity'!$I$3:$P$9,6,FALSE)*'Available Energy and Dispatch'!$C65))))/E$6,0),2)</f>
        <v>0</v>
      </c>
      <c r="F53" s="523">
        <f>ROUND(IFERROR(('Available Energy and Dispatch'!Q65/((IF(F$5="Solar",(SUMIFS('Dependable Capacity'!$F$9:$F$14,'Dependable Capacity'!$C$9:$C$14,$B$50)*'Available Energy and Dispatch'!$C65),HLOOKUP(F$5,'Dependable Capacity'!$I$3:$P$9,6,FALSE)*'Available Energy and Dispatch'!$C65))))/F$6,0),2)</f>
        <v>0</v>
      </c>
      <c r="G53" s="523">
        <f>ROUND(IFERROR(('Available Energy and Dispatch'!R65/((IF(G$5="Solar",(SUMIFS('Dependable Capacity'!$F$9:$F$14,'Dependable Capacity'!$C$9:$C$14,$B$50)*'Available Energy and Dispatch'!$C65),HLOOKUP(G$5,'Dependable Capacity'!$I$3:$P$9,6,FALSE)*'Available Energy and Dispatch'!$C65))))/G$6,0),2)</f>
        <v>0</v>
      </c>
      <c r="H53" s="523">
        <f>ROUND(IFERROR(('Available Energy and Dispatch'!S65/((IF(H$5="Solar",(SUMIFS('Dependable Capacity'!$F$9:$F$14,'Dependable Capacity'!$C$9:$C$14,$B$50)*'Available Energy and Dispatch'!$C65),HLOOKUP(H$5,'Dependable Capacity'!$I$3:$P$9,6,FALSE)*'Available Energy and Dispatch'!$C65))))/H$6,0),2)</f>
        <v>0</v>
      </c>
      <c r="I53" s="524">
        <f>ROUND(IFERROR(('Available Energy and Dispatch'!T65/((IF(I$5="Solar",(SUMIFS('Dependable Capacity'!$F$9:$F$14,'Dependable Capacity'!$C$9:$C$14,$B$50)*'Available Energy and Dispatch'!$C65),HLOOKUP(I$5,'Dependable Capacity'!$I$3:$P$9,6,FALSE)*'Available Energy and Dispatch'!$C65))))/I$6,0),2)</f>
        <v>0</v>
      </c>
      <c r="J53" s="106"/>
      <c r="K53" s="542">
        <f>IF(K$4="Hydro",VLOOKUP($C53,'Inflated Bid Prices After Tax'!$AV$15:$BC$115,2,FALSE),IF(K$4="Solar",VLOOKUP($C53,'Inflated Bid Prices After Tax'!$AV$15:$BC$115,3,FALSE),IF(K$4="Biomass",VLOOKUP($C53,'Inflated Bid Prices After Tax'!$AV$15:$BC$115,4,FALSE),IF(K$4="Biodiesel",VLOOKUP($C53,'Inflated Bid Prices After Tax'!$AV$15:$BC$115,5,FALSE),IF(K$4="LNG",VLOOKUP($C53,'Inflated Bid Prices After Tax'!$AV$15:$BC$115,6,FALSE),IF(K$4="Bunker",VLOOKUP($C53,'Inflated Bid Prices After Tax'!$AV$15:$BC$115,7,FALSE),IF(K$4="LFO Diesel",VLOOKUP($C53,'Inflated Bid Prices After Tax'!$AV$15:$BC$115,8,FALSE),0)))))))</f>
        <v>0</v>
      </c>
      <c r="L53" s="543">
        <f>IF(K$4="Hydro",VLOOKUP($C53,'Inflated Bid Prices After Tax'!$AV$121:$BC$221,2,FALSE),IF(K$4="Solar",VLOOKUP($C53,'Inflated Bid Prices After Tax'!$AV$121:$BC$221,3,FALSE),IF(K$4="Biomass",VLOOKUP($C53,'Inflated Bid Prices After Tax'!$AV$121:$BC$221,4,FALSE),IF(K$4="Biodiesel",VLOOKUP($C53,'Inflated Bid Prices After Tax'!$AV$121:$BC$221,5,FALSE),IF(K$4="LNG",VLOOKUP($C53,'Inflated Bid Prices After Tax'!$AV$121:$BC$221,6,FALSE),IF(K$4="Bunker",VLOOKUP($C53,'Inflated Bid Prices After Tax'!$AV$121:$BC$221,7,FALSE),IF(K$4="LFO Diesel",VLOOKUP($C53,'Inflated Bid Prices After Tax'!$AV$121:$BC$221,8,FALSE),0)))))))</f>
        <v>0</v>
      </c>
      <c r="M53" s="543">
        <f>IF($C53=0,0,IF(K$4="Hydro",HLOOKUP(K$4,'Inflated Bid Prices After Tax'!$B$224:$I$232,8,FALSE),IF(K$4="Solar",HLOOKUP(K$4,'Inflated Bid Prices After Tax'!$B$224:$I$232,8,FALSE),IF(K$4="Biomass",HLOOKUP(K$4,'Inflated Bid Prices After Tax'!$B$224:$I$232,8,FALSE),IF(K$4="Biodiesel",HLOOKUP(K$4,'Inflated Bid Prices After Tax'!$B$224:$I$232,8,FALSE),IF(K$4="LNG",HLOOKUP(K$4,'Inflated Bid Prices After Tax'!$B$224:$I$232,8,FALSE),IF(K$4="Bunker",HLOOKUP(K$4,'Inflated Bid Prices After Tax'!$B$224:$I$232,8,FALSE),IF(K$4="LFO Diesel",HLOOKUP(K$4,'Inflated Bid Prices After Tax'!$B$224:$I$232,8,FALSE),0))))))))</f>
        <v>0</v>
      </c>
      <c r="N53" s="543">
        <f>IF($C53=0,0,IF(K$4="Hydro",HLOOKUP(K$4,'Inflated Bid Prices After Tax'!$B$234:$I$240,6,FALSE),IF(K$4="Solar",HLOOKUP(K$4,'Inflated Bid Prices After Tax'!$B$234:$I$240,6,FALSE),IF(K$4="Biomass",HLOOKUP(K$4,'Inflated Bid Prices After Tax'!$B$234:$I$240,6,FALSE),IF(K$4="Biodiesel",HLOOKUP(K$4,'Inflated Bid Prices After Tax'!$B$234:$I$240,6,FALSE),IF(K$4="LNG",HLOOKUP(K$4,'Inflated Bid Prices After Tax'!$B$234:$I$240,6,FALSE),IF(K$4="Bunker",HLOOKUP(K$4,'Inflated Bid Prices After Tax'!$B$234:$I$240,6,FALSE),IF(K$4="LFO Diesel",HLOOKUP(K$4,'Inflated Bid Prices After Tax'!$B$234:$I$240,6,FALSE),0))))))))</f>
        <v>0</v>
      </c>
      <c r="O53" s="544">
        <f t="shared" si="29"/>
        <v>0</v>
      </c>
      <c r="P53" s="139"/>
      <c r="Q53" s="606">
        <f>IF($D53=0,0,'Inflated Bid Prices After Tax'!$AX$15)</f>
        <v>0</v>
      </c>
      <c r="R53" s="607">
        <f>IF($D53=0,0,'Inflated Bid Prices After Tax'!$AX$121)</f>
        <v>0</v>
      </c>
      <c r="S53" s="607">
        <f>IF($D53=0,0,IF(Q$4="Hydro",HLOOKUP(Q$4,'Inflated Bid Prices After Tax'!$B$224:$I$232,8,FALSE),IF(Q$4="Solar",HLOOKUP(Q$4,'Inflated Bid Prices After Tax'!$B$224:$I$232,8,FALSE),IF(Q$4="Biomass",HLOOKUP(Q$4,'Inflated Bid Prices After Tax'!$B$224:$I$232,8,FALSE),IF(Q$4="Biodiesel",HLOOKUP(Q$4,'Inflated Bid Prices After Tax'!$B$224:$I$232,8,FALSE),IF(Q$4="LNG",HLOOKUP(Q$4,'Inflated Bid Prices After Tax'!$B$224:$I$232,8,FALSE),IF(Q$4="Bunker",HLOOKUP(Q$4,'Inflated Bid Prices After Tax'!$B$224:$I$232,8,FALSE),IF(Q$4="LFO Diesel",HLOOKUP(Q$4,'Inflated Bid Prices After Tax'!$B$224:$I$232,8,FALSE),0))))))))</f>
        <v>0</v>
      </c>
      <c r="T53" s="607">
        <f>IF($D53=0,0,IF(Q$4="Hydro",HLOOKUP(Q$4,'Inflated Bid Prices After Tax'!$B$234:$I$240,6,FALSE),IF(Q$4="Solar",HLOOKUP(Q$4,'Inflated Bid Prices After Tax'!$B$234:$I$240,6,FALSE),IF(Q$4="Biomass",HLOOKUP(Q$4,'Inflated Bid Prices After Tax'!$B$234:$I$240,6,FALSE),IF(Q$4="Biodiesel",HLOOKUP(Q$4,'Inflated Bid Prices After Tax'!$B$234:$I$240,6,FALSE),IF(Q$4="LNG",HLOOKUP(Q$4,'Inflated Bid Prices After Tax'!$B$234:$I$240,6,FALSE),IF(Q$4="Bunker",HLOOKUP(Q$4,'Inflated Bid Prices After Tax'!$B$234:$I$240,6,FALSE),IF(Q$4="LFO Diesel",HLOOKUP(Q$4,'Inflated Bid Prices After Tax'!$B$234:$I$240,6,FALSE),0))))))))</f>
        <v>0</v>
      </c>
      <c r="U53" s="608">
        <f t="shared" si="30"/>
        <v>0</v>
      </c>
      <c r="V53" s="139"/>
      <c r="W53" s="566">
        <f>IF(W$4="Hydro",VLOOKUP($E53,'Inflated Bid Prices After Tax'!$AV$15:$BC$115,2,FALSE),IF(W$4="Solar",VLOOKUP($E53,'Inflated Bid Prices After Tax'!$AV$15:$BC$115,3,FALSE),IF(W$4="Biomass",VLOOKUP($E53,'Inflated Bid Prices After Tax'!$AV$15:$BC$115,4,FALSE),IF(W$4="Biodiesel",VLOOKUP($E53,'Inflated Bid Prices After Tax'!$AV$15:$BC$115,5,FALSE),IF(W$4="LNG",VLOOKUP($E53,'Inflated Bid Prices After Tax'!$AV$15:$BC$115,6,FALSE),IF(W$4="Bunker",VLOOKUP($E53,'Inflated Bid Prices After Tax'!$AV$15:$BC$115,7,FALSE),IF(W$4="LFO Diesel",VLOOKUP($E53,'Inflated Bid Prices After Tax'!$AV$15:$BC$115,8,FALSE),0)))))))</f>
        <v>0</v>
      </c>
      <c r="X53" s="567">
        <f>IF(W$4="Hydro",VLOOKUP($E53,'Inflated Bid Prices After Tax'!$AV$121:$BC$221,2,FALSE),IF(W$4="Solar",VLOOKUP($E53,'Inflated Bid Prices After Tax'!$AV$121:$BC$221,3,FALSE),IF(W$4="Biomass",VLOOKUP($E53,'Inflated Bid Prices After Tax'!$AV$121:$BC$221,4,FALSE),IF(W$4="Biodiesel",VLOOKUP($E53,'Inflated Bid Prices After Tax'!$AV$121:$BC$221,5,FALSE),IF(W$4="LNG",VLOOKUP($E53,'Inflated Bid Prices After Tax'!$AV$121:$BC$221,6,FALSE),IF(W$4="Bunker",VLOOKUP($E53,'Inflated Bid Prices After Tax'!$AV$121:$BC$221,7,FALSE),IF(W$4="LFO Diesel",VLOOKUP($E53,'Inflated Bid Prices After Tax'!$AV$121:$BC$221,8,FALSE),0)))))))</f>
        <v>0</v>
      </c>
      <c r="Y53" s="567">
        <f>IF($E53=0,0,IF(W$4="Hydro",HLOOKUP(W$4,'Inflated Bid Prices After Tax'!$B$224:$I$232,8,FALSE),IF(W$4="Solar",HLOOKUP(W$4,'Inflated Bid Prices After Tax'!$B$224:$I$232,8,FALSE),IF(W$4="Biomass",HLOOKUP(W$4,'Inflated Bid Prices After Tax'!$B$224:$I$232,8,FALSE),IF(W$4="Biodiesel",HLOOKUP(W$4,'Inflated Bid Prices After Tax'!$B$224:$I$232,8,FALSE),IF(W$4="LNG",HLOOKUP(W$4,'Inflated Bid Prices After Tax'!$B$224:$I$232,8,FALSE),IF(W$4="Bunker",HLOOKUP(W$4,'Inflated Bid Prices After Tax'!$B$224:$I$232,8,FALSE),IF(W$4="LFO Diesel",HLOOKUP(W$4,'Inflated Bid Prices After Tax'!$B$224:$I$232,8,FALSE),0))))))))</f>
        <v>0</v>
      </c>
      <c r="Z53" s="567">
        <f>IF($E53=0,0,IF(W$4="Hydro",HLOOKUP(W$4,'Inflated Bid Prices After Tax'!$B$234:$I$240,6,FALSE),IF(W$4="Solar",HLOOKUP(W$4,'Inflated Bid Prices After Tax'!$B$234:$I$240,6,FALSE),IF(W$4="Biomass",HLOOKUP(W$4,'Inflated Bid Prices After Tax'!$B$234:$I$240,6,FALSE),IF(W$4="Biodiesel",HLOOKUP(W$4,'Inflated Bid Prices After Tax'!$B$234:$I$240,6,FALSE),IF(W$4="LNG",HLOOKUP(W$4,'Inflated Bid Prices After Tax'!$B$234:$I$240,6,FALSE),IF(W$4="Bunker",HLOOKUP(W$4,'Inflated Bid Prices After Tax'!$B$234:$I$240,6,FALSE),IF(W$4="LFO Diesel",HLOOKUP(W$4,'Inflated Bid Prices After Tax'!$B$234:$I$240,6,FALSE),0))))))))</f>
        <v>0</v>
      </c>
      <c r="AA53" s="568">
        <f t="shared" si="31"/>
        <v>0</v>
      </c>
      <c r="AB53" s="139"/>
      <c r="AC53" s="686">
        <f>IF(AC$4="Hydro",VLOOKUP($F53,'Inflated Bid Prices After Tax'!$AV$15:$BC$115,2,FALSE),IF(AC$4="Solar",VLOOKUP($F53,'Inflated Bid Prices After Tax'!$AV$15:$BC$115,3,FALSE),IF(AC$4="Biomass",VLOOKUP($F53,'Inflated Bid Prices After Tax'!$AV$15:$BC$115,4,FALSE),IF(AC$4="Biodiesel",VLOOKUP($F53,'Inflated Bid Prices After Tax'!$AV$15:$BC$115,5,FALSE),IF(AC$4="LNG",VLOOKUP($F53,'Inflated Bid Prices After Tax'!$AV$15:$BC$115,6,FALSE),IF(AC$4="Bunker",VLOOKUP($F53,'Inflated Bid Prices After Tax'!$AV$15:$BC$115,7,FALSE),IF(AC$4="LFO Diesel",VLOOKUP($F53,'Inflated Bid Prices After Tax'!$AV$15:$BC$115,8,FALSE),0)))))))</f>
        <v>0</v>
      </c>
      <c r="AD53" s="687">
        <f>IF(AC$4="Hydro",VLOOKUP($F53,'Inflated Bid Prices After Tax'!$AV$121:$BC$221,2,FALSE),IF(AC$4="Solar",VLOOKUP($F53,'Inflated Bid Prices After Tax'!$AV$121:$BC$221,3,FALSE),IF(AC$4="Biomass",VLOOKUP($F53,'Inflated Bid Prices After Tax'!$AV$121:$BC$221,4,FALSE),IF(AC$4="Biodiesel",VLOOKUP($F53,'Inflated Bid Prices After Tax'!$AV$121:$BC$221,5,FALSE),IF(AC$4="LNG",VLOOKUP($F53,'Inflated Bid Prices After Tax'!$AV$121:$BC$221,6,FALSE),IF(AC$4="Bunker",VLOOKUP($F53,'Inflated Bid Prices After Tax'!$AV$121:$BC$221,7,FALSE),IF(AC$4="LFO Diesel",VLOOKUP($F53,'Inflated Bid Prices After Tax'!$AV$121:$BC$221,8,FALSE),0)))))))</f>
        <v>0</v>
      </c>
      <c r="AE53" s="687">
        <f>IF($F53=0,0,IF(AC$4="Hydro",HLOOKUP(AC$4,'Inflated Bid Prices After Tax'!$B$224:$I$232,8,FALSE),IF(AC$4="Solar",HLOOKUP(AC$4,'Inflated Bid Prices After Tax'!$B$224:$I$232,8,FALSE),IF(AC$4="Biomass",HLOOKUP(AC$4,'Inflated Bid Prices After Tax'!$B$224:$I$232,8,FALSE),IF(AC$4="Biodiesel",HLOOKUP(AC$4,'Inflated Bid Prices After Tax'!$B$224:$I$232,8,FALSE),IF(AC$4="LNG",HLOOKUP(AC$4,'Inflated Bid Prices After Tax'!$B$224:$I$232,8,FALSE),IF(AC$4="Bunker",HLOOKUP(AC$4,'Inflated Bid Prices After Tax'!$B$224:$I$232,8,FALSE),IF(AC$4="LFO Diesel",HLOOKUP(AC$4,'Inflated Bid Prices After Tax'!$B$224:$I$232,8,FALSE),0))))))))</f>
        <v>0</v>
      </c>
      <c r="AF53" s="687">
        <f>IF($F53=0,0,IF(AC$4="Hydro",HLOOKUP(AC$4,'Inflated Bid Prices After Tax'!$B$234:$I$240,6,FALSE),IF(AC$4="Solar",HLOOKUP(AC$4,'Inflated Bid Prices After Tax'!$B$234:$I$240,6,FALSE),IF(AC$4="Biomass",HLOOKUP(AC$4,'Inflated Bid Prices After Tax'!$B$234:$I$240,6,FALSE),IF(AC$4="Biodiesel",HLOOKUP(AC$4,'Inflated Bid Prices After Tax'!$B$234:$I$240,6,FALSE),IF(AC$4="LNG",HLOOKUP(AC$4,'Inflated Bid Prices After Tax'!$B$234:$I$240,6,FALSE),IF(AC$4="Bunker",HLOOKUP(AC$4,'Inflated Bid Prices After Tax'!$B$234:$I$240,6,FALSE),IF(AC$4="LFO Diesel",HLOOKUP(AC$4,'Inflated Bid Prices After Tax'!$B$234:$I$240,6,FALSE),0))))))))</f>
        <v>0</v>
      </c>
      <c r="AG53" s="688">
        <f t="shared" si="27"/>
        <v>0</v>
      </c>
      <c r="AH53" s="139"/>
      <c r="AI53" s="590">
        <f>IF(AI$4="Hydro",VLOOKUP($G53,'Inflated Bid Prices After Tax'!$AV$15:$BC$115,2,FALSE),IF(AI$4="Solar",VLOOKUP($G53,'Inflated Bid Prices After Tax'!$AV$15:$BC$115,3,FALSE),IF(AI$4="Biomass",VLOOKUP($G53,'Inflated Bid Prices After Tax'!$AV$15:$BC$115,4,FALSE),IF(AI$4="Biodiesel",VLOOKUP($G53,'Inflated Bid Prices After Tax'!$AV$15:$BC$115,5,FALSE),IF(AI$4="LNG",VLOOKUP($G53,'Inflated Bid Prices After Tax'!$AV$15:$BC$115,6,FALSE),IF(AI$4="Bunker",VLOOKUP($G53,'Inflated Bid Prices After Tax'!$AV$15:$BC$115,7,FALSE),IF(AI$4="LFO Diesel",VLOOKUP($G53,'Inflated Bid Prices After Tax'!$AV$15:$BC$115,8,FALSE),0)))))))</f>
        <v>0</v>
      </c>
      <c r="AJ53" s="591">
        <f>IF(AI$4="Hydro",VLOOKUP($G53,'Inflated Bid Prices After Tax'!$AV$121:$BC$221,2,FALSE),IF(AI$4="Solar",VLOOKUP($G53,'Inflated Bid Prices After Tax'!$AV$121:$BC$221,3,FALSE),IF(AI$4="Biomass",VLOOKUP($G53,'Inflated Bid Prices After Tax'!$AV$121:$BC$221,4,FALSE),IF(AI$4="Biodiesel",VLOOKUP($G53,'Inflated Bid Prices After Tax'!$AV$121:$BC$221,5,FALSE),IF(AI$4="LNG",VLOOKUP($G53,'Inflated Bid Prices After Tax'!$AV$121:$BC$221,6,FALSE),IF(AI$4="Bunker",VLOOKUP($G53,'Inflated Bid Prices After Tax'!$AV$121:$BC$221,7,FALSE),IF(AI$4="LFO Diesel",VLOOKUP($G53,'Inflated Bid Prices After Tax'!$AV$121:$BC$221,8,FALSE),0)))))))</f>
        <v>0</v>
      </c>
      <c r="AK53" s="591">
        <f>IF($G53=0,0,IF(AI$4="Hydro",HLOOKUP(AI$4,'Inflated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53" s="591">
        <f>IF($G53=0,0,IF(AI$4="Hydro",HLOOKUP(AI$4,'Inflated Bid Prices After Tax'!$B$234:$I$240,6,FALSE),IF(AI$4="Solar",HLOOKUP(AI$4,'Inflated Bid Prices After Tax'!$B$234:$I$240,6,FALSE),IF(AI$4="Biomass",HLOOKUP(AI$4,'Inflated Bid Prices After Tax'!$B$234:$I$240,6,FALSE),IF(AI$4="Biodiesel",HLOOKUP(AI$4,'Inflated Bid Prices After Tax'!$B$234:$I$240,6,FALSE),IF(AI$4="LNG",HLOOKUP(AI$4,'Inflated Bid Prices After Tax'!$B$234:$I$240,6,FALSE),IF(AI$4="Bunker",HLOOKUP(AI$4,'Inflated Bid Prices After Tax'!$B$234:$I$240,6,FALSE),IF(AI$4="LFO Diesel",HLOOKUP(AI$4,'Inflated Bid Prices After Tax'!$B$234:$I$240,6,FALSE),0))))))))</f>
        <v>0</v>
      </c>
      <c r="AM53" s="592">
        <f t="shared" si="32"/>
        <v>0</v>
      </c>
      <c r="AN53" s="139"/>
      <c r="AO53" s="598">
        <f>IF(AO$4="Hydro",VLOOKUP($H53,'Inflated Bid Prices After Tax'!$AV$15:$BC$115,2,FALSE),IF(AO$4="Solar",VLOOKUP($H53,'Inflated Bid Prices After Tax'!$AV$15:$BC$115,3,FALSE),IF(AO$4="Biomass",VLOOKUP($H53,'Inflated Bid Prices After Tax'!$AV$15:$BC$115,4,FALSE),IF(AO$4="Biodiesel",VLOOKUP($H53,'Inflated Bid Prices After Tax'!$AV$15:$BC$115,5,FALSE),IF(AO$4="LNG",VLOOKUP($H53,'Inflated Bid Prices After Tax'!$AV$15:$BC$115,6,FALSE),IF(AO$4="Bunker",VLOOKUP($H53,'Inflated Bid Prices After Tax'!$AV$15:$BC$115,7,FALSE),IF(AO$4="LFO Diesel",VLOOKUP($H53,'Inflated Bid Prices After Tax'!$AV$15:$BC$115,8,FALSE),0)))))))</f>
        <v>0</v>
      </c>
      <c r="AP53" s="309">
        <f>IF(AO$4="Hydro",VLOOKUP($H53,'Inflated Bid Prices After Tax'!$AV$121:$BC$221,2,FALSE),IF(AO$4="Solar",VLOOKUP($H53,'Inflated Bid Prices After Tax'!$AV$121:$BC$221,3,FALSE),IF(AO$4="Biomass",VLOOKUP($H53,'Inflated Bid Prices After Tax'!$AV$121:$BC$221,4,FALSE),IF(AO$4="Biodiesel",VLOOKUP($H53,'Inflated Bid Prices After Tax'!$AV$121:$BC$221,5,FALSE),IF(AO$4="LNG",VLOOKUP($H53,'Inflated Bid Prices After Tax'!$AV$121:$BC$221,6,FALSE),IF(AO$4="Bunker",VLOOKUP($H53,'Inflated Bid Prices After Tax'!$AV$121:$BC$221,7,FALSE),IF(AO$4="LFO Diesel",VLOOKUP($H53,'Inflated Bid Prices After Tax'!$AV$121:$BC$221,8,FALSE),0)))))))</f>
        <v>0</v>
      </c>
      <c r="AQ53" s="309">
        <f>IF($H53=0,0,IF(AO$4="Hydro",HLOOKUP(AO$4,'Inflated Bid Prices After Tax'!$B$224:$I$232,8,FALSE),IF(AO$4="Solar",HLOOKUP(AO$4,'Inflated Bid Prices After Tax'!$B$224:$I$232,8,FALSE),IF(AO$4="Biomass",HLOOKUP(AO$4,'Inflated Bid Prices After Tax'!$B$224:$I$232,8,FALSE),IF(AO$4="Biodiesel",HLOOKUP(AO$4,'Inflated Bid Prices After Tax'!$B$224:$I$232,8,FALSE),IF(AO$4="LNG",HLOOKUP(AO$4,'Inflated Bid Prices After Tax'!$B$224:$I$232,8,FALSE),IF(AO$4="Bunker",HLOOKUP(AO$4,'Inflated Bid Prices After Tax'!$B$224:$I$232,8,FALSE),IF(AO$4="LFO Diesel",HLOOKUP(AO$4,'Inflated Bid Prices After Tax'!$B$224:$I$232,8,FALSE),0))))))))</f>
        <v>0</v>
      </c>
      <c r="AR53" s="309">
        <f>IF($H53=0,0,IF(AO$4="Hydro",HLOOKUP(AO$4,'Inflated Bid Prices After Tax'!$B$234:$I$240,6,FALSE),IF(AO$4="Solar",HLOOKUP(AO$4,'Inflated Bid Prices After Tax'!$B$234:$I$240,6,FALSE),IF(AO$4="Biomass",HLOOKUP(AO$4,'Inflated Bid Prices After Tax'!$B$234:$I$240,6,FALSE),IF(AO$4="Biodiesel",HLOOKUP(AO$4,'Inflated Bid Prices After Tax'!$B$234:$I$240,6,FALSE),IF(AO$4="LNG",HLOOKUP(AO$4,'Inflated Bid Prices After Tax'!$B$234:$I$240,6,FALSE),IF(AO$4="Bunker",HLOOKUP(AO$4,'Inflated Bid Prices After Tax'!$B$234:$I$240,6,FALSE),IF(AO$4="LFO Diesel",HLOOKUP(AO$4,'Inflated Bid Prices After Tax'!$B$234:$I$240,6,FALSE),0))))))))</f>
        <v>0</v>
      </c>
      <c r="AS53" s="298">
        <f t="shared" si="33"/>
        <v>0</v>
      </c>
      <c r="AT53" s="139"/>
      <c r="AU53" s="606">
        <f>IF(AU$4="Hydro",VLOOKUP($I53,'Inflated Bid Prices After Tax'!$AV$15:$BC$115,2,FALSE),IF(AU$4="Solar",VLOOKUP($I53,'Inflated Bid Prices After Tax'!$AV$15:$BC$115,3,FALSE),IF(AU$4="Biomass",VLOOKUP($I53,'Inflated Bid Prices After Tax'!$AV$15:$BC$115,4,FALSE),IF(AU$4="Biodiesel",VLOOKUP($I53,'Inflated Bid Prices After Tax'!$AV$15:$BC$115,5,FALSE),IF(AU$4="LNG",VLOOKUP($I53,'Inflated Bid Prices After Tax'!$AV$15:$BC$115,6,FALSE),IF(AU$4="Bunker",VLOOKUP($I53,'Inflated Bid Prices After Tax'!$AV$15:$BC$115,7,FALSE),IF(AU$4="LFO Diesel",VLOOKUP($I53,'Inflated Bid Prices After Tax'!$AV$15:$BC$115,8,FALSE),0)))))))</f>
        <v>0</v>
      </c>
      <c r="AV53" s="607">
        <f>IF(AU$4="Hydro",VLOOKUP($I53,'Inflated Bid Prices After Tax'!$AV$121:$BC$221,2,FALSE),IF(AU$4="Solar",VLOOKUP($I53,'Inflated Bid Prices After Tax'!$AV$121:$BC$221,3,FALSE),IF(AU$4="Biomass",VLOOKUP($I53,'Inflated Bid Prices After Tax'!$AV$121:$BC$221,4,FALSE),IF(AU$4="Biodiesel",VLOOKUP($I53,'Inflated Bid Prices After Tax'!$AV$121:$BC$221,5,FALSE),IF(AU$4="LNG",VLOOKUP($I53,'Inflated Bid Prices After Tax'!$AV$121:$BC$221,6,FALSE),IF(AU$4="Bunker",VLOOKUP($I53,'Inflated Bid Prices After Tax'!$AV$121:$BC$221,7,FALSE),IF(AU$4="LFO Diesel",VLOOKUP($I53,'Inflated Bid Prices After Tax'!$AV$121:$BC$221,8,FALSE),0)))))))</f>
        <v>0</v>
      </c>
      <c r="AW53" s="607">
        <f>IF($I53=0,0,IF(AU$4="Hydro",HLOOKUP(AU$4,'Inflated Bid Prices After Tax'!$B$224:$I$232,8,FALSE),IF(AU$4="Solar",HLOOKUP(AU$4,'Inflated Bid Prices After Tax'!$B$224:$I$232,8,FALSE),IF(AU$4="Biomass",HLOOKUP(AU$4,'Inflated Bid Prices After Tax'!$B$224:$I$232,8,FALSE),IF(AU$4="Biodiesel",HLOOKUP(AU$4,'Inflated Bid Prices After Tax'!$B$224:$I$232,8,FALSE),IF(AU$4="LNG",HLOOKUP(AU$4,'Inflated Bid Prices After Tax'!$B$224:$I$232,8,FALSE),IF(AU$4="Bunker",HLOOKUP(AU$4,'Inflated Bid Prices After Tax'!$B$224:$I$232,8,FALSE),IF(AU$4="LFO Diesel",HLOOKUP(AU$4,'Inflated Bid Prices After Tax'!$B$224:$I$232,8,FALSE),0))))))))</f>
        <v>0</v>
      </c>
      <c r="AX53" s="607">
        <f>IF($I53=0,0,IF(AU$4="Hydro",HLOOKUP(AU$4,'Inflated Bid Prices After Tax'!$B$234:$I$240,6,FALSE),IF(AU$4="Solar",HLOOKUP(AU$4,'Inflated Bid Prices After Tax'!$B$234:$I$240,6,FALSE),IF(AU$4="Biomass",HLOOKUP(AU$4,'Inflated Bid Prices After Tax'!$B$234:$I$240,6,FALSE),IF(AU$4="Biodiesel",HLOOKUP(AU$4,'Inflated Bid Prices After Tax'!$B$234:$I$240,6,FALSE),IF(AU$4="LNG",HLOOKUP(AU$4,'Inflated Bid Prices After Tax'!$B$234:$I$240,6,FALSE),IF(AU$4="Bunker",HLOOKUP(AU$4,'Inflated Bid Prices After Tax'!$B$234:$I$240,6,FALSE),IF(AU$4="LFO Diesel",HLOOKUP(AU$4,'Inflated Bid Prices After Tax'!$B$234:$I$240,6,FALSE),0))))))))</f>
        <v>0</v>
      </c>
      <c r="AY53" s="608">
        <f t="shared" si="34"/>
        <v>0</v>
      </c>
      <c r="AZ53" s="139"/>
      <c r="BA53" s="106"/>
      <c r="BB53" s="648" t="s">
        <v>40</v>
      </c>
      <c r="BC53" s="659">
        <f>IF(C53=0,O53,O53*'Available Energy and Dispatch'!N65*1000)</f>
        <v>0</v>
      </c>
      <c r="BD53" s="659">
        <f>IF(D53=0,U53,U53*'Available Energy and Dispatch'!O65*1000)</f>
        <v>0</v>
      </c>
      <c r="BE53" s="659">
        <f>IF(E53=0,AA53,AA53*'Available Energy and Dispatch'!P65*1000)</f>
        <v>0</v>
      </c>
      <c r="BF53" s="659">
        <f>IF(F53=0,AG53,AG53*'Available Energy and Dispatch'!Q65*1000)</f>
        <v>0</v>
      </c>
      <c r="BG53" s="659">
        <f>IF(G53=0,AM53,AM53*'Available Energy and Dispatch'!R65*1000)</f>
        <v>0</v>
      </c>
      <c r="BH53" s="659">
        <f>IF(H53=0,AS53,AS53*'Available Energy and Dispatch'!S65*1000)</f>
        <v>0</v>
      </c>
      <c r="BI53" s="659">
        <f>IF(I53=0,AY53,AY53*'Available Energy and Dispatch'!T65*1000)</f>
        <v>0</v>
      </c>
      <c r="BJ53" s="665">
        <f t="shared" si="28"/>
        <v>0</v>
      </c>
      <c r="BK53" s="655"/>
    </row>
    <row r="54" spans="2:63" x14ac:dyDescent="0.25">
      <c r="B54" s="530" t="s">
        <v>41</v>
      </c>
      <c r="C54" s="523">
        <f>ROUND(IFERROR(('Available Energy and Dispatch'!N66/((IF(C$5="Solar",(SUMIFS('Dependable Capacity'!$F$9:$F$14,'Dependable Capacity'!$C$9:$C$14,$B$50)*'Available Energy and Dispatch'!$C66),HLOOKUP(C$5,'Dependable Capacity'!$I$3:$P$9,6,FALSE)*'Available Energy and Dispatch'!$C66))))/C$6,0),2)</f>
        <v>0</v>
      </c>
      <c r="D54" s="523">
        <f>ROUND(IFERROR(('Available Energy and Dispatch'!O66/((IF(D$5="Solar",(SUMIFS('Dependable Capacity'!$F$9:$F$14,'Dependable Capacity'!$C$9:$C$14,$B$50)*'Available Energy and Dispatch'!$C66),HLOOKUP(D$5,'Dependable Capacity'!$I$3:$P$9,6,FALSE)*'Available Energy and Dispatch'!$C66))))/D$6,0),2)</f>
        <v>0</v>
      </c>
      <c r="E54" s="523">
        <f>ROUND(IFERROR(('Available Energy and Dispatch'!P66/((IF(E$5="Solar",(SUMIFS('Dependable Capacity'!$F$9:$F$14,'Dependable Capacity'!$C$9:$C$14,$B$50)*'Available Energy and Dispatch'!$C66),HLOOKUP(E$5,'Dependable Capacity'!$I$3:$P$9,6,FALSE)*'Available Energy and Dispatch'!$C66))))/E$6,0),2)</f>
        <v>0</v>
      </c>
      <c r="F54" s="523">
        <f>ROUND(IFERROR(('Available Energy and Dispatch'!Q66/((IF(F$5="Solar",(SUMIFS('Dependable Capacity'!$F$9:$F$14,'Dependable Capacity'!$C$9:$C$14,$B$50)*'Available Energy and Dispatch'!$C66),HLOOKUP(F$5,'Dependable Capacity'!$I$3:$P$9,6,FALSE)*'Available Energy and Dispatch'!$C66))))/F$6,0),2)</f>
        <v>0</v>
      </c>
      <c r="G54" s="523">
        <f>ROUND(IFERROR(('Available Energy and Dispatch'!R66/((IF(G$5="Solar",(SUMIFS('Dependable Capacity'!$F$9:$F$14,'Dependable Capacity'!$C$9:$C$14,$B$50)*'Available Energy and Dispatch'!$C66),HLOOKUP(G$5,'Dependable Capacity'!$I$3:$P$9,6,FALSE)*'Available Energy and Dispatch'!$C66))))/G$6,0),2)</f>
        <v>0</v>
      </c>
      <c r="H54" s="523">
        <f>ROUND(IFERROR(('Available Energy and Dispatch'!S66/((IF(H$5="Solar",(SUMIFS('Dependable Capacity'!$F$9:$F$14,'Dependable Capacity'!$C$9:$C$14,$B$50)*'Available Energy and Dispatch'!$C66),HLOOKUP(H$5,'Dependable Capacity'!$I$3:$P$9,6,FALSE)*'Available Energy and Dispatch'!$C66))))/H$6,0),2)</f>
        <v>0</v>
      </c>
      <c r="I54" s="524">
        <f>ROUND(IFERROR(('Available Energy and Dispatch'!T66/((IF(I$5="Solar",(SUMIFS('Dependable Capacity'!$F$9:$F$14,'Dependable Capacity'!$C$9:$C$14,$B$50)*'Available Energy and Dispatch'!$C66),HLOOKUP(I$5,'Dependable Capacity'!$I$3:$P$9,6,FALSE)*'Available Energy and Dispatch'!$C66))))/I$6,0),2)</f>
        <v>0</v>
      </c>
      <c r="J54" s="106"/>
      <c r="K54" s="542">
        <f>IF(K$4="Hydro",VLOOKUP($C54,'Inflated Bid Prices After Tax'!$AV$15:$BC$115,2,FALSE),IF(K$4="Solar",VLOOKUP($C54,'Inflated Bid Prices After Tax'!$AV$15:$BC$115,3,FALSE),IF(K$4="Biomass",VLOOKUP($C54,'Inflated Bid Prices After Tax'!$AV$15:$BC$115,4,FALSE),IF(K$4="Biodiesel",VLOOKUP($C54,'Inflated Bid Prices After Tax'!$AV$15:$BC$115,5,FALSE),IF(K$4="LNG",VLOOKUP($C54,'Inflated Bid Prices After Tax'!$AV$15:$BC$115,6,FALSE),IF(K$4="Bunker",VLOOKUP($C54,'Inflated Bid Prices After Tax'!$AV$15:$BC$115,7,FALSE),IF(K$4="LFO Diesel",VLOOKUP($C54,'Inflated Bid Prices After Tax'!$AV$15:$BC$115,8,FALSE),0)))))))</f>
        <v>0</v>
      </c>
      <c r="L54" s="543">
        <f>IF(K$4="Hydro",VLOOKUP($C54,'Inflated Bid Prices After Tax'!$AV$121:$BC$221,2,FALSE),IF(K$4="Solar",VLOOKUP($C54,'Inflated Bid Prices After Tax'!$AV$121:$BC$221,3,FALSE),IF(K$4="Biomass",VLOOKUP($C54,'Inflated Bid Prices After Tax'!$AV$121:$BC$221,4,FALSE),IF(K$4="Biodiesel",VLOOKUP($C54,'Inflated Bid Prices After Tax'!$AV$121:$BC$221,5,FALSE),IF(K$4="LNG",VLOOKUP($C54,'Inflated Bid Prices After Tax'!$AV$121:$BC$221,6,FALSE),IF(K$4="Bunker",VLOOKUP($C54,'Inflated Bid Prices After Tax'!$AV$121:$BC$221,7,FALSE),IF(K$4="LFO Diesel",VLOOKUP($C54,'Inflated Bid Prices After Tax'!$AV$121:$BC$221,8,FALSE),0)))))))</f>
        <v>0</v>
      </c>
      <c r="M54" s="543">
        <f>IF($C54=0,0,IF(K$4="Hydro",HLOOKUP(K$4,'Inflated Bid Prices After Tax'!$B$224:$I$232,8,FALSE),IF(K$4="Solar",HLOOKUP(K$4,'Inflated Bid Prices After Tax'!$B$224:$I$232,8,FALSE),IF(K$4="Biomass",HLOOKUP(K$4,'Inflated Bid Prices After Tax'!$B$224:$I$232,8,FALSE),IF(K$4="Biodiesel",HLOOKUP(K$4,'Inflated Bid Prices After Tax'!$B$224:$I$232,8,FALSE),IF(K$4="LNG",HLOOKUP(K$4,'Inflated Bid Prices After Tax'!$B$224:$I$232,8,FALSE),IF(K$4="Bunker",HLOOKUP(K$4,'Inflated Bid Prices After Tax'!$B$224:$I$232,8,FALSE),IF(K$4="LFO Diesel",HLOOKUP(K$4,'Inflated Bid Prices After Tax'!$B$224:$I$232,8,FALSE),0))))))))</f>
        <v>0</v>
      </c>
      <c r="N54" s="543">
        <f>IF($C54=0,0,IF(K$4="Hydro",HLOOKUP(K$4,'Inflated Bid Prices After Tax'!$B$234:$I$240,6,FALSE),IF(K$4="Solar",HLOOKUP(K$4,'Inflated Bid Prices After Tax'!$B$234:$I$240,6,FALSE),IF(K$4="Biomass",HLOOKUP(K$4,'Inflated Bid Prices After Tax'!$B$234:$I$240,6,FALSE),IF(K$4="Biodiesel",HLOOKUP(K$4,'Inflated Bid Prices After Tax'!$B$234:$I$240,6,FALSE),IF(K$4="LNG",HLOOKUP(K$4,'Inflated Bid Prices After Tax'!$B$234:$I$240,6,FALSE),IF(K$4="Bunker",HLOOKUP(K$4,'Inflated Bid Prices After Tax'!$B$234:$I$240,6,FALSE),IF(K$4="LFO Diesel",HLOOKUP(K$4,'Inflated Bid Prices After Tax'!$B$234:$I$240,6,FALSE),0))))))))</f>
        <v>0</v>
      </c>
      <c r="O54" s="544">
        <f t="shared" si="29"/>
        <v>0</v>
      </c>
      <c r="P54" s="139"/>
      <c r="Q54" s="606">
        <f>IF($D54=0,0,'Inflated Bid Prices After Tax'!$AX$15)</f>
        <v>0</v>
      </c>
      <c r="R54" s="607">
        <f>IF($D54=0,0,'Inflated Bid Prices After Tax'!$AX$121)</f>
        <v>0</v>
      </c>
      <c r="S54" s="607">
        <f>IF($D54=0,0,IF(Q$4="Hydro",HLOOKUP(Q$4,'Inflated Bid Prices After Tax'!$B$224:$I$232,8,FALSE),IF(Q$4="Solar",HLOOKUP(Q$4,'Inflated Bid Prices After Tax'!$B$224:$I$232,8,FALSE),IF(Q$4="Biomass",HLOOKUP(Q$4,'Inflated Bid Prices After Tax'!$B$224:$I$232,8,FALSE),IF(Q$4="Biodiesel",HLOOKUP(Q$4,'Inflated Bid Prices After Tax'!$B$224:$I$232,8,FALSE),IF(Q$4="LNG",HLOOKUP(Q$4,'Inflated Bid Prices After Tax'!$B$224:$I$232,8,FALSE),IF(Q$4="Bunker",HLOOKUP(Q$4,'Inflated Bid Prices After Tax'!$B$224:$I$232,8,FALSE),IF(Q$4="LFO Diesel",HLOOKUP(Q$4,'Inflated Bid Prices After Tax'!$B$224:$I$232,8,FALSE),0))))))))</f>
        <v>0</v>
      </c>
      <c r="T54" s="607">
        <f>IF($D54=0,0,IF(Q$4="Hydro",HLOOKUP(Q$4,'Inflated Bid Prices After Tax'!$B$234:$I$240,6,FALSE),IF(Q$4="Solar",HLOOKUP(Q$4,'Inflated Bid Prices After Tax'!$B$234:$I$240,6,FALSE),IF(Q$4="Biomass",HLOOKUP(Q$4,'Inflated Bid Prices After Tax'!$B$234:$I$240,6,FALSE),IF(Q$4="Biodiesel",HLOOKUP(Q$4,'Inflated Bid Prices After Tax'!$B$234:$I$240,6,FALSE),IF(Q$4="LNG",HLOOKUP(Q$4,'Inflated Bid Prices After Tax'!$B$234:$I$240,6,FALSE),IF(Q$4="Bunker",HLOOKUP(Q$4,'Inflated Bid Prices After Tax'!$B$234:$I$240,6,FALSE),IF(Q$4="LFO Diesel",HLOOKUP(Q$4,'Inflated Bid Prices After Tax'!$B$234:$I$240,6,FALSE),0))))))))</f>
        <v>0</v>
      </c>
      <c r="U54" s="608">
        <f t="shared" si="30"/>
        <v>0</v>
      </c>
      <c r="V54" s="139"/>
      <c r="W54" s="566">
        <f>IF(W$4="Hydro",VLOOKUP($E54,'Inflated Bid Prices After Tax'!$AV$15:$BC$115,2,FALSE),IF(W$4="Solar",VLOOKUP($E54,'Inflated Bid Prices After Tax'!$AV$15:$BC$115,3,FALSE),IF(W$4="Biomass",VLOOKUP($E54,'Inflated Bid Prices After Tax'!$AV$15:$BC$115,4,FALSE),IF(W$4="Biodiesel",VLOOKUP($E54,'Inflated Bid Prices After Tax'!$AV$15:$BC$115,5,FALSE),IF(W$4="LNG",VLOOKUP($E54,'Inflated Bid Prices After Tax'!$AV$15:$BC$115,6,FALSE),IF(W$4="Bunker",VLOOKUP($E54,'Inflated Bid Prices After Tax'!$AV$15:$BC$115,7,FALSE),IF(W$4="LFO Diesel",VLOOKUP($E54,'Inflated Bid Prices After Tax'!$AV$15:$BC$115,8,FALSE),0)))))))</f>
        <v>0</v>
      </c>
      <c r="X54" s="567">
        <f>IF(W$4="Hydro",VLOOKUP($E54,'Inflated Bid Prices After Tax'!$AV$121:$BC$221,2,FALSE),IF(W$4="Solar",VLOOKUP($E54,'Inflated Bid Prices After Tax'!$AV$121:$BC$221,3,FALSE),IF(W$4="Biomass",VLOOKUP($E54,'Inflated Bid Prices After Tax'!$AV$121:$BC$221,4,FALSE),IF(W$4="Biodiesel",VLOOKUP($E54,'Inflated Bid Prices After Tax'!$AV$121:$BC$221,5,FALSE),IF(W$4="LNG",VLOOKUP($E54,'Inflated Bid Prices After Tax'!$AV$121:$BC$221,6,FALSE),IF(W$4="Bunker",VLOOKUP($E54,'Inflated Bid Prices After Tax'!$AV$121:$BC$221,7,FALSE),IF(W$4="LFO Diesel",VLOOKUP($E54,'Inflated Bid Prices After Tax'!$AV$121:$BC$221,8,FALSE),0)))))))</f>
        <v>0</v>
      </c>
      <c r="Y54" s="567">
        <f>IF($E54=0,0,IF(W$4="Hydro",HLOOKUP(W$4,'Inflated Bid Prices After Tax'!$B$224:$I$232,8,FALSE),IF(W$4="Solar",HLOOKUP(W$4,'Inflated Bid Prices After Tax'!$B$224:$I$232,8,FALSE),IF(W$4="Biomass",HLOOKUP(W$4,'Inflated Bid Prices After Tax'!$B$224:$I$232,8,FALSE),IF(W$4="Biodiesel",HLOOKUP(W$4,'Inflated Bid Prices After Tax'!$B$224:$I$232,8,FALSE),IF(W$4="LNG",HLOOKUP(W$4,'Inflated Bid Prices After Tax'!$B$224:$I$232,8,FALSE),IF(W$4="Bunker",HLOOKUP(W$4,'Inflated Bid Prices After Tax'!$B$224:$I$232,8,FALSE),IF(W$4="LFO Diesel",HLOOKUP(W$4,'Inflated Bid Prices After Tax'!$B$224:$I$232,8,FALSE),0))))))))</f>
        <v>0</v>
      </c>
      <c r="Z54" s="567">
        <f>IF($E54=0,0,IF(W$4="Hydro",HLOOKUP(W$4,'Inflated Bid Prices After Tax'!$B$234:$I$240,6,FALSE),IF(W$4="Solar",HLOOKUP(W$4,'Inflated Bid Prices After Tax'!$B$234:$I$240,6,FALSE),IF(W$4="Biomass",HLOOKUP(W$4,'Inflated Bid Prices After Tax'!$B$234:$I$240,6,FALSE),IF(W$4="Biodiesel",HLOOKUP(W$4,'Inflated Bid Prices After Tax'!$B$234:$I$240,6,FALSE),IF(W$4="LNG",HLOOKUP(W$4,'Inflated Bid Prices After Tax'!$B$234:$I$240,6,FALSE),IF(W$4="Bunker",HLOOKUP(W$4,'Inflated Bid Prices After Tax'!$B$234:$I$240,6,FALSE),IF(W$4="LFO Diesel",HLOOKUP(W$4,'Inflated Bid Prices After Tax'!$B$234:$I$240,6,FALSE),0))))))))</f>
        <v>0</v>
      </c>
      <c r="AA54" s="568">
        <f t="shared" si="31"/>
        <v>0</v>
      </c>
      <c r="AB54" s="139"/>
      <c r="AC54" s="686">
        <f>IF(AC$4="Hydro",VLOOKUP($F54,'Inflated Bid Prices After Tax'!$AV$15:$BC$115,2,FALSE),IF(AC$4="Solar",VLOOKUP($F54,'Inflated Bid Prices After Tax'!$AV$15:$BC$115,3,FALSE),IF(AC$4="Biomass",VLOOKUP($F54,'Inflated Bid Prices After Tax'!$AV$15:$BC$115,4,FALSE),IF(AC$4="Biodiesel",VLOOKUP($F54,'Inflated Bid Prices After Tax'!$AV$15:$BC$115,5,FALSE),IF(AC$4="LNG",VLOOKUP($F54,'Inflated Bid Prices After Tax'!$AV$15:$BC$115,6,FALSE),IF(AC$4="Bunker",VLOOKUP($F54,'Inflated Bid Prices After Tax'!$AV$15:$BC$115,7,FALSE),IF(AC$4="LFO Diesel",VLOOKUP($F54,'Inflated Bid Prices After Tax'!$AV$15:$BC$115,8,FALSE),0)))))))</f>
        <v>0</v>
      </c>
      <c r="AD54" s="687">
        <f>IF(AC$4="Hydro",VLOOKUP($F54,'Inflated Bid Prices After Tax'!$AV$121:$BC$221,2,FALSE),IF(AC$4="Solar",VLOOKUP($F54,'Inflated Bid Prices After Tax'!$AV$121:$BC$221,3,FALSE),IF(AC$4="Biomass",VLOOKUP($F54,'Inflated Bid Prices After Tax'!$AV$121:$BC$221,4,FALSE),IF(AC$4="Biodiesel",VLOOKUP($F54,'Inflated Bid Prices After Tax'!$AV$121:$BC$221,5,FALSE),IF(AC$4="LNG",VLOOKUP($F54,'Inflated Bid Prices After Tax'!$AV$121:$BC$221,6,FALSE),IF(AC$4="Bunker",VLOOKUP($F54,'Inflated Bid Prices After Tax'!$AV$121:$BC$221,7,FALSE),IF(AC$4="LFO Diesel",VLOOKUP($F54,'Inflated Bid Prices After Tax'!$AV$121:$BC$221,8,FALSE),0)))))))</f>
        <v>0</v>
      </c>
      <c r="AE54" s="687">
        <f>IF($F54=0,0,IF(AC$4="Hydro",HLOOKUP(AC$4,'Inflated Bid Prices After Tax'!$B$224:$I$232,8,FALSE),IF(AC$4="Solar",HLOOKUP(AC$4,'Inflated Bid Prices After Tax'!$B$224:$I$232,8,FALSE),IF(AC$4="Biomass",HLOOKUP(AC$4,'Inflated Bid Prices After Tax'!$B$224:$I$232,8,FALSE),IF(AC$4="Biodiesel",HLOOKUP(AC$4,'Inflated Bid Prices After Tax'!$B$224:$I$232,8,FALSE),IF(AC$4="LNG",HLOOKUP(AC$4,'Inflated Bid Prices After Tax'!$B$224:$I$232,8,FALSE),IF(AC$4="Bunker",HLOOKUP(AC$4,'Inflated Bid Prices After Tax'!$B$224:$I$232,8,FALSE),IF(AC$4="LFO Diesel",HLOOKUP(AC$4,'Inflated Bid Prices After Tax'!$B$224:$I$232,8,FALSE),0))))))))</f>
        <v>0</v>
      </c>
      <c r="AF54" s="687">
        <f>IF($F54=0,0,IF(AC$4="Hydro",HLOOKUP(AC$4,'Inflated Bid Prices After Tax'!$B$234:$I$240,6,FALSE),IF(AC$4="Solar",HLOOKUP(AC$4,'Inflated Bid Prices After Tax'!$B$234:$I$240,6,FALSE),IF(AC$4="Biomass",HLOOKUP(AC$4,'Inflated Bid Prices After Tax'!$B$234:$I$240,6,FALSE),IF(AC$4="Biodiesel",HLOOKUP(AC$4,'Inflated Bid Prices After Tax'!$B$234:$I$240,6,FALSE),IF(AC$4="LNG",HLOOKUP(AC$4,'Inflated Bid Prices After Tax'!$B$234:$I$240,6,FALSE),IF(AC$4="Bunker",HLOOKUP(AC$4,'Inflated Bid Prices After Tax'!$B$234:$I$240,6,FALSE),IF(AC$4="LFO Diesel",HLOOKUP(AC$4,'Inflated Bid Prices After Tax'!$B$234:$I$240,6,FALSE),0))))))))</f>
        <v>0</v>
      </c>
      <c r="AG54" s="688">
        <f t="shared" si="27"/>
        <v>0</v>
      </c>
      <c r="AH54" s="139"/>
      <c r="AI54" s="590">
        <f>IF(AI$4="Hydro",VLOOKUP($G54,'Inflated Bid Prices After Tax'!$AV$15:$BC$115,2,FALSE),IF(AI$4="Solar",VLOOKUP($G54,'Inflated Bid Prices After Tax'!$AV$15:$BC$115,3,FALSE),IF(AI$4="Biomass",VLOOKUP($G54,'Inflated Bid Prices After Tax'!$AV$15:$BC$115,4,FALSE),IF(AI$4="Biodiesel",VLOOKUP($G54,'Inflated Bid Prices After Tax'!$AV$15:$BC$115,5,FALSE),IF(AI$4="LNG",VLOOKUP($G54,'Inflated Bid Prices After Tax'!$AV$15:$BC$115,6,FALSE),IF(AI$4="Bunker",VLOOKUP($G54,'Inflated Bid Prices After Tax'!$AV$15:$BC$115,7,FALSE),IF(AI$4="LFO Diesel",VLOOKUP($G54,'Inflated Bid Prices After Tax'!$AV$15:$BC$115,8,FALSE),0)))))))</f>
        <v>0</v>
      </c>
      <c r="AJ54" s="591">
        <f>IF(AI$4="Hydro",VLOOKUP($G54,'Inflated Bid Prices After Tax'!$AV$121:$BC$221,2,FALSE),IF(AI$4="Solar",VLOOKUP($G54,'Inflated Bid Prices After Tax'!$AV$121:$BC$221,3,FALSE),IF(AI$4="Biomass",VLOOKUP($G54,'Inflated Bid Prices After Tax'!$AV$121:$BC$221,4,FALSE),IF(AI$4="Biodiesel",VLOOKUP($G54,'Inflated Bid Prices After Tax'!$AV$121:$BC$221,5,FALSE),IF(AI$4="LNG",VLOOKUP($G54,'Inflated Bid Prices After Tax'!$AV$121:$BC$221,6,FALSE),IF(AI$4="Bunker",VLOOKUP($G54,'Inflated Bid Prices After Tax'!$AV$121:$BC$221,7,FALSE),IF(AI$4="LFO Diesel",VLOOKUP($G54,'Inflated Bid Prices After Tax'!$AV$121:$BC$221,8,FALSE),0)))))))</f>
        <v>0</v>
      </c>
      <c r="AK54" s="591">
        <f>IF($G54=0,0,IF(AI$4="Hydro",HLOOKUP(AI$4,'Inflated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54" s="591">
        <f>IF($G54=0,0,IF(AI$4="Hydro",HLOOKUP(AI$4,'Inflated Bid Prices After Tax'!$B$234:$I$240,6,FALSE),IF(AI$4="Solar",HLOOKUP(AI$4,'Inflated Bid Prices After Tax'!$B$234:$I$240,6,FALSE),IF(AI$4="Biomass",HLOOKUP(AI$4,'Inflated Bid Prices After Tax'!$B$234:$I$240,6,FALSE),IF(AI$4="Biodiesel",HLOOKUP(AI$4,'Inflated Bid Prices After Tax'!$B$234:$I$240,6,FALSE),IF(AI$4="LNG",HLOOKUP(AI$4,'Inflated Bid Prices After Tax'!$B$234:$I$240,6,FALSE),IF(AI$4="Bunker",HLOOKUP(AI$4,'Inflated Bid Prices After Tax'!$B$234:$I$240,6,FALSE),IF(AI$4="LFO Diesel",HLOOKUP(AI$4,'Inflated Bid Prices After Tax'!$B$234:$I$240,6,FALSE),0))))))))</f>
        <v>0</v>
      </c>
      <c r="AM54" s="592">
        <f t="shared" si="32"/>
        <v>0</v>
      </c>
      <c r="AN54" s="139"/>
      <c r="AO54" s="598">
        <f>IF(AO$4="Hydro",VLOOKUP($H54,'Inflated Bid Prices After Tax'!$AV$15:$BC$115,2,FALSE),IF(AO$4="Solar",VLOOKUP($H54,'Inflated Bid Prices After Tax'!$AV$15:$BC$115,3,FALSE),IF(AO$4="Biomass",VLOOKUP($H54,'Inflated Bid Prices After Tax'!$AV$15:$BC$115,4,FALSE),IF(AO$4="Biodiesel",VLOOKUP($H54,'Inflated Bid Prices After Tax'!$AV$15:$BC$115,5,FALSE),IF(AO$4="LNG",VLOOKUP($H54,'Inflated Bid Prices After Tax'!$AV$15:$BC$115,6,FALSE),IF(AO$4="Bunker",VLOOKUP($H54,'Inflated Bid Prices After Tax'!$AV$15:$BC$115,7,FALSE),IF(AO$4="LFO Diesel",VLOOKUP($H54,'Inflated Bid Prices After Tax'!$AV$15:$BC$115,8,FALSE),0)))))))</f>
        <v>0</v>
      </c>
      <c r="AP54" s="309">
        <f>IF(AO$4="Hydro",VLOOKUP($H54,'Inflated Bid Prices After Tax'!$AV$121:$BC$221,2,FALSE),IF(AO$4="Solar",VLOOKUP($H54,'Inflated Bid Prices After Tax'!$AV$121:$BC$221,3,FALSE),IF(AO$4="Biomass",VLOOKUP($H54,'Inflated Bid Prices After Tax'!$AV$121:$BC$221,4,FALSE),IF(AO$4="Biodiesel",VLOOKUP($H54,'Inflated Bid Prices After Tax'!$AV$121:$BC$221,5,FALSE),IF(AO$4="LNG",VLOOKUP($H54,'Inflated Bid Prices After Tax'!$AV$121:$BC$221,6,FALSE),IF(AO$4="Bunker",VLOOKUP($H54,'Inflated Bid Prices After Tax'!$AV$121:$BC$221,7,FALSE),IF(AO$4="LFO Diesel",VLOOKUP($H54,'Inflated Bid Prices After Tax'!$AV$121:$BC$221,8,FALSE),0)))))))</f>
        <v>0</v>
      </c>
      <c r="AQ54" s="309">
        <f>IF($H54=0,0,IF(AO$4="Hydro",HLOOKUP(AO$4,'Inflated Bid Prices After Tax'!$B$224:$I$232,8,FALSE),IF(AO$4="Solar",HLOOKUP(AO$4,'Inflated Bid Prices After Tax'!$B$224:$I$232,8,FALSE),IF(AO$4="Biomass",HLOOKUP(AO$4,'Inflated Bid Prices After Tax'!$B$224:$I$232,8,FALSE),IF(AO$4="Biodiesel",HLOOKUP(AO$4,'Inflated Bid Prices After Tax'!$B$224:$I$232,8,FALSE),IF(AO$4="LNG",HLOOKUP(AO$4,'Inflated Bid Prices After Tax'!$B$224:$I$232,8,FALSE),IF(AO$4="Bunker",HLOOKUP(AO$4,'Inflated Bid Prices After Tax'!$B$224:$I$232,8,FALSE),IF(AO$4="LFO Diesel",HLOOKUP(AO$4,'Inflated Bid Prices After Tax'!$B$224:$I$232,8,FALSE),0))))))))</f>
        <v>0</v>
      </c>
      <c r="AR54" s="309">
        <f>IF($H54=0,0,IF(AO$4="Hydro",HLOOKUP(AO$4,'Inflated Bid Prices After Tax'!$B$234:$I$240,6,FALSE),IF(AO$4="Solar",HLOOKUP(AO$4,'Inflated Bid Prices After Tax'!$B$234:$I$240,6,FALSE),IF(AO$4="Biomass",HLOOKUP(AO$4,'Inflated Bid Prices After Tax'!$B$234:$I$240,6,FALSE),IF(AO$4="Biodiesel",HLOOKUP(AO$4,'Inflated Bid Prices After Tax'!$B$234:$I$240,6,FALSE),IF(AO$4="LNG",HLOOKUP(AO$4,'Inflated Bid Prices After Tax'!$B$234:$I$240,6,FALSE),IF(AO$4="Bunker",HLOOKUP(AO$4,'Inflated Bid Prices After Tax'!$B$234:$I$240,6,FALSE),IF(AO$4="LFO Diesel",HLOOKUP(AO$4,'Inflated Bid Prices After Tax'!$B$234:$I$240,6,FALSE),0))))))))</f>
        <v>0</v>
      </c>
      <c r="AS54" s="298">
        <f t="shared" si="33"/>
        <v>0</v>
      </c>
      <c r="AT54" s="139"/>
      <c r="AU54" s="606">
        <f>IF(AU$4="Hydro",VLOOKUP($I54,'Inflated Bid Prices After Tax'!$AV$15:$BC$115,2,FALSE),IF(AU$4="Solar",VLOOKUP($I54,'Inflated Bid Prices After Tax'!$AV$15:$BC$115,3,FALSE),IF(AU$4="Biomass",VLOOKUP($I54,'Inflated Bid Prices After Tax'!$AV$15:$BC$115,4,FALSE),IF(AU$4="Biodiesel",VLOOKUP($I54,'Inflated Bid Prices After Tax'!$AV$15:$BC$115,5,FALSE),IF(AU$4="LNG",VLOOKUP($I54,'Inflated Bid Prices After Tax'!$AV$15:$BC$115,6,FALSE),IF(AU$4="Bunker",VLOOKUP($I54,'Inflated Bid Prices After Tax'!$AV$15:$BC$115,7,FALSE),IF(AU$4="LFO Diesel",VLOOKUP($I54,'Inflated Bid Prices After Tax'!$AV$15:$BC$115,8,FALSE),0)))))))</f>
        <v>0</v>
      </c>
      <c r="AV54" s="607">
        <f>IF(AU$4="Hydro",VLOOKUP($I54,'Inflated Bid Prices After Tax'!$AV$121:$BC$221,2,FALSE),IF(AU$4="Solar",VLOOKUP($I54,'Inflated Bid Prices After Tax'!$AV$121:$BC$221,3,FALSE),IF(AU$4="Biomass",VLOOKUP($I54,'Inflated Bid Prices After Tax'!$AV$121:$BC$221,4,FALSE),IF(AU$4="Biodiesel",VLOOKUP($I54,'Inflated Bid Prices After Tax'!$AV$121:$BC$221,5,FALSE),IF(AU$4="LNG",VLOOKUP($I54,'Inflated Bid Prices After Tax'!$AV$121:$BC$221,6,FALSE),IF(AU$4="Bunker",VLOOKUP($I54,'Inflated Bid Prices After Tax'!$AV$121:$BC$221,7,FALSE),IF(AU$4="LFO Diesel",VLOOKUP($I54,'Inflated Bid Prices After Tax'!$AV$121:$BC$221,8,FALSE),0)))))))</f>
        <v>0</v>
      </c>
      <c r="AW54" s="607">
        <f>IF($I54=0,0,IF(AU$4="Hydro",HLOOKUP(AU$4,'Inflated Bid Prices After Tax'!$B$224:$I$232,8,FALSE),IF(AU$4="Solar",HLOOKUP(AU$4,'Inflated Bid Prices After Tax'!$B$224:$I$232,8,FALSE),IF(AU$4="Biomass",HLOOKUP(AU$4,'Inflated Bid Prices After Tax'!$B$224:$I$232,8,FALSE),IF(AU$4="Biodiesel",HLOOKUP(AU$4,'Inflated Bid Prices After Tax'!$B$224:$I$232,8,FALSE),IF(AU$4="LNG",HLOOKUP(AU$4,'Inflated Bid Prices After Tax'!$B$224:$I$232,8,FALSE),IF(AU$4="Bunker",HLOOKUP(AU$4,'Inflated Bid Prices After Tax'!$B$224:$I$232,8,FALSE),IF(AU$4="LFO Diesel",HLOOKUP(AU$4,'Inflated Bid Prices After Tax'!$B$224:$I$232,8,FALSE),0))))))))</f>
        <v>0</v>
      </c>
      <c r="AX54" s="607">
        <f>IF($I54=0,0,IF(AU$4="Hydro",HLOOKUP(AU$4,'Inflated Bid Prices After Tax'!$B$234:$I$240,6,FALSE),IF(AU$4="Solar",HLOOKUP(AU$4,'Inflated Bid Prices After Tax'!$B$234:$I$240,6,FALSE),IF(AU$4="Biomass",HLOOKUP(AU$4,'Inflated Bid Prices After Tax'!$B$234:$I$240,6,FALSE),IF(AU$4="Biodiesel",HLOOKUP(AU$4,'Inflated Bid Prices After Tax'!$B$234:$I$240,6,FALSE),IF(AU$4="LNG",HLOOKUP(AU$4,'Inflated Bid Prices After Tax'!$B$234:$I$240,6,FALSE),IF(AU$4="Bunker",HLOOKUP(AU$4,'Inflated Bid Prices After Tax'!$B$234:$I$240,6,FALSE),IF(AU$4="LFO Diesel",HLOOKUP(AU$4,'Inflated Bid Prices After Tax'!$B$234:$I$240,6,FALSE),0))))))))</f>
        <v>0</v>
      </c>
      <c r="AY54" s="608">
        <f t="shared" si="34"/>
        <v>0</v>
      </c>
      <c r="AZ54" s="139"/>
      <c r="BA54" s="106"/>
      <c r="BB54" s="648" t="s">
        <v>41</v>
      </c>
      <c r="BC54" s="659">
        <f>IF(C54=0,O54,O54*'Available Energy and Dispatch'!N66*1000)</f>
        <v>0</v>
      </c>
      <c r="BD54" s="659">
        <f>IF(D54=0,U54,U54*'Available Energy and Dispatch'!O66*1000)</f>
        <v>0</v>
      </c>
      <c r="BE54" s="659">
        <f>IF(E54=0,AA54,AA54*'Available Energy and Dispatch'!P66*1000)</f>
        <v>0</v>
      </c>
      <c r="BF54" s="659">
        <f>IF(F54=0,AG54,AG54*'Available Energy and Dispatch'!Q66*1000)</f>
        <v>0</v>
      </c>
      <c r="BG54" s="659">
        <f>IF(G54=0,AM54,AM54*'Available Energy and Dispatch'!R66*1000)</f>
        <v>0</v>
      </c>
      <c r="BH54" s="659">
        <f>IF(H54=0,AS54,AS54*'Available Energy and Dispatch'!S66*1000)</f>
        <v>0</v>
      </c>
      <c r="BI54" s="659">
        <f>IF(I54=0,AY54,AY54*'Available Energy and Dispatch'!T66*1000)</f>
        <v>0</v>
      </c>
      <c r="BJ54" s="665">
        <f t="shared" si="28"/>
        <v>0</v>
      </c>
      <c r="BK54" s="655"/>
    </row>
    <row r="55" spans="2:63" x14ac:dyDescent="0.25">
      <c r="B55" s="530" t="s">
        <v>42</v>
      </c>
      <c r="C55" s="523">
        <f>ROUND(IFERROR(('Available Energy and Dispatch'!N67/((IF(C$5="Solar",(SUMIFS('Dependable Capacity'!$F$9:$F$14,'Dependable Capacity'!$C$9:$C$14,$B$50)*'Available Energy and Dispatch'!$C67),HLOOKUP(C$5,'Dependable Capacity'!$I$3:$P$9,6,FALSE)*'Available Energy and Dispatch'!$C67))))/C$6,0),2)</f>
        <v>0</v>
      </c>
      <c r="D55" s="523">
        <f>ROUND(IFERROR(('Available Energy and Dispatch'!O67/((IF(D$5="Solar",(SUMIFS('Dependable Capacity'!$F$9:$F$14,'Dependable Capacity'!$C$9:$C$14,$B$50)*'Available Energy and Dispatch'!$C67),HLOOKUP(D$5,'Dependable Capacity'!$I$3:$P$9,6,FALSE)*'Available Energy and Dispatch'!$C67))))/D$6,0),2)</f>
        <v>0</v>
      </c>
      <c r="E55" s="523">
        <f>ROUND(IFERROR(('Available Energy and Dispatch'!P67/((IF(E$5="Solar",(SUMIFS('Dependable Capacity'!$F$9:$F$14,'Dependable Capacity'!$C$9:$C$14,$B$50)*'Available Energy and Dispatch'!$C67),HLOOKUP(E$5,'Dependable Capacity'!$I$3:$P$9,6,FALSE)*'Available Energy and Dispatch'!$C67))))/E$6,0),2)</f>
        <v>0</v>
      </c>
      <c r="F55" s="523">
        <f>ROUND(IFERROR(('Available Energy and Dispatch'!Q67/((IF(F$5="Solar",(SUMIFS('Dependable Capacity'!$F$9:$F$14,'Dependable Capacity'!$C$9:$C$14,$B$50)*'Available Energy and Dispatch'!$C67),HLOOKUP(F$5,'Dependable Capacity'!$I$3:$P$9,6,FALSE)*'Available Energy and Dispatch'!$C67))))/F$6,0),2)</f>
        <v>0</v>
      </c>
      <c r="G55" s="523">
        <f>ROUND(IFERROR(('Available Energy and Dispatch'!R67/((IF(G$5="Solar",(SUMIFS('Dependable Capacity'!$F$9:$F$14,'Dependable Capacity'!$C$9:$C$14,$B$50)*'Available Energy and Dispatch'!$C67),HLOOKUP(G$5,'Dependable Capacity'!$I$3:$P$9,6,FALSE)*'Available Energy and Dispatch'!$C67))))/G$6,0),2)</f>
        <v>0</v>
      </c>
      <c r="H55" s="523">
        <f>ROUND(IFERROR(('Available Energy and Dispatch'!S67/((IF(H$5="Solar",(SUMIFS('Dependable Capacity'!$F$9:$F$14,'Dependable Capacity'!$C$9:$C$14,$B$50)*'Available Energy and Dispatch'!$C67),HLOOKUP(H$5,'Dependable Capacity'!$I$3:$P$9,6,FALSE)*'Available Energy and Dispatch'!$C67))))/H$6,0),2)</f>
        <v>0</v>
      </c>
      <c r="I55" s="524">
        <f>ROUND(IFERROR(('Available Energy and Dispatch'!T67/((IF(I$5="Solar",(SUMIFS('Dependable Capacity'!$F$9:$F$14,'Dependable Capacity'!$C$9:$C$14,$B$50)*'Available Energy and Dispatch'!$C67),HLOOKUP(I$5,'Dependable Capacity'!$I$3:$P$9,6,FALSE)*'Available Energy and Dispatch'!$C67))))/I$6,0),2)</f>
        <v>0</v>
      </c>
      <c r="J55" s="106"/>
      <c r="K55" s="542">
        <f>IF(K$4="Hydro",VLOOKUP($C55,'Inflated Bid Prices After Tax'!$AV$15:$BC$115,2,FALSE),IF(K$4="Solar",VLOOKUP($C55,'Inflated Bid Prices After Tax'!$AV$15:$BC$115,3,FALSE),IF(K$4="Biomass",VLOOKUP($C55,'Inflated Bid Prices After Tax'!$AV$15:$BC$115,4,FALSE),IF(K$4="Biodiesel",VLOOKUP($C55,'Inflated Bid Prices After Tax'!$AV$15:$BC$115,5,FALSE),IF(K$4="LNG",VLOOKUP($C55,'Inflated Bid Prices After Tax'!$AV$15:$BC$115,6,FALSE),IF(K$4="Bunker",VLOOKUP($C55,'Inflated Bid Prices After Tax'!$AV$15:$BC$115,7,FALSE),IF(K$4="LFO Diesel",VLOOKUP($C55,'Inflated Bid Prices After Tax'!$AV$15:$BC$115,8,FALSE),0)))))))</f>
        <v>0</v>
      </c>
      <c r="L55" s="543">
        <f>IF(K$4="Hydro",VLOOKUP($C55,'Inflated Bid Prices After Tax'!$AV$121:$BC$221,2,FALSE),IF(K$4="Solar",VLOOKUP($C55,'Inflated Bid Prices After Tax'!$AV$121:$BC$221,3,FALSE),IF(K$4="Biomass",VLOOKUP($C55,'Inflated Bid Prices After Tax'!$AV$121:$BC$221,4,FALSE),IF(K$4="Biodiesel",VLOOKUP($C55,'Inflated Bid Prices After Tax'!$AV$121:$BC$221,5,FALSE),IF(K$4="LNG",VLOOKUP($C55,'Inflated Bid Prices After Tax'!$AV$121:$BC$221,6,FALSE),IF(K$4="Bunker",VLOOKUP($C55,'Inflated Bid Prices After Tax'!$AV$121:$BC$221,7,FALSE),IF(K$4="LFO Diesel",VLOOKUP($C55,'Inflated Bid Prices After Tax'!$AV$121:$BC$221,8,FALSE),0)))))))</f>
        <v>0</v>
      </c>
      <c r="M55" s="543">
        <f>IF($C55=0,0,IF(K$4="Hydro",HLOOKUP(K$4,'Inflated Bid Prices After Tax'!$B$224:$I$232,8,FALSE),IF(K$4="Solar",HLOOKUP(K$4,'Inflated Bid Prices After Tax'!$B$224:$I$232,8,FALSE),IF(K$4="Biomass",HLOOKUP(K$4,'Inflated Bid Prices After Tax'!$B$224:$I$232,8,FALSE),IF(K$4="Biodiesel",HLOOKUP(K$4,'Inflated Bid Prices After Tax'!$B$224:$I$232,8,FALSE),IF(K$4="LNG",HLOOKUP(K$4,'Inflated Bid Prices After Tax'!$B$224:$I$232,8,FALSE),IF(K$4="Bunker",HLOOKUP(K$4,'Inflated Bid Prices After Tax'!$B$224:$I$232,8,FALSE),IF(K$4="LFO Diesel",HLOOKUP(K$4,'Inflated Bid Prices After Tax'!$B$224:$I$232,8,FALSE),0))))))))</f>
        <v>0</v>
      </c>
      <c r="N55" s="543">
        <f>IF($C55=0,0,IF(K$4="Hydro",HLOOKUP(K$4,'Inflated Bid Prices After Tax'!$B$234:$I$240,6,FALSE),IF(K$4="Solar",HLOOKUP(K$4,'Inflated Bid Prices After Tax'!$B$234:$I$240,6,FALSE),IF(K$4="Biomass",HLOOKUP(K$4,'Inflated Bid Prices After Tax'!$B$234:$I$240,6,FALSE),IF(K$4="Biodiesel",HLOOKUP(K$4,'Inflated Bid Prices After Tax'!$B$234:$I$240,6,FALSE),IF(K$4="LNG",HLOOKUP(K$4,'Inflated Bid Prices After Tax'!$B$234:$I$240,6,FALSE),IF(K$4="Bunker",HLOOKUP(K$4,'Inflated Bid Prices After Tax'!$B$234:$I$240,6,FALSE),IF(K$4="LFO Diesel",HLOOKUP(K$4,'Inflated Bid Prices After Tax'!$B$234:$I$240,6,FALSE),0))))))))</f>
        <v>0</v>
      </c>
      <c r="O55" s="544">
        <f t="shared" si="29"/>
        <v>0</v>
      </c>
      <c r="P55" s="139"/>
      <c r="Q55" s="606">
        <f>IF($D55=0,0,'Inflated Bid Prices After Tax'!$AX$15)</f>
        <v>0</v>
      </c>
      <c r="R55" s="607">
        <f>IF($D55=0,0,'Inflated Bid Prices After Tax'!$AX$121)</f>
        <v>0</v>
      </c>
      <c r="S55" s="607">
        <f>IF($D55=0,0,IF(Q$4="Hydro",HLOOKUP(Q$4,'Inflated Bid Prices After Tax'!$B$224:$I$232,8,FALSE),IF(Q$4="Solar",HLOOKUP(Q$4,'Inflated Bid Prices After Tax'!$B$224:$I$232,8,FALSE),IF(Q$4="Biomass",HLOOKUP(Q$4,'Inflated Bid Prices After Tax'!$B$224:$I$232,8,FALSE),IF(Q$4="Biodiesel",HLOOKUP(Q$4,'Inflated Bid Prices After Tax'!$B$224:$I$232,8,FALSE),IF(Q$4="LNG",HLOOKUP(Q$4,'Inflated Bid Prices After Tax'!$B$224:$I$232,8,FALSE),IF(Q$4="Bunker",HLOOKUP(Q$4,'Inflated Bid Prices After Tax'!$B$224:$I$232,8,FALSE),IF(Q$4="LFO Diesel",HLOOKUP(Q$4,'Inflated Bid Prices After Tax'!$B$224:$I$232,8,FALSE),0))))))))</f>
        <v>0</v>
      </c>
      <c r="T55" s="607">
        <f>IF($D55=0,0,IF(Q$4="Hydro",HLOOKUP(Q$4,'Inflated Bid Prices After Tax'!$B$234:$I$240,6,FALSE),IF(Q$4="Solar",HLOOKUP(Q$4,'Inflated Bid Prices After Tax'!$B$234:$I$240,6,FALSE),IF(Q$4="Biomass",HLOOKUP(Q$4,'Inflated Bid Prices After Tax'!$B$234:$I$240,6,FALSE),IF(Q$4="Biodiesel",HLOOKUP(Q$4,'Inflated Bid Prices After Tax'!$B$234:$I$240,6,FALSE),IF(Q$4="LNG",HLOOKUP(Q$4,'Inflated Bid Prices After Tax'!$B$234:$I$240,6,FALSE),IF(Q$4="Bunker",HLOOKUP(Q$4,'Inflated Bid Prices After Tax'!$B$234:$I$240,6,FALSE),IF(Q$4="LFO Diesel",HLOOKUP(Q$4,'Inflated Bid Prices After Tax'!$B$234:$I$240,6,FALSE),0))))))))</f>
        <v>0</v>
      </c>
      <c r="U55" s="608">
        <f t="shared" si="30"/>
        <v>0</v>
      </c>
      <c r="V55" s="139"/>
      <c r="W55" s="566">
        <f>IF(W$4="Hydro",VLOOKUP($E55,'Inflated Bid Prices After Tax'!$AV$15:$BC$115,2,FALSE),IF(W$4="Solar",VLOOKUP($E55,'Inflated Bid Prices After Tax'!$AV$15:$BC$115,3,FALSE),IF(W$4="Biomass",VLOOKUP($E55,'Inflated Bid Prices After Tax'!$AV$15:$BC$115,4,FALSE),IF(W$4="Biodiesel",VLOOKUP($E55,'Inflated Bid Prices After Tax'!$AV$15:$BC$115,5,FALSE),IF(W$4="LNG",VLOOKUP($E55,'Inflated Bid Prices After Tax'!$AV$15:$BC$115,6,FALSE),IF(W$4="Bunker",VLOOKUP($E55,'Inflated Bid Prices After Tax'!$AV$15:$BC$115,7,FALSE),IF(W$4="LFO Diesel",VLOOKUP($E55,'Inflated Bid Prices After Tax'!$AV$15:$BC$115,8,FALSE),0)))))))</f>
        <v>0</v>
      </c>
      <c r="X55" s="567">
        <f>IF(W$4="Hydro",VLOOKUP($E55,'Inflated Bid Prices After Tax'!$AV$121:$BC$221,2,FALSE),IF(W$4="Solar",VLOOKUP($E55,'Inflated Bid Prices After Tax'!$AV$121:$BC$221,3,FALSE),IF(W$4="Biomass",VLOOKUP($E55,'Inflated Bid Prices After Tax'!$AV$121:$BC$221,4,FALSE),IF(W$4="Biodiesel",VLOOKUP($E55,'Inflated Bid Prices After Tax'!$AV$121:$BC$221,5,FALSE),IF(W$4="LNG",VLOOKUP($E55,'Inflated Bid Prices After Tax'!$AV$121:$BC$221,6,FALSE),IF(W$4="Bunker",VLOOKUP($E55,'Inflated Bid Prices After Tax'!$AV$121:$BC$221,7,FALSE),IF(W$4="LFO Diesel",VLOOKUP($E55,'Inflated Bid Prices After Tax'!$AV$121:$BC$221,8,FALSE),0)))))))</f>
        <v>0</v>
      </c>
      <c r="Y55" s="567">
        <f>IF($E55=0,0,IF(W$4="Hydro",HLOOKUP(W$4,'Inflated Bid Prices After Tax'!$B$224:$I$232,8,FALSE),IF(W$4="Solar",HLOOKUP(W$4,'Inflated Bid Prices After Tax'!$B$224:$I$232,8,FALSE),IF(W$4="Biomass",HLOOKUP(W$4,'Inflated Bid Prices After Tax'!$B$224:$I$232,8,FALSE),IF(W$4="Biodiesel",HLOOKUP(W$4,'Inflated Bid Prices After Tax'!$B$224:$I$232,8,FALSE),IF(W$4="LNG",HLOOKUP(W$4,'Inflated Bid Prices After Tax'!$B$224:$I$232,8,FALSE),IF(W$4="Bunker",HLOOKUP(W$4,'Inflated Bid Prices After Tax'!$B$224:$I$232,8,FALSE),IF(W$4="LFO Diesel",HLOOKUP(W$4,'Inflated Bid Prices After Tax'!$B$224:$I$232,8,FALSE),0))))))))</f>
        <v>0</v>
      </c>
      <c r="Z55" s="567">
        <f>IF($E55=0,0,IF(W$4="Hydro",HLOOKUP(W$4,'Inflated Bid Prices After Tax'!$B$234:$I$240,6,FALSE),IF(W$4="Solar",HLOOKUP(W$4,'Inflated Bid Prices After Tax'!$B$234:$I$240,6,FALSE),IF(W$4="Biomass",HLOOKUP(W$4,'Inflated Bid Prices After Tax'!$B$234:$I$240,6,FALSE),IF(W$4="Biodiesel",HLOOKUP(W$4,'Inflated Bid Prices After Tax'!$B$234:$I$240,6,FALSE),IF(W$4="LNG",HLOOKUP(W$4,'Inflated Bid Prices After Tax'!$B$234:$I$240,6,FALSE),IF(W$4="Bunker",HLOOKUP(W$4,'Inflated Bid Prices After Tax'!$B$234:$I$240,6,FALSE),IF(W$4="LFO Diesel",HLOOKUP(W$4,'Inflated Bid Prices After Tax'!$B$234:$I$240,6,FALSE),0))))))))</f>
        <v>0</v>
      </c>
      <c r="AA55" s="568">
        <f t="shared" si="31"/>
        <v>0</v>
      </c>
      <c r="AB55" s="139"/>
      <c r="AC55" s="686">
        <f>IF(AC$4="Hydro",VLOOKUP($F55,'Inflated Bid Prices After Tax'!$AV$15:$BC$115,2,FALSE),IF(AC$4="Solar",VLOOKUP($F55,'Inflated Bid Prices After Tax'!$AV$15:$BC$115,3,FALSE),IF(AC$4="Biomass",VLOOKUP($F55,'Inflated Bid Prices After Tax'!$AV$15:$BC$115,4,FALSE),IF(AC$4="Biodiesel",VLOOKUP($F55,'Inflated Bid Prices After Tax'!$AV$15:$BC$115,5,FALSE),IF(AC$4="LNG",VLOOKUP($F55,'Inflated Bid Prices After Tax'!$AV$15:$BC$115,6,FALSE),IF(AC$4="Bunker",VLOOKUP($F55,'Inflated Bid Prices After Tax'!$AV$15:$BC$115,7,FALSE),IF(AC$4="LFO Diesel",VLOOKUP($F55,'Inflated Bid Prices After Tax'!$AV$15:$BC$115,8,FALSE),0)))))))</f>
        <v>0</v>
      </c>
      <c r="AD55" s="687">
        <f>IF(AC$4="Hydro",VLOOKUP($F55,'Inflated Bid Prices After Tax'!$AV$121:$BC$221,2,FALSE),IF(AC$4="Solar",VLOOKUP($F55,'Inflated Bid Prices After Tax'!$AV$121:$BC$221,3,FALSE),IF(AC$4="Biomass",VLOOKUP($F55,'Inflated Bid Prices After Tax'!$AV$121:$BC$221,4,FALSE),IF(AC$4="Biodiesel",VLOOKUP($F55,'Inflated Bid Prices After Tax'!$AV$121:$BC$221,5,FALSE),IF(AC$4="LNG",VLOOKUP($F55,'Inflated Bid Prices After Tax'!$AV$121:$BC$221,6,FALSE),IF(AC$4="Bunker",VLOOKUP($F55,'Inflated Bid Prices After Tax'!$AV$121:$BC$221,7,FALSE),IF(AC$4="LFO Diesel",VLOOKUP($F55,'Inflated Bid Prices After Tax'!$AV$121:$BC$221,8,FALSE),0)))))))</f>
        <v>0</v>
      </c>
      <c r="AE55" s="687">
        <f>IF($F55=0,0,IF(AC$4="Hydro",HLOOKUP(AC$4,'Inflated Bid Prices After Tax'!$B$224:$I$232,8,FALSE),IF(AC$4="Solar",HLOOKUP(AC$4,'Inflated Bid Prices After Tax'!$B$224:$I$232,8,FALSE),IF(AC$4="Biomass",HLOOKUP(AC$4,'Inflated Bid Prices After Tax'!$B$224:$I$232,8,FALSE),IF(AC$4="Biodiesel",HLOOKUP(AC$4,'Inflated Bid Prices After Tax'!$B$224:$I$232,8,FALSE),IF(AC$4="LNG",HLOOKUP(AC$4,'Inflated Bid Prices After Tax'!$B$224:$I$232,8,FALSE),IF(AC$4="Bunker",HLOOKUP(AC$4,'Inflated Bid Prices After Tax'!$B$224:$I$232,8,FALSE),IF(AC$4="LFO Diesel",HLOOKUP(AC$4,'Inflated Bid Prices After Tax'!$B$224:$I$232,8,FALSE),0))))))))</f>
        <v>0</v>
      </c>
      <c r="AF55" s="687">
        <f>IF($F55=0,0,IF(AC$4="Hydro",HLOOKUP(AC$4,'Inflated Bid Prices After Tax'!$B$234:$I$240,6,FALSE),IF(AC$4="Solar",HLOOKUP(AC$4,'Inflated Bid Prices After Tax'!$B$234:$I$240,6,FALSE),IF(AC$4="Biomass",HLOOKUP(AC$4,'Inflated Bid Prices After Tax'!$B$234:$I$240,6,FALSE),IF(AC$4="Biodiesel",HLOOKUP(AC$4,'Inflated Bid Prices After Tax'!$B$234:$I$240,6,FALSE),IF(AC$4="LNG",HLOOKUP(AC$4,'Inflated Bid Prices After Tax'!$B$234:$I$240,6,FALSE),IF(AC$4="Bunker",HLOOKUP(AC$4,'Inflated Bid Prices After Tax'!$B$234:$I$240,6,FALSE),IF(AC$4="LFO Diesel",HLOOKUP(AC$4,'Inflated Bid Prices After Tax'!$B$234:$I$240,6,FALSE),0))))))))</f>
        <v>0</v>
      </c>
      <c r="AG55" s="688">
        <f t="shared" si="27"/>
        <v>0</v>
      </c>
      <c r="AH55" s="139"/>
      <c r="AI55" s="590">
        <f>IF(AI$4="Hydro",VLOOKUP($G55,'Inflated Bid Prices After Tax'!$AV$15:$BC$115,2,FALSE),IF(AI$4="Solar",VLOOKUP($G55,'Inflated Bid Prices After Tax'!$AV$15:$BC$115,3,FALSE),IF(AI$4="Biomass",VLOOKUP($G55,'Inflated Bid Prices After Tax'!$AV$15:$BC$115,4,FALSE),IF(AI$4="Biodiesel",VLOOKUP($G55,'Inflated Bid Prices After Tax'!$AV$15:$BC$115,5,FALSE),IF(AI$4="LNG",VLOOKUP($G55,'Inflated Bid Prices After Tax'!$AV$15:$BC$115,6,FALSE),IF(AI$4="Bunker",VLOOKUP($G55,'Inflated Bid Prices After Tax'!$AV$15:$BC$115,7,FALSE),IF(AI$4="LFO Diesel",VLOOKUP($G55,'Inflated Bid Prices After Tax'!$AV$15:$BC$115,8,FALSE),0)))))))</f>
        <v>0</v>
      </c>
      <c r="AJ55" s="591">
        <f>IF(AI$4="Hydro",VLOOKUP($G55,'Inflated Bid Prices After Tax'!$AV$121:$BC$221,2,FALSE),IF(AI$4="Solar",VLOOKUP($G55,'Inflated Bid Prices After Tax'!$AV$121:$BC$221,3,FALSE),IF(AI$4="Biomass",VLOOKUP($G55,'Inflated Bid Prices After Tax'!$AV$121:$BC$221,4,FALSE),IF(AI$4="Biodiesel",VLOOKUP($G55,'Inflated Bid Prices After Tax'!$AV$121:$BC$221,5,FALSE),IF(AI$4="LNG",VLOOKUP($G55,'Inflated Bid Prices After Tax'!$AV$121:$BC$221,6,FALSE),IF(AI$4="Bunker",VLOOKUP($G55,'Inflated Bid Prices After Tax'!$AV$121:$BC$221,7,FALSE),IF(AI$4="LFO Diesel",VLOOKUP($G55,'Inflated Bid Prices After Tax'!$AV$121:$BC$221,8,FALSE),0)))))))</f>
        <v>0</v>
      </c>
      <c r="AK55" s="591">
        <f>IF($G55=0,0,IF(AI$4="Hydro",HLOOKUP(AI$4,'Inflated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55" s="591">
        <f>IF($G55=0,0,IF(AI$4="Hydro",HLOOKUP(AI$4,'Inflated Bid Prices After Tax'!$B$234:$I$240,6,FALSE),IF(AI$4="Solar",HLOOKUP(AI$4,'Inflated Bid Prices After Tax'!$B$234:$I$240,6,FALSE),IF(AI$4="Biomass",HLOOKUP(AI$4,'Inflated Bid Prices After Tax'!$B$234:$I$240,6,FALSE),IF(AI$4="Biodiesel",HLOOKUP(AI$4,'Inflated Bid Prices After Tax'!$B$234:$I$240,6,FALSE),IF(AI$4="LNG",HLOOKUP(AI$4,'Inflated Bid Prices After Tax'!$B$234:$I$240,6,FALSE),IF(AI$4="Bunker",HLOOKUP(AI$4,'Inflated Bid Prices After Tax'!$B$234:$I$240,6,FALSE),IF(AI$4="LFO Diesel",HLOOKUP(AI$4,'Inflated Bid Prices After Tax'!$B$234:$I$240,6,FALSE),0))))))))</f>
        <v>0</v>
      </c>
      <c r="AM55" s="592">
        <f t="shared" si="32"/>
        <v>0</v>
      </c>
      <c r="AN55" s="139"/>
      <c r="AO55" s="598">
        <f>IF(AO$4="Hydro",VLOOKUP($H55,'Inflated Bid Prices After Tax'!$AV$15:$BC$115,2,FALSE),IF(AO$4="Solar",VLOOKUP($H55,'Inflated Bid Prices After Tax'!$AV$15:$BC$115,3,FALSE),IF(AO$4="Biomass",VLOOKUP($H55,'Inflated Bid Prices After Tax'!$AV$15:$BC$115,4,FALSE),IF(AO$4="Biodiesel",VLOOKUP($H55,'Inflated Bid Prices After Tax'!$AV$15:$BC$115,5,FALSE),IF(AO$4="LNG",VLOOKUP($H55,'Inflated Bid Prices After Tax'!$AV$15:$BC$115,6,FALSE),IF(AO$4="Bunker",VLOOKUP($H55,'Inflated Bid Prices After Tax'!$AV$15:$BC$115,7,FALSE),IF(AO$4="LFO Diesel",VLOOKUP($H55,'Inflated Bid Prices After Tax'!$AV$15:$BC$115,8,FALSE),0)))))))</f>
        <v>0</v>
      </c>
      <c r="AP55" s="309">
        <f>IF(AO$4="Hydro",VLOOKUP($H55,'Inflated Bid Prices After Tax'!$AV$121:$BC$221,2,FALSE),IF(AO$4="Solar",VLOOKUP($H55,'Inflated Bid Prices After Tax'!$AV$121:$BC$221,3,FALSE),IF(AO$4="Biomass",VLOOKUP($H55,'Inflated Bid Prices After Tax'!$AV$121:$BC$221,4,FALSE),IF(AO$4="Biodiesel",VLOOKUP($H55,'Inflated Bid Prices After Tax'!$AV$121:$BC$221,5,FALSE),IF(AO$4="LNG",VLOOKUP($H55,'Inflated Bid Prices After Tax'!$AV$121:$BC$221,6,FALSE),IF(AO$4="Bunker",VLOOKUP($H55,'Inflated Bid Prices After Tax'!$AV$121:$BC$221,7,FALSE),IF(AO$4="LFO Diesel",VLOOKUP($H55,'Inflated Bid Prices After Tax'!$AV$121:$BC$221,8,FALSE),0)))))))</f>
        <v>0</v>
      </c>
      <c r="AQ55" s="309">
        <f>IF($H55=0,0,IF(AO$4="Hydro",HLOOKUP(AO$4,'Inflated Bid Prices After Tax'!$B$224:$I$232,8,FALSE),IF(AO$4="Solar",HLOOKUP(AO$4,'Inflated Bid Prices After Tax'!$B$224:$I$232,8,FALSE),IF(AO$4="Biomass",HLOOKUP(AO$4,'Inflated Bid Prices After Tax'!$B$224:$I$232,8,FALSE),IF(AO$4="Biodiesel",HLOOKUP(AO$4,'Inflated Bid Prices After Tax'!$B$224:$I$232,8,FALSE),IF(AO$4="LNG",HLOOKUP(AO$4,'Inflated Bid Prices After Tax'!$B$224:$I$232,8,FALSE),IF(AO$4="Bunker",HLOOKUP(AO$4,'Inflated Bid Prices After Tax'!$B$224:$I$232,8,FALSE),IF(AO$4="LFO Diesel",HLOOKUP(AO$4,'Inflated Bid Prices After Tax'!$B$224:$I$232,8,FALSE),0))))))))</f>
        <v>0</v>
      </c>
      <c r="AR55" s="309">
        <f>IF($H55=0,0,IF(AO$4="Hydro",HLOOKUP(AO$4,'Inflated Bid Prices After Tax'!$B$234:$I$240,6,FALSE),IF(AO$4="Solar",HLOOKUP(AO$4,'Inflated Bid Prices After Tax'!$B$234:$I$240,6,FALSE),IF(AO$4="Biomass",HLOOKUP(AO$4,'Inflated Bid Prices After Tax'!$B$234:$I$240,6,FALSE),IF(AO$4="Biodiesel",HLOOKUP(AO$4,'Inflated Bid Prices After Tax'!$B$234:$I$240,6,FALSE),IF(AO$4="LNG",HLOOKUP(AO$4,'Inflated Bid Prices After Tax'!$B$234:$I$240,6,FALSE),IF(AO$4="Bunker",HLOOKUP(AO$4,'Inflated Bid Prices After Tax'!$B$234:$I$240,6,FALSE),IF(AO$4="LFO Diesel",HLOOKUP(AO$4,'Inflated Bid Prices After Tax'!$B$234:$I$240,6,FALSE),0))))))))</f>
        <v>0</v>
      </c>
      <c r="AS55" s="298">
        <f t="shared" si="33"/>
        <v>0</v>
      </c>
      <c r="AT55" s="139"/>
      <c r="AU55" s="606">
        <f>IF(AU$4="Hydro",VLOOKUP($I55,'Inflated Bid Prices After Tax'!$AV$15:$BC$115,2,FALSE),IF(AU$4="Solar",VLOOKUP($I55,'Inflated Bid Prices After Tax'!$AV$15:$BC$115,3,FALSE),IF(AU$4="Biomass",VLOOKUP($I55,'Inflated Bid Prices After Tax'!$AV$15:$BC$115,4,FALSE),IF(AU$4="Biodiesel",VLOOKUP($I55,'Inflated Bid Prices After Tax'!$AV$15:$BC$115,5,FALSE),IF(AU$4="LNG",VLOOKUP($I55,'Inflated Bid Prices After Tax'!$AV$15:$BC$115,6,FALSE),IF(AU$4="Bunker",VLOOKUP($I55,'Inflated Bid Prices After Tax'!$AV$15:$BC$115,7,FALSE),IF(AU$4="LFO Diesel",VLOOKUP($I55,'Inflated Bid Prices After Tax'!$AV$15:$BC$115,8,FALSE),0)))))))</f>
        <v>0</v>
      </c>
      <c r="AV55" s="607">
        <f>IF(AU$4="Hydro",VLOOKUP($I55,'Inflated Bid Prices After Tax'!$AV$121:$BC$221,2,FALSE),IF(AU$4="Solar",VLOOKUP($I55,'Inflated Bid Prices After Tax'!$AV$121:$BC$221,3,FALSE),IF(AU$4="Biomass",VLOOKUP($I55,'Inflated Bid Prices After Tax'!$AV$121:$BC$221,4,FALSE),IF(AU$4="Biodiesel",VLOOKUP($I55,'Inflated Bid Prices After Tax'!$AV$121:$BC$221,5,FALSE),IF(AU$4="LNG",VLOOKUP($I55,'Inflated Bid Prices After Tax'!$AV$121:$BC$221,6,FALSE),IF(AU$4="Bunker",VLOOKUP($I55,'Inflated Bid Prices After Tax'!$AV$121:$BC$221,7,FALSE),IF(AU$4="LFO Diesel",VLOOKUP($I55,'Inflated Bid Prices After Tax'!$AV$121:$BC$221,8,FALSE),0)))))))</f>
        <v>0</v>
      </c>
      <c r="AW55" s="607">
        <f>IF($I55=0,0,IF(AU$4="Hydro",HLOOKUP(AU$4,'Inflated Bid Prices After Tax'!$B$224:$I$232,8,FALSE),IF(AU$4="Solar",HLOOKUP(AU$4,'Inflated Bid Prices After Tax'!$B$224:$I$232,8,FALSE),IF(AU$4="Biomass",HLOOKUP(AU$4,'Inflated Bid Prices After Tax'!$B$224:$I$232,8,FALSE),IF(AU$4="Biodiesel",HLOOKUP(AU$4,'Inflated Bid Prices After Tax'!$B$224:$I$232,8,FALSE),IF(AU$4="LNG",HLOOKUP(AU$4,'Inflated Bid Prices After Tax'!$B$224:$I$232,8,FALSE),IF(AU$4="Bunker",HLOOKUP(AU$4,'Inflated Bid Prices After Tax'!$B$224:$I$232,8,FALSE),IF(AU$4="LFO Diesel",HLOOKUP(AU$4,'Inflated Bid Prices After Tax'!$B$224:$I$232,8,FALSE),0))))))))</f>
        <v>0</v>
      </c>
      <c r="AX55" s="607">
        <f>IF($I55=0,0,IF(AU$4="Hydro",HLOOKUP(AU$4,'Inflated Bid Prices After Tax'!$B$234:$I$240,6,FALSE),IF(AU$4="Solar",HLOOKUP(AU$4,'Inflated Bid Prices After Tax'!$B$234:$I$240,6,FALSE),IF(AU$4="Biomass",HLOOKUP(AU$4,'Inflated Bid Prices After Tax'!$B$234:$I$240,6,FALSE),IF(AU$4="Biodiesel",HLOOKUP(AU$4,'Inflated Bid Prices After Tax'!$B$234:$I$240,6,FALSE),IF(AU$4="LNG",HLOOKUP(AU$4,'Inflated Bid Prices After Tax'!$B$234:$I$240,6,FALSE),IF(AU$4="Bunker",HLOOKUP(AU$4,'Inflated Bid Prices After Tax'!$B$234:$I$240,6,FALSE),IF(AU$4="LFO Diesel",HLOOKUP(AU$4,'Inflated Bid Prices After Tax'!$B$234:$I$240,6,FALSE),0))))))))</f>
        <v>0</v>
      </c>
      <c r="AY55" s="608">
        <f t="shared" si="34"/>
        <v>0</v>
      </c>
      <c r="AZ55" s="139"/>
      <c r="BA55" s="106"/>
      <c r="BB55" s="648" t="s">
        <v>42</v>
      </c>
      <c r="BC55" s="659">
        <f>IF(C55=0,O55,O55*'Available Energy and Dispatch'!N67*1000)</f>
        <v>0</v>
      </c>
      <c r="BD55" s="659">
        <f>IF(D55=0,U55,U55*'Available Energy and Dispatch'!O67*1000)</f>
        <v>0</v>
      </c>
      <c r="BE55" s="659">
        <f>IF(E55=0,AA55,AA55*'Available Energy and Dispatch'!P67*1000)</f>
        <v>0</v>
      </c>
      <c r="BF55" s="659">
        <f>IF(F55=0,AG55,AG55*'Available Energy and Dispatch'!Q67*1000)</f>
        <v>0</v>
      </c>
      <c r="BG55" s="659">
        <f>IF(G55=0,AM55,AM55*'Available Energy and Dispatch'!R67*1000)</f>
        <v>0</v>
      </c>
      <c r="BH55" s="659">
        <f>IF(H55=0,AS55,AS55*'Available Energy and Dispatch'!S67*1000)</f>
        <v>0</v>
      </c>
      <c r="BI55" s="659">
        <f>IF(I55=0,AY55,AY55*'Available Energy and Dispatch'!T67*1000)</f>
        <v>0</v>
      </c>
      <c r="BJ55" s="665">
        <f t="shared" si="28"/>
        <v>0</v>
      </c>
      <c r="BK55" s="655"/>
    </row>
    <row r="56" spans="2:63" x14ac:dyDescent="0.25">
      <c r="B56" s="530" t="s">
        <v>43</v>
      </c>
      <c r="C56" s="523">
        <f>ROUND(IFERROR(('Available Energy and Dispatch'!N68/((IF(C$5="Solar",(SUMIFS('Dependable Capacity'!$F$9:$F$14,'Dependable Capacity'!$C$9:$C$14,$B$50)*'Available Energy and Dispatch'!$C68),HLOOKUP(C$5,'Dependable Capacity'!$I$3:$P$9,6,FALSE)*'Available Energy and Dispatch'!$C68))))/C$6,0),2)</f>
        <v>0</v>
      </c>
      <c r="D56" s="523">
        <f>ROUND(IFERROR(('Available Energy and Dispatch'!O68/((IF(D$5="Solar",(SUMIFS('Dependable Capacity'!$F$9:$F$14,'Dependable Capacity'!$C$9:$C$14,$B$50)*'Available Energy and Dispatch'!$C68),HLOOKUP(D$5,'Dependable Capacity'!$I$3:$P$9,6,FALSE)*'Available Energy and Dispatch'!$C68))))/D$6,0),2)</f>
        <v>0</v>
      </c>
      <c r="E56" s="523">
        <f>ROUND(IFERROR(('Available Energy and Dispatch'!P68/((IF(E$5="Solar",(SUMIFS('Dependable Capacity'!$F$9:$F$14,'Dependable Capacity'!$C$9:$C$14,$B$50)*'Available Energy and Dispatch'!$C68),HLOOKUP(E$5,'Dependable Capacity'!$I$3:$P$9,6,FALSE)*'Available Energy and Dispatch'!$C68))))/E$6,0),2)</f>
        <v>0</v>
      </c>
      <c r="F56" s="523">
        <f>ROUND(IFERROR(('Available Energy and Dispatch'!Q68/((IF(F$5="Solar",(SUMIFS('Dependable Capacity'!$F$9:$F$14,'Dependable Capacity'!$C$9:$C$14,$B$50)*'Available Energy and Dispatch'!$C68),HLOOKUP(F$5,'Dependable Capacity'!$I$3:$P$9,6,FALSE)*'Available Energy and Dispatch'!$C68))))/F$6,0),2)</f>
        <v>0</v>
      </c>
      <c r="G56" s="523">
        <f>ROUND(IFERROR(('Available Energy and Dispatch'!R68/((IF(G$5="Solar",(SUMIFS('Dependable Capacity'!$F$9:$F$14,'Dependable Capacity'!$C$9:$C$14,$B$50)*'Available Energy and Dispatch'!$C68),HLOOKUP(G$5,'Dependable Capacity'!$I$3:$P$9,6,FALSE)*'Available Energy and Dispatch'!$C68))))/G$6,0),2)</f>
        <v>0</v>
      </c>
      <c r="H56" s="523">
        <f>ROUND(IFERROR(('Available Energy and Dispatch'!S68/((IF(H$5="Solar",(SUMIFS('Dependable Capacity'!$F$9:$F$14,'Dependable Capacity'!$C$9:$C$14,$B$50)*'Available Energy and Dispatch'!$C68),HLOOKUP(H$5,'Dependable Capacity'!$I$3:$P$9,6,FALSE)*'Available Energy and Dispatch'!$C68))))/H$6,0),2)</f>
        <v>0</v>
      </c>
      <c r="I56" s="524">
        <f>ROUND(IFERROR(('Available Energy and Dispatch'!T68/((IF(I$5="Solar",(SUMIFS('Dependable Capacity'!$F$9:$F$14,'Dependable Capacity'!$C$9:$C$14,$B$50)*'Available Energy and Dispatch'!$C68),HLOOKUP(I$5,'Dependable Capacity'!$I$3:$P$9,6,FALSE)*'Available Energy and Dispatch'!$C68))))/I$6,0),2)</f>
        <v>0</v>
      </c>
      <c r="J56" s="106"/>
      <c r="K56" s="542">
        <f>IF(K$4="Hydro",VLOOKUP($C56,'Inflated Bid Prices After Tax'!$AV$15:$BC$115,2,FALSE),IF(K$4="Solar",VLOOKUP($C56,'Inflated Bid Prices After Tax'!$AV$15:$BC$115,3,FALSE),IF(K$4="Biomass",VLOOKUP($C56,'Inflated Bid Prices After Tax'!$AV$15:$BC$115,4,FALSE),IF(K$4="Biodiesel",VLOOKUP($C56,'Inflated Bid Prices After Tax'!$AV$15:$BC$115,5,FALSE),IF(K$4="LNG",VLOOKUP($C56,'Inflated Bid Prices After Tax'!$AV$15:$BC$115,6,FALSE),IF(K$4="Bunker",VLOOKUP($C56,'Inflated Bid Prices After Tax'!$AV$15:$BC$115,7,FALSE),IF(K$4="LFO Diesel",VLOOKUP($C56,'Inflated Bid Prices After Tax'!$AV$15:$BC$115,8,FALSE),0)))))))</f>
        <v>0</v>
      </c>
      <c r="L56" s="543">
        <f>IF(K$4="Hydro",VLOOKUP($C56,'Inflated Bid Prices After Tax'!$AV$121:$BC$221,2,FALSE),IF(K$4="Solar",VLOOKUP($C56,'Inflated Bid Prices After Tax'!$AV$121:$BC$221,3,FALSE),IF(K$4="Biomass",VLOOKUP($C56,'Inflated Bid Prices After Tax'!$AV$121:$BC$221,4,FALSE),IF(K$4="Biodiesel",VLOOKUP($C56,'Inflated Bid Prices After Tax'!$AV$121:$BC$221,5,FALSE),IF(K$4="LNG",VLOOKUP($C56,'Inflated Bid Prices After Tax'!$AV$121:$BC$221,6,FALSE),IF(K$4="Bunker",VLOOKUP($C56,'Inflated Bid Prices After Tax'!$AV$121:$BC$221,7,FALSE),IF(K$4="LFO Diesel",VLOOKUP($C56,'Inflated Bid Prices After Tax'!$AV$121:$BC$221,8,FALSE),0)))))))</f>
        <v>0</v>
      </c>
      <c r="M56" s="543">
        <f>IF($C56=0,0,IF(K$4="Hydro",HLOOKUP(K$4,'Inflated Bid Prices After Tax'!$B$224:$I$232,8,FALSE),IF(K$4="Solar",HLOOKUP(K$4,'Inflated Bid Prices After Tax'!$B$224:$I$232,8,FALSE),IF(K$4="Biomass",HLOOKUP(K$4,'Inflated Bid Prices After Tax'!$B$224:$I$232,8,FALSE),IF(K$4="Biodiesel",HLOOKUP(K$4,'Inflated Bid Prices After Tax'!$B$224:$I$232,8,FALSE),IF(K$4="LNG",HLOOKUP(K$4,'Inflated Bid Prices After Tax'!$B$224:$I$232,8,FALSE),IF(K$4="Bunker",HLOOKUP(K$4,'Inflated Bid Prices After Tax'!$B$224:$I$232,8,FALSE),IF(K$4="LFO Diesel",HLOOKUP(K$4,'Inflated Bid Prices After Tax'!$B$224:$I$232,8,FALSE),0))))))))</f>
        <v>0</v>
      </c>
      <c r="N56" s="543">
        <f>IF($C56=0,0,IF(K$4="Hydro",HLOOKUP(K$4,'Inflated Bid Prices After Tax'!$B$234:$I$240,6,FALSE),IF(K$4="Solar",HLOOKUP(K$4,'Inflated Bid Prices After Tax'!$B$234:$I$240,6,FALSE),IF(K$4="Biomass",HLOOKUP(K$4,'Inflated Bid Prices After Tax'!$B$234:$I$240,6,FALSE),IF(K$4="Biodiesel",HLOOKUP(K$4,'Inflated Bid Prices After Tax'!$B$234:$I$240,6,FALSE),IF(K$4="LNG",HLOOKUP(K$4,'Inflated Bid Prices After Tax'!$B$234:$I$240,6,FALSE),IF(K$4="Bunker",HLOOKUP(K$4,'Inflated Bid Prices After Tax'!$B$234:$I$240,6,FALSE),IF(K$4="LFO Diesel",HLOOKUP(K$4,'Inflated Bid Prices After Tax'!$B$234:$I$240,6,FALSE),0))))))))</f>
        <v>0</v>
      </c>
      <c r="O56" s="544">
        <f t="shared" si="29"/>
        <v>0</v>
      </c>
      <c r="P56" s="139"/>
      <c r="Q56" s="606">
        <f>IF($D56=0,0,'Inflated Bid Prices After Tax'!$AX$15)</f>
        <v>0</v>
      </c>
      <c r="R56" s="607">
        <f>IF($D56=0,0,'Inflated Bid Prices After Tax'!$AX$121)</f>
        <v>0</v>
      </c>
      <c r="S56" s="607">
        <f>IF($D56=0,0,IF(Q$4="Hydro",HLOOKUP(Q$4,'Inflated Bid Prices After Tax'!$B$224:$I$232,8,FALSE),IF(Q$4="Solar",HLOOKUP(Q$4,'Inflated Bid Prices After Tax'!$B$224:$I$232,8,FALSE),IF(Q$4="Biomass",HLOOKUP(Q$4,'Inflated Bid Prices After Tax'!$B$224:$I$232,8,FALSE),IF(Q$4="Biodiesel",HLOOKUP(Q$4,'Inflated Bid Prices After Tax'!$B$224:$I$232,8,FALSE),IF(Q$4="LNG",HLOOKUP(Q$4,'Inflated Bid Prices After Tax'!$B$224:$I$232,8,FALSE),IF(Q$4="Bunker",HLOOKUP(Q$4,'Inflated Bid Prices After Tax'!$B$224:$I$232,8,FALSE),IF(Q$4="LFO Diesel",HLOOKUP(Q$4,'Inflated Bid Prices After Tax'!$B$224:$I$232,8,FALSE),0))))))))</f>
        <v>0</v>
      </c>
      <c r="T56" s="607">
        <f>IF($D56=0,0,IF(Q$4="Hydro",HLOOKUP(Q$4,'Inflated Bid Prices After Tax'!$B$234:$I$240,6,FALSE),IF(Q$4="Solar",HLOOKUP(Q$4,'Inflated Bid Prices After Tax'!$B$234:$I$240,6,FALSE),IF(Q$4="Biomass",HLOOKUP(Q$4,'Inflated Bid Prices After Tax'!$B$234:$I$240,6,FALSE),IF(Q$4="Biodiesel",HLOOKUP(Q$4,'Inflated Bid Prices After Tax'!$B$234:$I$240,6,FALSE),IF(Q$4="LNG",HLOOKUP(Q$4,'Inflated Bid Prices After Tax'!$B$234:$I$240,6,FALSE),IF(Q$4="Bunker",HLOOKUP(Q$4,'Inflated Bid Prices After Tax'!$B$234:$I$240,6,FALSE),IF(Q$4="LFO Diesel",HLOOKUP(Q$4,'Inflated Bid Prices After Tax'!$B$234:$I$240,6,FALSE),0))))))))</f>
        <v>0</v>
      </c>
      <c r="U56" s="608">
        <f t="shared" si="30"/>
        <v>0</v>
      </c>
      <c r="V56" s="139"/>
      <c r="W56" s="566">
        <f>IF(W$4="Hydro",VLOOKUP($E56,'Inflated Bid Prices After Tax'!$AV$15:$BC$115,2,FALSE),IF(W$4="Solar",VLOOKUP($E56,'Inflated Bid Prices After Tax'!$AV$15:$BC$115,3,FALSE),IF(W$4="Biomass",VLOOKUP($E56,'Inflated Bid Prices After Tax'!$AV$15:$BC$115,4,FALSE),IF(W$4="Biodiesel",VLOOKUP($E56,'Inflated Bid Prices After Tax'!$AV$15:$BC$115,5,FALSE),IF(W$4="LNG",VLOOKUP($E56,'Inflated Bid Prices After Tax'!$AV$15:$BC$115,6,FALSE),IF(W$4="Bunker",VLOOKUP($E56,'Inflated Bid Prices After Tax'!$AV$15:$BC$115,7,FALSE),IF(W$4="LFO Diesel",VLOOKUP($E56,'Inflated Bid Prices After Tax'!$AV$15:$BC$115,8,FALSE),0)))))))</f>
        <v>0</v>
      </c>
      <c r="X56" s="567">
        <f>IF(W$4="Hydro",VLOOKUP($E56,'Inflated Bid Prices After Tax'!$AV$121:$BC$221,2,FALSE),IF(W$4="Solar",VLOOKUP($E56,'Inflated Bid Prices After Tax'!$AV$121:$BC$221,3,FALSE),IF(W$4="Biomass",VLOOKUP($E56,'Inflated Bid Prices After Tax'!$AV$121:$BC$221,4,FALSE),IF(W$4="Biodiesel",VLOOKUP($E56,'Inflated Bid Prices After Tax'!$AV$121:$BC$221,5,FALSE),IF(W$4="LNG",VLOOKUP($E56,'Inflated Bid Prices After Tax'!$AV$121:$BC$221,6,FALSE),IF(W$4="Bunker",VLOOKUP($E56,'Inflated Bid Prices After Tax'!$AV$121:$BC$221,7,FALSE),IF(W$4="LFO Diesel",VLOOKUP($E56,'Inflated Bid Prices After Tax'!$AV$121:$BC$221,8,FALSE),0)))))))</f>
        <v>0</v>
      </c>
      <c r="Y56" s="567">
        <f>IF($E56=0,0,IF(W$4="Hydro",HLOOKUP(W$4,'Inflated Bid Prices After Tax'!$B$224:$I$232,8,FALSE),IF(W$4="Solar",HLOOKUP(W$4,'Inflated Bid Prices After Tax'!$B$224:$I$232,8,FALSE),IF(W$4="Biomass",HLOOKUP(W$4,'Inflated Bid Prices After Tax'!$B$224:$I$232,8,FALSE),IF(W$4="Biodiesel",HLOOKUP(W$4,'Inflated Bid Prices After Tax'!$B$224:$I$232,8,FALSE),IF(W$4="LNG",HLOOKUP(W$4,'Inflated Bid Prices After Tax'!$B$224:$I$232,8,FALSE),IF(W$4="Bunker",HLOOKUP(W$4,'Inflated Bid Prices After Tax'!$B$224:$I$232,8,FALSE),IF(W$4="LFO Diesel",HLOOKUP(W$4,'Inflated Bid Prices After Tax'!$B$224:$I$232,8,FALSE),0))))))))</f>
        <v>0</v>
      </c>
      <c r="Z56" s="567">
        <f>IF($E56=0,0,IF(W$4="Hydro",HLOOKUP(W$4,'Inflated Bid Prices After Tax'!$B$234:$I$240,6,FALSE),IF(W$4="Solar",HLOOKUP(W$4,'Inflated Bid Prices After Tax'!$B$234:$I$240,6,FALSE),IF(W$4="Biomass",HLOOKUP(W$4,'Inflated Bid Prices After Tax'!$B$234:$I$240,6,FALSE),IF(W$4="Biodiesel",HLOOKUP(W$4,'Inflated Bid Prices After Tax'!$B$234:$I$240,6,FALSE),IF(W$4="LNG",HLOOKUP(W$4,'Inflated Bid Prices After Tax'!$B$234:$I$240,6,FALSE),IF(W$4="Bunker",HLOOKUP(W$4,'Inflated Bid Prices After Tax'!$B$234:$I$240,6,FALSE),IF(W$4="LFO Diesel",HLOOKUP(W$4,'Inflated Bid Prices After Tax'!$B$234:$I$240,6,FALSE),0))))))))</f>
        <v>0</v>
      </c>
      <c r="AA56" s="568">
        <f t="shared" si="31"/>
        <v>0</v>
      </c>
      <c r="AB56" s="139"/>
      <c r="AC56" s="686">
        <f>IF(AC$4="Hydro",VLOOKUP($F56,'Inflated Bid Prices After Tax'!$AV$15:$BC$115,2,FALSE),IF(AC$4="Solar",VLOOKUP($F56,'Inflated Bid Prices After Tax'!$AV$15:$BC$115,3,FALSE),IF(AC$4="Biomass",VLOOKUP($F56,'Inflated Bid Prices After Tax'!$AV$15:$BC$115,4,FALSE),IF(AC$4="Biodiesel",VLOOKUP($F56,'Inflated Bid Prices After Tax'!$AV$15:$BC$115,5,FALSE),IF(AC$4="LNG",VLOOKUP($F56,'Inflated Bid Prices After Tax'!$AV$15:$BC$115,6,FALSE),IF(AC$4="Bunker",VLOOKUP($F56,'Inflated Bid Prices After Tax'!$AV$15:$BC$115,7,FALSE),IF(AC$4="LFO Diesel",VLOOKUP($F56,'Inflated Bid Prices After Tax'!$AV$15:$BC$115,8,FALSE),0)))))))</f>
        <v>0</v>
      </c>
      <c r="AD56" s="687">
        <f>IF(AC$4="Hydro",VLOOKUP($F56,'Inflated Bid Prices After Tax'!$AV$121:$BC$221,2,FALSE),IF(AC$4="Solar",VLOOKUP($F56,'Inflated Bid Prices After Tax'!$AV$121:$BC$221,3,FALSE),IF(AC$4="Biomass",VLOOKUP($F56,'Inflated Bid Prices After Tax'!$AV$121:$BC$221,4,FALSE),IF(AC$4="Biodiesel",VLOOKUP($F56,'Inflated Bid Prices After Tax'!$AV$121:$BC$221,5,FALSE),IF(AC$4="LNG",VLOOKUP($F56,'Inflated Bid Prices After Tax'!$AV$121:$BC$221,6,FALSE),IF(AC$4="Bunker",VLOOKUP($F56,'Inflated Bid Prices After Tax'!$AV$121:$BC$221,7,FALSE),IF(AC$4="LFO Diesel",VLOOKUP($F56,'Inflated Bid Prices After Tax'!$AV$121:$BC$221,8,FALSE),0)))))))</f>
        <v>0</v>
      </c>
      <c r="AE56" s="687">
        <f>IF($F56=0,0,IF(AC$4="Hydro",HLOOKUP(AC$4,'Inflated Bid Prices After Tax'!$B$224:$I$232,8,FALSE),IF(AC$4="Solar",HLOOKUP(AC$4,'Inflated Bid Prices After Tax'!$B$224:$I$232,8,FALSE),IF(AC$4="Biomass",HLOOKUP(AC$4,'Inflated Bid Prices After Tax'!$B$224:$I$232,8,FALSE),IF(AC$4="Biodiesel",HLOOKUP(AC$4,'Inflated Bid Prices After Tax'!$B$224:$I$232,8,FALSE),IF(AC$4="LNG",HLOOKUP(AC$4,'Inflated Bid Prices After Tax'!$B$224:$I$232,8,FALSE),IF(AC$4="Bunker",HLOOKUP(AC$4,'Inflated Bid Prices After Tax'!$B$224:$I$232,8,FALSE),IF(AC$4="LFO Diesel",HLOOKUP(AC$4,'Inflated Bid Prices After Tax'!$B$224:$I$232,8,FALSE),0))))))))</f>
        <v>0</v>
      </c>
      <c r="AF56" s="687">
        <f>IF($F56=0,0,IF(AC$4="Hydro",HLOOKUP(AC$4,'Inflated Bid Prices After Tax'!$B$234:$I$240,6,FALSE),IF(AC$4="Solar",HLOOKUP(AC$4,'Inflated Bid Prices After Tax'!$B$234:$I$240,6,FALSE),IF(AC$4="Biomass",HLOOKUP(AC$4,'Inflated Bid Prices After Tax'!$B$234:$I$240,6,FALSE),IF(AC$4="Biodiesel",HLOOKUP(AC$4,'Inflated Bid Prices After Tax'!$B$234:$I$240,6,FALSE),IF(AC$4="LNG",HLOOKUP(AC$4,'Inflated Bid Prices After Tax'!$B$234:$I$240,6,FALSE),IF(AC$4="Bunker",HLOOKUP(AC$4,'Inflated Bid Prices After Tax'!$B$234:$I$240,6,FALSE),IF(AC$4="LFO Diesel",HLOOKUP(AC$4,'Inflated Bid Prices After Tax'!$B$234:$I$240,6,FALSE),0))))))))</f>
        <v>0</v>
      </c>
      <c r="AG56" s="688">
        <f t="shared" si="27"/>
        <v>0</v>
      </c>
      <c r="AH56" s="139"/>
      <c r="AI56" s="590">
        <f>IF(AI$4="Hydro",VLOOKUP($G56,'Inflated Bid Prices After Tax'!$AV$15:$BC$115,2,FALSE),IF(AI$4="Solar",VLOOKUP($G56,'Inflated Bid Prices After Tax'!$AV$15:$BC$115,3,FALSE),IF(AI$4="Biomass",VLOOKUP($G56,'Inflated Bid Prices After Tax'!$AV$15:$BC$115,4,FALSE),IF(AI$4="Biodiesel",VLOOKUP($G56,'Inflated Bid Prices After Tax'!$AV$15:$BC$115,5,FALSE),IF(AI$4="LNG",VLOOKUP($G56,'Inflated Bid Prices After Tax'!$AV$15:$BC$115,6,FALSE),IF(AI$4="Bunker",VLOOKUP($G56,'Inflated Bid Prices After Tax'!$AV$15:$BC$115,7,FALSE),IF(AI$4="LFO Diesel",VLOOKUP($G56,'Inflated Bid Prices After Tax'!$AV$15:$BC$115,8,FALSE),0)))))))</f>
        <v>0</v>
      </c>
      <c r="AJ56" s="591">
        <f>IF(AI$4="Hydro",VLOOKUP($G56,'Inflated Bid Prices After Tax'!$AV$121:$BC$221,2,FALSE),IF(AI$4="Solar",VLOOKUP($G56,'Inflated Bid Prices After Tax'!$AV$121:$BC$221,3,FALSE),IF(AI$4="Biomass",VLOOKUP($G56,'Inflated Bid Prices After Tax'!$AV$121:$BC$221,4,FALSE),IF(AI$4="Biodiesel",VLOOKUP($G56,'Inflated Bid Prices After Tax'!$AV$121:$BC$221,5,FALSE),IF(AI$4="LNG",VLOOKUP($G56,'Inflated Bid Prices After Tax'!$AV$121:$BC$221,6,FALSE),IF(AI$4="Bunker",VLOOKUP($G56,'Inflated Bid Prices After Tax'!$AV$121:$BC$221,7,FALSE),IF(AI$4="LFO Diesel",VLOOKUP($G56,'Inflated Bid Prices After Tax'!$AV$121:$BC$221,8,FALSE),0)))))))</f>
        <v>0</v>
      </c>
      <c r="AK56" s="591">
        <f>IF($G56=0,0,IF(AI$4="Hydro",HLOOKUP(AI$4,'Inflated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56" s="591">
        <f>IF($G56=0,0,IF(AI$4="Hydro",HLOOKUP(AI$4,'Inflated Bid Prices After Tax'!$B$234:$I$240,6,FALSE),IF(AI$4="Solar",HLOOKUP(AI$4,'Inflated Bid Prices After Tax'!$B$234:$I$240,6,FALSE),IF(AI$4="Biomass",HLOOKUP(AI$4,'Inflated Bid Prices After Tax'!$B$234:$I$240,6,FALSE),IF(AI$4="Biodiesel",HLOOKUP(AI$4,'Inflated Bid Prices After Tax'!$B$234:$I$240,6,FALSE),IF(AI$4="LNG",HLOOKUP(AI$4,'Inflated Bid Prices After Tax'!$B$234:$I$240,6,FALSE),IF(AI$4="Bunker",HLOOKUP(AI$4,'Inflated Bid Prices After Tax'!$B$234:$I$240,6,FALSE),IF(AI$4="LFO Diesel",HLOOKUP(AI$4,'Inflated Bid Prices After Tax'!$B$234:$I$240,6,FALSE),0))))))))</f>
        <v>0</v>
      </c>
      <c r="AM56" s="592">
        <f t="shared" si="32"/>
        <v>0</v>
      </c>
      <c r="AN56" s="139"/>
      <c r="AO56" s="598">
        <f>IF(AO$4="Hydro",VLOOKUP($H56,'Inflated Bid Prices After Tax'!$AV$15:$BC$115,2,FALSE),IF(AO$4="Solar",VLOOKUP($H56,'Inflated Bid Prices After Tax'!$AV$15:$BC$115,3,FALSE),IF(AO$4="Biomass",VLOOKUP($H56,'Inflated Bid Prices After Tax'!$AV$15:$BC$115,4,FALSE),IF(AO$4="Biodiesel",VLOOKUP($H56,'Inflated Bid Prices After Tax'!$AV$15:$BC$115,5,FALSE),IF(AO$4="LNG",VLOOKUP($H56,'Inflated Bid Prices After Tax'!$AV$15:$BC$115,6,FALSE),IF(AO$4="Bunker",VLOOKUP($H56,'Inflated Bid Prices After Tax'!$AV$15:$BC$115,7,FALSE),IF(AO$4="LFO Diesel",VLOOKUP($H56,'Inflated Bid Prices After Tax'!$AV$15:$BC$115,8,FALSE),0)))))))</f>
        <v>0</v>
      </c>
      <c r="AP56" s="309">
        <f>IF(AO$4="Hydro",VLOOKUP($H56,'Inflated Bid Prices After Tax'!$AV$121:$BC$221,2,FALSE),IF(AO$4="Solar",VLOOKUP($H56,'Inflated Bid Prices After Tax'!$AV$121:$BC$221,3,FALSE),IF(AO$4="Biomass",VLOOKUP($H56,'Inflated Bid Prices After Tax'!$AV$121:$BC$221,4,FALSE),IF(AO$4="Biodiesel",VLOOKUP($H56,'Inflated Bid Prices After Tax'!$AV$121:$BC$221,5,FALSE),IF(AO$4="LNG",VLOOKUP($H56,'Inflated Bid Prices After Tax'!$AV$121:$BC$221,6,FALSE),IF(AO$4="Bunker",VLOOKUP($H56,'Inflated Bid Prices After Tax'!$AV$121:$BC$221,7,FALSE),IF(AO$4="LFO Diesel",VLOOKUP($H56,'Inflated Bid Prices After Tax'!$AV$121:$BC$221,8,FALSE),0)))))))</f>
        <v>0</v>
      </c>
      <c r="AQ56" s="309">
        <f>IF($H56=0,0,IF(AO$4="Hydro",HLOOKUP(AO$4,'Inflated Bid Prices After Tax'!$B$224:$I$232,8,FALSE),IF(AO$4="Solar",HLOOKUP(AO$4,'Inflated Bid Prices After Tax'!$B$224:$I$232,8,FALSE),IF(AO$4="Biomass",HLOOKUP(AO$4,'Inflated Bid Prices After Tax'!$B$224:$I$232,8,FALSE),IF(AO$4="Biodiesel",HLOOKUP(AO$4,'Inflated Bid Prices After Tax'!$B$224:$I$232,8,FALSE),IF(AO$4="LNG",HLOOKUP(AO$4,'Inflated Bid Prices After Tax'!$B$224:$I$232,8,FALSE),IF(AO$4="Bunker",HLOOKUP(AO$4,'Inflated Bid Prices After Tax'!$B$224:$I$232,8,FALSE),IF(AO$4="LFO Diesel",HLOOKUP(AO$4,'Inflated Bid Prices After Tax'!$B$224:$I$232,8,FALSE),0))))))))</f>
        <v>0</v>
      </c>
      <c r="AR56" s="309">
        <f>IF($H56=0,0,IF(AO$4="Hydro",HLOOKUP(AO$4,'Inflated Bid Prices After Tax'!$B$234:$I$240,6,FALSE),IF(AO$4="Solar",HLOOKUP(AO$4,'Inflated Bid Prices After Tax'!$B$234:$I$240,6,FALSE),IF(AO$4="Biomass",HLOOKUP(AO$4,'Inflated Bid Prices After Tax'!$B$234:$I$240,6,FALSE),IF(AO$4="Biodiesel",HLOOKUP(AO$4,'Inflated Bid Prices After Tax'!$B$234:$I$240,6,FALSE),IF(AO$4="LNG",HLOOKUP(AO$4,'Inflated Bid Prices After Tax'!$B$234:$I$240,6,FALSE),IF(AO$4="Bunker",HLOOKUP(AO$4,'Inflated Bid Prices After Tax'!$B$234:$I$240,6,FALSE),IF(AO$4="LFO Diesel",HLOOKUP(AO$4,'Inflated Bid Prices After Tax'!$B$234:$I$240,6,FALSE),0))))))))</f>
        <v>0</v>
      </c>
      <c r="AS56" s="298">
        <f t="shared" si="33"/>
        <v>0</v>
      </c>
      <c r="AT56" s="139"/>
      <c r="AU56" s="606">
        <f>IF(AU$4="Hydro",VLOOKUP($I56,'Inflated Bid Prices After Tax'!$AV$15:$BC$115,2,FALSE),IF(AU$4="Solar",VLOOKUP($I56,'Inflated Bid Prices After Tax'!$AV$15:$BC$115,3,FALSE),IF(AU$4="Biomass",VLOOKUP($I56,'Inflated Bid Prices After Tax'!$AV$15:$BC$115,4,FALSE),IF(AU$4="Biodiesel",VLOOKUP($I56,'Inflated Bid Prices After Tax'!$AV$15:$BC$115,5,FALSE),IF(AU$4="LNG",VLOOKUP($I56,'Inflated Bid Prices After Tax'!$AV$15:$BC$115,6,FALSE),IF(AU$4="Bunker",VLOOKUP($I56,'Inflated Bid Prices After Tax'!$AV$15:$BC$115,7,FALSE),IF(AU$4="LFO Diesel",VLOOKUP($I56,'Inflated Bid Prices After Tax'!$AV$15:$BC$115,8,FALSE),0)))))))</f>
        <v>0</v>
      </c>
      <c r="AV56" s="607">
        <f>IF(AU$4="Hydro",VLOOKUP($I56,'Inflated Bid Prices After Tax'!$AV$121:$BC$221,2,FALSE),IF(AU$4="Solar",VLOOKUP($I56,'Inflated Bid Prices After Tax'!$AV$121:$BC$221,3,FALSE),IF(AU$4="Biomass",VLOOKUP($I56,'Inflated Bid Prices After Tax'!$AV$121:$BC$221,4,FALSE),IF(AU$4="Biodiesel",VLOOKUP($I56,'Inflated Bid Prices After Tax'!$AV$121:$BC$221,5,FALSE),IF(AU$4="LNG",VLOOKUP($I56,'Inflated Bid Prices After Tax'!$AV$121:$BC$221,6,FALSE),IF(AU$4="Bunker",VLOOKUP($I56,'Inflated Bid Prices After Tax'!$AV$121:$BC$221,7,FALSE),IF(AU$4="LFO Diesel",VLOOKUP($I56,'Inflated Bid Prices After Tax'!$AV$121:$BC$221,8,FALSE),0)))))))</f>
        <v>0</v>
      </c>
      <c r="AW56" s="607">
        <f>IF($I56=0,0,IF(AU$4="Hydro",HLOOKUP(AU$4,'Inflated Bid Prices After Tax'!$B$224:$I$232,8,FALSE),IF(AU$4="Solar",HLOOKUP(AU$4,'Inflated Bid Prices After Tax'!$B$224:$I$232,8,FALSE),IF(AU$4="Biomass",HLOOKUP(AU$4,'Inflated Bid Prices After Tax'!$B$224:$I$232,8,FALSE),IF(AU$4="Biodiesel",HLOOKUP(AU$4,'Inflated Bid Prices After Tax'!$B$224:$I$232,8,FALSE),IF(AU$4="LNG",HLOOKUP(AU$4,'Inflated Bid Prices After Tax'!$B$224:$I$232,8,FALSE),IF(AU$4="Bunker",HLOOKUP(AU$4,'Inflated Bid Prices After Tax'!$B$224:$I$232,8,FALSE),IF(AU$4="LFO Diesel",HLOOKUP(AU$4,'Inflated Bid Prices After Tax'!$B$224:$I$232,8,FALSE),0))))))))</f>
        <v>0</v>
      </c>
      <c r="AX56" s="607">
        <f>IF($I56=0,0,IF(AU$4="Hydro",HLOOKUP(AU$4,'Inflated Bid Prices After Tax'!$B$234:$I$240,6,FALSE),IF(AU$4="Solar",HLOOKUP(AU$4,'Inflated Bid Prices After Tax'!$B$234:$I$240,6,FALSE),IF(AU$4="Biomass",HLOOKUP(AU$4,'Inflated Bid Prices After Tax'!$B$234:$I$240,6,FALSE),IF(AU$4="Biodiesel",HLOOKUP(AU$4,'Inflated Bid Prices After Tax'!$B$234:$I$240,6,FALSE),IF(AU$4="LNG",HLOOKUP(AU$4,'Inflated Bid Prices After Tax'!$B$234:$I$240,6,FALSE),IF(AU$4="Bunker",HLOOKUP(AU$4,'Inflated Bid Prices After Tax'!$B$234:$I$240,6,FALSE),IF(AU$4="LFO Diesel",HLOOKUP(AU$4,'Inflated Bid Prices After Tax'!$B$234:$I$240,6,FALSE),0))))))))</f>
        <v>0</v>
      </c>
      <c r="AY56" s="608">
        <f t="shared" si="34"/>
        <v>0</v>
      </c>
      <c r="AZ56" s="139"/>
      <c r="BA56" s="106"/>
      <c r="BB56" s="648" t="s">
        <v>43</v>
      </c>
      <c r="BC56" s="659">
        <f>IF(C56=0,O56,O56*'Available Energy and Dispatch'!N68*1000)</f>
        <v>0</v>
      </c>
      <c r="BD56" s="659">
        <f>IF(D56=0,U56,U56*'Available Energy and Dispatch'!O68*1000)</f>
        <v>0</v>
      </c>
      <c r="BE56" s="659">
        <f>IF(E56=0,AA56,AA56*'Available Energy and Dispatch'!P68*1000)</f>
        <v>0</v>
      </c>
      <c r="BF56" s="659">
        <f>IF(F56=0,AG56,AG56*'Available Energy and Dispatch'!Q68*1000)</f>
        <v>0</v>
      </c>
      <c r="BG56" s="659">
        <f>IF(G56=0,AM56,AM56*'Available Energy and Dispatch'!R68*1000)</f>
        <v>0</v>
      </c>
      <c r="BH56" s="659">
        <f>IF(H56=0,AS56,AS56*'Available Energy and Dispatch'!S68*1000)</f>
        <v>0</v>
      </c>
      <c r="BI56" s="659">
        <f>IF(I56=0,AY56,AY56*'Available Energy and Dispatch'!T68*1000)</f>
        <v>0</v>
      </c>
      <c r="BJ56" s="665">
        <f t="shared" si="28"/>
        <v>0</v>
      </c>
      <c r="BK56" s="655"/>
    </row>
    <row r="57" spans="2:63" x14ac:dyDescent="0.25">
      <c r="B57" s="530" t="s">
        <v>44</v>
      </c>
      <c r="C57" s="523">
        <f>ROUND(IFERROR(('Available Energy and Dispatch'!N69/((IF(C$5="Solar",(SUMIFS('Dependable Capacity'!$F$9:$F$14,'Dependable Capacity'!$C$9:$C$14,$B$50)*'Available Energy and Dispatch'!$C69),HLOOKUP(C$5,'Dependable Capacity'!$I$3:$P$9,6,FALSE)*'Available Energy and Dispatch'!$C69))))/C$6,0),2)</f>
        <v>0</v>
      </c>
      <c r="D57" s="523">
        <f>ROUND(IFERROR(('Available Energy and Dispatch'!O69/((IF(D$5="Solar",(SUMIFS('Dependable Capacity'!$F$9:$F$14,'Dependable Capacity'!$C$9:$C$14,$B$50)*'Available Energy and Dispatch'!$C69),HLOOKUP(D$5,'Dependable Capacity'!$I$3:$P$9,6,FALSE)*'Available Energy and Dispatch'!$C69))))/D$6,0),2)</f>
        <v>0</v>
      </c>
      <c r="E57" s="523">
        <f>ROUND(IFERROR(('Available Energy and Dispatch'!P69/((IF(E$5="Solar",(SUMIFS('Dependable Capacity'!$F$9:$F$14,'Dependable Capacity'!$C$9:$C$14,$B$50)*'Available Energy and Dispatch'!$C69),HLOOKUP(E$5,'Dependable Capacity'!$I$3:$P$9,6,FALSE)*'Available Energy and Dispatch'!$C69))))/E$6,0),2)</f>
        <v>0</v>
      </c>
      <c r="F57" s="523">
        <f>ROUND(IFERROR(('Available Energy and Dispatch'!Q69/((IF(F$5="Solar",(SUMIFS('Dependable Capacity'!$F$9:$F$14,'Dependable Capacity'!$C$9:$C$14,$B$50)*'Available Energy and Dispatch'!$C69),HLOOKUP(F$5,'Dependable Capacity'!$I$3:$P$9,6,FALSE)*'Available Energy and Dispatch'!$C69))))/F$6,0),2)</f>
        <v>0</v>
      </c>
      <c r="G57" s="523">
        <f>ROUND(IFERROR(('Available Energy and Dispatch'!R69/((IF(G$5="Solar",(SUMIFS('Dependable Capacity'!$F$9:$F$14,'Dependable Capacity'!$C$9:$C$14,$B$50)*'Available Energy and Dispatch'!$C69),HLOOKUP(G$5,'Dependable Capacity'!$I$3:$P$9,6,FALSE)*'Available Energy and Dispatch'!$C69))))/G$6,0),2)</f>
        <v>0</v>
      </c>
      <c r="H57" s="523">
        <f>ROUND(IFERROR(('Available Energy and Dispatch'!S69/((IF(H$5="Solar",(SUMIFS('Dependable Capacity'!$F$9:$F$14,'Dependable Capacity'!$C$9:$C$14,$B$50)*'Available Energy and Dispatch'!$C69),HLOOKUP(H$5,'Dependable Capacity'!$I$3:$P$9,6,FALSE)*'Available Energy and Dispatch'!$C69))))/H$6,0),2)</f>
        <v>0</v>
      </c>
      <c r="I57" s="524">
        <f>ROUND(IFERROR(('Available Energy and Dispatch'!T69/((IF(I$5="Solar",(SUMIFS('Dependable Capacity'!$F$9:$F$14,'Dependable Capacity'!$C$9:$C$14,$B$50)*'Available Energy and Dispatch'!$C69),HLOOKUP(I$5,'Dependable Capacity'!$I$3:$P$9,6,FALSE)*'Available Energy and Dispatch'!$C69))))/I$6,0),2)</f>
        <v>0</v>
      </c>
      <c r="J57" s="106"/>
      <c r="K57" s="542">
        <f>IF(K$4="Hydro",VLOOKUP($C57,'Inflated Bid Prices After Tax'!$AV$15:$BC$115,2,FALSE),IF(K$4="Solar",VLOOKUP($C57,'Inflated Bid Prices After Tax'!$AV$15:$BC$115,3,FALSE),IF(K$4="Biomass",VLOOKUP($C57,'Inflated Bid Prices After Tax'!$AV$15:$BC$115,4,FALSE),IF(K$4="Biodiesel",VLOOKUP($C57,'Inflated Bid Prices After Tax'!$AV$15:$BC$115,5,FALSE),IF(K$4="LNG",VLOOKUP($C57,'Inflated Bid Prices After Tax'!$AV$15:$BC$115,6,FALSE),IF(K$4="Bunker",VLOOKUP($C57,'Inflated Bid Prices After Tax'!$AV$15:$BC$115,7,FALSE),IF(K$4="LFO Diesel",VLOOKUP($C57,'Inflated Bid Prices After Tax'!$AV$15:$BC$115,8,FALSE),0)))))))</f>
        <v>0</v>
      </c>
      <c r="L57" s="543">
        <f>IF(K$4="Hydro",VLOOKUP($C57,'Inflated Bid Prices After Tax'!$AV$121:$BC$221,2,FALSE),IF(K$4="Solar",VLOOKUP($C57,'Inflated Bid Prices After Tax'!$AV$121:$BC$221,3,FALSE),IF(K$4="Biomass",VLOOKUP($C57,'Inflated Bid Prices After Tax'!$AV$121:$BC$221,4,FALSE),IF(K$4="Biodiesel",VLOOKUP($C57,'Inflated Bid Prices After Tax'!$AV$121:$BC$221,5,FALSE),IF(K$4="LNG",VLOOKUP($C57,'Inflated Bid Prices After Tax'!$AV$121:$BC$221,6,FALSE),IF(K$4="Bunker",VLOOKUP($C57,'Inflated Bid Prices After Tax'!$AV$121:$BC$221,7,FALSE),IF(K$4="LFO Diesel",VLOOKUP($C57,'Inflated Bid Prices After Tax'!$AV$121:$BC$221,8,FALSE),0)))))))</f>
        <v>0</v>
      </c>
      <c r="M57" s="543">
        <f>IF($C57=0,0,IF(K$4="Hydro",HLOOKUP(K$4,'Inflated Bid Prices After Tax'!$B$224:$I$232,8,FALSE),IF(K$4="Solar",HLOOKUP(K$4,'Inflated Bid Prices After Tax'!$B$224:$I$232,8,FALSE),IF(K$4="Biomass",HLOOKUP(K$4,'Inflated Bid Prices After Tax'!$B$224:$I$232,8,FALSE),IF(K$4="Biodiesel",HLOOKUP(K$4,'Inflated Bid Prices After Tax'!$B$224:$I$232,8,FALSE),IF(K$4="LNG",HLOOKUP(K$4,'Inflated Bid Prices After Tax'!$B$224:$I$232,8,FALSE),IF(K$4="Bunker",HLOOKUP(K$4,'Inflated Bid Prices After Tax'!$B$224:$I$232,8,FALSE),IF(K$4="LFO Diesel",HLOOKUP(K$4,'Inflated Bid Prices After Tax'!$B$224:$I$232,8,FALSE),0))))))))</f>
        <v>0</v>
      </c>
      <c r="N57" s="543">
        <f>IF($C57=0,0,IF(K$4="Hydro",HLOOKUP(K$4,'Inflated Bid Prices After Tax'!$B$234:$I$240,6,FALSE),IF(K$4="Solar",HLOOKUP(K$4,'Inflated Bid Prices After Tax'!$B$234:$I$240,6,FALSE),IF(K$4="Biomass",HLOOKUP(K$4,'Inflated Bid Prices After Tax'!$B$234:$I$240,6,FALSE),IF(K$4="Biodiesel",HLOOKUP(K$4,'Inflated Bid Prices After Tax'!$B$234:$I$240,6,FALSE),IF(K$4="LNG",HLOOKUP(K$4,'Inflated Bid Prices After Tax'!$B$234:$I$240,6,FALSE),IF(K$4="Bunker",HLOOKUP(K$4,'Inflated Bid Prices After Tax'!$B$234:$I$240,6,FALSE),IF(K$4="LFO Diesel",HLOOKUP(K$4,'Inflated Bid Prices After Tax'!$B$234:$I$240,6,FALSE),0))))))))</f>
        <v>0</v>
      </c>
      <c r="O57" s="544">
        <f t="shared" si="29"/>
        <v>0</v>
      </c>
      <c r="P57" s="139"/>
      <c r="Q57" s="606">
        <f>IF($D57=0,0,'Inflated Bid Prices After Tax'!$AX$15)</f>
        <v>0</v>
      </c>
      <c r="R57" s="607">
        <f>IF($D57=0,0,'Inflated Bid Prices After Tax'!$AX$121)</f>
        <v>0</v>
      </c>
      <c r="S57" s="607">
        <f>IF($D57=0,0,IF(Q$4="Hydro",HLOOKUP(Q$4,'Inflated Bid Prices After Tax'!$B$224:$I$232,8,FALSE),IF(Q$4="Solar",HLOOKUP(Q$4,'Inflated Bid Prices After Tax'!$B$224:$I$232,8,FALSE),IF(Q$4="Biomass",HLOOKUP(Q$4,'Inflated Bid Prices After Tax'!$B$224:$I$232,8,FALSE),IF(Q$4="Biodiesel",HLOOKUP(Q$4,'Inflated Bid Prices After Tax'!$B$224:$I$232,8,FALSE),IF(Q$4="LNG",HLOOKUP(Q$4,'Inflated Bid Prices After Tax'!$B$224:$I$232,8,FALSE),IF(Q$4="Bunker",HLOOKUP(Q$4,'Inflated Bid Prices After Tax'!$B$224:$I$232,8,FALSE),IF(Q$4="LFO Diesel",HLOOKUP(Q$4,'Inflated Bid Prices After Tax'!$B$224:$I$232,8,FALSE),0))))))))</f>
        <v>0</v>
      </c>
      <c r="T57" s="607">
        <f>IF($D57=0,0,IF(Q$4="Hydro",HLOOKUP(Q$4,'Inflated Bid Prices After Tax'!$B$234:$I$240,6,FALSE),IF(Q$4="Solar",HLOOKUP(Q$4,'Inflated Bid Prices After Tax'!$B$234:$I$240,6,FALSE),IF(Q$4="Biomass",HLOOKUP(Q$4,'Inflated Bid Prices After Tax'!$B$234:$I$240,6,FALSE),IF(Q$4="Biodiesel",HLOOKUP(Q$4,'Inflated Bid Prices After Tax'!$B$234:$I$240,6,FALSE),IF(Q$4="LNG",HLOOKUP(Q$4,'Inflated Bid Prices After Tax'!$B$234:$I$240,6,FALSE),IF(Q$4="Bunker",HLOOKUP(Q$4,'Inflated Bid Prices After Tax'!$B$234:$I$240,6,FALSE),IF(Q$4="LFO Diesel",HLOOKUP(Q$4,'Inflated Bid Prices After Tax'!$B$234:$I$240,6,FALSE),0))))))))</f>
        <v>0</v>
      </c>
      <c r="U57" s="608">
        <f t="shared" si="30"/>
        <v>0</v>
      </c>
      <c r="V57" s="139"/>
      <c r="W57" s="566">
        <f>IF(W$4="Hydro",VLOOKUP($E57,'Inflated Bid Prices After Tax'!$AV$15:$BC$115,2,FALSE),IF(W$4="Solar",VLOOKUP($E57,'Inflated Bid Prices After Tax'!$AV$15:$BC$115,3,FALSE),IF(W$4="Biomass",VLOOKUP($E57,'Inflated Bid Prices After Tax'!$AV$15:$BC$115,4,FALSE),IF(W$4="Biodiesel",VLOOKUP($E57,'Inflated Bid Prices After Tax'!$AV$15:$BC$115,5,FALSE),IF(W$4="LNG",VLOOKUP($E57,'Inflated Bid Prices After Tax'!$AV$15:$BC$115,6,FALSE),IF(W$4="Bunker",VLOOKUP($E57,'Inflated Bid Prices After Tax'!$AV$15:$BC$115,7,FALSE),IF(W$4="LFO Diesel",VLOOKUP($E57,'Inflated Bid Prices After Tax'!$AV$15:$BC$115,8,FALSE),0)))))))</f>
        <v>0</v>
      </c>
      <c r="X57" s="567">
        <f>IF(W$4="Hydro",VLOOKUP($E57,'Inflated Bid Prices After Tax'!$AV$121:$BC$221,2,FALSE),IF(W$4="Solar",VLOOKUP($E57,'Inflated Bid Prices After Tax'!$AV$121:$BC$221,3,FALSE),IF(W$4="Biomass",VLOOKUP($E57,'Inflated Bid Prices After Tax'!$AV$121:$BC$221,4,FALSE),IF(W$4="Biodiesel",VLOOKUP($E57,'Inflated Bid Prices After Tax'!$AV$121:$BC$221,5,FALSE),IF(W$4="LNG",VLOOKUP($E57,'Inflated Bid Prices After Tax'!$AV$121:$BC$221,6,FALSE),IF(W$4="Bunker",VLOOKUP($E57,'Inflated Bid Prices After Tax'!$AV$121:$BC$221,7,FALSE),IF(W$4="LFO Diesel",VLOOKUP($E57,'Inflated Bid Prices After Tax'!$AV$121:$BC$221,8,FALSE),0)))))))</f>
        <v>0</v>
      </c>
      <c r="Y57" s="567">
        <f>IF($E57=0,0,IF(W$4="Hydro",HLOOKUP(W$4,'Inflated Bid Prices After Tax'!$B$224:$I$232,8,FALSE),IF(W$4="Solar",HLOOKUP(W$4,'Inflated Bid Prices After Tax'!$B$224:$I$232,8,FALSE),IF(W$4="Biomass",HLOOKUP(W$4,'Inflated Bid Prices After Tax'!$B$224:$I$232,8,FALSE),IF(W$4="Biodiesel",HLOOKUP(W$4,'Inflated Bid Prices After Tax'!$B$224:$I$232,8,FALSE),IF(W$4="LNG",HLOOKUP(W$4,'Inflated Bid Prices After Tax'!$B$224:$I$232,8,FALSE),IF(W$4="Bunker",HLOOKUP(W$4,'Inflated Bid Prices After Tax'!$B$224:$I$232,8,FALSE),IF(W$4="LFO Diesel",HLOOKUP(W$4,'Inflated Bid Prices After Tax'!$B$224:$I$232,8,FALSE),0))))))))</f>
        <v>0</v>
      </c>
      <c r="Z57" s="567">
        <f>IF($E57=0,0,IF(W$4="Hydro",HLOOKUP(W$4,'Inflated Bid Prices After Tax'!$B$234:$I$240,6,FALSE),IF(W$4="Solar",HLOOKUP(W$4,'Inflated Bid Prices After Tax'!$B$234:$I$240,6,FALSE),IF(W$4="Biomass",HLOOKUP(W$4,'Inflated Bid Prices After Tax'!$B$234:$I$240,6,FALSE),IF(W$4="Biodiesel",HLOOKUP(W$4,'Inflated Bid Prices After Tax'!$B$234:$I$240,6,FALSE),IF(W$4="LNG",HLOOKUP(W$4,'Inflated Bid Prices After Tax'!$B$234:$I$240,6,FALSE),IF(W$4="Bunker",HLOOKUP(W$4,'Inflated Bid Prices After Tax'!$B$234:$I$240,6,FALSE),IF(W$4="LFO Diesel",HLOOKUP(W$4,'Inflated Bid Prices After Tax'!$B$234:$I$240,6,FALSE),0))))))))</f>
        <v>0</v>
      </c>
      <c r="AA57" s="568">
        <f t="shared" si="31"/>
        <v>0</v>
      </c>
      <c r="AB57" s="139"/>
      <c r="AC57" s="686">
        <f>IF(AC$4="Hydro",VLOOKUP($F57,'Inflated Bid Prices After Tax'!$AV$15:$BC$115,2,FALSE),IF(AC$4="Solar",VLOOKUP($F57,'Inflated Bid Prices After Tax'!$AV$15:$BC$115,3,FALSE),IF(AC$4="Biomass",VLOOKUP($F57,'Inflated Bid Prices After Tax'!$AV$15:$BC$115,4,FALSE),IF(AC$4="Biodiesel",VLOOKUP($F57,'Inflated Bid Prices After Tax'!$AV$15:$BC$115,5,FALSE),IF(AC$4="LNG",VLOOKUP($F57,'Inflated Bid Prices After Tax'!$AV$15:$BC$115,6,FALSE),IF(AC$4="Bunker",VLOOKUP($F57,'Inflated Bid Prices After Tax'!$AV$15:$BC$115,7,FALSE),IF(AC$4="LFO Diesel",VLOOKUP($F57,'Inflated Bid Prices After Tax'!$AV$15:$BC$115,8,FALSE),0)))))))</f>
        <v>0</v>
      </c>
      <c r="AD57" s="687">
        <f>IF(AC$4="Hydro",VLOOKUP($F57,'Inflated Bid Prices After Tax'!$AV$121:$BC$221,2,FALSE),IF(AC$4="Solar",VLOOKUP($F57,'Inflated Bid Prices After Tax'!$AV$121:$BC$221,3,FALSE),IF(AC$4="Biomass",VLOOKUP($F57,'Inflated Bid Prices After Tax'!$AV$121:$BC$221,4,FALSE),IF(AC$4="Biodiesel",VLOOKUP($F57,'Inflated Bid Prices After Tax'!$AV$121:$BC$221,5,FALSE),IF(AC$4="LNG",VLOOKUP($F57,'Inflated Bid Prices After Tax'!$AV$121:$BC$221,6,FALSE),IF(AC$4="Bunker",VLOOKUP($F57,'Inflated Bid Prices After Tax'!$AV$121:$BC$221,7,FALSE),IF(AC$4="LFO Diesel",VLOOKUP($F57,'Inflated Bid Prices After Tax'!$AV$121:$BC$221,8,FALSE),0)))))))</f>
        <v>0</v>
      </c>
      <c r="AE57" s="687">
        <f>IF($F57=0,0,IF(AC$4="Hydro",HLOOKUP(AC$4,'Inflated Bid Prices After Tax'!$B$224:$I$232,8,FALSE),IF(AC$4="Solar",HLOOKUP(AC$4,'Inflated Bid Prices After Tax'!$B$224:$I$232,8,FALSE),IF(AC$4="Biomass",HLOOKUP(AC$4,'Inflated Bid Prices After Tax'!$B$224:$I$232,8,FALSE),IF(AC$4="Biodiesel",HLOOKUP(AC$4,'Inflated Bid Prices After Tax'!$B$224:$I$232,8,FALSE),IF(AC$4="LNG",HLOOKUP(AC$4,'Inflated Bid Prices After Tax'!$B$224:$I$232,8,FALSE),IF(AC$4="Bunker",HLOOKUP(AC$4,'Inflated Bid Prices After Tax'!$B$224:$I$232,8,FALSE),IF(AC$4="LFO Diesel",HLOOKUP(AC$4,'Inflated Bid Prices After Tax'!$B$224:$I$232,8,FALSE),0))))))))</f>
        <v>0</v>
      </c>
      <c r="AF57" s="687">
        <f>IF($F57=0,0,IF(AC$4="Hydro",HLOOKUP(AC$4,'Inflated Bid Prices After Tax'!$B$234:$I$240,6,FALSE),IF(AC$4="Solar",HLOOKUP(AC$4,'Inflated Bid Prices After Tax'!$B$234:$I$240,6,FALSE),IF(AC$4="Biomass",HLOOKUP(AC$4,'Inflated Bid Prices After Tax'!$B$234:$I$240,6,FALSE),IF(AC$4="Biodiesel",HLOOKUP(AC$4,'Inflated Bid Prices After Tax'!$B$234:$I$240,6,FALSE),IF(AC$4="LNG",HLOOKUP(AC$4,'Inflated Bid Prices After Tax'!$B$234:$I$240,6,FALSE),IF(AC$4="Bunker",HLOOKUP(AC$4,'Inflated Bid Prices After Tax'!$B$234:$I$240,6,FALSE),IF(AC$4="LFO Diesel",HLOOKUP(AC$4,'Inflated Bid Prices After Tax'!$B$234:$I$240,6,FALSE),0))))))))</f>
        <v>0</v>
      </c>
      <c r="AG57" s="688">
        <f t="shared" si="27"/>
        <v>0</v>
      </c>
      <c r="AH57" s="139"/>
      <c r="AI57" s="590">
        <f>IF(AI$4="Hydro",VLOOKUP($G57,'Inflated Bid Prices After Tax'!$AV$15:$BC$115,2,FALSE),IF(AI$4="Solar",VLOOKUP($G57,'Inflated Bid Prices After Tax'!$AV$15:$BC$115,3,FALSE),IF(AI$4="Biomass",VLOOKUP($G57,'Inflated Bid Prices After Tax'!$AV$15:$BC$115,4,FALSE),IF(AI$4="Biodiesel",VLOOKUP($G57,'Inflated Bid Prices After Tax'!$AV$15:$BC$115,5,FALSE),IF(AI$4="LNG",VLOOKUP($G57,'Inflated Bid Prices After Tax'!$AV$15:$BC$115,6,FALSE),IF(AI$4="Bunker",VLOOKUP($G57,'Inflated Bid Prices After Tax'!$AV$15:$BC$115,7,FALSE),IF(AI$4="LFO Diesel",VLOOKUP($G57,'Inflated Bid Prices After Tax'!$AV$15:$BC$115,8,FALSE),0)))))))</f>
        <v>0</v>
      </c>
      <c r="AJ57" s="591">
        <f>IF(AI$4="Hydro",VLOOKUP($G57,'Inflated Bid Prices After Tax'!$AV$121:$BC$221,2,FALSE),IF(AI$4="Solar",VLOOKUP($G57,'Inflated Bid Prices After Tax'!$AV$121:$BC$221,3,FALSE),IF(AI$4="Biomass",VLOOKUP($G57,'Inflated Bid Prices After Tax'!$AV$121:$BC$221,4,FALSE),IF(AI$4="Biodiesel",VLOOKUP($G57,'Inflated Bid Prices After Tax'!$AV$121:$BC$221,5,FALSE),IF(AI$4="LNG",VLOOKUP($G57,'Inflated Bid Prices After Tax'!$AV$121:$BC$221,6,FALSE),IF(AI$4="Bunker",VLOOKUP($G57,'Inflated Bid Prices After Tax'!$AV$121:$BC$221,7,FALSE),IF(AI$4="LFO Diesel",VLOOKUP($G57,'Inflated Bid Prices After Tax'!$AV$121:$BC$221,8,FALSE),0)))))))</f>
        <v>0</v>
      </c>
      <c r="AK57" s="591">
        <f>IF($G57=0,0,IF(AI$4="Hydro",HLOOKUP(AI$4,'Inflated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57" s="591">
        <f>IF($G57=0,0,IF(AI$4="Hydro",HLOOKUP(AI$4,'Inflated Bid Prices After Tax'!$B$234:$I$240,6,FALSE),IF(AI$4="Solar",HLOOKUP(AI$4,'Inflated Bid Prices After Tax'!$B$234:$I$240,6,FALSE),IF(AI$4="Biomass",HLOOKUP(AI$4,'Inflated Bid Prices After Tax'!$B$234:$I$240,6,FALSE),IF(AI$4="Biodiesel",HLOOKUP(AI$4,'Inflated Bid Prices After Tax'!$B$234:$I$240,6,FALSE),IF(AI$4="LNG",HLOOKUP(AI$4,'Inflated Bid Prices After Tax'!$B$234:$I$240,6,FALSE),IF(AI$4="Bunker",HLOOKUP(AI$4,'Inflated Bid Prices After Tax'!$B$234:$I$240,6,FALSE),IF(AI$4="LFO Diesel",HLOOKUP(AI$4,'Inflated Bid Prices After Tax'!$B$234:$I$240,6,FALSE),0))))))))</f>
        <v>0</v>
      </c>
      <c r="AM57" s="592">
        <f t="shared" si="32"/>
        <v>0</v>
      </c>
      <c r="AN57" s="139"/>
      <c r="AO57" s="598">
        <f>IF(AO$4="Hydro",VLOOKUP($H57,'Inflated Bid Prices After Tax'!$AV$15:$BC$115,2,FALSE),IF(AO$4="Solar",VLOOKUP($H57,'Inflated Bid Prices After Tax'!$AV$15:$BC$115,3,FALSE),IF(AO$4="Biomass",VLOOKUP($H57,'Inflated Bid Prices After Tax'!$AV$15:$BC$115,4,FALSE),IF(AO$4="Biodiesel",VLOOKUP($H57,'Inflated Bid Prices After Tax'!$AV$15:$BC$115,5,FALSE),IF(AO$4="LNG",VLOOKUP($H57,'Inflated Bid Prices After Tax'!$AV$15:$BC$115,6,FALSE),IF(AO$4="Bunker",VLOOKUP($H57,'Inflated Bid Prices After Tax'!$AV$15:$BC$115,7,FALSE),IF(AO$4="LFO Diesel",VLOOKUP($H57,'Inflated Bid Prices After Tax'!$AV$15:$BC$115,8,FALSE),0)))))))</f>
        <v>0</v>
      </c>
      <c r="AP57" s="309">
        <f>IF(AO$4="Hydro",VLOOKUP($H57,'Inflated Bid Prices After Tax'!$AV$121:$BC$221,2,FALSE),IF(AO$4="Solar",VLOOKUP($H57,'Inflated Bid Prices After Tax'!$AV$121:$BC$221,3,FALSE),IF(AO$4="Biomass",VLOOKUP($H57,'Inflated Bid Prices After Tax'!$AV$121:$BC$221,4,FALSE),IF(AO$4="Biodiesel",VLOOKUP($H57,'Inflated Bid Prices After Tax'!$AV$121:$BC$221,5,FALSE),IF(AO$4="LNG",VLOOKUP($H57,'Inflated Bid Prices After Tax'!$AV$121:$BC$221,6,FALSE),IF(AO$4="Bunker",VLOOKUP($H57,'Inflated Bid Prices After Tax'!$AV$121:$BC$221,7,FALSE),IF(AO$4="LFO Diesel",VLOOKUP($H57,'Inflated Bid Prices After Tax'!$AV$121:$BC$221,8,FALSE),0)))))))</f>
        <v>0</v>
      </c>
      <c r="AQ57" s="309">
        <f>IF($H57=0,0,IF(AO$4="Hydro",HLOOKUP(AO$4,'Inflated Bid Prices After Tax'!$B$224:$I$232,8,FALSE),IF(AO$4="Solar",HLOOKUP(AO$4,'Inflated Bid Prices After Tax'!$B$224:$I$232,8,FALSE),IF(AO$4="Biomass",HLOOKUP(AO$4,'Inflated Bid Prices After Tax'!$B$224:$I$232,8,FALSE),IF(AO$4="Biodiesel",HLOOKUP(AO$4,'Inflated Bid Prices After Tax'!$B$224:$I$232,8,FALSE),IF(AO$4="LNG",HLOOKUP(AO$4,'Inflated Bid Prices After Tax'!$B$224:$I$232,8,FALSE),IF(AO$4="Bunker",HLOOKUP(AO$4,'Inflated Bid Prices After Tax'!$B$224:$I$232,8,FALSE),IF(AO$4="LFO Diesel",HLOOKUP(AO$4,'Inflated Bid Prices After Tax'!$B$224:$I$232,8,FALSE),0))))))))</f>
        <v>0</v>
      </c>
      <c r="AR57" s="309">
        <f>IF($H57=0,0,IF(AO$4="Hydro",HLOOKUP(AO$4,'Inflated Bid Prices After Tax'!$B$234:$I$240,6,FALSE),IF(AO$4="Solar",HLOOKUP(AO$4,'Inflated Bid Prices After Tax'!$B$234:$I$240,6,FALSE),IF(AO$4="Biomass",HLOOKUP(AO$4,'Inflated Bid Prices After Tax'!$B$234:$I$240,6,FALSE),IF(AO$4="Biodiesel",HLOOKUP(AO$4,'Inflated Bid Prices After Tax'!$B$234:$I$240,6,FALSE),IF(AO$4="LNG",HLOOKUP(AO$4,'Inflated Bid Prices After Tax'!$B$234:$I$240,6,FALSE),IF(AO$4="Bunker",HLOOKUP(AO$4,'Inflated Bid Prices After Tax'!$B$234:$I$240,6,FALSE),IF(AO$4="LFO Diesel",HLOOKUP(AO$4,'Inflated Bid Prices After Tax'!$B$234:$I$240,6,FALSE),0))))))))</f>
        <v>0</v>
      </c>
      <c r="AS57" s="298">
        <f t="shared" si="33"/>
        <v>0</v>
      </c>
      <c r="AT57" s="139"/>
      <c r="AU57" s="606">
        <f>IF(AU$4="Hydro",VLOOKUP($I57,'Inflated Bid Prices After Tax'!$AV$15:$BC$115,2,FALSE),IF(AU$4="Solar",VLOOKUP($I57,'Inflated Bid Prices After Tax'!$AV$15:$BC$115,3,FALSE),IF(AU$4="Biomass",VLOOKUP($I57,'Inflated Bid Prices After Tax'!$AV$15:$BC$115,4,FALSE),IF(AU$4="Biodiesel",VLOOKUP($I57,'Inflated Bid Prices After Tax'!$AV$15:$BC$115,5,FALSE),IF(AU$4="LNG",VLOOKUP($I57,'Inflated Bid Prices After Tax'!$AV$15:$BC$115,6,FALSE),IF(AU$4="Bunker",VLOOKUP($I57,'Inflated Bid Prices After Tax'!$AV$15:$BC$115,7,FALSE),IF(AU$4="LFO Diesel",VLOOKUP($I57,'Inflated Bid Prices After Tax'!$AV$15:$BC$115,8,FALSE),0)))))))</f>
        <v>0</v>
      </c>
      <c r="AV57" s="607">
        <f>IF(AU$4="Hydro",VLOOKUP($I57,'Inflated Bid Prices After Tax'!$AV$121:$BC$221,2,FALSE),IF(AU$4="Solar",VLOOKUP($I57,'Inflated Bid Prices After Tax'!$AV$121:$BC$221,3,FALSE),IF(AU$4="Biomass",VLOOKUP($I57,'Inflated Bid Prices After Tax'!$AV$121:$BC$221,4,FALSE),IF(AU$4="Biodiesel",VLOOKUP($I57,'Inflated Bid Prices After Tax'!$AV$121:$BC$221,5,FALSE),IF(AU$4="LNG",VLOOKUP($I57,'Inflated Bid Prices After Tax'!$AV$121:$BC$221,6,FALSE),IF(AU$4="Bunker",VLOOKUP($I57,'Inflated Bid Prices After Tax'!$AV$121:$BC$221,7,FALSE),IF(AU$4="LFO Diesel",VLOOKUP($I57,'Inflated Bid Prices After Tax'!$AV$121:$BC$221,8,FALSE),0)))))))</f>
        <v>0</v>
      </c>
      <c r="AW57" s="607">
        <f>IF($I57=0,0,IF(AU$4="Hydro",HLOOKUP(AU$4,'Inflated Bid Prices After Tax'!$B$224:$I$232,8,FALSE),IF(AU$4="Solar",HLOOKUP(AU$4,'Inflated Bid Prices After Tax'!$B$224:$I$232,8,FALSE),IF(AU$4="Biomass",HLOOKUP(AU$4,'Inflated Bid Prices After Tax'!$B$224:$I$232,8,FALSE),IF(AU$4="Biodiesel",HLOOKUP(AU$4,'Inflated Bid Prices After Tax'!$B$224:$I$232,8,FALSE),IF(AU$4="LNG",HLOOKUP(AU$4,'Inflated Bid Prices After Tax'!$B$224:$I$232,8,FALSE),IF(AU$4="Bunker",HLOOKUP(AU$4,'Inflated Bid Prices After Tax'!$B$224:$I$232,8,FALSE),IF(AU$4="LFO Diesel",HLOOKUP(AU$4,'Inflated Bid Prices After Tax'!$B$224:$I$232,8,FALSE),0))))))))</f>
        <v>0</v>
      </c>
      <c r="AX57" s="607">
        <f>IF($I57=0,0,IF(AU$4="Hydro",HLOOKUP(AU$4,'Inflated Bid Prices After Tax'!$B$234:$I$240,6,FALSE),IF(AU$4="Solar",HLOOKUP(AU$4,'Inflated Bid Prices After Tax'!$B$234:$I$240,6,FALSE),IF(AU$4="Biomass",HLOOKUP(AU$4,'Inflated Bid Prices After Tax'!$B$234:$I$240,6,FALSE),IF(AU$4="Biodiesel",HLOOKUP(AU$4,'Inflated Bid Prices After Tax'!$B$234:$I$240,6,FALSE),IF(AU$4="LNG",HLOOKUP(AU$4,'Inflated Bid Prices After Tax'!$B$234:$I$240,6,FALSE),IF(AU$4="Bunker",HLOOKUP(AU$4,'Inflated Bid Prices After Tax'!$B$234:$I$240,6,FALSE),IF(AU$4="LFO Diesel",HLOOKUP(AU$4,'Inflated Bid Prices After Tax'!$B$234:$I$240,6,FALSE),0))))))))</f>
        <v>0</v>
      </c>
      <c r="AY57" s="608">
        <f t="shared" si="34"/>
        <v>0</v>
      </c>
      <c r="AZ57" s="139"/>
      <c r="BA57" s="106"/>
      <c r="BB57" s="648" t="s">
        <v>44</v>
      </c>
      <c r="BC57" s="659">
        <f>IF(C57=0,O57,O57*'Available Energy and Dispatch'!N69*1000)</f>
        <v>0</v>
      </c>
      <c r="BD57" s="659">
        <f>IF(D57=0,U57,U57*'Available Energy and Dispatch'!O69*1000)</f>
        <v>0</v>
      </c>
      <c r="BE57" s="659">
        <f>IF(E57=0,AA57,AA57*'Available Energy and Dispatch'!P69*1000)</f>
        <v>0</v>
      </c>
      <c r="BF57" s="659">
        <f>IF(F57=0,AG57,AG57*'Available Energy and Dispatch'!Q69*1000)</f>
        <v>0</v>
      </c>
      <c r="BG57" s="659">
        <f>IF(G57=0,AM57,AM57*'Available Energy and Dispatch'!R69*1000)</f>
        <v>0</v>
      </c>
      <c r="BH57" s="659">
        <f>IF(H57=0,AS57,AS57*'Available Energy and Dispatch'!S69*1000)</f>
        <v>0</v>
      </c>
      <c r="BI57" s="659">
        <f>IF(I57=0,AY57,AY57*'Available Energy and Dispatch'!T69*1000)</f>
        <v>0</v>
      </c>
      <c r="BJ57" s="665">
        <f t="shared" si="28"/>
        <v>0</v>
      </c>
      <c r="BK57" s="655"/>
    </row>
    <row r="58" spans="2:63" x14ac:dyDescent="0.25">
      <c r="B58" s="530" t="s">
        <v>45</v>
      </c>
      <c r="C58" s="523">
        <f>ROUND(IFERROR(('Available Energy and Dispatch'!N70/((IF(C$5="Solar",(SUMIFS('Dependable Capacity'!$F$9:$F$14,'Dependable Capacity'!$C$9:$C$14,$B$50)*'Available Energy and Dispatch'!$C70),HLOOKUP(C$5,'Dependable Capacity'!$I$3:$P$9,6,FALSE)*'Available Energy and Dispatch'!$C70))))/C$6,0),2)</f>
        <v>0</v>
      </c>
      <c r="D58" s="523">
        <f>ROUND(IFERROR(('Available Energy and Dispatch'!O70/((IF(D$5="Solar",(SUMIFS('Dependable Capacity'!$F$9:$F$14,'Dependable Capacity'!$C$9:$C$14,$B$50)*'Available Energy and Dispatch'!$C70),HLOOKUP(D$5,'Dependable Capacity'!$I$3:$P$9,6,FALSE)*'Available Energy and Dispatch'!$C70))))/D$6,0),2)</f>
        <v>0</v>
      </c>
      <c r="E58" s="523">
        <f>ROUND(IFERROR(('Available Energy and Dispatch'!P70/((IF(E$5="Solar",(SUMIFS('Dependable Capacity'!$F$9:$F$14,'Dependable Capacity'!$C$9:$C$14,$B$50)*'Available Energy and Dispatch'!$C70),HLOOKUP(E$5,'Dependable Capacity'!$I$3:$P$9,6,FALSE)*'Available Energy and Dispatch'!$C70))))/E$6,0),2)</f>
        <v>0</v>
      </c>
      <c r="F58" s="523">
        <f>ROUND(IFERROR(('Available Energy and Dispatch'!Q70/((IF(F$5="Solar",(SUMIFS('Dependable Capacity'!$F$9:$F$14,'Dependable Capacity'!$C$9:$C$14,$B$50)*'Available Energy and Dispatch'!$C70),HLOOKUP(F$5,'Dependable Capacity'!$I$3:$P$9,6,FALSE)*'Available Energy and Dispatch'!$C70))))/F$6,0),2)</f>
        <v>0</v>
      </c>
      <c r="G58" s="523">
        <f>ROUND(IFERROR(('Available Energy and Dispatch'!R70/((IF(G$5="Solar",(SUMIFS('Dependable Capacity'!$F$9:$F$14,'Dependable Capacity'!$C$9:$C$14,$B$50)*'Available Energy and Dispatch'!$C70),HLOOKUP(G$5,'Dependable Capacity'!$I$3:$P$9,6,FALSE)*'Available Energy and Dispatch'!$C70))))/G$6,0),2)</f>
        <v>0</v>
      </c>
      <c r="H58" s="523">
        <f>ROUND(IFERROR(('Available Energy and Dispatch'!S70/((IF(H$5="Solar",(SUMIFS('Dependable Capacity'!$F$9:$F$14,'Dependable Capacity'!$C$9:$C$14,$B$50)*'Available Energy and Dispatch'!$C70),HLOOKUP(H$5,'Dependable Capacity'!$I$3:$P$9,6,FALSE)*'Available Energy and Dispatch'!$C70))))/H$6,0),2)</f>
        <v>0</v>
      </c>
      <c r="I58" s="524">
        <f>ROUND(IFERROR(('Available Energy and Dispatch'!T70/((IF(I$5="Solar",(SUMIFS('Dependable Capacity'!$F$9:$F$14,'Dependable Capacity'!$C$9:$C$14,$B$50)*'Available Energy and Dispatch'!$C70),HLOOKUP(I$5,'Dependable Capacity'!$I$3:$P$9,6,FALSE)*'Available Energy and Dispatch'!$C70))))/I$6,0),2)</f>
        <v>0</v>
      </c>
      <c r="J58" s="106"/>
      <c r="K58" s="542">
        <f>IF(K$4="Hydro",VLOOKUP($C58,'Inflated Bid Prices After Tax'!$AV$15:$BC$115,2,FALSE),IF(K$4="Solar",VLOOKUP($C58,'Inflated Bid Prices After Tax'!$AV$15:$BC$115,3,FALSE),IF(K$4="Biomass",VLOOKUP($C58,'Inflated Bid Prices After Tax'!$AV$15:$BC$115,4,FALSE),IF(K$4="Biodiesel",VLOOKUP($C58,'Inflated Bid Prices After Tax'!$AV$15:$BC$115,5,FALSE),IF(K$4="LNG",VLOOKUP($C58,'Inflated Bid Prices After Tax'!$AV$15:$BC$115,6,FALSE),IF(K$4="Bunker",VLOOKUP($C58,'Inflated Bid Prices After Tax'!$AV$15:$BC$115,7,FALSE),IF(K$4="LFO Diesel",VLOOKUP($C58,'Inflated Bid Prices After Tax'!$AV$15:$BC$115,8,FALSE),0)))))))</f>
        <v>0</v>
      </c>
      <c r="L58" s="543">
        <f>IF(K$4="Hydro",VLOOKUP($C58,'Inflated Bid Prices After Tax'!$AV$121:$BC$221,2,FALSE),IF(K$4="Solar",VLOOKUP($C58,'Inflated Bid Prices After Tax'!$AV$121:$BC$221,3,FALSE),IF(K$4="Biomass",VLOOKUP($C58,'Inflated Bid Prices After Tax'!$AV$121:$BC$221,4,FALSE),IF(K$4="Biodiesel",VLOOKUP($C58,'Inflated Bid Prices After Tax'!$AV$121:$BC$221,5,FALSE),IF(K$4="LNG",VLOOKUP($C58,'Inflated Bid Prices After Tax'!$AV$121:$BC$221,6,FALSE),IF(K$4="Bunker",VLOOKUP($C58,'Inflated Bid Prices After Tax'!$AV$121:$BC$221,7,FALSE),IF(K$4="LFO Diesel",VLOOKUP($C58,'Inflated Bid Prices After Tax'!$AV$121:$BC$221,8,FALSE),0)))))))</f>
        <v>0</v>
      </c>
      <c r="M58" s="543">
        <f>IF($C58=0,0,IF(K$4="Hydro",HLOOKUP(K$4,'Inflated Bid Prices After Tax'!$B$224:$I$232,8,FALSE),IF(K$4="Solar",HLOOKUP(K$4,'Inflated Bid Prices After Tax'!$B$224:$I$232,8,FALSE),IF(K$4="Biomass",HLOOKUP(K$4,'Inflated Bid Prices After Tax'!$B$224:$I$232,8,FALSE),IF(K$4="Biodiesel",HLOOKUP(K$4,'Inflated Bid Prices After Tax'!$B$224:$I$232,8,FALSE),IF(K$4="LNG",HLOOKUP(K$4,'Inflated Bid Prices After Tax'!$B$224:$I$232,8,FALSE),IF(K$4="Bunker",HLOOKUP(K$4,'Inflated Bid Prices After Tax'!$B$224:$I$232,8,FALSE),IF(K$4="LFO Diesel",HLOOKUP(K$4,'Inflated Bid Prices After Tax'!$B$224:$I$232,8,FALSE),0))))))))</f>
        <v>0</v>
      </c>
      <c r="N58" s="543">
        <f>IF($C58=0,0,IF(K$4="Hydro",HLOOKUP(K$4,'Inflated Bid Prices After Tax'!$B$234:$I$240,6,FALSE),IF(K$4="Solar",HLOOKUP(K$4,'Inflated Bid Prices After Tax'!$B$234:$I$240,6,FALSE),IF(K$4="Biomass",HLOOKUP(K$4,'Inflated Bid Prices After Tax'!$B$234:$I$240,6,FALSE),IF(K$4="Biodiesel",HLOOKUP(K$4,'Inflated Bid Prices After Tax'!$B$234:$I$240,6,FALSE),IF(K$4="LNG",HLOOKUP(K$4,'Inflated Bid Prices After Tax'!$B$234:$I$240,6,FALSE),IF(K$4="Bunker",HLOOKUP(K$4,'Inflated Bid Prices After Tax'!$B$234:$I$240,6,FALSE),IF(K$4="LFO Diesel",HLOOKUP(K$4,'Inflated Bid Prices After Tax'!$B$234:$I$240,6,FALSE),0))))))))</f>
        <v>0</v>
      </c>
      <c r="O58" s="544">
        <f t="shared" si="29"/>
        <v>0</v>
      </c>
      <c r="P58" s="139"/>
      <c r="Q58" s="606">
        <f>IF($D58=0,0,'Inflated Bid Prices After Tax'!$AX$15)</f>
        <v>0</v>
      </c>
      <c r="R58" s="607">
        <f>IF($D58=0,0,'Inflated Bid Prices After Tax'!$AX$121)</f>
        <v>0</v>
      </c>
      <c r="S58" s="607">
        <f>IF($D58=0,0,IF(Q$4="Hydro",HLOOKUP(Q$4,'Inflated Bid Prices After Tax'!$B$224:$I$232,8,FALSE),IF(Q$4="Solar",HLOOKUP(Q$4,'Inflated Bid Prices After Tax'!$B$224:$I$232,8,FALSE),IF(Q$4="Biomass",HLOOKUP(Q$4,'Inflated Bid Prices After Tax'!$B$224:$I$232,8,FALSE),IF(Q$4="Biodiesel",HLOOKUP(Q$4,'Inflated Bid Prices After Tax'!$B$224:$I$232,8,FALSE),IF(Q$4="LNG",HLOOKUP(Q$4,'Inflated Bid Prices After Tax'!$B$224:$I$232,8,FALSE),IF(Q$4="Bunker",HLOOKUP(Q$4,'Inflated Bid Prices After Tax'!$B$224:$I$232,8,FALSE),IF(Q$4="LFO Diesel",HLOOKUP(Q$4,'Inflated Bid Prices After Tax'!$B$224:$I$232,8,FALSE),0))))))))</f>
        <v>0</v>
      </c>
      <c r="T58" s="607">
        <f>IF($D58=0,0,IF(Q$4="Hydro",HLOOKUP(Q$4,'Inflated Bid Prices After Tax'!$B$234:$I$240,6,FALSE),IF(Q$4="Solar",HLOOKUP(Q$4,'Inflated Bid Prices After Tax'!$B$234:$I$240,6,FALSE),IF(Q$4="Biomass",HLOOKUP(Q$4,'Inflated Bid Prices After Tax'!$B$234:$I$240,6,FALSE),IF(Q$4="Biodiesel",HLOOKUP(Q$4,'Inflated Bid Prices After Tax'!$B$234:$I$240,6,FALSE),IF(Q$4="LNG",HLOOKUP(Q$4,'Inflated Bid Prices After Tax'!$B$234:$I$240,6,FALSE),IF(Q$4="Bunker",HLOOKUP(Q$4,'Inflated Bid Prices After Tax'!$B$234:$I$240,6,FALSE),IF(Q$4="LFO Diesel",HLOOKUP(Q$4,'Inflated Bid Prices After Tax'!$B$234:$I$240,6,FALSE),0))))))))</f>
        <v>0</v>
      </c>
      <c r="U58" s="608">
        <f t="shared" si="30"/>
        <v>0</v>
      </c>
      <c r="V58" s="139"/>
      <c r="W58" s="566">
        <f>IF(W$4="Hydro",VLOOKUP($E58,'Inflated Bid Prices After Tax'!$AV$15:$BC$115,2,FALSE),IF(W$4="Solar",VLOOKUP($E58,'Inflated Bid Prices After Tax'!$AV$15:$BC$115,3,FALSE),IF(W$4="Biomass",VLOOKUP($E58,'Inflated Bid Prices After Tax'!$AV$15:$BC$115,4,FALSE),IF(W$4="Biodiesel",VLOOKUP($E58,'Inflated Bid Prices After Tax'!$AV$15:$BC$115,5,FALSE),IF(W$4="LNG",VLOOKUP($E58,'Inflated Bid Prices After Tax'!$AV$15:$BC$115,6,FALSE),IF(W$4="Bunker",VLOOKUP($E58,'Inflated Bid Prices After Tax'!$AV$15:$BC$115,7,FALSE),IF(W$4="LFO Diesel",VLOOKUP($E58,'Inflated Bid Prices After Tax'!$AV$15:$BC$115,8,FALSE),0)))))))</f>
        <v>0</v>
      </c>
      <c r="X58" s="567">
        <f>IF(W$4="Hydro",VLOOKUP($E58,'Inflated Bid Prices After Tax'!$AV$121:$BC$221,2,FALSE),IF(W$4="Solar",VLOOKUP($E58,'Inflated Bid Prices After Tax'!$AV$121:$BC$221,3,FALSE),IF(W$4="Biomass",VLOOKUP($E58,'Inflated Bid Prices After Tax'!$AV$121:$BC$221,4,FALSE),IF(W$4="Biodiesel",VLOOKUP($E58,'Inflated Bid Prices After Tax'!$AV$121:$BC$221,5,FALSE),IF(W$4="LNG",VLOOKUP($E58,'Inflated Bid Prices After Tax'!$AV$121:$BC$221,6,FALSE),IF(W$4="Bunker",VLOOKUP($E58,'Inflated Bid Prices After Tax'!$AV$121:$BC$221,7,FALSE),IF(W$4="LFO Diesel",VLOOKUP($E58,'Inflated Bid Prices After Tax'!$AV$121:$BC$221,8,FALSE),0)))))))</f>
        <v>0</v>
      </c>
      <c r="Y58" s="567">
        <f>IF($E58=0,0,IF(W$4="Hydro",HLOOKUP(W$4,'Inflated Bid Prices After Tax'!$B$224:$I$232,8,FALSE),IF(W$4="Solar",HLOOKUP(W$4,'Inflated Bid Prices After Tax'!$B$224:$I$232,8,FALSE),IF(W$4="Biomass",HLOOKUP(W$4,'Inflated Bid Prices After Tax'!$B$224:$I$232,8,FALSE),IF(W$4="Biodiesel",HLOOKUP(W$4,'Inflated Bid Prices After Tax'!$B$224:$I$232,8,FALSE),IF(W$4="LNG",HLOOKUP(W$4,'Inflated Bid Prices After Tax'!$B$224:$I$232,8,FALSE),IF(W$4="Bunker",HLOOKUP(W$4,'Inflated Bid Prices After Tax'!$B$224:$I$232,8,FALSE),IF(W$4="LFO Diesel",HLOOKUP(W$4,'Inflated Bid Prices After Tax'!$B$224:$I$232,8,FALSE),0))))))))</f>
        <v>0</v>
      </c>
      <c r="Z58" s="567">
        <f>IF($E58=0,0,IF(W$4="Hydro",HLOOKUP(W$4,'Inflated Bid Prices After Tax'!$B$234:$I$240,6,FALSE),IF(W$4="Solar",HLOOKUP(W$4,'Inflated Bid Prices After Tax'!$B$234:$I$240,6,FALSE),IF(W$4="Biomass",HLOOKUP(W$4,'Inflated Bid Prices After Tax'!$B$234:$I$240,6,FALSE),IF(W$4="Biodiesel",HLOOKUP(W$4,'Inflated Bid Prices After Tax'!$B$234:$I$240,6,FALSE),IF(W$4="LNG",HLOOKUP(W$4,'Inflated Bid Prices After Tax'!$B$234:$I$240,6,FALSE),IF(W$4="Bunker",HLOOKUP(W$4,'Inflated Bid Prices After Tax'!$B$234:$I$240,6,FALSE),IF(W$4="LFO Diesel",HLOOKUP(W$4,'Inflated Bid Prices After Tax'!$B$234:$I$240,6,FALSE),0))))))))</f>
        <v>0</v>
      </c>
      <c r="AA58" s="568">
        <f t="shared" si="31"/>
        <v>0</v>
      </c>
      <c r="AB58" s="139"/>
      <c r="AC58" s="686">
        <f>IF(AC$4="Hydro",VLOOKUP($F58,'Inflated Bid Prices After Tax'!$AV$15:$BC$115,2,FALSE),IF(AC$4="Solar",VLOOKUP($F58,'Inflated Bid Prices After Tax'!$AV$15:$BC$115,3,FALSE),IF(AC$4="Biomass",VLOOKUP($F58,'Inflated Bid Prices After Tax'!$AV$15:$BC$115,4,FALSE),IF(AC$4="Biodiesel",VLOOKUP($F58,'Inflated Bid Prices After Tax'!$AV$15:$BC$115,5,FALSE),IF(AC$4="LNG",VLOOKUP($F58,'Inflated Bid Prices After Tax'!$AV$15:$BC$115,6,FALSE),IF(AC$4="Bunker",VLOOKUP($F58,'Inflated Bid Prices After Tax'!$AV$15:$BC$115,7,FALSE),IF(AC$4="LFO Diesel",VLOOKUP($F58,'Inflated Bid Prices After Tax'!$AV$15:$BC$115,8,FALSE),0)))))))</f>
        <v>0</v>
      </c>
      <c r="AD58" s="687">
        <f>IF(AC$4="Hydro",VLOOKUP($F58,'Inflated Bid Prices After Tax'!$AV$121:$BC$221,2,FALSE),IF(AC$4="Solar",VLOOKUP($F58,'Inflated Bid Prices After Tax'!$AV$121:$BC$221,3,FALSE),IF(AC$4="Biomass",VLOOKUP($F58,'Inflated Bid Prices After Tax'!$AV$121:$BC$221,4,FALSE),IF(AC$4="Biodiesel",VLOOKUP($F58,'Inflated Bid Prices After Tax'!$AV$121:$BC$221,5,FALSE),IF(AC$4="LNG",VLOOKUP($F58,'Inflated Bid Prices After Tax'!$AV$121:$BC$221,6,FALSE),IF(AC$4="Bunker",VLOOKUP($F58,'Inflated Bid Prices After Tax'!$AV$121:$BC$221,7,FALSE),IF(AC$4="LFO Diesel",VLOOKUP($F58,'Inflated Bid Prices After Tax'!$AV$121:$BC$221,8,FALSE),0)))))))</f>
        <v>0</v>
      </c>
      <c r="AE58" s="687">
        <f>IF($F58=0,0,IF(AC$4="Hydro",HLOOKUP(AC$4,'Inflated Bid Prices After Tax'!$B$224:$I$232,8,FALSE),IF(AC$4="Solar",HLOOKUP(AC$4,'Inflated Bid Prices After Tax'!$B$224:$I$232,8,FALSE),IF(AC$4="Biomass",HLOOKUP(AC$4,'Inflated Bid Prices After Tax'!$B$224:$I$232,8,FALSE),IF(AC$4="Biodiesel",HLOOKUP(AC$4,'Inflated Bid Prices After Tax'!$B$224:$I$232,8,FALSE),IF(AC$4="LNG",HLOOKUP(AC$4,'Inflated Bid Prices After Tax'!$B$224:$I$232,8,FALSE),IF(AC$4="Bunker",HLOOKUP(AC$4,'Inflated Bid Prices After Tax'!$B$224:$I$232,8,FALSE),IF(AC$4="LFO Diesel",HLOOKUP(AC$4,'Inflated Bid Prices After Tax'!$B$224:$I$232,8,FALSE),0))))))))</f>
        <v>0</v>
      </c>
      <c r="AF58" s="687">
        <f>IF($F58=0,0,IF(AC$4="Hydro",HLOOKUP(AC$4,'Inflated Bid Prices After Tax'!$B$234:$I$240,6,FALSE),IF(AC$4="Solar",HLOOKUP(AC$4,'Inflated Bid Prices After Tax'!$B$234:$I$240,6,FALSE),IF(AC$4="Biomass",HLOOKUP(AC$4,'Inflated Bid Prices After Tax'!$B$234:$I$240,6,FALSE),IF(AC$4="Biodiesel",HLOOKUP(AC$4,'Inflated Bid Prices After Tax'!$B$234:$I$240,6,FALSE),IF(AC$4="LNG",HLOOKUP(AC$4,'Inflated Bid Prices After Tax'!$B$234:$I$240,6,FALSE),IF(AC$4="Bunker",HLOOKUP(AC$4,'Inflated Bid Prices After Tax'!$B$234:$I$240,6,FALSE),IF(AC$4="LFO Diesel",HLOOKUP(AC$4,'Inflated Bid Prices After Tax'!$B$234:$I$240,6,FALSE),0))))))))</f>
        <v>0</v>
      </c>
      <c r="AG58" s="688">
        <f t="shared" si="27"/>
        <v>0</v>
      </c>
      <c r="AH58" s="139"/>
      <c r="AI58" s="590">
        <f>IF(AI$4="Hydro",VLOOKUP($G58,'Inflated Bid Prices After Tax'!$AV$15:$BC$115,2,FALSE),IF(AI$4="Solar",VLOOKUP($G58,'Inflated Bid Prices After Tax'!$AV$15:$BC$115,3,FALSE),IF(AI$4="Biomass",VLOOKUP($G58,'Inflated Bid Prices After Tax'!$AV$15:$BC$115,4,FALSE),IF(AI$4="Biodiesel",VLOOKUP($G58,'Inflated Bid Prices After Tax'!$AV$15:$BC$115,5,FALSE),IF(AI$4="LNG",VLOOKUP($G58,'Inflated Bid Prices After Tax'!$AV$15:$BC$115,6,FALSE),IF(AI$4="Bunker",VLOOKUP($G58,'Inflated Bid Prices After Tax'!$AV$15:$BC$115,7,FALSE),IF(AI$4="LFO Diesel",VLOOKUP($G58,'Inflated Bid Prices After Tax'!$AV$15:$BC$115,8,FALSE),0)))))))</f>
        <v>0</v>
      </c>
      <c r="AJ58" s="591">
        <f>IF(AI$4="Hydro",VLOOKUP($G58,'Inflated Bid Prices After Tax'!$AV$121:$BC$221,2,FALSE),IF(AI$4="Solar",VLOOKUP($G58,'Inflated Bid Prices After Tax'!$AV$121:$BC$221,3,FALSE),IF(AI$4="Biomass",VLOOKUP($G58,'Inflated Bid Prices After Tax'!$AV$121:$BC$221,4,FALSE),IF(AI$4="Biodiesel",VLOOKUP($G58,'Inflated Bid Prices After Tax'!$AV$121:$BC$221,5,FALSE),IF(AI$4="LNG",VLOOKUP($G58,'Inflated Bid Prices After Tax'!$AV$121:$BC$221,6,FALSE),IF(AI$4="Bunker",VLOOKUP($G58,'Inflated Bid Prices After Tax'!$AV$121:$BC$221,7,FALSE),IF(AI$4="LFO Diesel",VLOOKUP($G58,'Inflated Bid Prices After Tax'!$AV$121:$BC$221,8,FALSE),0)))))))</f>
        <v>0</v>
      </c>
      <c r="AK58" s="591">
        <f>IF($G58=0,0,IF(AI$4="Hydro",HLOOKUP(AI$4,'Inflated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58" s="591">
        <f>IF($G58=0,0,IF(AI$4="Hydro",HLOOKUP(AI$4,'Inflated Bid Prices After Tax'!$B$234:$I$240,6,FALSE),IF(AI$4="Solar",HLOOKUP(AI$4,'Inflated Bid Prices After Tax'!$B$234:$I$240,6,FALSE),IF(AI$4="Biomass",HLOOKUP(AI$4,'Inflated Bid Prices After Tax'!$B$234:$I$240,6,FALSE),IF(AI$4="Biodiesel",HLOOKUP(AI$4,'Inflated Bid Prices After Tax'!$B$234:$I$240,6,FALSE),IF(AI$4="LNG",HLOOKUP(AI$4,'Inflated Bid Prices After Tax'!$B$234:$I$240,6,FALSE),IF(AI$4="Bunker",HLOOKUP(AI$4,'Inflated Bid Prices After Tax'!$B$234:$I$240,6,FALSE),IF(AI$4="LFO Diesel",HLOOKUP(AI$4,'Inflated Bid Prices After Tax'!$B$234:$I$240,6,FALSE),0))))))))</f>
        <v>0</v>
      </c>
      <c r="AM58" s="592">
        <f t="shared" si="32"/>
        <v>0</v>
      </c>
      <c r="AN58" s="139"/>
      <c r="AO58" s="598">
        <f>IF(AO$4="Hydro",VLOOKUP($H58,'Inflated Bid Prices After Tax'!$AV$15:$BC$115,2,FALSE),IF(AO$4="Solar",VLOOKUP($H58,'Inflated Bid Prices After Tax'!$AV$15:$BC$115,3,FALSE),IF(AO$4="Biomass",VLOOKUP($H58,'Inflated Bid Prices After Tax'!$AV$15:$BC$115,4,FALSE),IF(AO$4="Biodiesel",VLOOKUP($H58,'Inflated Bid Prices After Tax'!$AV$15:$BC$115,5,FALSE),IF(AO$4="LNG",VLOOKUP($H58,'Inflated Bid Prices After Tax'!$AV$15:$BC$115,6,FALSE),IF(AO$4="Bunker",VLOOKUP($H58,'Inflated Bid Prices After Tax'!$AV$15:$BC$115,7,FALSE),IF(AO$4="LFO Diesel",VLOOKUP($H58,'Inflated Bid Prices After Tax'!$AV$15:$BC$115,8,FALSE),0)))))))</f>
        <v>0</v>
      </c>
      <c r="AP58" s="309">
        <f>IF(AO$4="Hydro",VLOOKUP($H58,'Inflated Bid Prices After Tax'!$AV$121:$BC$221,2,FALSE),IF(AO$4="Solar",VLOOKUP($H58,'Inflated Bid Prices After Tax'!$AV$121:$BC$221,3,FALSE),IF(AO$4="Biomass",VLOOKUP($H58,'Inflated Bid Prices After Tax'!$AV$121:$BC$221,4,FALSE),IF(AO$4="Biodiesel",VLOOKUP($H58,'Inflated Bid Prices After Tax'!$AV$121:$BC$221,5,FALSE),IF(AO$4="LNG",VLOOKUP($H58,'Inflated Bid Prices After Tax'!$AV$121:$BC$221,6,FALSE),IF(AO$4="Bunker",VLOOKUP($H58,'Inflated Bid Prices After Tax'!$AV$121:$BC$221,7,FALSE),IF(AO$4="LFO Diesel",VLOOKUP($H58,'Inflated Bid Prices After Tax'!$AV$121:$BC$221,8,FALSE),0)))))))</f>
        <v>0</v>
      </c>
      <c r="AQ58" s="309">
        <f>IF($H58=0,0,IF(AO$4="Hydro",HLOOKUP(AO$4,'Inflated Bid Prices After Tax'!$B$224:$I$232,8,FALSE),IF(AO$4="Solar",HLOOKUP(AO$4,'Inflated Bid Prices After Tax'!$B$224:$I$232,8,FALSE),IF(AO$4="Biomass",HLOOKUP(AO$4,'Inflated Bid Prices After Tax'!$B$224:$I$232,8,FALSE),IF(AO$4="Biodiesel",HLOOKUP(AO$4,'Inflated Bid Prices After Tax'!$B$224:$I$232,8,FALSE),IF(AO$4="LNG",HLOOKUP(AO$4,'Inflated Bid Prices After Tax'!$B$224:$I$232,8,FALSE),IF(AO$4="Bunker",HLOOKUP(AO$4,'Inflated Bid Prices After Tax'!$B$224:$I$232,8,FALSE),IF(AO$4="LFO Diesel",HLOOKUP(AO$4,'Inflated Bid Prices After Tax'!$B$224:$I$232,8,FALSE),0))))))))</f>
        <v>0</v>
      </c>
      <c r="AR58" s="309">
        <f>IF($H58=0,0,IF(AO$4="Hydro",HLOOKUP(AO$4,'Inflated Bid Prices After Tax'!$B$234:$I$240,6,FALSE),IF(AO$4="Solar",HLOOKUP(AO$4,'Inflated Bid Prices After Tax'!$B$234:$I$240,6,FALSE),IF(AO$4="Biomass",HLOOKUP(AO$4,'Inflated Bid Prices After Tax'!$B$234:$I$240,6,FALSE),IF(AO$4="Biodiesel",HLOOKUP(AO$4,'Inflated Bid Prices After Tax'!$B$234:$I$240,6,FALSE),IF(AO$4="LNG",HLOOKUP(AO$4,'Inflated Bid Prices After Tax'!$B$234:$I$240,6,FALSE),IF(AO$4="Bunker",HLOOKUP(AO$4,'Inflated Bid Prices After Tax'!$B$234:$I$240,6,FALSE),IF(AO$4="LFO Diesel",HLOOKUP(AO$4,'Inflated Bid Prices After Tax'!$B$234:$I$240,6,FALSE),0))))))))</f>
        <v>0</v>
      </c>
      <c r="AS58" s="298">
        <f t="shared" si="33"/>
        <v>0</v>
      </c>
      <c r="AT58" s="139"/>
      <c r="AU58" s="606">
        <f>IF(AU$4="Hydro",VLOOKUP($I58,'Inflated Bid Prices After Tax'!$AV$15:$BC$115,2,FALSE),IF(AU$4="Solar",VLOOKUP($I58,'Inflated Bid Prices After Tax'!$AV$15:$BC$115,3,FALSE),IF(AU$4="Biomass",VLOOKUP($I58,'Inflated Bid Prices After Tax'!$AV$15:$BC$115,4,FALSE),IF(AU$4="Biodiesel",VLOOKUP($I58,'Inflated Bid Prices After Tax'!$AV$15:$BC$115,5,FALSE),IF(AU$4="LNG",VLOOKUP($I58,'Inflated Bid Prices After Tax'!$AV$15:$BC$115,6,FALSE),IF(AU$4="Bunker",VLOOKUP($I58,'Inflated Bid Prices After Tax'!$AV$15:$BC$115,7,FALSE),IF(AU$4="LFO Diesel",VLOOKUP($I58,'Inflated Bid Prices After Tax'!$AV$15:$BC$115,8,FALSE),0)))))))</f>
        <v>0</v>
      </c>
      <c r="AV58" s="607">
        <f>IF(AU$4="Hydro",VLOOKUP($I58,'Inflated Bid Prices After Tax'!$AV$121:$BC$221,2,FALSE),IF(AU$4="Solar",VLOOKUP($I58,'Inflated Bid Prices After Tax'!$AV$121:$BC$221,3,FALSE),IF(AU$4="Biomass",VLOOKUP($I58,'Inflated Bid Prices After Tax'!$AV$121:$BC$221,4,FALSE),IF(AU$4="Biodiesel",VLOOKUP($I58,'Inflated Bid Prices After Tax'!$AV$121:$BC$221,5,FALSE),IF(AU$4="LNG",VLOOKUP($I58,'Inflated Bid Prices After Tax'!$AV$121:$BC$221,6,FALSE),IF(AU$4="Bunker",VLOOKUP($I58,'Inflated Bid Prices After Tax'!$AV$121:$BC$221,7,FALSE),IF(AU$4="LFO Diesel",VLOOKUP($I58,'Inflated Bid Prices After Tax'!$AV$121:$BC$221,8,FALSE),0)))))))</f>
        <v>0</v>
      </c>
      <c r="AW58" s="607">
        <f>IF($I58=0,0,IF(AU$4="Hydro",HLOOKUP(AU$4,'Inflated Bid Prices After Tax'!$B$224:$I$232,8,FALSE),IF(AU$4="Solar",HLOOKUP(AU$4,'Inflated Bid Prices After Tax'!$B$224:$I$232,8,FALSE),IF(AU$4="Biomass",HLOOKUP(AU$4,'Inflated Bid Prices After Tax'!$B$224:$I$232,8,FALSE),IF(AU$4="Biodiesel",HLOOKUP(AU$4,'Inflated Bid Prices After Tax'!$B$224:$I$232,8,FALSE),IF(AU$4="LNG",HLOOKUP(AU$4,'Inflated Bid Prices After Tax'!$B$224:$I$232,8,FALSE),IF(AU$4="Bunker",HLOOKUP(AU$4,'Inflated Bid Prices After Tax'!$B$224:$I$232,8,FALSE),IF(AU$4="LFO Diesel",HLOOKUP(AU$4,'Inflated Bid Prices After Tax'!$B$224:$I$232,8,FALSE),0))))))))</f>
        <v>0</v>
      </c>
      <c r="AX58" s="607">
        <f>IF($I58=0,0,IF(AU$4="Hydro",HLOOKUP(AU$4,'Inflated Bid Prices After Tax'!$B$234:$I$240,6,FALSE),IF(AU$4="Solar",HLOOKUP(AU$4,'Inflated Bid Prices After Tax'!$B$234:$I$240,6,FALSE),IF(AU$4="Biomass",HLOOKUP(AU$4,'Inflated Bid Prices After Tax'!$B$234:$I$240,6,FALSE),IF(AU$4="Biodiesel",HLOOKUP(AU$4,'Inflated Bid Prices After Tax'!$B$234:$I$240,6,FALSE),IF(AU$4="LNG",HLOOKUP(AU$4,'Inflated Bid Prices After Tax'!$B$234:$I$240,6,FALSE),IF(AU$4="Bunker",HLOOKUP(AU$4,'Inflated Bid Prices After Tax'!$B$234:$I$240,6,FALSE),IF(AU$4="LFO Diesel",HLOOKUP(AU$4,'Inflated Bid Prices After Tax'!$B$234:$I$240,6,FALSE),0))))))))</f>
        <v>0</v>
      </c>
      <c r="AY58" s="608">
        <f t="shared" si="34"/>
        <v>0</v>
      </c>
      <c r="AZ58" s="139"/>
      <c r="BA58" s="106"/>
      <c r="BB58" s="648" t="s">
        <v>45</v>
      </c>
      <c r="BC58" s="659">
        <f>IF(C58=0,O58,O58*'Available Energy and Dispatch'!N70*1000)</f>
        <v>0</v>
      </c>
      <c r="BD58" s="659">
        <f>IF(D58=0,U58,U58*'Available Energy and Dispatch'!O70*1000)</f>
        <v>0</v>
      </c>
      <c r="BE58" s="659">
        <f>IF(E58=0,AA58,AA58*'Available Energy and Dispatch'!P70*1000)</f>
        <v>0</v>
      </c>
      <c r="BF58" s="659">
        <f>IF(F58=0,AG58,AG58*'Available Energy and Dispatch'!Q70*1000)</f>
        <v>0</v>
      </c>
      <c r="BG58" s="659">
        <f>IF(G58=0,AM58,AM58*'Available Energy and Dispatch'!R70*1000)</f>
        <v>0</v>
      </c>
      <c r="BH58" s="659">
        <f>IF(H58=0,AS58,AS58*'Available Energy and Dispatch'!S70*1000)</f>
        <v>0</v>
      </c>
      <c r="BI58" s="659">
        <f>IF(I58=0,AY58,AY58*'Available Energy and Dispatch'!T70*1000)</f>
        <v>0</v>
      </c>
      <c r="BJ58" s="665">
        <f t="shared" si="28"/>
        <v>0</v>
      </c>
      <c r="BK58" s="655"/>
    </row>
    <row r="59" spans="2:63" x14ac:dyDescent="0.25">
      <c r="B59" s="530" t="s">
        <v>46</v>
      </c>
      <c r="C59" s="523">
        <f>ROUND(IFERROR(('Available Energy and Dispatch'!N71/((IF(C$5="Solar",(SUMIFS('Dependable Capacity'!$F$9:$F$14,'Dependable Capacity'!$C$9:$C$14,$B$50)*'Available Energy and Dispatch'!$C71),HLOOKUP(C$5,'Dependable Capacity'!$I$3:$P$9,6,FALSE)*'Available Energy and Dispatch'!$C71))))/C$6,0),2)</f>
        <v>0</v>
      </c>
      <c r="D59" s="523">
        <f>ROUND(IFERROR(('Available Energy and Dispatch'!O71/((IF(D$5="Solar",(SUMIFS('Dependable Capacity'!$F$9:$F$14,'Dependable Capacity'!$C$9:$C$14,$B$50)*'Available Energy and Dispatch'!$C71),HLOOKUP(D$5,'Dependable Capacity'!$I$3:$P$9,6,FALSE)*'Available Energy and Dispatch'!$C71))))/D$6,0),2)</f>
        <v>0</v>
      </c>
      <c r="E59" s="523">
        <f>ROUND(IFERROR(('Available Energy and Dispatch'!P71/((IF(E$5="Solar",(SUMIFS('Dependable Capacity'!$F$9:$F$14,'Dependable Capacity'!$C$9:$C$14,$B$50)*'Available Energy and Dispatch'!$C71),HLOOKUP(E$5,'Dependable Capacity'!$I$3:$P$9,6,FALSE)*'Available Energy and Dispatch'!$C71))))/E$6,0),2)</f>
        <v>0</v>
      </c>
      <c r="F59" s="523">
        <f>ROUND(IFERROR(('Available Energy and Dispatch'!Q71/((IF(F$5="Solar",(SUMIFS('Dependable Capacity'!$F$9:$F$14,'Dependable Capacity'!$C$9:$C$14,$B$50)*'Available Energy and Dispatch'!$C71),HLOOKUP(F$5,'Dependable Capacity'!$I$3:$P$9,6,FALSE)*'Available Energy and Dispatch'!$C71))))/F$6,0),2)</f>
        <v>0</v>
      </c>
      <c r="G59" s="523">
        <f>ROUND(IFERROR(('Available Energy and Dispatch'!R71/((IF(G$5="Solar",(SUMIFS('Dependable Capacity'!$F$9:$F$14,'Dependable Capacity'!$C$9:$C$14,$B$50)*'Available Energy and Dispatch'!$C71),HLOOKUP(G$5,'Dependable Capacity'!$I$3:$P$9,6,FALSE)*'Available Energy and Dispatch'!$C71))))/G$6,0),2)</f>
        <v>0</v>
      </c>
      <c r="H59" s="523">
        <f>ROUND(IFERROR(('Available Energy and Dispatch'!S71/((IF(H$5="Solar",(SUMIFS('Dependable Capacity'!$F$9:$F$14,'Dependable Capacity'!$C$9:$C$14,$B$50)*'Available Energy and Dispatch'!$C71),HLOOKUP(H$5,'Dependable Capacity'!$I$3:$P$9,6,FALSE)*'Available Energy and Dispatch'!$C71))))/H$6,0),2)</f>
        <v>0</v>
      </c>
      <c r="I59" s="524">
        <f>ROUND(IFERROR(('Available Energy and Dispatch'!T71/((IF(I$5="Solar",(SUMIFS('Dependable Capacity'!$F$9:$F$14,'Dependable Capacity'!$C$9:$C$14,$B$50)*'Available Energy and Dispatch'!$C71),HLOOKUP(I$5,'Dependable Capacity'!$I$3:$P$9,6,FALSE)*'Available Energy and Dispatch'!$C71))))/I$6,0),2)</f>
        <v>0</v>
      </c>
      <c r="J59" s="106"/>
      <c r="K59" s="542">
        <f>IF(K$4="Hydro",VLOOKUP($C59,'Inflated Bid Prices After Tax'!$AV$15:$BC$115,2,FALSE),IF(K$4="Solar",VLOOKUP($C59,'Inflated Bid Prices After Tax'!$AV$15:$BC$115,3,FALSE),IF(K$4="Biomass",VLOOKUP($C59,'Inflated Bid Prices After Tax'!$AV$15:$BC$115,4,FALSE),IF(K$4="Biodiesel",VLOOKUP($C59,'Inflated Bid Prices After Tax'!$AV$15:$BC$115,5,FALSE),IF(K$4="LNG",VLOOKUP($C59,'Inflated Bid Prices After Tax'!$AV$15:$BC$115,6,FALSE),IF(K$4="Bunker",VLOOKUP($C59,'Inflated Bid Prices After Tax'!$AV$15:$BC$115,7,FALSE),IF(K$4="LFO Diesel",VLOOKUP($C59,'Inflated Bid Prices After Tax'!$AV$15:$BC$115,8,FALSE),0)))))))</f>
        <v>0</v>
      </c>
      <c r="L59" s="543">
        <f>IF(K$4="Hydro",VLOOKUP($C59,'Inflated Bid Prices After Tax'!$AV$121:$BC$221,2,FALSE),IF(K$4="Solar",VLOOKUP($C59,'Inflated Bid Prices After Tax'!$AV$121:$BC$221,3,FALSE),IF(K$4="Biomass",VLOOKUP($C59,'Inflated Bid Prices After Tax'!$AV$121:$BC$221,4,FALSE),IF(K$4="Biodiesel",VLOOKUP($C59,'Inflated Bid Prices After Tax'!$AV$121:$BC$221,5,FALSE),IF(K$4="LNG",VLOOKUP($C59,'Inflated Bid Prices After Tax'!$AV$121:$BC$221,6,FALSE),IF(K$4="Bunker",VLOOKUP($C59,'Inflated Bid Prices After Tax'!$AV$121:$BC$221,7,FALSE),IF(K$4="LFO Diesel",VLOOKUP($C59,'Inflated Bid Prices After Tax'!$AV$121:$BC$221,8,FALSE),0)))))))</f>
        <v>0</v>
      </c>
      <c r="M59" s="543">
        <f>IF($C59=0,0,IF(K$4="Hydro",HLOOKUP(K$4,'Inflated Bid Prices After Tax'!$B$224:$I$232,8,FALSE),IF(K$4="Solar",HLOOKUP(K$4,'Inflated Bid Prices After Tax'!$B$224:$I$232,8,FALSE),IF(K$4="Biomass",HLOOKUP(K$4,'Inflated Bid Prices After Tax'!$B$224:$I$232,8,FALSE),IF(K$4="Biodiesel",HLOOKUP(K$4,'Inflated Bid Prices After Tax'!$B$224:$I$232,8,FALSE),IF(K$4="LNG",HLOOKUP(K$4,'Inflated Bid Prices After Tax'!$B$224:$I$232,8,FALSE),IF(K$4="Bunker",HLOOKUP(K$4,'Inflated Bid Prices After Tax'!$B$224:$I$232,8,FALSE),IF(K$4="LFO Diesel",HLOOKUP(K$4,'Inflated Bid Prices After Tax'!$B$224:$I$232,8,FALSE),0))))))))</f>
        <v>0</v>
      </c>
      <c r="N59" s="543">
        <f>IF($C59=0,0,IF(K$4="Hydro",HLOOKUP(K$4,'Inflated Bid Prices After Tax'!$B$234:$I$240,6,FALSE),IF(K$4="Solar",HLOOKUP(K$4,'Inflated Bid Prices After Tax'!$B$234:$I$240,6,FALSE),IF(K$4="Biomass",HLOOKUP(K$4,'Inflated Bid Prices After Tax'!$B$234:$I$240,6,FALSE),IF(K$4="Biodiesel",HLOOKUP(K$4,'Inflated Bid Prices After Tax'!$B$234:$I$240,6,FALSE),IF(K$4="LNG",HLOOKUP(K$4,'Inflated Bid Prices After Tax'!$B$234:$I$240,6,FALSE),IF(K$4="Bunker",HLOOKUP(K$4,'Inflated Bid Prices After Tax'!$B$234:$I$240,6,FALSE),IF(K$4="LFO Diesel",HLOOKUP(K$4,'Inflated Bid Prices After Tax'!$B$234:$I$240,6,FALSE),0))))))))</f>
        <v>0</v>
      </c>
      <c r="O59" s="544">
        <f t="shared" si="29"/>
        <v>0</v>
      </c>
      <c r="P59" s="139"/>
      <c r="Q59" s="606">
        <f>IF($D59=0,0,'Inflated Bid Prices After Tax'!$AX$15)</f>
        <v>0</v>
      </c>
      <c r="R59" s="607">
        <f>IF($D59=0,0,'Inflated Bid Prices After Tax'!$AX$121)</f>
        <v>0</v>
      </c>
      <c r="S59" s="607">
        <f>IF($D59=0,0,IF(Q$4="Hydro",HLOOKUP(Q$4,'Inflated Bid Prices After Tax'!$B$224:$I$232,8,FALSE),IF(Q$4="Solar",HLOOKUP(Q$4,'Inflated Bid Prices After Tax'!$B$224:$I$232,8,FALSE),IF(Q$4="Biomass",HLOOKUP(Q$4,'Inflated Bid Prices After Tax'!$B$224:$I$232,8,FALSE),IF(Q$4="Biodiesel",HLOOKUP(Q$4,'Inflated Bid Prices After Tax'!$B$224:$I$232,8,FALSE),IF(Q$4="LNG",HLOOKUP(Q$4,'Inflated Bid Prices After Tax'!$B$224:$I$232,8,FALSE),IF(Q$4="Bunker",HLOOKUP(Q$4,'Inflated Bid Prices After Tax'!$B$224:$I$232,8,FALSE),IF(Q$4="LFO Diesel",HLOOKUP(Q$4,'Inflated Bid Prices After Tax'!$B$224:$I$232,8,FALSE),0))))))))</f>
        <v>0</v>
      </c>
      <c r="T59" s="607">
        <f>IF($D59=0,0,IF(Q$4="Hydro",HLOOKUP(Q$4,'Inflated Bid Prices After Tax'!$B$234:$I$240,6,FALSE),IF(Q$4="Solar",HLOOKUP(Q$4,'Inflated Bid Prices After Tax'!$B$234:$I$240,6,FALSE),IF(Q$4="Biomass",HLOOKUP(Q$4,'Inflated Bid Prices After Tax'!$B$234:$I$240,6,FALSE),IF(Q$4="Biodiesel",HLOOKUP(Q$4,'Inflated Bid Prices After Tax'!$B$234:$I$240,6,FALSE),IF(Q$4="LNG",HLOOKUP(Q$4,'Inflated Bid Prices After Tax'!$B$234:$I$240,6,FALSE),IF(Q$4="Bunker",HLOOKUP(Q$4,'Inflated Bid Prices After Tax'!$B$234:$I$240,6,FALSE),IF(Q$4="LFO Diesel",HLOOKUP(Q$4,'Inflated Bid Prices After Tax'!$B$234:$I$240,6,FALSE),0))))))))</f>
        <v>0</v>
      </c>
      <c r="U59" s="608">
        <f t="shared" si="30"/>
        <v>0</v>
      </c>
      <c r="V59" s="139"/>
      <c r="W59" s="566">
        <f>IF(W$4="Hydro",VLOOKUP($E59,'Inflated Bid Prices After Tax'!$AV$15:$BC$115,2,FALSE),IF(W$4="Solar",VLOOKUP($E59,'Inflated Bid Prices After Tax'!$AV$15:$BC$115,3,FALSE),IF(W$4="Biomass",VLOOKUP($E59,'Inflated Bid Prices After Tax'!$AV$15:$BC$115,4,FALSE),IF(W$4="Biodiesel",VLOOKUP($E59,'Inflated Bid Prices After Tax'!$AV$15:$BC$115,5,FALSE),IF(W$4="LNG",VLOOKUP($E59,'Inflated Bid Prices After Tax'!$AV$15:$BC$115,6,FALSE),IF(W$4="Bunker",VLOOKUP($E59,'Inflated Bid Prices After Tax'!$AV$15:$BC$115,7,FALSE),IF(W$4="LFO Diesel",VLOOKUP($E59,'Inflated Bid Prices After Tax'!$AV$15:$BC$115,8,FALSE),0)))))))</f>
        <v>0</v>
      </c>
      <c r="X59" s="567">
        <f>IF(W$4="Hydro",VLOOKUP($E59,'Inflated Bid Prices After Tax'!$AV$121:$BC$221,2,FALSE),IF(W$4="Solar",VLOOKUP($E59,'Inflated Bid Prices After Tax'!$AV$121:$BC$221,3,FALSE),IF(W$4="Biomass",VLOOKUP($E59,'Inflated Bid Prices After Tax'!$AV$121:$BC$221,4,FALSE),IF(W$4="Biodiesel",VLOOKUP($E59,'Inflated Bid Prices After Tax'!$AV$121:$BC$221,5,FALSE),IF(W$4="LNG",VLOOKUP($E59,'Inflated Bid Prices After Tax'!$AV$121:$BC$221,6,FALSE),IF(W$4="Bunker",VLOOKUP($E59,'Inflated Bid Prices After Tax'!$AV$121:$BC$221,7,FALSE),IF(W$4="LFO Diesel",VLOOKUP($E59,'Inflated Bid Prices After Tax'!$AV$121:$BC$221,8,FALSE),0)))))))</f>
        <v>0</v>
      </c>
      <c r="Y59" s="567">
        <f>IF($E59=0,0,IF(W$4="Hydro",HLOOKUP(W$4,'Inflated Bid Prices After Tax'!$B$224:$I$232,8,FALSE),IF(W$4="Solar",HLOOKUP(W$4,'Inflated Bid Prices After Tax'!$B$224:$I$232,8,FALSE),IF(W$4="Biomass",HLOOKUP(W$4,'Inflated Bid Prices After Tax'!$B$224:$I$232,8,FALSE),IF(W$4="Biodiesel",HLOOKUP(W$4,'Inflated Bid Prices After Tax'!$B$224:$I$232,8,FALSE),IF(W$4="LNG",HLOOKUP(W$4,'Inflated Bid Prices After Tax'!$B$224:$I$232,8,FALSE),IF(W$4="Bunker",HLOOKUP(W$4,'Inflated Bid Prices After Tax'!$B$224:$I$232,8,FALSE),IF(W$4="LFO Diesel",HLOOKUP(W$4,'Inflated Bid Prices After Tax'!$B$224:$I$232,8,FALSE),0))))))))</f>
        <v>0</v>
      </c>
      <c r="Z59" s="567">
        <f>IF($E59=0,0,IF(W$4="Hydro",HLOOKUP(W$4,'Inflated Bid Prices After Tax'!$B$234:$I$240,6,FALSE),IF(W$4="Solar",HLOOKUP(W$4,'Inflated Bid Prices After Tax'!$B$234:$I$240,6,FALSE),IF(W$4="Biomass",HLOOKUP(W$4,'Inflated Bid Prices After Tax'!$B$234:$I$240,6,FALSE),IF(W$4="Biodiesel",HLOOKUP(W$4,'Inflated Bid Prices After Tax'!$B$234:$I$240,6,FALSE),IF(W$4="LNG",HLOOKUP(W$4,'Inflated Bid Prices After Tax'!$B$234:$I$240,6,FALSE),IF(W$4="Bunker",HLOOKUP(W$4,'Inflated Bid Prices After Tax'!$B$234:$I$240,6,FALSE),IF(W$4="LFO Diesel",HLOOKUP(W$4,'Inflated Bid Prices After Tax'!$B$234:$I$240,6,FALSE),0))))))))</f>
        <v>0</v>
      </c>
      <c r="AA59" s="568">
        <f t="shared" si="31"/>
        <v>0</v>
      </c>
      <c r="AB59" s="139"/>
      <c r="AC59" s="686">
        <f>IF(AC$4="Hydro",VLOOKUP($F59,'Inflated Bid Prices After Tax'!$AV$15:$BC$115,2,FALSE),IF(AC$4="Solar",VLOOKUP($F59,'Inflated Bid Prices After Tax'!$AV$15:$BC$115,3,FALSE),IF(AC$4="Biomass",VLOOKUP($F59,'Inflated Bid Prices After Tax'!$AV$15:$BC$115,4,FALSE),IF(AC$4="Biodiesel",VLOOKUP($F59,'Inflated Bid Prices After Tax'!$AV$15:$BC$115,5,FALSE),IF(AC$4="LNG",VLOOKUP($F59,'Inflated Bid Prices After Tax'!$AV$15:$BC$115,6,FALSE),IF(AC$4="Bunker",VLOOKUP($F59,'Inflated Bid Prices After Tax'!$AV$15:$BC$115,7,FALSE),IF(AC$4="LFO Diesel",VLOOKUP($F59,'Inflated Bid Prices After Tax'!$AV$15:$BC$115,8,FALSE),0)))))))</f>
        <v>0</v>
      </c>
      <c r="AD59" s="687">
        <f>IF(AC$4="Hydro",VLOOKUP($F59,'Inflated Bid Prices After Tax'!$AV$121:$BC$221,2,FALSE),IF(AC$4="Solar",VLOOKUP($F59,'Inflated Bid Prices After Tax'!$AV$121:$BC$221,3,FALSE),IF(AC$4="Biomass",VLOOKUP($F59,'Inflated Bid Prices After Tax'!$AV$121:$BC$221,4,FALSE),IF(AC$4="Biodiesel",VLOOKUP($F59,'Inflated Bid Prices After Tax'!$AV$121:$BC$221,5,FALSE),IF(AC$4="LNG",VLOOKUP($F59,'Inflated Bid Prices After Tax'!$AV$121:$BC$221,6,FALSE),IF(AC$4="Bunker",VLOOKUP($F59,'Inflated Bid Prices After Tax'!$AV$121:$BC$221,7,FALSE),IF(AC$4="LFO Diesel",VLOOKUP($F59,'Inflated Bid Prices After Tax'!$AV$121:$BC$221,8,FALSE),0)))))))</f>
        <v>0</v>
      </c>
      <c r="AE59" s="687">
        <f>IF($F59=0,0,IF(AC$4="Hydro",HLOOKUP(AC$4,'Inflated Bid Prices After Tax'!$B$224:$I$232,8,FALSE),IF(AC$4="Solar",HLOOKUP(AC$4,'Inflated Bid Prices After Tax'!$B$224:$I$232,8,FALSE),IF(AC$4="Biomass",HLOOKUP(AC$4,'Inflated Bid Prices After Tax'!$B$224:$I$232,8,FALSE),IF(AC$4="Biodiesel",HLOOKUP(AC$4,'Inflated Bid Prices After Tax'!$B$224:$I$232,8,FALSE),IF(AC$4="LNG",HLOOKUP(AC$4,'Inflated Bid Prices After Tax'!$B$224:$I$232,8,FALSE),IF(AC$4="Bunker",HLOOKUP(AC$4,'Inflated Bid Prices After Tax'!$B$224:$I$232,8,FALSE),IF(AC$4="LFO Diesel",HLOOKUP(AC$4,'Inflated Bid Prices After Tax'!$B$224:$I$232,8,FALSE),0))))))))</f>
        <v>0</v>
      </c>
      <c r="AF59" s="687">
        <f>IF($F59=0,0,IF(AC$4="Hydro",HLOOKUP(AC$4,'Inflated Bid Prices After Tax'!$B$234:$I$240,6,FALSE),IF(AC$4="Solar",HLOOKUP(AC$4,'Inflated Bid Prices After Tax'!$B$234:$I$240,6,FALSE),IF(AC$4="Biomass",HLOOKUP(AC$4,'Inflated Bid Prices After Tax'!$B$234:$I$240,6,FALSE),IF(AC$4="Biodiesel",HLOOKUP(AC$4,'Inflated Bid Prices After Tax'!$B$234:$I$240,6,FALSE),IF(AC$4="LNG",HLOOKUP(AC$4,'Inflated Bid Prices After Tax'!$B$234:$I$240,6,FALSE),IF(AC$4="Bunker",HLOOKUP(AC$4,'Inflated Bid Prices After Tax'!$B$234:$I$240,6,FALSE),IF(AC$4="LFO Diesel",HLOOKUP(AC$4,'Inflated Bid Prices After Tax'!$B$234:$I$240,6,FALSE),0))))))))</f>
        <v>0</v>
      </c>
      <c r="AG59" s="688">
        <f t="shared" si="27"/>
        <v>0</v>
      </c>
      <c r="AH59" s="139"/>
      <c r="AI59" s="590">
        <f>IF(AI$4="Hydro",VLOOKUP($G59,'Inflated Bid Prices After Tax'!$AV$15:$BC$115,2,FALSE),IF(AI$4="Solar",VLOOKUP($G59,'Inflated Bid Prices After Tax'!$AV$15:$BC$115,3,FALSE),IF(AI$4="Biomass",VLOOKUP($G59,'Inflated Bid Prices After Tax'!$AV$15:$BC$115,4,FALSE),IF(AI$4="Biodiesel",VLOOKUP($G59,'Inflated Bid Prices After Tax'!$AV$15:$BC$115,5,FALSE),IF(AI$4="LNG",VLOOKUP($G59,'Inflated Bid Prices After Tax'!$AV$15:$BC$115,6,FALSE),IF(AI$4="Bunker",VLOOKUP($G59,'Inflated Bid Prices After Tax'!$AV$15:$BC$115,7,FALSE),IF(AI$4="LFO Diesel",VLOOKUP($G59,'Inflated Bid Prices After Tax'!$AV$15:$BC$115,8,FALSE),0)))))))</f>
        <v>0</v>
      </c>
      <c r="AJ59" s="591">
        <f>IF(AI$4="Hydro",VLOOKUP($G59,'Inflated Bid Prices After Tax'!$AV$121:$BC$221,2,FALSE),IF(AI$4="Solar",VLOOKUP($G59,'Inflated Bid Prices After Tax'!$AV$121:$BC$221,3,FALSE),IF(AI$4="Biomass",VLOOKUP($G59,'Inflated Bid Prices After Tax'!$AV$121:$BC$221,4,FALSE),IF(AI$4="Biodiesel",VLOOKUP($G59,'Inflated Bid Prices After Tax'!$AV$121:$BC$221,5,FALSE),IF(AI$4="LNG",VLOOKUP($G59,'Inflated Bid Prices After Tax'!$AV$121:$BC$221,6,FALSE),IF(AI$4="Bunker",VLOOKUP($G59,'Inflated Bid Prices After Tax'!$AV$121:$BC$221,7,FALSE),IF(AI$4="LFO Diesel",VLOOKUP($G59,'Inflated Bid Prices After Tax'!$AV$121:$BC$221,8,FALSE),0)))))))</f>
        <v>0</v>
      </c>
      <c r="AK59" s="591">
        <f>IF($G59=0,0,IF(AI$4="Hydro",HLOOKUP(AI$4,'Inflated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59" s="591">
        <f>IF($G59=0,0,IF(AI$4="Hydro",HLOOKUP(AI$4,'Inflated Bid Prices After Tax'!$B$234:$I$240,6,FALSE),IF(AI$4="Solar",HLOOKUP(AI$4,'Inflated Bid Prices After Tax'!$B$234:$I$240,6,FALSE),IF(AI$4="Biomass",HLOOKUP(AI$4,'Inflated Bid Prices After Tax'!$B$234:$I$240,6,FALSE),IF(AI$4="Biodiesel",HLOOKUP(AI$4,'Inflated Bid Prices After Tax'!$B$234:$I$240,6,FALSE),IF(AI$4="LNG",HLOOKUP(AI$4,'Inflated Bid Prices After Tax'!$B$234:$I$240,6,FALSE),IF(AI$4="Bunker",HLOOKUP(AI$4,'Inflated Bid Prices After Tax'!$B$234:$I$240,6,FALSE),IF(AI$4="LFO Diesel",HLOOKUP(AI$4,'Inflated Bid Prices After Tax'!$B$234:$I$240,6,FALSE),0))))))))</f>
        <v>0</v>
      </c>
      <c r="AM59" s="592">
        <f t="shared" si="32"/>
        <v>0</v>
      </c>
      <c r="AN59" s="139"/>
      <c r="AO59" s="598">
        <f>IF(AO$4="Hydro",VLOOKUP($H59,'Inflated Bid Prices After Tax'!$AV$15:$BC$115,2,FALSE),IF(AO$4="Solar",VLOOKUP($H59,'Inflated Bid Prices After Tax'!$AV$15:$BC$115,3,FALSE),IF(AO$4="Biomass",VLOOKUP($H59,'Inflated Bid Prices After Tax'!$AV$15:$BC$115,4,FALSE),IF(AO$4="Biodiesel",VLOOKUP($H59,'Inflated Bid Prices After Tax'!$AV$15:$BC$115,5,FALSE),IF(AO$4="LNG",VLOOKUP($H59,'Inflated Bid Prices After Tax'!$AV$15:$BC$115,6,FALSE),IF(AO$4="Bunker",VLOOKUP($H59,'Inflated Bid Prices After Tax'!$AV$15:$BC$115,7,FALSE),IF(AO$4="LFO Diesel",VLOOKUP($H59,'Inflated Bid Prices After Tax'!$AV$15:$BC$115,8,FALSE),0)))))))</f>
        <v>0</v>
      </c>
      <c r="AP59" s="309">
        <f>IF(AO$4="Hydro",VLOOKUP($H59,'Inflated Bid Prices After Tax'!$AV$121:$BC$221,2,FALSE),IF(AO$4="Solar",VLOOKUP($H59,'Inflated Bid Prices After Tax'!$AV$121:$BC$221,3,FALSE),IF(AO$4="Biomass",VLOOKUP($H59,'Inflated Bid Prices After Tax'!$AV$121:$BC$221,4,FALSE),IF(AO$4="Biodiesel",VLOOKUP($H59,'Inflated Bid Prices After Tax'!$AV$121:$BC$221,5,FALSE),IF(AO$4="LNG",VLOOKUP($H59,'Inflated Bid Prices After Tax'!$AV$121:$BC$221,6,FALSE),IF(AO$4="Bunker",VLOOKUP($H59,'Inflated Bid Prices After Tax'!$AV$121:$BC$221,7,FALSE),IF(AO$4="LFO Diesel",VLOOKUP($H59,'Inflated Bid Prices After Tax'!$AV$121:$BC$221,8,FALSE),0)))))))</f>
        <v>0</v>
      </c>
      <c r="AQ59" s="309">
        <f>IF($H59=0,0,IF(AO$4="Hydro",HLOOKUP(AO$4,'Inflated Bid Prices After Tax'!$B$224:$I$232,8,FALSE),IF(AO$4="Solar",HLOOKUP(AO$4,'Inflated Bid Prices After Tax'!$B$224:$I$232,8,FALSE),IF(AO$4="Biomass",HLOOKUP(AO$4,'Inflated Bid Prices After Tax'!$B$224:$I$232,8,FALSE),IF(AO$4="Biodiesel",HLOOKUP(AO$4,'Inflated Bid Prices After Tax'!$B$224:$I$232,8,FALSE),IF(AO$4="LNG",HLOOKUP(AO$4,'Inflated Bid Prices After Tax'!$B$224:$I$232,8,FALSE),IF(AO$4="Bunker",HLOOKUP(AO$4,'Inflated Bid Prices After Tax'!$B$224:$I$232,8,FALSE),IF(AO$4="LFO Diesel",HLOOKUP(AO$4,'Inflated Bid Prices After Tax'!$B$224:$I$232,8,FALSE),0))))))))</f>
        <v>0</v>
      </c>
      <c r="AR59" s="309">
        <f>IF($H59=0,0,IF(AO$4="Hydro",HLOOKUP(AO$4,'Inflated Bid Prices After Tax'!$B$234:$I$240,6,FALSE),IF(AO$4="Solar",HLOOKUP(AO$4,'Inflated Bid Prices After Tax'!$B$234:$I$240,6,FALSE),IF(AO$4="Biomass",HLOOKUP(AO$4,'Inflated Bid Prices After Tax'!$B$234:$I$240,6,FALSE),IF(AO$4="Biodiesel",HLOOKUP(AO$4,'Inflated Bid Prices After Tax'!$B$234:$I$240,6,FALSE),IF(AO$4="LNG",HLOOKUP(AO$4,'Inflated Bid Prices After Tax'!$B$234:$I$240,6,FALSE),IF(AO$4="Bunker",HLOOKUP(AO$4,'Inflated Bid Prices After Tax'!$B$234:$I$240,6,FALSE),IF(AO$4="LFO Diesel",HLOOKUP(AO$4,'Inflated Bid Prices After Tax'!$B$234:$I$240,6,FALSE),0))))))))</f>
        <v>0</v>
      </c>
      <c r="AS59" s="298">
        <f t="shared" si="33"/>
        <v>0</v>
      </c>
      <c r="AT59" s="139"/>
      <c r="AU59" s="606">
        <f>IF(AU$4="Hydro",VLOOKUP($I59,'Inflated Bid Prices After Tax'!$AV$15:$BC$115,2,FALSE),IF(AU$4="Solar",VLOOKUP($I59,'Inflated Bid Prices After Tax'!$AV$15:$BC$115,3,FALSE),IF(AU$4="Biomass",VLOOKUP($I59,'Inflated Bid Prices After Tax'!$AV$15:$BC$115,4,FALSE),IF(AU$4="Biodiesel",VLOOKUP($I59,'Inflated Bid Prices After Tax'!$AV$15:$BC$115,5,FALSE),IF(AU$4="LNG",VLOOKUP($I59,'Inflated Bid Prices After Tax'!$AV$15:$BC$115,6,FALSE),IF(AU$4="Bunker",VLOOKUP($I59,'Inflated Bid Prices After Tax'!$AV$15:$BC$115,7,FALSE),IF(AU$4="LFO Diesel",VLOOKUP($I59,'Inflated Bid Prices After Tax'!$AV$15:$BC$115,8,FALSE),0)))))))</f>
        <v>0</v>
      </c>
      <c r="AV59" s="607">
        <f>IF(AU$4="Hydro",VLOOKUP($I59,'Inflated Bid Prices After Tax'!$AV$121:$BC$221,2,FALSE),IF(AU$4="Solar",VLOOKUP($I59,'Inflated Bid Prices After Tax'!$AV$121:$BC$221,3,FALSE),IF(AU$4="Biomass",VLOOKUP($I59,'Inflated Bid Prices After Tax'!$AV$121:$BC$221,4,FALSE),IF(AU$4="Biodiesel",VLOOKUP($I59,'Inflated Bid Prices After Tax'!$AV$121:$BC$221,5,FALSE),IF(AU$4="LNG",VLOOKUP($I59,'Inflated Bid Prices After Tax'!$AV$121:$BC$221,6,FALSE),IF(AU$4="Bunker",VLOOKUP($I59,'Inflated Bid Prices After Tax'!$AV$121:$BC$221,7,FALSE),IF(AU$4="LFO Diesel",VLOOKUP($I59,'Inflated Bid Prices After Tax'!$AV$121:$BC$221,8,FALSE),0)))))))</f>
        <v>0</v>
      </c>
      <c r="AW59" s="607">
        <f>IF($I59=0,0,IF(AU$4="Hydro",HLOOKUP(AU$4,'Inflated Bid Prices After Tax'!$B$224:$I$232,8,FALSE),IF(AU$4="Solar",HLOOKUP(AU$4,'Inflated Bid Prices After Tax'!$B$224:$I$232,8,FALSE),IF(AU$4="Biomass",HLOOKUP(AU$4,'Inflated Bid Prices After Tax'!$B$224:$I$232,8,FALSE),IF(AU$4="Biodiesel",HLOOKUP(AU$4,'Inflated Bid Prices After Tax'!$B$224:$I$232,8,FALSE),IF(AU$4="LNG",HLOOKUP(AU$4,'Inflated Bid Prices After Tax'!$B$224:$I$232,8,FALSE),IF(AU$4="Bunker",HLOOKUP(AU$4,'Inflated Bid Prices After Tax'!$B$224:$I$232,8,FALSE),IF(AU$4="LFO Diesel",HLOOKUP(AU$4,'Inflated Bid Prices After Tax'!$B$224:$I$232,8,FALSE),0))))))))</f>
        <v>0</v>
      </c>
      <c r="AX59" s="607">
        <f>IF($I59=0,0,IF(AU$4="Hydro",HLOOKUP(AU$4,'Inflated Bid Prices After Tax'!$B$234:$I$240,6,FALSE),IF(AU$4="Solar",HLOOKUP(AU$4,'Inflated Bid Prices After Tax'!$B$234:$I$240,6,FALSE),IF(AU$4="Biomass",HLOOKUP(AU$4,'Inflated Bid Prices After Tax'!$B$234:$I$240,6,FALSE),IF(AU$4="Biodiesel",HLOOKUP(AU$4,'Inflated Bid Prices After Tax'!$B$234:$I$240,6,FALSE),IF(AU$4="LNG",HLOOKUP(AU$4,'Inflated Bid Prices After Tax'!$B$234:$I$240,6,FALSE),IF(AU$4="Bunker",HLOOKUP(AU$4,'Inflated Bid Prices After Tax'!$B$234:$I$240,6,FALSE),IF(AU$4="LFO Diesel",HLOOKUP(AU$4,'Inflated Bid Prices After Tax'!$B$234:$I$240,6,FALSE),0))))))))</f>
        <v>0</v>
      </c>
      <c r="AY59" s="608">
        <f t="shared" si="34"/>
        <v>0</v>
      </c>
      <c r="AZ59" s="139"/>
      <c r="BA59" s="106"/>
      <c r="BB59" s="648" t="s">
        <v>46</v>
      </c>
      <c r="BC59" s="659">
        <f>IF(C59=0,O59,O59*'Available Energy and Dispatch'!N71*1000)</f>
        <v>0</v>
      </c>
      <c r="BD59" s="659">
        <f>IF(D59=0,U59,U59*'Available Energy and Dispatch'!O71*1000)</f>
        <v>0</v>
      </c>
      <c r="BE59" s="659">
        <f>IF(E59=0,AA59,AA59*'Available Energy and Dispatch'!P71*1000)</f>
        <v>0</v>
      </c>
      <c r="BF59" s="659">
        <f>IF(F59=0,AG59,AG59*'Available Energy and Dispatch'!Q71*1000)</f>
        <v>0</v>
      </c>
      <c r="BG59" s="659">
        <f>IF(G59=0,AM59,AM59*'Available Energy and Dispatch'!R71*1000)</f>
        <v>0</v>
      </c>
      <c r="BH59" s="659">
        <f>IF(H59=0,AS59,AS59*'Available Energy and Dispatch'!S71*1000)</f>
        <v>0</v>
      </c>
      <c r="BI59" s="659">
        <f>IF(I59=0,AY59,AY59*'Available Energy and Dispatch'!T71*1000)</f>
        <v>0</v>
      </c>
      <c r="BJ59" s="665">
        <f t="shared" si="28"/>
        <v>0</v>
      </c>
      <c r="BK59" s="655"/>
    </row>
    <row r="60" spans="2:63" x14ac:dyDescent="0.25">
      <c r="B60" s="530" t="s">
        <v>47</v>
      </c>
      <c r="C60" s="523">
        <f>ROUND(IFERROR(('Available Energy and Dispatch'!N72/((IF(C$5="Solar",(SUMIFS('Dependable Capacity'!$F$9:$F$14,'Dependable Capacity'!$C$9:$C$14,$B$50)*'Available Energy and Dispatch'!$C72),HLOOKUP(C$5,'Dependable Capacity'!$I$3:$P$9,6,FALSE)*'Available Energy and Dispatch'!$C72))))/C$6,0),2)</f>
        <v>0</v>
      </c>
      <c r="D60" s="523">
        <f>ROUND(IFERROR(('Available Energy and Dispatch'!O72/((IF(D$5="Solar",(SUMIFS('Dependable Capacity'!$F$9:$F$14,'Dependable Capacity'!$C$9:$C$14,$B$50)*'Available Energy and Dispatch'!$C72),HLOOKUP(D$5,'Dependable Capacity'!$I$3:$P$9,6,FALSE)*'Available Energy and Dispatch'!$C72))))/D$6,0),2)</f>
        <v>0</v>
      </c>
      <c r="E60" s="523">
        <f>ROUND(IFERROR(('Available Energy and Dispatch'!P72/((IF(E$5="Solar",(SUMIFS('Dependable Capacity'!$F$9:$F$14,'Dependable Capacity'!$C$9:$C$14,$B$50)*'Available Energy and Dispatch'!$C72),HLOOKUP(E$5,'Dependable Capacity'!$I$3:$P$9,6,FALSE)*'Available Energy and Dispatch'!$C72))))/E$6,0),2)</f>
        <v>0</v>
      </c>
      <c r="F60" s="523">
        <f>ROUND(IFERROR(('Available Energy and Dispatch'!Q72/((IF(F$5="Solar",(SUMIFS('Dependable Capacity'!$F$9:$F$14,'Dependable Capacity'!$C$9:$C$14,$B$50)*'Available Energy and Dispatch'!$C72),HLOOKUP(F$5,'Dependable Capacity'!$I$3:$P$9,6,FALSE)*'Available Energy and Dispatch'!$C72))))/F$6,0),2)</f>
        <v>0</v>
      </c>
      <c r="G60" s="523">
        <f>ROUND(IFERROR(('Available Energy and Dispatch'!R72/((IF(G$5="Solar",(SUMIFS('Dependable Capacity'!$F$9:$F$14,'Dependable Capacity'!$C$9:$C$14,$B$50)*'Available Energy and Dispatch'!$C72),HLOOKUP(G$5,'Dependable Capacity'!$I$3:$P$9,6,FALSE)*'Available Energy and Dispatch'!$C72))))/G$6,0),2)</f>
        <v>0</v>
      </c>
      <c r="H60" s="523">
        <f>ROUND(IFERROR(('Available Energy and Dispatch'!S72/((IF(H$5="Solar",(SUMIFS('Dependable Capacity'!$F$9:$F$14,'Dependable Capacity'!$C$9:$C$14,$B$50)*'Available Energy and Dispatch'!$C72),HLOOKUP(H$5,'Dependable Capacity'!$I$3:$P$9,6,FALSE)*'Available Energy and Dispatch'!$C72))))/H$6,0),2)</f>
        <v>0</v>
      </c>
      <c r="I60" s="524">
        <f>ROUND(IFERROR(('Available Energy and Dispatch'!T72/((IF(I$5="Solar",(SUMIFS('Dependable Capacity'!$F$9:$F$14,'Dependable Capacity'!$C$9:$C$14,$B$50)*'Available Energy and Dispatch'!$C72),HLOOKUP(I$5,'Dependable Capacity'!$I$3:$P$9,6,FALSE)*'Available Energy and Dispatch'!$C72))))/I$6,0),2)</f>
        <v>0</v>
      </c>
      <c r="J60" s="106"/>
      <c r="K60" s="542">
        <f>IF(K$4="Hydro",VLOOKUP($C60,'Inflated Bid Prices After Tax'!$AV$15:$BC$115,2,FALSE),IF(K$4="Solar",VLOOKUP($C60,'Inflated Bid Prices After Tax'!$AV$15:$BC$115,3,FALSE),IF(K$4="Biomass",VLOOKUP($C60,'Inflated Bid Prices After Tax'!$AV$15:$BC$115,4,FALSE),IF(K$4="Biodiesel",VLOOKUP($C60,'Inflated Bid Prices After Tax'!$AV$15:$BC$115,5,FALSE),IF(K$4="LNG",VLOOKUP($C60,'Inflated Bid Prices After Tax'!$AV$15:$BC$115,6,FALSE),IF(K$4="Bunker",VLOOKUP($C60,'Inflated Bid Prices After Tax'!$AV$15:$BC$115,7,FALSE),IF(K$4="LFO Diesel",VLOOKUP($C60,'Inflated Bid Prices After Tax'!$AV$15:$BC$115,8,FALSE),0)))))))</f>
        <v>0</v>
      </c>
      <c r="L60" s="543">
        <f>IF(K$4="Hydro",VLOOKUP($C60,'Inflated Bid Prices After Tax'!$AV$121:$BC$221,2,FALSE),IF(K$4="Solar",VLOOKUP($C60,'Inflated Bid Prices After Tax'!$AV$121:$BC$221,3,FALSE),IF(K$4="Biomass",VLOOKUP($C60,'Inflated Bid Prices After Tax'!$AV$121:$BC$221,4,FALSE),IF(K$4="Biodiesel",VLOOKUP($C60,'Inflated Bid Prices After Tax'!$AV$121:$BC$221,5,FALSE),IF(K$4="LNG",VLOOKUP($C60,'Inflated Bid Prices After Tax'!$AV$121:$BC$221,6,FALSE),IF(K$4="Bunker",VLOOKUP($C60,'Inflated Bid Prices After Tax'!$AV$121:$BC$221,7,FALSE),IF(K$4="LFO Diesel",VLOOKUP($C60,'Inflated Bid Prices After Tax'!$AV$121:$BC$221,8,FALSE),0)))))))</f>
        <v>0</v>
      </c>
      <c r="M60" s="543">
        <f>IF($C60=0,0,IF(K$4="Hydro",HLOOKUP(K$4,'Inflated Bid Prices After Tax'!$B$224:$I$232,8,FALSE),IF(K$4="Solar",HLOOKUP(K$4,'Inflated Bid Prices After Tax'!$B$224:$I$232,8,FALSE),IF(K$4="Biomass",HLOOKUP(K$4,'Inflated Bid Prices After Tax'!$B$224:$I$232,8,FALSE),IF(K$4="Biodiesel",HLOOKUP(K$4,'Inflated Bid Prices After Tax'!$B$224:$I$232,8,FALSE),IF(K$4="LNG",HLOOKUP(K$4,'Inflated Bid Prices After Tax'!$B$224:$I$232,8,FALSE),IF(K$4="Bunker",HLOOKUP(K$4,'Inflated Bid Prices After Tax'!$B$224:$I$232,8,FALSE),IF(K$4="LFO Diesel",HLOOKUP(K$4,'Inflated Bid Prices After Tax'!$B$224:$I$232,8,FALSE),0))))))))</f>
        <v>0</v>
      </c>
      <c r="N60" s="543">
        <f>IF($C60=0,0,IF(K$4="Hydro",HLOOKUP(K$4,'Inflated Bid Prices After Tax'!$B$234:$I$240,6,FALSE),IF(K$4="Solar",HLOOKUP(K$4,'Inflated Bid Prices After Tax'!$B$234:$I$240,6,FALSE),IF(K$4="Biomass",HLOOKUP(K$4,'Inflated Bid Prices After Tax'!$B$234:$I$240,6,FALSE),IF(K$4="Biodiesel",HLOOKUP(K$4,'Inflated Bid Prices After Tax'!$B$234:$I$240,6,FALSE),IF(K$4="LNG",HLOOKUP(K$4,'Inflated Bid Prices After Tax'!$B$234:$I$240,6,FALSE),IF(K$4="Bunker",HLOOKUP(K$4,'Inflated Bid Prices After Tax'!$B$234:$I$240,6,FALSE),IF(K$4="LFO Diesel",HLOOKUP(K$4,'Inflated Bid Prices After Tax'!$B$234:$I$240,6,FALSE),0))))))))</f>
        <v>0</v>
      </c>
      <c r="O60" s="544">
        <f t="shared" si="29"/>
        <v>0</v>
      </c>
      <c r="P60" s="139"/>
      <c r="Q60" s="606">
        <f>IF($D60=0,0,'Inflated Bid Prices After Tax'!$AX$15)</f>
        <v>0</v>
      </c>
      <c r="R60" s="607">
        <f>IF($D60=0,0,'Inflated Bid Prices After Tax'!$AX$121)</f>
        <v>0</v>
      </c>
      <c r="S60" s="607">
        <f>IF($D60=0,0,IF(Q$4="Hydro",HLOOKUP(Q$4,'Inflated Bid Prices After Tax'!$B$224:$I$232,8,FALSE),IF(Q$4="Solar",HLOOKUP(Q$4,'Inflated Bid Prices After Tax'!$B$224:$I$232,8,FALSE),IF(Q$4="Biomass",HLOOKUP(Q$4,'Inflated Bid Prices After Tax'!$B$224:$I$232,8,FALSE),IF(Q$4="Biodiesel",HLOOKUP(Q$4,'Inflated Bid Prices After Tax'!$B$224:$I$232,8,FALSE),IF(Q$4="LNG",HLOOKUP(Q$4,'Inflated Bid Prices After Tax'!$B$224:$I$232,8,FALSE),IF(Q$4="Bunker",HLOOKUP(Q$4,'Inflated Bid Prices After Tax'!$B$224:$I$232,8,FALSE),IF(Q$4="LFO Diesel",HLOOKUP(Q$4,'Inflated Bid Prices After Tax'!$B$224:$I$232,8,FALSE),0))))))))</f>
        <v>0</v>
      </c>
      <c r="T60" s="607">
        <f>IF($D60=0,0,IF(Q$4="Hydro",HLOOKUP(Q$4,'Inflated Bid Prices After Tax'!$B$234:$I$240,6,FALSE),IF(Q$4="Solar",HLOOKUP(Q$4,'Inflated Bid Prices After Tax'!$B$234:$I$240,6,FALSE),IF(Q$4="Biomass",HLOOKUP(Q$4,'Inflated Bid Prices After Tax'!$B$234:$I$240,6,FALSE),IF(Q$4="Biodiesel",HLOOKUP(Q$4,'Inflated Bid Prices After Tax'!$B$234:$I$240,6,FALSE),IF(Q$4="LNG",HLOOKUP(Q$4,'Inflated Bid Prices After Tax'!$B$234:$I$240,6,FALSE),IF(Q$4="Bunker",HLOOKUP(Q$4,'Inflated Bid Prices After Tax'!$B$234:$I$240,6,FALSE),IF(Q$4="LFO Diesel",HLOOKUP(Q$4,'Inflated Bid Prices After Tax'!$B$234:$I$240,6,FALSE),0))))))))</f>
        <v>0</v>
      </c>
      <c r="U60" s="608">
        <f t="shared" si="30"/>
        <v>0</v>
      </c>
      <c r="V60" s="139"/>
      <c r="W60" s="566">
        <f>IF(W$4="Hydro",VLOOKUP($E60,'Inflated Bid Prices After Tax'!$AV$15:$BC$115,2,FALSE),IF(W$4="Solar",VLOOKUP($E60,'Inflated Bid Prices After Tax'!$AV$15:$BC$115,3,FALSE),IF(W$4="Biomass",VLOOKUP($E60,'Inflated Bid Prices After Tax'!$AV$15:$BC$115,4,FALSE),IF(W$4="Biodiesel",VLOOKUP($E60,'Inflated Bid Prices After Tax'!$AV$15:$BC$115,5,FALSE),IF(W$4="LNG",VLOOKUP($E60,'Inflated Bid Prices After Tax'!$AV$15:$BC$115,6,FALSE),IF(W$4="Bunker",VLOOKUP($E60,'Inflated Bid Prices After Tax'!$AV$15:$BC$115,7,FALSE),IF(W$4="LFO Diesel",VLOOKUP($E60,'Inflated Bid Prices After Tax'!$AV$15:$BC$115,8,FALSE),0)))))))</f>
        <v>0</v>
      </c>
      <c r="X60" s="567">
        <f>IF(W$4="Hydro",VLOOKUP($E60,'Inflated Bid Prices After Tax'!$AV$121:$BC$221,2,FALSE),IF(W$4="Solar",VLOOKUP($E60,'Inflated Bid Prices After Tax'!$AV$121:$BC$221,3,FALSE),IF(W$4="Biomass",VLOOKUP($E60,'Inflated Bid Prices After Tax'!$AV$121:$BC$221,4,FALSE),IF(W$4="Biodiesel",VLOOKUP($E60,'Inflated Bid Prices After Tax'!$AV$121:$BC$221,5,FALSE),IF(W$4="LNG",VLOOKUP($E60,'Inflated Bid Prices After Tax'!$AV$121:$BC$221,6,FALSE),IF(W$4="Bunker",VLOOKUP($E60,'Inflated Bid Prices After Tax'!$AV$121:$BC$221,7,FALSE),IF(W$4="LFO Diesel",VLOOKUP($E60,'Inflated Bid Prices After Tax'!$AV$121:$BC$221,8,FALSE),0)))))))</f>
        <v>0</v>
      </c>
      <c r="Y60" s="567">
        <f>IF($E60=0,0,IF(W$4="Hydro",HLOOKUP(W$4,'Inflated Bid Prices After Tax'!$B$224:$I$232,8,FALSE),IF(W$4="Solar",HLOOKUP(W$4,'Inflated Bid Prices After Tax'!$B$224:$I$232,8,FALSE),IF(W$4="Biomass",HLOOKUP(W$4,'Inflated Bid Prices After Tax'!$B$224:$I$232,8,FALSE),IF(W$4="Biodiesel",HLOOKUP(W$4,'Inflated Bid Prices After Tax'!$B$224:$I$232,8,FALSE),IF(W$4="LNG",HLOOKUP(W$4,'Inflated Bid Prices After Tax'!$B$224:$I$232,8,FALSE),IF(W$4="Bunker",HLOOKUP(W$4,'Inflated Bid Prices After Tax'!$B$224:$I$232,8,FALSE),IF(W$4="LFO Diesel",HLOOKUP(W$4,'Inflated Bid Prices After Tax'!$B$224:$I$232,8,FALSE),0))))))))</f>
        <v>0</v>
      </c>
      <c r="Z60" s="567">
        <f>IF($E60=0,0,IF(W$4="Hydro",HLOOKUP(W$4,'Inflated Bid Prices After Tax'!$B$234:$I$240,6,FALSE),IF(W$4="Solar",HLOOKUP(W$4,'Inflated Bid Prices After Tax'!$B$234:$I$240,6,FALSE),IF(W$4="Biomass",HLOOKUP(W$4,'Inflated Bid Prices After Tax'!$B$234:$I$240,6,FALSE),IF(W$4="Biodiesel",HLOOKUP(W$4,'Inflated Bid Prices After Tax'!$B$234:$I$240,6,FALSE),IF(W$4="LNG",HLOOKUP(W$4,'Inflated Bid Prices After Tax'!$B$234:$I$240,6,FALSE),IF(W$4="Bunker",HLOOKUP(W$4,'Inflated Bid Prices After Tax'!$B$234:$I$240,6,FALSE),IF(W$4="LFO Diesel",HLOOKUP(W$4,'Inflated Bid Prices After Tax'!$B$234:$I$240,6,FALSE),0))))))))</f>
        <v>0</v>
      </c>
      <c r="AA60" s="568">
        <f t="shared" si="31"/>
        <v>0</v>
      </c>
      <c r="AB60" s="139"/>
      <c r="AC60" s="686">
        <f>IF(AC$4="Hydro",VLOOKUP($F60,'Inflated Bid Prices After Tax'!$AV$15:$BC$115,2,FALSE),IF(AC$4="Solar",VLOOKUP($F60,'Inflated Bid Prices After Tax'!$AV$15:$BC$115,3,FALSE),IF(AC$4="Biomass",VLOOKUP($F60,'Inflated Bid Prices After Tax'!$AV$15:$BC$115,4,FALSE),IF(AC$4="Biodiesel",VLOOKUP($F60,'Inflated Bid Prices After Tax'!$AV$15:$BC$115,5,FALSE),IF(AC$4="LNG",VLOOKUP($F60,'Inflated Bid Prices After Tax'!$AV$15:$BC$115,6,FALSE),IF(AC$4="Bunker",VLOOKUP($F60,'Inflated Bid Prices After Tax'!$AV$15:$BC$115,7,FALSE),IF(AC$4="LFO Diesel",VLOOKUP($F60,'Inflated Bid Prices After Tax'!$AV$15:$BC$115,8,FALSE),0)))))))</f>
        <v>0</v>
      </c>
      <c r="AD60" s="687">
        <f>IF(AC$4="Hydro",VLOOKUP($F60,'Inflated Bid Prices After Tax'!$AV$121:$BC$221,2,FALSE),IF(AC$4="Solar",VLOOKUP($F60,'Inflated Bid Prices After Tax'!$AV$121:$BC$221,3,FALSE),IF(AC$4="Biomass",VLOOKUP($F60,'Inflated Bid Prices After Tax'!$AV$121:$BC$221,4,FALSE),IF(AC$4="Biodiesel",VLOOKUP($F60,'Inflated Bid Prices After Tax'!$AV$121:$BC$221,5,FALSE),IF(AC$4="LNG",VLOOKUP($F60,'Inflated Bid Prices After Tax'!$AV$121:$BC$221,6,FALSE),IF(AC$4="Bunker",VLOOKUP($F60,'Inflated Bid Prices After Tax'!$AV$121:$BC$221,7,FALSE),IF(AC$4="LFO Diesel",VLOOKUP($F60,'Inflated Bid Prices After Tax'!$AV$121:$BC$221,8,FALSE),0)))))))</f>
        <v>0</v>
      </c>
      <c r="AE60" s="687">
        <f>IF($F60=0,0,IF(AC$4="Hydro",HLOOKUP(AC$4,'Inflated Bid Prices After Tax'!$B$224:$I$232,8,FALSE),IF(AC$4="Solar",HLOOKUP(AC$4,'Inflated Bid Prices After Tax'!$B$224:$I$232,8,FALSE),IF(AC$4="Biomass",HLOOKUP(AC$4,'Inflated Bid Prices After Tax'!$B$224:$I$232,8,FALSE),IF(AC$4="Biodiesel",HLOOKUP(AC$4,'Inflated Bid Prices After Tax'!$B$224:$I$232,8,FALSE),IF(AC$4="LNG",HLOOKUP(AC$4,'Inflated Bid Prices After Tax'!$B$224:$I$232,8,FALSE),IF(AC$4="Bunker",HLOOKUP(AC$4,'Inflated Bid Prices After Tax'!$B$224:$I$232,8,FALSE),IF(AC$4="LFO Diesel",HLOOKUP(AC$4,'Inflated Bid Prices After Tax'!$B$224:$I$232,8,FALSE),0))))))))</f>
        <v>0</v>
      </c>
      <c r="AF60" s="687">
        <f>IF($F60=0,0,IF(AC$4="Hydro",HLOOKUP(AC$4,'Inflated Bid Prices After Tax'!$B$234:$I$240,6,FALSE),IF(AC$4="Solar",HLOOKUP(AC$4,'Inflated Bid Prices After Tax'!$B$234:$I$240,6,FALSE),IF(AC$4="Biomass",HLOOKUP(AC$4,'Inflated Bid Prices After Tax'!$B$234:$I$240,6,FALSE),IF(AC$4="Biodiesel",HLOOKUP(AC$4,'Inflated Bid Prices After Tax'!$B$234:$I$240,6,FALSE),IF(AC$4="LNG",HLOOKUP(AC$4,'Inflated Bid Prices After Tax'!$B$234:$I$240,6,FALSE),IF(AC$4="Bunker",HLOOKUP(AC$4,'Inflated Bid Prices After Tax'!$B$234:$I$240,6,FALSE),IF(AC$4="LFO Diesel",HLOOKUP(AC$4,'Inflated Bid Prices After Tax'!$B$234:$I$240,6,FALSE),0))))))))</f>
        <v>0</v>
      </c>
      <c r="AG60" s="688">
        <f t="shared" si="27"/>
        <v>0</v>
      </c>
      <c r="AH60" s="139"/>
      <c r="AI60" s="590">
        <f>IF(AI$4="Hydro",VLOOKUP($G60,'Inflated Bid Prices After Tax'!$AV$15:$BC$115,2,FALSE),IF(AI$4="Solar",VLOOKUP($G60,'Inflated Bid Prices After Tax'!$AV$15:$BC$115,3,FALSE),IF(AI$4="Biomass",VLOOKUP($G60,'Inflated Bid Prices After Tax'!$AV$15:$BC$115,4,FALSE),IF(AI$4="Biodiesel",VLOOKUP($G60,'Inflated Bid Prices After Tax'!$AV$15:$BC$115,5,FALSE),IF(AI$4="LNG",VLOOKUP($G60,'Inflated Bid Prices After Tax'!$AV$15:$BC$115,6,FALSE),IF(AI$4="Bunker",VLOOKUP($G60,'Inflated Bid Prices After Tax'!$AV$15:$BC$115,7,FALSE),IF(AI$4="LFO Diesel",VLOOKUP($G60,'Inflated Bid Prices After Tax'!$AV$15:$BC$115,8,FALSE),0)))))))</f>
        <v>0</v>
      </c>
      <c r="AJ60" s="591">
        <f>IF(AI$4="Hydro",VLOOKUP($G60,'Inflated Bid Prices After Tax'!$AV$121:$BC$221,2,FALSE),IF(AI$4="Solar",VLOOKUP($G60,'Inflated Bid Prices After Tax'!$AV$121:$BC$221,3,FALSE),IF(AI$4="Biomass",VLOOKUP($G60,'Inflated Bid Prices After Tax'!$AV$121:$BC$221,4,FALSE),IF(AI$4="Biodiesel",VLOOKUP($G60,'Inflated Bid Prices After Tax'!$AV$121:$BC$221,5,FALSE),IF(AI$4="LNG",VLOOKUP($G60,'Inflated Bid Prices After Tax'!$AV$121:$BC$221,6,FALSE),IF(AI$4="Bunker",VLOOKUP($G60,'Inflated Bid Prices After Tax'!$AV$121:$BC$221,7,FALSE),IF(AI$4="LFO Diesel",VLOOKUP($G60,'Inflated Bid Prices After Tax'!$AV$121:$BC$221,8,FALSE),0)))))))</f>
        <v>0</v>
      </c>
      <c r="AK60" s="591">
        <f>IF($G60=0,0,IF(AI$4="Hydro",HLOOKUP(AI$4,'Inflated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60" s="591">
        <f>IF($G60=0,0,IF(AI$4="Hydro",HLOOKUP(AI$4,'Inflated Bid Prices After Tax'!$B$234:$I$240,6,FALSE),IF(AI$4="Solar",HLOOKUP(AI$4,'Inflated Bid Prices After Tax'!$B$234:$I$240,6,FALSE),IF(AI$4="Biomass",HLOOKUP(AI$4,'Inflated Bid Prices After Tax'!$B$234:$I$240,6,FALSE),IF(AI$4="Biodiesel",HLOOKUP(AI$4,'Inflated Bid Prices After Tax'!$B$234:$I$240,6,FALSE),IF(AI$4="LNG",HLOOKUP(AI$4,'Inflated Bid Prices After Tax'!$B$234:$I$240,6,FALSE),IF(AI$4="Bunker",HLOOKUP(AI$4,'Inflated Bid Prices After Tax'!$B$234:$I$240,6,FALSE),IF(AI$4="LFO Diesel",HLOOKUP(AI$4,'Inflated Bid Prices After Tax'!$B$234:$I$240,6,FALSE),0))))))))</f>
        <v>0</v>
      </c>
      <c r="AM60" s="592">
        <f t="shared" si="32"/>
        <v>0</v>
      </c>
      <c r="AN60" s="139"/>
      <c r="AO60" s="598">
        <f>IF(AO$4="Hydro",VLOOKUP($H60,'Inflated Bid Prices After Tax'!$AV$15:$BC$115,2,FALSE),IF(AO$4="Solar",VLOOKUP($H60,'Inflated Bid Prices After Tax'!$AV$15:$BC$115,3,FALSE),IF(AO$4="Biomass",VLOOKUP($H60,'Inflated Bid Prices After Tax'!$AV$15:$BC$115,4,FALSE),IF(AO$4="Biodiesel",VLOOKUP($H60,'Inflated Bid Prices After Tax'!$AV$15:$BC$115,5,FALSE),IF(AO$4="LNG",VLOOKUP($H60,'Inflated Bid Prices After Tax'!$AV$15:$BC$115,6,FALSE),IF(AO$4="Bunker",VLOOKUP($H60,'Inflated Bid Prices After Tax'!$AV$15:$BC$115,7,FALSE),IF(AO$4="LFO Diesel",VLOOKUP($H60,'Inflated Bid Prices After Tax'!$AV$15:$BC$115,8,FALSE),0)))))))</f>
        <v>0</v>
      </c>
      <c r="AP60" s="309">
        <f>IF(AO$4="Hydro",VLOOKUP($H60,'Inflated Bid Prices After Tax'!$AV$121:$BC$221,2,FALSE),IF(AO$4="Solar",VLOOKUP($H60,'Inflated Bid Prices After Tax'!$AV$121:$BC$221,3,FALSE),IF(AO$4="Biomass",VLOOKUP($H60,'Inflated Bid Prices After Tax'!$AV$121:$BC$221,4,FALSE),IF(AO$4="Biodiesel",VLOOKUP($H60,'Inflated Bid Prices After Tax'!$AV$121:$BC$221,5,FALSE),IF(AO$4="LNG",VLOOKUP($H60,'Inflated Bid Prices After Tax'!$AV$121:$BC$221,6,FALSE),IF(AO$4="Bunker",VLOOKUP($H60,'Inflated Bid Prices After Tax'!$AV$121:$BC$221,7,FALSE),IF(AO$4="LFO Diesel",VLOOKUP($H60,'Inflated Bid Prices After Tax'!$AV$121:$BC$221,8,FALSE),0)))))))</f>
        <v>0</v>
      </c>
      <c r="AQ60" s="309">
        <f>IF($H60=0,0,IF(AO$4="Hydro",HLOOKUP(AO$4,'Inflated Bid Prices After Tax'!$B$224:$I$232,8,FALSE),IF(AO$4="Solar",HLOOKUP(AO$4,'Inflated Bid Prices After Tax'!$B$224:$I$232,8,FALSE),IF(AO$4="Biomass",HLOOKUP(AO$4,'Inflated Bid Prices After Tax'!$B$224:$I$232,8,FALSE),IF(AO$4="Biodiesel",HLOOKUP(AO$4,'Inflated Bid Prices After Tax'!$B$224:$I$232,8,FALSE),IF(AO$4="LNG",HLOOKUP(AO$4,'Inflated Bid Prices After Tax'!$B$224:$I$232,8,FALSE),IF(AO$4="Bunker",HLOOKUP(AO$4,'Inflated Bid Prices After Tax'!$B$224:$I$232,8,FALSE),IF(AO$4="LFO Diesel",HLOOKUP(AO$4,'Inflated Bid Prices After Tax'!$B$224:$I$232,8,FALSE),0))))))))</f>
        <v>0</v>
      </c>
      <c r="AR60" s="309">
        <f>IF($H60=0,0,IF(AO$4="Hydro",HLOOKUP(AO$4,'Inflated Bid Prices After Tax'!$B$234:$I$240,6,FALSE),IF(AO$4="Solar",HLOOKUP(AO$4,'Inflated Bid Prices After Tax'!$B$234:$I$240,6,FALSE),IF(AO$4="Biomass",HLOOKUP(AO$4,'Inflated Bid Prices After Tax'!$B$234:$I$240,6,FALSE),IF(AO$4="Biodiesel",HLOOKUP(AO$4,'Inflated Bid Prices After Tax'!$B$234:$I$240,6,FALSE),IF(AO$4="LNG",HLOOKUP(AO$4,'Inflated Bid Prices After Tax'!$B$234:$I$240,6,FALSE),IF(AO$4="Bunker",HLOOKUP(AO$4,'Inflated Bid Prices After Tax'!$B$234:$I$240,6,FALSE),IF(AO$4="LFO Diesel",HLOOKUP(AO$4,'Inflated Bid Prices After Tax'!$B$234:$I$240,6,FALSE),0))))))))</f>
        <v>0</v>
      </c>
      <c r="AS60" s="298">
        <f t="shared" si="33"/>
        <v>0</v>
      </c>
      <c r="AT60" s="139"/>
      <c r="AU60" s="606">
        <f>IF(AU$4="Hydro",VLOOKUP($I60,'Inflated Bid Prices After Tax'!$AV$15:$BC$115,2,FALSE),IF(AU$4="Solar",VLOOKUP($I60,'Inflated Bid Prices After Tax'!$AV$15:$BC$115,3,FALSE),IF(AU$4="Biomass",VLOOKUP($I60,'Inflated Bid Prices After Tax'!$AV$15:$BC$115,4,FALSE),IF(AU$4="Biodiesel",VLOOKUP($I60,'Inflated Bid Prices After Tax'!$AV$15:$BC$115,5,FALSE),IF(AU$4="LNG",VLOOKUP($I60,'Inflated Bid Prices After Tax'!$AV$15:$BC$115,6,FALSE),IF(AU$4="Bunker",VLOOKUP($I60,'Inflated Bid Prices After Tax'!$AV$15:$BC$115,7,FALSE),IF(AU$4="LFO Diesel",VLOOKUP($I60,'Inflated Bid Prices After Tax'!$AV$15:$BC$115,8,FALSE),0)))))))</f>
        <v>0</v>
      </c>
      <c r="AV60" s="607">
        <f>IF(AU$4="Hydro",VLOOKUP($I60,'Inflated Bid Prices After Tax'!$AV$121:$BC$221,2,FALSE),IF(AU$4="Solar",VLOOKUP($I60,'Inflated Bid Prices After Tax'!$AV$121:$BC$221,3,FALSE),IF(AU$4="Biomass",VLOOKUP($I60,'Inflated Bid Prices After Tax'!$AV$121:$BC$221,4,FALSE),IF(AU$4="Biodiesel",VLOOKUP($I60,'Inflated Bid Prices After Tax'!$AV$121:$BC$221,5,FALSE),IF(AU$4="LNG",VLOOKUP($I60,'Inflated Bid Prices After Tax'!$AV$121:$BC$221,6,FALSE),IF(AU$4="Bunker",VLOOKUP($I60,'Inflated Bid Prices After Tax'!$AV$121:$BC$221,7,FALSE),IF(AU$4="LFO Diesel",VLOOKUP($I60,'Inflated Bid Prices After Tax'!$AV$121:$BC$221,8,FALSE),0)))))))</f>
        <v>0</v>
      </c>
      <c r="AW60" s="607">
        <f>IF($I60=0,0,IF(AU$4="Hydro",HLOOKUP(AU$4,'Inflated Bid Prices After Tax'!$B$224:$I$232,8,FALSE),IF(AU$4="Solar",HLOOKUP(AU$4,'Inflated Bid Prices After Tax'!$B$224:$I$232,8,FALSE),IF(AU$4="Biomass",HLOOKUP(AU$4,'Inflated Bid Prices After Tax'!$B$224:$I$232,8,FALSE),IF(AU$4="Biodiesel",HLOOKUP(AU$4,'Inflated Bid Prices After Tax'!$B$224:$I$232,8,FALSE),IF(AU$4="LNG",HLOOKUP(AU$4,'Inflated Bid Prices After Tax'!$B$224:$I$232,8,FALSE),IF(AU$4="Bunker",HLOOKUP(AU$4,'Inflated Bid Prices After Tax'!$B$224:$I$232,8,FALSE),IF(AU$4="LFO Diesel",HLOOKUP(AU$4,'Inflated Bid Prices After Tax'!$B$224:$I$232,8,FALSE),0))))))))</f>
        <v>0</v>
      </c>
      <c r="AX60" s="607">
        <f>IF($I60=0,0,IF(AU$4="Hydro",HLOOKUP(AU$4,'Inflated Bid Prices After Tax'!$B$234:$I$240,6,FALSE),IF(AU$4="Solar",HLOOKUP(AU$4,'Inflated Bid Prices After Tax'!$B$234:$I$240,6,FALSE),IF(AU$4="Biomass",HLOOKUP(AU$4,'Inflated Bid Prices After Tax'!$B$234:$I$240,6,FALSE),IF(AU$4="Biodiesel",HLOOKUP(AU$4,'Inflated Bid Prices After Tax'!$B$234:$I$240,6,FALSE),IF(AU$4="LNG",HLOOKUP(AU$4,'Inflated Bid Prices After Tax'!$B$234:$I$240,6,FALSE),IF(AU$4="Bunker",HLOOKUP(AU$4,'Inflated Bid Prices After Tax'!$B$234:$I$240,6,FALSE),IF(AU$4="LFO Diesel",HLOOKUP(AU$4,'Inflated Bid Prices After Tax'!$B$234:$I$240,6,FALSE),0))))))))</f>
        <v>0</v>
      </c>
      <c r="AY60" s="608">
        <f t="shared" si="34"/>
        <v>0</v>
      </c>
      <c r="AZ60" s="139"/>
      <c r="BA60" s="106"/>
      <c r="BB60" s="648" t="s">
        <v>47</v>
      </c>
      <c r="BC60" s="659">
        <f>IF(C60=0,O60,O60*'Available Energy and Dispatch'!N72*1000)</f>
        <v>0</v>
      </c>
      <c r="BD60" s="659">
        <f>IF(D60=0,U60,U60*'Available Energy and Dispatch'!O72*1000)</f>
        <v>0</v>
      </c>
      <c r="BE60" s="659">
        <f>IF(E60=0,AA60,AA60*'Available Energy and Dispatch'!P72*1000)</f>
        <v>0</v>
      </c>
      <c r="BF60" s="659">
        <f>IF(F60=0,AG60,AG60*'Available Energy and Dispatch'!Q72*1000)</f>
        <v>0</v>
      </c>
      <c r="BG60" s="659">
        <f>IF(G60=0,AM60,AM60*'Available Energy and Dispatch'!R72*1000)</f>
        <v>0</v>
      </c>
      <c r="BH60" s="659">
        <f>IF(H60=0,AS60,AS60*'Available Energy and Dispatch'!S72*1000)</f>
        <v>0</v>
      </c>
      <c r="BI60" s="659">
        <f>IF(I60=0,AY60,AY60*'Available Energy and Dispatch'!T72*1000)</f>
        <v>0</v>
      </c>
      <c r="BJ60" s="665">
        <f t="shared" si="28"/>
        <v>0</v>
      </c>
      <c r="BK60" s="655"/>
    </row>
    <row r="61" spans="2:63" x14ac:dyDescent="0.25">
      <c r="B61" s="530" t="s">
        <v>48</v>
      </c>
      <c r="C61" s="523">
        <f>ROUND(IFERROR(('Available Energy and Dispatch'!N73/((IF(C$5="Solar",(SUMIFS('Dependable Capacity'!$F$9:$F$14,'Dependable Capacity'!$C$9:$C$14,$B$50)*'Available Energy and Dispatch'!$C73),HLOOKUP(C$5,'Dependable Capacity'!$I$3:$P$9,6,FALSE)*'Available Energy and Dispatch'!$C73))))/C$6,0),2)</f>
        <v>0</v>
      </c>
      <c r="D61" s="523">
        <f>ROUND(IFERROR(('Available Energy and Dispatch'!O73/((IF(D$5="Solar",(SUMIFS('Dependable Capacity'!$F$9:$F$14,'Dependable Capacity'!$C$9:$C$14,$B$50)*'Available Energy and Dispatch'!$C73),HLOOKUP(D$5,'Dependable Capacity'!$I$3:$P$9,6,FALSE)*'Available Energy and Dispatch'!$C73))))/D$6,0),2)</f>
        <v>0</v>
      </c>
      <c r="E61" s="523">
        <f>ROUND(IFERROR(('Available Energy and Dispatch'!P73/((IF(E$5="Solar",(SUMIFS('Dependable Capacity'!$F$9:$F$14,'Dependable Capacity'!$C$9:$C$14,$B$50)*'Available Energy and Dispatch'!$C73),HLOOKUP(E$5,'Dependable Capacity'!$I$3:$P$9,6,FALSE)*'Available Energy and Dispatch'!$C73))))/E$6,0),2)</f>
        <v>0</v>
      </c>
      <c r="F61" s="523">
        <f>ROUND(IFERROR(('Available Energy and Dispatch'!Q73/((IF(F$5="Solar",(SUMIFS('Dependable Capacity'!$F$9:$F$14,'Dependable Capacity'!$C$9:$C$14,$B$50)*'Available Energy and Dispatch'!$C73),HLOOKUP(F$5,'Dependable Capacity'!$I$3:$P$9,6,FALSE)*'Available Energy and Dispatch'!$C73))))/F$6,0),2)</f>
        <v>0</v>
      </c>
      <c r="G61" s="523">
        <f>ROUND(IFERROR(('Available Energy and Dispatch'!R73/((IF(G$5="Solar",(SUMIFS('Dependable Capacity'!$F$9:$F$14,'Dependable Capacity'!$C$9:$C$14,$B$50)*'Available Energy and Dispatch'!$C73),HLOOKUP(G$5,'Dependable Capacity'!$I$3:$P$9,6,FALSE)*'Available Energy and Dispatch'!$C73))))/G$6,0),2)</f>
        <v>0</v>
      </c>
      <c r="H61" s="523">
        <f>ROUND(IFERROR(('Available Energy and Dispatch'!S73/((IF(H$5="Solar",(SUMIFS('Dependable Capacity'!$F$9:$F$14,'Dependable Capacity'!$C$9:$C$14,$B$50)*'Available Energy and Dispatch'!$C73),HLOOKUP(H$5,'Dependable Capacity'!$I$3:$P$9,6,FALSE)*'Available Energy and Dispatch'!$C73))))/H$6,0),2)</f>
        <v>0</v>
      </c>
      <c r="I61" s="524">
        <f>ROUND(IFERROR(('Available Energy and Dispatch'!T73/((IF(I$5="Solar",(SUMIFS('Dependable Capacity'!$F$9:$F$14,'Dependable Capacity'!$C$9:$C$14,$B$50)*'Available Energy and Dispatch'!$C73),HLOOKUP(I$5,'Dependable Capacity'!$I$3:$P$9,6,FALSE)*'Available Energy and Dispatch'!$C73))))/I$6,0),2)</f>
        <v>0</v>
      </c>
      <c r="J61" s="106"/>
      <c r="K61" s="542">
        <f>IF(K$4="Hydro",VLOOKUP($C61,'Inflated Bid Prices After Tax'!$AV$15:$BC$115,2,FALSE),IF(K$4="Solar",VLOOKUP($C61,'Inflated Bid Prices After Tax'!$AV$15:$BC$115,3,FALSE),IF(K$4="Biomass",VLOOKUP($C61,'Inflated Bid Prices After Tax'!$AV$15:$BC$115,4,FALSE),IF(K$4="Biodiesel",VLOOKUP($C61,'Inflated Bid Prices After Tax'!$AV$15:$BC$115,5,FALSE),IF(K$4="LNG",VLOOKUP($C61,'Inflated Bid Prices After Tax'!$AV$15:$BC$115,6,FALSE),IF(K$4="Bunker",VLOOKUP($C61,'Inflated Bid Prices After Tax'!$AV$15:$BC$115,7,FALSE),IF(K$4="LFO Diesel",VLOOKUP($C61,'Inflated Bid Prices After Tax'!$AV$15:$BC$115,8,FALSE),0)))))))</f>
        <v>0</v>
      </c>
      <c r="L61" s="543">
        <f>IF(K$4="Hydro",VLOOKUP($C61,'Inflated Bid Prices After Tax'!$AV$121:$BC$221,2,FALSE),IF(K$4="Solar",VLOOKUP($C61,'Inflated Bid Prices After Tax'!$AV$121:$BC$221,3,FALSE),IF(K$4="Biomass",VLOOKUP($C61,'Inflated Bid Prices After Tax'!$AV$121:$BC$221,4,FALSE),IF(K$4="Biodiesel",VLOOKUP($C61,'Inflated Bid Prices After Tax'!$AV$121:$BC$221,5,FALSE),IF(K$4="LNG",VLOOKUP($C61,'Inflated Bid Prices After Tax'!$AV$121:$BC$221,6,FALSE),IF(K$4="Bunker",VLOOKUP($C61,'Inflated Bid Prices After Tax'!$AV$121:$BC$221,7,FALSE),IF(K$4="LFO Diesel",VLOOKUP($C61,'Inflated Bid Prices After Tax'!$AV$121:$BC$221,8,FALSE),0)))))))</f>
        <v>0</v>
      </c>
      <c r="M61" s="543">
        <f>IF($C61=0,0,IF(K$4="Hydro",HLOOKUP(K$4,'Inflated Bid Prices After Tax'!$B$224:$I$232,8,FALSE),IF(K$4="Solar",HLOOKUP(K$4,'Inflated Bid Prices After Tax'!$B$224:$I$232,8,FALSE),IF(K$4="Biomass",HLOOKUP(K$4,'Inflated Bid Prices After Tax'!$B$224:$I$232,8,FALSE),IF(K$4="Biodiesel",HLOOKUP(K$4,'Inflated Bid Prices After Tax'!$B$224:$I$232,8,FALSE),IF(K$4="LNG",HLOOKUP(K$4,'Inflated Bid Prices After Tax'!$B$224:$I$232,8,FALSE),IF(K$4="Bunker",HLOOKUP(K$4,'Inflated Bid Prices After Tax'!$B$224:$I$232,8,FALSE),IF(K$4="LFO Diesel",HLOOKUP(K$4,'Inflated Bid Prices After Tax'!$B$224:$I$232,8,FALSE),0))))))))</f>
        <v>0</v>
      </c>
      <c r="N61" s="543">
        <f>IF($C61=0,0,IF(K$4="Hydro",HLOOKUP(K$4,'Inflated Bid Prices After Tax'!$B$234:$I$240,6,FALSE),IF(K$4="Solar",HLOOKUP(K$4,'Inflated Bid Prices After Tax'!$B$234:$I$240,6,FALSE),IF(K$4="Biomass",HLOOKUP(K$4,'Inflated Bid Prices After Tax'!$B$234:$I$240,6,FALSE),IF(K$4="Biodiesel",HLOOKUP(K$4,'Inflated Bid Prices After Tax'!$B$234:$I$240,6,FALSE),IF(K$4="LNG",HLOOKUP(K$4,'Inflated Bid Prices After Tax'!$B$234:$I$240,6,FALSE),IF(K$4="Bunker",HLOOKUP(K$4,'Inflated Bid Prices After Tax'!$B$234:$I$240,6,FALSE),IF(K$4="LFO Diesel",HLOOKUP(K$4,'Inflated Bid Prices After Tax'!$B$234:$I$240,6,FALSE),0))))))))</f>
        <v>0</v>
      </c>
      <c r="O61" s="544">
        <f t="shared" si="29"/>
        <v>0</v>
      </c>
      <c r="P61" s="139"/>
      <c r="Q61" s="606">
        <f>IF($D61=0,0,'Inflated Bid Prices After Tax'!$AX$15)</f>
        <v>0</v>
      </c>
      <c r="R61" s="607">
        <f>IF($D61=0,0,'Inflated Bid Prices After Tax'!$AX$121)</f>
        <v>0</v>
      </c>
      <c r="S61" s="607">
        <f>IF($D61=0,0,IF(Q$4="Hydro",HLOOKUP(Q$4,'Inflated Bid Prices After Tax'!$B$224:$I$232,8,FALSE),IF(Q$4="Solar",HLOOKUP(Q$4,'Inflated Bid Prices After Tax'!$B$224:$I$232,8,FALSE),IF(Q$4="Biomass",HLOOKUP(Q$4,'Inflated Bid Prices After Tax'!$B$224:$I$232,8,FALSE),IF(Q$4="Biodiesel",HLOOKUP(Q$4,'Inflated Bid Prices After Tax'!$B$224:$I$232,8,FALSE),IF(Q$4="LNG",HLOOKUP(Q$4,'Inflated Bid Prices After Tax'!$B$224:$I$232,8,FALSE),IF(Q$4="Bunker",HLOOKUP(Q$4,'Inflated Bid Prices After Tax'!$B$224:$I$232,8,FALSE),IF(Q$4="LFO Diesel",HLOOKUP(Q$4,'Inflated Bid Prices After Tax'!$B$224:$I$232,8,FALSE),0))))))))</f>
        <v>0</v>
      </c>
      <c r="T61" s="607">
        <f>IF($D61=0,0,IF(Q$4="Hydro",HLOOKUP(Q$4,'Inflated Bid Prices After Tax'!$B$234:$I$240,6,FALSE),IF(Q$4="Solar",HLOOKUP(Q$4,'Inflated Bid Prices After Tax'!$B$234:$I$240,6,FALSE),IF(Q$4="Biomass",HLOOKUP(Q$4,'Inflated Bid Prices After Tax'!$B$234:$I$240,6,FALSE),IF(Q$4="Biodiesel",HLOOKUP(Q$4,'Inflated Bid Prices After Tax'!$B$234:$I$240,6,FALSE),IF(Q$4="LNG",HLOOKUP(Q$4,'Inflated Bid Prices After Tax'!$B$234:$I$240,6,FALSE),IF(Q$4="Bunker",HLOOKUP(Q$4,'Inflated Bid Prices After Tax'!$B$234:$I$240,6,FALSE),IF(Q$4="LFO Diesel",HLOOKUP(Q$4,'Inflated Bid Prices After Tax'!$B$234:$I$240,6,FALSE),0))))))))</f>
        <v>0</v>
      </c>
      <c r="U61" s="608">
        <f t="shared" si="30"/>
        <v>0</v>
      </c>
      <c r="V61" s="139"/>
      <c r="W61" s="566">
        <f>IF(W$4="Hydro",VLOOKUP($E61,'Inflated Bid Prices After Tax'!$AV$15:$BC$115,2,FALSE),IF(W$4="Solar",VLOOKUP($E61,'Inflated Bid Prices After Tax'!$AV$15:$BC$115,3,FALSE),IF(W$4="Biomass",VLOOKUP($E61,'Inflated Bid Prices After Tax'!$AV$15:$BC$115,4,FALSE),IF(W$4="Biodiesel",VLOOKUP($E61,'Inflated Bid Prices After Tax'!$AV$15:$BC$115,5,FALSE),IF(W$4="LNG",VLOOKUP($E61,'Inflated Bid Prices After Tax'!$AV$15:$BC$115,6,FALSE),IF(W$4="Bunker",VLOOKUP($E61,'Inflated Bid Prices After Tax'!$AV$15:$BC$115,7,FALSE),IF(W$4="LFO Diesel",VLOOKUP($E61,'Inflated Bid Prices After Tax'!$AV$15:$BC$115,8,FALSE),0)))))))</f>
        <v>0</v>
      </c>
      <c r="X61" s="567">
        <f>IF(W$4="Hydro",VLOOKUP($E61,'Inflated Bid Prices After Tax'!$AV$121:$BC$221,2,FALSE),IF(W$4="Solar",VLOOKUP($E61,'Inflated Bid Prices After Tax'!$AV$121:$BC$221,3,FALSE),IF(W$4="Biomass",VLOOKUP($E61,'Inflated Bid Prices After Tax'!$AV$121:$BC$221,4,FALSE),IF(W$4="Biodiesel",VLOOKUP($E61,'Inflated Bid Prices After Tax'!$AV$121:$BC$221,5,FALSE),IF(W$4="LNG",VLOOKUP($E61,'Inflated Bid Prices After Tax'!$AV$121:$BC$221,6,FALSE),IF(W$4="Bunker",VLOOKUP($E61,'Inflated Bid Prices After Tax'!$AV$121:$BC$221,7,FALSE),IF(W$4="LFO Diesel",VLOOKUP($E61,'Inflated Bid Prices After Tax'!$AV$121:$BC$221,8,FALSE),0)))))))</f>
        <v>0</v>
      </c>
      <c r="Y61" s="567">
        <f>IF($E61=0,0,IF(W$4="Hydro",HLOOKUP(W$4,'Inflated Bid Prices After Tax'!$B$224:$I$232,8,FALSE),IF(W$4="Solar",HLOOKUP(W$4,'Inflated Bid Prices After Tax'!$B$224:$I$232,8,FALSE),IF(W$4="Biomass",HLOOKUP(W$4,'Inflated Bid Prices After Tax'!$B$224:$I$232,8,FALSE),IF(W$4="Biodiesel",HLOOKUP(W$4,'Inflated Bid Prices After Tax'!$B$224:$I$232,8,FALSE),IF(W$4="LNG",HLOOKUP(W$4,'Inflated Bid Prices After Tax'!$B$224:$I$232,8,FALSE),IF(W$4="Bunker",HLOOKUP(W$4,'Inflated Bid Prices After Tax'!$B$224:$I$232,8,FALSE),IF(W$4="LFO Diesel",HLOOKUP(W$4,'Inflated Bid Prices After Tax'!$B$224:$I$232,8,FALSE),0))))))))</f>
        <v>0</v>
      </c>
      <c r="Z61" s="567">
        <f>IF($E61=0,0,IF(W$4="Hydro",HLOOKUP(W$4,'Inflated Bid Prices After Tax'!$B$234:$I$240,6,FALSE),IF(W$4="Solar",HLOOKUP(W$4,'Inflated Bid Prices After Tax'!$B$234:$I$240,6,FALSE),IF(W$4="Biomass",HLOOKUP(W$4,'Inflated Bid Prices After Tax'!$B$234:$I$240,6,FALSE),IF(W$4="Biodiesel",HLOOKUP(W$4,'Inflated Bid Prices After Tax'!$B$234:$I$240,6,FALSE),IF(W$4="LNG",HLOOKUP(W$4,'Inflated Bid Prices After Tax'!$B$234:$I$240,6,FALSE),IF(W$4="Bunker",HLOOKUP(W$4,'Inflated Bid Prices After Tax'!$B$234:$I$240,6,FALSE),IF(W$4="LFO Diesel",HLOOKUP(W$4,'Inflated Bid Prices After Tax'!$B$234:$I$240,6,FALSE),0))))))))</f>
        <v>0</v>
      </c>
      <c r="AA61" s="568">
        <f t="shared" si="31"/>
        <v>0</v>
      </c>
      <c r="AB61" s="139"/>
      <c r="AC61" s="686">
        <f>IF(AC$4="Hydro",VLOOKUP($F61,'Inflated Bid Prices After Tax'!$AV$15:$BC$115,2,FALSE),IF(AC$4="Solar",VLOOKUP($F61,'Inflated Bid Prices After Tax'!$AV$15:$BC$115,3,FALSE),IF(AC$4="Biomass",VLOOKUP($F61,'Inflated Bid Prices After Tax'!$AV$15:$BC$115,4,FALSE),IF(AC$4="Biodiesel",VLOOKUP($F61,'Inflated Bid Prices After Tax'!$AV$15:$BC$115,5,FALSE),IF(AC$4="LNG",VLOOKUP($F61,'Inflated Bid Prices After Tax'!$AV$15:$BC$115,6,FALSE),IF(AC$4="Bunker",VLOOKUP($F61,'Inflated Bid Prices After Tax'!$AV$15:$BC$115,7,FALSE),IF(AC$4="LFO Diesel",VLOOKUP($F61,'Inflated Bid Prices After Tax'!$AV$15:$BC$115,8,FALSE),0)))))))</f>
        <v>0</v>
      </c>
      <c r="AD61" s="687">
        <f>IF(AC$4="Hydro",VLOOKUP($F61,'Inflated Bid Prices After Tax'!$AV$121:$BC$221,2,FALSE),IF(AC$4="Solar",VLOOKUP($F61,'Inflated Bid Prices After Tax'!$AV$121:$BC$221,3,FALSE),IF(AC$4="Biomass",VLOOKUP($F61,'Inflated Bid Prices After Tax'!$AV$121:$BC$221,4,FALSE),IF(AC$4="Biodiesel",VLOOKUP($F61,'Inflated Bid Prices After Tax'!$AV$121:$BC$221,5,FALSE),IF(AC$4="LNG",VLOOKUP($F61,'Inflated Bid Prices After Tax'!$AV$121:$BC$221,6,FALSE),IF(AC$4="Bunker",VLOOKUP($F61,'Inflated Bid Prices After Tax'!$AV$121:$BC$221,7,FALSE),IF(AC$4="LFO Diesel",VLOOKUP($F61,'Inflated Bid Prices After Tax'!$AV$121:$BC$221,8,FALSE),0)))))))</f>
        <v>0</v>
      </c>
      <c r="AE61" s="687">
        <f>IF($F61=0,0,IF(AC$4="Hydro",HLOOKUP(AC$4,'Inflated Bid Prices After Tax'!$B$224:$I$232,8,FALSE),IF(AC$4="Solar",HLOOKUP(AC$4,'Inflated Bid Prices After Tax'!$B$224:$I$232,8,FALSE),IF(AC$4="Biomass",HLOOKUP(AC$4,'Inflated Bid Prices After Tax'!$B$224:$I$232,8,FALSE),IF(AC$4="Biodiesel",HLOOKUP(AC$4,'Inflated Bid Prices After Tax'!$B$224:$I$232,8,FALSE),IF(AC$4="LNG",HLOOKUP(AC$4,'Inflated Bid Prices After Tax'!$B$224:$I$232,8,FALSE),IF(AC$4="Bunker",HLOOKUP(AC$4,'Inflated Bid Prices After Tax'!$B$224:$I$232,8,FALSE),IF(AC$4="LFO Diesel",HLOOKUP(AC$4,'Inflated Bid Prices After Tax'!$B$224:$I$232,8,FALSE),0))))))))</f>
        <v>0</v>
      </c>
      <c r="AF61" s="687">
        <f>IF($F61=0,0,IF(AC$4="Hydro",HLOOKUP(AC$4,'Inflated Bid Prices After Tax'!$B$234:$I$240,6,FALSE),IF(AC$4="Solar",HLOOKUP(AC$4,'Inflated Bid Prices After Tax'!$B$234:$I$240,6,FALSE),IF(AC$4="Biomass",HLOOKUP(AC$4,'Inflated Bid Prices After Tax'!$B$234:$I$240,6,FALSE),IF(AC$4="Biodiesel",HLOOKUP(AC$4,'Inflated Bid Prices After Tax'!$B$234:$I$240,6,FALSE),IF(AC$4="LNG",HLOOKUP(AC$4,'Inflated Bid Prices After Tax'!$B$234:$I$240,6,FALSE),IF(AC$4="Bunker",HLOOKUP(AC$4,'Inflated Bid Prices After Tax'!$B$234:$I$240,6,FALSE),IF(AC$4="LFO Diesel",HLOOKUP(AC$4,'Inflated Bid Prices After Tax'!$B$234:$I$240,6,FALSE),0))))))))</f>
        <v>0</v>
      </c>
      <c r="AG61" s="688">
        <f t="shared" si="27"/>
        <v>0</v>
      </c>
      <c r="AH61" s="139"/>
      <c r="AI61" s="590">
        <f>IF(AI$4="Hydro",VLOOKUP($G61,'Inflated Bid Prices After Tax'!$AV$15:$BC$115,2,FALSE),IF(AI$4="Solar",VLOOKUP($G61,'Inflated Bid Prices After Tax'!$AV$15:$BC$115,3,FALSE),IF(AI$4="Biomass",VLOOKUP($G61,'Inflated Bid Prices After Tax'!$AV$15:$BC$115,4,FALSE),IF(AI$4="Biodiesel",VLOOKUP($G61,'Inflated Bid Prices After Tax'!$AV$15:$BC$115,5,FALSE),IF(AI$4="LNG",VLOOKUP($G61,'Inflated Bid Prices After Tax'!$AV$15:$BC$115,6,FALSE),IF(AI$4="Bunker",VLOOKUP($G61,'Inflated Bid Prices After Tax'!$AV$15:$BC$115,7,FALSE),IF(AI$4="LFO Diesel",VLOOKUP($G61,'Inflated Bid Prices After Tax'!$AV$15:$BC$115,8,FALSE),0)))))))</f>
        <v>0</v>
      </c>
      <c r="AJ61" s="591">
        <f>IF(AI$4="Hydro",VLOOKUP($G61,'Inflated Bid Prices After Tax'!$AV$121:$BC$221,2,FALSE),IF(AI$4="Solar",VLOOKUP($G61,'Inflated Bid Prices After Tax'!$AV$121:$BC$221,3,FALSE),IF(AI$4="Biomass",VLOOKUP($G61,'Inflated Bid Prices After Tax'!$AV$121:$BC$221,4,FALSE),IF(AI$4="Biodiesel",VLOOKUP($G61,'Inflated Bid Prices After Tax'!$AV$121:$BC$221,5,FALSE),IF(AI$4="LNG",VLOOKUP($G61,'Inflated Bid Prices After Tax'!$AV$121:$BC$221,6,FALSE),IF(AI$4="Bunker",VLOOKUP($G61,'Inflated Bid Prices After Tax'!$AV$121:$BC$221,7,FALSE),IF(AI$4="LFO Diesel",VLOOKUP($G61,'Inflated Bid Prices After Tax'!$AV$121:$BC$221,8,FALSE),0)))))))</f>
        <v>0</v>
      </c>
      <c r="AK61" s="591">
        <f>IF($G61=0,0,IF(AI$4="Hydro",HLOOKUP(AI$4,'Inflated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61" s="591">
        <f>IF($G61=0,0,IF(AI$4="Hydro",HLOOKUP(AI$4,'Inflated Bid Prices After Tax'!$B$234:$I$240,6,FALSE),IF(AI$4="Solar",HLOOKUP(AI$4,'Inflated Bid Prices After Tax'!$B$234:$I$240,6,FALSE),IF(AI$4="Biomass",HLOOKUP(AI$4,'Inflated Bid Prices After Tax'!$B$234:$I$240,6,FALSE),IF(AI$4="Biodiesel",HLOOKUP(AI$4,'Inflated Bid Prices After Tax'!$B$234:$I$240,6,FALSE),IF(AI$4="LNG",HLOOKUP(AI$4,'Inflated Bid Prices After Tax'!$B$234:$I$240,6,FALSE),IF(AI$4="Bunker",HLOOKUP(AI$4,'Inflated Bid Prices After Tax'!$B$234:$I$240,6,FALSE),IF(AI$4="LFO Diesel",HLOOKUP(AI$4,'Inflated Bid Prices After Tax'!$B$234:$I$240,6,FALSE),0))))))))</f>
        <v>0</v>
      </c>
      <c r="AM61" s="592">
        <f t="shared" si="32"/>
        <v>0</v>
      </c>
      <c r="AN61" s="139"/>
      <c r="AO61" s="598">
        <f>IF(AO$4="Hydro",VLOOKUP($H61,'Inflated Bid Prices After Tax'!$AV$15:$BC$115,2,FALSE),IF(AO$4="Solar",VLOOKUP($H61,'Inflated Bid Prices After Tax'!$AV$15:$BC$115,3,FALSE),IF(AO$4="Biomass",VLOOKUP($H61,'Inflated Bid Prices After Tax'!$AV$15:$BC$115,4,FALSE),IF(AO$4="Biodiesel",VLOOKUP($H61,'Inflated Bid Prices After Tax'!$AV$15:$BC$115,5,FALSE),IF(AO$4="LNG",VLOOKUP($H61,'Inflated Bid Prices After Tax'!$AV$15:$BC$115,6,FALSE),IF(AO$4="Bunker",VLOOKUP($H61,'Inflated Bid Prices After Tax'!$AV$15:$BC$115,7,FALSE),IF(AO$4="LFO Diesel",VLOOKUP($H61,'Inflated Bid Prices After Tax'!$AV$15:$BC$115,8,FALSE),0)))))))</f>
        <v>0</v>
      </c>
      <c r="AP61" s="309">
        <f>IF(AO$4="Hydro",VLOOKUP($H61,'Inflated Bid Prices After Tax'!$AV$121:$BC$221,2,FALSE),IF(AO$4="Solar",VLOOKUP($H61,'Inflated Bid Prices After Tax'!$AV$121:$BC$221,3,FALSE),IF(AO$4="Biomass",VLOOKUP($H61,'Inflated Bid Prices After Tax'!$AV$121:$BC$221,4,FALSE),IF(AO$4="Biodiesel",VLOOKUP($H61,'Inflated Bid Prices After Tax'!$AV$121:$BC$221,5,FALSE),IF(AO$4="LNG",VLOOKUP($H61,'Inflated Bid Prices After Tax'!$AV$121:$BC$221,6,FALSE),IF(AO$4="Bunker",VLOOKUP($H61,'Inflated Bid Prices After Tax'!$AV$121:$BC$221,7,FALSE),IF(AO$4="LFO Diesel",VLOOKUP($H61,'Inflated Bid Prices After Tax'!$AV$121:$BC$221,8,FALSE),0)))))))</f>
        <v>0</v>
      </c>
      <c r="AQ61" s="309">
        <f>IF($H61=0,0,IF(AO$4="Hydro",HLOOKUP(AO$4,'Inflated Bid Prices After Tax'!$B$224:$I$232,8,FALSE),IF(AO$4="Solar",HLOOKUP(AO$4,'Inflated Bid Prices After Tax'!$B$224:$I$232,8,FALSE),IF(AO$4="Biomass",HLOOKUP(AO$4,'Inflated Bid Prices After Tax'!$B$224:$I$232,8,FALSE),IF(AO$4="Biodiesel",HLOOKUP(AO$4,'Inflated Bid Prices After Tax'!$B$224:$I$232,8,FALSE),IF(AO$4="LNG",HLOOKUP(AO$4,'Inflated Bid Prices After Tax'!$B$224:$I$232,8,FALSE),IF(AO$4="Bunker",HLOOKUP(AO$4,'Inflated Bid Prices After Tax'!$B$224:$I$232,8,FALSE),IF(AO$4="LFO Diesel",HLOOKUP(AO$4,'Inflated Bid Prices After Tax'!$B$224:$I$232,8,FALSE),0))))))))</f>
        <v>0</v>
      </c>
      <c r="AR61" s="309">
        <f>IF($H61=0,0,IF(AO$4="Hydro",HLOOKUP(AO$4,'Inflated Bid Prices After Tax'!$B$234:$I$240,6,FALSE),IF(AO$4="Solar",HLOOKUP(AO$4,'Inflated Bid Prices After Tax'!$B$234:$I$240,6,FALSE),IF(AO$4="Biomass",HLOOKUP(AO$4,'Inflated Bid Prices After Tax'!$B$234:$I$240,6,FALSE),IF(AO$4="Biodiesel",HLOOKUP(AO$4,'Inflated Bid Prices After Tax'!$B$234:$I$240,6,FALSE),IF(AO$4="LNG",HLOOKUP(AO$4,'Inflated Bid Prices After Tax'!$B$234:$I$240,6,FALSE),IF(AO$4="Bunker",HLOOKUP(AO$4,'Inflated Bid Prices After Tax'!$B$234:$I$240,6,FALSE),IF(AO$4="LFO Diesel",HLOOKUP(AO$4,'Inflated Bid Prices After Tax'!$B$234:$I$240,6,FALSE),0))))))))</f>
        <v>0</v>
      </c>
      <c r="AS61" s="298">
        <f t="shared" si="33"/>
        <v>0</v>
      </c>
      <c r="AT61" s="139"/>
      <c r="AU61" s="606">
        <f>IF(AU$4="Hydro",VLOOKUP($I61,'Inflated Bid Prices After Tax'!$AV$15:$BC$115,2,FALSE),IF(AU$4="Solar",VLOOKUP($I61,'Inflated Bid Prices After Tax'!$AV$15:$BC$115,3,FALSE),IF(AU$4="Biomass",VLOOKUP($I61,'Inflated Bid Prices After Tax'!$AV$15:$BC$115,4,FALSE),IF(AU$4="Biodiesel",VLOOKUP($I61,'Inflated Bid Prices After Tax'!$AV$15:$BC$115,5,FALSE),IF(AU$4="LNG",VLOOKUP($I61,'Inflated Bid Prices After Tax'!$AV$15:$BC$115,6,FALSE),IF(AU$4="Bunker",VLOOKUP($I61,'Inflated Bid Prices After Tax'!$AV$15:$BC$115,7,FALSE),IF(AU$4="LFO Diesel",VLOOKUP($I61,'Inflated Bid Prices After Tax'!$AV$15:$BC$115,8,FALSE),0)))))))</f>
        <v>0</v>
      </c>
      <c r="AV61" s="607">
        <f>IF(AU$4="Hydro",VLOOKUP($I61,'Inflated Bid Prices After Tax'!$AV$121:$BC$221,2,FALSE),IF(AU$4="Solar",VLOOKUP($I61,'Inflated Bid Prices After Tax'!$AV$121:$BC$221,3,FALSE),IF(AU$4="Biomass",VLOOKUP($I61,'Inflated Bid Prices After Tax'!$AV$121:$BC$221,4,FALSE),IF(AU$4="Biodiesel",VLOOKUP($I61,'Inflated Bid Prices After Tax'!$AV$121:$BC$221,5,FALSE),IF(AU$4="LNG",VLOOKUP($I61,'Inflated Bid Prices After Tax'!$AV$121:$BC$221,6,FALSE),IF(AU$4="Bunker",VLOOKUP($I61,'Inflated Bid Prices After Tax'!$AV$121:$BC$221,7,FALSE),IF(AU$4="LFO Diesel",VLOOKUP($I61,'Inflated Bid Prices After Tax'!$AV$121:$BC$221,8,FALSE),0)))))))</f>
        <v>0</v>
      </c>
      <c r="AW61" s="607">
        <f>IF($I61=0,0,IF(AU$4="Hydro",HLOOKUP(AU$4,'Inflated Bid Prices After Tax'!$B$224:$I$232,8,FALSE),IF(AU$4="Solar",HLOOKUP(AU$4,'Inflated Bid Prices After Tax'!$B$224:$I$232,8,FALSE),IF(AU$4="Biomass",HLOOKUP(AU$4,'Inflated Bid Prices After Tax'!$B$224:$I$232,8,FALSE),IF(AU$4="Biodiesel",HLOOKUP(AU$4,'Inflated Bid Prices After Tax'!$B$224:$I$232,8,FALSE),IF(AU$4="LNG",HLOOKUP(AU$4,'Inflated Bid Prices After Tax'!$B$224:$I$232,8,FALSE),IF(AU$4="Bunker",HLOOKUP(AU$4,'Inflated Bid Prices After Tax'!$B$224:$I$232,8,FALSE),IF(AU$4="LFO Diesel",HLOOKUP(AU$4,'Inflated Bid Prices After Tax'!$B$224:$I$232,8,FALSE),0))))))))</f>
        <v>0</v>
      </c>
      <c r="AX61" s="607">
        <f>IF($I61=0,0,IF(AU$4="Hydro",HLOOKUP(AU$4,'Inflated Bid Prices After Tax'!$B$234:$I$240,6,FALSE),IF(AU$4="Solar",HLOOKUP(AU$4,'Inflated Bid Prices After Tax'!$B$234:$I$240,6,FALSE),IF(AU$4="Biomass",HLOOKUP(AU$4,'Inflated Bid Prices After Tax'!$B$234:$I$240,6,FALSE),IF(AU$4="Biodiesel",HLOOKUP(AU$4,'Inflated Bid Prices After Tax'!$B$234:$I$240,6,FALSE),IF(AU$4="LNG",HLOOKUP(AU$4,'Inflated Bid Prices After Tax'!$B$234:$I$240,6,FALSE),IF(AU$4="Bunker",HLOOKUP(AU$4,'Inflated Bid Prices After Tax'!$B$234:$I$240,6,FALSE),IF(AU$4="LFO Diesel",HLOOKUP(AU$4,'Inflated Bid Prices After Tax'!$B$234:$I$240,6,FALSE),0))))))))</f>
        <v>0</v>
      </c>
      <c r="AY61" s="608">
        <f t="shared" si="34"/>
        <v>0</v>
      </c>
      <c r="AZ61" s="139"/>
      <c r="BA61" s="106"/>
      <c r="BB61" s="648" t="s">
        <v>48</v>
      </c>
      <c r="BC61" s="659">
        <f>IF(C61=0,O61,O61*'Available Energy and Dispatch'!N73*1000)</f>
        <v>0</v>
      </c>
      <c r="BD61" s="659">
        <f>IF(D61=0,U61,U61*'Available Energy and Dispatch'!O73*1000)</f>
        <v>0</v>
      </c>
      <c r="BE61" s="659">
        <f>IF(E61=0,AA61,AA61*'Available Energy and Dispatch'!P73*1000)</f>
        <v>0</v>
      </c>
      <c r="BF61" s="659">
        <f>IF(F61=0,AG61,AG61*'Available Energy and Dispatch'!Q73*1000)</f>
        <v>0</v>
      </c>
      <c r="BG61" s="659">
        <f>IF(G61=0,AM61,AM61*'Available Energy and Dispatch'!R73*1000)</f>
        <v>0</v>
      </c>
      <c r="BH61" s="659">
        <f>IF(H61=0,AS61,AS61*'Available Energy and Dispatch'!S73*1000)</f>
        <v>0</v>
      </c>
      <c r="BI61" s="659">
        <f>IF(I61=0,AY61,AY61*'Available Energy and Dispatch'!T73*1000)</f>
        <v>0</v>
      </c>
      <c r="BJ61" s="665">
        <f t="shared" si="28"/>
        <v>0</v>
      </c>
      <c r="BK61" s="655"/>
    </row>
    <row r="62" spans="2:63" ht="13.8" thickBot="1" x14ac:dyDescent="0.3">
      <c r="B62" s="531" t="s">
        <v>49</v>
      </c>
      <c r="C62" s="525">
        <f>ROUND(IFERROR(('Available Energy and Dispatch'!N74/((IF(C$5="Solar",(SUMIFS('Dependable Capacity'!$F$9:$F$14,'Dependable Capacity'!$C$9:$C$14,$B$50)*'Available Energy and Dispatch'!$C74),HLOOKUP(C$5,'Dependable Capacity'!$I$3:$P$9,6,FALSE)*'Available Energy and Dispatch'!$C74))))/C$6,0),2)</f>
        <v>0</v>
      </c>
      <c r="D62" s="525">
        <f>ROUND(IFERROR(('Available Energy and Dispatch'!O74/((IF(D$5="Solar",(SUMIFS('Dependable Capacity'!$F$9:$F$14,'Dependable Capacity'!$C$9:$C$14,$B$50)*'Available Energy and Dispatch'!$C74),HLOOKUP(D$5,'Dependable Capacity'!$I$3:$P$9,6,FALSE)*'Available Energy and Dispatch'!$C74))))/D$6,0),2)</f>
        <v>0</v>
      </c>
      <c r="E62" s="525">
        <f>ROUND(IFERROR(('Available Energy and Dispatch'!P74/((IF(E$5="Solar",(SUMIFS('Dependable Capacity'!$F$9:$F$14,'Dependable Capacity'!$C$9:$C$14,$B$50)*'Available Energy and Dispatch'!$C74),HLOOKUP(E$5,'Dependable Capacity'!$I$3:$P$9,6,FALSE)*'Available Energy and Dispatch'!$C74))))/E$6,0),2)</f>
        <v>0</v>
      </c>
      <c r="F62" s="525">
        <f>ROUND(IFERROR(('Available Energy and Dispatch'!Q74/((IF(F$5="Solar",(SUMIFS('Dependable Capacity'!$F$9:$F$14,'Dependable Capacity'!$C$9:$C$14,$B$50)*'Available Energy and Dispatch'!$C74),HLOOKUP(F$5,'Dependable Capacity'!$I$3:$P$9,6,FALSE)*'Available Energy and Dispatch'!$C74))))/F$6,0),2)</f>
        <v>0</v>
      </c>
      <c r="G62" s="525">
        <f>ROUND(IFERROR(('Available Energy and Dispatch'!R74/((IF(G$5="Solar",(SUMIFS('Dependable Capacity'!$F$9:$F$14,'Dependable Capacity'!$C$9:$C$14,$B$50)*'Available Energy and Dispatch'!$C74),HLOOKUP(G$5,'Dependable Capacity'!$I$3:$P$9,6,FALSE)*'Available Energy and Dispatch'!$C74))))/G$6,0),2)</f>
        <v>0</v>
      </c>
      <c r="H62" s="525">
        <f>ROUND(IFERROR(('Available Energy and Dispatch'!S74/((IF(H$5="Solar",(SUMIFS('Dependable Capacity'!$F$9:$F$14,'Dependable Capacity'!$C$9:$C$14,$B$50)*'Available Energy and Dispatch'!$C74),HLOOKUP(H$5,'Dependable Capacity'!$I$3:$P$9,6,FALSE)*'Available Energy and Dispatch'!$C74))))/H$6,0),2)</f>
        <v>0</v>
      </c>
      <c r="I62" s="526">
        <f>ROUND(IFERROR(('Available Energy and Dispatch'!T74/((IF(I$5="Solar",(SUMIFS('Dependable Capacity'!$F$9:$F$14,'Dependable Capacity'!$C$9:$C$14,$B$50)*'Available Energy and Dispatch'!$C74),HLOOKUP(I$5,'Dependable Capacity'!$I$3:$P$9,6,FALSE)*'Available Energy and Dispatch'!$C74))))/I$6,0),2)</f>
        <v>0</v>
      </c>
      <c r="J62" s="106"/>
      <c r="K62" s="545">
        <f>IF(K$4="Hydro",VLOOKUP($C62,'Inflated Bid Prices After Tax'!$AV$15:$BC$115,2,FALSE),IF(K$4="Solar",VLOOKUP($C62,'Inflated Bid Prices After Tax'!$AV$15:$BC$115,3,FALSE),IF(K$4="Biomass",VLOOKUP($C62,'Inflated Bid Prices After Tax'!$AV$15:$BC$115,4,FALSE),IF(K$4="Biodiesel",VLOOKUP($C62,'Inflated Bid Prices After Tax'!$AV$15:$BC$115,5,FALSE),IF(K$4="LNG",VLOOKUP($C62,'Inflated Bid Prices After Tax'!$AV$15:$BC$115,6,FALSE),IF(K$4="Bunker",VLOOKUP($C62,'Inflated Bid Prices After Tax'!$AV$15:$BC$115,7,FALSE),IF(K$4="LFO Diesel",VLOOKUP($C62,'Inflated Bid Prices After Tax'!$AV$15:$BC$115,8,FALSE),0)))))))</f>
        <v>0</v>
      </c>
      <c r="L62" s="546">
        <f>IF(K$4="Hydro",VLOOKUP($C62,'Inflated Bid Prices After Tax'!$AV$121:$BC$221,2,FALSE),IF(K$4="Solar",VLOOKUP($C62,'Inflated Bid Prices After Tax'!$AV$121:$BC$221,3,FALSE),IF(K$4="Biomass",VLOOKUP($C62,'Inflated Bid Prices After Tax'!$AV$121:$BC$221,4,FALSE),IF(K$4="Biodiesel",VLOOKUP($C62,'Inflated Bid Prices After Tax'!$AV$121:$BC$221,5,FALSE),IF(K$4="LNG",VLOOKUP($C62,'Inflated Bid Prices After Tax'!$AV$121:$BC$221,6,FALSE),IF(K$4="Bunker",VLOOKUP($C62,'Inflated Bid Prices After Tax'!$AV$121:$BC$221,7,FALSE),IF(K$4="LFO Diesel",VLOOKUP($C62,'Inflated Bid Prices After Tax'!$AV$121:$BC$221,8,FALSE),0)))))))</f>
        <v>0</v>
      </c>
      <c r="M62" s="546">
        <f>IF($C62=0,0,IF(K$4="Hydro",HLOOKUP(K$4,'Inflated Bid Prices After Tax'!$B$224:$I$232,8,FALSE),IF(K$4="Solar",HLOOKUP(K$4,'Inflated Bid Prices After Tax'!$B$224:$I$232,8,FALSE),IF(K$4="Biomass",HLOOKUP(K$4,'Inflated Bid Prices After Tax'!$B$224:$I$232,8,FALSE),IF(K$4="Biodiesel",HLOOKUP(K$4,'Inflated Bid Prices After Tax'!$B$224:$I$232,8,FALSE),IF(K$4="LNG",HLOOKUP(K$4,'Inflated Bid Prices After Tax'!$B$224:$I$232,8,FALSE),IF(K$4="Bunker",HLOOKUP(K$4,'Inflated Bid Prices After Tax'!$B$224:$I$232,8,FALSE),IF(K$4="LFO Diesel",HLOOKUP(K$4,'Inflated Bid Prices After Tax'!$B$224:$I$232,8,FALSE),0))))))))</f>
        <v>0</v>
      </c>
      <c r="N62" s="546">
        <f>IF($C62=0,0,IF(K$4="Hydro",HLOOKUP(K$4,'Inflated Bid Prices After Tax'!$B$234:$I$240,6,FALSE),IF(K$4="Solar",HLOOKUP(K$4,'Inflated Bid Prices After Tax'!$B$234:$I$240,6,FALSE),IF(K$4="Biomass",HLOOKUP(K$4,'Inflated Bid Prices After Tax'!$B$234:$I$240,6,FALSE),IF(K$4="Biodiesel",HLOOKUP(K$4,'Inflated Bid Prices After Tax'!$B$234:$I$240,6,FALSE),IF(K$4="LNG",HLOOKUP(K$4,'Inflated Bid Prices After Tax'!$B$234:$I$240,6,FALSE),IF(K$4="Bunker",HLOOKUP(K$4,'Inflated Bid Prices After Tax'!$B$234:$I$240,6,FALSE),IF(K$4="LFO Diesel",HLOOKUP(K$4,'Inflated Bid Prices After Tax'!$B$234:$I$240,6,FALSE),0))))))))</f>
        <v>0</v>
      </c>
      <c r="O62" s="547">
        <f>SUM(K62:N62)</f>
        <v>0</v>
      </c>
      <c r="P62" s="139"/>
      <c r="Q62" s="609">
        <f>IF($D62=0,0,'Inflated Bid Prices After Tax'!$AX$15)</f>
        <v>0</v>
      </c>
      <c r="R62" s="610">
        <f>IF($D62=0,0,'Inflated Bid Prices After Tax'!$AX$121)</f>
        <v>0</v>
      </c>
      <c r="S62" s="610">
        <f>IF($D62=0,0,IF(Q$4="Hydro",HLOOKUP(Q$4,'Inflated Bid Prices After Tax'!$B$224:$I$232,8,FALSE),IF(Q$4="Solar",HLOOKUP(Q$4,'Inflated Bid Prices After Tax'!$B$224:$I$232,8,FALSE),IF(Q$4="Biomass",HLOOKUP(Q$4,'Inflated Bid Prices After Tax'!$B$224:$I$232,8,FALSE),IF(Q$4="Biodiesel",HLOOKUP(Q$4,'Inflated Bid Prices After Tax'!$B$224:$I$232,8,FALSE),IF(Q$4="LNG",HLOOKUP(Q$4,'Inflated Bid Prices After Tax'!$B$224:$I$232,8,FALSE),IF(Q$4="Bunker",HLOOKUP(Q$4,'Inflated Bid Prices After Tax'!$B$224:$I$232,8,FALSE),IF(Q$4="LFO Diesel",HLOOKUP(Q$4,'Inflated Bid Prices After Tax'!$B$224:$I$232,8,FALSE),0))))))))</f>
        <v>0</v>
      </c>
      <c r="T62" s="610">
        <f>IF($D62=0,0,IF(Q$4="Hydro",HLOOKUP(Q$4,'Inflated Bid Prices After Tax'!$B$234:$I$240,6,FALSE),IF(Q$4="Solar",HLOOKUP(Q$4,'Inflated Bid Prices After Tax'!$B$234:$I$240,6,FALSE),IF(Q$4="Biomass",HLOOKUP(Q$4,'Inflated Bid Prices After Tax'!$B$234:$I$240,6,FALSE),IF(Q$4="Biodiesel",HLOOKUP(Q$4,'Inflated Bid Prices After Tax'!$B$234:$I$240,6,FALSE),IF(Q$4="LNG",HLOOKUP(Q$4,'Inflated Bid Prices After Tax'!$B$234:$I$240,6,FALSE),IF(Q$4="Bunker",HLOOKUP(Q$4,'Inflated Bid Prices After Tax'!$B$234:$I$240,6,FALSE),IF(Q$4="LFO Diesel",HLOOKUP(Q$4,'Inflated Bid Prices After Tax'!$B$234:$I$240,6,FALSE),0))))))))</f>
        <v>0</v>
      </c>
      <c r="U62" s="611">
        <f t="shared" si="30"/>
        <v>0</v>
      </c>
      <c r="V62" s="139"/>
      <c r="W62" s="569">
        <f>IF(W$4="Hydro",VLOOKUP($E62,'Inflated Bid Prices After Tax'!$AV$15:$BC$115,2,FALSE),IF(W$4="Solar",VLOOKUP($E62,'Inflated Bid Prices After Tax'!$AV$15:$BC$115,3,FALSE),IF(W$4="Biomass",VLOOKUP($E62,'Inflated Bid Prices After Tax'!$AV$15:$BC$115,4,FALSE),IF(W$4="Biodiesel",VLOOKUP($E62,'Inflated Bid Prices After Tax'!$AV$15:$BC$115,5,FALSE),IF(W$4="LNG",VLOOKUP($E62,'Inflated Bid Prices After Tax'!$AV$15:$BC$115,6,FALSE),IF(W$4="Bunker",VLOOKUP($E62,'Inflated Bid Prices After Tax'!$AV$15:$BC$115,7,FALSE),IF(W$4="LFO Diesel",VLOOKUP($E62,'Inflated Bid Prices After Tax'!$AV$15:$BC$115,8,FALSE),0)))))))</f>
        <v>0</v>
      </c>
      <c r="X62" s="570">
        <f>IF(W$4="Hydro",VLOOKUP($E62,'Inflated Bid Prices After Tax'!$AV$121:$BC$221,2,FALSE),IF(W$4="Solar",VLOOKUP($E62,'Inflated Bid Prices After Tax'!$AV$121:$BC$221,3,FALSE),IF(W$4="Biomass",VLOOKUP($E62,'Inflated Bid Prices After Tax'!$AV$121:$BC$221,4,FALSE),IF(W$4="Biodiesel",VLOOKUP($E62,'Inflated Bid Prices After Tax'!$AV$121:$BC$221,5,FALSE),IF(W$4="LNG",VLOOKUP($E62,'Inflated Bid Prices After Tax'!$AV$121:$BC$221,6,FALSE),IF(W$4="Bunker",VLOOKUP($E62,'Inflated Bid Prices After Tax'!$AV$121:$BC$221,7,FALSE),IF(W$4="LFO Diesel",VLOOKUP($E62,'Inflated Bid Prices After Tax'!$AV$121:$BC$221,8,FALSE),0)))))))</f>
        <v>0</v>
      </c>
      <c r="Y62" s="570">
        <f>IF($E62=0,0,IF(W$4="Hydro",HLOOKUP(W$4,'Inflated Bid Prices After Tax'!$B$224:$I$232,8,FALSE),IF(W$4="Solar",HLOOKUP(W$4,'Inflated Bid Prices After Tax'!$B$224:$I$232,8,FALSE),IF(W$4="Biomass",HLOOKUP(W$4,'Inflated Bid Prices After Tax'!$B$224:$I$232,8,FALSE),IF(W$4="Biodiesel",HLOOKUP(W$4,'Inflated Bid Prices After Tax'!$B$224:$I$232,8,FALSE),IF(W$4="LNG",HLOOKUP(W$4,'Inflated Bid Prices After Tax'!$B$224:$I$232,8,FALSE),IF(W$4="Bunker",HLOOKUP(W$4,'Inflated Bid Prices After Tax'!$B$224:$I$232,8,FALSE),IF(W$4="LFO Diesel",HLOOKUP(W$4,'Inflated Bid Prices After Tax'!$B$224:$I$232,8,FALSE),0))))))))</f>
        <v>0</v>
      </c>
      <c r="Z62" s="570">
        <f>IF($E62=0,0,IF(W$4="Hydro",HLOOKUP(W$4,'Inflated Bid Prices After Tax'!$B$234:$I$240,6,FALSE),IF(W$4="Solar",HLOOKUP(W$4,'Inflated Bid Prices After Tax'!$B$234:$I$240,6,FALSE),IF(W$4="Biomass",HLOOKUP(W$4,'Inflated Bid Prices After Tax'!$B$234:$I$240,6,FALSE),IF(W$4="Biodiesel",HLOOKUP(W$4,'Inflated Bid Prices After Tax'!$B$234:$I$240,6,FALSE),IF(W$4="LNG",HLOOKUP(W$4,'Inflated Bid Prices After Tax'!$B$234:$I$240,6,FALSE),IF(W$4="Bunker",HLOOKUP(W$4,'Inflated Bid Prices After Tax'!$B$234:$I$240,6,FALSE),IF(W$4="LFO Diesel",HLOOKUP(W$4,'Inflated Bid Prices After Tax'!$B$234:$I$240,6,FALSE),0))))))))</f>
        <v>0</v>
      </c>
      <c r="AA62" s="571">
        <f t="shared" si="31"/>
        <v>0</v>
      </c>
      <c r="AB62" s="139"/>
      <c r="AC62" s="689">
        <f>IF(AC$4="Hydro",VLOOKUP($F62,'Inflated Bid Prices After Tax'!$AV$15:$BC$115,2,FALSE),IF(AC$4="Solar",VLOOKUP($F62,'Inflated Bid Prices After Tax'!$AV$15:$BC$115,3,FALSE),IF(AC$4="Biomass",VLOOKUP($F62,'Inflated Bid Prices After Tax'!$AV$15:$BC$115,4,FALSE),IF(AC$4="Biodiesel",VLOOKUP($F62,'Inflated Bid Prices After Tax'!$AV$15:$BC$115,5,FALSE),IF(AC$4="LNG",VLOOKUP($F62,'Inflated Bid Prices After Tax'!$AV$15:$BC$115,6,FALSE),IF(AC$4="Bunker",VLOOKUP($F62,'Inflated Bid Prices After Tax'!$AV$15:$BC$115,7,FALSE),IF(AC$4="LFO Diesel",VLOOKUP($F62,'Inflated Bid Prices After Tax'!$AV$15:$BC$115,8,FALSE),0)))))))</f>
        <v>0</v>
      </c>
      <c r="AD62" s="690">
        <f>IF(AC$4="Hydro",VLOOKUP($F62,'Inflated Bid Prices After Tax'!$AV$121:$BC$221,2,FALSE),IF(AC$4="Solar",VLOOKUP($F62,'Inflated Bid Prices After Tax'!$AV$121:$BC$221,3,FALSE),IF(AC$4="Biomass",VLOOKUP($F62,'Inflated Bid Prices After Tax'!$AV$121:$BC$221,4,FALSE),IF(AC$4="Biodiesel",VLOOKUP($F62,'Inflated Bid Prices After Tax'!$AV$121:$BC$221,5,FALSE),IF(AC$4="LNG",VLOOKUP($F62,'Inflated Bid Prices After Tax'!$AV$121:$BC$221,6,FALSE),IF(AC$4="Bunker",VLOOKUP($F62,'Inflated Bid Prices After Tax'!$AV$121:$BC$221,7,FALSE),IF(AC$4="LFO Diesel",VLOOKUP($F62,'Inflated Bid Prices After Tax'!$AV$121:$BC$221,8,FALSE),0)))))))</f>
        <v>0</v>
      </c>
      <c r="AE62" s="690">
        <f>IF($F62=0,0,IF(AC$4="Hydro",HLOOKUP(AC$4,'Inflated Bid Prices After Tax'!$B$224:$I$232,8,FALSE),IF(AC$4="Solar",HLOOKUP(AC$4,'Inflated Bid Prices After Tax'!$B$224:$I$232,8,FALSE),IF(AC$4="Biomass",HLOOKUP(AC$4,'Inflated Bid Prices After Tax'!$B$224:$I$232,8,FALSE),IF(AC$4="Biodiesel",HLOOKUP(AC$4,'Inflated Bid Prices After Tax'!$B$224:$I$232,8,FALSE),IF(AC$4="LNG",HLOOKUP(AC$4,'Inflated Bid Prices After Tax'!$B$224:$I$232,8,FALSE),IF(AC$4="Bunker",HLOOKUP(AC$4,'Inflated Bid Prices After Tax'!$B$224:$I$232,8,FALSE),IF(AC$4="LFO Diesel",HLOOKUP(AC$4,'Inflated Bid Prices After Tax'!$B$224:$I$232,8,FALSE),0))))))))</f>
        <v>0</v>
      </c>
      <c r="AF62" s="690">
        <f>IF($F62=0,0,IF(AC$4="Hydro",HLOOKUP(AC$4,'Inflated Bid Prices After Tax'!$B$234:$I$240,6,FALSE),IF(AC$4="Solar",HLOOKUP(AC$4,'Inflated Bid Prices After Tax'!$B$234:$I$240,6,FALSE),IF(AC$4="Biomass",HLOOKUP(AC$4,'Inflated Bid Prices After Tax'!$B$234:$I$240,6,FALSE),IF(AC$4="Biodiesel",HLOOKUP(AC$4,'Inflated Bid Prices After Tax'!$B$234:$I$240,6,FALSE),IF(AC$4="LNG",HLOOKUP(AC$4,'Inflated Bid Prices After Tax'!$B$234:$I$240,6,FALSE),IF(AC$4="Bunker",HLOOKUP(AC$4,'Inflated Bid Prices After Tax'!$B$234:$I$240,6,FALSE),IF(AC$4="LFO Diesel",HLOOKUP(AC$4,'Inflated Bid Prices After Tax'!$B$234:$I$240,6,FALSE),0))))))))</f>
        <v>0</v>
      </c>
      <c r="AG62" s="691">
        <f t="shared" si="27"/>
        <v>0</v>
      </c>
      <c r="AH62" s="139"/>
      <c r="AI62" s="593">
        <f>IF(AI$4="Hydro",VLOOKUP($G62,'Inflated Bid Prices After Tax'!$AV$15:$BC$115,2,FALSE),IF(AI$4="Solar",VLOOKUP($G62,'Inflated Bid Prices After Tax'!$AV$15:$BC$115,3,FALSE),IF(AI$4="Biomass",VLOOKUP($G62,'Inflated Bid Prices After Tax'!$AV$15:$BC$115,4,FALSE),IF(AI$4="Biodiesel",VLOOKUP($G62,'Inflated Bid Prices After Tax'!$AV$15:$BC$115,5,FALSE),IF(AI$4="LNG",VLOOKUP($G62,'Inflated Bid Prices After Tax'!$AV$15:$BC$115,6,FALSE),IF(AI$4="Bunker",VLOOKUP($G62,'Inflated Bid Prices After Tax'!$AV$15:$BC$115,7,FALSE),IF(AI$4="LFO Diesel",VLOOKUP($G62,'Inflated Bid Prices After Tax'!$AV$15:$BC$115,8,FALSE),0)))))))</f>
        <v>0</v>
      </c>
      <c r="AJ62" s="594">
        <f>IF(AI$4="Hydro",VLOOKUP($G62,'Inflated Bid Prices After Tax'!$AV$121:$BC$221,2,FALSE),IF(AI$4="Solar",VLOOKUP($G62,'Inflated Bid Prices After Tax'!$AV$121:$BC$221,3,FALSE),IF(AI$4="Biomass",VLOOKUP($G62,'Inflated Bid Prices After Tax'!$AV$121:$BC$221,4,FALSE),IF(AI$4="Biodiesel",VLOOKUP($G62,'Inflated Bid Prices After Tax'!$AV$121:$BC$221,5,FALSE),IF(AI$4="LNG",VLOOKUP($G62,'Inflated Bid Prices After Tax'!$AV$121:$BC$221,6,FALSE),IF(AI$4="Bunker",VLOOKUP($G62,'Inflated Bid Prices After Tax'!$AV$121:$BC$221,7,FALSE),IF(AI$4="LFO Diesel",VLOOKUP($G62,'Inflated Bid Prices After Tax'!$AV$121:$BC$221,8,FALSE),0)))))))</f>
        <v>0</v>
      </c>
      <c r="AK62" s="594">
        <f>IF($G62=0,0,IF(AI$4="Hydro",HLOOKUP(AI$4,'Inflated Bid Prices After Tax'!$B$224:$I$232,5,FALSE),IF(AI$4="Solar",HLOOKUP(AI$4,'Inflated Bid Prices After Tax'!$B$224:$I$232,5,FALSE),IF(AI$4="Biomass",HLOOKUP(AI$4,'Inflated Bid Prices After Tax'!$B$224:$I$232,5,FALSE),IF(AI$4="Biodiesel",HLOOKUP(AI$4,'Inflated Bid Prices After Tax'!$B$224:$I$232,5,FALSE),IF(AI$4="LNG",HLOOKUP(AI$4,'Inflated Bid Prices After Tax'!$B$224:$I$232,5,FALSE),IF(AI$4="Bunker",HLOOKUP(AI$4,'Inflated Bid Prices After Tax'!$B$224:$I$232,5,FALSE),IF(AI$4="LFO Diesel",HLOOKUP(AI$4,'Inflated Bid Prices After Tax'!$B$224:$I$232,5,FALSE),0))))))))</f>
        <v>0</v>
      </c>
      <c r="AL62" s="594">
        <f>IF($G62=0,0,IF(AI$4="Hydro",HLOOKUP(AI$4,'Inflated Bid Prices After Tax'!$B$234:$I$240,6,FALSE),IF(AI$4="Solar",HLOOKUP(AI$4,'Inflated Bid Prices After Tax'!$B$234:$I$240,6,FALSE),IF(AI$4="Biomass",HLOOKUP(AI$4,'Inflated Bid Prices After Tax'!$B$234:$I$240,6,FALSE),IF(AI$4="Biodiesel",HLOOKUP(AI$4,'Inflated Bid Prices After Tax'!$B$234:$I$240,6,FALSE),IF(AI$4="LNG",HLOOKUP(AI$4,'Inflated Bid Prices After Tax'!$B$234:$I$240,6,FALSE),IF(AI$4="Bunker",HLOOKUP(AI$4,'Inflated Bid Prices After Tax'!$B$234:$I$240,6,FALSE),IF(AI$4="LFO Diesel",HLOOKUP(AI$4,'Inflated Bid Prices After Tax'!$B$234:$I$240,6,FALSE),0))))))))</f>
        <v>0</v>
      </c>
      <c r="AM62" s="595">
        <f t="shared" si="32"/>
        <v>0</v>
      </c>
      <c r="AN62" s="139"/>
      <c r="AO62" s="599">
        <f>IF(AO$4="Hydro",VLOOKUP($H62,'Inflated Bid Prices After Tax'!$AV$15:$BC$115,2,FALSE),IF(AO$4="Solar",VLOOKUP($H62,'Inflated Bid Prices After Tax'!$AV$15:$BC$115,3,FALSE),IF(AO$4="Biomass",VLOOKUP($H62,'Inflated Bid Prices After Tax'!$AV$15:$BC$115,4,FALSE),IF(AO$4="Biodiesel",VLOOKUP($H62,'Inflated Bid Prices After Tax'!$AV$15:$BC$115,5,FALSE),IF(AO$4="LNG",VLOOKUP($H62,'Inflated Bid Prices After Tax'!$AV$15:$BC$115,6,FALSE),IF(AO$4="Bunker",VLOOKUP($H62,'Inflated Bid Prices After Tax'!$AV$15:$BC$115,7,FALSE),IF(AO$4="LFO Diesel",VLOOKUP($H62,'Inflated Bid Prices After Tax'!$AV$15:$BC$115,8,FALSE),0)))))))</f>
        <v>0</v>
      </c>
      <c r="AP62" s="310">
        <f>IF(AO$4="Hydro",VLOOKUP($H62,'Inflated Bid Prices After Tax'!$AV$121:$BC$221,2,FALSE),IF(AO$4="Solar",VLOOKUP($H62,'Inflated Bid Prices After Tax'!$AV$121:$BC$221,3,FALSE),IF(AO$4="Biomass",VLOOKUP($H62,'Inflated Bid Prices After Tax'!$AV$121:$BC$221,4,FALSE),IF(AO$4="Biodiesel",VLOOKUP($H62,'Inflated Bid Prices After Tax'!$AV$121:$BC$221,5,FALSE),IF(AO$4="LNG",VLOOKUP($H62,'Inflated Bid Prices After Tax'!$AV$121:$BC$221,6,FALSE),IF(AO$4="Bunker",VLOOKUP($H62,'Inflated Bid Prices After Tax'!$AV$121:$BC$221,7,FALSE),IF(AO$4="LFO Diesel",VLOOKUP($H62,'Inflated Bid Prices After Tax'!$AV$121:$BC$221,8,FALSE),0)))))))</f>
        <v>0</v>
      </c>
      <c r="AQ62" s="310">
        <f>IF($H62=0,0,IF(AO$4="Hydro",HLOOKUP(AO$4,'Inflated Bid Prices After Tax'!$B$224:$I$232,8,FALSE),IF(AO$4="Solar",HLOOKUP(AO$4,'Inflated Bid Prices After Tax'!$B$224:$I$232,8,FALSE),IF(AO$4="Biomass",HLOOKUP(AO$4,'Inflated Bid Prices After Tax'!$B$224:$I$232,8,FALSE),IF(AO$4="Biodiesel",HLOOKUP(AO$4,'Inflated Bid Prices After Tax'!$B$224:$I$232,8,FALSE),IF(AO$4="LNG",HLOOKUP(AO$4,'Inflated Bid Prices After Tax'!$B$224:$I$232,8,FALSE),IF(AO$4="Bunker",HLOOKUP(AO$4,'Inflated Bid Prices After Tax'!$B$224:$I$232,8,FALSE),IF(AO$4="LFO Diesel",HLOOKUP(AO$4,'Inflated Bid Prices After Tax'!$B$224:$I$232,8,FALSE),0))))))))</f>
        <v>0</v>
      </c>
      <c r="AR62" s="310">
        <f>IF($H62=0,0,IF(AO$4="Hydro",HLOOKUP(AO$4,'Inflated Bid Prices After Tax'!$B$234:$I$240,6,FALSE),IF(AO$4="Solar",HLOOKUP(AO$4,'Inflated Bid Prices After Tax'!$B$234:$I$240,6,FALSE),IF(AO$4="Biomass",HLOOKUP(AO$4,'Inflated Bid Prices After Tax'!$B$234:$I$240,6,FALSE),IF(AO$4="Biodiesel",HLOOKUP(AO$4,'Inflated Bid Prices After Tax'!$B$234:$I$240,6,FALSE),IF(AO$4="LNG",HLOOKUP(AO$4,'Inflated Bid Prices After Tax'!$B$234:$I$240,6,FALSE),IF(AO$4="Bunker",HLOOKUP(AO$4,'Inflated Bid Prices After Tax'!$B$234:$I$240,6,FALSE),IF(AO$4="LFO Diesel",HLOOKUP(AO$4,'Inflated Bid Prices After Tax'!$B$234:$I$240,6,FALSE),0))))))))</f>
        <v>0</v>
      </c>
      <c r="AS62" s="300">
        <f t="shared" si="33"/>
        <v>0</v>
      </c>
      <c r="AT62" s="139"/>
      <c r="AU62" s="609">
        <f>IF(AU$4="Hydro",VLOOKUP($I62,'Inflated Bid Prices After Tax'!$AV$15:$BC$115,2,FALSE),IF(AU$4="Solar",VLOOKUP($I62,'Inflated Bid Prices After Tax'!$AV$15:$BC$115,3,FALSE),IF(AU$4="Biomass",VLOOKUP($I62,'Inflated Bid Prices After Tax'!$AV$15:$BC$115,4,FALSE),IF(AU$4="Biodiesel",VLOOKUP($I62,'Inflated Bid Prices After Tax'!$AV$15:$BC$115,5,FALSE),IF(AU$4="LNG",VLOOKUP($I62,'Inflated Bid Prices After Tax'!$AV$15:$BC$115,6,FALSE),IF(AU$4="Bunker",VLOOKUP($I62,'Inflated Bid Prices After Tax'!$AV$15:$BC$115,7,FALSE),IF(AU$4="LFO Diesel",VLOOKUP($I62,'Inflated Bid Prices After Tax'!$AV$15:$BC$115,8,FALSE),0)))))))</f>
        <v>0</v>
      </c>
      <c r="AV62" s="610">
        <f>IF(AU$4="Hydro",VLOOKUP($I62,'Inflated Bid Prices After Tax'!$AV$121:$BC$221,2,FALSE),IF(AU$4="Solar",VLOOKUP($I62,'Inflated Bid Prices After Tax'!$AV$121:$BC$221,3,FALSE),IF(AU$4="Biomass",VLOOKUP($I62,'Inflated Bid Prices After Tax'!$AV$121:$BC$221,4,FALSE),IF(AU$4="Biodiesel",VLOOKUP($I62,'Inflated Bid Prices After Tax'!$AV$121:$BC$221,5,FALSE),IF(AU$4="LNG",VLOOKUP($I62,'Inflated Bid Prices After Tax'!$AV$121:$BC$221,6,FALSE),IF(AU$4="Bunker",VLOOKUP($I62,'Inflated Bid Prices After Tax'!$AV$121:$BC$221,7,FALSE),IF(AU$4="LFO Diesel",VLOOKUP($I62,'Inflated Bid Prices After Tax'!$AV$121:$BC$221,8,FALSE),0)))))))</f>
        <v>0</v>
      </c>
      <c r="AW62" s="610">
        <f>IF($I62=0,0,IF(AU$4="Hydro",HLOOKUP(AU$4,'Inflated Bid Prices After Tax'!$B$224:$I$232,8,FALSE),IF(AU$4="Solar",HLOOKUP(AU$4,'Inflated Bid Prices After Tax'!$B$224:$I$232,8,FALSE),IF(AU$4="Biomass",HLOOKUP(AU$4,'Inflated Bid Prices After Tax'!$B$224:$I$232,8,FALSE),IF(AU$4="Biodiesel",HLOOKUP(AU$4,'Inflated Bid Prices After Tax'!$B$224:$I$232,8,FALSE),IF(AU$4="LNG",HLOOKUP(AU$4,'Inflated Bid Prices After Tax'!$B$224:$I$232,8,FALSE),IF(AU$4="Bunker",HLOOKUP(AU$4,'Inflated Bid Prices After Tax'!$B$224:$I$232,8,FALSE),IF(AU$4="LFO Diesel",HLOOKUP(AU$4,'Inflated Bid Prices After Tax'!$B$224:$I$232,8,FALSE),0))))))))</f>
        <v>0</v>
      </c>
      <c r="AX62" s="610">
        <f>IF($I62=0,0,IF(AU$4="Hydro",HLOOKUP(AU$4,'Inflated Bid Prices After Tax'!$B$234:$I$240,6,FALSE),IF(AU$4="Solar",HLOOKUP(AU$4,'Inflated Bid Prices After Tax'!$B$234:$I$240,6,FALSE),IF(AU$4="Biomass",HLOOKUP(AU$4,'Inflated Bid Prices After Tax'!$B$234:$I$240,6,FALSE),IF(AU$4="Biodiesel",HLOOKUP(AU$4,'Inflated Bid Prices After Tax'!$B$234:$I$240,6,FALSE),IF(AU$4="LNG",HLOOKUP(AU$4,'Inflated Bid Prices After Tax'!$B$234:$I$240,6,FALSE),IF(AU$4="Bunker",HLOOKUP(AU$4,'Inflated Bid Prices After Tax'!$B$234:$I$240,6,FALSE),IF(AU$4="LFO Diesel",HLOOKUP(AU$4,'Inflated Bid Prices After Tax'!$B$234:$I$240,6,FALSE),0))))))))</f>
        <v>0</v>
      </c>
      <c r="AY62" s="611">
        <f t="shared" si="34"/>
        <v>0</v>
      </c>
      <c r="AZ62" s="139"/>
      <c r="BA62" s="106"/>
      <c r="BB62" s="648" t="s">
        <v>49</v>
      </c>
      <c r="BC62" s="659">
        <f>IF(C62=0,O62,O62*'Available Energy and Dispatch'!N74*1000)</f>
        <v>0</v>
      </c>
      <c r="BD62" s="659">
        <f>IF(D62=0,U62,U62*'Available Energy and Dispatch'!O74*1000)</f>
        <v>0</v>
      </c>
      <c r="BE62" s="659">
        <f>IF(E62=0,AA62,AA62*'Available Energy and Dispatch'!P74*1000)</f>
        <v>0</v>
      </c>
      <c r="BF62" s="659">
        <f>IF(F62=0,AG62,AG62*'Available Energy and Dispatch'!Q74*1000)</f>
        <v>0</v>
      </c>
      <c r="BG62" s="659">
        <f>IF(G62=0,AM62,AM62*'Available Energy and Dispatch'!R74*1000)</f>
        <v>0</v>
      </c>
      <c r="BH62" s="659">
        <f>IF(H62=0,AS62,AS62*'Available Energy and Dispatch'!S74*1000)</f>
        <v>0</v>
      </c>
      <c r="BI62" s="659">
        <f>IF(I62=0,AY62,AY62*'Available Energy and Dispatch'!T74*1000)</f>
        <v>0</v>
      </c>
      <c r="BJ62" s="665">
        <f t="shared" si="28"/>
        <v>0</v>
      </c>
      <c r="BK62" s="655"/>
    </row>
    <row r="63" spans="2:63" ht="13.8" thickBot="1" x14ac:dyDescent="0.3">
      <c r="B63" s="109"/>
      <c r="C63" s="106"/>
      <c r="D63" s="106"/>
      <c r="E63" s="106"/>
      <c r="F63" s="106"/>
      <c r="G63" s="106"/>
      <c r="H63" s="106"/>
      <c r="I63" s="106"/>
      <c r="J63" s="106"/>
      <c r="K63" s="113"/>
      <c r="L63" s="113"/>
      <c r="M63" s="113"/>
      <c r="N63" s="113"/>
      <c r="O63" s="113"/>
      <c r="P63" s="139"/>
      <c r="Q63" s="113"/>
      <c r="R63" s="113"/>
      <c r="S63" s="113"/>
      <c r="T63" s="113"/>
      <c r="U63" s="113"/>
      <c r="V63" s="139"/>
      <c r="W63" s="113"/>
      <c r="X63" s="113"/>
      <c r="Y63" s="113"/>
      <c r="Z63" s="113"/>
      <c r="AA63" s="113"/>
      <c r="AB63" s="139"/>
      <c r="AC63" s="113"/>
      <c r="AD63" s="113"/>
      <c r="AE63" s="113"/>
      <c r="AF63" s="113"/>
      <c r="AG63" s="113"/>
      <c r="AH63" s="139"/>
      <c r="AI63" s="113"/>
      <c r="AJ63" s="113"/>
      <c r="AK63" s="113"/>
      <c r="AL63" s="113"/>
      <c r="AM63" s="113"/>
      <c r="AN63" s="139"/>
      <c r="AO63" s="113"/>
      <c r="AP63" s="113"/>
      <c r="AQ63" s="113"/>
      <c r="AR63" s="113"/>
      <c r="AS63" s="113"/>
      <c r="AT63" s="139"/>
      <c r="AU63" s="113"/>
      <c r="AV63" s="113"/>
      <c r="AW63" s="113"/>
      <c r="AX63" s="113"/>
      <c r="AY63" s="113"/>
      <c r="AZ63" s="139"/>
      <c r="BA63" s="106"/>
      <c r="BB63" s="648" t="s">
        <v>182</v>
      </c>
      <c r="BC63" s="656">
        <f t="shared" ref="BC63:BJ63" si="35">SUM(BC51:BC62)</f>
        <v>0</v>
      </c>
      <c r="BD63" s="656">
        <f t="shared" si="35"/>
        <v>0</v>
      </c>
      <c r="BE63" s="656">
        <f t="shared" si="35"/>
        <v>0</v>
      </c>
      <c r="BF63" s="656">
        <f t="shared" si="35"/>
        <v>0</v>
      </c>
      <c r="BG63" s="656">
        <f t="shared" si="35"/>
        <v>0</v>
      </c>
      <c r="BH63" s="656">
        <f t="shared" si="35"/>
        <v>0</v>
      </c>
      <c r="BI63" s="656">
        <f t="shared" si="35"/>
        <v>0</v>
      </c>
      <c r="BJ63" s="656">
        <f t="shared" si="35"/>
        <v>0</v>
      </c>
      <c r="BK63" s="667">
        <f>BJ63/(BG3*1000)</f>
        <v>0</v>
      </c>
    </row>
    <row r="64" spans="2:63" x14ac:dyDescent="0.25">
      <c r="B64" s="527">
        <v>2026</v>
      </c>
      <c r="C64" s="528"/>
      <c r="D64" s="528"/>
      <c r="E64" s="528"/>
      <c r="F64" s="528"/>
      <c r="G64" s="528"/>
      <c r="H64" s="528"/>
      <c r="I64" s="529"/>
      <c r="J64" s="106"/>
      <c r="K64" s="629"/>
      <c r="L64" s="630"/>
      <c r="M64" s="630"/>
      <c r="N64" s="630"/>
      <c r="O64" s="631"/>
      <c r="P64" s="139"/>
      <c r="Q64" s="620"/>
      <c r="R64" s="621"/>
      <c r="S64" s="621"/>
      <c r="T64" s="621"/>
      <c r="U64" s="622"/>
      <c r="V64" s="139"/>
      <c r="W64" s="636"/>
      <c r="X64" s="637"/>
      <c r="Y64" s="637"/>
      <c r="Z64" s="637"/>
      <c r="AA64" s="638"/>
      <c r="AB64" s="139"/>
      <c r="AC64" s="683"/>
      <c r="AD64" s="684"/>
      <c r="AE64" s="684"/>
      <c r="AF64" s="684"/>
      <c r="AG64" s="685"/>
      <c r="AH64" s="139"/>
      <c r="AI64" s="626"/>
      <c r="AJ64" s="627"/>
      <c r="AK64" s="627"/>
      <c r="AL64" s="627"/>
      <c r="AM64" s="628"/>
      <c r="AN64" s="139"/>
      <c r="AO64" s="623"/>
      <c r="AP64" s="624"/>
      <c r="AQ64" s="624"/>
      <c r="AR64" s="624"/>
      <c r="AS64" s="625"/>
      <c r="AT64" s="139"/>
      <c r="AU64" s="620"/>
      <c r="AV64" s="621"/>
      <c r="AW64" s="621"/>
      <c r="AX64" s="621"/>
      <c r="AY64" s="622"/>
      <c r="AZ64" s="139"/>
      <c r="BA64" s="106"/>
      <c r="BB64" s="648">
        <v>2026</v>
      </c>
      <c r="BC64" s="654"/>
      <c r="BD64" s="654"/>
      <c r="BE64" s="654"/>
      <c r="BF64" s="654"/>
      <c r="BG64" s="654"/>
      <c r="BH64" s="654"/>
      <c r="BI64" s="654"/>
      <c r="BJ64" s="661"/>
      <c r="BK64" s="655"/>
    </row>
    <row r="65" spans="2:63" x14ac:dyDescent="0.25">
      <c r="B65" s="530" t="s">
        <v>38</v>
      </c>
      <c r="C65" s="523">
        <f>ROUND(IFERROR(('Available Energy and Dispatch'!N79/((IF(C$5="Solar",(SUMIFS('Dependable Capacity'!$F$9:$F$14,'Dependable Capacity'!$C$9:$C$14,$B$64)*'Available Energy and Dispatch'!$C79),HLOOKUP(C$5,'Dependable Capacity'!$I$3:$P$9,7,FALSE)*'Available Energy and Dispatch'!$C79))))/C$6,0),2)</f>
        <v>0</v>
      </c>
      <c r="D65" s="523">
        <f>ROUND(IFERROR(('Available Energy and Dispatch'!O79/((IF(D$5="Solar",(SUMIFS('Dependable Capacity'!$F$9:$F$14,'Dependable Capacity'!$C$9:$C$14,$B$64)*'Available Energy and Dispatch'!$C79),HLOOKUP(D$5,'Dependable Capacity'!$I$3:$P$9,7,FALSE)*'Available Energy and Dispatch'!$C79))))/D$6,0),2)</f>
        <v>0</v>
      </c>
      <c r="E65" s="523">
        <f>ROUND(IFERROR(('Available Energy and Dispatch'!P79/((IF(E$5="Solar",(SUMIFS('Dependable Capacity'!$F$9:$F$14,'Dependable Capacity'!$C$9:$C$14,$B$64)*'Available Energy and Dispatch'!$C79),HLOOKUP(E$5,'Dependable Capacity'!$I$3:$P$9,7,FALSE)*'Available Energy and Dispatch'!$C79))))/E$6,0),2)</f>
        <v>0</v>
      </c>
      <c r="F65" s="523">
        <f>ROUND(IFERROR(('Available Energy and Dispatch'!Q79/((IF(F$5="Solar",(SUMIFS('Dependable Capacity'!$F$9:$F$14,'Dependable Capacity'!$C$9:$C$14,$B$64)*'Available Energy and Dispatch'!$C79),HLOOKUP(F$5,'Dependable Capacity'!$I$3:$P$9,7,FALSE)*'Available Energy and Dispatch'!$C79))))/F$6,0),2)</f>
        <v>0</v>
      </c>
      <c r="G65" s="523">
        <f>ROUND(IFERROR(('Available Energy and Dispatch'!R79/((IF(G$5="Solar",(SUMIFS('Dependable Capacity'!$F$9:$F$14,'Dependable Capacity'!$C$9:$C$14,$B$64)*'Available Energy and Dispatch'!$C79),HLOOKUP(G$5,'Dependable Capacity'!$I$3:$P$9,7,FALSE)*'Available Energy and Dispatch'!$C79))))/G$6,0),2)</f>
        <v>0</v>
      </c>
      <c r="H65" s="523">
        <f>ROUND(IFERROR(('Available Energy and Dispatch'!S79/((IF(H$5="Solar",(SUMIFS('Dependable Capacity'!$F$9:$F$14,'Dependable Capacity'!$C$9:$C$14,$B$64)*'Available Energy and Dispatch'!$C79),HLOOKUP(H$5,'Dependable Capacity'!$I$3:$P$9,7,FALSE)*'Available Energy and Dispatch'!$C79))))/H$6,0),2)</f>
        <v>0</v>
      </c>
      <c r="I65" s="524">
        <f>ROUND(IFERROR(('Available Energy and Dispatch'!T79/((IF(I$5="Solar",(SUMIFS('Dependable Capacity'!$F$9:$F$14,'Dependable Capacity'!$C$9:$C$14,$B$64)*'Available Energy and Dispatch'!$C79),HLOOKUP(I$5,'Dependable Capacity'!$I$3:$P$9,7,FALSE)*'Available Energy and Dispatch'!$C79))))/I$6,0),2)</f>
        <v>0</v>
      </c>
      <c r="J65" s="106"/>
      <c r="K65" s="542">
        <f>IF(K$4="Hydro",VLOOKUP($C65,'Inflated Bid Prices After Tax'!$BF$15:$BM$115,2,FALSE),IF(K$4="Solar",VLOOKUP($C65,'Inflated Bid Prices After Tax'!$BF$15:$BM$115,3,FALSE),IF(K$4="Biomass",VLOOKUP($C65,'Inflated Bid Prices After Tax'!$BF$15:$BM$115,4,FALSE),IF(K$4="Biodiesel",VLOOKUP($C65,'Inflated Bid Prices After Tax'!$BF$15:$BM$115,5,FALSE),IF(K$4="LNG",VLOOKUP($C65,'Inflated Bid Prices After Tax'!$BF$15:$BM$115,6,FALSE),IF(K$4="Bunker",VLOOKUP($C65,'Inflated Bid Prices After Tax'!$BF$15:$BM$115,7,FALSE),IF(K$4="LFO Diesel",VLOOKUP($C65,'Inflated Bid Prices After Tax'!$BF$15:$BM$115,8,FALSE),0)))))))</f>
        <v>0</v>
      </c>
      <c r="L65" s="543">
        <f>IF(K$4="Hydro",VLOOKUP($C65,'Inflated Bid Prices After Tax'!$BF$121:$BM$221,2,FALSE),IF(K$4="Solar",VLOOKUP($C65,'Inflated Bid Prices After Tax'!$BF$121:$BM$221,3,FALSE),IF(K$4="Biomass",VLOOKUP($C65,'Inflated Bid Prices After Tax'!$BF$121:$BM$221,4,FALSE),IF(K$4="Biodiesel",VLOOKUP($C65,'Inflated Bid Prices After Tax'!$BF$121:$BM$221,5,FALSE),IF(K$4="LNG",VLOOKUP($C65,'Inflated Bid Prices After Tax'!$BF$121:$BM$221,6,FALSE),IF(K$4="Bunker",VLOOKUP($C65,'Inflated Bid Prices After Tax'!$BF$121:$BM$221,7,FALSE),IF(K$4="LFO Diesel",VLOOKUP($C65,'Inflated Bid Prices After Tax'!$BF$121:$BM$221,8,FALSE),0)))))))</f>
        <v>0</v>
      </c>
      <c r="M65" s="543">
        <f>IF($C65=0,0,IF(K$4="Hydro",HLOOKUP(K$4,'Inflated Bid Prices After Tax'!$B$224:$I$232,9,FALSE),IF(K$4="Solar",HLOOKUP(K$4,'Inflated Bid Prices After Tax'!$B$224:$I$232,9,FALSE),IF(K$4="Biomass",HLOOKUP(K$4,'Inflated Bid Prices After Tax'!$B$224:$I$232,9,FALSE),IF(K$4="Biodiesel",HLOOKUP(K$4,'Inflated Bid Prices After Tax'!$B$224:$I$232,9,FALSE),IF(K$4="LNG",HLOOKUP(K$4,'Inflated Bid Prices After Tax'!$B$224:$I$232,9,FALSE),IF(K$4="Bunker",HLOOKUP(K$4,'Inflated Bid Prices After Tax'!$B$224:$I$232,9,FALSE),IF(K$4="LFO Diesel",HLOOKUP(K$4,'Inflated Bid Prices After Tax'!$B$224:$I$232,9,FALSE),0))))))))</f>
        <v>0</v>
      </c>
      <c r="N65" s="543">
        <f>IF($C65=0,0,IF(K$4="Hydro",HLOOKUP(K$4,'Inflated Bid Prices After Tax'!$B$234:$I$240,7,FALSE),IF(K$4="Solar",HLOOKUP(K$4,'Inflated Bid Prices After Tax'!$B$234:$I$240,7,FALSE),IF(K$4="Biomass",HLOOKUP(K$4,'Inflated Bid Prices After Tax'!$B$234:$I$240,7,FALSE),IF(K$4="Biodiesel",HLOOKUP(K$4,'Inflated Bid Prices After Tax'!$B$234:$I$240,7,FALSE),IF(K$4="LNG",HLOOKUP(K$4,'Inflated Bid Prices After Tax'!$B$234:$I$240,7,FALSE),IF(K$4="Bunker",HLOOKUP(K$4,'Inflated Bid Prices After Tax'!$B$234:$I$240,7,FALSE),IF(K$4="LFO Diesel",HLOOKUP(K$4,'Inflated Bid Prices After Tax'!$B$234:$I$240,7,FALSE),0))))))))</f>
        <v>0</v>
      </c>
      <c r="O65" s="544">
        <f>SUM(K65:N65)</f>
        <v>0</v>
      </c>
      <c r="P65" s="139"/>
      <c r="Q65" s="606">
        <f>IF(Q$4="Hydro",VLOOKUP($D65,'Inflated Bid Prices After Tax'!$BF$15:$BM$115,2,FALSE),IF(Q$4="Solar",VLOOKUP($D65,'Inflated Bid Prices After Tax'!$BF$15:$BM$115,3,FALSE),IF(Q$4="Biomass",VLOOKUP($D65,'Inflated Bid Prices After Tax'!$BF$15:$BM$115,4,FALSE),IF(Q$4="Biodiesel",VLOOKUP($D65,'Inflated Bid Prices After Tax'!$BF$15:$BM$115,5,FALSE),IF(Q$4="LNG",VLOOKUP($D65,'Inflated Bid Prices After Tax'!$BF$15:$BM$115,6,FALSE),IF(Q$4="Bunker",VLOOKUP($D65,'Inflated Bid Prices After Tax'!$BF$15:$BM$115,7,FALSE),IF(Q$4="LFO Diesel",VLOOKUP($D65,'Inflated Bid Prices After Tax'!$BF$15:$BM$115,8,FALSE),0)))))))</f>
        <v>0</v>
      </c>
      <c r="R65" s="607">
        <f>IF(Q$4="Hydro",VLOOKUP($D65,'Inflated Bid Prices After Tax'!$BF$121:$BM$221,2,FALSE),IF(Q$4="Solar",VLOOKUP($D65,'Inflated Bid Prices After Tax'!$BF$121:$BM$221,3,FALSE),IF(Q$4="Biomass",VLOOKUP($D65,'Inflated Bid Prices After Tax'!$BF$121:$BM$221,4,FALSE),IF(Q$4="Biodiesel",VLOOKUP($D65,'Inflated Bid Prices After Tax'!$BF$121:$BM$221,5,FALSE),IF(Q$4="LNG",VLOOKUP($D65,'Inflated Bid Prices After Tax'!$BF$121:$BM$221,6,FALSE),IF(Q$4="Bunker",VLOOKUP($D65,'Inflated Bid Prices After Tax'!$BF$121:$BM$221,7,FALSE),IF(Q$4="LFO Diesel",VLOOKUP($D65,'Inflated Bid Prices After Tax'!$BF$121:$BM$221,8,FALSE),0)))))))</f>
        <v>0</v>
      </c>
      <c r="S65" s="607">
        <f>IF($D65=0,0,IF(Q$4="Hydro",HLOOKUP(Q$4,'Inflated Bid Prices After Tax'!$B$224:$I$232,9,FALSE),IF(Q$4="Solar",HLOOKUP(Q$4,'Inflated Bid Prices After Tax'!$B$224:$I$232,9,FALSE),IF(Q$4="Biomass",HLOOKUP(Q$4,'Inflated Bid Prices After Tax'!$B$224:$I$232,9,FALSE),IF(Q$4="Biodiesel",HLOOKUP(Q$4,'Inflated Bid Prices After Tax'!$B$224:$I$232,9,FALSE),IF(Q$4="LNG",HLOOKUP(Q$4,'Inflated Bid Prices After Tax'!$B$224:$I$232,9,FALSE),IF(Q$4="Bunker",HLOOKUP(Q$4,'Inflated Bid Prices After Tax'!$B$224:$I$232,9,FALSE),IF(Q$4="LFO Diesel",HLOOKUP(Q$4,'Inflated Bid Prices After Tax'!$B$224:$I$232,9,FALSE),0))))))))</f>
        <v>0</v>
      </c>
      <c r="T65" s="607">
        <f>IF($D65=0,0,IF(Q$4="Hydro",HLOOKUP(Q$4,'Inflated Bid Prices After Tax'!$B$234:$I$240,7,FALSE),IF(Q$4="Solar",HLOOKUP(Q$4,'Inflated Bid Prices After Tax'!$B$234:$I$240,7,FALSE),IF(Q$4="Biomass",HLOOKUP(Q$4,'Inflated Bid Prices After Tax'!$B$234:$I$240,7,FALSE),IF(Q$4="Biodiesel",HLOOKUP(Q$4,'Inflated Bid Prices After Tax'!$B$234:$I$240,7,FALSE),IF(Q$4="LNG",HLOOKUP(Q$4,'Inflated Bid Prices After Tax'!$B$234:$I$240,7,FALSE),IF(Q$4="Bunker",HLOOKUP(Q$4,'Inflated Bid Prices After Tax'!$B$234:$I$240,7,FALSE),IF(Q$4="LFO Diesel",HLOOKUP(Q$4,'Inflated Bid Prices After Tax'!$B$234:$I$240,7,FALSE),0))))))))</f>
        <v>0</v>
      </c>
      <c r="U65" s="608">
        <f>SUM(Q65:T65)</f>
        <v>0</v>
      </c>
      <c r="V65" s="139"/>
      <c r="W65" s="566">
        <f>IF(W$4="Hydro",VLOOKUP($E65,'Inflated Bid Prices After Tax'!$BF$15:$BM$115,2,FALSE),IF(W$4="Solar",VLOOKUP($E65,'Inflated Bid Prices After Tax'!$BF$15:$BM$115,3,FALSE),IF(W$4="Biomass",VLOOKUP($E65,'Inflated Bid Prices After Tax'!$BF$15:$BM$115,4,FALSE),IF(W$4="Biodiesel",VLOOKUP($E65,'Inflated Bid Prices After Tax'!$BF$15:$BM$115,5,FALSE),IF(W$4="LNG",VLOOKUP($E65,'Inflated Bid Prices After Tax'!$BF$15:$BM$115,6,FALSE),IF(W$4="Bunker",VLOOKUP($E65,'Inflated Bid Prices After Tax'!$BF$15:$BM$115,7,FALSE),IF(W$4="LFO Diesel",VLOOKUP($E65,'Inflated Bid Prices After Tax'!$BF$15:$BM$115,8,FALSE),0)))))))</f>
        <v>0</v>
      </c>
      <c r="X65" s="567">
        <f>IF(W$4="Hydro",VLOOKUP($E65,'Inflated Bid Prices After Tax'!$BF$121:$BM$221,2,FALSE),IF(W$4="Solar",VLOOKUP($E65,'Inflated Bid Prices After Tax'!$BF$121:$BM$221,3,FALSE),IF(W$4="Biomass",VLOOKUP($E65,'Inflated Bid Prices After Tax'!$BF$121:$BM$221,4,FALSE),IF(W$4="Biodiesel",VLOOKUP($E65,'Inflated Bid Prices After Tax'!$BF$121:$BM$221,5,FALSE),IF(W$4="LNG",VLOOKUP($E65,'Inflated Bid Prices After Tax'!$BF$121:$BM$221,6,FALSE),IF(W$4="Bunker",VLOOKUP($E65,'Inflated Bid Prices After Tax'!$BF$121:$BM$221,7,FALSE),IF(W$4="LFO Diesel",VLOOKUP($E65,'Inflated Bid Prices After Tax'!$BF$121:$BM$221,8,FALSE),0)))))))</f>
        <v>0</v>
      </c>
      <c r="Y65" s="567">
        <f>IF($E65=0,0,IF(W$4="Hydro",HLOOKUP(W$4,'Inflated Bid Prices After Tax'!$B$224:$I$232,9,FALSE),IF(W$4="Solar",HLOOKUP(W$4,'Inflated Bid Prices After Tax'!$B$224:$I$232,9,FALSE),IF(W$4="Biomass",HLOOKUP(W$4,'Inflated Bid Prices After Tax'!$B$224:$I$232,9,FALSE),IF(W$4="Biodiesel",HLOOKUP(W$4,'Inflated Bid Prices After Tax'!$B$224:$I$232,9,FALSE),IF(W$4="LNG",HLOOKUP(W$4,'Inflated Bid Prices After Tax'!$B$224:$I$232,9,FALSE),IF(W$4="Bunker",HLOOKUP(W$4,'Inflated Bid Prices After Tax'!$B$224:$I$232,9,FALSE),IF(W$4="LFO Diesel",HLOOKUP(W$4,'Inflated Bid Prices After Tax'!$B$224:$I$232,9,FALSE),0))))))))</f>
        <v>0</v>
      </c>
      <c r="Z65" s="567">
        <f>IF($E65=0,0,IF(W$4="Hydro",HLOOKUP(W$4,'Inflated Bid Prices After Tax'!$B$234:$I$240,7,FALSE),IF(W$4="Solar",HLOOKUP(W$4,'Inflated Bid Prices After Tax'!$B$234:$I$240,7,FALSE),IF(W$4="Biomass",HLOOKUP(W$4,'Inflated Bid Prices After Tax'!$B$234:$I$240,7,FALSE),IF(W$4="Biodiesel",HLOOKUP(W$4,'Inflated Bid Prices After Tax'!$B$234:$I$240,7,FALSE),IF(W$4="LNG",HLOOKUP(W$4,'Inflated Bid Prices After Tax'!$B$234:$I$240,7,FALSE),IF(W$4="Bunker",HLOOKUP(W$4,'Inflated Bid Prices After Tax'!$B$234:$I$240,7,FALSE),IF(W$4="LFO Diesel",HLOOKUP(W$4,'Inflated Bid Prices After Tax'!$B$234:$I$240,7,FALSE),0))))))))</f>
        <v>0</v>
      </c>
      <c r="AA65" s="568">
        <f>SUM(W65:Z65)</f>
        <v>0</v>
      </c>
      <c r="AB65" s="139"/>
      <c r="AC65" s="686">
        <f>IF(AC$4="Hydro",VLOOKUP($F65,'Inflated Bid Prices After Tax'!$BF$15:$BM$115,2,FALSE),IF(AC$4="Solar",VLOOKUP($F65,'Inflated Bid Prices After Tax'!$BF$15:$BM$115,3,FALSE),IF(AC$4="Biomass",VLOOKUP($F65,'Inflated Bid Prices After Tax'!$BF$15:$BM$115,4,FALSE),IF(AC$4="Biodiesel",VLOOKUP($F65,'Inflated Bid Prices After Tax'!$BF$15:$BM$115,5,FALSE),IF(AC$4="LNG",VLOOKUP($F65,'Inflated Bid Prices After Tax'!$BF$15:$BM$115,6,FALSE),IF(AC$4="Bunker",VLOOKUP($F65,'Inflated Bid Prices After Tax'!$BF$15:$BM$115,7,FALSE),IF(AC$4="LFO Diesel",VLOOKUP($F65,'Inflated Bid Prices After Tax'!$BF$15:$BM$115,8,FALSE),0)))))))</f>
        <v>0</v>
      </c>
      <c r="AD65" s="687">
        <f>IF(AC$4="Hydro",VLOOKUP($F65,'Inflated Bid Prices After Tax'!$BF$121:$BM$221,2,FALSE),IF(AC$4="Solar",VLOOKUP($F65,'Inflated Bid Prices After Tax'!$BF$121:$BM$221,3,FALSE),IF(AC$4="Biomass",VLOOKUP($F65,'Inflated Bid Prices After Tax'!$BF$121:$BM$221,4,FALSE),IF(AC$4="Biodiesel",VLOOKUP($F65,'Inflated Bid Prices After Tax'!$BF$121:$BM$221,5,FALSE),IF(AC$4="LNG",VLOOKUP($F65,'Inflated Bid Prices After Tax'!$BF$121:$BM$221,6,FALSE),IF(AC$4="Bunker",VLOOKUP($F65,'Inflated Bid Prices After Tax'!$BF$121:$BM$221,7,FALSE),IF(AC$4="LFO Diesel",VLOOKUP($F65,'Inflated Bid Prices After Tax'!$BF$121:$BM$221,8,FALSE),0)))))))</f>
        <v>0</v>
      </c>
      <c r="AE65" s="687">
        <f>IF($F65=0,0,IF(AC$4="Hydro",HLOOKUP(AC$4,'Inflated Bid Prices After Tax'!$B$224:$I$232,9,FALSE),IF(AC$4="Solar",HLOOKUP(AC$4,'Inflated Bid Prices After Tax'!$B$224:$I$232,9,FALSE),IF(AC$4="Biomass",HLOOKUP(AC$4,'Inflated Bid Prices After Tax'!$B$224:$I$232,9,FALSE),IF(AC$4="Biodiesel",HLOOKUP(AC$4,'Inflated Bid Prices After Tax'!$B$224:$I$232,9,FALSE),IF(AC$4="LNG",HLOOKUP(AC$4,'Inflated Bid Prices After Tax'!$B$224:$I$232,9,FALSE),IF(AC$4="Bunker",HLOOKUP(AC$4,'Inflated Bid Prices After Tax'!$B$224:$I$232,9,FALSE),IF(AC$4="LFO Diesel",HLOOKUP(AC$4,'Inflated Bid Prices After Tax'!$B$224:$I$232,9,FALSE),0))))))))</f>
        <v>0</v>
      </c>
      <c r="AF65" s="687">
        <f>IF($F65=0,0,IF(AC$4="Hydro",HLOOKUP(AC$4,'Inflated Bid Prices After Tax'!$B$234:$I$240,7,FALSE),IF(AC$4="Solar",HLOOKUP(AC$4,'Inflated Bid Prices After Tax'!$B$234:$I$240,7,FALSE),IF(AC$4="Biomass",HLOOKUP(AC$4,'Inflated Bid Prices After Tax'!$B$234:$I$240,7,FALSE),IF(AC$4="Biodiesel",HLOOKUP(AC$4,'Inflated Bid Prices After Tax'!$B$234:$I$240,7,FALSE),IF(AC$4="LNG",HLOOKUP(AC$4,'Inflated Bid Prices After Tax'!$B$234:$I$240,7,FALSE),IF(AC$4="Bunker",HLOOKUP(AC$4,'Inflated Bid Prices After Tax'!$B$234:$I$240,7,FALSE),IF(AC$4="LFO Diesel",HLOOKUP(AC$4,'Inflated Bid Prices After Tax'!$B$234:$I$240,7,FALSE),0))))))))</f>
        <v>0</v>
      </c>
      <c r="AG65" s="688">
        <f>SUM(AC65:AF65)</f>
        <v>0</v>
      </c>
      <c r="AH65" s="139"/>
      <c r="AI65" s="590">
        <f>IF(AI$4="Hydro",VLOOKUP($G65,'Inflated Bid Prices After Tax'!$BF$15:$BM$115,2,FALSE),IF(AI$4="Solar",VLOOKUP($G65,'Inflated Bid Prices After Tax'!$BF$15:$BM$115,3,FALSE),IF(AI$4="Biomass",VLOOKUP($G65,'Inflated Bid Prices After Tax'!$BF$15:$BM$115,4,FALSE),IF(AI$4="Biodiesel",VLOOKUP($G65,'Inflated Bid Prices After Tax'!$BF$15:$BM$115,5,FALSE),IF(AI$4="LNG",VLOOKUP($G65,'Inflated Bid Prices After Tax'!$BF$15:$BM$115,6,FALSE),IF(AI$4="Bunker",VLOOKUP($G65,'Inflated Bid Prices After Tax'!$BF$15:$BM$115,7,FALSE),IF(AI$4="LFO Diesel",VLOOKUP($G65,'Inflated Bid Prices After Tax'!$BF$15:$BM$115,8,FALSE),0)))))))</f>
        <v>0</v>
      </c>
      <c r="AJ65" s="591">
        <f>IF(AI$4="Hydro",VLOOKUP($G65,'Inflated Bid Prices After Tax'!$BF$121:$BM$221,2,FALSE),IF(AI$4="Solar",VLOOKUP($G65,'Inflated Bid Prices After Tax'!$BF$121:$BM$221,3,FALSE),IF(AI$4="Biomass",VLOOKUP($G65,'Inflated Bid Prices After Tax'!$BF$121:$BM$221,4,FALSE),IF(AI$4="Biodiesel",VLOOKUP($G65,'Inflated Bid Prices After Tax'!$BF$121:$BM$221,5,FALSE),IF(AI$4="LNG",VLOOKUP($G65,'Inflated Bid Prices After Tax'!$BF$121:$BM$221,6,FALSE),IF(AI$4="Bunker",VLOOKUP($G65,'Inflated Bid Prices After Tax'!$BF$121:$BM$221,7,FALSE),IF(AI$4="LFO Diesel",VLOOKUP($G65,'Inflated Bid Prices After Tax'!$BF$121:$BM$221,8,FALSE),0)))))))</f>
        <v>0</v>
      </c>
      <c r="AK65" s="591">
        <f>IF($G65=0,0,IF(AI$4="Hydro",HLOOKUP(AI$4,'Inflated Bid Prices After Tax'!$B$224:$I$232,9,FALSE),IF(AI$4="Solar",HLOOKUP(AI$4,'Inflated Bid Prices After Tax'!$B$224:$I$232,9,FALSE),IF(AI$4="Biomass",HLOOKUP(AI$4,'Inflated Bid Prices After Tax'!$B$224:$I$232,9,FALSE),IF(AI$4="Biodiesel",HLOOKUP(AI$4,'Inflated Bid Prices After Tax'!$B$224:$I$232,9,FALSE),IF(AI$4="LNG",HLOOKUP(AI$4,'Inflated Bid Prices After Tax'!$B$224:$I$232,9,FALSE),IF(AI$4="Bunker",HLOOKUP(AI$4,'Inflated Bid Prices After Tax'!$B$224:$I$232,9,FALSE),IF(AI$4="LFO Diesel",HLOOKUP(AI$4,'Inflated Bid Prices After Tax'!$B$224:$I$232,9,FALSE),0))))))))</f>
        <v>0</v>
      </c>
      <c r="AL65" s="591">
        <f>IF($G65=0,0,IF(AI$4="Hydro",HLOOKUP(AI$4,'Inflated Bid Prices After Tax'!$B$234:$I$240,7,FALSE),IF(AI$4="Solar",HLOOKUP(AI$4,'Inflated Bid Prices After Tax'!$B$234:$I$240,7,FALSE),IF(AI$4="Biomass",HLOOKUP(AI$4,'Inflated Bid Prices After Tax'!$B$234:$I$240,7,FALSE),IF(AI$4="Biodiesel",HLOOKUP(AI$4,'Inflated Bid Prices After Tax'!$B$234:$I$240,7,FALSE),IF(AI$4="LNG",HLOOKUP(AI$4,'Inflated Bid Prices After Tax'!$B$234:$I$240,7,FALSE),IF(AI$4="Bunker",HLOOKUP(AI$4,'Inflated Bid Prices After Tax'!$B$234:$I$240,7,FALSE),IF(AI$4="LFO Diesel",HLOOKUP(AI$4,'Inflated Bid Prices After Tax'!$B$234:$I$240,7,FALSE),0))))))))</f>
        <v>0</v>
      </c>
      <c r="AM65" s="592">
        <f>SUM(AI65:AL65)</f>
        <v>0</v>
      </c>
      <c r="AN65" s="139"/>
      <c r="AO65" s="598">
        <f>IF(AO$4="Hydro",VLOOKUP($H65,'Inflated Bid Prices After Tax'!$BF$15:$BM$115,2,FALSE),IF(AO$4="Solar",VLOOKUP($H65,'Inflated Bid Prices After Tax'!$BF$15:$BM$115,3,FALSE),IF(AO$4="Biomass",VLOOKUP($H65,'Inflated Bid Prices After Tax'!$BF$15:$BM$115,4,FALSE),IF(AO$4="Biodiesel",VLOOKUP($H65,'Inflated Bid Prices After Tax'!$BF$15:$BM$115,5,FALSE),IF(AO$4="LNG",VLOOKUP($H65,'Inflated Bid Prices After Tax'!$BF$15:$BM$115,6,FALSE),IF(AO$4="Bunker",VLOOKUP($H65,'Inflated Bid Prices After Tax'!$BF$15:$BM$115,7,FALSE),IF(AO$4="LFO Diesel",VLOOKUP($H65,'Inflated Bid Prices After Tax'!$BF$15:$BM$115,8,FALSE),0)))))))</f>
        <v>0</v>
      </c>
      <c r="AP65" s="309">
        <f>IF(AO$4="Hydro",VLOOKUP($H65,'Inflated Bid Prices After Tax'!$BF$121:$BM$221,2,FALSE),IF(AO$4="Solar",VLOOKUP($H65,'Inflated Bid Prices After Tax'!$BF$121:$BM$221,3,FALSE),IF(AO$4="Biomass",VLOOKUP($H65,'Inflated Bid Prices After Tax'!$BF$121:$BM$221,4,FALSE),IF(AO$4="Biodiesel",VLOOKUP($H65,'Inflated Bid Prices After Tax'!$BF$121:$BM$221,5,FALSE),IF(AO$4="LNG",VLOOKUP($H65,'Inflated Bid Prices After Tax'!$BF$121:$BM$221,6,FALSE),IF(AO$4="Bunker",VLOOKUP($H65,'Inflated Bid Prices After Tax'!$BF$121:$BM$221,7,FALSE),IF(AO$4="LFO Diesel",VLOOKUP($H65,'Inflated Bid Prices After Tax'!$BF$121:$BM$221,8,FALSE),0)))))))</f>
        <v>0</v>
      </c>
      <c r="AQ65" s="309">
        <f>IF($H65=0,0,IF(AO$4="Hydro",HLOOKUP(AO$4,'Inflated Bid Prices After Tax'!$B$224:$I$232,9,FALSE),IF(AO$4="Solar",HLOOKUP(AO$4,'Inflated Bid Prices After Tax'!$B$224:$I$232,9,FALSE),IF(AO$4="Biomass",HLOOKUP(AO$4,'Inflated Bid Prices After Tax'!$B$224:$I$232,9,FALSE),IF(AO$4="Biodiesel",HLOOKUP(AO$4,'Inflated Bid Prices After Tax'!$B$224:$I$232,9,FALSE),IF(AO$4="LNG",HLOOKUP(AO$4,'Inflated Bid Prices After Tax'!$B$224:$I$232,9,FALSE),IF(AO$4="Bunker",HLOOKUP(AO$4,'Inflated Bid Prices After Tax'!$B$224:$I$232,9,FALSE),IF(AO$4="LFO Diesel",HLOOKUP(AO$4,'Inflated Bid Prices After Tax'!$B$224:$I$232,9,FALSE),0))))))))</f>
        <v>0</v>
      </c>
      <c r="AR65" s="309">
        <f>IF($H65=0,0,IF(AO$4="Hydro",HLOOKUP(AO$4,'Inflated Bid Prices After Tax'!$B$234:$I$240,7,FALSE),IF(AO$4="Solar",HLOOKUP(AO$4,'Inflated Bid Prices After Tax'!$B$234:$I$240,7,FALSE),IF(AO$4="Biomass",HLOOKUP(AO$4,'Inflated Bid Prices After Tax'!$B$234:$I$240,7,FALSE),IF(AO$4="Biodiesel",HLOOKUP(AO$4,'Inflated Bid Prices After Tax'!$B$234:$I$240,7,FALSE),IF(AO$4="LNG",HLOOKUP(AO$4,'Inflated Bid Prices After Tax'!$B$234:$I$240,7,FALSE),IF(AO$4="Bunker",HLOOKUP(AO$4,'Inflated Bid Prices After Tax'!$B$234:$I$240,7,FALSE),IF(AO$4="LFO Diesel",HLOOKUP(AO$4,'Inflated Bid Prices After Tax'!$B$234:$I$240,7,FALSE),0))))))))</f>
        <v>0</v>
      </c>
      <c r="AS65" s="298">
        <f>SUM(AO65:AR65)</f>
        <v>0</v>
      </c>
      <c r="AT65" s="139"/>
      <c r="AU65" s="606">
        <f>IF(AU$4="Hydro",VLOOKUP($I65,'Inflated Bid Prices After Tax'!$BF$15:$BM$115,2,FALSE),IF(AU$4="Solar",VLOOKUP($I65,'Inflated Bid Prices After Tax'!$BF$15:$BM$115,3,FALSE),IF(AU$4="Biomass",VLOOKUP($I65,'Inflated Bid Prices After Tax'!$BF$15:$BM$115,4,FALSE),IF(AU$4="Biodiesel",VLOOKUP($I65,'Inflated Bid Prices After Tax'!$BF$15:$BM$115,5,FALSE),IF(AU$4="LNG",VLOOKUP($I65,'Inflated Bid Prices After Tax'!$BF$15:$BM$115,6,FALSE),IF(AU$4="Bunker",VLOOKUP($I65,'Inflated Bid Prices After Tax'!$BF$15:$BM$115,7,FALSE),IF(AU$4="LFO Diesel",VLOOKUP($I65,'Inflated Bid Prices After Tax'!$BF$15:$BM$115,8,FALSE),0)))))))</f>
        <v>0</v>
      </c>
      <c r="AV65" s="607">
        <f>IF(AU$4="Hydro",VLOOKUP($I65,'Inflated Bid Prices After Tax'!$BF$121:$BM$221,2,FALSE),IF(AU$4="Solar",VLOOKUP($I65,'Inflated Bid Prices After Tax'!$BF$121:$BM$221,3,FALSE),IF(AU$4="Biomass",VLOOKUP($I65,'Inflated Bid Prices After Tax'!$BF$121:$BM$221,4,FALSE),IF(AU$4="Biodiesel",VLOOKUP($I65,'Inflated Bid Prices After Tax'!$BF$121:$BM$221,5,FALSE),IF(AU$4="LNG",VLOOKUP($I65,'Inflated Bid Prices After Tax'!$BF$121:$BM$221,6,FALSE),IF(AU$4="Bunker",VLOOKUP($I65,'Inflated Bid Prices After Tax'!$BF$121:$BM$221,7,FALSE),IF(AU$4="LFO Diesel",VLOOKUP($I65,'Inflated Bid Prices After Tax'!$BF$121:$BM$221,8,FALSE),0)))))))</f>
        <v>0</v>
      </c>
      <c r="AW65" s="607">
        <f>IF($I65=0,0,IF(AU$4="Hydro",HLOOKUP(AU$4,'Inflated Bid Prices After Tax'!$B$224:$I$232,9,FALSE),IF(AU$4="Solar",HLOOKUP(AU$4,'Inflated Bid Prices After Tax'!$B$224:$I$232,9,FALSE),IF(AU$4="Biomass",HLOOKUP(AU$4,'Inflated Bid Prices After Tax'!$B$224:$I$232,9,FALSE),IF(AU$4="Biodiesel",HLOOKUP(AU$4,'Inflated Bid Prices After Tax'!$B$224:$I$232,9,FALSE),IF(AU$4="LNG",HLOOKUP(AU$4,'Inflated Bid Prices After Tax'!$B$224:$I$232,9,FALSE),IF(AU$4="Bunker",HLOOKUP(AU$4,'Inflated Bid Prices After Tax'!$B$224:$I$232,9,FALSE),IF(AU$4="LFO Diesel",HLOOKUP(AU$4,'Inflated Bid Prices After Tax'!$B$224:$I$232,9,FALSE),0))))))))</f>
        <v>0</v>
      </c>
      <c r="AX65" s="607">
        <f>IF($I65=0,0,IF(AU$4="Hydro",HLOOKUP(AU$4,'Inflated Bid Prices After Tax'!$B$234:$I$240,7,FALSE),IF(AU$4="Solar",HLOOKUP(AU$4,'Inflated Bid Prices After Tax'!$B$234:$I$240,7,FALSE),IF(AU$4="Biomass",HLOOKUP(AU$4,'Inflated Bid Prices After Tax'!$B$234:$I$240,7,FALSE),IF(AU$4="Biodiesel",HLOOKUP(AU$4,'Inflated Bid Prices After Tax'!$B$234:$I$240,7,FALSE),IF(AU$4="LNG",HLOOKUP(AU$4,'Inflated Bid Prices After Tax'!$B$234:$I$240,7,FALSE),IF(AU$4="Bunker",HLOOKUP(AU$4,'Inflated Bid Prices After Tax'!$B$234:$I$240,7,FALSE),IF(AU$4="LFO Diesel",HLOOKUP(AU$4,'Inflated Bid Prices After Tax'!$B$234:$I$240,7,FALSE),0))))))))</f>
        <v>0</v>
      </c>
      <c r="AY65" s="608">
        <f>SUM(AU65:AX65)</f>
        <v>0</v>
      </c>
      <c r="AZ65" s="139"/>
      <c r="BA65" s="106"/>
      <c r="BB65" s="648" t="s">
        <v>38</v>
      </c>
      <c r="BC65" s="660">
        <f>IF(C65=0,O65,O65*'Available Energy and Dispatch'!N79*1000)</f>
        <v>0</v>
      </c>
      <c r="BD65" s="660">
        <f>IF(D65=0,U65,U65*'Available Energy and Dispatch'!O79*1000)</f>
        <v>0</v>
      </c>
      <c r="BE65" s="660">
        <f>IF(E65=0,AA65,AA65*'Available Energy and Dispatch'!P79*1000)</f>
        <v>0</v>
      </c>
      <c r="BF65" s="660">
        <f>IF(F65=0,AG65,AG65*'Available Energy and Dispatch'!Q79*1000)</f>
        <v>0</v>
      </c>
      <c r="BG65" s="660">
        <f>IF(G65=0,AM65,AM65*'Available Energy and Dispatch'!R79*1000)</f>
        <v>0</v>
      </c>
      <c r="BH65" s="660">
        <f>IF(H65=0,AS65,AS65*'Available Energy and Dispatch'!S79*1000)</f>
        <v>0</v>
      </c>
      <c r="BI65" s="660">
        <f>IF(I65=0,AY65,AY65*'Available Energy and Dispatch'!T79*1000)</f>
        <v>0</v>
      </c>
      <c r="BJ65" s="666">
        <f t="shared" ref="BJ65:BJ76" si="36">SUM(BC65:BI65)</f>
        <v>0</v>
      </c>
      <c r="BK65" s="655"/>
    </row>
    <row r="66" spans="2:63" x14ac:dyDescent="0.25">
      <c r="B66" s="530" t="s">
        <v>39</v>
      </c>
      <c r="C66" s="523">
        <f>ROUND(IFERROR(('Available Energy and Dispatch'!N80/((IF(C$5="Solar",(SUMIFS('Dependable Capacity'!$F$9:$F$14,'Dependable Capacity'!$C$9:$C$14,$B$64)*'Available Energy and Dispatch'!$C80),HLOOKUP(C$5,'Dependable Capacity'!$I$3:$P$9,7,FALSE)*'Available Energy and Dispatch'!$C80))))/C$6,0),2)</f>
        <v>0</v>
      </c>
      <c r="D66" s="523">
        <f>ROUND(IFERROR(('Available Energy and Dispatch'!O80/((IF(D$5="Solar",(SUMIFS('Dependable Capacity'!$F$9:$F$14,'Dependable Capacity'!$C$9:$C$14,$B$64)*'Available Energy and Dispatch'!$C80),HLOOKUP(D$5,'Dependable Capacity'!$I$3:$P$9,7,FALSE)*'Available Energy and Dispatch'!$C80))))/D$6,0),2)</f>
        <v>0</v>
      </c>
      <c r="E66" s="523">
        <f>ROUND(IFERROR(('Available Energy and Dispatch'!P80/((IF(E$5="Solar",(SUMIFS('Dependable Capacity'!$F$9:$F$14,'Dependable Capacity'!$C$9:$C$14,$B$64)*'Available Energy and Dispatch'!$C80),HLOOKUP(E$5,'Dependable Capacity'!$I$3:$P$9,7,FALSE)*'Available Energy and Dispatch'!$C80))))/E$6,0),2)</f>
        <v>0</v>
      </c>
      <c r="F66" s="523">
        <f>ROUND(IFERROR(('Available Energy and Dispatch'!Q80/((IF(F$5="Solar",(SUMIFS('Dependable Capacity'!$F$9:$F$14,'Dependable Capacity'!$C$9:$C$14,$B$64)*'Available Energy and Dispatch'!$C80),HLOOKUP(F$5,'Dependable Capacity'!$I$3:$P$9,7,FALSE)*'Available Energy and Dispatch'!$C80))))/F$6,0),2)</f>
        <v>0</v>
      </c>
      <c r="G66" s="523">
        <f>ROUND(IFERROR(('Available Energy and Dispatch'!R80/((IF(G$5="Solar",(SUMIFS('Dependable Capacity'!$F$9:$F$14,'Dependable Capacity'!$C$9:$C$14,$B$64)*'Available Energy and Dispatch'!$C80),HLOOKUP(G$5,'Dependable Capacity'!$I$3:$P$9,7,FALSE)*'Available Energy and Dispatch'!$C80))))/G$6,0),2)</f>
        <v>0</v>
      </c>
      <c r="H66" s="523">
        <f>ROUND(IFERROR(('Available Energy and Dispatch'!S80/((IF(H$5="Solar",(SUMIFS('Dependable Capacity'!$F$9:$F$14,'Dependable Capacity'!$C$9:$C$14,$B$64)*'Available Energy and Dispatch'!$C80),HLOOKUP(H$5,'Dependable Capacity'!$I$3:$P$9,7,FALSE)*'Available Energy and Dispatch'!$C80))))/H$6,0),2)</f>
        <v>0</v>
      </c>
      <c r="I66" s="524">
        <f>ROUND(IFERROR(('Available Energy and Dispatch'!T80/((IF(I$5="Solar",(SUMIFS('Dependable Capacity'!$F$9:$F$14,'Dependable Capacity'!$C$9:$C$14,$B$64)*'Available Energy and Dispatch'!$C80),HLOOKUP(I$5,'Dependable Capacity'!$I$3:$P$9,7,FALSE)*'Available Energy and Dispatch'!$C80))))/I$6,0),2)</f>
        <v>0</v>
      </c>
      <c r="J66" s="106"/>
      <c r="K66" s="542">
        <f>IF(K$4="Hydro",VLOOKUP($C66,'Inflated Bid Prices After Tax'!$BF$15:$BM$115,2,FALSE),IF(K$4="Solar",VLOOKUP($C66,'Inflated Bid Prices After Tax'!$BF$15:$BM$115,3,FALSE),IF(K$4="Biomass",VLOOKUP($C66,'Inflated Bid Prices After Tax'!$BF$15:$BM$115,4,FALSE),IF(K$4="Biodiesel",VLOOKUP($C66,'Inflated Bid Prices After Tax'!$BF$15:$BM$115,5,FALSE),IF(K$4="LNG",VLOOKUP($C66,'Inflated Bid Prices After Tax'!$BF$15:$BM$115,6,FALSE),IF(K$4="Bunker",VLOOKUP($C66,'Inflated Bid Prices After Tax'!$BF$15:$BM$115,7,FALSE),IF(K$4="LFO Diesel",VLOOKUP($C66,'Inflated Bid Prices After Tax'!$BF$15:$BM$115,8,FALSE),0)))))))</f>
        <v>0</v>
      </c>
      <c r="L66" s="543">
        <f>IF(K$4="Hydro",VLOOKUP($C66,'Inflated Bid Prices After Tax'!$BF$121:$BM$221,2,FALSE),IF(K$4="Solar",VLOOKUP($C66,'Inflated Bid Prices After Tax'!$BF$121:$BM$221,3,FALSE),IF(K$4="Biomass",VLOOKUP($C66,'Inflated Bid Prices After Tax'!$BF$121:$BM$221,4,FALSE),IF(K$4="Biodiesel",VLOOKUP($C66,'Inflated Bid Prices After Tax'!$BF$121:$BM$221,5,FALSE),IF(K$4="LNG",VLOOKUP($C66,'Inflated Bid Prices After Tax'!$BF$121:$BM$221,6,FALSE),IF(K$4="Bunker",VLOOKUP($C66,'Inflated Bid Prices After Tax'!$BF$121:$BM$221,7,FALSE),IF(K$4="LFO Diesel",VLOOKUP($C66,'Inflated Bid Prices After Tax'!$BF$121:$BM$221,8,FALSE),0)))))))</f>
        <v>0</v>
      </c>
      <c r="M66" s="543">
        <f>IF($C66=0,0,IF(K$4="Hydro",HLOOKUP(K$4,'Inflated Bid Prices After Tax'!$B$224:$I$232,9,FALSE),IF(K$4="Solar",HLOOKUP(K$4,'Inflated Bid Prices After Tax'!$B$224:$I$232,9,FALSE),IF(K$4="Biomass",HLOOKUP(K$4,'Inflated Bid Prices After Tax'!$B$224:$I$232,9,FALSE),IF(K$4="Biodiesel",HLOOKUP(K$4,'Inflated Bid Prices After Tax'!$B$224:$I$232,9,FALSE),IF(K$4="LNG",HLOOKUP(K$4,'Inflated Bid Prices After Tax'!$B$224:$I$232,9,FALSE),IF(K$4="Bunker",HLOOKUP(K$4,'Inflated Bid Prices After Tax'!$B$224:$I$232,9,FALSE),IF(K$4="LFO Diesel",HLOOKUP(K$4,'Inflated Bid Prices After Tax'!$B$224:$I$232,9,FALSE),0))))))))</f>
        <v>0</v>
      </c>
      <c r="N66" s="543">
        <f>IF($C66=0,0,IF(K$4="Hydro",HLOOKUP(K$4,'Inflated Bid Prices After Tax'!$B$234:$I$240,7,FALSE),IF(K$4="Solar",HLOOKUP(K$4,'Inflated Bid Prices After Tax'!$B$234:$I$240,7,FALSE),IF(K$4="Biomass",HLOOKUP(K$4,'Inflated Bid Prices After Tax'!$B$234:$I$240,7,FALSE),IF(K$4="Biodiesel",HLOOKUP(K$4,'Inflated Bid Prices After Tax'!$B$234:$I$240,7,FALSE),IF(K$4="LNG",HLOOKUP(K$4,'Inflated Bid Prices After Tax'!$B$234:$I$240,7,FALSE),IF(K$4="Bunker",HLOOKUP(K$4,'Inflated Bid Prices After Tax'!$B$234:$I$240,7,FALSE),IF(K$4="LFO Diesel",HLOOKUP(K$4,'Inflated Bid Prices After Tax'!$B$234:$I$240,7,FALSE),0))))))))</f>
        <v>0</v>
      </c>
      <c r="O66" s="544">
        <f t="shared" ref="O66:O76" si="37">SUM(K66:N66)</f>
        <v>0</v>
      </c>
      <c r="P66" s="139"/>
      <c r="Q66" s="606">
        <f>IF(Q$4="Hydro",VLOOKUP($D66,'Inflated Bid Prices After Tax'!$BF$15:$BM$115,2,FALSE),IF(Q$4="Solar",VLOOKUP($D66,'Inflated Bid Prices After Tax'!$BF$15:$BM$115,3,FALSE),IF(Q$4="Biomass",VLOOKUP($D66,'Inflated Bid Prices After Tax'!$BF$15:$BM$115,4,FALSE),IF(Q$4="Biodiesel",VLOOKUP($D66,'Inflated Bid Prices After Tax'!$BF$15:$BM$115,5,FALSE),IF(Q$4="LNG",VLOOKUP($D66,'Inflated Bid Prices After Tax'!$BF$15:$BM$115,6,FALSE),IF(Q$4="Bunker",VLOOKUP($D66,'Inflated Bid Prices After Tax'!$BF$15:$BM$115,7,FALSE),IF(Q$4="LFO Diesel",VLOOKUP($D66,'Inflated Bid Prices After Tax'!$BF$15:$BM$115,8,FALSE),0)))))))</f>
        <v>0</v>
      </c>
      <c r="R66" s="607">
        <f>IF(Q$4="Hydro",VLOOKUP($D66,'Inflated Bid Prices After Tax'!$BF$121:$BM$221,2,FALSE),IF(Q$4="Solar",VLOOKUP($D66,'Inflated Bid Prices After Tax'!$BF$121:$BM$221,3,FALSE),IF(Q$4="Biomass",VLOOKUP($D66,'Inflated Bid Prices After Tax'!$BF$121:$BM$221,4,FALSE),IF(Q$4="Biodiesel",VLOOKUP($D66,'Inflated Bid Prices After Tax'!$BF$121:$BM$221,5,FALSE),IF(Q$4="LNG",VLOOKUP($D66,'Inflated Bid Prices After Tax'!$BF$121:$BM$221,6,FALSE),IF(Q$4="Bunker",VLOOKUP($D66,'Inflated Bid Prices After Tax'!$BF$121:$BM$221,7,FALSE),IF(Q$4="LFO Diesel",VLOOKUP($D66,'Inflated Bid Prices After Tax'!$BF$121:$BM$221,8,FALSE),0)))))))</f>
        <v>0</v>
      </c>
      <c r="S66" s="607">
        <f>IF($D66=0,0,IF(Q$4="Hydro",HLOOKUP(Q$4,'Inflated Bid Prices After Tax'!$B$224:$I$232,9,FALSE),IF(Q$4="Solar",HLOOKUP(Q$4,'Inflated Bid Prices After Tax'!$B$224:$I$232,9,FALSE),IF(Q$4="Biomass",HLOOKUP(Q$4,'Inflated Bid Prices After Tax'!$B$224:$I$232,9,FALSE),IF(Q$4="Biodiesel",HLOOKUP(Q$4,'Inflated Bid Prices After Tax'!$B$224:$I$232,9,FALSE),IF(Q$4="LNG",HLOOKUP(Q$4,'Inflated Bid Prices After Tax'!$B$224:$I$232,9,FALSE),IF(Q$4="Bunker",HLOOKUP(Q$4,'Inflated Bid Prices After Tax'!$B$224:$I$232,9,FALSE),IF(Q$4="LFO Diesel",HLOOKUP(Q$4,'Inflated Bid Prices After Tax'!$B$224:$I$232,9,FALSE),0))))))))</f>
        <v>0</v>
      </c>
      <c r="T66" s="607">
        <f>IF($D66=0,0,IF(Q$4="Hydro",HLOOKUP(Q$4,'Inflated Bid Prices After Tax'!$B$234:$I$240,7,FALSE),IF(Q$4="Solar",HLOOKUP(Q$4,'Inflated Bid Prices After Tax'!$B$234:$I$240,7,FALSE),IF(Q$4="Biomass",HLOOKUP(Q$4,'Inflated Bid Prices After Tax'!$B$234:$I$240,7,FALSE),IF(Q$4="Biodiesel",HLOOKUP(Q$4,'Inflated Bid Prices After Tax'!$B$234:$I$240,7,FALSE),IF(Q$4="LNG",HLOOKUP(Q$4,'Inflated Bid Prices After Tax'!$B$234:$I$240,7,FALSE),IF(Q$4="Bunker",HLOOKUP(Q$4,'Inflated Bid Prices After Tax'!$B$234:$I$240,7,FALSE),IF(Q$4="LFO Diesel",HLOOKUP(Q$4,'Inflated Bid Prices After Tax'!$B$234:$I$240,7,FALSE),0))))))))</f>
        <v>0</v>
      </c>
      <c r="U66" s="608">
        <f t="shared" ref="U66:U76" si="38">SUM(Q66:T66)</f>
        <v>0</v>
      </c>
      <c r="V66" s="139"/>
      <c r="W66" s="566">
        <f>IF(W$4="Hydro",VLOOKUP($E66,'Inflated Bid Prices After Tax'!$BF$15:$BM$115,2,FALSE),IF(W$4="Solar",VLOOKUP($E66,'Inflated Bid Prices After Tax'!$BF$15:$BM$115,3,FALSE),IF(W$4="Biomass",VLOOKUP($E66,'Inflated Bid Prices After Tax'!$BF$15:$BM$115,4,FALSE),IF(W$4="Biodiesel",VLOOKUP($E66,'Inflated Bid Prices After Tax'!$BF$15:$BM$115,5,FALSE),IF(W$4="LNG",VLOOKUP($E66,'Inflated Bid Prices After Tax'!$BF$15:$BM$115,6,FALSE),IF(W$4="Bunker",VLOOKUP($E66,'Inflated Bid Prices After Tax'!$BF$15:$BM$115,7,FALSE),IF(W$4="LFO Diesel",VLOOKUP($E66,'Inflated Bid Prices After Tax'!$BF$15:$BM$115,8,FALSE),0)))))))</f>
        <v>0</v>
      </c>
      <c r="X66" s="567">
        <f>IF(W$4="Hydro",VLOOKUP($E66,'Inflated Bid Prices After Tax'!$BF$121:$BM$221,2,FALSE),IF(W$4="Solar",VLOOKUP($E66,'Inflated Bid Prices After Tax'!$BF$121:$BM$221,3,FALSE),IF(W$4="Biomass",VLOOKUP($E66,'Inflated Bid Prices After Tax'!$BF$121:$BM$221,4,FALSE),IF(W$4="Biodiesel",VLOOKUP($E66,'Inflated Bid Prices After Tax'!$BF$121:$BM$221,5,FALSE),IF(W$4="LNG",VLOOKUP($E66,'Inflated Bid Prices After Tax'!$BF$121:$BM$221,6,FALSE),IF(W$4="Bunker",VLOOKUP($E66,'Inflated Bid Prices After Tax'!$BF$121:$BM$221,7,FALSE),IF(W$4="LFO Diesel",VLOOKUP($E66,'Inflated Bid Prices After Tax'!$BF$121:$BM$221,8,FALSE),0)))))))</f>
        <v>0</v>
      </c>
      <c r="Y66" s="567">
        <f>IF($E66=0,0,IF(W$4="Hydro",HLOOKUP(W$4,'Inflated Bid Prices After Tax'!$B$224:$I$232,9,FALSE),IF(W$4="Solar",HLOOKUP(W$4,'Inflated Bid Prices After Tax'!$B$224:$I$232,9,FALSE),IF(W$4="Biomass",HLOOKUP(W$4,'Inflated Bid Prices After Tax'!$B$224:$I$232,9,FALSE),IF(W$4="Biodiesel",HLOOKUP(W$4,'Inflated Bid Prices After Tax'!$B$224:$I$232,9,FALSE),IF(W$4="LNG",HLOOKUP(W$4,'Inflated Bid Prices After Tax'!$B$224:$I$232,9,FALSE),IF(W$4="Bunker",HLOOKUP(W$4,'Inflated Bid Prices After Tax'!$B$224:$I$232,9,FALSE),IF(W$4="LFO Diesel",HLOOKUP(W$4,'Inflated Bid Prices After Tax'!$B$224:$I$232,9,FALSE),0))))))))</f>
        <v>0</v>
      </c>
      <c r="Z66" s="567">
        <f>IF($E66=0,0,IF(W$4="Hydro",HLOOKUP(W$4,'Inflated Bid Prices After Tax'!$B$234:$I$240,7,FALSE),IF(W$4="Solar",HLOOKUP(W$4,'Inflated Bid Prices After Tax'!$B$234:$I$240,7,FALSE),IF(W$4="Biomass",HLOOKUP(W$4,'Inflated Bid Prices After Tax'!$B$234:$I$240,7,FALSE),IF(W$4="Biodiesel",HLOOKUP(W$4,'Inflated Bid Prices After Tax'!$B$234:$I$240,7,FALSE),IF(W$4="LNG",HLOOKUP(W$4,'Inflated Bid Prices After Tax'!$B$234:$I$240,7,FALSE),IF(W$4="Bunker",HLOOKUP(W$4,'Inflated Bid Prices After Tax'!$B$234:$I$240,7,FALSE),IF(W$4="LFO Diesel",HLOOKUP(W$4,'Inflated Bid Prices After Tax'!$B$234:$I$240,7,FALSE),0))))))))</f>
        <v>0</v>
      </c>
      <c r="AA66" s="568">
        <f t="shared" ref="AA66:AA76" si="39">SUM(W66:Z66)</f>
        <v>0</v>
      </c>
      <c r="AB66" s="139"/>
      <c r="AC66" s="686">
        <f>IF(AC$4="Hydro",VLOOKUP($F66,'Inflated Bid Prices After Tax'!$BF$15:$BM$115,2,FALSE),IF(AC$4="Solar",VLOOKUP($F66,'Inflated Bid Prices After Tax'!$BF$15:$BM$115,3,FALSE),IF(AC$4="Biomass",VLOOKUP($F66,'Inflated Bid Prices After Tax'!$BF$15:$BM$115,4,FALSE),IF(AC$4="Biodiesel",VLOOKUP($F66,'Inflated Bid Prices After Tax'!$BF$15:$BM$115,5,FALSE),IF(AC$4="LNG",VLOOKUP($F66,'Inflated Bid Prices After Tax'!$BF$15:$BM$115,6,FALSE),IF(AC$4="Bunker",VLOOKUP($F66,'Inflated Bid Prices After Tax'!$BF$15:$BM$115,7,FALSE),IF(AC$4="LFO Diesel",VLOOKUP($F66,'Inflated Bid Prices After Tax'!$BF$15:$BM$115,8,FALSE),0)))))))</f>
        <v>0</v>
      </c>
      <c r="AD66" s="687">
        <f>IF(AC$4="Hydro",VLOOKUP($F66,'Inflated Bid Prices After Tax'!$BF$121:$BM$221,2,FALSE),IF(AC$4="Solar",VLOOKUP($F66,'Inflated Bid Prices After Tax'!$BF$121:$BM$221,3,FALSE),IF(AC$4="Biomass",VLOOKUP($F66,'Inflated Bid Prices After Tax'!$BF$121:$BM$221,4,FALSE),IF(AC$4="Biodiesel",VLOOKUP($F66,'Inflated Bid Prices After Tax'!$BF$121:$BM$221,5,FALSE),IF(AC$4="LNG",VLOOKUP($F66,'Inflated Bid Prices After Tax'!$BF$121:$BM$221,6,FALSE),IF(AC$4="Bunker",VLOOKUP($F66,'Inflated Bid Prices After Tax'!$BF$121:$BM$221,7,FALSE),IF(AC$4="LFO Diesel",VLOOKUP($F66,'Inflated Bid Prices After Tax'!$BF$121:$BM$221,8,FALSE),0)))))))</f>
        <v>0</v>
      </c>
      <c r="AE66" s="687">
        <f>IF($F66=0,0,IF(AC$4="Hydro",HLOOKUP(AC$4,'Inflated Bid Prices After Tax'!$B$224:$I$232,9,FALSE),IF(AC$4="Solar",HLOOKUP(AC$4,'Inflated Bid Prices After Tax'!$B$224:$I$232,9,FALSE),IF(AC$4="Biomass",HLOOKUP(AC$4,'Inflated Bid Prices After Tax'!$B$224:$I$232,9,FALSE),IF(AC$4="Biodiesel",HLOOKUP(AC$4,'Inflated Bid Prices After Tax'!$B$224:$I$232,9,FALSE),IF(AC$4="LNG",HLOOKUP(AC$4,'Inflated Bid Prices After Tax'!$B$224:$I$232,9,FALSE),IF(AC$4="Bunker",HLOOKUP(AC$4,'Inflated Bid Prices After Tax'!$B$224:$I$232,9,FALSE),IF(AC$4="LFO Diesel",HLOOKUP(AC$4,'Inflated Bid Prices After Tax'!$B$224:$I$232,9,FALSE),0))))))))</f>
        <v>0</v>
      </c>
      <c r="AF66" s="687">
        <f>IF($F66=0,0,IF(AC$4="Hydro",HLOOKUP(AC$4,'Inflated Bid Prices After Tax'!$B$234:$I$240,7,FALSE),IF(AC$4="Solar",HLOOKUP(AC$4,'Inflated Bid Prices After Tax'!$B$234:$I$240,7,FALSE),IF(AC$4="Biomass",HLOOKUP(AC$4,'Inflated Bid Prices After Tax'!$B$234:$I$240,7,FALSE),IF(AC$4="Biodiesel",HLOOKUP(AC$4,'Inflated Bid Prices After Tax'!$B$234:$I$240,7,FALSE),IF(AC$4="LNG",HLOOKUP(AC$4,'Inflated Bid Prices After Tax'!$B$234:$I$240,7,FALSE),IF(AC$4="Bunker",HLOOKUP(AC$4,'Inflated Bid Prices After Tax'!$B$234:$I$240,7,FALSE),IF(AC$4="LFO Diesel",HLOOKUP(AC$4,'Inflated Bid Prices After Tax'!$B$234:$I$240,7,FALSE),0))))))))</f>
        <v>0</v>
      </c>
      <c r="AG66" s="688">
        <f t="shared" ref="AG66:AG76" si="40">SUM(AC66:AF66)</f>
        <v>0</v>
      </c>
      <c r="AH66" s="139"/>
      <c r="AI66" s="590">
        <f>IF(AI$4="Hydro",VLOOKUP($G66,'Inflated Bid Prices After Tax'!$BF$15:$BM$115,2,FALSE),IF(AI$4="Solar",VLOOKUP($G66,'Inflated Bid Prices After Tax'!$BF$15:$BM$115,3,FALSE),IF(AI$4="Biomass",VLOOKUP($G66,'Inflated Bid Prices After Tax'!$BF$15:$BM$115,4,FALSE),IF(AI$4="Biodiesel",VLOOKUP($G66,'Inflated Bid Prices After Tax'!$BF$15:$BM$115,5,FALSE),IF(AI$4="LNG",VLOOKUP($G66,'Inflated Bid Prices After Tax'!$BF$15:$BM$115,6,FALSE),IF(AI$4="Bunker",VLOOKUP($G66,'Inflated Bid Prices After Tax'!$BF$15:$BM$115,7,FALSE),IF(AI$4="LFO Diesel",VLOOKUP($G66,'Inflated Bid Prices After Tax'!$BF$15:$BM$115,8,FALSE),0)))))))</f>
        <v>0</v>
      </c>
      <c r="AJ66" s="591">
        <f>IF(AI$4="Hydro",VLOOKUP($G66,'Inflated Bid Prices After Tax'!$BF$121:$BM$221,2,FALSE),IF(AI$4="Solar",VLOOKUP($G66,'Inflated Bid Prices After Tax'!$BF$121:$BM$221,3,FALSE),IF(AI$4="Biomass",VLOOKUP($G66,'Inflated Bid Prices After Tax'!$BF$121:$BM$221,4,FALSE),IF(AI$4="Biodiesel",VLOOKUP($G66,'Inflated Bid Prices After Tax'!$BF$121:$BM$221,5,FALSE),IF(AI$4="LNG",VLOOKUP($G66,'Inflated Bid Prices After Tax'!$BF$121:$BM$221,6,FALSE),IF(AI$4="Bunker",VLOOKUP($G66,'Inflated Bid Prices After Tax'!$BF$121:$BM$221,7,FALSE),IF(AI$4="LFO Diesel",VLOOKUP($G66,'Inflated Bid Prices After Tax'!$BF$121:$BM$221,8,FALSE),0)))))))</f>
        <v>0</v>
      </c>
      <c r="AK66" s="591">
        <f>IF($G66=0,0,IF(AI$4="Hydro",HLOOKUP(AI$4,'Inflated Bid Prices After Tax'!$B$224:$I$232,9,FALSE),IF(AI$4="Solar",HLOOKUP(AI$4,'Inflated Bid Prices After Tax'!$B$224:$I$232,9,FALSE),IF(AI$4="Biomass",HLOOKUP(AI$4,'Inflated Bid Prices After Tax'!$B$224:$I$232,9,FALSE),IF(AI$4="Biodiesel",HLOOKUP(AI$4,'Inflated Bid Prices After Tax'!$B$224:$I$232,9,FALSE),IF(AI$4="LNG",HLOOKUP(AI$4,'Inflated Bid Prices After Tax'!$B$224:$I$232,9,FALSE),IF(AI$4="Bunker",HLOOKUP(AI$4,'Inflated Bid Prices After Tax'!$B$224:$I$232,9,FALSE),IF(AI$4="LFO Diesel",HLOOKUP(AI$4,'Inflated Bid Prices After Tax'!$B$224:$I$232,9,FALSE),0))))))))</f>
        <v>0</v>
      </c>
      <c r="AL66" s="591">
        <f>IF($G66=0,0,IF(AI$4="Hydro",HLOOKUP(AI$4,'Inflated Bid Prices After Tax'!$B$234:$I$240,7,FALSE),IF(AI$4="Solar",HLOOKUP(AI$4,'Inflated Bid Prices After Tax'!$B$234:$I$240,7,FALSE),IF(AI$4="Biomass",HLOOKUP(AI$4,'Inflated Bid Prices After Tax'!$B$234:$I$240,7,FALSE),IF(AI$4="Biodiesel",HLOOKUP(AI$4,'Inflated Bid Prices After Tax'!$B$234:$I$240,7,FALSE),IF(AI$4="LNG",HLOOKUP(AI$4,'Inflated Bid Prices After Tax'!$B$234:$I$240,7,FALSE),IF(AI$4="Bunker",HLOOKUP(AI$4,'Inflated Bid Prices After Tax'!$B$234:$I$240,7,FALSE),IF(AI$4="LFO Diesel",HLOOKUP(AI$4,'Inflated Bid Prices After Tax'!$B$234:$I$240,7,FALSE),0))))))))</f>
        <v>0</v>
      </c>
      <c r="AM66" s="592">
        <f t="shared" ref="AM66:AM76" si="41">SUM(AI66:AL66)</f>
        <v>0</v>
      </c>
      <c r="AN66" s="139"/>
      <c r="AO66" s="598">
        <f>IF(AO$4="Hydro",VLOOKUP($H66,'Inflated Bid Prices After Tax'!$BF$15:$BM$115,2,FALSE),IF(AO$4="Solar",VLOOKUP($H66,'Inflated Bid Prices After Tax'!$BF$15:$BM$115,3,FALSE),IF(AO$4="Biomass",VLOOKUP($H66,'Inflated Bid Prices After Tax'!$BF$15:$BM$115,4,FALSE),IF(AO$4="Biodiesel",VLOOKUP($H66,'Inflated Bid Prices After Tax'!$BF$15:$BM$115,5,FALSE),IF(AO$4="LNG",VLOOKUP($H66,'Inflated Bid Prices After Tax'!$BF$15:$BM$115,6,FALSE),IF(AO$4="Bunker",VLOOKUP($H66,'Inflated Bid Prices After Tax'!$BF$15:$BM$115,7,FALSE),IF(AO$4="LFO Diesel",VLOOKUP($H66,'Inflated Bid Prices After Tax'!$BF$15:$BM$115,8,FALSE),0)))))))</f>
        <v>0</v>
      </c>
      <c r="AP66" s="309">
        <f>IF(AO$4="Hydro",VLOOKUP($H66,'Inflated Bid Prices After Tax'!$BF$121:$BM$221,2,FALSE),IF(AO$4="Solar",VLOOKUP($H66,'Inflated Bid Prices After Tax'!$BF$121:$BM$221,3,FALSE),IF(AO$4="Biomass",VLOOKUP($H66,'Inflated Bid Prices After Tax'!$BF$121:$BM$221,4,FALSE),IF(AO$4="Biodiesel",VLOOKUP($H66,'Inflated Bid Prices After Tax'!$BF$121:$BM$221,5,FALSE),IF(AO$4="LNG",VLOOKUP($H66,'Inflated Bid Prices After Tax'!$BF$121:$BM$221,6,FALSE),IF(AO$4="Bunker",VLOOKUP($H66,'Inflated Bid Prices After Tax'!$BF$121:$BM$221,7,FALSE),IF(AO$4="LFO Diesel",VLOOKUP($H66,'Inflated Bid Prices After Tax'!$BF$121:$BM$221,8,FALSE),0)))))))</f>
        <v>0</v>
      </c>
      <c r="AQ66" s="309">
        <f>IF($H66=0,0,IF(AO$4="Hydro",HLOOKUP(AO$4,'Inflated Bid Prices After Tax'!$B$224:$I$232,9,FALSE),IF(AO$4="Solar",HLOOKUP(AO$4,'Inflated Bid Prices After Tax'!$B$224:$I$232,9,FALSE),IF(AO$4="Biomass",HLOOKUP(AO$4,'Inflated Bid Prices After Tax'!$B$224:$I$232,9,FALSE),IF(AO$4="Biodiesel",HLOOKUP(AO$4,'Inflated Bid Prices After Tax'!$B$224:$I$232,9,FALSE),IF(AO$4="LNG",HLOOKUP(AO$4,'Inflated Bid Prices After Tax'!$B$224:$I$232,9,FALSE),IF(AO$4="Bunker",HLOOKUP(AO$4,'Inflated Bid Prices After Tax'!$B$224:$I$232,9,FALSE),IF(AO$4="LFO Diesel",HLOOKUP(AO$4,'Inflated Bid Prices After Tax'!$B$224:$I$232,9,FALSE),0))))))))</f>
        <v>0</v>
      </c>
      <c r="AR66" s="309">
        <f>IF($H66=0,0,IF(AO$4="Hydro",HLOOKUP(AO$4,'Inflated Bid Prices After Tax'!$B$234:$I$240,7,FALSE),IF(AO$4="Solar",HLOOKUP(AO$4,'Inflated Bid Prices After Tax'!$B$234:$I$240,7,FALSE),IF(AO$4="Biomass",HLOOKUP(AO$4,'Inflated Bid Prices After Tax'!$B$234:$I$240,7,FALSE),IF(AO$4="Biodiesel",HLOOKUP(AO$4,'Inflated Bid Prices After Tax'!$B$234:$I$240,7,FALSE),IF(AO$4="LNG",HLOOKUP(AO$4,'Inflated Bid Prices After Tax'!$B$234:$I$240,7,FALSE),IF(AO$4="Bunker",HLOOKUP(AO$4,'Inflated Bid Prices After Tax'!$B$234:$I$240,7,FALSE),IF(AO$4="LFO Diesel",HLOOKUP(AO$4,'Inflated Bid Prices After Tax'!$B$234:$I$240,7,FALSE),0))))))))</f>
        <v>0</v>
      </c>
      <c r="AS66" s="298">
        <f t="shared" ref="AS66:AS76" si="42">SUM(AO66:AR66)</f>
        <v>0</v>
      </c>
      <c r="AT66" s="139"/>
      <c r="AU66" s="606">
        <f>IF(AU$4="Hydro",VLOOKUP($I66,'Inflated Bid Prices After Tax'!$BF$15:$BM$115,2,FALSE),IF(AU$4="Solar",VLOOKUP($I66,'Inflated Bid Prices After Tax'!$BF$15:$BM$115,3,FALSE),IF(AU$4="Biomass",VLOOKUP($I66,'Inflated Bid Prices After Tax'!$BF$15:$BM$115,4,FALSE),IF(AU$4="Biodiesel",VLOOKUP($I66,'Inflated Bid Prices After Tax'!$BF$15:$BM$115,5,FALSE),IF(AU$4="LNG",VLOOKUP($I66,'Inflated Bid Prices After Tax'!$BF$15:$BM$115,6,FALSE),IF(AU$4="Bunker",VLOOKUP($I66,'Inflated Bid Prices After Tax'!$BF$15:$BM$115,7,FALSE),IF(AU$4="LFO Diesel",VLOOKUP($I66,'Inflated Bid Prices After Tax'!$BF$15:$BM$115,8,FALSE),0)))))))</f>
        <v>0</v>
      </c>
      <c r="AV66" s="607">
        <f>IF(AU$4="Hydro",VLOOKUP($I66,'Inflated Bid Prices After Tax'!$BF$121:$BM$221,2,FALSE),IF(AU$4="Solar",VLOOKUP($I66,'Inflated Bid Prices After Tax'!$BF$121:$BM$221,3,FALSE),IF(AU$4="Biomass",VLOOKUP($I66,'Inflated Bid Prices After Tax'!$BF$121:$BM$221,4,FALSE),IF(AU$4="Biodiesel",VLOOKUP($I66,'Inflated Bid Prices After Tax'!$BF$121:$BM$221,5,FALSE),IF(AU$4="LNG",VLOOKUP($I66,'Inflated Bid Prices After Tax'!$BF$121:$BM$221,6,FALSE),IF(AU$4="Bunker",VLOOKUP($I66,'Inflated Bid Prices After Tax'!$BF$121:$BM$221,7,FALSE),IF(AU$4="LFO Diesel",VLOOKUP($I66,'Inflated Bid Prices After Tax'!$BF$121:$BM$221,8,FALSE),0)))))))</f>
        <v>0</v>
      </c>
      <c r="AW66" s="607">
        <f>IF($I66=0,0,IF(AU$4="Hydro",HLOOKUP(AU$4,'Inflated Bid Prices After Tax'!$B$224:$I$232,9,FALSE),IF(AU$4="Solar",HLOOKUP(AU$4,'Inflated Bid Prices After Tax'!$B$224:$I$232,9,FALSE),IF(AU$4="Biomass",HLOOKUP(AU$4,'Inflated Bid Prices After Tax'!$B$224:$I$232,9,FALSE),IF(AU$4="Biodiesel",HLOOKUP(AU$4,'Inflated Bid Prices After Tax'!$B$224:$I$232,9,FALSE),IF(AU$4="LNG",HLOOKUP(AU$4,'Inflated Bid Prices After Tax'!$B$224:$I$232,9,FALSE),IF(AU$4="Bunker",HLOOKUP(AU$4,'Inflated Bid Prices After Tax'!$B$224:$I$232,9,FALSE),IF(AU$4="LFO Diesel",HLOOKUP(AU$4,'Inflated Bid Prices After Tax'!$B$224:$I$232,9,FALSE),0))))))))</f>
        <v>0</v>
      </c>
      <c r="AX66" s="607">
        <f>IF($I66=0,0,IF(AU$4="Hydro",HLOOKUP(AU$4,'Inflated Bid Prices After Tax'!$B$234:$I$240,7,FALSE),IF(AU$4="Solar",HLOOKUP(AU$4,'Inflated Bid Prices After Tax'!$B$234:$I$240,7,FALSE),IF(AU$4="Biomass",HLOOKUP(AU$4,'Inflated Bid Prices After Tax'!$B$234:$I$240,7,FALSE),IF(AU$4="Biodiesel",HLOOKUP(AU$4,'Inflated Bid Prices After Tax'!$B$234:$I$240,7,FALSE),IF(AU$4="LNG",HLOOKUP(AU$4,'Inflated Bid Prices After Tax'!$B$234:$I$240,7,FALSE),IF(AU$4="Bunker",HLOOKUP(AU$4,'Inflated Bid Prices After Tax'!$B$234:$I$240,7,FALSE),IF(AU$4="LFO Diesel",HLOOKUP(AU$4,'Inflated Bid Prices After Tax'!$B$234:$I$240,7,FALSE),0))))))))</f>
        <v>0</v>
      </c>
      <c r="AY66" s="608">
        <f t="shared" ref="AY66:AY76" si="43">SUM(AU66:AX66)</f>
        <v>0</v>
      </c>
      <c r="AZ66" s="139"/>
      <c r="BA66" s="106"/>
      <c r="BB66" s="648" t="s">
        <v>39</v>
      </c>
      <c r="BC66" s="660">
        <f>IF(C66=0,O66,O66*'Available Energy and Dispatch'!N80*1000)</f>
        <v>0</v>
      </c>
      <c r="BD66" s="660">
        <f>IF(D66=0,U66,U66*'Available Energy and Dispatch'!O80*1000)</f>
        <v>0</v>
      </c>
      <c r="BE66" s="660">
        <f>IF(E66=0,AA66,AA66*'Available Energy and Dispatch'!P80*1000)</f>
        <v>0</v>
      </c>
      <c r="BF66" s="660">
        <f>IF(F66=0,AG66,AG66*'Available Energy and Dispatch'!Q80*1000)</f>
        <v>0</v>
      </c>
      <c r="BG66" s="660">
        <f>IF(G66=0,AM66,AM66*'Available Energy and Dispatch'!R80*1000)</f>
        <v>0</v>
      </c>
      <c r="BH66" s="660">
        <f>IF(H66=0,AS66,AS66*'Available Energy and Dispatch'!S80*1000)</f>
        <v>0</v>
      </c>
      <c r="BI66" s="660">
        <f>IF(I66=0,AY66,AY66*'Available Energy and Dispatch'!T80*1000)</f>
        <v>0</v>
      </c>
      <c r="BJ66" s="666">
        <f t="shared" si="36"/>
        <v>0</v>
      </c>
      <c r="BK66" s="655"/>
    </row>
    <row r="67" spans="2:63" x14ac:dyDescent="0.25">
      <c r="B67" s="530" t="s">
        <v>40</v>
      </c>
      <c r="C67" s="523">
        <f>ROUND(IFERROR(('Available Energy and Dispatch'!N81/((IF(C$5="Solar",(SUMIFS('Dependable Capacity'!$F$9:$F$14,'Dependable Capacity'!$C$9:$C$14,$B$64)*'Available Energy and Dispatch'!$C81),HLOOKUP(C$5,'Dependable Capacity'!$I$3:$P$9,7,FALSE)*'Available Energy and Dispatch'!$C81))))/C$6,0),2)</f>
        <v>0</v>
      </c>
      <c r="D67" s="523">
        <f>ROUND(IFERROR(('Available Energy and Dispatch'!O81/((IF(D$5="Solar",(SUMIFS('Dependable Capacity'!$F$9:$F$14,'Dependable Capacity'!$C$9:$C$14,$B$64)*'Available Energy and Dispatch'!$C81),HLOOKUP(D$5,'Dependable Capacity'!$I$3:$P$9,7,FALSE)*'Available Energy and Dispatch'!$C81))))/D$6,0),2)</f>
        <v>0</v>
      </c>
      <c r="E67" s="523">
        <f>ROUND(IFERROR(('Available Energy and Dispatch'!P81/((IF(E$5="Solar",(SUMIFS('Dependable Capacity'!$F$9:$F$14,'Dependable Capacity'!$C$9:$C$14,$B$64)*'Available Energy and Dispatch'!$C81),HLOOKUP(E$5,'Dependable Capacity'!$I$3:$P$9,7,FALSE)*'Available Energy and Dispatch'!$C81))))/E$6,0),2)</f>
        <v>0</v>
      </c>
      <c r="F67" s="523">
        <f>ROUND(IFERROR(('Available Energy and Dispatch'!Q81/((IF(F$5="Solar",(SUMIFS('Dependable Capacity'!$F$9:$F$14,'Dependable Capacity'!$C$9:$C$14,$B$64)*'Available Energy and Dispatch'!$C81),HLOOKUP(F$5,'Dependable Capacity'!$I$3:$P$9,7,FALSE)*'Available Energy and Dispatch'!$C81))))/F$6,0),2)</f>
        <v>0</v>
      </c>
      <c r="G67" s="523">
        <f>ROUND(IFERROR(('Available Energy and Dispatch'!R81/((IF(G$5="Solar",(SUMIFS('Dependable Capacity'!$F$9:$F$14,'Dependable Capacity'!$C$9:$C$14,$B$64)*'Available Energy and Dispatch'!$C81),HLOOKUP(G$5,'Dependable Capacity'!$I$3:$P$9,7,FALSE)*'Available Energy and Dispatch'!$C81))))/G$6,0),2)</f>
        <v>0</v>
      </c>
      <c r="H67" s="523">
        <f>ROUND(IFERROR(('Available Energy and Dispatch'!S81/((IF(H$5="Solar",(SUMIFS('Dependable Capacity'!$F$9:$F$14,'Dependable Capacity'!$C$9:$C$14,$B$64)*'Available Energy and Dispatch'!$C81),HLOOKUP(H$5,'Dependable Capacity'!$I$3:$P$9,7,FALSE)*'Available Energy and Dispatch'!$C81))))/H$6,0),2)</f>
        <v>0</v>
      </c>
      <c r="I67" s="524">
        <f>ROUND(IFERROR(('Available Energy and Dispatch'!T81/((IF(I$5="Solar",(SUMIFS('Dependable Capacity'!$F$9:$F$14,'Dependable Capacity'!$C$9:$C$14,$B$64)*'Available Energy and Dispatch'!$C81),HLOOKUP(I$5,'Dependable Capacity'!$I$3:$P$9,7,FALSE)*'Available Energy and Dispatch'!$C81))))/I$6,0),2)</f>
        <v>0</v>
      </c>
      <c r="J67" s="106"/>
      <c r="K67" s="542">
        <f>IF(K$4="Hydro",VLOOKUP($C67,'Inflated Bid Prices After Tax'!$BF$15:$BM$115,2,FALSE),IF(K$4="Solar",VLOOKUP($C67,'Inflated Bid Prices After Tax'!$BF$15:$BM$115,3,FALSE),IF(K$4="Biomass",VLOOKUP($C67,'Inflated Bid Prices After Tax'!$BF$15:$BM$115,4,FALSE),IF(K$4="Biodiesel",VLOOKUP($C67,'Inflated Bid Prices After Tax'!$BF$15:$BM$115,5,FALSE),IF(K$4="LNG",VLOOKUP($C67,'Inflated Bid Prices After Tax'!$BF$15:$BM$115,6,FALSE),IF(K$4="Bunker",VLOOKUP($C67,'Inflated Bid Prices After Tax'!$BF$15:$BM$115,7,FALSE),IF(K$4="LFO Diesel",VLOOKUP($C67,'Inflated Bid Prices After Tax'!$BF$15:$BM$115,8,FALSE),0)))))))</f>
        <v>0</v>
      </c>
      <c r="L67" s="543">
        <f>IF(K$4="Hydro",VLOOKUP($C67,'Inflated Bid Prices After Tax'!$BF$121:$BM$221,2,FALSE),IF(K$4="Solar",VLOOKUP($C67,'Inflated Bid Prices After Tax'!$BF$121:$BM$221,3,FALSE),IF(K$4="Biomass",VLOOKUP($C67,'Inflated Bid Prices After Tax'!$BF$121:$BM$221,4,FALSE),IF(K$4="Biodiesel",VLOOKUP($C67,'Inflated Bid Prices After Tax'!$BF$121:$BM$221,5,FALSE),IF(K$4="LNG",VLOOKUP($C67,'Inflated Bid Prices After Tax'!$BF$121:$BM$221,6,FALSE),IF(K$4="Bunker",VLOOKUP($C67,'Inflated Bid Prices After Tax'!$BF$121:$BM$221,7,FALSE),IF(K$4="LFO Diesel",VLOOKUP($C67,'Inflated Bid Prices After Tax'!$BF$121:$BM$221,8,FALSE),0)))))))</f>
        <v>0</v>
      </c>
      <c r="M67" s="543">
        <f>IF($C67=0,0,IF(K$4="Hydro",HLOOKUP(K$4,'Inflated Bid Prices After Tax'!$B$224:$I$232,9,FALSE),IF(K$4="Solar",HLOOKUP(K$4,'Inflated Bid Prices After Tax'!$B$224:$I$232,9,FALSE),IF(K$4="Biomass",HLOOKUP(K$4,'Inflated Bid Prices After Tax'!$B$224:$I$232,9,FALSE),IF(K$4="Biodiesel",HLOOKUP(K$4,'Inflated Bid Prices After Tax'!$B$224:$I$232,9,FALSE),IF(K$4="LNG",HLOOKUP(K$4,'Inflated Bid Prices After Tax'!$B$224:$I$232,9,FALSE),IF(K$4="Bunker",HLOOKUP(K$4,'Inflated Bid Prices After Tax'!$B$224:$I$232,9,FALSE),IF(K$4="LFO Diesel",HLOOKUP(K$4,'Inflated Bid Prices After Tax'!$B$224:$I$232,9,FALSE),0))))))))</f>
        <v>0</v>
      </c>
      <c r="N67" s="543">
        <f>IF($C67=0,0,IF(K$4="Hydro",HLOOKUP(K$4,'Inflated Bid Prices After Tax'!$B$234:$I$240,7,FALSE),IF(K$4="Solar",HLOOKUP(K$4,'Inflated Bid Prices After Tax'!$B$234:$I$240,7,FALSE),IF(K$4="Biomass",HLOOKUP(K$4,'Inflated Bid Prices After Tax'!$B$234:$I$240,7,FALSE),IF(K$4="Biodiesel",HLOOKUP(K$4,'Inflated Bid Prices After Tax'!$B$234:$I$240,7,FALSE),IF(K$4="LNG",HLOOKUP(K$4,'Inflated Bid Prices After Tax'!$B$234:$I$240,7,FALSE),IF(K$4="Bunker",HLOOKUP(K$4,'Inflated Bid Prices After Tax'!$B$234:$I$240,7,FALSE),IF(K$4="LFO Diesel",HLOOKUP(K$4,'Inflated Bid Prices After Tax'!$B$234:$I$240,7,FALSE),0))))))))</f>
        <v>0</v>
      </c>
      <c r="O67" s="544">
        <f t="shared" si="37"/>
        <v>0</v>
      </c>
      <c r="P67" s="139"/>
      <c r="Q67" s="606">
        <f>IF(Q$4="Hydro",VLOOKUP($D67,'Inflated Bid Prices After Tax'!$BF$15:$BM$115,2,FALSE),IF(Q$4="Solar",VLOOKUP($D67,'Inflated Bid Prices After Tax'!$BF$15:$BM$115,3,FALSE),IF(Q$4="Biomass",VLOOKUP($D67,'Inflated Bid Prices After Tax'!$BF$15:$BM$115,4,FALSE),IF(Q$4="Biodiesel",VLOOKUP($D67,'Inflated Bid Prices After Tax'!$BF$15:$BM$115,5,FALSE),IF(Q$4="LNG",VLOOKUP($D67,'Inflated Bid Prices After Tax'!$BF$15:$BM$115,6,FALSE),IF(Q$4="Bunker",VLOOKUP($D67,'Inflated Bid Prices After Tax'!$BF$15:$BM$115,7,FALSE),IF(Q$4="LFO Diesel",VLOOKUP($D67,'Inflated Bid Prices After Tax'!$BF$15:$BM$115,8,FALSE),0)))))))</f>
        <v>0</v>
      </c>
      <c r="R67" s="607">
        <f>IF(Q$4="Hydro",VLOOKUP($D67,'Inflated Bid Prices After Tax'!$BF$121:$BM$221,2,FALSE),IF(Q$4="Solar",VLOOKUP($D67,'Inflated Bid Prices After Tax'!$BF$121:$BM$221,3,FALSE),IF(Q$4="Biomass",VLOOKUP($D67,'Inflated Bid Prices After Tax'!$BF$121:$BM$221,4,FALSE),IF(Q$4="Biodiesel",VLOOKUP($D67,'Inflated Bid Prices After Tax'!$BF$121:$BM$221,5,FALSE),IF(Q$4="LNG",VLOOKUP($D67,'Inflated Bid Prices After Tax'!$BF$121:$BM$221,6,FALSE),IF(Q$4="Bunker",VLOOKUP($D67,'Inflated Bid Prices After Tax'!$BF$121:$BM$221,7,FALSE),IF(Q$4="LFO Diesel",VLOOKUP($D67,'Inflated Bid Prices After Tax'!$BF$121:$BM$221,8,FALSE),0)))))))</f>
        <v>0</v>
      </c>
      <c r="S67" s="607">
        <f>IF($D67=0,0,IF(Q$4="Hydro",HLOOKUP(Q$4,'Inflated Bid Prices After Tax'!$B$224:$I$232,9,FALSE),IF(Q$4="Solar",HLOOKUP(Q$4,'Inflated Bid Prices After Tax'!$B$224:$I$232,9,FALSE),IF(Q$4="Biomass",HLOOKUP(Q$4,'Inflated Bid Prices After Tax'!$B$224:$I$232,9,FALSE),IF(Q$4="Biodiesel",HLOOKUP(Q$4,'Inflated Bid Prices After Tax'!$B$224:$I$232,9,FALSE),IF(Q$4="LNG",HLOOKUP(Q$4,'Inflated Bid Prices After Tax'!$B$224:$I$232,9,FALSE),IF(Q$4="Bunker",HLOOKUP(Q$4,'Inflated Bid Prices After Tax'!$B$224:$I$232,9,FALSE),IF(Q$4="LFO Diesel",HLOOKUP(Q$4,'Inflated Bid Prices After Tax'!$B$224:$I$232,9,FALSE),0))))))))</f>
        <v>0</v>
      </c>
      <c r="T67" s="607">
        <f>IF($D67=0,0,IF(Q$4="Hydro",HLOOKUP(Q$4,'Inflated Bid Prices After Tax'!$B$234:$I$240,7,FALSE),IF(Q$4="Solar",HLOOKUP(Q$4,'Inflated Bid Prices After Tax'!$B$234:$I$240,7,FALSE),IF(Q$4="Biomass",HLOOKUP(Q$4,'Inflated Bid Prices After Tax'!$B$234:$I$240,7,FALSE),IF(Q$4="Biodiesel",HLOOKUP(Q$4,'Inflated Bid Prices After Tax'!$B$234:$I$240,7,FALSE),IF(Q$4="LNG",HLOOKUP(Q$4,'Inflated Bid Prices After Tax'!$B$234:$I$240,7,FALSE),IF(Q$4="Bunker",HLOOKUP(Q$4,'Inflated Bid Prices After Tax'!$B$234:$I$240,7,FALSE),IF(Q$4="LFO Diesel",HLOOKUP(Q$4,'Inflated Bid Prices After Tax'!$B$234:$I$240,7,FALSE),0))))))))</f>
        <v>0</v>
      </c>
      <c r="U67" s="608">
        <f t="shared" si="38"/>
        <v>0</v>
      </c>
      <c r="V67" s="139"/>
      <c r="W67" s="566">
        <f>IF(W$4="Hydro",VLOOKUP($E67,'Inflated Bid Prices After Tax'!$BF$15:$BM$115,2,FALSE),IF(W$4="Solar",VLOOKUP($E67,'Inflated Bid Prices After Tax'!$BF$15:$BM$115,3,FALSE),IF(W$4="Biomass",VLOOKUP($E67,'Inflated Bid Prices After Tax'!$BF$15:$BM$115,4,FALSE),IF(W$4="Biodiesel",VLOOKUP($E67,'Inflated Bid Prices After Tax'!$BF$15:$BM$115,5,FALSE),IF(W$4="LNG",VLOOKUP($E67,'Inflated Bid Prices After Tax'!$BF$15:$BM$115,6,FALSE),IF(W$4="Bunker",VLOOKUP($E67,'Inflated Bid Prices After Tax'!$BF$15:$BM$115,7,FALSE),IF(W$4="LFO Diesel",VLOOKUP($E67,'Inflated Bid Prices After Tax'!$BF$15:$BM$115,8,FALSE),0)))))))</f>
        <v>0</v>
      </c>
      <c r="X67" s="567">
        <f>IF(W$4="Hydro",VLOOKUP($E67,'Inflated Bid Prices After Tax'!$BF$121:$BM$221,2,FALSE),IF(W$4="Solar",VLOOKUP($E67,'Inflated Bid Prices After Tax'!$BF$121:$BM$221,3,FALSE),IF(W$4="Biomass",VLOOKUP($E67,'Inflated Bid Prices After Tax'!$BF$121:$BM$221,4,FALSE),IF(W$4="Biodiesel",VLOOKUP($E67,'Inflated Bid Prices After Tax'!$BF$121:$BM$221,5,FALSE),IF(W$4="LNG",VLOOKUP($E67,'Inflated Bid Prices After Tax'!$BF$121:$BM$221,6,FALSE),IF(W$4="Bunker",VLOOKUP($E67,'Inflated Bid Prices After Tax'!$BF$121:$BM$221,7,FALSE),IF(W$4="LFO Diesel",VLOOKUP($E67,'Inflated Bid Prices After Tax'!$BF$121:$BM$221,8,FALSE),0)))))))</f>
        <v>0</v>
      </c>
      <c r="Y67" s="567">
        <f>IF($E67=0,0,IF(W$4="Hydro",HLOOKUP(W$4,'Inflated Bid Prices After Tax'!$B$224:$I$232,9,FALSE),IF(W$4="Solar",HLOOKUP(W$4,'Inflated Bid Prices After Tax'!$B$224:$I$232,9,FALSE),IF(W$4="Biomass",HLOOKUP(W$4,'Inflated Bid Prices After Tax'!$B$224:$I$232,9,FALSE),IF(W$4="Biodiesel",HLOOKUP(W$4,'Inflated Bid Prices After Tax'!$B$224:$I$232,9,FALSE),IF(W$4="LNG",HLOOKUP(W$4,'Inflated Bid Prices After Tax'!$B$224:$I$232,9,FALSE),IF(W$4="Bunker",HLOOKUP(W$4,'Inflated Bid Prices After Tax'!$B$224:$I$232,9,FALSE),IF(W$4="LFO Diesel",HLOOKUP(W$4,'Inflated Bid Prices After Tax'!$B$224:$I$232,9,FALSE),0))))))))</f>
        <v>0</v>
      </c>
      <c r="Z67" s="567">
        <f>IF($E67=0,0,IF(W$4="Hydro",HLOOKUP(W$4,'Inflated Bid Prices After Tax'!$B$234:$I$240,7,FALSE),IF(W$4="Solar",HLOOKUP(W$4,'Inflated Bid Prices After Tax'!$B$234:$I$240,7,FALSE),IF(W$4="Biomass",HLOOKUP(W$4,'Inflated Bid Prices After Tax'!$B$234:$I$240,7,FALSE),IF(W$4="Biodiesel",HLOOKUP(W$4,'Inflated Bid Prices After Tax'!$B$234:$I$240,7,FALSE),IF(W$4="LNG",HLOOKUP(W$4,'Inflated Bid Prices After Tax'!$B$234:$I$240,7,FALSE),IF(W$4="Bunker",HLOOKUP(W$4,'Inflated Bid Prices After Tax'!$B$234:$I$240,7,FALSE),IF(W$4="LFO Diesel",HLOOKUP(W$4,'Inflated Bid Prices After Tax'!$B$234:$I$240,7,FALSE),0))))))))</f>
        <v>0</v>
      </c>
      <c r="AA67" s="568">
        <f t="shared" si="39"/>
        <v>0</v>
      </c>
      <c r="AB67" s="139"/>
      <c r="AC67" s="686">
        <f>IF(AC$4="Hydro",VLOOKUP($F67,'Inflated Bid Prices After Tax'!$BF$15:$BM$115,2,FALSE),IF(AC$4="Solar",VLOOKUP($F67,'Inflated Bid Prices After Tax'!$BF$15:$BM$115,3,FALSE),IF(AC$4="Biomass",VLOOKUP($F67,'Inflated Bid Prices After Tax'!$BF$15:$BM$115,4,FALSE),IF(AC$4="Biodiesel",VLOOKUP($F67,'Inflated Bid Prices After Tax'!$BF$15:$BM$115,5,FALSE),IF(AC$4="LNG",VLOOKUP($F67,'Inflated Bid Prices After Tax'!$BF$15:$BM$115,6,FALSE),IF(AC$4="Bunker",VLOOKUP($F67,'Inflated Bid Prices After Tax'!$BF$15:$BM$115,7,FALSE),IF(AC$4="LFO Diesel",VLOOKUP($F67,'Inflated Bid Prices After Tax'!$BF$15:$BM$115,8,FALSE),0)))))))</f>
        <v>0</v>
      </c>
      <c r="AD67" s="687">
        <f>IF(AC$4="Hydro",VLOOKUP($F67,'Inflated Bid Prices After Tax'!$BF$121:$BM$221,2,FALSE),IF(AC$4="Solar",VLOOKUP($F67,'Inflated Bid Prices After Tax'!$BF$121:$BM$221,3,FALSE),IF(AC$4="Biomass",VLOOKUP($F67,'Inflated Bid Prices After Tax'!$BF$121:$BM$221,4,FALSE),IF(AC$4="Biodiesel",VLOOKUP($F67,'Inflated Bid Prices After Tax'!$BF$121:$BM$221,5,FALSE),IF(AC$4="LNG",VLOOKUP($F67,'Inflated Bid Prices After Tax'!$BF$121:$BM$221,6,FALSE),IF(AC$4="Bunker",VLOOKUP($F67,'Inflated Bid Prices After Tax'!$BF$121:$BM$221,7,FALSE),IF(AC$4="LFO Diesel",VLOOKUP($F67,'Inflated Bid Prices After Tax'!$BF$121:$BM$221,8,FALSE),0)))))))</f>
        <v>0</v>
      </c>
      <c r="AE67" s="687">
        <f>IF($F67=0,0,IF(AC$4="Hydro",HLOOKUP(AC$4,'Inflated Bid Prices After Tax'!$B$224:$I$232,9,FALSE),IF(AC$4="Solar",HLOOKUP(AC$4,'Inflated Bid Prices After Tax'!$B$224:$I$232,9,FALSE),IF(AC$4="Biomass",HLOOKUP(AC$4,'Inflated Bid Prices After Tax'!$B$224:$I$232,9,FALSE),IF(AC$4="Biodiesel",HLOOKUP(AC$4,'Inflated Bid Prices After Tax'!$B$224:$I$232,9,FALSE),IF(AC$4="LNG",HLOOKUP(AC$4,'Inflated Bid Prices After Tax'!$B$224:$I$232,9,FALSE),IF(AC$4="Bunker",HLOOKUP(AC$4,'Inflated Bid Prices After Tax'!$B$224:$I$232,9,FALSE),IF(AC$4="LFO Diesel",HLOOKUP(AC$4,'Inflated Bid Prices After Tax'!$B$224:$I$232,9,FALSE),0))))))))</f>
        <v>0</v>
      </c>
      <c r="AF67" s="687">
        <f>IF($F67=0,0,IF(AC$4="Hydro",HLOOKUP(AC$4,'Inflated Bid Prices After Tax'!$B$234:$I$240,7,FALSE),IF(AC$4="Solar",HLOOKUP(AC$4,'Inflated Bid Prices After Tax'!$B$234:$I$240,7,FALSE),IF(AC$4="Biomass",HLOOKUP(AC$4,'Inflated Bid Prices After Tax'!$B$234:$I$240,7,FALSE),IF(AC$4="Biodiesel",HLOOKUP(AC$4,'Inflated Bid Prices After Tax'!$B$234:$I$240,7,FALSE),IF(AC$4="LNG",HLOOKUP(AC$4,'Inflated Bid Prices After Tax'!$B$234:$I$240,7,FALSE),IF(AC$4="Bunker",HLOOKUP(AC$4,'Inflated Bid Prices After Tax'!$B$234:$I$240,7,FALSE),IF(AC$4="LFO Diesel",HLOOKUP(AC$4,'Inflated Bid Prices After Tax'!$B$234:$I$240,7,FALSE),0))))))))</f>
        <v>0</v>
      </c>
      <c r="AG67" s="688">
        <f t="shared" si="40"/>
        <v>0</v>
      </c>
      <c r="AH67" s="139"/>
      <c r="AI67" s="590">
        <f>IF(AI$4="Hydro",VLOOKUP($G67,'Inflated Bid Prices After Tax'!$BF$15:$BM$115,2,FALSE),IF(AI$4="Solar",VLOOKUP($G67,'Inflated Bid Prices After Tax'!$BF$15:$BM$115,3,FALSE),IF(AI$4="Biomass",VLOOKUP($G67,'Inflated Bid Prices After Tax'!$BF$15:$BM$115,4,FALSE),IF(AI$4="Biodiesel",VLOOKUP($G67,'Inflated Bid Prices After Tax'!$BF$15:$BM$115,5,FALSE),IF(AI$4="LNG",VLOOKUP($G67,'Inflated Bid Prices After Tax'!$BF$15:$BM$115,6,FALSE),IF(AI$4="Bunker",VLOOKUP($G67,'Inflated Bid Prices After Tax'!$BF$15:$BM$115,7,FALSE),IF(AI$4="LFO Diesel",VLOOKUP($G67,'Inflated Bid Prices After Tax'!$BF$15:$BM$115,8,FALSE),0)))))))</f>
        <v>0</v>
      </c>
      <c r="AJ67" s="591">
        <f>IF(AI$4="Hydro",VLOOKUP($G67,'Inflated Bid Prices After Tax'!$BF$121:$BM$221,2,FALSE),IF(AI$4="Solar",VLOOKUP($G67,'Inflated Bid Prices After Tax'!$BF$121:$BM$221,3,FALSE),IF(AI$4="Biomass",VLOOKUP($G67,'Inflated Bid Prices After Tax'!$BF$121:$BM$221,4,FALSE),IF(AI$4="Biodiesel",VLOOKUP($G67,'Inflated Bid Prices After Tax'!$BF$121:$BM$221,5,FALSE),IF(AI$4="LNG",VLOOKUP($G67,'Inflated Bid Prices After Tax'!$BF$121:$BM$221,6,FALSE),IF(AI$4="Bunker",VLOOKUP($G67,'Inflated Bid Prices After Tax'!$BF$121:$BM$221,7,FALSE),IF(AI$4="LFO Diesel",VLOOKUP($G67,'Inflated Bid Prices After Tax'!$BF$121:$BM$221,8,FALSE),0)))))))</f>
        <v>0</v>
      </c>
      <c r="AK67" s="591">
        <f>IF($G67=0,0,IF(AI$4="Hydro",HLOOKUP(AI$4,'Inflated Bid Prices After Tax'!$B$224:$I$232,9,FALSE),IF(AI$4="Solar",HLOOKUP(AI$4,'Inflated Bid Prices After Tax'!$B$224:$I$232,9,FALSE),IF(AI$4="Biomass",HLOOKUP(AI$4,'Inflated Bid Prices After Tax'!$B$224:$I$232,9,FALSE),IF(AI$4="Biodiesel",HLOOKUP(AI$4,'Inflated Bid Prices After Tax'!$B$224:$I$232,9,FALSE),IF(AI$4="LNG",HLOOKUP(AI$4,'Inflated Bid Prices After Tax'!$B$224:$I$232,9,FALSE),IF(AI$4="Bunker",HLOOKUP(AI$4,'Inflated Bid Prices After Tax'!$B$224:$I$232,9,FALSE),IF(AI$4="LFO Diesel",HLOOKUP(AI$4,'Inflated Bid Prices After Tax'!$B$224:$I$232,9,FALSE),0))))))))</f>
        <v>0</v>
      </c>
      <c r="AL67" s="591">
        <f>IF($G67=0,0,IF(AI$4="Hydro",HLOOKUP(AI$4,'Inflated Bid Prices After Tax'!$B$234:$I$240,7,FALSE),IF(AI$4="Solar",HLOOKUP(AI$4,'Inflated Bid Prices After Tax'!$B$234:$I$240,7,FALSE),IF(AI$4="Biomass",HLOOKUP(AI$4,'Inflated Bid Prices After Tax'!$B$234:$I$240,7,FALSE),IF(AI$4="Biodiesel",HLOOKUP(AI$4,'Inflated Bid Prices After Tax'!$B$234:$I$240,7,FALSE),IF(AI$4="LNG",HLOOKUP(AI$4,'Inflated Bid Prices After Tax'!$B$234:$I$240,7,FALSE),IF(AI$4="Bunker",HLOOKUP(AI$4,'Inflated Bid Prices After Tax'!$B$234:$I$240,7,FALSE),IF(AI$4="LFO Diesel",HLOOKUP(AI$4,'Inflated Bid Prices After Tax'!$B$234:$I$240,7,FALSE),0))))))))</f>
        <v>0</v>
      </c>
      <c r="AM67" s="592">
        <f t="shared" si="41"/>
        <v>0</v>
      </c>
      <c r="AN67" s="139"/>
      <c r="AO67" s="598">
        <f>IF(AO$4="Hydro",VLOOKUP($H67,'Inflated Bid Prices After Tax'!$BF$15:$BM$115,2,FALSE),IF(AO$4="Solar",VLOOKUP($H67,'Inflated Bid Prices After Tax'!$BF$15:$BM$115,3,FALSE),IF(AO$4="Biomass",VLOOKUP($H67,'Inflated Bid Prices After Tax'!$BF$15:$BM$115,4,FALSE),IF(AO$4="Biodiesel",VLOOKUP($H67,'Inflated Bid Prices After Tax'!$BF$15:$BM$115,5,FALSE),IF(AO$4="LNG",VLOOKUP($H67,'Inflated Bid Prices After Tax'!$BF$15:$BM$115,6,FALSE),IF(AO$4="Bunker",VLOOKUP($H67,'Inflated Bid Prices After Tax'!$BF$15:$BM$115,7,FALSE),IF(AO$4="LFO Diesel",VLOOKUP($H67,'Inflated Bid Prices After Tax'!$BF$15:$BM$115,8,FALSE),0)))))))</f>
        <v>0</v>
      </c>
      <c r="AP67" s="309">
        <f>IF(AO$4="Hydro",VLOOKUP($H67,'Inflated Bid Prices After Tax'!$BF$121:$BM$221,2,FALSE),IF(AO$4="Solar",VLOOKUP($H67,'Inflated Bid Prices After Tax'!$BF$121:$BM$221,3,FALSE),IF(AO$4="Biomass",VLOOKUP($H67,'Inflated Bid Prices After Tax'!$BF$121:$BM$221,4,FALSE),IF(AO$4="Biodiesel",VLOOKUP($H67,'Inflated Bid Prices After Tax'!$BF$121:$BM$221,5,FALSE),IF(AO$4="LNG",VLOOKUP($H67,'Inflated Bid Prices After Tax'!$BF$121:$BM$221,6,FALSE),IF(AO$4="Bunker",VLOOKUP($H67,'Inflated Bid Prices After Tax'!$BF$121:$BM$221,7,FALSE),IF(AO$4="LFO Diesel",VLOOKUP($H67,'Inflated Bid Prices After Tax'!$BF$121:$BM$221,8,FALSE),0)))))))</f>
        <v>0</v>
      </c>
      <c r="AQ67" s="309">
        <f>IF($H67=0,0,IF(AO$4="Hydro",HLOOKUP(AO$4,'Inflated Bid Prices After Tax'!$B$224:$I$232,9,FALSE),IF(AO$4="Solar",HLOOKUP(AO$4,'Inflated Bid Prices After Tax'!$B$224:$I$232,9,FALSE),IF(AO$4="Biomass",HLOOKUP(AO$4,'Inflated Bid Prices After Tax'!$B$224:$I$232,9,FALSE),IF(AO$4="Biodiesel",HLOOKUP(AO$4,'Inflated Bid Prices After Tax'!$B$224:$I$232,9,FALSE),IF(AO$4="LNG",HLOOKUP(AO$4,'Inflated Bid Prices After Tax'!$B$224:$I$232,9,FALSE),IF(AO$4="Bunker",HLOOKUP(AO$4,'Inflated Bid Prices After Tax'!$B$224:$I$232,9,FALSE),IF(AO$4="LFO Diesel",HLOOKUP(AO$4,'Inflated Bid Prices After Tax'!$B$224:$I$232,9,FALSE),0))))))))</f>
        <v>0</v>
      </c>
      <c r="AR67" s="309">
        <f>IF($H67=0,0,IF(AO$4="Hydro",HLOOKUP(AO$4,'Inflated Bid Prices After Tax'!$B$234:$I$240,7,FALSE),IF(AO$4="Solar",HLOOKUP(AO$4,'Inflated Bid Prices After Tax'!$B$234:$I$240,7,FALSE),IF(AO$4="Biomass",HLOOKUP(AO$4,'Inflated Bid Prices After Tax'!$B$234:$I$240,7,FALSE),IF(AO$4="Biodiesel",HLOOKUP(AO$4,'Inflated Bid Prices After Tax'!$B$234:$I$240,7,FALSE),IF(AO$4="LNG",HLOOKUP(AO$4,'Inflated Bid Prices After Tax'!$B$234:$I$240,7,FALSE),IF(AO$4="Bunker",HLOOKUP(AO$4,'Inflated Bid Prices After Tax'!$B$234:$I$240,7,FALSE),IF(AO$4="LFO Diesel",HLOOKUP(AO$4,'Inflated Bid Prices After Tax'!$B$234:$I$240,7,FALSE),0))))))))</f>
        <v>0</v>
      </c>
      <c r="AS67" s="298">
        <f t="shared" si="42"/>
        <v>0</v>
      </c>
      <c r="AT67" s="139"/>
      <c r="AU67" s="606">
        <f>IF(AU$4="Hydro",VLOOKUP($I67,'Inflated Bid Prices After Tax'!$BF$15:$BM$115,2,FALSE),IF(AU$4="Solar",VLOOKUP($I67,'Inflated Bid Prices After Tax'!$BF$15:$BM$115,3,FALSE),IF(AU$4="Biomass",VLOOKUP($I67,'Inflated Bid Prices After Tax'!$BF$15:$BM$115,4,FALSE),IF(AU$4="Biodiesel",VLOOKUP($I67,'Inflated Bid Prices After Tax'!$BF$15:$BM$115,5,FALSE),IF(AU$4="LNG",VLOOKUP($I67,'Inflated Bid Prices After Tax'!$BF$15:$BM$115,6,FALSE),IF(AU$4="Bunker",VLOOKUP($I67,'Inflated Bid Prices After Tax'!$BF$15:$BM$115,7,FALSE),IF(AU$4="LFO Diesel",VLOOKUP($I67,'Inflated Bid Prices After Tax'!$BF$15:$BM$115,8,FALSE),0)))))))</f>
        <v>0</v>
      </c>
      <c r="AV67" s="607">
        <f>IF(AU$4="Hydro",VLOOKUP($I67,'Inflated Bid Prices After Tax'!$BF$121:$BM$221,2,FALSE),IF(AU$4="Solar",VLOOKUP($I67,'Inflated Bid Prices After Tax'!$BF$121:$BM$221,3,FALSE),IF(AU$4="Biomass",VLOOKUP($I67,'Inflated Bid Prices After Tax'!$BF$121:$BM$221,4,FALSE),IF(AU$4="Biodiesel",VLOOKUP($I67,'Inflated Bid Prices After Tax'!$BF$121:$BM$221,5,FALSE),IF(AU$4="LNG",VLOOKUP($I67,'Inflated Bid Prices After Tax'!$BF$121:$BM$221,6,FALSE),IF(AU$4="Bunker",VLOOKUP($I67,'Inflated Bid Prices After Tax'!$BF$121:$BM$221,7,FALSE),IF(AU$4="LFO Diesel",VLOOKUP($I67,'Inflated Bid Prices After Tax'!$BF$121:$BM$221,8,FALSE),0)))))))</f>
        <v>0</v>
      </c>
      <c r="AW67" s="607">
        <f>IF($I67=0,0,IF(AU$4="Hydro",HLOOKUP(AU$4,'Inflated Bid Prices After Tax'!$B$224:$I$232,9,FALSE),IF(AU$4="Solar",HLOOKUP(AU$4,'Inflated Bid Prices After Tax'!$B$224:$I$232,9,FALSE),IF(AU$4="Biomass",HLOOKUP(AU$4,'Inflated Bid Prices After Tax'!$B$224:$I$232,9,FALSE),IF(AU$4="Biodiesel",HLOOKUP(AU$4,'Inflated Bid Prices After Tax'!$B$224:$I$232,9,FALSE),IF(AU$4="LNG",HLOOKUP(AU$4,'Inflated Bid Prices After Tax'!$B$224:$I$232,9,FALSE),IF(AU$4="Bunker",HLOOKUP(AU$4,'Inflated Bid Prices After Tax'!$B$224:$I$232,9,FALSE),IF(AU$4="LFO Diesel",HLOOKUP(AU$4,'Inflated Bid Prices After Tax'!$B$224:$I$232,9,FALSE),0))))))))</f>
        <v>0</v>
      </c>
      <c r="AX67" s="607">
        <f>IF($I67=0,0,IF(AU$4="Hydro",HLOOKUP(AU$4,'Inflated Bid Prices After Tax'!$B$234:$I$240,7,FALSE),IF(AU$4="Solar",HLOOKUP(AU$4,'Inflated Bid Prices After Tax'!$B$234:$I$240,7,FALSE),IF(AU$4="Biomass",HLOOKUP(AU$4,'Inflated Bid Prices After Tax'!$B$234:$I$240,7,FALSE),IF(AU$4="Biodiesel",HLOOKUP(AU$4,'Inflated Bid Prices After Tax'!$B$234:$I$240,7,FALSE),IF(AU$4="LNG",HLOOKUP(AU$4,'Inflated Bid Prices After Tax'!$B$234:$I$240,7,FALSE),IF(AU$4="Bunker",HLOOKUP(AU$4,'Inflated Bid Prices After Tax'!$B$234:$I$240,7,FALSE),IF(AU$4="LFO Diesel",HLOOKUP(AU$4,'Inflated Bid Prices After Tax'!$B$234:$I$240,7,FALSE),0))))))))</f>
        <v>0</v>
      </c>
      <c r="AY67" s="608">
        <f t="shared" si="43"/>
        <v>0</v>
      </c>
      <c r="AZ67" s="139"/>
      <c r="BA67" s="106"/>
      <c r="BB67" s="648" t="s">
        <v>40</v>
      </c>
      <c r="BC67" s="660">
        <f>IF(C67=0,O67,O67*'Available Energy and Dispatch'!N81*1000)</f>
        <v>0</v>
      </c>
      <c r="BD67" s="660">
        <f>IF(D67=0,U67,U67*'Available Energy and Dispatch'!O81*1000)</f>
        <v>0</v>
      </c>
      <c r="BE67" s="660">
        <f>IF(E67=0,AA67,AA67*'Available Energy and Dispatch'!P81*1000)</f>
        <v>0</v>
      </c>
      <c r="BF67" s="660">
        <f>IF(F67=0,AG67,AG67*'Available Energy and Dispatch'!Q81*1000)</f>
        <v>0</v>
      </c>
      <c r="BG67" s="660">
        <f>IF(G67=0,AM67,AM67*'Available Energy and Dispatch'!R81*1000)</f>
        <v>0</v>
      </c>
      <c r="BH67" s="660">
        <f>IF(H67=0,AS67,AS67*'Available Energy and Dispatch'!S81*1000)</f>
        <v>0</v>
      </c>
      <c r="BI67" s="660">
        <f>IF(I67=0,AY67,AY67*'Available Energy and Dispatch'!T81*1000)</f>
        <v>0</v>
      </c>
      <c r="BJ67" s="666">
        <f t="shared" si="36"/>
        <v>0</v>
      </c>
      <c r="BK67" s="655"/>
    </row>
    <row r="68" spans="2:63" x14ac:dyDescent="0.25">
      <c r="B68" s="530" t="s">
        <v>41</v>
      </c>
      <c r="C68" s="523">
        <f>ROUND(IFERROR(('Available Energy and Dispatch'!N82/((IF(C$5="Solar",(SUMIFS('Dependable Capacity'!$F$9:$F$14,'Dependable Capacity'!$C$9:$C$14,$B$64)*'Available Energy and Dispatch'!$C82),HLOOKUP(C$5,'Dependable Capacity'!$I$3:$P$9,7,FALSE)*'Available Energy and Dispatch'!$C82))))/C$6,0),2)</f>
        <v>0</v>
      </c>
      <c r="D68" s="523">
        <f>ROUND(IFERROR(('Available Energy and Dispatch'!O82/((IF(D$5="Solar",(SUMIFS('Dependable Capacity'!$F$9:$F$14,'Dependable Capacity'!$C$9:$C$14,$B$64)*'Available Energy and Dispatch'!$C82),HLOOKUP(D$5,'Dependable Capacity'!$I$3:$P$9,7,FALSE)*'Available Energy and Dispatch'!$C82))))/D$6,0),2)</f>
        <v>0</v>
      </c>
      <c r="E68" s="523">
        <f>ROUND(IFERROR(('Available Energy and Dispatch'!P82/((IF(E$5="Solar",(SUMIFS('Dependable Capacity'!$F$9:$F$14,'Dependable Capacity'!$C$9:$C$14,$B$64)*'Available Energy and Dispatch'!$C82),HLOOKUP(E$5,'Dependable Capacity'!$I$3:$P$9,7,FALSE)*'Available Energy and Dispatch'!$C82))))/E$6,0),2)</f>
        <v>0</v>
      </c>
      <c r="F68" s="523">
        <f>ROUND(IFERROR(('Available Energy and Dispatch'!Q82/((IF(F$5="Solar",(SUMIFS('Dependable Capacity'!$F$9:$F$14,'Dependable Capacity'!$C$9:$C$14,$B$64)*'Available Energy and Dispatch'!$C82),HLOOKUP(F$5,'Dependable Capacity'!$I$3:$P$9,7,FALSE)*'Available Energy and Dispatch'!$C82))))/F$6,0),2)</f>
        <v>0</v>
      </c>
      <c r="G68" s="523">
        <f>ROUND(IFERROR(('Available Energy and Dispatch'!R82/((IF(G$5="Solar",(SUMIFS('Dependable Capacity'!$F$9:$F$14,'Dependable Capacity'!$C$9:$C$14,$B$64)*'Available Energy and Dispatch'!$C82),HLOOKUP(G$5,'Dependable Capacity'!$I$3:$P$9,7,FALSE)*'Available Energy and Dispatch'!$C82))))/G$6,0),2)</f>
        <v>0</v>
      </c>
      <c r="H68" s="523">
        <f>ROUND(IFERROR(('Available Energy and Dispatch'!S82/((IF(H$5="Solar",(SUMIFS('Dependable Capacity'!$F$9:$F$14,'Dependable Capacity'!$C$9:$C$14,$B$64)*'Available Energy and Dispatch'!$C82),HLOOKUP(H$5,'Dependable Capacity'!$I$3:$P$9,7,FALSE)*'Available Energy and Dispatch'!$C82))))/H$6,0),2)</f>
        <v>0</v>
      </c>
      <c r="I68" s="524">
        <f>ROUND(IFERROR(('Available Energy and Dispatch'!T82/((IF(I$5="Solar",(SUMIFS('Dependable Capacity'!$F$9:$F$14,'Dependable Capacity'!$C$9:$C$14,$B$64)*'Available Energy and Dispatch'!$C82),HLOOKUP(I$5,'Dependable Capacity'!$I$3:$P$9,7,FALSE)*'Available Energy and Dispatch'!$C82))))/I$6,0),2)</f>
        <v>0</v>
      </c>
      <c r="J68" s="106"/>
      <c r="K68" s="542">
        <f>IF(K$4="Hydro",VLOOKUP($C68,'Inflated Bid Prices After Tax'!$BF$15:$BM$115,2,FALSE),IF(K$4="Solar",VLOOKUP($C68,'Inflated Bid Prices After Tax'!$BF$15:$BM$115,3,FALSE),IF(K$4="Biomass",VLOOKUP($C68,'Inflated Bid Prices After Tax'!$BF$15:$BM$115,4,FALSE),IF(K$4="Biodiesel",VLOOKUP($C68,'Inflated Bid Prices After Tax'!$BF$15:$BM$115,5,FALSE),IF(K$4="LNG",VLOOKUP($C68,'Inflated Bid Prices After Tax'!$BF$15:$BM$115,6,FALSE),IF(K$4="Bunker",VLOOKUP($C68,'Inflated Bid Prices After Tax'!$BF$15:$BM$115,7,FALSE),IF(K$4="LFO Diesel",VLOOKUP($C68,'Inflated Bid Prices After Tax'!$BF$15:$BM$115,8,FALSE),0)))))))</f>
        <v>0</v>
      </c>
      <c r="L68" s="543">
        <f>IF(K$4="Hydro",VLOOKUP($C68,'Inflated Bid Prices After Tax'!$BF$121:$BM$221,2,FALSE),IF(K$4="Solar",VLOOKUP($C68,'Inflated Bid Prices After Tax'!$BF$121:$BM$221,3,FALSE),IF(K$4="Biomass",VLOOKUP($C68,'Inflated Bid Prices After Tax'!$BF$121:$BM$221,4,FALSE),IF(K$4="Biodiesel",VLOOKUP($C68,'Inflated Bid Prices After Tax'!$BF$121:$BM$221,5,FALSE),IF(K$4="LNG",VLOOKUP($C68,'Inflated Bid Prices After Tax'!$BF$121:$BM$221,6,FALSE),IF(K$4="Bunker",VLOOKUP($C68,'Inflated Bid Prices After Tax'!$BF$121:$BM$221,7,FALSE),IF(K$4="LFO Diesel",VLOOKUP($C68,'Inflated Bid Prices After Tax'!$BF$121:$BM$221,8,FALSE),0)))))))</f>
        <v>0</v>
      </c>
      <c r="M68" s="543">
        <f>IF($C68=0,0,IF(K$4="Hydro",HLOOKUP(K$4,'Inflated Bid Prices After Tax'!$B$224:$I$232,9,FALSE),IF(K$4="Solar",HLOOKUP(K$4,'Inflated Bid Prices After Tax'!$B$224:$I$232,9,FALSE),IF(K$4="Biomass",HLOOKUP(K$4,'Inflated Bid Prices After Tax'!$B$224:$I$232,9,FALSE),IF(K$4="Biodiesel",HLOOKUP(K$4,'Inflated Bid Prices After Tax'!$B$224:$I$232,9,FALSE),IF(K$4="LNG",HLOOKUP(K$4,'Inflated Bid Prices After Tax'!$B$224:$I$232,9,FALSE),IF(K$4="Bunker",HLOOKUP(K$4,'Inflated Bid Prices After Tax'!$B$224:$I$232,9,FALSE),IF(K$4="LFO Diesel",HLOOKUP(K$4,'Inflated Bid Prices After Tax'!$B$224:$I$232,9,FALSE),0))))))))</f>
        <v>0</v>
      </c>
      <c r="N68" s="543">
        <f>IF($C68=0,0,IF(K$4="Hydro",HLOOKUP(K$4,'Inflated Bid Prices After Tax'!$B$234:$I$240,7,FALSE),IF(K$4="Solar",HLOOKUP(K$4,'Inflated Bid Prices After Tax'!$B$234:$I$240,7,FALSE),IF(K$4="Biomass",HLOOKUP(K$4,'Inflated Bid Prices After Tax'!$B$234:$I$240,7,FALSE),IF(K$4="Biodiesel",HLOOKUP(K$4,'Inflated Bid Prices After Tax'!$B$234:$I$240,7,FALSE),IF(K$4="LNG",HLOOKUP(K$4,'Inflated Bid Prices After Tax'!$B$234:$I$240,7,FALSE),IF(K$4="Bunker",HLOOKUP(K$4,'Inflated Bid Prices After Tax'!$B$234:$I$240,7,FALSE),IF(K$4="LFO Diesel",HLOOKUP(K$4,'Inflated Bid Prices After Tax'!$B$234:$I$240,7,FALSE),0))))))))</f>
        <v>0</v>
      </c>
      <c r="O68" s="544">
        <f t="shared" si="37"/>
        <v>0</v>
      </c>
      <c r="P68" s="139"/>
      <c r="Q68" s="606">
        <f>IF(Q$4="Hydro",VLOOKUP($D68,'Inflated Bid Prices After Tax'!$BF$15:$BM$115,2,FALSE),IF(Q$4="Solar",VLOOKUP($D68,'Inflated Bid Prices After Tax'!$BF$15:$BM$115,3,FALSE),IF(Q$4="Biomass",VLOOKUP($D68,'Inflated Bid Prices After Tax'!$BF$15:$BM$115,4,FALSE),IF(Q$4="Biodiesel",VLOOKUP($D68,'Inflated Bid Prices After Tax'!$BF$15:$BM$115,5,FALSE),IF(Q$4="LNG",VLOOKUP($D68,'Inflated Bid Prices After Tax'!$BF$15:$BM$115,6,FALSE),IF(Q$4="Bunker",VLOOKUP($D68,'Inflated Bid Prices After Tax'!$BF$15:$BM$115,7,FALSE),IF(Q$4="LFO Diesel",VLOOKUP($D68,'Inflated Bid Prices After Tax'!$BF$15:$BM$115,8,FALSE),0)))))))</f>
        <v>0</v>
      </c>
      <c r="R68" s="607">
        <f>IF(Q$4="Hydro",VLOOKUP($D68,'Inflated Bid Prices After Tax'!$BF$121:$BM$221,2,FALSE),IF(Q$4="Solar",VLOOKUP($D68,'Inflated Bid Prices After Tax'!$BF$121:$BM$221,3,FALSE),IF(Q$4="Biomass",VLOOKUP($D68,'Inflated Bid Prices After Tax'!$BF$121:$BM$221,4,FALSE),IF(Q$4="Biodiesel",VLOOKUP($D68,'Inflated Bid Prices After Tax'!$BF$121:$BM$221,5,FALSE),IF(Q$4="LNG",VLOOKUP($D68,'Inflated Bid Prices After Tax'!$BF$121:$BM$221,6,FALSE),IF(Q$4="Bunker",VLOOKUP($D68,'Inflated Bid Prices After Tax'!$BF$121:$BM$221,7,FALSE),IF(Q$4="LFO Diesel",VLOOKUP($D68,'Inflated Bid Prices After Tax'!$BF$121:$BM$221,8,FALSE),0)))))))</f>
        <v>0</v>
      </c>
      <c r="S68" s="607">
        <f>IF($D68=0,0,IF(Q$4="Hydro",HLOOKUP(Q$4,'Inflated Bid Prices After Tax'!$B$224:$I$232,9,FALSE),IF(Q$4="Solar",HLOOKUP(Q$4,'Inflated Bid Prices After Tax'!$B$224:$I$232,9,FALSE),IF(Q$4="Biomass",HLOOKUP(Q$4,'Inflated Bid Prices After Tax'!$B$224:$I$232,9,FALSE),IF(Q$4="Biodiesel",HLOOKUP(Q$4,'Inflated Bid Prices After Tax'!$B$224:$I$232,9,FALSE),IF(Q$4="LNG",HLOOKUP(Q$4,'Inflated Bid Prices After Tax'!$B$224:$I$232,9,FALSE),IF(Q$4="Bunker",HLOOKUP(Q$4,'Inflated Bid Prices After Tax'!$B$224:$I$232,9,FALSE),IF(Q$4="LFO Diesel",HLOOKUP(Q$4,'Inflated Bid Prices After Tax'!$B$224:$I$232,9,FALSE),0))))))))</f>
        <v>0</v>
      </c>
      <c r="T68" s="607">
        <f>IF($D68=0,0,IF(Q$4="Hydro",HLOOKUP(Q$4,'Inflated Bid Prices After Tax'!$B$234:$I$240,7,FALSE),IF(Q$4="Solar",HLOOKUP(Q$4,'Inflated Bid Prices After Tax'!$B$234:$I$240,7,FALSE),IF(Q$4="Biomass",HLOOKUP(Q$4,'Inflated Bid Prices After Tax'!$B$234:$I$240,7,FALSE),IF(Q$4="Biodiesel",HLOOKUP(Q$4,'Inflated Bid Prices After Tax'!$B$234:$I$240,7,FALSE),IF(Q$4="LNG",HLOOKUP(Q$4,'Inflated Bid Prices After Tax'!$B$234:$I$240,7,FALSE),IF(Q$4="Bunker",HLOOKUP(Q$4,'Inflated Bid Prices After Tax'!$B$234:$I$240,7,FALSE),IF(Q$4="LFO Diesel",HLOOKUP(Q$4,'Inflated Bid Prices After Tax'!$B$234:$I$240,7,FALSE),0))))))))</f>
        <v>0</v>
      </c>
      <c r="U68" s="608">
        <f t="shared" si="38"/>
        <v>0</v>
      </c>
      <c r="V68" s="139"/>
      <c r="W68" s="566">
        <f>IF(W$4="Hydro",VLOOKUP($E68,'Inflated Bid Prices After Tax'!$BF$15:$BM$115,2,FALSE),IF(W$4="Solar",VLOOKUP($E68,'Inflated Bid Prices After Tax'!$BF$15:$BM$115,3,FALSE),IF(W$4="Biomass",VLOOKUP($E68,'Inflated Bid Prices After Tax'!$BF$15:$BM$115,4,FALSE),IF(W$4="Biodiesel",VLOOKUP($E68,'Inflated Bid Prices After Tax'!$BF$15:$BM$115,5,FALSE),IF(W$4="LNG",VLOOKUP($E68,'Inflated Bid Prices After Tax'!$BF$15:$BM$115,6,FALSE),IF(W$4="Bunker",VLOOKUP($E68,'Inflated Bid Prices After Tax'!$BF$15:$BM$115,7,FALSE),IF(W$4="LFO Diesel",VLOOKUP($E68,'Inflated Bid Prices After Tax'!$BF$15:$BM$115,8,FALSE),0)))))))</f>
        <v>0</v>
      </c>
      <c r="X68" s="567">
        <f>IF(W$4="Hydro",VLOOKUP($E68,'Inflated Bid Prices After Tax'!$BF$121:$BM$221,2,FALSE),IF(W$4="Solar",VLOOKUP($E68,'Inflated Bid Prices After Tax'!$BF$121:$BM$221,3,FALSE),IF(W$4="Biomass",VLOOKUP($E68,'Inflated Bid Prices After Tax'!$BF$121:$BM$221,4,FALSE),IF(W$4="Biodiesel",VLOOKUP($E68,'Inflated Bid Prices After Tax'!$BF$121:$BM$221,5,FALSE),IF(W$4="LNG",VLOOKUP($E68,'Inflated Bid Prices After Tax'!$BF$121:$BM$221,6,FALSE),IF(W$4="Bunker",VLOOKUP($E68,'Inflated Bid Prices After Tax'!$BF$121:$BM$221,7,FALSE),IF(W$4="LFO Diesel",VLOOKUP($E68,'Inflated Bid Prices After Tax'!$BF$121:$BM$221,8,FALSE),0)))))))</f>
        <v>0</v>
      </c>
      <c r="Y68" s="567">
        <f>IF($E68=0,0,IF(W$4="Hydro",HLOOKUP(W$4,'Inflated Bid Prices After Tax'!$B$224:$I$232,9,FALSE),IF(W$4="Solar",HLOOKUP(W$4,'Inflated Bid Prices After Tax'!$B$224:$I$232,9,FALSE),IF(W$4="Biomass",HLOOKUP(W$4,'Inflated Bid Prices After Tax'!$B$224:$I$232,9,FALSE),IF(W$4="Biodiesel",HLOOKUP(W$4,'Inflated Bid Prices After Tax'!$B$224:$I$232,9,FALSE),IF(W$4="LNG",HLOOKUP(W$4,'Inflated Bid Prices After Tax'!$B$224:$I$232,9,FALSE),IF(W$4="Bunker",HLOOKUP(W$4,'Inflated Bid Prices After Tax'!$B$224:$I$232,9,FALSE),IF(W$4="LFO Diesel",HLOOKUP(W$4,'Inflated Bid Prices After Tax'!$B$224:$I$232,9,FALSE),0))))))))</f>
        <v>0</v>
      </c>
      <c r="Z68" s="567">
        <f>IF($E68=0,0,IF(W$4="Hydro",HLOOKUP(W$4,'Inflated Bid Prices After Tax'!$B$234:$I$240,7,FALSE),IF(W$4="Solar",HLOOKUP(W$4,'Inflated Bid Prices After Tax'!$B$234:$I$240,7,FALSE),IF(W$4="Biomass",HLOOKUP(W$4,'Inflated Bid Prices After Tax'!$B$234:$I$240,7,FALSE),IF(W$4="Biodiesel",HLOOKUP(W$4,'Inflated Bid Prices After Tax'!$B$234:$I$240,7,FALSE),IF(W$4="LNG",HLOOKUP(W$4,'Inflated Bid Prices After Tax'!$B$234:$I$240,7,FALSE),IF(W$4="Bunker",HLOOKUP(W$4,'Inflated Bid Prices After Tax'!$B$234:$I$240,7,FALSE),IF(W$4="LFO Diesel",HLOOKUP(W$4,'Inflated Bid Prices After Tax'!$B$234:$I$240,7,FALSE),0))))))))</f>
        <v>0</v>
      </c>
      <c r="AA68" s="568">
        <f t="shared" si="39"/>
        <v>0</v>
      </c>
      <c r="AB68" s="139"/>
      <c r="AC68" s="686">
        <f>IF(AC$4="Hydro",VLOOKUP($F68,'Inflated Bid Prices After Tax'!$BF$15:$BM$115,2,FALSE),IF(AC$4="Solar",VLOOKUP($F68,'Inflated Bid Prices After Tax'!$BF$15:$BM$115,3,FALSE),IF(AC$4="Biomass",VLOOKUP($F68,'Inflated Bid Prices After Tax'!$BF$15:$BM$115,4,FALSE),IF(AC$4="Biodiesel",VLOOKUP($F68,'Inflated Bid Prices After Tax'!$BF$15:$BM$115,5,FALSE),IF(AC$4="LNG",VLOOKUP($F68,'Inflated Bid Prices After Tax'!$BF$15:$BM$115,6,FALSE),IF(AC$4="Bunker",VLOOKUP($F68,'Inflated Bid Prices After Tax'!$BF$15:$BM$115,7,FALSE),IF(AC$4="LFO Diesel",VLOOKUP($F68,'Inflated Bid Prices After Tax'!$BF$15:$BM$115,8,FALSE),0)))))))</f>
        <v>0</v>
      </c>
      <c r="AD68" s="687">
        <f>IF(AC$4="Hydro",VLOOKUP($F68,'Inflated Bid Prices After Tax'!$BF$121:$BM$221,2,FALSE),IF(AC$4="Solar",VLOOKUP($F68,'Inflated Bid Prices After Tax'!$BF$121:$BM$221,3,FALSE),IF(AC$4="Biomass",VLOOKUP($F68,'Inflated Bid Prices After Tax'!$BF$121:$BM$221,4,FALSE),IF(AC$4="Biodiesel",VLOOKUP($F68,'Inflated Bid Prices After Tax'!$BF$121:$BM$221,5,FALSE),IF(AC$4="LNG",VLOOKUP($F68,'Inflated Bid Prices After Tax'!$BF$121:$BM$221,6,FALSE),IF(AC$4="Bunker",VLOOKUP($F68,'Inflated Bid Prices After Tax'!$BF$121:$BM$221,7,FALSE),IF(AC$4="LFO Diesel",VLOOKUP($F68,'Inflated Bid Prices After Tax'!$BF$121:$BM$221,8,FALSE),0)))))))</f>
        <v>0</v>
      </c>
      <c r="AE68" s="687">
        <f>IF($F68=0,0,IF(AC$4="Hydro",HLOOKUP(AC$4,'Inflated Bid Prices After Tax'!$B$224:$I$232,9,FALSE),IF(AC$4="Solar",HLOOKUP(AC$4,'Inflated Bid Prices After Tax'!$B$224:$I$232,9,FALSE),IF(AC$4="Biomass",HLOOKUP(AC$4,'Inflated Bid Prices After Tax'!$B$224:$I$232,9,FALSE),IF(AC$4="Biodiesel",HLOOKUP(AC$4,'Inflated Bid Prices After Tax'!$B$224:$I$232,9,FALSE),IF(AC$4="LNG",HLOOKUP(AC$4,'Inflated Bid Prices After Tax'!$B$224:$I$232,9,FALSE),IF(AC$4="Bunker",HLOOKUP(AC$4,'Inflated Bid Prices After Tax'!$B$224:$I$232,9,FALSE),IF(AC$4="LFO Diesel",HLOOKUP(AC$4,'Inflated Bid Prices After Tax'!$B$224:$I$232,9,FALSE),0))))))))</f>
        <v>0</v>
      </c>
      <c r="AF68" s="687">
        <f>IF($F68=0,0,IF(AC$4="Hydro",HLOOKUP(AC$4,'Inflated Bid Prices After Tax'!$B$234:$I$240,7,FALSE),IF(AC$4="Solar",HLOOKUP(AC$4,'Inflated Bid Prices After Tax'!$B$234:$I$240,7,FALSE),IF(AC$4="Biomass",HLOOKUP(AC$4,'Inflated Bid Prices After Tax'!$B$234:$I$240,7,FALSE),IF(AC$4="Biodiesel",HLOOKUP(AC$4,'Inflated Bid Prices After Tax'!$B$234:$I$240,7,FALSE),IF(AC$4="LNG",HLOOKUP(AC$4,'Inflated Bid Prices After Tax'!$B$234:$I$240,7,FALSE),IF(AC$4="Bunker",HLOOKUP(AC$4,'Inflated Bid Prices After Tax'!$B$234:$I$240,7,FALSE),IF(AC$4="LFO Diesel",HLOOKUP(AC$4,'Inflated Bid Prices After Tax'!$B$234:$I$240,7,FALSE),0))))))))</f>
        <v>0</v>
      </c>
      <c r="AG68" s="688">
        <f t="shared" si="40"/>
        <v>0</v>
      </c>
      <c r="AH68" s="139"/>
      <c r="AI68" s="590">
        <f>IF(AI$4="Hydro",VLOOKUP($G68,'Inflated Bid Prices After Tax'!$BF$15:$BM$115,2,FALSE),IF(AI$4="Solar",VLOOKUP($G68,'Inflated Bid Prices After Tax'!$BF$15:$BM$115,3,FALSE),IF(AI$4="Biomass",VLOOKUP($G68,'Inflated Bid Prices After Tax'!$BF$15:$BM$115,4,FALSE),IF(AI$4="Biodiesel",VLOOKUP($G68,'Inflated Bid Prices After Tax'!$BF$15:$BM$115,5,FALSE),IF(AI$4="LNG",VLOOKUP($G68,'Inflated Bid Prices After Tax'!$BF$15:$BM$115,6,FALSE),IF(AI$4="Bunker",VLOOKUP($G68,'Inflated Bid Prices After Tax'!$BF$15:$BM$115,7,FALSE),IF(AI$4="LFO Diesel",VLOOKUP($G68,'Inflated Bid Prices After Tax'!$BF$15:$BM$115,8,FALSE),0)))))))</f>
        <v>0</v>
      </c>
      <c r="AJ68" s="591">
        <f>IF(AI$4="Hydro",VLOOKUP($G68,'Inflated Bid Prices After Tax'!$BF$121:$BM$221,2,FALSE),IF(AI$4="Solar",VLOOKUP($G68,'Inflated Bid Prices After Tax'!$BF$121:$BM$221,3,FALSE),IF(AI$4="Biomass",VLOOKUP($G68,'Inflated Bid Prices After Tax'!$BF$121:$BM$221,4,FALSE),IF(AI$4="Biodiesel",VLOOKUP($G68,'Inflated Bid Prices After Tax'!$BF$121:$BM$221,5,FALSE),IF(AI$4="LNG",VLOOKUP($G68,'Inflated Bid Prices After Tax'!$BF$121:$BM$221,6,FALSE),IF(AI$4="Bunker",VLOOKUP($G68,'Inflated Bid Prices After Tax'!$BF$121:$BM$221,7,FALSE),IF(AI$4="LFO Diesel",VLOOKUP($G68,'Inflated Bid Prices After Tax'!$BF$121:$BM$221,8,FALSE),0)))))))</f>
        <v>0</v>
      </c>
      <c r="AK68" s="591">
        <f>IF($G68=0,0,IF(AI$4="Hydro",HLOOKUP(AI$4,'Inflated Bid Prices After Tax'!$B$224:$I$232,9,FALSE),IF(AI$4="Solar",HLOOKUP(AI$4,'Inflated Bid Prices After Tax'!$B$224:$I$232,9,FALSE),IF(AI$4="Biomass",HLOOKUP(AI$4,'Inflated Bid Prices After Tax'!$B$224:$I$232,9,FALSE),IF(AI$4="Biodiesel",HLOOKUP(AI$4,'Inflated Bid Prices After Tax'!$B$224:$I$232,9,FALSE),IF(AI$4="LNG",HLOOKUP(AI$4,'Inflated Bid Prices After Tax'!$B$224:$I$232,9,FALSE),IF(AI$4="Bunker",HLOOKUP(AI$4,'Inflated Bid Prices After Tax'!$B$224:$I$232,9,FALSE),IF(AI$4="LFO Diesel",HLOOKUP(AI$4,'Inflated Bid Prices After Tax'!$B$224:$I$232,9,FALSE),0))))))))</f>
        <v>0</v>
      </c>
      <c r="AL68" s="591">
        <f>IF($G68=0,0,IF(AI$4="Hydro",HLOOKUP(AI$4,'Inflated Bid Prices After Tax'!$B$234:$I$240,7,FALSE),IF(AI$4="Solar",HLOOKUP(AI$4,'Inflated Bid Prices After Tax'!$B$234:$I$240,7,FALSE),IF(AI$4="Biomass",HLOOKUP(AI$4,'Inflated Bid Prices After Tax'!$B$234:$I$240,7,FALSE),IF(AI$4="Biodiesel",HLOOKUP(AI$4,'Inflated Bid Prices After Tax'!$B$234:$I$240,7,FALSE),IF(AI$4="LNG",HLOOKUP(AI$4,'Inflated Bid Prices After Tax'!$B$234:$I$240,7,FALSE),IF(AI$4="Bunker",HLOOKUP(AI$4,'Inflated Bid Prices After Tax'!$B$234:$I$240,7,FALSE),IF(AI$4="LFO Diesel",HLOOKUP(AI$4,'Inflated Bid Prices After Tax'!$B$234:$I$240,7,FALSE),0))))))))</f>
        <v>0</v>
      </c>
      <c r="AM68" s="592">
        <f t="shared" si="41"/>
        <v>0</v>
      </c>
      <c r="AN68" s="139"/>
      <c r="AO68" s="598">
        <f>IF(AO$4="Hydro",VLOOKUP($H68,'Inflated Bid Prices After Tax'!$BF$15:$BM$115,2,FALSE),IF(AO$4="Solar",VLOOKUP($H68,'Inflated Bid Prices After Tax'!$BF$15:$BM$115,3,FALSE),IF(AO$4="Biomass",VLOOKUP($H68,'Inflated Bid Prices After Tax'!$BF$15:$BM$115,4,FALSE),IF(AO$4="Biodiesel",VLOOKUP($H68,'Inflated Bid Prices After Tax'!$BF$15:$BM$115,5,FALSE),IF(AO$4="LNG",VLOOKUP($H68,'Inflated Bid Prices After Tax'!$BF$15:$BM$115,6,FALSE),IF(AO$4="Bunker",VLOOKUP($H68,'Inflated Bid Prices After Tax'!$BF$15:$BM$115,7,FALSE),IF(AO$4="LFO Diesel",VLOOKUP($H68,'Inflated Bid Prices After Tax'!$BF$15:$BM$115,8,FALSE),0)))))))</f>
        <v>0</v>
      </c>
      <c r="AP68" s="309">
        <f>IF(AO$4="Hydro",VLOOKUP($H68,'Inflated Bid Prices After Tax'!$BF$121:$BM$221,2,FALSE),IF(AO$4="Solar",VLOOKUP($H68,'Inflated Bid Prices After Tax'!$BF$121:$BM$221,3,FALSE),IF(AO$4="Biomass",VLOOKUP($H68,'Inflated Bid Prices After Tax'!$BF$121:$BM$221,4,FALSE),IF(AO$4="Biodiesel",VLOOKUP($H68,'Inflated Bid Prices After Tax'!$BF$121:$BM$221,5,FALSE),IF(AO$4="LNG",VLOOKUP($H68,'Inflated Bid Prices After Tax'!$BF$121:$BM$221,6,FALSE),IF(AO$4="Bunker",VLOOKUP($H68,'Inflated Bid Prices After Tax'!$BF$121:$BM$221,7,FALSE),IF(AO$4="LFO Diesel",VLOOKUP($H68,'Inflated Bid Prices After Tax'!$BF$121:$BM$221,8,FALSE),0)))))))</f>
        <v>0</v>
      </c>
      <c r="AQ68" s="309">
        <f>IF($H68=0,0,IF(AO$4="Hydro",HLOOKUP(AO$4,'Inflated Bid Prices After Tax'!$B$224:$I$232,9,FALSE),IF(AO$4="Solar",HLOOKUP(AO$4,'Inflated Bid Prices After Tax'!$B$224:$I$232,9,FALSE),IF(AO$4="Biomass",HLOOKUP(AO$4,'Inflated Bid Prices After Tax'!$B$224:$I$232,9,FALSE),IF(AO$4="Biodiesel",HLOOKUP(AO$4,'Inflated Bid Prices After Tax'!$B$224:$I$232,9,FALSE),IF(AO$4="LNG",HLOOKUP(AO$4,'Inflated Bid Prices After Tax'!$B$224:$I$232,9,FALSE),IF(AO$4="Bunker",HLOOKUP(AO$4,'Inflated Bid Prices After Tax'!$B$224:$I$232,9,FALSE),IF(AO$4="LFO Diesel",HLOOKUP(AO$4,'Inflated Bid Prices After Tax'!$B$224:$I$232,9,FALSE),0))))))))</f>
        <v>0</v>
      </c>
      <c r="AR68" s="309">
        <f>IF($H68=0,0,IF(AO$4="Hydro",HLOOKUP(AO$4,'Inflated Bid Prices After Tax'!$B$234:$I$240,7,FALSE),IF(AO$4="Solar",HLOOKUP(AO$4,'Inflated Bid Prices After Tax'!$B$234:$I$240,7,FALSE),IF(AO$4="Biomass",HLOOKUP(AO$4,'Inflated Bid Prices After Tax'!$B$234:$I$240,7,FALSE),IF(AO$4="Biodiesel",HLOOKUP(AO$4,'Inflated Bid Prices After Tax'!$B$234:$I$240,7,FALSE),IF(AO$4="LNG",HLOOKUP(AO$4,'Inflated Bid Prices After Tax'!$B$234:$I$240,7,FALSE),IF(AO$4="Bunker",HLOOKUP(AO$4,'Inflated Bid Prices After Tax'!$B$234:$I$240,7,FALSE),IF(AO$4="LFO Diesel",HLOOKUP(AO$4,'Inflated Bid Prices After Tax'!$B$234:$I$240,7,FALSE),0))))))))</f>
        <v>0</v>
      </c>
      <c r="AS68" s="298">
        <f t="shared" si="42"/>
        <v>0</v>
      </c>
      <c r="AT68" s="139"/>
      <c r="AU68" s="606">
        <f>IF(AU$4="Hydro",VLOOKUP($I68,'Inflated Bid Prices After Tax'!$BF$15:$BM$115,2,FALSE),IF(AU$4="Solar",VLOOKUP($I68,'Inflated Bid Prices After Tax'!$BF$15:$BM$115,3,FALSE),IF(AU$4="Biomass",VLOOKUP($I68,'Inflated Bid Prices After Tax'!$BF$15:$BM$115,4,FALSE),IF(AU$4="Biodiesel",VLOOKUP($I68,'Inflated Bid Prices After Tax'!$BF$15:$BM$115,5,FALSE),IF(AU$4="LNG",VLOOKUP($I68,'Inflated Bid Prices After Tax'!$BF$15:$BM$115,6,FALSE),IF(AU$4="Bunker",VLOOKUP($I68,'Inflated Bid Prices After Tax'!$BF$15:$BM$115,7,FALSE),IF(AU$4="LFO Diesel",VLOOKUP($I68,'Inflated Bid Prices After Tax'!$BF$15:$BM$115,8,FALSE),0)))))))</f>
        <v>0</v>
      </c>
      <c r="AV68" s="607">
        <f>IF(AU$4="Hydro",VLOOKUP($I68,'Inflated Bid Prices After Tax'!$BF$121:$BM$221,2,FALSE),IF(AU$4="Solar",VLOOKUP($I68,'Inflated Bid Prices After Tax'!$BF$121:$BM$221,3,FALSE),IF(AU$4="Biomass",VLOOKUP($I68,'Inflated Bid Prices After Tax'!$BF$121:$BM$221,4,FALSE),IF(AU$4="Biodiesel",VLOOKUP($I68,'Inflated Bid Prices After Tax'!$BF$121:$BM$221,5,FALSE),IF(AU$4="LNG",VLOOKUP($I68,'Inflated Bid Prices After Tax'!$BF$121:$BM$221,6,FALSE),IF(AU$4="Bunker",VLOOKUP($I68,'Inflated Bid Prices After Tax'!$BF$121:$BM$221,7,FALSE),IF(AU$4="LFO Diesel",VLOOKUP($I68,'Inflated Bid Prices After Tax'!$BF$121:$BM$221,8,FALSE),0)))))))</f>
        <v>0</v>
      </c>
      <c r="AW68" s="607">
        <f>IF($I68=0,0,IF(AU$4="Hydro",HLOOKUP(AU$4,'Inflated Bid Prices After Tax'!$B$224:$I$232,9,FALSE),IF(AU$4="Solar",HLOOKUP(AU$4,'Inflated Bid Prices After Tax'!$B$224:$I$232,9,FALSE),IF(AU$4="Biomass",HLOOKUP(AU$4,'Inflated Bid Prices After Tax'!$B$224:$I$232,9,FALSE),IF(AU$4="Biodiesel",HLOOKUP(AU$4,'Inflated Bid Prices After Tax'!$B$224:$I$232,9,FALSE),IF(AU$4="LNG",HLOOKUP(AU$4,'Inflated Bid Prices After Tax'!$B$224:$I$232,9,FALSE),IF(AU$4="Bunker",HLOOKUP(AU$4,'Inflated Bid Prices After Tax'!$B$224:$I$232,9,FALSE),IF(AU$4="LFO Diesel",HLOOKUP(AU$4,'Inflated Bid Prices After Tax'!$B$224:$I$232,9,FALSE),0))))))))</f>
        <v>0</v>
      </c>
      <c r="AX68" s="607">
        <f>IF($I68=0,0,IF(AU$4="Hydro",HLOOKUP(AU$4,'Inflated Bid Prices After Tax'!$B$234:$I$240,7,FALSE),IF(AU$4="Solar",HLOOKUP(AU$4,'Inflated Bid Prices After Tax'!$B$234:$I$240,7,FALSE),IF(AU$4="Biomass",HLOOKUP(AU$4,'Inflated Bid Prices After Tax'!$B$234:$I$240,7,FALSE),IF(AU$4="Biodiesel",HLOOKUP(AU$4,'Inflated Bid Prices After Tax'!$B$234:$I$240,7,FALSE),IF(AU$4="LNG",HLOOKUP(AU$4,'Inflated Bid Prices After Tax'!$B$234:$I$240,7,FALSE),IF(AU$4="Bunker",HLOOKUP(AU$4,'Inflated Bid Prices After Tax'!$B$234:$I$240,7,FALSE),IF(AU$4="LFO Diesel",HLOOKUP(AU$4,'Inflated Bid Prices After Tax'!$B$234:$I$240,7,FALSE),0))))))))</f>
        <v>0</v>
      </c>
      <c r="AY68" s="608">
        <f t="shared" si="43"/>
        <v>0</v>
      </c>
      <c r="AZ68" s="139"/>
      <c r="BA68" s="106"/>
      <c r="BB68" s="648" t="s">
        <v>41</v>
      </c>
      <c r="BC68" s="660">
        <f>IF(C68=0,O68,O68*'Available Energy and Dispatch'!N82*1000)</f>
        <v>0</v>
      </c>
      <c r="BD68" s="660">
        <f>IF(D68=0,U68,U68*'Available Energy and Dispatch'!O82*1000)</f>
        <v>0</v>
      </c>
      <c r="BE68" s="660">
        <f>IF(E68=0,AA68,AA68*'Available Energy and Dispatch'!P82*1000)</f>
        <v>0</v>
      </c>
      <c r="BF68" s="660">
        <f>IF(F68=0,AG68,AG68*'Available Energy and Dispatch'!Q82*1000)</f>
        <v>0</v>
      </c>
      <c r="BG68" s="660">
        <f>IF(G68=0,AM68,AM68*'Available Energy and Dispatch'!R82*1000)</f>
        <v>0</v>
      </c>
      <c r="BH68" s="660">
        <f>IF(H68=0,AS68,AS68*'Available Energy and Dispatch'!S82*1000)</f>
        <v>0</v>
      </c>
      <c r="BI68" s="660">
        <f>IF(I68=0,AY68,AY68*'Available Energy and Dispatch'!T82*1000)</f>
        <v>0</v>
      </c>
      <c r="BJ68" s="666">
        <f t="shared" si="36"/>
        <v>0</v>
      </c>
      <c r="BK68" s="655"/>
    </row>
    <row r="69" spans="2:63" x14ac:dyDescent="0.25">
      <c r="B69" s="530" t="s">
        <v>42</v>
      </c>
      <c r="C69" s="523">
        <f>ROUND(IFERROR(('Available Energy and Dispatch'!N83/((IF(C$5="Solar",(SUMIFS('Dependable Capacity'!$F$9:$F$14,'Dependable Capacity'!$C$9:$C$14,$B$64)*'Available Energy and Dispatch'!$C83),HLOOKUP(C$5,'Dependable Capacity'!$I$3:$P$9,7,FALSE)*'Available Energy and Dispatch'!$C83))))/C$6,0),2)</f>
        <v>0</v>
      </c>
      <c r="D69" s="523">
        <f>ROUND(IFERROR(('Available Energy and Dispatch'!O83/((IF(D$5="Solar",(SUMIFS('Dependable Capacity'!$F$9:$F$14,'Dependable Capacity'!$C$9:$C$14,$B$64)*'Available Energy and Dispatch'!$C83),HLOOKUP(D$5,'Dependable Capacity'!$I$3:$P$9,7,FALSE)*'Available Energy and Dispatch'!$C83))))/D$6,0),2)</f>
        <v>0</v>
      </c>
      <c r="E69" s="523">
        <f>ROUND(IFERROR(('Available Energy and Dispatch'!P83/((IF(E$5="Solar",(SUMIFS('Dependable Capacity'!$F$9:$F$14,'Dependable Capacity'!$C$9:$C$14,$B$64)*'Available Energy and Dispatch'!$C83),HLOOKUP(E$5,'Dependable Capacity'!$I$3:$P$9,7,FALSE)*'Available Energy and Dispatch'!$C83))))/E$6,0),2)</f>
        <v>0</v>
      </c>
      <c r="F69" s="523">
        <f>ROUND(IFERROR(('Available Energy and Dispatch'!Q83/((IF(F$5="Solar",(SUMIFS('Dependable Capacity'!$F$9:$F$14,'Dependable Capacity'!$C$9:$C$14,$B$64)*'Available Energy and Dispatch'!$C83),HLOOKUP(F$5,'Dependable Capacity'!$I$3:$P$9,7,FALSE)*'Available Energy and Dispatch'!$C83))))/F$6,0),2)</f>
        <v>0</v>
      </c>
      <c r="G69" s="523">
        <f>ROUND(IFERROR(('Available Energy and Dispatch'!R83/((IF(G$5="Solar",(SUMIFS('Dependable Capacity'!$F$9:$F$14,'Dependable Capacity'!$C$9:$C$14,$B$64)*'Available Energy and Dispatch'!$C83),HLOOKUP(G$5,'Dependable Capacity'!$I$3:$P$9,7,FALSE)*'Available Energy and Dispatch'!$C83))))/G$6,0),2)</f>
        <v>0</v>
      </c>
      <c r="H69" s="523">
        <f>ROUND(IFERROR(('Available Energy and Dispatch'!S83/((IF(H$5="Solar",(SUMIFS('Dependable Capacity'!$F$9:$F$14,'Dependable Capacity'!$C$9:$C$14,$B$64)*'Available Energy and Dispatch'!$C83),HLOOKUP(H$5,'Dependable Capacity'!$I$3:$P$9,7,FALSE)*'Available Energy and Dispatch'!$C83))))/H$6,0),2)</f>
        <v>0</v>
      </c>
      <c r="I69" s="524">
        <f>ROUND(IFERROR(('Available Energy and Dispatch'!T83/((IF(I$5="Solar",(SUMIFS('Dependable Capacity'!$F$9:$F$14,'Dependable Capacity'!$C$9:$C$14,$B$64)*'Available Energy and Dispatch'!$C83),HLOOKUP(I$5,'Dependable Capacity'!$I$3:$P$9,7,FALSE)*'Available Energy and Dispatch'!$C83))))/I$6,0),2)</f>
        <v>0</v>
      </c>
      <c r="J69" s="106"/>
      <c r="K69" s="542">
        <f>IF(K$4="Hydro",VLOOKUP($C69,'Inflated Bid Prices After Tax'!$BF$15:$BM$115,2,FALSE),IF(K$4="Solar",VLOOKUP($C69,'Inflated Bid Prices After Tax'!$BF$15:$BM$115,3,FALSE),IF(K$4="Biomass",VLOOKUP($C69,'Inflated Bid Prices After Tax'!$BF$15:$BM$115,4,FALSE),IF(K$4="Biodiesel",VLOOKUP($C69,'Inflated Bid Prices After Tax'!$BF$15:$BM$115,5,FALSE),IF(K$4="LNG",VLOOKUP($C69,'Inflated Bid Prices After Tax'!$BF$15:$BM$115,6,FALSE),IF(K$4="Bunker",VLOOKUP($C69,'Inflated Bid Prices After Tax'!$BF$15:$BM$115,7,FALSE),IF(K$4="LFO Diesel",VLOOKUP($C69,'Inflated Bid Prices After Tax'!$BF$15:$BM$115,8,FALSE),0)))))))</f>
        <v>0</v>
      </c>
      <c r="L69" s="543">
        <f>IF(K$4="Hydro",VLOOKUP($C69,'Inflated Bid Prices After Tax'!$BF$121:$BM$221,2,FALSE),IF(K$4="Solar",VLOOKUP($C69,'Inflated Bid Prices After Tax'!$BF$121:$BM$221,3,FALSE),IF(K$4="Biomass",VLOOKUP($C69,'Inflated Bid Prices After Tax'!$BF$121:$BM$221,4,FALSE),IF(K$4="Biodiesel",VLOOKUP($C69,'Inflated Bid Prices After Tax'!$BF$121:$BM$221,5,FALSE),IF(K$4="LNG",VLOOKUP($C69,'Inflated Bid Prices After Tax'!$BF$121:$BM$221,6,FALSE),IF(K$4="Bunker",VLOOKUP($C69,'Inflated Bid Prices After Tax'!$BF$121:$BM$221,7,FALSE),IF(K$4="LFO Diesel",VLOOKUP($C69,'Inflated Bid Prices After Tax'!$BF$121:$BM$221,8,FALSE),0)))))))</f>
        <v>0</v>
      </c>
      <c r="M69" s="543">
        <f>IF($C69=0,0,IF(K$4="Hydro",HLOOKUP(K$4,'Inflated Bid Prices After Tax'!$B$224:$I$232,9,FALSE),IF(K$4="Solar",HLOOKUP(K$4,'Inflated Bid Prices After Tax'!$B$224:$I$232,9,FALSE),IF(K$4="Biomass",HLOOKUP(K$4,'Inflated Bid Prices After Tax'!$B$224:$I$232,9,FALSE),IF(K$4="Biodiesel",HLOOKUP(K$4,'Inflated Bid Prices After Tax'!$B$224:$I$232,9,FALSE),IF(K$4="LNG",HLOOKUP(K$4,'Inflated Bid Prices After Tax'!$B$224:$I$232,9,FALSE),IF(K$4="Bunker",HLOOKUP(K$4,'Inflated Bid Prices After Tax'!$B$224:$I$232,9,FALSE),IF(K$4="LFO Diesel",HLOOKUP(K$4,'Inflated Bid Prices After Tax'!$B$224:$I$232,9,FALSE),0))))))))</f>
        <v>0</v>
      </c>
      <c r="N69" s="543">
        <f>IF($C69=0,0,IF(K$4="Hydro",HLOOKUP(K$4,'Inflated Bid Prices After Tax'!$B$234:$I$240,7,FALSE),IF(K$4="Solar",HLOOKUP(K$4,'Inflated Bid Prices After Tax'!$B$234:$I$240,7,FALSE),IF(K$4="Biomass",HLOOKUP(K$4,'Inflated Bid Prices After Tax'!$B$234:$I$240,7,FALSE),IF(K$4="Biodiesel",HLOOKUP(K$4,'Inflated Bid Prices After Tax'!$B$234:$I$240,7,FALSE),IF(K$4="LNG",HLOOKUP(K$4,'Inflated Bid Prices After Tax'!$B$234:$I$240,7,FALSE),IF(K$4="Bunker",HLOOKUP(K$4,'Inflated Bid Prices After Tax'!$B$234:$I$240,7,FALSE),IF(K$4="LFO Diesel",HLOOKUP(K$4,'Inflated Bid Prices After Tax'!$B$234:$I$240,7,FALSE),0))))))))</f>
        <v>0</v>
      </c>
      <c r="O69" s="544">
        <f t="shared" si="37"/>
        <v>0</v>
      </c>
      <c r="P69" s="139"/>
      <c r="Q69" s="606">
        <f>IF(Q$4="Hydro",VLOOKUP($D69,'Inflated Bid Prices After Tax'!$BF$15:$BM$115,2,FALSE),IF(Q$4="Solar",VLOOKUP($D69,'Inflated Bid Prices After Tax'!$BF$15:$BM$115,3,FALSE),IF(Q$4="Biomass",VLOOKUP($D69,'Inflated Bid Prices After Tax'!$BF$15:$BM$115,4,FALSE),IF(Q$4="Biodiesel",VLOOKUP($D69,'Inflated Bid Prices After Tax'!$BF$15:$BM$115,5,FALSE),IF(Q$4="LNG",VLOOKUP($D69,'Inflated Bid Prices After Tax'!$BF$15:$BM$115,6,FALSE),IF(Q$4="Bunker",VLOOKUP($D69,'Inflated Bid Prices After Tax'!$BF$15:$BM$115,7,FALSE),IF(Q$4="LFO Diesel",VLOOKUP($D69,'Inflated Bid Prices After Tax'!$BF$15:$BM$115,8,FALSE),0)))))))</f>
        <v>0</v>
      </c>
      <c r="R69" s="607">
        <f>IF(Q$4="Hydro",VLOOKUP($D69,'Inflated Bid Prices After Tax'!$BF$121:$BM$221,2,FALSE),IF(Q$4="Solar",VLOOKUP($D69,'Inflated Bid Prices After Tax'!$BF$121:$BM$221,3,FALSE),IF(Q$4="Biomass",VLOOKUP($D69,'Inflated Bid Prices After Tax'!$BF$121:$BM$221,4,FALSE),IF(Q$4="Biodiesel",VLOOKUP($D69,'Inflated Bid Prices After Tax'!$BF$121:$BM$221,5,FALSE),IF(Q$4="LNG",VLOOKUP($D69,'Inflated Bid Prices After Tax'!$BF$121:$BM$221,6,FALSE),IF(Q$4="Bunker",VLOOKUP($D69,'Inflated Bid Prices After Tax'!$BF$121:$BM$221,7,FALSE),IF(Q$4="LFO Diesel",VLOOKUP($D69,'Inflated Bid Prices After Tax'!$BF$121:$BM$221,8,FALSE),0)))))))</f>
        <v>0</v>
      </c>
      <c r="S69" s="607">
        <f>IF($D69=0,0,IF(Q$4="Hydro",HLOOKUP(Q$4,'Inflated Bid Prices After Tax'!$B$224:$I$232,9,FALSE),IF(Q$4="Solar",HLOOKUP(Q$4,'Inflated Bid Prices After Tax'!$B$224:$I$232,9,FALSE),IF(Q$4="Biomass",HLOOKUP(Q$4,'Inflated Bid Prices After Tax'!$B$224:$I$232,9,FALSE),IF(Q$4="Biodiesel",HLOOKUP(Q$4,'Inflated Bid Prices After Tax'!$B$224:$I$232,9,FALSE),IF(Q$4="LNG",HLOOKUP(Q$4,'Inflated Bid Prices After Tax'!$B$224:$I$232,9,FALSE),IF(Q$4="Bunker",HLOOKUP(Q$4,'Inflated Bid Prices After Tax'!$B$224:$I$232,9,FALSE),IF(Q$4="LFO Diesel",HLOOKUP(Q$4,'Inflated Bid Prices After Tax'!$B$224:$I$232,9,FALSE),0))))))))</f>
        <v>0</v>
      </c>
      <c r="T69" s="607">
        <f>IF($D69=0,0,IF(Q$4="Hydro",HLOOKUP(Q$4,'Inflated Bid Prices After Tax'!$B$234:$I$240,7,FALSE),IF(Q$4="Solar",HLOOKUP(Q$4,'Inflated Bid Prices After Tax'!$B$234:$I$240,7,FALSE),IF(Q$4="Biomass",HLOOKUP(Q$4,'Inflated Bid Prices After Tax'!$B$234:$I$240,7,FALSE),IF(Q$4="Biodiesel",HLOOKUP(Q$4,'Inflated Bid Prices After Tax'!$B$234:$I$240,7,FALSE),IF(Q$4="LNG",HLOOKUP(Q$4,'Inflated Bid Prices After Tax'!$B$234:$I$240,7,FALSE),IF(Q$4="Bunker",HLOOKUP(Q$4,'Inflated Bid Prices After Tax'!$B$234:$I$240,7,FALSE),IF(Q$4="LFO Diesel",HLOOKUP(Q$4,'Inflated Bid Prices After Tax'!$B$234:$I$240,7,FALSE),0))))))))</f>
        <v>0</v>
      </c>
      <c r="U69" s="608">
        <f t="shared" si="38"/>
        <v>0</v>
      </c>
      <c r="V69" s="139"/>
      <c r="W69" s="566">
        <f>IF(W$4="Hydro",VLOOKUP($E69,'Inflated Bid Prices After Tax'!$BF$15:$BM$115,2,FALSE),IF(W$4="Solar",VLOOKUP($E69,'Inflated Bid Prices After Tax'!$BF$15:$BM$115,3,FALSE),IF(W$4="Biomass",VLOOKUP($E69,'Inflated Bid Prices After Tax'!$BF$15:$BM$115,4,FALSE),IF(W$4="Biodiesel",VLOOKUP($E69,'Inflated Bid Prices After Tax'!$BF$15:$BM$115,5,FALSE),IF(W$4="LNG",VLOOKUP($E69,'Inflated Bid Prices After Tax'!$BF$15:$BM$115,6,FALSE),IF(W$4="Bunker",VLOOKUP($E69,'Inflated Bid Prices After Tax'!$BF$15:$BM$115,7,FALSE),IF(W$4="LFO Diesel",VLOOKUP($E69,'Inflated Bid Prices After Tax'!$BF$15:$BM$115,8,FALSE),0)))))))</f>
        <v>0</v>
      </c>
      <c r="X69" s="567">
        <f>IF(W$4="Hydro",VLOOKUP($E69,'Inflated Bid Prices After Tax'!$BF$121:$BM$221,2,FALSE),IF(W$4="Solar",VLOOKUP($E69,'Inflated Bid Prices After Tax'!$BF$121:$BM$221,3,FALSE),IF(W$4="Biomass",VLOOKUP($E69,'Inflated Bid Prices After Tax'!$BF$121:$BM$221,4,FALSE),IF(W$4="Biodiesel",VLOOKUP($E69,'Inflated Bid Prices After Tax'!$BF$121:$BM$221,5,FALSE),IF(W$4="LNG",VLOOKUP($E69,'Inflated Bid Prices After Tax'!$BF$121:$BM$221,6,FALSE),IF(W$4="Bunker",VLOOKUP($E69,'Inflated Bid Prices After Tax'!$BF$121:$BM$221,7,FALSE),IF(W$4="LFO Diesel",VLOOKUP($E69,'Inflated Bid Prices After Tax'!$BF$121:$BM$221,8,FALSE),0)))))))</f>
        <v>0</v>
      </c>
      <c r="Y69" s="567">
        <f>IF($E69=0,0,IF(W$4="Hydro",HLOOKUP(W$4,'Inflated Bid Prices After Tax'!$B$224:$I$232,9,FALSE),IF(W$4="Solar",HLOOKUP(W$4,'Inflated Bid Prices After Tax'!$B$224:$I$232,9,FALSE),IF(W$4="Biomass",HLOOKUP(W$4,'Inflated Bid Prices After Tax'!$B$224:$I$232,9,FALSE),IF(W$4="Biodiesel",HLOOKUP(W$4,'Inflated Bid Prices After Tax'!$B$224:$I$232,9,FALSE),IF(W$4="LNG",HLOOKUP(W$4,'Inflated Bid Prices After Tax'!$B$224:$I$232,9,FALSE),IF(W$4="Bunker",HLOOKUP(W$4,'Inflated Bid Prices After Tax'!$B$224:$I$232,9,FALSE),IF(W$4="LFO Diesel",HLOOKUP(W$4,'Inflated Bid Prices After Tax'!$B$224:$I$232,9,FALSE),0))))))))</f>
        <v>0</v>
      </c>
      <c r="Z69" s="567">
        <f>IF($E69=0,0,IF(W$4="Hydro",HLOOKUP(W$4,'Inflated Bid Prices After Tax'!$B$234:$I$240,7,FALSE),IF(W$4="Solar",HLOOKUP(W$4,'Inflated Bid Prices After Tax'!$B$234:$I$240,7,FALSE),IF(W$4="Biomass",HLOOKUP(W$4,'Inflated Bid Prices After Tax'!$B$234:$I$240,7,FALSE),IF(W$4="Biodiesel",HLOOKUP(W$4,'Inflated Bid Prices After Tax'!$B$234:$I$240,7,FALSE),IF(W$4="LNG",HLOOKUP(W$4,'Inflated Bid Prices After Tax'!$B$234:$I$240,7,FALSE),IF(W$4="Bunker",HLOOKUP(W$4,'Inflated Bid Prices After Tax'!$B$234:$I$240,7,FALSE),IF(W$4="LFO Diesel",HLOOKUP(W$4,'Inflated Bid Prices After Tax'!$B$234:$I$240,7,FALSE),0))))))))</f>
        <v>0</v>
      </c>
      <c r="AA69" s="568">
        <f t="shared" si="39"/>
        <v>0</v>
      </c>
      <c r="AB69" s="139"/>
      <c r="AC69" s="686">
        <f>IF(AC$4="Hydro",VLOOKUP($F69,'Inflated Bid Prices After Tax'!$BF$15:$BM$115,2,FALSE),IF(AC$4="Solar",VLOOKUP($F69,'Inflated Bid Prices After Tax'!$BF$15:$BM$115,3,FALSE),IF(AC$4="Biomass",VLOOKUP($F69,'Inflated Bid Prices After Tax'!$BF$15:$BM$115,4,FALSE),IF(AC$4="Biodiesel",VLOOKUP($F69,'Inflated Bid Prices After Tax'!$BF$15:$BM$115,5,FALSE),IF(AC$4="LNG",VLOOKUP($F69,'Inflated Bid Prices After Tax'!$BF$15:$BM$115,6,FALSE),IF(AC$4="Bunker",VLOOKUP($F69,'Inflated Bid Prices After Tax'!$BF$15:$BM$115,7,FALSE),IF(AC$4="LFO Diesel",VLOOKUP($F69,'Inflated Bid Prices After Tax'!$BF$15:$BM$115,8,FALSE),0)))))))</f>
        <v>0</v>
      </c>
      <c r="AD69" s="687">
        <f>IF(AC$4="Hydro",VLOOKUP($F69,'Inflated Bid Prices After Tax'!$BF$121:$BM$221,2,FALSE),IF(AC$4="Solar",VLOOKUP($F69,'Inflated Bid Prices After Tax'!$BF$121:$BM$221,3,FALSE),IF(AC$4="Biomass",VLOOKUP($F69,'Inflated Bid Prices After Tax'!$BF$121:$BM$221,4,FALSE),IF(AC$4="Biodiesel",VLOOKUP($F69,'Inflated Bid Prices After Tax'!$BF$121:$BM$221,5,FALSE),IF(AC$4="LNG",VLOOKUP($F69,'Inflated Bid Prices After Tax'!$BF$121:$BM$221,6,FALSE),IF(AC$4="Bunker",VLOOKUP($F69,'Inflated Bid Prices After Tax'!$BF$121:$BM$221,7,FALSE),IF(AC$4="LFO Diesel",VLOOKUP($F69,'Inflated Bid Prices After Tax'!$BF$121:$BM$221,8,FALSE),0)))))))</f>
        <v>0</v>
      </c>
      <c r="AE69" s="687">
        <f>IF($F69=0,0,IF(AC$4="Hydro",HLOOKUP(AC$4,'Inflated Bid Prices After Tax'!$B$224:$I$232,9,FALSE),IF(AC$4="Solar",HLOOKUP(AC$4,'Inflated Bid Prices After Tax'!$B$224:$I$232,9,FALSE),IF(AC$4="Biomass",HLOOKUP(AC$4,'Inflated Bid Prices After Tax'!$B$224:$I$232,9,FALSE),IF(AC$4="Biodiesel",HLOOKUP(AC$4,'Inflated Bid Prices After Tax'!$B$224:$I$232,9,FALSE),IF(AC$4="LNG",HLOOKUP(AC$4,'Inflated Bid Prices After Tax'!$B$224:$I$232,9,FALSE),IF(AC$4="Bunker",HLOOKUP(AC$4,'Inflated Bid Prices After Tax'!$B$224:$I$232,9,FALSE),IF(AC$4="LFO Diesel",HLOOKUP(AC$4,'Inflated Bid Prices After Tax'!$B$224:$I$232,9,FALSE),0))))))))</f>
        <v>0</v>
      </c>
      <c r="AF69" s="687">
        <f>IF($F69=0,0,IF(AC$4="Hydro",HLOOKUP(AC$4,'Inflated Bid Prices After Tax'!$B$234:$I$240,7,FALSE),IF(AC$4="Solar",HLOOKUP(AC$4,'Inflated Bid Prices After Tax'!$B$234:$I$240,7,FALSE),IF(AC$4="Biomass",HLOOKUP(AC$4,'Inflated Bid Prices After Tax'!$B$234:$I$240,7,FALSE),IF(AC$4="Biodiesel",HLOOKUP(AC$4,'Inflated Bid Prices After Tax'!$B$234:$I$240,7,FALSE),IF(AC$4="LNG",HLOOKUP(AC$4,'Inflated Bid Prices After Tax'!$B$234:$I$240,7,FALSE),IF(AC$4="Bunker",HLOOKUP(AC$4,'Inflated Bid Prices After Tax'!$B$234:$I$240,7,FALSE),IF(AC$4="LFO Diesel",HLOOKUP(AC$4,'Inflated Bid Prices After Tax'!$B$234:$I$240,7,FALSE),0))))))))</f>
        <v>0</v>
      </c>
      <c r="AG69" s="688">
        <f t="shared" si="40"/>
        <v>0</v>
      </c>
      <c r="AH69" s="139"/>
      <c r="AI69" s="590">
        <f>IF(AI$4="Hydro",VLOOKUP($G69,'Inflated Bid Prices After Tax'!$BF$15:$BM$115,2,FALSE),IF(AI$4="Solar",VLOOKUP($G69,'Inflated Bid Prices After Tax'!$BF$15:$BM$115,3,FALSE),IF(AI$4="Biomass",VLOOKUP($G69,'Inflated Bid Prices After Tax'!$BF$15:$BM$115,4,FALSE),IF(AI$4="Biodiesel",VLOOKUP($G69,'Inflated Bid Prices After Tax'!$BF$15:$BM$115,5,FALSE),IF(AI$4="LNG",VLOOKUP($G69,'Inflated Bid Prices After Tax'!$BF$15:$BM$115,6,FALSE),IF(AI$4="Bunker",VLOOKUP($G69,'Inflated Bid Prices After Tax'!$BF$15:$BM$115,7,FALSE),IF(AI$4="LFO Diesel",VLOOKUP($G69,'Inflated Bid Prices After Tax'!$BF$15:$BM$115,8,FALSE),0)))))))</f>
        <v>0</v>
      </c>
      <c r="AJ69" s="591">
        <f>IF(AI$4="Hydro",VLOOKUP($G69,'Inflated Bid Prices After Tax'!$BF$121:$BM$221,2,FALSE),IF(AI$4="Solar",VLOOKUP($G69,'Inflated Bid Prices After Tax'!$BF$121:$BM$221,3,FALSE),IF(AI$4="Biomass",VLOOKUP($G69,'Inflated Bid Prices After Tax'!$BF$121:$BM$221,4,FALSE),IF(AI$4="Biodiesel",VLOOKUP($G69,'Inflated Bid Prices After Tax'!$BF$121:$BM$221,5,FALSE),IF(AI$4="LNG",VLOOKUP($G69,'Inflated Bid Prices After Tax'!$BF$121:$BM$221,6,FALSE),IF(AI$4="Bunker",VLOOKUP($G69,'Inflated Bid Prices After Tax'!$BF$121:$BM$221,7,FALSE),IF(AI$4="LFO Diesel",VLOOKUP($G69,'Inflated Bid Prices After Tax'!$BF$121:$BM$221,8,FALSE),0)))))))</f>
        <v>0</v>
      </c>
      <c r="AK69" s="591">
        <f>IF($G69=0,0,IF(AI$4="Hydro",HLOOKUP(AI$4,'Inflated Bid Prices After Tax'!$B$224:$I$232,9,FALSE),IF(AI$4="Solar",HLOOKUP(AI$4,'Inflated Bid Prices After Tax'!$B$224:$I$232,9,FALSE),IF(AI$4="Biomass",HLOOKUP(AI$4,'Inflated Bid Prices After Tax'!$B$224:$I$232,9,FALSE),IF(AI$4="Biodiesel",HLOOKUP(AI$4,'Inflated Bid Prices After Tax'!$B$224:$I$232,9,FALSE),IF(AI$4="LNG",HLOOKUP(AI$4,'Inflated Bid Prices After Tax'!$B$224:$I$232,9,FALSE),IF(AI$4="Bunker",HLOOKUP(AI$4,'Inflated Bid Prices After Tax'!$B$224:$I$232,9,FALSE),IF(AI$4="LFO Diesel",HLOOKUP(AI$4,'Inflated Bid Prices After Tax'!$B$224:$I$232,9,FALSE),0))))))))</f>
        <v>0</v>
      </c>
      <c r="AL69" s="591">
        <f>IF($G69=0,0,IF(AI$4="Hydro",HLOOKUP(AI$4,'Inflated Bid Prices After Tax'!$B$234:$I$240,7,FALSE),IF(AI$4="Solar",HLOOKUP(AI$4,'Inflated Bid Prices After Tax'!$B$234:$I$240,7,FALSE),IF(AI$4="Biomass",HLOOKUP(AI$4,'Inflated Bid Prices After Tax'!$B$234:$I$240,7,FALSE),IF(AI$4="Biodiesel",HLOOKUP(AI$4,'Inflated Bid Prices After Tax'!$B$234:$I$240,7,FALSE),IF(AI$4="LNG",HLOOKUP(AI$4,'Inflated Bid Prices After Tax'!$B$234:$I$240,7,FALSE),IF(AI$4="Bunker",HLOOKUP(AI$4,'Inflated Bid Prices After Tax'!$B$234:$I$240,7,FALSE),IF(AI$4="LFO Diesel",HLOOKUP(AI$4,'Inflated Bid Prices After Tax'!$B$234:$I$240,7,FALSE),0))))))))</f>
        <v>0</v>
      </c>
      <c r="AM69" s="592">
        <f t="shared" si="41"/>
        <v>0</v>
      </c>
      <c r="AN69" s="139"/>
      <c r="AO69" s="598">
        <f>IF(AO$4="Hydro",VLOOKUP($H69,'Inflated Bid Prices After Tax'!$BF$15:$BM$115,2,FALSE),IF(AO$4="Solar",VLOOKUP($H69,'Inflated Bid Prices After Tax'!$BF$15:$BM$115,3,FALSE),IF(AO$4="Biomass",VLOOKUP($H69,'Inflated Bid Prices After Tax'!$BF$15:$BM$115,4,FALSE),IF(AO$4="Biodiesel",VLOOKUP($H69,'Inflated Bid Prices After Tax'!$BF$15:$BM$115,5,FALSE),IF(AO$4="LNG",VLOOKUP($H69,'Inflated Bid Prices After Tax'!$BF$15:$BM$115,6,FALSE),IF(AO$4="Bunker",VLOOKUP($H69,'Inflated Bid Prices After Tax'!$BF$15:$BM$115,7,FALSE),IF(AO$4="LFO Diesel",VLOOKUP($H69,'Inflated Bid Prices After Tax'!$BF$15:$BM$115,8,FALSE),0)))))))</f>
        <v>0</v>
      </c>
      <c r="AP69" s="309">
        <f>IF(AO$4="Hydro",VLOOKUP($H69,'Inflated Bid Prices After Tax'!$BF$121:$BM$221,2,FALSE),IF(AO$4="Solar",VLOOKUP($H69,'Inflated Bid Prices After Tax'!$BF$121:$BM$221,3,FALSE),IF(AO$4="Biomass",VLOOKUP($H69,'Inflated Bid Prices After Tax'!$BF$121:$BM$221,4,FALSE),IF(AO$4="Biodiesel",VLOOKUP($H69,'Inflated Bid Prices After Tax'!$BF$121:$BM$221,5,FALSE),IF(AO$4="LNG",VLOOKUP($H69,'Inflated Bid Prices After Tax'!$BF$121:$BM$221,6,FALSE),IF(AO$4="Bunker",VLOOKUP($H69,'Inflated Bid Prices After Tax'!$BF$121:$BM$221,7,FALSE),IF(AO$4="LFO Diesel",VLOOKUP($H69,'Inflated Bid Prices After Tax'!$BF$121:$BM$221,8,FALSE),0)))))))</f>
        <v>0</v>
      </c>
      <c r="AQ69" s="309">
        <f>IF($H69=0,0,IF(AO$4="Hydro",HLOOKUP(AO$4,'Inflated Bid Prices After Tax'!$B$224:$I$232,9,FALSE),IF(AO$4="Solar",HLOOKUP(AO$4,'Inflated Bid Prices After Tax'!$B$224:$I$232,9,FALSE),IF(AO$4="Biomass",HLOOKUP(AO$4,'Inflated Bid Prices After Tax'!$B$224:$I$232,9,FALSE),IF(AO$4="Biodiesel",HLOOKUP(AO$4,'Inflated Bid Prices After Tax'!$B$224:$I$232,9,FALSE),IF(AO$4="LNG",HLOOKUP(AO$4,'Inflated Bid Prices After Tax'!$B$224:$I$232,9,FALSE),IF(AO$4="Bunker",HLOOKUP(AO$4,'Inflated Bid Prices After Tax'!$B$224:$I$232,9,FALSE),IF(AO$4="LFO Diesel",HLOOKUP(AO$4,'Inflated Bid Prices After Tax'!$B$224:$I$232,9,FALSE),0))))))))</f>
        <v>0</v>
      </c>
      <c r="AR69" s="309">
        <f>IF($H69=0,0,IF(AO$4="Hydro",HLOOKUP(AO$4,'Inflated Bid Prices After Tax'!$B$234:$I$240,7,FALSE),IF(AO$4="Solar",HLOOKUP(AO$4,'Inflated Bid Prices After Tax'!$B$234:$I$240,7,FALSE),IF(AO$4="Biomass",HLOOKUP(AO$4,'Inflated Bid Prices After Tax'!$B$234:$I$240,7,FALSE),IF(AO$4="Biodiesel",HLOOKUP(AO$4,'Inflated Bid Prices After Tax'!$B$234:$I$240,7,FALSE),IF(AO$4="LNG",HLOOKUP(AO$4,'Inflated Bid Prices After Tax'!$B$234:$I$240,7,FALSE),IF(AO$4="Bunker",HLOOKUP(AO$4,'Inflated Bid Prices After Tax'!$B$234:$I$240,7,FALSE),IF(AO$4="LFO Diesel",HLOOKUP(AO$4,'Inflated Bid Prices After Tax'!$B$234:$I$240,7,FALSE),0))))))))</f>
        <v>0</v>
      </c>
      <c r="AS69" s="298">
        <f t="shared" si="42"/>
        <v>0</v>
      </c>
      <c r="AT69" s="139"/>
      <c r="AU69" s="606">
        <f>IF(AU$4="Hydro",VLOOKUP($I69,'Inflated Bid Prices After Tax'!$BF$15:$BM$115,2,FALSE),IF(AU$4="Solar",VLOOKUP($I69,'Inflated Bid Prices After Tax'!$BF$15:$BM$115,3,FALSE),IF(AU$4="Biomass",VLOOKUP($I69,'Inflated Bid Prices After Tax'!$BF$15:$BM$115,4,FALSE),IF(AU$4="Biodiesel",VLOOKUP($I69,'Inflated Bid Prices After Tax'!$BF$15:$BM$115,5,FALSE),IF(AU$4="LNG",VLOOKUP($I69,'Inflated Bid Prices After Tax'!$BF$15:$BM$115,6,FALSE),IF(AU$4="Bunker",VLOOKUP($I69,'Inflated Bid Prices After Tax'!$BF$15:$BM$115,7,FALSE),IF(AU$4="LFO Diesel",VLOOKUP($I69,'Inflated Bid Prices After Tax'!$BF$15:$BM$115,8,FALSE),0)))))))</f>
        <v>0</v>
      </c>
      <c r="AV69" s="607">
        <f>IF(AU$4="Hydro",VLOOKUP($I69,'Inflated Bid Prices After Tax'!$BF$121:$BM$221,2,FALSE),IF(AU$4="Solar",VLOOKUP($I69,'Inflated Bid Prices After Tax'!$BF$121:$BM$221,3,FALSE),IF(AU$4="Biomass",VLOOKUP($I69,'Inflated Bid Prices After Tax'!$BF$121:$BM$221,4,FALSE),IF(AU$4="Biodiesel",VLOOKUP($I69,'Inflated Bid Prices After Tax'!$BF$121:$BM$221,5,FALSE),IF(AU$4="LNG",VLOOKUP($I69,'Inflated Bid Prices After Tax'!$BF$121:$BM$221,6,FALSE),IF(AU$4="Bunker",VLOOKUP($I69,'Inflated Bid Prices After Tax'!$BF$121:$BM$221,7,FALSE),IF(AU$4="LFO Diesel",VLOOKUP($I69,'Inflated Bid Prices After Tax'!$BF$121:$BM$221,8,FALSE),0)))))))</f>
        <v>0</v>
      </c>
      <c r="AW69" s="607">
        <f>IF($I69=0,0,IF(AU$4="Hydro",HLOOKUP(AU$4,'Inflated Bid Prices After Tax'!$B$224:$I$232,9,FALSE),IF(AU$4="Solar",HLOOKUP(AU$4,'Inflated Bid Prices After Tax'!$B$224:$I$232,9,FALSE),IF(AU$4="Biomass",HLOOKUP(AU$4,'Inflated Bid Prices After Tax'!$B$224:$I$232,9,FALSE),IF(AU$4="Biodiesel",HLOOKUP(AU$4,'Inflated Bid Prices After Tax'!$B$224:$I$232,9,FALSE),IF(AU$4="LNG",HLOOKUP(AU$4,'Inflated Bid Prices After Tax'!$B$224:$I$232,9,FALSE),IF(AU$4="Bunker",HLOOKUP(AU$4,'Inflated Bid Prices After Tax'!$B$224:$I$232,9,FALSE),IF(AU$4="LFO Diesel",HLOOKUP(AU$4,'Inflated Bid Prices After Tax'!$B$224:$I$232,9,FALSE),0))))))))</f>
        <v>0</v>
      </c>
      <c r="AX69" s="607">
        <f>IF($I69=0,0,IF(AU$4="Hydro",HLOOKUP(AU$4,'Inflated Bid Prices After Tax'!$B$234:$I$240,7,FALSE),IF(AU$4="Solar",HLOOKUP(AU$4,'Inflated Bid Prices After Tax'!$B$234:$I$240,7,FALSE),IF(AU$4="Biomass",HLOOKUP(AU$4,'Inflated Bid Prices After Tax'!$B$234:$I$240,7,FALSE),IF(AU$4="Biodiesel",HLOOKUP(AU$4,'Inflated Bid Prices After Tax'!$B$234:$I$240,7,FALSE),IF(AU$4="LNG",HLOOKUP(AU$4,'Inflated Bid Prices After Tax'!$B$234:$I$240,7,FALSE),IF(AU$4="Bunker",HLOOKUP(AU$4,'Inflated Bid Prices After Tax'!$B$234:$I$240,7,FALSE),IF(AU$4="LFO Diesel",HLOOKUP(AU$4,'Inflated Bid Prices After Tax'!$B$234:$I$240,7,FALSE),0))))))))</f>
        <v>0</v>
      </c>
      <c r="AY69" s="608">
        <f t="shared" si="43"/>
        <v>0</v>
      </c>
      <c r="AZ69" s="139"/>
      <c r="BA69" s="106"/>
      <c r="BB69" s="648" t="s">
        <v>42</v>
      </c>
      <c r="BC69" s="660">
        <f>IF(C69=0,O69,O69*'Available Energy and Dispatch'!N83*1000)</f>
        <v>0</v>
      </c>
      <c r="BD69" s="660">
        <f>IF(D69=0,U69,U69*'Available Energy and Dispatch'!O83*1000)</f>
        <v>0</v>
      </c>
      <c r="BE69" s="660">
        <f>IF(E69=0,AA69,AA69*'Available Energy and Dispatch'!P83*1000)</f>
        <v>0</v>
      </c>
      <c r="BF69" s="660">
        <f>IF(F69=0,AG69,AG69*'Available Energy and Dispatch'!Q83*1000)</f>
        <v>0</v>
      </c>
      <c r="BG69" s="660">
        <f>IF(G69=0,AM69,AM69*'Available Energy and Dispatch'!R83*1000)</f>
        <v>0</v>
      </c>
      <c r="BH69" s="660">
        <f>IF(H69=0,AS69,AS69*'Available Energy and Dispatch'!S83*1000)</f>
        <v>0</v>
      </c>
      <c r="BI69" s="660">
        <f>IF(I69=0,AY69,AY69*'Available Energy and Dispatch'!T83*1000)</f>
        <v>0</v>
      </c>
      <c r="BJ69" s="666">
        <f t="shared" si="36"/>
        <v>0</v>
      </c>
      <c r="BK69" s="655"/>
    </row>
    <row r="70" spans="2:63" x14ac:dyDescent="0.25">
      <c r="B70" s="530" t="s">
        <v>43</v>
      </c>
      <c r="C70" s="523">
        <f>ROUND(IFERROR(('Available Energy and Dispatch'!N84/((IF(C$5="Solar",(SUMIFS('Dependable Capacity'!$F$9:$F$14,'Dependable Capacity'!$C$9:$C$14,$B$64)*'Available Energy and Dispatch'!$C84),HLOOKUP(C$5,'Dependable Capacity'!$I$3:$P$9,7,FALSE)*'Available Energy and Dispatch'!$C84))))/C$6,0),2)</f>
        <v>0</v>
      </c>
      <c r="D70" s="523">
        <f>ROUND(IFERROR(('Available Energy and Dispatch'!O84/((IF(D$5="Solar",(SUMIFS('Dependable Capacity'!$F$9:$F$14,'Dependable Capacity'!$C$9:$C$14,$B$64)*'Available Energy and Dispatch'!$C84),HLOOKUP(D$5,'Dependable Capacity'!$I$3:$P$9,7,FALSE)*'Available Energy and Dispatch'!$C84))))/D$6,0),2)</f>
        <v>0</v>
      </c>
      <c r="E70" s="523">
        <f>ROUND(IFERROR(('Available Energy and Dispatch'!P84/((IF(E$5="Solar",(SUMIFS('Dependable Capacity'!$F$9:$F$14,'Dependable Capacity'!$C$9:$C$14,$B$64)*'Available Energy and Dispatch'!$C84),HLOOKUP(E$5,'Dependable Capacity'!$I$3:$P$9,7,FALSE)*'Available Energy and Dispatch'!$C84))))/E$6,0),2)</f>
        <v>0</v>
      </c>
      <c r="F70" s="523">
        <f>ROUND(IFERROR(('Available Energy and Dispatch'!Q84/((IF(F$5="Solar",(SUMIFS('Dependable Capacity'!$F$9:$F$14,'Dependable Capacity'!$C$9:$C$14,$B$64)*'Available Energy and Dispatch'!$C84),HLOOKUP(F$5,'Dependable Capacity'!$I$3:$P$9,7,FALSE)*'Available Energy and Dispatch'!$C84))))/F$6,0),2)</f>
        <v>0</v>
      </c>
      <c r="G70" s="523">
        <f>ROUND(IFERROR(('Available Energy and Dispatch'!R84/((IF(G$5="Solar",(SUMIFS('Dependable Capacity'!$F$9:$F$14,'Dependable Capacity'!$C$9:$C$14,$B$64)*'Available Energy and Dispatch'!$C84),HLOOKUP(G$5,'Dependable Capacity'!$I$3:$P$9,7,FALSE)*'Available Energy and Dispatch'!$C84))))/G$6,0),2)</f>
        <v>0</v>
      </c>
      <c r="H70" s="523">
        <f>ROUND(IFERROR(('Available Energy and Dispatch'!S84/((IF(H$5="Solar",(SUMIFS('Dependable Capacity'!$F$9:$F$14,'Dependable Capacity'!$C$9:$C$14,$B$64)*'Available Energy and Dispatch'!$C84),HLOOKUP(H$5,'Dependable Capacity'!$I$3:$P$9,7,FALSE)*'Available Energy and Dispatch'!$C84))))/H$6,0),2)</f>
        <v>0</v>
      </c>
      <c r="I70" s="524">
        <f>ROUND(IFERROR(('Available Energy and Dispatch'!T84/((IF(I$5="Solar",(SUMIFS('Dependable Capacity'!$F$9:$F$14,'Dependable Capacity'!$C$9:$C$14,$B$64)*'Available Energy and Dispatch'!$C84),HLOOKUP(I$5,'Dependable Capacity'!$I$3:$P$9,7,FALSE)*'Available Energy and Dispatch'!$C84))))/I$6,0),2)</f>
        <v>0</v>
      </c>
      <c r="J70" s="106"/>
      <c r="K70" s="542">
        <f>IF(K$4="Hydro",VLOOKUP($C70,'Inflated Bid Prices After Tax'!$BF$15:$BM$115,2,FALSE),IF(K$4="Solar",VLOOKUP($C70,'Inflated Bid Prices After Tax'!$BF$15:$BM$115,3,FALSE),IF(K$4="Biomass",VLOOKUP($C70,'Inflated Bid Prices After Tax'!$BF$15:$BM$115,4,FALSE),IF(K$4="Biodiesel",VLOOKUP($C70,'Inflated Bid Prices After Tax'!$BF$15:$BM$115,5,FALSE),IF(K$4="LNG",VLOOKUP($C70,'Inflated Bid Prices After Tax'!$BF$15:$BM$115,6,FALSE),IF(K$4="Bunker",VLOOKUP($C70,'Inflated Bid Prices After Tax'!$BF$15:$BM$115,7,FALSE),IF(K$4="LFO Diesel",VLOOKUP($C70,'Inflated Bid Prices After Tax'!$BF$15:$BM$115,8,FALSE),0)))))))</f>
        <v>0</v>
      </c>
      <c r="L70" s="543">
        <f>IF(K$4="Hydro",VLOOKUP($C70,'Inflated Bid Prices After Tax'!$BF$121:$BM$221,2,FALSE),IF(K$4="Solar",VLOOKUP($C70,'Inflated Bid Prices After Tax'!$BF$121:$BM$221,3,FALSE),IF(K$4="Biomass",VLOOKUP($C70,'Inflated Bid Prices After Tax'!$BF$121:$BM$221,4,FALSE),IF(K$4="Biodiesel",VLOOKUP($C70,'Inflated Bid Prices After Tax'!$BF$121:$BM$221,5,FALSE),IF(K$4="LNG",VLOOKUP($C70,'Inflated Bid Prices After Tax'!$BF$121:$BM$221,6,FALSE),IF(K$4="Bunker",VLOOKUP($C70,'Inflated Bid Prices After Tax'!$BF$121:$BM$221,7,FALSE),IF(K$4="LFO Diesel",VLOOKUP($C70,'Inflated Bid Prices After Tax'!$BF$121:$BM$221,8,FALSE),0)))))))</f>
        <v>0</v>
      </c>
      <c r="M70" s="543">
        <f>IF($C70=0,0,IF(K$4="Hydro",HLOOKUP(K$4,'Inflated Bid Prices After Tax'!$B$224:$I$232,9,FALSE),IF(K$4="Solar",HLOOKUP(K$4,'Inflated Bid Prices After Tax'!$B$224:$I$232,9,FALSE),IF(K$4="Biomass",HLOOKUP(K$4,'Inflated Bid Prices After Tax'!$B$224:$I$232,9,FALSE),IF(K$4="Biodiesel",HLOOKUP(K$4,'Inflated Bid Prices After Tax'!$B$224:$I$232,9,FALSE),IF(K$4="LNG",HLOOKUP(K$4,'Inflated Bid Prices After Tax'!$B$224:$I$232,9,FALSE),IF(K$4="Bunker",HLOOKUP(K$4,'Inflated Bid Prices After Tax'!$B$224:$I$232,9,FALSE),IF(K$4="LFO Diesel",HLOOKUP(K$4,'Inflated Bid Prices After Tax'!$B$224:$I$232,9,FALSE),0))))))))</f>
        <v>0</v>
      </c>
      <c r="N70" s="543">
        <f>IF($C70=0,0,IF(K$4="Hydro",HLOOKUP(K$4,'Inflated Bid Prices After Tax'!$B$234:$I$240,7,FALSE),IF(K$4="Solar",HLOOKUP(K$4,'Inflated Bid Prices After Tax'!$B$234:$I$240,7,FALSE),IF(K$4="Biomass",HLOOKUP(K$4,'Inflated Bid Prices After Tax'!$B$234:$I$240,7,FALSE),IF(K$4="Biodiesel",HLOOKUP(K$4,'Inflated Bid Prices After Tax'!$B$234:$I$240,7,FALSE),IF(K$4="LNG",HLOOKUP(K$4,'Inflated Bid Prices After Tax'!$B$234:$I$240,7,FALSE),IF(K$4="Bunker",HLOOKUP(K$4,'Inflated Bid Prices After Tax'!$B$234:$I$240,7,FALSE),IF(K$4="LFO Diesel",HLOOKUP(K$4,'Inflated Bid Prices After Tax'!$B$234:$I$240,7,FALSE),0))))))))</f>
        <v>0</v>
      </c>
      <c r="O70" s="544">
        <f t="shared" si="37"/>
        <v>0</v>
      </c>
      <c r="P70" s="139"/>
      <c r="Q70" s="606">
        <f>IF(Q$4="Hydro",VLOOKUP($D70,'Inflated Bid Prices After Tax'!$BF$15:$BM$115,2,FALSE),IF(Q$4="Solar",VLOOKUP($D70,'Inflated Bid Prices After Tax'!$BF$15:$BM$115,3,FALSE),IF(Q$4="Biomass",VLOOKUP($D70,'Inflated Bid Prices After Tax'!$BF$15:$BM$115,4,FALSE),IF(Q$4="Biodiesel",VLOOKUP($D70,'Inflated Bid Prices After Tax'!$BF$15:$BM$115,5,FALSE),IF(Q$4="LNG",VLOOKUP($D70,'Inflated Bid Prices After Tax'!$BF$15:$BM$115,6,FALSE),IF(Q$4="Bunker",VLOOKUP($D70,'Inflated Bid Prices After Tax'!$BF$15:$BM$115,7,FALSE),IF(Q$4="LFO Diesel",VLOOKUP($D70,'Inflated Bid Prices After Tax'!$BF$15:$BM$115,8,FALSE),0)))))))</f>
        <v>0</v>
      </c>
      <c r="R70" s="607">
        <f>IF(Q$4="Hydro",VLOOKUP($D70,'Inflated Bid Prices After Tax'!$BF$121:$BM$221,2,FALSE),IF(Q$4="Solar",VLOOKUP($D70,'Inflated Bid Prices After Tax'!$BF$121:$BM$221,3,FALSE),IF(Q$4="Biomass",VLOOKUP($D70,'Inflated Bid Prices After Tax'!$BF$121:$BM$221,4,FALSE),IF(Q$4="Biodiesel",VLOOKUP($D70,'Inflated Bid Prices After Tax'!$BF$121:$BM$221,5,FALSE),IF(Q$4="LNG",VLOOKUP($D70,'Inflated Bid Prices After Tax'!$BF$121:$BM$221,6,FALSE),IF(Q$4="Bunker",VLOOKUP($D70,'Inflated Bid Prices After Tax'!$BF$121:$BM$221,7,FALSE),IF(Q$4="LFO Diesel",VLOOKUP($D70,'Inflated Bid Prices After Tax'!$BF$121:$BM$221,8,FALSE),0)))))))</f>
        <v>0</v>
      </c>
      <c r="S70" s="607">
        <f>IF($D70=0,0,IF(Q$4="Hydro",HLOOKUP(Q$4,'Inflated Bid Prices After Tax'!$B$224:$I$232,9,FALSE),IF(Q$4="Solar",HLOOKUP(Q$4,'Inflated Bid Prices After Tax'!$B$224:$I$232,9,FALSE),IF(Q$4="Biomass",HLOOKUP(Q$4,'Inflated Bid Prices After Tax'!$B$224:$I$232,9,FALSE),IF(Q$4="Biodiesel",HLOOKUP(Q$4,'Inflated Bid Prices After Tax'!$B$224:$I$232,9,FALSE),IF(Q$4="LNG",HLOOKUP(Q$4,'Inflated Bid Prices After Tax'!$B$224:$I$232,9,FALSE),IF(Q$4="Bunker",HLOOKUP(Q$4,'Inflated Bid Prices After Tax'!$B$224:$I$232,9,FALSE),IF(Q$4="LFO Diesel",HLOOKUP(Q$4,'Inflated Bid Prices After Tax'!$B$224:$I$232,9,FALSE),0))))))))</f>
        <v>0</v>
      </c>
      <c r="T70" s="607">
        <f>IF($D70=0,0,IF(Q$4="Hydro",HLOOKUP(Q$4,'Inflated Bid Prices After Tax'!$B$234:$I$240,7,FALSE),IF(Q$4="Solar",HLOOKUP(Q$4,'Inflated Bid Prices After Tax'!$B$234:$I$240,7,FALSE),IF(Q$4="Biomass",HLOOKUP(Q$4,'Inflated Bid Prices After Tax'!$B$234:$I$240,7,FALSE),IF(Q$4="Biodiesel",HLOOKUP(Q$4,'Inflated Bid Prices After Tax'!$B$234:$I$240,7,FALSE),IF(Q$4="LNG",HLOOKUP(Q$4,'Inflated Bid Prices After Tax'!$B$234:$I$240,7,FALSE),IF(Q$4="Bunker",HLOOKUP(Q$4,'Inflated Bid Prices After Tax'!$B$234:$I$240,7,FALSE),IF(Q$4="LFO Diesel",HLOOKUP(Q$4,'Inflated Bid Prices After Tax'!$B$234:$I$240,7,FALSE),0))))))))</f>
        <v>0</v>
      </c>
      <c r="U70" s="608">
        <f t="shared" si="38"/>
        <v>0</v>
      </c>
      <c r="V70" s="139"/>
      <c r="W70" s="566">
        <f>IF(W$4="Hydro",VLOOKUP($E70,'Inflated Bid Prices After Tax'!$BF$15:$BM$115,2,FALSE),IF(W$4="Solar",VLOOKUP($E70,'Inflated Bid Prices After Tax'!$BF$15:$BM$115,3,FALSE),IF(W$4="Biomass",VLOOKUP($E70,'Inflated Bid Prices After Tax'!$BF$15:$BM$115,4,FALSE),IF(W$4="Biodiesel",VLOOKUP($E70,'Inflated Bid Prices After Tax'!$BF$15:$BM$115,5,FALSE),IF(W$4="LNG",VLOOKUP($E70,'Inflated Bid Prices After Tax'!$BF$15:$BM$115,6,FALSE),IF(W$4="Bunker",VLOOKUP($E70,'Inflated Bid Prices After Tax'!$BF$15:$BM$115,7,FALSE),IF(W$4="LFO Diesel",VLOOKUP($E70,'Inflated Bid Prices After Tax'!$BF$15:$BM$115,8,FALSE),0)))))))</f>
        <v>0</v>
      </c>
      <c r="X70" s="567">
        <f>IF(W$4="Hydro",VLOOKUP($E70,'Inflated Bid Prices After Tax'!$BF$121:$BM$221,2,FALSE),IF(W$4="Solar",VLOOKUP($E70,'Inflated Bid Prices After Tax'!$BF$121:$BM$221,3,FALSE),IF(W$4="Biomass",VLOOKUP($E70,'Inflated Bid Prices After Tax'!$BF$121:$BM$221,4,FALSE),IF(W$4="Biodiesel",VLOOKUP($E70,'Inflated Bid Prices After Tax'!$BF$121:$BM$221,5,FALSE),IF(W$4="LNG",VLOOKUP($E70,'Inflated Bid Prices After Tax'!$BF$121:$BM$221,6,FALSE),IF(W$4="Bunker",VLOOKUP($E70,'Inflated Bid Prices After Tax'!$BF$121:$BM$221,7,FALSE),IF(W$4="LFO Diesel",VLOOKUP($E70,'Inflated Bid Prices After Tax'!$BF$121:$BM$221,8,FALSE),0)))))))</f>
        <v>0</v>
      </c>
      <c r="Y70" s="567">
        <f>IF($E70=0,0,IF(W$4="Hydro",HLOOKUP(W$4,'Inflated Bid Prices After Tax'!$B$224:$I$232,9,FALSE),IF(W$4="Solar",HLOOKUP(W$4,'Inflated Bid Prices After Tax'!$B$224:$I$232,9,FALSE),IF(W$4="Biomass",HLOOKUP(W$4,'Inflated Bid Prices After Tax'!$B$224:$I$232,9,FALSE),IF(W$4="Biodiesel",HLOOKUP(W$4,'Inflated Bid Prices After Tax'!$B$224:$I$232,9,FALSE),IF(W$4="LNG",HLOOKUP(W$4,'Inflated Bid Prices After Tax'!$B$224:$I$232,9,FALSE),IF(W$4="Bunker",HLOOKUP(W$4,'Inflated Bid Prices After Tax'!$B$224:$I$232,9,FALSE),IF(W$4="LFO Diesel",HLOOKUP(W$4,'Inflated Bid Prices After Tax'!$B$224:$I$232,9,FALSE),0))))))))</f>
        <v>0</v>
      </c>
      <c r="Z70" s="567">
        <f>IF($E70=0,0,IF(W$4="Hydro",HLOOKUP(W$4,'Inflated Bid Prices After Tax'!$B$234:$I$240,7,FALSE),IF(W$4="Solar",HLOOKUP(W$4,'Inflated Bid Prices After Tax'!$B$234:$I$240,7,FALSE),IF(W$4="Biomass",HLOOKUP(W$4,'Inflated Bid Prices After Tax'!$B$234:$I$240,7,FALSE),IF(W$4="Biodiesel",HLOOKUP(W$4,'Inflated Bid Prices After Tax'!$B$234:$I$240,7,FALSE),IF(W$4="LNG",HLOOKUP(W$4,'Inflated Bid Prices After Tax'!$B$234:$I$240,7,FALSE),IF(W$4="Bunker",HLOOKUP(W$4,'Inflated Bid Prices After Tax'!$B$234:$I$240,7,FALSE),IF(W$4="LFO Diesel",HLOOKUP(W$4,'Inflated Bid Prices After Tax'!$B$234:$I$240,7,FALSE),0))))))))</f>
        <v>0</v>
      </c>
      <c r="AA70" s="568">
        <f t="shared" si="39"/>
        <v>0</v>
      </c>
      <c r="AB70" s="139"/>
      <c r="AC70" s="686">
        <f>IF(AC$4="Hydro",VLOOKUP($F70,'Inflated Bid Prices After Tax'!$BF$15:$BM$115,2,FALSE),IF(AC$4="Solar",VLOOKUP($F70,'Inflated Bid Prices After Tax'!$BF$15:$BM$115,3,FALSE),IF(AC$4="Biomass",VLOOKUP($F70,'Inflated Bid Prices After Tax'!$BF$15:$BM$115,4,FALSE),IF(AC$4="Biodiesel",VLOOKUP($F70,'Inflated Bid Prices After Tax'!$BF$15:$BM$115,5,FALSE),IF(AC$4="LNG",VLOOKUP($F70,'Inflated Bid Prices After Tax'!$BF$15:$BM$115,6,FALSE),IF(AC$4="Bunker",VLOOKUP($F70,'Inflated Bid Prices After Tax'!$BF$15:$BM$115,7,FALSE),IF(AC$4="LFO Diesel",VLOOKUP($F70,'Inflated Bid Prices After Tax'!$BF$15:$BM$115,8,FALSE),0)))))))</f>
        <v>0</v>
      </c>
      <c r="AD70" s="687">
        <f>IF(AC$4="Hydro",VLOOKUP($F70,'Inflated Bid Prices After Tax'!$BF$121:$BM$221,2,FALSE),IF(AC$4="Solar",VLOOKUP($F70,'Inflated Bid Prices After Tax'!$BF$121:$BM$221,3,FALSE),IF(AC$4="Biomass",VLOOKUP($F70,'Inflated Bid Prices After Tax'!$BF$121:$BM$221,4,FALSE),IF(AC$4="Biodiesel",VLOOKUP($F70,'Inflated Bid Prices After Tax'!$BF$121:$BM$221,5,FALSE),IF(AC$4="LNG",VLOOKUP($F70,'Inflated Bid Prices After Tax'!$BF$121:$BM$221,6,FALSE),IF(AC$4="Bunker",VLOOKUP($F70,'Inflated Bid Prices After Tax'!$BF$121:$BM$221,7,FALSE),IF(AC$4="LFO Diesel",VLOOKUP($F70,'Inflated Bid Prices After Tax'!$BF$121:$BM$221,8,FALSE),0)))))))</f>
        <v>0</v>
      </c>
      <c r="AE70" s="687">
        <f>IF($F70=0,0,IF(AC$4="Hydro",HLOOKUP(AC$4,'Inflated Bid Prices After Tax'!$B$224:$I$232,9,FALSE),IF(AC$4="Solar",HLOOKUP(AC$4,'Inflated Bid Prices After Tax'!$B$224:$I$232,9,FALSE),IF(AC$4="Biomass",HLOOKUP(AC$4,'Inflated Bid Prices After Tax'!$B$224:$I$232,9,FALSE),IF(AC$4="Biodiesel",HLOOKUP(AC$4,'Inflated Bid Prices After Tax'!$B$224:$I$232,9,FALSE),IF(AC$4="LNG",HLOOKUP(AC$4,'Inflated Bid Prices After Tax'!$B$224:$I$232,9,FALSE),IF(AC$4="Bunker",HLOOKUP(AC$4,'Inflated Bid Prices After Tax'!$B$224:$I$232,9,FALSE),IF(AC$4="LFO Diesel",HLOOKUP(AC$4,'Inflated Bid Prices After Tax'!$B$224:$I$232,9,FALSE),0))))))))</f>
        <v>0</v>
      </c>
      <c r="AF70" s="687">
        <f>IF($F70=0,0,IF(AC$4="Hydro",HLOOKUP(AC$4,'Inflated Bid Prices After Tax'!$B$234:$I$240,7,FALSE),IF(AC$4="Solar",HLOOKUP(AC$4,'Inflated Bid Prices After Tax'!$B$234:$I$240,7,FALSE),IF(AC$4="Biomass",HLOOKUP(AC$4,'Inflated Bid Prices After Tax'!$B$234:$I$240,7,FALSE),IF(AC$4="Biodiesel",HLOOKUP(AC$4,'Inflated Bid Prices After Tax'!$B$234:$I$240,7,FALSE),IF(AC$4="LNG",HLOOKUP(AC$4,'Inflated Bid Prices After Tax'!$B$234:$I$240,7,FALSE),IF(AC$4="Bunker",HLOOKUP(AC$4,'Inflated Bid Prices After Tax'!$B$234:$I$240,7,FALSE),IF(AC$4="LFO Diesel",HLOOKUP(AC$4,'Inflated Bid Prices After Tax'!$B$234:$I$240,7,FALSE),0))))))))</f>
        <v>0</v>
      </c>
      <c r="AG70" s="688">
        <f t="shared" si="40"/>
        <v>0</v>
      </c>
      <c r="AH70" s="139"/>
      <c r="AI70" s="590">
        <f>IF(AI$4="Hydro",VLOOKUP($G70,'Inflated Bid Prices After Tax'!$BF$15:$BM$115,2,FALSE),IF(AI$4="Solar",VLOOKUP($G70,'Inflated Bid Prices After Tax'!$BF$15:$BM$115,3,FALSE),IF(AI$4="Biomass",VLOOKUP($G70,'Inflated Bid Prices After Tax'!$BF$15:$BM$115,4,FALSE),IF(AI$4="Biodiesel",VLOOKUP($G70,'Inflated Bid Prices After Tax'!$BF$15:$BM$115,5,FALSE),IF(AI$4="LNG",VLOOKUP($G70,'Inflated Bid Prices After Tax'!$BF$15:$BM$115,6,FALSE),IF(AI$4="Bunker",VLOOKUP($G70,'Inflated Bid Prices After Tax'!$BF$15:$BM$115,7,FALSE),IF(AI$4="LFO Diesel",VLOOKUP($G70,'Inflated Bid Prices After Tax'!$BF$15:$BM$115,8,FALSE),0)))))))</f>
        <v>0</v>
      </c>
      <c r="AJ70" s="591">
        <f>IF(AI$4="Hydro",VLOOKUP($G70,'Inflated Bid Prices After Tax'!$BF$121:$BM$221,2,FALSE),IF(AI$4="Solar",VLOOKUP($G70,'Inflated Bid Prices After Tax'!$BF$121:$BM$221,3,FALSE),IF(AI$4="Biomass",VLOOKUP($G70,'Inflated Bid Prices After Tax'!$BF$121:$BM$221,4,FALSE),IF(AI$4="Biodiesel",VLOOKUP($G70,'Inflated Bid Prices After Tax'!$BF$121:$BM$221,5,FALSE),IF(AI$4="LNG",VLOOKUP($G70,'Inflated Bid Prices After Tax'!$BF$121:$BM$221,6,FALSE),IF(AI$4="Bunker",VLOOKUP($G70,'Inflated Bid Prices After Tax'!$BF$121:$BM$221,7,FALSE),IF(AI$4="LFO Diesel",VLOOKUP($G70,'Inflated Bid Prices After Tax'!$BF$121:$BM$221,8,FALSE),0)))))))</f>
        <v>0</v>
      </c>
      <c r="AK70" s="591">
        <f>IF($G70=0,0,IF(AI$4="Hydro",HLOOKUP(AI$4,'Inflated Bid Prices After Tax'!$B$224:$I$232,9,FALSE),IF(AI$4="Solar",HLOOKUP(AI$4,'Inflated Bid Prices After Tax'!$B$224:$I$232,9,FALSE),IF(AI$4="Biomass",HLOOKUP(AI$4,'Inflated Bid Prices After Tax'!$B$224:$I$232,9,FALSE),IF(AI$4="Biodiesel",HLOOKUP(AI$4,'Inflated Bid Prices After Tax'!$B$224:$I$232,9,FALSE),IF(AI$4="LNG",HLOOKUP(AI$4,'Inflated Bid Prices After Tax'!$B$224:$I$232,9,FALSE),IF(AI$4="Bunker",HLOOKUP(AI$4,'Inflated Bid Prices After Tax'!$B$224:$I$232,9,FALSE),IF(AI$4="LFO Diesel",HLOOKUP(AI$4,'Inflated Bid Prices After Tax'!$B$224:$I$232,9,FALSE),0))))))))</f>
        <v>0</v>
      </c>
      <c r="AL70" s="591">
        <f>IF($G70=0,0,IF(AI$4="Hydro",HLOOKUP(AI$4,'Inflated Bid Prices After Tax'!$B$234:$I$240,7,FALSE),IF(AI$4="Solar",HLOOKUP(AI$4,'Inflated Bid Prices After Tax'!$B$234:$I$240,7,FALSE),IF(AI$4="Biomass",HLOOKUP(AI$4,'Inflated Bid Prices After Tax'!$B$234:$I$240,7,FALSE),IF(AI$4="Biodiesel",HLOOKUP(AI$4,'Inflated Bid Prices After Tax'!$B$234:$I$240,7,FALSE),IF(AI$4="LNG",HLOOKUP(AI$4,'Inflated Bid Prices After Tax'!$B$234:$I$240,7,FALSE),IF(AI$4="Bunker",HLOOKUP(AI$4,'Inflated Bid Prices After Tax'!$B$234:$I$240,7,FALSE),IF(AI$4="LFO Diesel",HLOOKUP(AI$4,'Inflated Bid Prices After Tax'!$B$234:$I$240,7,FALSE),0))))))))</f>
        <v>0</v>
      </c>
      <c r="AM70" s="592">
        <f t="shared" si="41"/>
        <v>0</v>
      </c>
      <c r="AN70" s="139"/>
      <c r="AO70" s="598">
        <f>IF(AO$4="Hydro",VLOOKUP($H70,'Inflated Bid Prices After Tax'!$BF$15:$BM$115,2,FALSE),IF(AO$4="Solar",VLOOKUP($H70,'Inflated Bid Prices After Tax'!$BF$15:$BM$115,3,FALSE),IF(AO$4="Biomass",VLOOKUP($H70,'Inflated Bid Prices After Tax'!$BF$15:$BM$115,4,FALSE),IF(AO$4="Biodiesel",VLOOKUP($H70,'Inflated Bid Prices After Tax'!$BF$15:$BM$115,5,FALSE),IF(AO$4="LNG",VLOOKUP($H70,'Inflated Bid Prices After Tax'!$BF$15:$BM$115,6,FALSE),IF(AO$4="Bunker",VLOOKUP($H70,'Inflated Bid Prices After Tax'!$BF$15:$BM$115,7,FALSE),IF(AO$4="LFO Diesel",VLOOKUP($H70,'Inflated Bid Prices After Tax'!$BF$15:$BM$115,8,FALSE),0)))))))</f>
        <v>0</v>
      </c>
      <c r="AP70" s="309">
        <f>IF(AO$4="Hydro",VLOOKUP($H70,'Inflated Bid Prices After Tax'!$BF$121:$BM$221,2,FALSE),IF(AO$4="Solar",VLOOKUP($H70,'Inflated Bid Prices After Tax'!$BF$121:$BM$221,3,FALSE),IF(AO$4="Biomass",VLOOKUP($H70,'Inflated Bid Prices After Tax'!$BF$121:$BM$221,4,FALSE),IF(AO$4="Biodiesel",VLOOKUP($H70,'Inflated Bid Prices After Tax'!$BF$121:$BM$221,5,FALSE),IF(AO$4="LNG",VLOOKUP($H70,'Inflated Bid Prices After Tax'!$BF$121:$BM$221,6,FALSE),IF(AO$4="Bunker",VLOOKUP($H70,'Inflated Bid Prices After Tax'!$BF$121:$BM$221,7,FALSE),IF(AO$4="LFO Diesel",VLOOKUP($H70,'Inflated Bid Prices After Tax'!$BF$121:$BM$221,8,FALSE),0)))))))</f>
        <v>0</v>
      </c>
      <c r="AQ70" s="309">
        <f>IF($H70=0,0,IF(AO$4="Hydro",HLOOKUP(AO$4,'Inflated Bid Prices After Tax'!$B$224:$I$232,9,FALSE),IF(AO$4="Solar",HLOOKUP(AO$4,'Inflated Bid Prices After Tax'!$B$224:$I$232,9,FALSE),IF(AO$4="Biomass",HLOOKUP(AO$4,'Inflated Bid Prices After Tax'!$B$224:$I$232,9,FALSE),IF(AO$4="Biodiesel",HLOOKUP(AO$4,'Inflated Bid Prices After Tax'!$B$224:$I$232,9,FALSE),IF(AO$4="LNG",HLOOKUP(AO$4,'Inflated Bid Prices After Tax'!$B$224:$I$232,9,FALSE),IF(AO$4="Bunker",HLOOKUP(AO$4,'Inflated Bid Prices After Tax'!$B$224:$I$232,9,FALSE),IF(AO$4="LFO Diesel",HLOOKUP(AO$4,'Inflated Bid Prices After Tax'!$B$224:$I$232,9,FALSE),0))))))))</f>
        <v>0</v>
      </c>
      <c r="AR70" s="309">
        <f>IF($H70=0,0,IF(AO$4="Hydro",HLOOKUP(AO$4,'Inflated Bid Prices After Tax'!$B$234:$I$240,7,FALSE),IF(AO$4="Solar",HLOOKUP(AO$4,'Inflated Bid Prices After Tax'!$B$234:$I$240,7,FALSE),IF(AO$4="Biomass",HLOOKUP(AO$4,'Inflated Bid Prices After Tax'!$B$234:$I$240,7,FALSE),IF(AO$4="Biodiesel",HLOOKUP(AO$4,'Inflated Bid Prices After Tax'!$B$234:$I$240,7,FALSE),IF(AO$4="LNG",HLOOKUP(AO$4,'Inflated Bid Prices After Tax'!$B$234:$I$240,7,FALSE),IF(AO$4="Bunker",HLOOKUP(AO$4,'Inflated Bid Prices After Tax'!$B$234:$I$240,7,FALSE),IF(AO$4="LFO Diesel",HLOOKUP(AO$4,'Inflated Bid Prices After Tax'!$B$234:$I$240,7,FALSE),0))))))))</f>
        <v>0</v>
      </c>
      <c r="AS70" s="298">
        <f t="shared" si="42"/>
        <v>0</v>
      </c>
      <c r="AT70" s="139"/>
      <c r="AU70" s="606">
        <f>IF(AU$4="Hydro",VLOOKUP($I70,'Inflated Bid Prices After Tax'!$BF$15:$BM$115,2,FALSE),IF(AU$4="Solar",VLOOKUP($I70,'Inflated Bid Prices After Tax'!$BF$15:$BM$115,3,FALSE),IF(AU$4="Biomass",VLOOKUP($I70,'Inflated Bid Prices After Tax'!$BF$15:$BM$115,4,FALSE),IF(AU$4="Biodiesel",VLOOKUP($I70,'Inflated Bid Prices After Tax'!$BF$15:$BM$115,5,FALSE),IF(AU$4="LNG",VLOOKUP($I70,'Inflated Bid Prices After Tax'!$BF$15:$BM$115,6,FALSE),IF(AU$4="Bunker",VLOOKUP($I70,'Inflated Bid Prices After Tax'!$BF$15:$BM$115,7,FALSE),IF(AU$4="LFO Diesel",VLOOKUP($I70,'Inflated Bid Prices After Tax'!$BF$15:$BM$115,8,FALSE),0)))))))</f>
        <v>0</v>
      </c>
      <c r="AV70" s="607">
        <f>IF(AU$4="Hydro",VLOOKUP($I70,'Inflated Bid Prices After Tax'!$BF$121:$BM$221,2,FALSE),IF(AU$4="Solar",VLOOKUP($I70,'Inflated Bid Prices After Tax'!$BF$121:$BM$221,3,FALSE),IF(AU$4="Biomass",VLOOKUP($I70,'Inflated Bid Prices After Tax'!$BF$121:$BM$221,4,FALSE),IF(AU$4="Biodiesel",VLOOKUP($I70,'Inflated Bid Prices After Tax'!$BF$121:$BM$221,5,FALSE),IF(AU$4="LNG",VLOOKUP($I70,'Inflated Bid Prices After Tax'!$BF$121:$BM$221,6,FALSE),IF(AU$4="Bunker",VLOOKUP($I70,'Inflated Bid Prices After Tax'!$BF$121:$BM$221,7,FALSE),IF(AU$4="LFO Diesel",VLOOKUP($I70,'Inflated Bid Prices After Tax'!$BF$121:$BM$221,8,FALSE),0)))))))</f>
        <v>0</v>
      </c>
      <c r="AW70" s="607">
        <f>IF($I70=0,0,IF(AU$4="Hydro",HLOOKUP(AU$4,'Inflated Bid Prices After Tax'!$B$224:$I$232,9,FALSE),IF(AU$4="Solar",HLOOKUP(AU$4,'Inflated Bid Prices After Tax'!$B$224:$I$232,9,FALSE),IF(AU$4="Biomass",HLOOKUP(AU$4,'Inflated Bid Prices After Tax'!$B$224:$I$232,9,FALSE),IF(AU$4="Biodiesel",HLOOKUP(AU$4,'Inflated Bid Prices After Tax'!$B$224:$I$232,9,FALSE),IF(AU$4="LNG",HLOOKUP(AU$4,'Inflated Bid Prices After Tax'!$B$224:$I$232,9,FALSE),IF(AU$4="Bunker",HLOOKUP(AU$4,'Inflated Bid Prices After Tax'!$B$224:$I$232,9,FALSE),IF(AU$4="LFO Diesel",HLOOKUP(AU$4,'Inflated Bid Prices After Tax'!$B$224:$I$232,9,FALSE),0))))))))</f>
        <v>0</v>
      </c>
      <c r="AX70" s="607">
        <f>IF($I70=0,0,IF(AU$4="Hydro",HLOOKUP(AU$4,'Inflated Bid Prices After Tax'!$B$234:$I$240,7,FALSE),IF(AU$4="Solar",HLOOKUP(AU$4,'Inflated Bid Prices After Tax'!$B$234:$I$240,7,FALSE),IF(AU$4="Biomass",HLOOKUP(AU$4,'Inflated Bid Prices After Tax'!$B$234:$I$240,7,FALSE),IF(AU$4="Biodiesel",HLOOKUP(AU$4,'Inflated Bid Prices After Tax'!$B$234:$I$240,7,FALSE),IF(AU$4="LNG",HLOOKUP(AU$4,'Inflated Bid Prices After Tax'!$B$234:$I$240,7,FALSE),IF(AU$4="Bunker",HLOOKUP(AU$4,'Inflated Bid Prices After Tax'!$B$234:$I$240,7,FALSE),IF(AU$4="LFO Diesel",HLOOKUP(AU$4,'Inflated Bid Prices After Tax'!$B$234:$I$240,7,FALSE),0))))))))</f>
        <v>0</v>
      </c>
      <c r="AY70" s="608">
        <f t="shared" si="43"/>
        <v>0</v>
      </c>
      <c r="AZ70" s="139"/>
      <c r="BA70" s="106"/>
      <c r="BB70" s="648" t="s">
        <v>43</v>
      </c>
      <c r="BC70" s="660">
        <f>IF(C70=0,O70,O70*'Available Energy and Dispatch'!N84*1000)</f>
        <v>0</v>
      </c>
      <c r="BD70" s="660">
        <f>IF(D70=0,U70,U70*'Available Energy and Dispatch'!O84*1000)</f>
        <v>0</v>
      </c>
      <c r="BE70" s="660">
        <f>IF(E70=0,AA70,AA70*'Available Energy and Dispatch'!P84*1000)</f>
        <v>0</v>
      </c>
      <c r="BF70" s="660">
        <f>IF(F70=0,AG70,AG70*'Available Energy and Dispatch'!Q84*1000)</f>
        <v>0</v>
      </c>
      <c r="BG70" s="660">
        <f>IF(G70=0,AM70,AM70*'Available Energy and Dispatch'!R84*1000)</f>
        <v>0</v>
      </c>
      <c r="BH70" s="660">
        <f>IF(H70=0,AS70,AS70*'Available Energy and Dispatch'!S84*1000)</f>
        <v>0</v>
      </c>
      <c r="BI70" s="660">
        <f>IF(I70=0,AY70,AY70*'Available Energy and Dispatch'!T84*1000)</f>
        <v>0</v>
      </c>
      <c r="BJ70" s="666">
        <f t="shared" si="36"/>
        <v>0</v>
      </c>
      <c r="BK70" s="655"/>
    </row>
    <row r="71" spans="2:63" x14ac:dyDescent="0.25">
      <c r="B71" s="530" t="s">
        <v>44</v>
      </c>
      <c r="C71" s="523">
        <f>ROUND(IFERROR(('Available Energy and Dispatch'!N85/((IF(C$5="Solar",(SUMIFS('Dependable Capacity'!$F$9:$F$14,'Dependable Capacity'!$C$9:$C$14,$B$64)*'Available Energy and Dispatch'!$C85),HLOOKUP(C$5,'Dependable Capacity'!$I$3:$P$9,7,FALSE)*'Available Energy and Dispatch'!$C85))))/C$6,0),2)</f>
        <v>0</v>
      </c>
      <c r="D71" s="523">
        <f>ROUND(IFERROR(('Available Energy and Dispatch'!O85/((IF(D$5="Solar",(SUMIFS('Dependable Capacity'!$F$9:$F$14,'Dependable Capacity'!$C$9:$C$14,$B$64)*'Available Energy and Dispatch'!$C85),HLOOKUP(D$5,'Dependable Capacity'!$I$3:$P$9,7,FALSE)*'Available Energy and Dispatch'!$C85))))/D$6,0),2)</f>
        <v>0</v>
      </c>
      <c r="E71" s="523">
        <f>ROUND(IFERROR(('Available Energy and Dispatch'!P85/((IF(E$5="Solar",(SUMIFS('Dependable Capacity'!$F$9:$F$14,'Dependable Capacity'!$C$9:$C$14,$B$64)*'Available Energy and Dispatch'!$C85),HLOOKUP(E$5,'Dependable Capacity'!$I$3:$P$9,7,FALSE)*'Available Energy and Dispatch'!$C85))))/E$6,0),2)</f>
        <v>0</v>
      </c>
      <c r="F71" s="523">
        <f>ROUND(IFERROR(('Available Energy and Dispatch'!Q85/((IF(F$5="Solar",(SUMIFS('Dependable Capacity'!$F$9:$F$14,'Dependable Capacity'!$C$9:$C$14,$B$64)*'Available Energy and Dispatch'!$C85),HLOOKUP(F$5,'Dependable Capacity'!$I$3:$P$9,7,FALSE)*'Available Energy and Dispatch'!$C85))))/F$6,0),2)</f>
        <v>0</v>
      </c>
      <c r="G71" s="523">
        <f>ROUND(IFERROR(('Available Energy and Dispatch'!R85/((IF(G$5="Solar",(SUMIFS('Dependable Capacity'!$F$9:$F$14,'Dependable Capacity'!$C$9:$C$14,$B$64)*'Available Energy and Dispatch'!$C85),HLOOKUP(G$5,'Dependable Capacity'!$I$3:$P$9,7,FALSE)*'Available Energy and Dispatch'!$C85))))/G$6,0),2)</f>
        <v>0</v>
      </c>
      <c r="H71" s="523">
        <f>ROUND(IFERROR(('Available Energy and Dispatch'!S85/((IF(H$5="Solar",(SUMIFS('Dependable Capacity'!$F$9:$F$14,'Dependable Capacity'!$C$9:$C$14,$B$64)*'Available Energy and Dispatch'!$C85),HLOOKUP(H$5,'Dependable Capacity'!$I$3:$P$9,7,FALSE)*'Available Energy and Dispatch'!$C85))))/H$6,0),2)</f>
        <v>0</v>
      </c>
      <c r="I71" s="524">
        <f>ROUND(IFERROR(('Available Energy and Dispatch'!T85/((IF(I$5="Solar",(SUMIFS('Dependable Capacity'!$F$9:$F$14,'Dependable Capacity'!$C$9:$C$14,$B$64)*'Available Energy and Dispatch'!$C85),HLOOKUP(I$5,'Dependable Capacity'!$I$3:$P$9,7,FALSE)*'Available Energy and Dispatch'!$C85))))/I$6,0),2)</f>
        <v>0</v>
      </c>
      <c r="J71" s="106"/>
      <c r="K71" s="542">
        <f>IF(K$4="Hydro",VLOOKUP($C71,'Inflated Bid Prices After Tax'!$BF$15:$BM$115,2,FALSE),IF(K$4="Solar",VLOOKUP($C71,'Inflated Bid Prices After Tax'!$BF$15:$BM$115,3,FALSE),IF(K$4="Biomass",VLOOKUP($C71,'Inflated Bid Prices After Tax'!$BF$15:$BM$115,4,FALSE),IF(K$4="Biodiesel",VLOOKUP($C71,'Inflated Bid Prices After Tax'!$BF$15:$BM$115,5,FALSE),IF(K$4="LNG",VLOOKUP($C71,'Inflated Bid Prices After Tax'!$BF$15:$BM$115,6,FALSE),IF(K$4="Bunker",VLOOKUP($C71,'Inflated Bid Prices After Tax'!$BF$15:$BM$115,7,FALSE),IF(K$4="LFO Diesel",VLOOKUP($C71,'Inflated Bid Prices After Tax'!$BF$15:$BM$115,8,FALSE),0)))))))</f>
        <v>0</v>
      </c>
      <c r="L71" s="543">
        <f>IF(K$4="Hydro",VLOOKUP($C71,'Inflated Bid Prices After Tax'!$BF$121:$BM$221,2,FALSE),IF(K$4="Solar",VLOOKUP($C71,'Inflated Bid Prices After Tax'!$BF$121:$BM$221,3,FALSE),IF(K$4="Biomass",VLOOKUP($C71,'Inflated Bid Prices After Tax'!$BF$121:$BM$221,4,FALSE),IF(K$4="Biodiesel",VLOOKUP($C71,'Inflated Bid Prices After Tax'!$BF$121:$BM$221,5,FALSE),IF(K$4="LNG",VLOOKUP($C71,'Inflated Bid Prices After Tax'!$BF$121:$BM$221,6,FALSE),IF(K$4="Bunker",VLOOKUP($C71,'Inflated Bid Prices After Tax'!$BF$121:$BM$221,7,FALSE),IF(K$4="LFO Diesel",VLOOKUP($C71,'Inflated Bid Prices After Tax'!$BF$121:$BM$221,8,FALSE),0)))))))</f>
        <v>0</v>
      </c>
      <c r="M71" s="543">
        <f>IF($C71=0,0,IF(K$4="Hydro",HLOOKUP(K$4,'Inflated Bid Prices After Tax'!$B$224:$I$232,9,FALSE),IF(K$4="Solar",HLOOKUP(K$4,'Inflated Bid Prices After Tax'!$B$224:$I$232,9,FALSE),IF(K$4="Biomass",HLOOKUP(K$4,'Inflated Bid Prices After Tax'!$B$224:$I$232,9,FALSE),IF(K$4="Biodiesel",HLOOKUP(K$4,'Inflated Bid Prices After Tax'!$B$224:$I$232,9,FALSE),IF(K$4="LNG",HLOOKUP(K$4,'Inflated Bid Prices After Tax'!$B$224:$I$232,9,FALSE),IF(K$4="Bunker",HLOOKUP(K$4,'Inflated Bid Prices After Tax'!$B$224:$I$232,9,FALSE),IF(K$4="LFO Diesel",HLOOKUP(K$4,'Inflated Bid Prices After Tax'!$B$224:$I$232,9,FALSE),0))))))))</f>
        <v>0</v>
      </c>
      <c r="N71" s="543">
        <f>IF($C71=0,0,IF(K$4="Hydro",HLOOKUP(K$4,'Inflated Bid Prices After Tax'!$B$234:$I$240,7,FALSE),IF(K$4="Solar",HLOOKUP(K$4,'Inflated Bid Prices After Tax'!$B$234:$I$240,7,FALSE),IF(K$4="Biomass",HLOOKUP(K$4,'Inflated Bid Prices After Tax'!$B$234:$I$240,7,FALSE),IF(K$4="Biodiesel",HLOOKUP(K$4,'Inflated Bid Prices After Tax'!$B$234:$I$240,7,FALSE),IF(K$4="LNG",HLOOKUP(K$4,'Inflated Bid Prices After Tax'!$B$234:$I$240,7,FALSE),IF(K$4="Bunker",HLOOKUP(K$4,'Inflated Bid Prices After Tax'!$B$234:$I$240,7,FALSE),IF(K$4="LFO Diesel",HLOOKUP(K$4,'Inflated Bid Prices After Tax'!$B$234:$I$240,7,FALSE),0))))))))</f>
        <v>0</v>
      </c>
      <c r="O71" s="544">
        <f t="shared" si="37"/>
        <v>0</v>
      </c>
      <c r="P71" s="139"/>
      <c r="Q71" s="606">
        <f>IF(Q$4="Hydro",VLOOKUP($D71,'Inflated Bid Prices After Tax'!$BF$15:$BM$115,2,FALSE),IF(Q$4="Solar",VLOOKUP($D71,'Inflated Bid Prices After Tax'!$BF$15:$BM$115,3,FALSE),IF(Q$4="Biomass",VLOOKUP($D71,'Inflated Bid Prices After Tax'!$BF$15:$BM$115,4,FALSE),IF(Q$4="Biodiesel",VLOOKUP($D71,'Inflated Bid Prices After Tax'!$BF$15:$BM$115,5,FALSE),IF(Q$4="LNG",VLOOKUP($D71,'Inflated Bid Prices After Tax'!$BF$15:$BM$115,6,FALSE),IF(Q$4="Bunker",VLOOKUP($D71,'Inflated Bid Prices After Tax'!$BF$15:$BM$115,7,FALSE),IF(Q$4="LFO Diesel",VLOOKUP($D71,'Inflated Bid Prices After Tax'!$BF$15:$BM$115,8,FALSE),0)))))))</f>
        <v>0</v>
      </c>
      <c r="R71" s="607">
        <f>IF(Q$4="Hydro",VLOOKUP($D71,'Inflated Bid Prices After Tax'!$BF$121:$BM$221,2,FALSE),IF(Q$4="Solar",VLOOKUP($D71,'Inflated Bid Prices After Tax'!$BF$121:$BM$221,3,FALSE),IF(Q$4="Biomass",VLOOKUP($D71,'Inflated Bid Prices After Tax'!$BF$121:$BM$221,4,FALSE),IF(Q$4="Biodiesel",VLOOKUP($D71,'Inflated Bid Prices After Tax'!$BF$121:$BM$221,5,FALSE),IF(Q$4="LNG",VLOOKUP($D71,'Inflated Bid Prices After Tax'!$BF$121:$BM$221,6,FALSE),IF(Q$4="Bunker",VLOOKUP($D71,'Inflated Bid Prices After Tax'!$BF$121:$BM$221,7,FALSE),IF(Q$4="LFO Diesel",VLOOKUP($D71,'Inflated Bid Prices After Tax'!$BF$121:$BM$221,8,FALSE),0)))))))</f>
        <v>0</v>
      </c>
      <c r="S71" s="607">
        <f>IF($D71=0,0,IF(Q$4="Hydro",HLOOKUP(Q$4,'Inflated Bid Prices After Tax'!$B$224:$I$232,9,FALSE),IF(Q$4="Solar",HLOOKUP(Q$4,'Inflated Bid Prices After Tax'!$B$224:$I$232,9,FALSE),IF(Q$4="Biomass",HLOOKUP(Q$4,'Inflated Bid Prices After Tax'!$B$224:$I$232,9,FALSE),IF(Q$4="Biodiesel",HLOOKUP(Q$4,'Inflated Bid Prices After Tax'!$B$224:$I$232,9,FALSE),IF(Q$4="LNG",HLOOKUP(Q$4,'Inflated Bid Prices After Tax'!$B$224:$I$232,9,FALSE),IF(Q$4="Bunker",HLOOKUP(Q$4,'Inflated Bid Prices After Tax'!$B$224:$I$232,9,FALSE),IF(Q$4="LFO Diesel",HLOOKUP(Q$4,'Inflated Bid Prices After Tax'!$B$224:$I$232,9,FALSE),0))))))))</f>
        <v>0</v>
      </c>
      <c r="T71" s="607">
        <f>IF($D71=0,0,IF(Q$4="Hydro",HLOOKUP(Q$4,'Inflated Bid Prices After Tax'!$B$234:$I$240,7,FALSE),IF(Q$4="Solar",HLOOKUP(Q$4,'Inflated Bid Prices After Tax'!$B$234:$I$240,7,FALSE),IF(Q$4="Biomass",HLOOKUP(Q$4,'Inflated Bid Prices After Tax'!$B$234:$I$240,7,FALSE),IF(Q$4="Biodiesel",HLOOKUP(Q$4,'Inflated Bid Prices After Tax'!$B$234:$I$240,7,FALSE),IF(Q$4="LNG",HLOOKUP(Q$4,'Inflated Bid Prices After Tax'!$B$234:$I$240,7,FALSE),IF(Q$4="Bunker",HLOOKUP(Q$4,'Inflated Bid Prices After Tax'!$B$234:$I$240,7,FALSE),IF(Q$4="LFO Diesel",HLOOKUP(Q$4,'Inflated Bid Prices After Tax'!$B$234:$I$240,7,FALSE),0))))))))</f>
        <v>0</v>
      </c>
      <c r="U71" s="608">
        <f t="shared" si="38"/>
        <v>0</v>
      </c>
      <c r="V71" s="139"/>
      <c r="W71" s="566">
        <f>IF(W$4="Hydro",VLOOKUP($E71,'Inflated Bid Prices After Tax'!$BF$15:$BM$115,2,FALSE),IF(W$4="Solar",VLOOKUP($E71,'Inflated Bid Prices After Tax'!$BF$15:$BM$115,3,FALSE),IF(W$4="Biomass",VLOOKUP($E71,'Inflated Bid Prices After Tax'!$BF$15:$BM$115,4,FALSE),IF(W$4="Biodiesel",VLOOKUP($E71,'Inflated Bid Prices After Tax'!$BF$15:$BM$115,5,FALSE),IF(W$4="LNG",VLOOKUP($E71,'Inflated Bid Prices After Tax'!$BF$15:$BM$115,6,FALSE),IF(W$4="Bunker",VLOOKUP($E71,'Inflated Bid Prices After Tax'!$BF$15:$BM$115,7,FALSE),IF(W$4="LFO Diesel",VLOOKUP($E71,'Inflated Bid Prices After Tax'!$BF$15:$BM$115,8,FALSE),0)))))))</f>
        <v>0</v>
      </c>
      <c r="X71" s="567">
        <f>IF(W$4="Hydro",VLOOKUP($E71,'Inflated Bid Prices After Tax'!$BF$121:$BM$221,2,FALSE),IF(W$4="Solar",VLOOKUP($E71,'Inflated Bid Prices After Tax'!$BF$121:$BM$221,3,FALSE),IF(W$4="Biomass",VLOOKUP($E71,'Inflated Bid Prices After Tax'!$BF$121:$BM$221,4,FALSE),IF(W$4="Biodiesel",VLOOKUP($E71,'Inflated Bid Prices After Tax'!$BF$121:$BM$221,5,FALSE),IF(W$4="LNG",VLOOKUP($E71,'Inflated Bid Prices After Tax'!$BF$121:$BM$221,6,FALSE),IF(W$4="Bunker",VLOOKUP($E71,'Inflated Bid Prices After Tax'!$BF$121:$BM$221,7,FALSE),IF(W$4="LFO Diesel",VLOOKUP($E71,'Inflated Bid Prices After Tax'!$BF$121:$BM$221,8,FALSE),0)))))))</f>
        <v>0</v>
      </c>
      <c r="Y71" s="567">
        <f>IF($E71=0,0,IF(W$4="Hydro",HLOOKUP(W$4,'Inflated Bid Prices After Tax'!$B$224:$I$232,9,FALSE),IF(W$4="Solar",HLOOKUP(W$4,'Inflated Bid Prices After Tax'!$B$224:$I$232,9,FALSE),IF(W$4="Biomass",HLOOKUP(W$4,'Inflated Bid Prices After Tax'!$B$224:$I$232,9,FALSE),IF(W$4="Biodiesel",HLOOKUP(W$4,'Inflated Bid Prices After Tax'!$B$224:$I$232,9,FALSE),IF(W$4="LNG",HLOOKUP(W$4,'Inflated Bid Prices After Tax'!$B$224:$I$232,9,FALSE),IF(W$4="Bunker",HLOOKUP(W$4,'Inflated Bid Prices After Tax'!$B$224:$I$232,9,FALSE),IF(W$4="LFO Diesel",HLOOKUP(W$4,'Inflated Bid Prices After Tax'!$B$224:$I$232,9,FALSE),0))))))))</f>
        <v>0</v>
      </c>
      <c r="Z71" s="567">
        <f>IF($E71=0,0,IF(W$4="Hydro",HLOOKUP(W$4,'Inflated Bid Prices After Tax'!$B$234:$I$240,7,FALSE),IF(W$4="Solar",HLOOKUP(W$4,'Inflated Bid Prices After Tax'!$B$234:$I$240,7,FALSE),IF(W$4="Biomass",HLOOKUP(W$4,'Inflated Bid Prices After Tax'!$B$234:$I$240,7,FALSE),IF(W$4="Biodiesel",HLOOKUP(W$4,'Inflated Bid Prices After Tax'!$B$234:$I$240,7,FALSE),IF(W$4="LNG",HLOOKUP(W$4,'Inflated Bid Prices After Tax'!$B$234:$I$240,7,FALSE),IF(W$4="Bunker",HLOOKUP(W$4,'Inflated Bid Prices After Tax'!$B$234:$I$240,7,FALSE),IF(W$4="LFO Diesel",HLOOKUP(W$4,'Inflated Bid Prices After Tax'!$B$234:$I$240,7,FALSE),0))))))))</f>
        <v>0</v>
      </c>
      <c r="AA71" s="568">
        <f t="shared" si="39"/>
        <v>0</v>
      </c>
      <c r="AB71" s="139"/>
      <c r="AC71" s="686">
        <f>IF(AC$4="Hydro",VLOOKUP($F71,'Inflated Bid Prices After Tax'!$BF$15:$BM$115,2,FALSE),IF(AC$4="Solar",VLOOKUP($F71,'Inflated Bid Prices After Tax'!$BF$15:$BM$115,3,FALSE),IF(AC$4="Biomass",VLOOKUP($F71,'Inflated Bid Prices After Tax'!$BF$15:$BM$115,4,FALSE),IF(AC$4="Biodiesel",VLOOKUP($F71,'Inflated Bid Prices After Tax'!$BF$15:$BM$115,5,FALSE),IF(AC$4="LNG",VLOOKUP($F71,'Inflated Bid Prices After Tax'!$BF$15:$BM$115,6,FALSE),IF(AC$4="Bunker",VLOOKUP($F71,'Inflated Bid Prices After Tax'!$BF$15:$BM$115,7,FALSE),IF(AC$4="LFO Diesel",VLOOKUP($F71,'Inflated Bid Prices After Tax'!$BF$15:$BM$115,8,FALSE),0)))))))</f>
        <v>0</v>
      </c>
      <c r="AD71" s="687">
        <f>IF(AC$4="Hydro",VLOOKUP($F71,'Inflated Bid Prices After Tax'!$BF$121:$BM$221,2,FALSE),IF(AC$4="Solar",VLOOKUP($F71,'Inflated Bid Prices After Tax'!$BF$121:$BM$221,3,FALSE),IF(AC$4="Biomass",VLOOKUP($F71,'Inflated Bid Prices After Tax'!$BF$121:$BM$221,4,FALSE),IF(AC$4="Biodiesel",VLOOKUP($F71,'Inflated Bid Prices After Tax'!$BF$121:$BM$221,5,FALSE),IF(AC$4="LNG",VLOOKUP($F71,'Inflated Bid Prices After Tax'!$BF$121:$BM$221,6,FALSE),IF(AC$4="Bunker",VLOOKUP($F71,'Inflated Bid Prices After Tax'!$BF$121:$BM$221,7,FALSE),IF(AC$4="LFO Diesel",VLOOKUP($F71,'Inflated Bid Prices After Tax'!$BF$121:$BM$221,8,FALSE),0)))))))</f>
        <v>0</v>
      </c>
      <c r="AE71" s="687">
        <f>IF($F71=0,0,IF(AC$4="Hydro",HLOOKUP(AC$4,'Inflated Bid Prices After Tax'!$B$224:$I$232,9,FALSE),IF(AC$4="Solar",HLOOKUP(AC$4,'Inflated Bid Prices After Tax'!$B$224:$I$232,9,FALSE),IF(AC$4="Biomass",HLOOKUP(AC$4,'Inflated Bid Prices After Tax'!$B$224:$I$232,9,FALSE),IF(AC$4="Biodiesel",HLOOKUP(AC$4,'Inflated Bid Prices After Tax'!$B$224:$I$232,9,FALSE),IF(AC$4="LNG",HLOOKUP(AC$4,'Inflated Bid Prices After Tax'!$B$224:$I$232,9,FALSE),IF(AC$4="Bunker",HLOOKUP(AC$4,'Inflated Bid Prices After Tax'!$B$224:$I$232,9,FALSE),IF(AC$4="LFO Diesel",HLOOKUP(AC$4,'Inflated Bid Prices After Tax'!$B$224:$I$232,9,FALSE),0))))))))</f>
        <v>0</v>
      </c>
      <c r="AF71" s="687">
        <f>IF($F71=0,0,IF(AC$4="Hydro",HLOOKUP(AC$4,'Inflated Bid Prices After Tax'!$B$234:$I$240,7,FALSE),IF(AC$4="Solar",HLOOKUP(AC$4,'Inflated Bid Prices After Tax'!$B$234:$I$240,7,FALSE),IF(AC$4="Biomass",HLOOKUP(AC$4,'Inflated Bid Prices After Tax'!$B$234:$I$240,7,FALSE),IF(AC$4="Biodiesel",HLOOKUP(AC$4,'Inflated Bid Prices After Tax'!$B$234:$I$240,7,FALSE),IF(AC$4="LNG",HLOOKUP(AC$4,'Inflated Bid Prices After Tax'!$B$234:$I$240,7,FALSE),IF(AC$4="Bunker",HLOOKUP(AC$4,'Inflated Bid Prices After Tax'!$B$234:$I$240,7,FALSE),IF(AC$4="LFO Diesel",HLOOKUP(AC$4,'Inflated Bid Prices After Tax'!$B$234:$I$240,7,FALSE),0))))))))</f>
        <v>0</v>
      </c>
      <c r="AG71" s="688">
        <f t="shared" si="40"/>
        <v>0</v>
      </c>
      <c r="AH71" s="139"/>
      <c r="AI71" s="590">
        <f>IF(AI$4="Hydro",VLOOKUP($G71,'Inflated Bid Prices After Tax'!$BF$15:$BM$115,2,FALSE),IF(AI$4="Solar",VLOOKUP($G71,'Inflated Bid Prices After Tax'!$BF$15:$BM$115,3,FALSE),IF(AI$4="Biomass",VLOOKUP($G71,'Inflated Bid Prices After Tax'!$BF$15:$BM$115,4,FALSE),IF(AI$4="Biodiesel",VLOOKUP($G71,'Inflated Bid Prices After Tax'!$BF$15:$BM$115,5,FALSE),IF(AI$4="LNG",VLOOKUP($G71,'Inflated Bid Prices After Tax'!$BF$15:$BM$115,6,FALSE),IF(AI$4="Bunker",VLOOKUP($G71,'Inflated Bid Prices After Tax'!$BF$15:$BM$115,7,FALSE),IF(AI$4="LFO Diesel",VLOOKUP($G71,'Inflated Bid Prices After Tax'!$BF$15:$BM$115,8,FALSE),0)))))))</f>
        <v>0</v>
      </c>
      <c r="AJ71" s="591">
        <f>IF(AI$4="Hydro",VLOOKUP($G71,'Inflated Bid Prices After Tax'!$BF$121:$BM$221,2,FALSE),IF(AI$4="Solar",VLOOKUP($G71,'Inflated Bid Prices After Tax'!$BF$121:$BM$221,3,FALSE),IF(AI$4="Biomass",VLOOKUP($G71,'Inflated Bid Prices After Tax'!$BF$121:$BM$221,4,FALSE),IF(AI$4="Biodiesel",VLOOKUP($G71,'Inflated Bid Prices After Tax'!$BF$121:$BM$221,5,FALSE),IF(AI$4="LNG",VLOOKUP($G71,'Inflated Bid Prices After Tax'!$BF$121:$BM$221,6,FALSE),IF(AI$4="Bunker",VLOOKUP($G71,'Inflated Bid Prices After Tax'!$BF$121:$BM$221,7,FALSE),IF(AI$4="LFO Diesel",VLOOKUP($G71,'Inflated Bid Prices After Tax'!$BF$121:$BM$221,8,FALSE),0)))))))</f>
        <v>0</v>
      </c>
      <c r="AK71" s="591">
        <f>IF($G71=0,0,IF(AI$4="Hydro",HLOOKUP(AI$4,'Inflated Bid Prices After Tax'!$B$224:$I$232,9,FALSE),IF(AI$4="Solar",HLOOKUP(AI$4,'Inflated Bid Prices After Tax'!$B$224:$I$232,9,FALSE),IF(AI$4="Biomass",HLOOKUP(AI$4,'Inflated Bid Prices After Tax'!$B$224:$I$232,9,FALSE),IF(AI$4="Biodiesel",HLOOKUP(AI$4,'Inflated Bid Prices After Tax'!$B$224:$I$232,9,FALSE),IF(AI$4="LNG",HLOOKUP(AI$4,'Inflated Bid Prices After Tax'!$B$224:$I$232,9,FALSE),IF(AI$4="Bunker",HLOOKUP(AI$4,'Inflated Bid Prices After Tax'!$B$224:$I$232,9,FALSE),IF(AI$4="LFO Diesel",HLOOKUP(AI$4,'Inflated Bid Prices After Tax'!$B$224:$I$232,9,FALSE),0))))))))</f>
        <v>0</v>
      </c>
      <c r="AL71" s="591">
        <f>IF($G71=0,0,IF(AI$4="Hydro",HLOOKUP(AI$4,'Inflated Bid Prices After Tax'!$B$234:$I$240,7,FALSE),IF(AI$4="Solar",HLOOKUP(AI$4,'Inflated Bid Prices After Tax'!$B$234:$I$240,7,FALSE),IF(AI$4="Biomass",HLOOKUP(AI$4,'Inflated Bid Prices After Tax'!$B$234:$I$240,7,FALSE),IF(AI$4="Biodiesel",HLOOKUP(AI$4,'Inflated Bid Prices After Tax'!$B$234:$I$240,7,FALSE),IF(AI$4="LNG",HLOOKUP(AI$4,'Inflated Bid Prices After Tax'!$B$234:$I$240,7,FALSE),IF(AI$4="Bunker",HLOOKUP(AI$4,'Inflated Bid Prices After Tax'!$B$234:$I$240,7,FALSE),IF(AI$4="LFO Diesel",HLOOKUP(AI$4,'Inflated Bid Prices After Tax'!$B$234:$I$240,7,FALSE),0))))))))</f>
        <v>0</v>
      </c>
      <c r="AM71" s="592">
        <f t="shared" si="41"/>
        <v>0</v>
      </c>
      <c r="AN71" s="139"/>
      <c r="AO71" s="598">
        <f>IF(AO$4="Hydro",VLOOKUP($H71,'Inflated Bid Prices After Tax'!$BF$15:$BM$115,2,FALSE),IF(AO$4="Solar",VLOOKUP($H71,'Inflated Bid Prices After Tax'!$BF$15:$BM$115,3,FALSE),IF(AO$4="Biomass",VLOOKUP($H71,'Inflated Bid Prices After Tax'!$BF$15:$BM$115,4,FALSE),IF(AO$4="Biodiesel",VLOOKUP($H71,'Inflated Bid Prices After Tax'!$BF$15:$BM$115,5,FALSE),IF(AO$4="LNG",VLOOKUP($H71,'Inflated Bid Prices After Tax'!$BF$15:$BM$115,6,FALSE),IF(AO$4="Bunker",VLOOKUP($H71,'Inflated Bid Prices After Tax'!$BF$15:$BM$115,7,FALSE),IF(AO$4="LFO Diesel",VLOOKUP($H71,'Inflated Bid Prices After Tax'!$BF$15:$BM$115,8,FALSE),0)))))))</f>
        <v>0</v>
      </c>
      <c r="AP71" s="309">
        <f>IF(AO$4="Hydro",VLOOKUP($H71,'Inflated Bid Prices After Tax'!$BF$121:$BM$221,2,FALSE),IF(AO$4="Solar",VLOOKUP($H71,'Inflated Bid Prices After Tax'!$BF$121:$BM$221,3,FALSE),IF(AO$4="Biomass",VLOOKUP($H71,'Inflated Bid Prices After Tax'!$BF$121:$BM$221,4,FALSE),IF(AO$4="Biodiesel",VLOOKUP($H71,'Inflated Bid Prices After Tax'!$BF$121:$BM$221,5,FALSE),IF(AO$4="LNG",VLOOKUP($H71,'Inflated Bid Prices After Tax'!$BF$121:$BM$221,6,FALSE),IF(AO$4="Bunker",VLOOKUP($H71,'Inflated Bid Prices After Tax'!$BF$121:$BM$221,7,FALSE),IF(AO$4="LFO Diesel",VLOOKUP($H71,'Inflated Bid Prices After Tax'!$BF$121:$BM$221,8,FALSE),0)))))))</f>
        <v>0</v>
      </c>
      <c r="AQ71" s="309">
        <f>IF($H71=0,0,IF(AO$4="Hydro",HLOOKUP(AO$4,'Inflated Bid Prices After Tax'!$B$224:$I$232,9,FALSE),IF(AO$4="Solar",HLOOKUP(AO$4,'Inflated Bid Prices After Tax'!$B$224:$I$232,9,FALSE),IF(AO$4="Biomass",HLOOKUP(AO$4,'Inflated Bid Prices After Tax'!$B$224:$I$232,9,FALSE),IF(AO$4="Biodiesel",HLOOKUP(AO$4,'Inflated Bid Prices After Tax'!$B$224:$I$232,9,FALSE),IF(AO$4="LNG",HLOOKUP(AO$4,'Inflated Bid Prices After Tax'!$B$224:$I$232,9,FALSE),IF(AO$4="Bunker",HLOOKUP(AO$4,'Inflated Bid Prices After Tax'!$B$224:$I$232,9,FALSE),IF(AO$4="LFO Diesel",HLOOKUP(AO$4,'Inflated Bid Prices After Tax'!$B$224:$I$232,9,FALSE),0))))))))</f>
        <v>0</v>
      </c>
      <c r="AR71" s="309">
        <f>IF($H71=0,0,IF(AO$4="Hydro",HLOOKUP(AO$4,'Inflated Bid Prices After Tax'!$B$234:$I$240,7,FALSE),IF(AO$4="Solar",HLOOKUP(AO$4,'Inflated Bid Prices After Tax'!$B$234:$I$240,7,FALSE),IF(AO$4="Biomass",HLOOKUP(AO$4,'Inflated Bid Prices After Tax'!$B$234:$I$240,7,FALSE),IF(AO$4="Biodiesel",HLOOKUP(AO$4,'Inflated Bid Prices After Tax'!$B$234:$I$240,7,FALSE),IF(AO$4="LNG",HLOOKUP(AO$4,'Inflated Bid Prices After Tax'!$B$234:$I$240,7,FALSE),IF(AO$4="Bunker",HLOOKUP(AO$4,'Inflated Bid Prices After Tax'!$B$234:$I$240,7,FALSE),IF(AO$4="LFO Diesel",HLOOKUP(AO$4,'Inflated Bid Prices After Tax'!$B$234:$I$240,7,FALSE),0))))))))</f>
        <v>0</v>
      </c>
      <c r="AS71" s="298">
        <f t="shared" si="42"/>
        <v>0</v>
      </c>
      <c r="AT71" s="139"/>
      <c r="AU71" s="606">
        <f>IF(AU$4="Hydro",VLOOKUP($I71,'Inflated Bid Prices After Tax'!$BF$15:$BM$115,2,FALSE),IF(AU$4="Solar",VLOOKUP($I71,'Inflated Bid Prices After Tax'!$BF$15:$BM$115,3,FALSE),IF(AU$4="Biomass",VLOOKUP($I71,'Inflated Bid Prices After Tax'!$BF$15:$BM$115,4,FALSE),IF(AU$4="Biodiesel",VLOOKUP($I71,'Inflated Bid Prices After Tax'!$BF$15:$BM$115,5,FALSE),IF(AU$4="LNG",VLOOKUP($I71,'Inflated Bid Prices After Tax'!$BF$15:$BM$115,6,FALSE),IF(AU$4="Bunker",VLOOKUP($I71,'Inflated Bid Prices After Tax'!$BF$15:$BM$115,7,FALSE),IF(AU$4="LFO Diesel",VLOOKUP($I71,'Inflated Bid Prices After Tax'!$BF$15:$BM$115,8,FALSE),0)))))))</f>
        <v>0</v>
      </c>
      <c r="AV71" s="607">
        <f>IF(AU$4="Hydro",VLOOKUP($I71,'Inflated Bid Prices After Tax'!$BF$121:$BM$221,2,FALSE),IF(AU$4="Solar",VLOOKUP($I71,'Inflated Bid Prices After Tax'!$BF$121:$BM$221,3,FALSE),IF(AU$4="Biomass",VLOOKUP($I71,'Inflated Bid Prices After Tax'!$BF$121:$BM$221,4,FALSE),IF(AU$4="Biodiesel",VLOOKUP($I71,'Inflated Bid Prices After Tax'!$BF$121:$BM$221,5,FALSE),IF(AU$4="LNG",VLOOKUP($I71,'Inflated Bid Prices After Tax'!$BF$121:$BM$221,6,FALSE),IF(AU$4="Bunker",VLOOKUP($I71,'Inflated Bid Prices After Tax'!$BF$121:$BM$221,7,FALSE),IF(AU$4="LFO Diesel",VLOOKUP($I71,'Inflated Bid Prices After Tax'!$BF$121:$BM$221,8,FALSE),0)))))))</f>
        <v>0</v>
      </c>
      <c r="AW71" s="607">
        <f>IF($I71=0,0,IF(AU$4="Hydro",HLOOKUP(AU$4,'Inflated Bid Prices After Tax'!$B$224:$I$232,9,FALSE),IF(AU$4="Solar",HLOOKUP(AU$4,'Inflated Bid Prices After Tax'!$B$224:$I$232,9,FALSE),IF(AU$4="Biomass",HLOOKUP(AU$4,'Inflated Bid Prices After Tax'!$B$224:$I$232,9,FALSE),IF(AU$4="Biodiesel",HLOOKUP(AU$4,'Inflated Bid Prices After Tax'!$B$224:$I$232,9,FALSE),IF(AU$4="LNG",HLOOKUP(AU$4,'Inflated Bid Prices After Tax'!$B$224:$I$232,9,FALSE),IF(AU$4="Bunker",HLOOKUP(AU$4,'Inflated Bid Prices After Tax'!$B$224:$I$232,9,FALSE),IF(AU$4="LFO Diesel",HLOOKUP(AU$4,'Inflated Bid Prices After Tax'!$B$224:$I$232,9,FALSE),0))))))))</f>
        <v>0</v>
      </c>
      <c r="AX71" s="607">
        <f>IF($I71=0,0,IF(AU$4="Hydro",HLOOKUP(AU$4,'Inflated Bid Prices After Tax'!$B$234:$I$240,7,FALSE),IF(AU$4="Solar",HLOOKUP(AU$4,'Inflated Bid Prices After Tax'!$B$234:$I$240,7,FALSE),IF(AU$4="Biomass",HLOOKUP(AU$4,'Inflated Bid Prices After Tax'!$B$234:$I$240,7,FALSE),IF(AU$4="Biodiesel",HLOOKUP(AU$4,'Inflated Bid Prices After Tax'!$B$234:$I$240,7,FALSE),IF(AU$4="LNG",HLOOKUP(AU$4,'Inflated Bid Prices After Tax'!$B$234:$I$240,7,FALSE),IF(AU$4="Bunker",HLOOKUP(AU$4,'Inflated Bid Prices After Tax'!$B$234:$I$240,7,FALSE),IF(AU$4="LFO Diesel",HLOOKUP(AU$4,'Inflated Bid Prices After Tax'!$B$234:$I$240,7,FALSE),0))))))))</f>
        <v>0</v>
      </c>
      <c r="AY71" s="608">
        <f t="shared" si="43"/>
        <v>0</v>
      </c>
      <c r="AZ71" s="139"/>
      <c r="BA71" s="106"/>
      <c r="BB71" s="648" t="s">
        <v>44</v>
      </c>
      <c r="BC71" s="660">
        <f>IF(C71=0,O71,O71*'Available Energy and Dispatch'!N85*1000)</f>
        <v>0</v>
      </c>
      <c r="BD71" s="660">
        <f>IF(D71=0,U71,U71*'Available Energy and Dispatch'!O85*1000)</f>
        <v>0</v>
      </c>
      <c r="BE71" s="660">
        <f>IF(E71=0,AA71,AA71*'Available Energy and Dispatch'!P85*1000)</f>
        <v>0</v>
      </c>
      <c r="BF71" s="660">
        <f>IF(F71=0,AG71,AG71*'Available Energy and Dispatch'!Q85*1000)</f>
        <v>0</v>
      </c>
      <c r="BG71" s="660">
        <f>IF(G71=0,AM71,AM71*'Available Energy and Dispatch'!R85*1000)</f>
        <v>0</v>
      </c>
      <c r="BH71" s="660">
        <f>IF(H71=0,AS71,AS71*'Available Energy and Dispatch'!S85*1000)</f>
        <v>0</v>
      </c>
      <c r="BI71" s="660">
        <f>IF(I71=0,AY71,AY71*'Available Energy and Dispatch'!T85*1000)</f>
        <v>0</v>
      </c>
      <c r="BJ71" s="666">
        <f t="shared" si="36"/>
        <v>0</v>
      </c>
      <c r="BK71" s="655"/>
    </row>
    <row r="72" spans="2:63" x14ac:dyDescent="0.25">
      <c r="B72" s="530" t="s">
        <v>45</v>
      </c>
      <c r="C72" s="523">
        <f>ROUND(IFERROR(('Available Energy and Dispatch'!N86/((IF(C$5="Solar",(SUMIFS('Dependable Capacity'!$F$9:$F$14,'Dependable Capacity'!$C$9:$C$14,$B$64)*'Available Energy and Dispatch'!$C86),HLOOKUP(C$5,'Dependable Capacity'!$I$3:$P$9,7,FALSE)*'Available Energy and Dispatch'!$C86))))/C$6,0),2)</f>
        <v>0</v>
      </c>
      <c r="D72" s="523">
        <f>ROUND(IFERROR(('Available Energy and Dispatch'!O86/((IF(D$5="Solar",(SUMIFS('Dependable Capacity'!$F$9:$F$14,'Dependable Capacity'!$C$9:$C$14,$B$64)*'Available Energy and Dispatch'!$C86),HLOOKUP(D$5,'Dependable Capacity'!$I$3:$P$9,7,FALSE)*'Available Energy and Dispatch'!$C86))))/D$6,0),2)</f>
        <v>0</v>
      </c>
      <c r="E72" s="523">
        <f>ROUND(IFERROR(('Available Energy and Dispatch'!P86/((IF(E$5="Solar",(SUMIFS('Dependable Capacity'!$F$9:$F$14,'Dependable Capacity'!$C$9:$C$14,$B$64)*'Available Energy and Dispatch'!$C86),HLOOKUP(E$5,'Dependable Capacity'!$I$3:$P$9,7,FALSE)*'Available Energy and Dispatch'!$C86))))/E$6,0),2)</f>
        <v>0</v>
      </c>
      <c r="F72" s="523">
        <f>ROUND(IFERROR(('Available Energy and Dispatch'!Q86/((IF(F$5="Solar",(SUMIFS('Dependable Capacity'!$F$9:$F$14,'Dependable Capacity'!$C$9:$C$14,$B$64)*'Available Energy and Dispatch'!$C86),HLOOKUP(F$5,'Dependable Capacity'!$I$3:$P$9,7,FALSE)*'Available Energy and Dispatch'!$C86))))/F$6,0),2)</f>
        <v>0</v>
      </c>
      <c r="G72" s="523">
        <f>ROUND(IFERROR(('Available Energy and Dispatch'!R86/((IF(G$5="Solar",(SUMIFS('Dependable Capacity'!$F$9:$F$14,'Dependable Capacity'!$C$9:$C$14,$B$64)*'Available Energy and Dispatch'!$C86),HLOOKUP(G$5,'Dependable Capacity'!$I$3:$P$9,7,FALSE)*'Available Energy and Dispatch'!$C86))))/G$6,0),2)</f>
        <v>0</v>
      </c>
      <c r="H72" s="523">
        <f>ROUND(IFERROR(('Available Energy and Dispatch'!S86/((IF(H$5="Solar",(SUMIFS('Dependable Capacity'!$F$9:$F$14,'Dependable Capacity'!$C$9:$C$14,$B$64)*'Available Energy and Dispatch'!$C86),HLOOKUP(H$5,'Dependable Capacity'!$I$3:$P$9,7,FALSE)*'Available Energy and Dispatch'!$C86))))/H$6,0),2)</f>
        <v>0</v>
      </c>
      <c r="I72" s="524">
        <f>ROUND(IFERROR(('Available Energy and Dispatch'!T86/((IF(I$5="Solar",(SUMIFS('Dependable Capacity'!$F$9:$F$14,'Dependable Capacity'!$C$9:$C$14,$B$64)*'Available Energy and Dispatch'!$C86),HLOOKUP(I$5,'Dependable Capacity'!$I$3:$P$9,7,FALSE)*'Available Energy and Dispatch'!$C86))))/I$6,0),2)</f>
        <v>0</v>
      </c>
      <c r="J72" s="106"/>
      <c r="K72" s="542">
        <f>IF(K$4="Hydro",VLOOKUP($C72,'Inflated Bid Prices After Tax'!$BF$15:$BM$115,2,FALSE),IF(K$4="Solar",VLOOKUP($C72,'Inflated Bid Prices After Tax'!$BF$15:$BM$115,3,FALSE),IF(K$4="Biomass",VLOOKUP($C72,'Inflated Bid Prices After Tax'!$BF$15:$BM$115,4,FALSE),IF(K$4="Biodiesel",VLOOKUP($C72,'Inflated Bid Prices After Tax'!$BF$15:$BM$115,5,FALSE),IF(K$4="LNG",VLOOKUP($C72,'Inflated Bid Prices After Tax'!$BF$15:$BM$115,6,FALSE),IF(K$4="Bunker",VLOOKUP($C72,'Inflated Bid Prices After Tax'!$BF$15:$BM$115,7,FALSE),IF(K$4="LFO Diesel",VLOOKUP($C72,'Inflated Bid Prices After Tax'!$BF$15:$BM$115,8,FALSE),0)))))))</f>
        <v>0</v>
      </c>
      <c r="L72" s="543">
        <f>IF(K$4="Hydro",VLOOKUP($C72,'Inflated Bid Prices After Tax'!$BF$121:$BM$221,2,FALSE),IF(K$4="Solar",VLOOKUP($C72,'Inflated Bid Prices After Tax'!$BF$121:$BM$221,3,FALSE),IF(K$4="Biomass",VLOOKUP($C72,'Inflated Bid Prices After Tax'!$BF$121:$BM$221,4,FALSE),IF(K$4="Biodiesel",VLOOKUP($C72,'Inflated Bid Prices After Tax'!$BF$121:$BM$221,5,FALSE),IF(K$4="LNG",VLOOKUP($C72,'Inflated Bid Prices After Tax'!$BF$121:$BM$221,6,FALSE),IF(K$4="Bunker",VLOOKUP($C72,'Inflated Bid Prices After Tax'!$BF$121:$BM$221,7,FALSE),IF(K$4="LFO Diesel",VLOOKUP($C72,'Inflated Bid Prices After Tax'!$BF$121:$BM$221,8,FALSE),0)))))))</f>
        <v>0</v>
      </c>
      <c r="M72" s="543">
        <f>IF($C72=0,0,IF(K$4="Hydro",HLOOKUP(K$4,'Inflated Bid Prices After Tax'!$B$224:$I$232,9,FALSE),IF(K$4="Solar",HLOOKUP(K$4,'Inflated Bid Prices After Tax'!$B$224:$I$232,9,FALSE),IF(K$4="Biomass",HLOOKUP(K$4,'Inflated Bid Prices After Tax'!$B$224:$I$232,9,FALSE),IF(K$4="Biodiesel",HLOOKUP(K$4,'Inflated Bid Prices After Tax'!$B$224:$I$232,9,FALSE),IF(K$4="LNG",HLOOKUP(K$4,'Inflated Bid Prices After Tax'!$B$224:$I$232,9,FALSE),IF(K$4="Bunker",HLOOKUP(K$4,'Inflated Bid Prices After Tax'!$B$224:$I$232,9,FALSE),IF(K$4="LFO Diesel",HLOOKUP(K$4,'Inflated Bid Prices After Tax'!$B$224:$I$232,9,FALSE),0))))))))</f>
        <v>0</v>
      </c>
      <c r="N72" s="543">
        <f>IF($C72=0,0,IF(K$4="Hydro",HLOOKUP(K$4,'Inflated Bid Prices After Tax'!$B$234:$I$240,7,FALSE),IF(K$4="Solar",HLOOKUP(K$4,'Inflated Bid Prices After Tax'!$B$234:$I$240,7,FALSE),IF(K$4="Biomass",HLOOKUP(K$4,'Inflated Bid Prices After Tax'!$B$234:$I$240,7,FALSE),IF(K$4="Biodiesel",HLOOKUP(K$4,'Inflated Bid Prices After Tax'!$B$234:$I$240,7,FALSE),IF(K$4="LNG",HLOOKUP(K$4,'Inflated Bid Prices After Tax'!$B$234:$I$240,7,FALSE),IF(K$4="Bunker",HLOOKUP(K$4,'Inflated Bid Prices After Tax'!$B$234:$I$240,7,FALSE),IF(K$4="LFO Diesel",HLOOKUP(K$4,'Inflated Bid Prices After Tax'!$B$234:$I$240,7,FALSE),0))))))))</f>
        <v>0</v>
      </c>
      <c r="O72" s="544">
        <f t="shared" si="37"/>
        <v>0</v>
      </c>
      <c r="P72" s="139"/>
      <c r="Q72" s="606">
        <f>IF(Q$4="Hydro",VLOOKUP($D72,'Inflated Bid Prices After Tax'!$BF$15:$BM$115,2,FALSE),IF(Q$4="Solar",VLOOKUP($D72,'Inflated Bid Prices After Tax'!$BF$15:$BM$115,3,FALSE),IF(Q$4="Biomass",VLOOKUP($D72,'Inflated Bid Prices After Tax'!$BF$15:$BM$115,4,FALSE),IF(Q$4="Biodiesel",VLOOKUP($D72,'Inflated Bid Prices After Tax'!$BF$15:$BM$115,5,FALSE),IF(Q$4="LNG",VLOOKUP($D72,'Inflated Bid Prices After Tax'!$BF$15:$BM$115,6,FALSE),IF(Q$4="Bunker",VLOOKUP($D72,'Inflated Bid Prices After Tax'!$BF$15:$BM$115,7,FALSE),IF(Q$4="LFO Diesel",VLOOKUP($D72,'Inflated Bid Prices After Tax'!$BF$15:$BM$115,8,FALSE),0)))))))</f>
        <v>0</v>
      </c>
      <c r="R72" s="607">
        <f>IF(Q$4="Hydro",VLOOKUP($D72,'Inflated Bid Prices After Tax'!$BF$121:$BM$221,2,FALSE),IF(Q$4="Solar",VLOOKUP($D72,'Inflated Bid Prices After Tax'!$BF$121:$BM$221,3,FALSE),IF(Q$4="Biomass",VLOOKUP($D72,'Inflated Bid Prices After Tax'!$BF$121:$BM$221,4,FALSE),IF(Q$4="Biodiesel",VLOOKUP($D72,'Inflated Bid Prices After Tax'!$BF$121:$BM$221,5,FALSE),IF(Q$4="LNG",VLOOKUP($D72,'Inflated Bid Prices After Tax'!$BF$121:$BM$221,6,FALSE),IF(Q$4="Bunker",VLOOKUP($D72,'Inflated Bid Prices After Tax'!$BF$121:$BM$221,7,FALSE),IF(Q$4="LFO Diesel",VLOOKUP($D72,'Inflated Bid Prices After Tax'!$BF$121:$BM$221,8,FALSE),0)))))))</f>
        <v>0</v>
      </c>
      <c r="S72" s="607">
        <f>IF($D72=0,0,IF(Q$4="Hydro",HLOOKUP(Q$4,'Inflated Bid Prices After Tax'!$B$224:$I$232,9,FALSE),IF(Q$4="Solar",HLOOKUP(Q$4,'Inflated Bid Prices After Tax'!$B$224:$I$232,9,FALSE),IF(Q$4="Biomass",HLOOKUP(Q$4,'Inflated Bid Prices After Tax'!$B$224:$I$232,9,FALSE),IF(Q$4="Biodiesel",HLOOKUP(Q$4,'Inflated Bid Prices After Tax'!$B$224:$I$232,9,FALSE),IF(Q$4="LNG",HLOOKUP(Q$4,'Inflated Bid Prices After Tax'!$B$224:$I$232,9,FALSE),IF(Q$4="Bunker",HLOOKUP(Q$4,'Inflated Bid Prices After Tax'!$B$224:$I$232,9,FALSE),IF(Q$4="LFO Diesel",HLOOKUP(Q$4,'Inflated Bid Prices After Tax'!$B$224:$I$232,9,FALSE),0))))))))</f>
        <v>0</v>
      </c>
      <c r="T72" s="607">
        <f>IF($D72=0,0,IF(Q$4="Hydro",HLOOKUP(Q$4,'Inflated Bid Prices After Tax'!$B$234:$I$240,7,FALSE),IF(Q$4="Solar",HLOOKUP(Q$4,'Inflated Bid Prices After Tax'!$B$234:$I$240,7,FALSE),IF(Q$4="Biomass",HLOOKUP(Q$4,'Inflated Bid Prices After Tax'!$B$234:$I$240,7,FALSE),IF(Q$4="Biodiesel",HLOOKUP(Q$4,'Inflated Bid Prices After Tax'!$B$234:$I$240,7,FALSE),IF(Q$4="LNG",HLOOKUP(Q$4,'Inflated Bid Prices After Tax'!$B$234:$I$240,7,FALSE),IF(Q$4="Bunker",HLOOKUP(Q$4,'Inflated Bid Prices After Tax'!$B$234:$I$240,7,FALSE),IF(Q$4="LFO Diesel",HLOOKUP(Q$4,'Inflated Bid Prices After Tax'!$B$234:$I$240,7,FALSE),0))))))))</f>
        <v>0</v>
      </c>
      <c r="U72" s="608">
        <f t="shared" si="38"/>
        <v>0</v>
      </c>
      <c r="V72" s="139"/>
      <c r="W72" s="566">
        <f>IF(W$4="Hydro",VLOOKUP($E72,'Inflated Bid Prices After Tax'!$BF$15:$BM$115,2,FALSE),IF(W$4="Solar",VLOOKUP($E72,'Inflated Bid Prices After Tax'!$BF$15:$BM$115,3,FALSE),IF(W$4="Biomass",VLOOKUP($E72,'Inflated Bid Prices After Tax'!$BF$15:$BM$115,4,FALSE),IF(W$4="Biodiesel",VLOOKUP($E72,'Inflated Bid Prices After Tax'!$BF$15:$BM$115,5,FALSE),IF(W$4="LNG",VLOOKUP($E72,'Inflated Bid Prices After Tax'!$BF$15:$BM$115,6,FALSE),IF(W$4="Bunker",VLOOKUP($E72,'Inflated Bid Prices After Tax'!$BF$15:$BM$115,7,FALSE),IF(W$4="LFO Diesel",VLOOKUP($E72,'Inflated Bid Prices After Tax'!$BF$15:$BM$115,8,FALSE),0)))))))</f>
        <v>0</v>
      </c>
      <c r="X72" s="567">
        <f>IF(W$4="Hydro",VLOOKUP($E72,'Inflated Bid Prices After Tax'!$BF$121:$BM$221,2,FALSE),IF(W$4="Solar",VLOOKUP($E72,'Inflated Bid Prices After Tax'!$BF$121:$BM$221,3,FALSE),IF(W$4="Biomass",VLOOKUP($E72,'Inflated Bid Prices After Tax'!$BF$121:$BM$221,4,FALSE),IF(W$4="Biodiesel",VLOOKUP($E72,'Inflated Bid Prices After Tax'!$BF$121:$BM$221,5,FALSE),IF(W$4="LNG",VLOOKUP($E72,'Inflated Bid Prices After Tax'!$BF$121:$BM$221,6,FALSE),IF(W$4="Bunker",VLOOKUP($E72,'Inflated Bid Prices After Tax'!$BF$121:$BM$221,7,FALSE),IF(W$4="LFO Diesel",VLOOKUP($E72,'Inflated Bid Prices After Tax'!$BF$121:$BM$221,8,FALSE),0)))))))</f>
        <v>0</v>
      </c>
      <c r="Y72" s="567">
        <f>IF($E72=0,0,IF(W$4="Hydro",HLOOKUP(W$4,'Inflated Bid Prices After Tax'!$B$224:$I$232,9,FALSE),IF(W$4="Solar",HLOOKUP(W$4,'Inflated Bid Prices After Tax'!$B$224:$I$232,9,FALSE),IF(W$4="Biomass",HLOOKUP(W$4,'Inflated Bid Prices After Tax'!$B$224:$I$232,9,FALSE),IF(W$4="Biodiesel",HLOOKUP(W$4,'Inflated Bid Prices After Tax'!$B$224:$I$232,9,FALSE),IF(W$4="LNG",HLOOKUP(W$4,'Inflated Bid Prices After Tax'!$B$224:$I$232,9,FALSE),IF(W$4="Bunker",HLOOKUP(W$4,'Inflated Bid Prices After Tax'!$B$224:$I$232,9,FALSE),IF(W$4="LFO Diesel",HLOOKUP(W$4,'Inflated Bid Prices After Tax'!$B$224:$I$232,9,FALSE),0))))))))</f>
        <v>0</v>
      </c>
      <c r="Z72" s="567">
        <f>IF($E72=0,0,IF(W$4="Hydro",HLOOKUP(W$4,'Inflated Bid Prices After Tax'!$B$234:$I$240,7,FALSE),IF(W$4="Solar",HLOOKUP(W$4,'Inflated Bid Prices After Tax'!$B$234:$I$240,7,FALSE),IF(W$4="Biomass",HLOOKUP(W$4,'Inflated Bid Prices After Tax'!$B$234:$I$240,7,FALSE),IF(W$4="Biodiesel",HLOOKUP(W$4,'Inflated Bid Prices After Tax'!$B$234:$I$240,7,FALSE),IF(W$4="LNG",HLOOKUP(W$4,'Inflated Bid Prices After Tax'!$B$234:$I$240,7,FALSE),IF(W$4="Bunker",HLOOKUP(W$4,'Inflated Bid Prices After Tax'!$B$234:$I$240,7,FALSE),IF(W$4="LFO Diesel",HLOOKUP(W$4,'Inflated Bid Prices After Tax'!$B$234:$I$240,7,FALSE),0))))))))</f>
        <v>0</v>
      </c>
      <c r="AA72" s="568">
        <f t="shared" si="39"/>
        <v>0</v>
      </c>
      <c r="AB72" s="139"/>
      <c r="AC72" s="686">
        <f>IF(AC$4="Hydro",VLOOKUP($F72,'Inflated Bid Prices After Tax'!$BF$15:$BM$115,2,FALSE),IF(AC$4="Solar",VLOOKUP($F72,'Inflated Bid Prices After Tax'!$BF$15:$BM$115,3,FALSE),IF(AC$4="Biomass",VLOOKUP($F72,'Inflated Bid Prices After Tax'!$BF$15:$BM$115,4,FALSE),IF(AC$4="Biodiesel",VLOOKUP($F72,'Inflated Bid Prices After Tax'!$BF$15:$BM$115,5,FALSE),IF(AC$4="LNG",VLOOKUP($F72,'Inflated Bid Prices After Tax'!$BF$15:$BM$115,6,FALSE),IF(AC$4="Bunker",VLOOKUP($F72,'Inflated Bid Prices After Tax'!$BF$15:$BM$115,7,FALSE),IF(AC$4="LFO Diesel",VLOOKUP($F72,'Inflated Bid Prices After Tax'!$BF$15:$BM$115,8,FALSE),0)))))))</f>
        <v>0</v>
      </c>
      <c r="AD72" s="687">
        <f>IF(AC$4="Hydro",VLOOKUP($F72,'Inflated Bid Prices After Tax'!$BF$121:$BM$221,2,FALSE),IF(AC$4="Solar",VLOOKUP($F72,'Inflated Bid Prices After Tax'!$BF$121:$BM$221,3,FALSE),IF(AC$4="Biomass",VLOOKUP($F72,'Inflated Bid Prices After Tax'!$BF$121:$BM$221,4,FALSE),IF(AC$4="Biodiesel",VLOOKUP($F72,'Inflated Bid Prices After Tax'!$BF$121:$BM$221,5,FALSE),IF(AC$4="LNG",VLOOKUP($F72,'Inflated Bid Prices After Tax'!$BF$121:$BM$221,6,FALSE),IF(AC$4="Bunker",VLOOKUP($F72,'Inflated Bid Prices After Tax'!$BF$121:$BM$221,7,FALSE),IF(AC$4="LFO Diesel",VLOOKUP($F72,'Inflated Bid Prices After Tax'!$BF$121:$BM$221,8,FALSE),0)))))))</f>
        <v>0</v>
      </c>
      <c r="AE72" s="687">
        <f>IF($F72=0,0,IF(AC$4="Hydro",HLOOKUP(AC$4,'Inflated Bid Prices After Tax'!$B$224:$I$232,9,FALSE),IF(AC$4="Solar",HLOOKUP(AC$4,'Inflated Bid Prices After Tax'!$B$224:$I$232,9,FALSE),IF(AC$4="Biomass",HLOOKUP(AC$4,'Inflated Bid Prices After Tax'!$B$224:$I$232,9,FALSE),IF(AC$4="Biodiesel",HLOOKUP(AC$4,'Inflated Bid Prices After Tax'!$B$224:$I$232,9,FALSE),IF(AC$4="LNG",HLOOKUP(AC$4,'Inflated Bid Prices After Tax'!$B$224:$I$232,9,FALSE),IF(AC$4="Bunker",HLOOKUP(AC$4,'Inflated Bid Prices After Tax'!$B$224:$I$232,9,FALSE),IF(AC$4="LFO Diesel",HLOOKUP(AC$4,'Inflated Bid Prices After Tax'!$B$224:$I$232,9,FALSE),0))))))))</f>
        <v>0</v>
      </c>
      <c r="AF72" s="687">
        <f>IF($F72=0,0,IF(AC$4="Hydro",HLOOKUP(AC$4,'Inflated Bid Prices After Tax'!$B$234:$I$240,7,FALSE),IF(AC$4="Solar",HLOOKUP(AC$4,'Inflated Bid Prices After Tax'!$B$234:$I$240,7,FALSE),IF(AC$4="Biomass",HLOOKUP(AC$4,'Inflated Bid Prices After Tax'!$B$234:$I$240,7,FALSE),IF(AC$4="Biodiesel",HLOOKUP(AC$4,'Inflated Bid Prices After Tax'!$B$234:$I$240,7,FALSE),IF(AC$4="LNG",HLOOKUP(AC$4,'Inflated Bid Prices After Tax'!$B$234:$I$240,7,FALSE),IF(AC$4="Bunker",HLOOKUP(AC$4,'Inflated Bid Prices After Tax'!$B$234:$I$240,7,FALSE),IF(AC$4="LFO Diesel",HLOOKUP(AC$4,'Inflated Bid Prices After Tax'!$B$234:$I$240,7,FALSE),0))))))))</f>
        <v>0</v>
      </c>
      <c r="AG72" s="688">
        <f t="shared" si="40"/>
        <v>0</v>
      </c>
      <c r="AH72" s="139"/>
      <c r="AI72" s="590">
        <f>IF(AI$4="Hydro",VLOOKUP($G72,'Inflated Bid Prices After Tax'!$BF$15:$BM$115,2,FALSE),IF(AI$4="Solar",VLOOKUP($G72,'Inflated Bid Prices After Tax'!$BF$15:$BM$115,3,FALSE),IF(AI$4="Biomass",VLOOKUP($G72,'Inflated Bid Prices After Tax'!$BF$15:$BM$115,4,FALSE),IF(AI$4="Biodiesel",VLOOKUP($G72,'Inflated Bid Prices After Tax'!$BF$15:$BM$115,5,FALSE),IF(AI$4="LNG",VLOOKUP($G72,'Inflated Bid Prices After Tax'!$BF$15:$BM$115,6,FALSE),IF(AI$4="Bunker",VLOOKUP($G72,'Inflated Bid Prices After Tax'!$BF$15:$BM$115,7,FALSE),IF(AI$4="LFO Diesel",VLOOKUP($G72,'Inflated Bid Prices After Tax'!$BF$15:$BM$115,8,FALSE),0)))))))</f>
        <v>0</v>
      </c>
      <c r="AJ72" s="591">
        <f>IF(AI$4="Hydro",VLOOKUP($G72,'Inflated Bid Prices After Tax'!$BF$121:$BM$221,2,FALSE),IF(AI$4="Solar",VLOOKUP($G72,'Inflated Bid Prices After Tax'!$BF$121:$BM$221,3,FALSE),IF(AI$4="Biomass",VLOOKUP($G72,'Inflated Bid Prices After Tax'!$BF$121:$BM$221,4,FALSE),IF(AI$4="Biodiesel",VLOOKUP($G72,'Inflated Bid Prices After Tax'!$BF$121:$BM$221,5,FALSE),IF(AI$4="LNG",VLOOKUP($G72,'Inflated Bid Prices After Tax'!$BF$121:$BM$221,6,FALSE),IF(AI$4="Bunker",VLOOKUP($G72,'Inflated Bid Prices After Tax'!$BF$121:$BM$221,7,FALSE),IF(AI$4="LFO Diesel",VLOOKUP($G72,'Inflated Bid Prices After Tax'!$BF$121:$BM$221,8,FALSE),0)))))))</f>
        <v>0</v>
      </c>
      <c r="AK72" s="591">
        <f>IF($G72=0,0,IF(AI$4="Hydro",HLOOKUP(AI$4,'Inflated Bid Prices After Tax'!$B$224:$I$232,9,FALSE),IF(AI$4="Solar",HLOOKUP(AI$4,'Inflated Bid Prices After Tax'!$B$224:$I$232,9,FALSE),IF(AI$4="Biomass",HLOOKUP(AI$4,'Inflated Bid Prices After Tax'!$B$224:$I$232,9,FALSE),IF(AI$4="Biodiesel",HLOOKUP(AI$4,'Inflated Bid Prices After Tax'!$B$224:$I$232,9,FALSE),IF(AI$4="LNG",HLOOKUP(AI$4,'Inflated Bid Prices After Tax'!$B$224:$I$232,9,FALSE),IF(AI$4="Bunker",HLOOKUP(AI$4,'Inflated Bid Prices After Tax'!$B$224:$I$232,9,FALSE),IF(AI$4="LFO Diesel",HLOOKUP(AI$4,'Inflated Bid Prices After Tax'!$B$224:$I$232,9,FALSE),0))))))))</f>
        <v>0</v>
      </c>
      <c r="AL72" s="591">
        <f>IF($G72=0,0,IF(AI$4="Hydro",HLOOKUP(AI$4,'Inflated Bid Prices After Tax'!$B$234:$I$240,7,FALSE),IF(AI$4="Solar",HLOOKUP(AI$4,'Inflated Bid Prices After Tax'!$B$234:$I$240,7,FALSE),IF(AI$4="Biomass",HLOOKUP(AI$4,'Inflated Bid Prices After Tax'!$B$234:$I$240,7,FALSE),IF(AI$4="Biodiesel",HLOOKUP(AI$4,'Inflated Bid Prices After Tax'!$B$234:$I$240,7,FALSE),IF(AI$4="LNG",HLOOKUP(AI$4,'Inflated Bid Prices After Tax'!$B$234:$I$240,7,FALSE),IF(AI$4="Bunker",HLOOKUP(AI$4,'Inflated Bid Prices After Tax'!$B$234:$I$240,7,FALSE),IF(AI$4="LFO Diesel",HLOOKUP(AI$4,'Inflated Bid Prices After Tax'!$B$234:$I$240,7,FALSE),0))))))))</f>
        <v>0</v>
      </c>
      <c r="AM72" s="592">
        <f t="shared" si="41"/>
        <v>0</v>
      </c>
      <c r="AN72" s="139"/>
      <c r="AO72" s="598">
        <f>IF(AO$4="Hydro",VLOOKUP($H72,'Inflated Bid Prices After Tax'!$BF$15:$BM$115,2,FALSE),IF(AO$4="Solar",VLOOKUP($H72,'Inflated Bid Prices After Tax'!$BF$15:$BM$115,3,FALSE),IF(AO$4="Biomass",VLOOKUP($H72,'Inflated Bid Prices After Tax'!$BF$15:$BM$115,4,FALSE),IF(AO$4="Biodiesel",VLOOKUP($H72,'Inflated Bid Prices After Tax'!$BF$15:$BM$115,5,FALSE),IF(AO$4="LNG",VLOOKUP($H72,'Inflated Bid Prices After Tax'!$BF$15:$BM$115,6,FALSE),IF(AO$4="Bunker",VLOOKUP($H72,'Inflated Bid Prices After Tax'!$BF$15:$BM$115,7,FALSE),IF(AO$4="LFO Diesel",VLOOKUP($H72,'Inflated Bid Prices After Tax'!$BF$15:$BM$115,8,FALSE),0)))))))</f>
        <v>0</v>
      </c>
      <c r="AP72" s="309">
        <f>IF(AO$4="Hydro",VLOOKUP($H72,'Inflated Bid Prices After Tax'!$BF$121:$BM$221,2,FALSE),IF(AO$4="Solar",VLOOKUP($H72,'Inflated Bid Prices After Tax'!$BF$121:$BM$221,3,FALSE),IF(AO$4="Biomass",VLOOKUP($H72,'Inflated Bid Prices After Tax'!$BF$121:$BM$221,4,FALSE),IF(AO$4="Biodiesel",VLOOKUP($H72,'Inflated Bid Prices After Tax'!$BF$121:$BM$221,5,FALSE),IF(AO$4="LNG",VLOOKUP($H72,'Inflated Bid Prices After Tax'!$BF$121:$BM$221,6,FALSE),IF(AO$4="Bunker",VLOOKUP($H72,'Inflated Bid Prices After Tax'!$BF$121:$BM$221,7,FALSE),IF(AO$4="LFO Diesel",VLOOKUP($H72,'Inflated Bid Prices After Tax'!$BF$121:$BM$221,8,FALSE),0)))))))</f>
        <v>0</v>
      </c>
      <c r="AQ72" s="309">
        <f>IF($H72=0,0,IF(AO$4="Hydro",HLOOKUP(AO$4,'Inflated Bid Prices After Tax'!$B$224:$I$232,9,FALSE),IF(AO$4="Solar",HLOOKUP(AO$4,'Inflated Bid Prices After Tax'!$B$224:$I$232,9,FALSE),IF(AO$4="Biomass",HLOOKUP(AO$4,'Inflated Bid Prices After Tax'!$B$224:$I$232,9,FALSE),IF(AO$4="Biodiesel",HLOOKUP(AO$4,'Inflated Bid Prices After Tax'!$B$224:$I$232,9,FALSE),IF(AO$4="LNG",HLOOKUP(AO$4,'Inflated Bid Prices After Tax'!$B$224:$I$232,9,FALSE),IF(AO$4="Bunker",HLOOKUP(AO$4,'Inflated Bid Prices After Tax'!$B$224:$I$232,9,FALSE),IF(AO$4="LFO Diesel",HLOOKUP(AO$4,'Inflated Bid Prices After Tax'!$B$224:$I$232,9,FALSE),0))))))))</f>
        <v>0</v>
      </c>
      <c r="AR72" s="309">
        <f>IF($H72=0,0,IF(AO$4="Hydro",HLOOKUP(AO$4,'Inflated Bid Prices After Tax'!$B$234:$I$240,7,FALSE),IF(AO$4="Solar",HLOOKUP(AO$4,'Inflated Bid Prices After Tax'!$B$234:$I$240,7,FALSE),IF(AO$4="Biomass",HLOOKUP(AO$4,'Inflated Bid Prices After Tax'!$B$234:$I$240,7,FALSE),IF(AO$4="Biodiesel",HLOOKUP(AO$4,'Inflated Bid Prices After Tax'!$B$234:$I$240,7,FALSE),IF(AO$4="LNG",HLOOKUP(AO$4,'Inflated Bid Prices After Tax'!$B$234:$I$240,7,FALSE),IF(AO$4="Bunker",HLOOKUP(AO$4,'Inflated Bid Prices After Tax'!$B$234:$I$240,7,FALSE),IF(AO$4="LFO Diesel",HLOOKUP(AO$4,'Inflated Bid Prices After Tax'!$B$234:$I$240,7,FALSE),0))))))))</f>
        <v>0</v>
      </c>
      <c r="AS72" s="298">
        <f t="shared" si="42"/>
        <v>0</v>
      </c>
      <c r="AT72" s="139"/>
      <c r="AU72" s="606">
        <f>IF(AU$4="Hydro",VLOOKUP($I72,'Inflated Bid Prices After Tax'!$BF$15:$BM$115,2,FALSE),IF(AU$4="Solar",VLOOKUP($I72,'Inflated Bid Prices After Tax'!$BF$15:$BM$115,3,FALSE),IF(AU$4="Biomass",VLOOKUP($I72,'Inflated Bid Prices After Tax'!$BF$15:$BM$115,4,FALSE),IF(AU$4="Biodiesel",VLOOKUP($I72,'Inflated Bid Prices After Tax'!$BF$15:$BM$115,5,FALSE),IF(AU$4="LNG",VLOOKUP($I72,'Inflated Bid Prices After Tax'!$BF$15:$BM$115,6,FALSE),IF(AU$4="Bunker",VLOOKUP($I72,'Inflated Bid Prices After Tax'!$BF$15:$BM$115,7,FALSE),IF(AU$4="LFO Diesel",VLOOKUP($I72,'Inflated Bid Prices After Tax'!$BF$15:$BM$115,8,FALSE),0)))))))</f>
        <v>0</v>
      </c>
      <c r="AV72" s="607">
        <f>IF(AU$4="Hydro",VLOOKUP($I72,'Inflated Bid Prices After Tax'!$BF$121:$BM$221,2,FALSE),IF(AU$4="Solar",VLOOKUP($I72,'Inflated Bid Prices After Tax'!$BF$121:$BM$221,3,FALSE),IF(AU$4="Biomass",VLOOKUP($I72,'Inflated Bid Prices After Tax'!$BF$121:$BM$221,4,FALSE),IF(AU$4="Biodiesel",VLOOKUP($I72,'Inflated Bid Prices After Tax'!$BF$121:$BM$221,5,FALSE),IF(AU$4="LNG",VLOOKUP($I72,'Inflated Bid Prices After Tax'!$BF$121:$BM$221,6,FALSE),IF(AU$4="Bunker",VLOOKUP($I72,'Inflated Bid Prices After Tax'!$BF$121:$BM$221,7,FALSE),IF(AU$4="LFO Diesel",VLOOKUP($I72,'Inflated Bid Prices After Tax'!$BF$121:$BM$221,8,FALSE),0)))))))</f>
        <v>0</v>
      </c>
      <c r="AW72" s="607">
        <f>IF($I72=0,0,IF(AU$4="Hydro",HLOOKUP(AU$4,'Inflated Bid Prices After Tax'!$B$224:$I$232,9,FALSE),IF(AU$4="Solar",HLOOKUP(AU$4,'Inflated Bid Prices After Tax'!$B$224:$I$232,9,FALSE),IF(AU$4="Biomass",HLOOKUP(AU$4,'Inflated Bid Prices After Tax'!$B$224:$I$232,9,FALSE),IF(AU$4="Biodiesel",HLOOKUP(AU$4,'Inflated Bid Prices After Tax'!$B$224:$I$232,9,FALSE),IF(AU$4="LNG",HLOOKUP(AU$4,'Inflated Bid Prices After Tax'!$B$224:$I$232,9,FALSE),IF(AU$4="Bunker",HLOOKUP(AU$4,'Inflated Bid Prices After Tax'!$B$224:$I$232,9,FALSE),IF(AU$4="LFO Diesel",HLOOKUP(AU$4,'Inflated Bid Prices After Tax'!$B$224:$I$232,9,FALSE),0))))))))</f>
        <v>0</v>
      </c>
      <c r="AX72" s="607">
        <f>IF($I72=0,0,IF(AU$4="Hydro",HLOOKUP(AU$4,'Inflated Bid Prices After Tax'!$B$234:$I$240,7,FALSE),IF(AU$4="Solar",HLOOKUP(AU$4,'Inflated Bid Prices After Tax'!$B$234:$I$240,7,FALSE),IF(AU$4="Biomass",HLOOKUP(AU$4,'Inflated Bid Prices After Tax'!$B$234:$I$240,7,FALSE),IF(AU$4="Biodiesel",HLOOKUP(AU$4,'Inflated Bid Prices After Tax'!$B$234:$I$240,7,FALSE),IF(AU$4="LNG",HLOOKUP(AU$4,'Inflated Bid Prices After Tax'!$B$234:$I$240,7,FALSE),IF(AU$4="Bunker",HLOOKUP(AU$4,'Inflated Bid Prices After Tax'!$B$234:$I$240,7,FALSE),IF(AU$4="LFO Diesel",HLOOKUP(AU$4,'Inflated Bid Prices After Tax'!$B$234:$I$240,7,FALSE),0))))))))</f>
        <v>0</v>
      </c>
      <c r="AY72" s="608">
        <f t="shared" si="43"/>
        <v>0</v>
      </c>
      <c r="AZ72" s="139"/>
      <c r="BA72" s="106"/>
      <c r="BB72" s="648" t="s">
        <v>45</v>
      </c>
      <c r="BC72" s="660">
        <f>IF(C72=0,O72,O72*'Available Energy and Dispatch'!N86*1000)</f>
        <v>0</v>
      </c>
      <c r="BD72" s="660">
        <f>IF(D72=0,U72,U72*'Available Energy and Dispatch'!O86*1000)</f>
        <v>0</v>
      </c>
      <c r="BE72" s="660">
        <f>IF(E72=0,AA72,AA72*'Available Energy and Dispatch'!P86*1000)</f>
        <v>0</v>
      </c>
      <c r="BF72" s="660">
        <f>IF(F72=0,AG72,AG72*'Available Energy and Dispatch'!Q86*1000)</f>
        <v>0</v>
      </c>
      <c r="BG72" s="660">
        <f>IF(G72=0,AM72,AM72*'Available Energy and Dispatch'!R86*1000)</f>
        <v>0</v>
      </c>
      <c r="BH72" s="660">
        <f>IF(H72=0,AS72,AS72*'Available Energy and Dispatch'!S86*1000)</f>
        <v>0</v>
      </c>
      <c r="BI72" s="660">
        <f>IF(I72=0,AY72,AY72*'Available Energy and Dispatch'!T86*1000)</f>
        <v>0</v>
      </c>
      <c r="BJ72" s="666">
        <f t="shared" si="36"/>
        <v>0</v>
      </c>
      <c r="BK72" s="655"/>
    </row>
    <row r="73" spans="2:63" x14ac:dyDescent="0.25">
      <c r="B73" s="530" t="s">
        <v>46</v>
      </c>
      <c r="C73" s="523">
        <f>ROUND(IFERROR(('Available Energy and Dispatch'!N87/((IF(C$5="Solar",(SUMIFS('Dependable Capacity'!$F$9:$F$14,'Dependable Capacity'!$C$9:$C$14,$B$64)*'Available Energy and Dispatch'!$C87),HLOOKUP(C$5,'Dependable Capacity'!$I$3:$P$9,7,FALSE)*'Available Energy and Dispatch'!$C87))))/C$6,0),2)</f>
        <v>0</v>
      </c>
      <c r="D73" s="523">
        <f>ROUND(IFERROR(('Available Energy and Dispatch'!O87/((IF(D$5="Solar",(SUMIFS('Dependable Capacity'!$F$9:$F$14,'Dependable Capacity'!$C$9:$C$14,$B$64)*'Available Energy and Dispatch'!$C87),HLOOKUP(D$5,'Dependable Capacity'!$I$3:$P$9,7,FALSE)*'Available Energy and Dispatch'!$C87))))/D$6,0),2)</f>
        <v>0</v>
      </c>
      <c r="E73" s="523">
        <f>ROUND(IFERROR(('Available Energy and Dispatch'!P87/((IF(E$5="Solar",(SUMIFS('Dependable Capacity'!$F$9:$F$14,'Dependable Capacity'!$C$9:$C$14,$B$64)*'Available Energy and Dispatch'!$C87),HLOOKUP(E$5,'Dependable Capacity'!$I$3:$P$9,7,FALSE)*'Available Energy and Dispatch'!$C87))))/E$6,0),2)</f>
        <v>0</v>
      </c>
      <c r="F73" s="523">
        <f>ROUND(IFERROR(('Available Energy and Dispatch'!Q87/((IF(F$5="Solar",(SUMIFS('Dependable Capacity'!$F$9:$F$14,'Dependable Capacity'!$C$9:$C$14,$B$64)*'Available Energy and Dispatch'!$C87),HLOOKUP(F$5,'Dependable Capacity'!$I$3:$P$9,7,FALSE)*'Available Energy and Dispatch'!$C87))))/F$6,0),2)</f>
        <v>0</v>
      </c>
      <c r="G73" s="523">
        <f>ROUND(IFERROR(('Available Energy and Dispatch'!R87/((IF(G$5="Solar",(SUMIFS('Dependable Capacity'!$F$9:$F$14,'Dependable Capacity'!$C$9:$C$14,$B$64)*'Available Energy and Dispatch'!$C87),HLOOKUP(G$5,'Dependable Capacity'!$I$3:$P$9,7,FALSE)*'Available Energy and Dispatch'!$C87))))/G$6,0),2)</f>
        <v>0</v>
      </c>
      <c r="H73" s="523">
        <f>ROUND(IFERROR(('Available Energy and Dispatch'!S87/((IF(H$5="Solar",(SUMIFS('Dependable Capacity'!$F$9:$F$14,'Dependable Capacity'!$C$9:$C$14,$B$64)*'Available Energy and Dispatch'!$C87),HLOOKUP(H$5,'Dependable Capacity'!$I$3:$P$9,7,FALSE)*'Available Energy and Dispatch'!$C87))))/H$6,0),2)</f>
        <v>0</v>
      </c>
      <c r="I73" s="524">
        <f>ROUND(IFERROR(('Available Energy and Dispatch'!T87/((IF(I$5="Solar",(SUMIFS('Dependable Capacity'!$F$9:$F$14,'Dependable Capacity'!$C$9:$C$14,$B$64)*'Available Energy and Dispatch'!$C87),HLOOKUP(I$5,'Dependable Capacity'!$I$3:$P$9,7,FALSE)*'Available Energy and Dispatch'!$C87))))/I$6,0),2)</f>
        <v>0</v>
      </c>
      <c r="J73" s="106"/>
      <c r="K73" s="542">
        <f>IF(K$4="Hydro",VLOOKUP($C73,'Inflated Bid Prices After Tax'!$BF$15:$BM$115,2,FALSE),IF(K$4="Solar",VLOOKUP($C73,'Inflated Bid Prices After Tax'!$BF$15:$BM$115,3,FALSE),IF(K$4="Biomass",VLOOKUP($C73,'Inflated Bid Prices After Tax'!$BF$15:$BM$115,4,FALSE),IF(K$4="Biodiesel",VLOOKUP($C73,'Inflated Bid Prices After Tax'!$BF$15:$BM$115,5,FALSE),IF(K$4="LNG",VLOOKUP($C73,'Inflated Bid Prices After Tax'!$BF$15:$BM$115,6,FALSE),IF(K$4="Bunker",VLOOKUP($C73,'Inflated Bid Prices After Tax'!$BF$15:$BM$115,7,FALSE),IF(K$4="LFO Diesel",VLOOKUP($C73,'Inflated Bid Prices After Tax'!$BF$15:$BM$115,8,FALSE),0)))))))</f>
        <v>0</v>
      </c>
      <c r="L73" s="543">
        <f>IF(K$4="Hydro",VLOOKUP($C73,'Inflated Bid Prices After Tax'!$BF$121:$BM$221,2,FALSE),IF(K$4="Solar",VLOOKUP($C73,'Inflated Bid Prices After Tax'!$BF$121:$BM$221,3,FALSE),IF(K$4="Biomass",VLOOKUP($C73,'Inflated Bid Prices After Tax'!$BF$121:$BM$221,4,FALSE),IF(K$4="Biodiesel",VLOOKUP($C73,'Inflated Bid Prices After Tax'!$BF$121:$BM$221,5,FALSE),IF(K$4="LNG",VLOOKUP($C73,'Inflated Bid Prices After Tax'!$BF$121:$BM$221,6,FALSE),IF(K$4="Bunker",VLOOKUP($C73,'Inflated Bid Prices After Tax'!$BF$121:$BM$221,7,FALSE),IF(K$4="LFO Diesel",VLOOKUP($C73,'Inflated Bid Prices After Tax'!$BF$121:$BM$221,8,FALSE),0)))))))</f>
        <v>0</v>
      </c>
      <c r="M73" s="543">
        <f>IF($C73=0,0,IF(K$4="Hydro",HLOOKUP(K$4,'Inflated Bid Prices After Tax'!$B$224:$I$232,9,FALSE),IF(K$4="Solar",HLOOKUP(K$4,'Inflated Bid Prices After Tax'!$B$224:$I$232,9,FALSE),IF(K$4="Biomass",HLOOKUP(K$4,'Inflated Bid Prices After Tax'!$B$224:$I$232,9,FALSE),IF(K$4="Biodiesel",HLOOKUP(K$4,'Inflated Bid Prices After Tax'!$B$224:$I$232,9,FALSE),IF(K$4="LNG",HLOOKUP(K$4,'Inflated Bid Prices After Tax'!$B$224:$I$232,9,FALSE),IF(K$4="Bunker",HLOOKUP(K$4,'Inflated Bid Prices After Tax'!$B$224:$I$232,9,FALSE),IF(K$4="LFO Diesel",HLOOKUP(K$4,'Inflated Bid Prices After Tax'!$B$224:$I$232,9,FALSE),0))))))))</f>
        <v>0</v>
      </c>
      <c r="N73" s="543">
        <f>IF($C73=0,0,IF(K$4="Hydro",HLOOKUP(K$4,'Inflated Bid Prices After Tax'!$B$234:$I$240,7,FALSE),IF(K$4="Solar",HLOOKUP(K$4,'Inflated Bid Prices After Tax'!$B$234:$I$240,7,FALSE),IF(K$4="Biomass",HLOOKUP(K$4,'Inflated Bid Prices After Tax'!$B$234:$I$240,7,FALSE),IF(K$4="Biodiesel",HLOOKUP(K$4,'Inflated Bid Prices After Tax'!$B$234:$I$240,7,FALSE),IF(K$4="LNG",HLOOKUP(K$4,'Inflated Bid Prices After Tax'!$B$234:$I$240,7,FALSE),IF(K$4="Bunker",HLOOKUP(K$4,'Inflated Bid Prices After Tax'!$B$234:$I$240,7,FALSE),IF(K$4="LFO Diesel",HLOOKUP(K$4,'Inflated Bid Prices After Tax'!$B$234:$I$240,7,FALSE),0))))))))</f>
        <v>0</v>
      </c>
      <c r="O73" s="544">
        <f t="shared" si="37"/>
        <v>0</v>
      </c>
      <c r="P73" s="139"/>
      <c r="Q73" s="606">
        <f>IF(Q$4="Hydro",VLOOKUP($D73,'Inflated Bid Prices After Tax'!$BF$15:$BM$115,2,FALSE),IF(Q$4="Solar",VLOOKUP($D73,'Inflated Bid Prices After Tax'!$BF$15:$BM$115,3,FALSE),IF(Q$4="Biomass",VLOOKUP($D73,'Inflated Bid Prices After Tax'!$BF$15:$BM$115,4,FALSE),IF(Q$4="Biodiesel",VLOOKUP($D73,'Inflated Bid Prices After Tax'!$BF$15:$BM$115,5,FALSE),IF(Q$4="LNG",VLOOKUP($D73,'Inflated Bid Prices After Tax'!$BF$15:$BM$115,6,FALSE),IF(Q$4="Bunker",VLOOKUP($D73,'Inflated Bid Prices After Tax'!$BF$15:$BM$115,7,FALSE),IF(Q$4="LFO Diesel",VLOOKUP($D73,'Inflated Bid Prices After Tax'!$BF$15:$BM$115,8,FALSE),0)))))))</f>
        <v>0</v>
      </c>
      <c r="R73" s="607">
        <f>IF(Q$4="Hydro",VLOOKUP($D73,'Inflated Bid Prices After Tax'!$BF$121:$BM$221,2,FALSE),IF(Q$4="Solar",VLOOKUP($D73,'Inflated Bid Prices After Tax'!$BF$121:$BM$221,3,FALSE),IF(Q$4="Biomass",VLOOKUP($D73,'Inflated Bid Prices After Tax'!$BF$121:$BM$221,4,FALSE),IF(Q$4="Biodiesel",VLOOKUP($D73,'Inflated Bid Prices After Tax'!$BF$121:$BM$221,5,FALSE),IF(Q$4="LNG",VLOOKUP($D73,'Inflated Bid Prices After Tax'!$BF$121:$BM$221,6,FALSE),IF(Q$4="Bunker",VLOOKUP($D73,'Inflated Bid Prices After Tax'!$BF$121:$BM$221,7,FALSE),IF(Q$4="LFO Diesel",VLOOKUP($D73,'Inflated Bid Prices After Tax'!$BF$121:$BM$221,8,FALSE),0)))))))</f>
        <v>0</v>
      </c>
      <c r="S73" s="607">
        <f>IF($D73=0,0,IF(Q$4="Hydro",HLOOKUP(Q$4,'Inflated Bid Prices After Tax'!$B$224:$I$232,9,FALSE),IF(Q$4="Solar",HLOOKUP(Q$4,'Inflated Bid Prices After Tax'!$B$224:$I$232,9,FALSE),IF(Q$4="Biomass",HLOOKUP(Q$4,'Inflated Bid Prices After Tax'!$B$224:$I$232,9,FALSE),IF(Q$4="Biodiesel",HLOOKUP(Q$4,'Inflated Bid Prices After Tax'!$B$224:$I$232,9,FALSE),IF(Q$4="LNG",HLOOKUP(Q$4,'Inflated Bid Prices After Tax'!$B$224:$I$232,9,FALSE),IF(Q$4="Bunker",HLOOKUP(Q$4,'Inflated Bid Prices After Tax'!$B$224:$I$232,9,FALSE),IF(Q$4="LFO Diesel",HLOOKUP(Q$4,'Inflated Bid Prices After Tax'!$B$224:$I$232,9,FALSE),0))))))))</f>
        <v>0</v>
      </c>
      <c r="T73" s="607">
        <f>IF($D73=0,0,IF(Q$4="Hydro",HLOOKUP(Q$4,'Inflated Bid Prices After Tax'!$B$234:$I$240,7,FALSE),IF(Q$4="Solar",HLOOKUP(Q$4,'Inflated Bid Prices After Tax'!$B$234:$I$240,7,FALSE),IF(Q$4="Biomass",HLOOKUP(Q$4,'Inflated Bid Prices After Tax'!$B$234:$I$240,7,FALSE),IF(Q$4="Biodiesel",HLOOKUP(Q$4,'Inflated Bid Prices After Tax'!$B$234:$I$240,7,FALSE),IF(Q$4="LNG",HLOOKUP(Q$4,'Inflated Bid Prices After Tax'!$B$234:$I$240,7,FALSE),IF(Q$4="Bunker",HLOOKUP(Q$4,'Inflated Bid Prices After Tax'!$B$234:$I$240,7,FALSE),IF(Q$4="LFO Diesel",HLOOKUP(Q$4,'Inflated Bid Prices After Tax'!$B$234:$I$240,7,FALSE),0))))))))</f>
        <v>0</v>
      </c>
      <c r="U73" s="608">
        <f t="shared" si="38"/>
        <v>0</v>
      </c>
      <c r="V73" s="139"/>
      <c r="W73" s="566">
        <f>IF(W$4="Hydro",VLOOKUP($E73,'Inflated Bid Prices After Tax'!$BF$15:$BM$115,2,FALSE),IF(W$4="Solar",VLOOKUP($E73,'Inflated Bid Prices After Tax'!$BF$15:$BM$115,3,FALSE),IF(W$4="Biomass",VLOOKUP($E73,'Inflated Bid Prices After Tax'!$BF$15:$BM$115,4,FALSE),IF(W$4="Biodiesel",VLOOKUP($E73,'Inflated Bid Prices After Tax'!$BF$15:$BM$115,5,FALSE),IF(W$4="LNG",VLOOKUP($E73,'Inflated Bid Prices After Tax'!$BF$15:$BM$115,6,FALSE),IF(W$4="Bunker",VLOOKUP($E73,'Inflated Bid Prices After Tax'!$BF$15:$BM$115,7,FALSE),IF(W$4="LFO Diesel",VLOOKUP($E73,'Inflated Bid Prices After Tax'!$BF$15:$BM$115,8,FALSE),0)))))))</f>
        <v>0</v>
      </c>
      <c r="X73" s="567">
        <f>IF(W$4="Hydro",VLOOKUP($E73,'Inflated Bid Prices After Tax'!$BF$121:$BM$221,2,FALSE),IF(W$4="Solar",VLOOKUP($E73,'Inflated Bid Prices After Tax'!$BF$121:$BM$221,3,FALSE),IF(W$4="Biomass",VLOOKUP($E73,'Inflated Bid Prices After Tax'!$BF$121:$BM$221,4,FALSE),IF(W$4="Biodiesel",VLOOKUP($E73,'Inflated Bid Prices After Tax'!$BF$121:$BM$221,5,FALSE),IF(W$4="LNG",VLOOKUP($E73,'Inflated Bid Prices After Tax'!$BF$121:$BM$221,6,FALSE),IF(W$4="Bunker",VLOOKUP($E73,'Inflated Bid Prices After Tax'!$BF$121:$BM$221,7,FALSE),IF(W$4="LFO Diesel",VLOOKUP($E73,'Inflated Bid Prices After Tax'!$BF$121:$BM$221,8,FALSE),0)))))))</f>
        <v>0</v>
      </c>
      <c r="Y73" s="567">
        <f>IF($E73=0,0,IF(W$4="Hydro",HLOOKUP(W$4,'Inflated Bid Prices After Tax'!$B$224:$I$232,9,FALSE),IF(W$4="Solar",HLOOKUP(W$4,'Inflated Bid Prices After Tax'!$B$224:$I$232,9,FALSE),IF(W$4="Biomass",HLOOKUP(W$4,'Inflated Bid Prices After Tax'!$B$224:$I$232,9,FALSE),IF(W$4="Biodiesel",HLOOKUP(W$4,'Inflated Bid Prices After Tax'!$B$224:$I$232,9,FALSE),IF(W$4="LNG",HLOOKUP(W$4,'Inflated Bid Prices After Tax'!$B$224:$I$232,9,FALSE),IF(W$4="Bunker",HLOOKUP(W$4,'Inflated Bid Prices After Tax'!$B$224:$I$232,9,FALSE),IF(W$4="LFO Diesel",HLOOKUP(W$4,'Inflated Bid Prices After Tax'!$B$224:$I$232,9,FALSE),0))))))))</f>
        <v>0</v>
      </c>
      <c r="Z73" s="567">
        <f>IF($E73=0,0,IF(W$4="Hydro",HLOOKUP(W$4,'Inflated Bid Prices After Tax'!$B$234:$I$240,7,FALSE),IF(W$4="Solar",HLOOKUP(W$4,'Inflated Bid Prices After Tax'!$B$234:$I$240,7,FALSE),IF(W$4="Biomass",HLOOKUP(W$4,'Inflated Bid Prices After Tax'!$B$234:$I$240,7,FALSE),IF(W$4="Biodiesel",HLOOKUP(W$4,'Inflated Bid Prices After Tax'!$B$234:$I$240,7,FALSE),IF(W$4="LNG",HLOOKUP(W$4,'Inflated Bid Prices After Tax'!$B$234:$I$240,7,FALSE),IF(W$4="Bunker",HLOOKUP(W$4,'Inflated Bid Prices After Tax'!$B$234:$I$240,7,FALSE),IF(W$4="LFO Diesel",HLOOKUP(W$4,'Inflated Bid Prices After Tax'!$B$234:$I$240,7,FALSE),0))))))))</f>
        <v>0</v>
      </c>
      <c r="AA73" s="568">
        <f t="shared" si="39"/>
        <v>0</v>
      </c>
      <c r="AB73" s="139"/>
      <c r="AC73" s="686">
        <f>IF(AC$4="Hydro",VLOOKUP($F73,'Inflated Bid Prices After Tax'!$BF$15:$BM$115,2,FALSE),IF(AC$4="Solar",VLOOKUP($F73,'Inflated Bid Prices After Tax'!$BF$15:$BM$115,3,FALSE),IF(AC$4="Biomass",VLOOKUP($F73,'Inflated Bid Prices After Tax'!$BF$15:$BM$115,4,FALSE),IF(AC$4="Biodiesel",VLOOKUP($F73,'Inflated Bid Prices After Tax'!$BF$15:$BM$115,5,FALSE),IF(AC$4="LNG",VLOOKUP($F73,'Inflated Bid Prices After Tax'!$BF$15:$BM$115,6,FALSE),IF(AC$4="Bunker",VLOOKUP($F73,'Inflated Bid Prices After Tax'!$BF$15:$BM$115,7,FALSE),IF(AC$4="LFO Diesel",VLOOKUP($F73,'Inflated Bid Prices After Tax'!$BF$15:$BM$115,8,FALSE),0)))))))</f>
        <v>0</v>
      </c>
      <c r="AD73" s="687">
        <f>IF(AC$4="Hydro",VLOOKUP($F73,'Inflated Bid Prices After Tax'!$BF$121:$BM$221,2,FALSE),IF(AC$4="Solar",VLOOKUP($F73,'Inflated Bid Prices After Tax'!$BF$121:$BM$221,3,FALSE),IF(AC$4="Biomass",VLOOKUP($F73,'Inflated Bid Prices After Tax'!$BF$121:$BM$221,4,FALSE),IF(AC$4="Biodiesel",VLOOKUP($F73,'Inflated Bid Prices After Tax'!$BF$121:$BM$221,5,FALSE),IF(AC$4="LNG",VLOOKUP($F73,'Inflated Bid Prices After Tax'!$BF$121:$BM$221,6,FALSE),IF(AC$4="Bunker",VLOOKUP($F73,'Inflated Bid Prices After Tax'!$BF$121:$BM$221,7,FALSE),IF(AC$4="LFO Diesel",VLOOKUP($F73,'Inflated Bid Prices After Tax'!$BF$121:$BM$221,8,FALSE),0)))))))</f>
        <v>0</v>
      </c>
      <c r="AE73" s="687">
        <f>IF($F73=0,0,IF(AC$4="Hydro",HLOOKUP(AC$4,'Inflated Bid Prices After Tax'!$B$224:$I$232,9,FALSE),IF(AC$4="Solar",HLOOKUP(AC$4,'Inflated Bid Prices After Tax'!$B$224:$I$232,9,FALSE),IF(AC$4="Biomass",HLOOKUP(AC$4,'Inflated Bid Prices After Tax'!$B$224:$I$232,9,FALSE),IF(AC$4="Biodiesel",HLOOKUP(AC$4,'Inflated Bid Prices After Tax'!$B$224:$I$232,9,FALSE),IF(AC$4="LNG",HLOOKUP(AC$4,'Inflated Bid Prices After Tax'!$B$224:$I$232,9,FALSE),IF(AC$4="Bunker",HLOOKUP(AC$4,'Inflated Bid Prices After Tax'!$B$224:$I$232,9,FALSE),IF(AC$4="LFO Diesel",HLOOKUP(AC$4,'Inflated Bid Prices After Tax'!$B$224:$I$232,9,FALSE),0))))))))</f>
        <v>0</v>
      </c>
      <c r="AF73" s="687">
        <f>IF($F73=0,0,IF(AC$4="Hydro",HLOOKUP(AC$4,'Inflated Bid Prices After Tax'!$B$234:$I$240,7,FALSE),IF(AC$4="Solar",HLOOKUP(AC$4,'Inflated Bid Prices After Tax'!$B$234:$I$240,7,FALSE),IF(AC$4="Biomass",HLOOKUP(AC$4,'Inflated Bid Prices After Tax'!$B$234:$I$240,7,FALSE),IF(AC$4="Biodiesel",HLOOKUP(AC$4,'Inflated Bid Prices After Tax'!$B$234:$I$240,7,FALSE),IF(AC$4="LNG",HLOOKUP(AC$4,'Inflated Bid Prices After Tax'!$B$234:$I$240,7,FALSE),IF(AC$4="Bunker",HLOOKUP(AC$4,'Inflated Bid Prices After Tax'!$B$234:$I$240,7,FALSE),IF(AC$4="LFO Diesel",HLOOKUP(AC$4,'Inflated Bid Prices After Tax'!$B$234:$I$240,7,FALSE),0))))))))</f>
        <v>0</v>
      </c>
      <c r="AG73" s="688">
        <f t="shared" si="40"/>
        <v>0</v>
      </c>
      <c r="AH73" s="139"/>
      <c r="AI73" s="590">
        <f>IF(AI$4="Hydro",VLOOKUP($G73,'Inflated Bid Prices After Tax'!$BF$15:$BM$115,2,FALSE),IF(AI$4="Solar",VLOOKUP($G73,'Inflated Bid Prices After Tax'!$BF$15:$BM$115,3,FALSE),IF(AI$4="Biomass",VLOOKUP($G73,'Inflated Bid Prices After Tax'!$BF$15:$BM$115,4,FALSE),IF(AI$4="Biodiesel",VLOOKUP($G73,'Inflated Bid Prices After Tax'!$BF$15:$BM$115,5,FALSE),IF(AI$4="LNG",VLOOKUP($G73,'Inflated Bid Prices After Tax'!$BF$15:$BM$115,6,FALSE),IF(AI$4="Bunker",VLOOKUP($G73,'Inflated Bid Prices After Tax'!$BF$15:$BM$115,7,FALSE),IF(AI$4="LFO Diesel",VLOOKUP($G73,'Inflated Bid Prices After Tax'!$BF$15:$BM$115,8,FALSE),0)))))))</f>
        <v>0</v>
      </c>
      <c r="AJ73" s="591">
        <f>IF(AI$4="Hydro",VLOOKUP($G73,'Inflated Bid Prices After Tax'!$BF$121:$BM$221,2,FALSE),IF(AI$4="Solar",VLOOKUP($G73,'Inflated Bid Prices After Tax'!$BF$121:$BM$221,3,FALSE),IF(AI$4="Biomass",VLOOKUP($G73,'Inflated Bid Prices After Tax'!$BF$121:$BM$221,4,FALSE),IF(AI$4="Biodiesel",VLOOKUP($G73,'Inflated Bid Prices After Tax'!$BF$121:$BM$221,5,FALSE),IF(AI$4="LNG",VLOOKUP($G73,'Inflated Bid Prices After Tax'!$BF$121:$BM$221,6,FALSE),IF(AI$4="Bunker",VLOOKUP($G73,'Inflated Bid Prices After Tax'!$BF$121:$BM$221,7,FALSE),IF(AI$4="LFO Diesel",VLOOKUP($G73,'Inflated Bid Prices After Tax'!$BF$121:$BM$221,8,FALSE),0)))))))</f>
        <v>0</v>
      </c>
      <c r="AK73" s="591">
        <f>IF($G73=0,0,IF(AI$4="Hydro",HLOOKUP(AI$4,'Inflated Bid Prices After Tax'!$B$224:$I$232,9,FALSE),IF(AI$4="Solar",HLOOKUP(AI$4,'Inflated Bid Prices After Tax'!$B$224:$I$232,9,FALSE),IF(AI$4="Biomass",HLOOKUP(AI$4,'Inflated Bid Prices After Tax'!$B$224:$I$232,9,FALSE),IF(AI$4="Biodiesel",HLOOKUP(AI$4,'Inflated Bid Prices After Tax'!$B$224:$I$232,9,FALSE),IF(AI$4="LNG",HLOOKUP(AI$4,'Inflated Bid Prices After Tax'!$B$224:$I$232,9,FALSE),IF(AI$4="Bunker",HLOOKUP(AI$4,'Inflated Bid Prices After Tax'!$B$224:$I$232,9,FALSE),IF(AI$4="LFO Diesel",HLOOKUP(AI$4,'Inflated Bid Prices After Tax'!$B$224:$I$232,9,FALSE),0))))))))</f>
        <v>0</v>
      </c>
      <c r="AL73" s="591">
        <f>IF($G73=0,0,IF(AI$4="Hydro",HLOOKUP(AI$4,'Inflated Bid Prices After Tax'!$B$234:$I$240,7,FALSE),IF(AI$4="Solar",HLOOKUP(AI$4,'Inflated Bid Prices After Tax'!$B$234:$I$240,7,FALSE),IF(AI$4="Biomass",HLOOKUP(AI$4,'Inflated Bid Prices After Tax'!$B$234:$I$240,7,FALSE),IF(AI$4="Biodiesel",HLOOKUP(AI$4,'Inflated Bid Prices After Tax'!$B$234:$I$240,7,FALSE),IF(AI$4="LNG",HLOOKUP(AI$4,'Inflated Bid Prices After Tax'!$B$234:$I$240,7,FALSE),IF(AI$4="Bunker",HLOOKUP(AI$4,'Inflated Bid Prices After Tax'!$B$234:$I$240,7,FALSE),IF(AI$4="LFO Diesel",HLOOKUP(AI$4,'Inflated Bid Prices After Tax'!$B$234:$I$240,7,FALSE),0))))))))</f>
        <v>0</v>
      </c>
      <c r="AM73" s="592">
        <f t="shared" si="41"/>
        <v>0</v>
      </c>
      <c r="AN73" s="139"/>
      <c r="AO73" s="598">
        <f>IF(AO$4="Hydro",VLOOKUP($H73,'Inflated Bid Prices After Tax'!$BF$15:$BM$115,2,FALSE),IF(AO$4="Solar",VLOOKUP($H73,'Inflated Bid Prices After Tax'!$BF$15:$BM$115,3,FALSE),IF(AO$4="Biomass",VLOOKUP($H73,'Inflated Bid Prices After Tax'!$BF$15:$BM$115,4,FALSE),IF(AO$4="Biodiesel",VLOOKUP($H73,'Inflated Bid Prices After Tax'!$BF$15:$BM$115,5,FALSE),IF(AO$4="LNG",VLOOKUP($H73,'Inflated Bid Prices After Tax'!$BF$15:$BM$115,6,FALSE),IF(AO$4="Bunker",VLOOKUP($H73,'Inflated Bid Prices After Tax'!$BF$15:$BM$115,7,FALSE),IF(AO$4="LFO Diesel",VLOOKUP($H73,'Inflated Bid Prices After Tax'!$BF$15:$BM$115,8,FALSE),0)))))))</f>
        <v>0</v>
      </c>
      <c r="AP73" s="309">
        <f>IF(AO$4="Hydro",VLOOKUP($H73,'Inflated Bid Prices After Tax'!$BF$121:$BM$221,2,FALSE),IF(AO$4="Solar",VLOOKUP($H73,'Inflated Bid Prices After Tax'!$BF$121:$BM$221,3,FALSE),IF(AO$4="Biomass",VLOOKUP($H73,'Inflated Bid Prices After Tax'!$BF$121:$BM$221,4,FALSE),IF(AO$4="Biodiesel",VLOOKUP($H73,'Inflated Bid Prices After Tax'!$BF$121:$BM$221,5,FALSE),IF(AO$4="LNG",VLOOKUP($H73,'Inflated Bid Prices After Tax'!$BF$121:$BM$221,6,FALSE),IF(AO$4="Bunker",VLOOKUP($H73,'Inflated Bid Prices After Tax'!$BF$121:$BM$221,7,FALSE),IF(AO$4="LFO Diesel",VLOOKUP($H73,'Inflated Bid Prices After Tax'!$BF$121:$BM$221,8,FALSE),0)))))))</f>
        <v>0</v>
      </c>
      <c r="AQ73" s="309">
        <f>IF($H73=0,0,IF(AO$4="Hydro",HLOOKUP(AO$4,'Inflated Bid Prices After Tax'!$B$224:$I$232,9,FALSE),IF(AO$4="Solar",HLOOKUP(AO$4,'Inflated Bid Prices After Tax'!$B$224:$I$232,9,FALSE),IF(AO$4="Biomass",HLOOKUP(AO$4,'Inflated Bid Prices After Tax'!$B$224:$I$232,9,FALSE),IF(AO$4="Biodiesel",HLOOKUP(AO$4,'Inflated Bid Prices After Tax'!$B$224:$I$232,9,FALSE),IF(AO$4="LNG",HLOOKUP(AO$4,'Inflated Bid Prices After Tax'!$B$224:$I$232,9,FALSE),IF(AO$4="Bunker",HLOOKUP(AO$4,'Inflated Bid Prices After Tax'!$B$224:$I$232,9,FALSE),IF(AO$4="LFO Diesel",HLOOKUP(AO$4,'Inflated Bid Prices After Tax'!$B$224:$I$232,9,FALSE),0))))))))</f>
        <v>0</v>
      </c>
      <c r="AR73" s="309">
        <f>IF($H73=0,0,IF(AO$4="Hydro",HLOOKUP(AO$4,'Inflated Bid Prices After Tax'!$B$234:$I$240,7,FALSE),IF(AO$4="Solar",HLOOKUP(AO$4,'Inflated Bid Prices After Tax'!$B$234:$I$240,7,FALSE),IF(AO$4="Biomass",HLOOKUP(AO$4,'Inflated Bid Prices After Tax'!$B$234:$I$240,7,FALSE),IF(AO$4="Biodiesel",HLOOKUP(AO$4,'Inflated Bid Prices After Tax'!$B$234:$I$240,7,FALSE),IF(AO$4="LNG",HLOOKUP(AO$4,'Inflated Bid Prices After Tax'!$B$234:$I$240,7,FALSE),IF(AO$4="Bunker",HLOOKUP(AO$4,'Inflated Bid Prices After Tax'!$B$234:$I$240,7,FALSE),IF(AO$4="LFO Diesel",HLOOKUP(AO$4,'Inflated Bid Prices After Tax'!$B$234:$I$240,7,FALSE),0))))))))</f>
        <v>0</v>
      </c>
      <c r="AS73" s="298">
        <f t="shared" si="42"/>
        <v>0</v>
      </c>
      <c r="AT73" s="139"/>
      <c r="AU73" s="606">
        <f>IF(AU$4="Hydro",VLOOKUP($I73,'Inflated Bid Prices After Tax'!$BF$15:$BM$115,2,FALSE),IF(AU$4="Solar",VLOOKUP($I73,'Inflated Bid Prices After Tax'!$BF$15:$BM$115,3,FALSE),IF(AU$4="Biomass",VLOOKUP($I73,'Inflated Bid Prices After Tax'!$BF$15:$BM$115,4,FALSE),IF(AU$4="Biodiesel",VLOOKUP($I73,'Inflated Bid Prices After Tax'!$BF$15:$BM$115,5,FALSE),IF(AU$4="LNG",VLOOKUP($I73,'Inflated Bid Prices After Tax'!$BF$15:$BM$115,6,FALSE),IF(AU$4="Bunker",VLOOKUP($I73,'Inflated Bid Prices After Tax'!$BF$15:$BM$115,7,FALSE),IF(AU$4="LFO Diesel",VLOOKUP($I73,'Inflated Bid Prices After Tax'!$BF$15:$BM$115,8,FALSE),0)))))))</f>
        <v>0</v>
      </c>
      <c r="AV73" s="607">
        <f>IF(AU$4="Hydro",VLOOKUP($I73,'Inflated Bid Prices After Tax'!$BF$121:$BM$221,2,FALSE),IF(AU$4="Solar",VLOOKUP($I73,'Inflated Bid Prices After Tax'!$BF$121:$BM$221,3,FALSE),IF(AU$4="Biomass",VLOOKUP($I73,'Inflated Bid Prices After Tax'!$BF$121:$BM$221,4,FALSE),IF(AU$4="Biodiesel",VLOOKUP($I73,'Inflated Bid Prices After Tax'!$BF$121:$BM$221,5,FALSE),IF(AU$4="LNG",VLOOKUP($I73,'Inflated Bid Prices After Tax'!$BF$121:$BM$221,6,FALSE),IF(AU$4="Bunker",VLOOKUP($I73,'Inflated Bid Prices After Tax'!$BF$121:$BM$221,7,FALSE),IF(AU$4="LFO Diesel",VLOOKUP($I73,'Inflated Bid Prices After Tax'!$BF$121:$BM$221,8,FALSE),0)))))))</f>
        <v>0</v>
      </c>
      <c r="AW73" s="607">
        <f>IF($I73=0,0,IF(AU$4="Hydro",HLOOKUP(AU$4,'Inflated Bid Prices After Tax'!$B$224:$I$232,9,FALSE),IF(AU$4="Solar",HLOOKUP(AU$4,'Inflated Bid Prices After Tax'!$B$224:$I$232,9,FALSE),IF(AU$4="Biomass",HLOOKUP(AU$4,'Inflated Bid Prices After Tax'!$B$224:$I$232,9,FALSE),IF(AU$4="Biodiesel",HLOOKUP(AU$4,'Inflated Bid Prices After Tax'!$B$224:$I$232,9,FALSE),IF(AU$4="LNG",HLOOKUP(AU$4,'Inflated Bid Prices After Tax'!$B$224:$I$232,9,FALSE),IF(AU$4="Bunker",HLOOKUP(AU$4,'Inflated Bid Prices After Tax'!$B$224:$I$232,9,FALSE),IF(AU$4="LFO Diesel",HLOOKUP(AU$4,'Inflated Bid Prices After Tax'!$B$224:$I$232,9,FALSE),0))))))))</f>
        <v>0</v>
      </c>
      <c r="AX73" s="607">
        <f>IF($I73=0,0,IF(AU$4="Hydro",HLOOKUP(AU$4,'Inflated Bid Prices After Tax'!$B$234:$I$240,7,FALSE),IF(AU$4="Solar",HLOOKUP(AU$4,'Inflated Bid Prices After Tax'!$B$234:$I$240,7,FALSE),IF(AU$4="Biomass",HLOOKUP(AU$4,'Inflated Bid Prices After Tax'!$B$234:$I$240,7,FALSE),IF(AU$4="Biodiesel",HLOOKUP(AU$4,'Inflated Bid Prices After Tax'!$B$234:$I$240,7,FALSE),IF(AU$4="LNG",HLOOKUP(AU$4,'Inflated Bid Prices After Tax'!$B$234:$I$240,7,FALSE),IF(AU$4="Bunker",HLOOKUP(AU$4,'Inflated Bid Prices After Tax'!$B$234:$I$240,7,FALSE),IF(AU$4="LFO Diesel",HLOOKUP(AU$4,'Inflated Bid Prices After Tax'!$B$234:$I$240,7,FALSE),0))))))))</f>
        <v>0</v>
      </c>
      <c r="AY73" s="608">
        <f t="shared" si="43"/>
        <v>0</v>
      </c>
      <c r="AZ73" s="139"/>
      <c r="BA73" s="106"/>
      <c r="BB73" s="648" t="s">
        <v>46</v>
      </c>
      <c r="BC73" s="660">
        <f>IF(C73=0,O73,O73*'Available Energy and Dispatch'!N87*1000)</f>
        <v>0</v>
      </c>
      <c r="BD73" s="660">
        <f>IF(D73=0,U73,U73*'Available Energy and Dispatch'!O87*1000)</f>
        <v>0</v>
      </c>
      <c r="BE73" s="660">
        <f>IF(E73=0,AA73,AA73*'Available Energy and Dispatch'!P87*1000)</f>
        <v>0</v>
      </c>
      <c r="BF73" s="660">
        <f>IF(F73=0,AG73,AG73*'Available Energy and Dispatch'!Q87*1000)</f>
        <v>0</v>
      </c>
      <c r="BG73" s="660">
        <f>IF(G73=0,AM73,AM73*'Available Energy and Dispatch'!R87*1000)</f>
        <v>0</v>
      </c>
      <c r="BH73" s="660">
        <f>IF(H73=0,AS73,AS73*'Available Energy and Dispatch'!S87*1000)</f>
        <v>0</v>
      </c>
      <c r="BI73" s="660">
        <f>IF(I73=0,AY73,AY73*'Available Energy and Dispatch'!T87*1000)</f>
        <v>0</v>
      </c>
      <c r="BJ73" s="666">
        <f t="shared" si="36"/>
        <v>0</v>
      </c>
      <c r="BK73" s="655"/>
    </row>
    <row r="74" spans="2:63" x14ac:dyDescent="0.25">
      <c r="B74" s="530" t="s">
        <v>47</v>
      </c>
      <c r="C74" s="523">
        <f>ROUND(IFERROR(('Available Energy and Dispatch'!N88/((IF(C$5="Solar",(SUMIFS('Dependable Capacity'!$F$9:$F$14,'Dependable Capacity'!$C$9:$C$14,$B$64)*'Available Energy and Dispatch'!$C88),HLOOKUP(C$5,'Dependable Capacity'!$I$3:$P$9,7,FALSE)*'Available Energy and Dispatch'!$C88))))/C$6,0),2)</f>
        <v>0</v>
      </c>
      <c r="D74" s="523">
        <f>ROUND(IFERROR(('Available Energy and Dispatch'!O88/((IF(D$5="Solar",(SUMIFS('Dependable Capacity'!$F$9:$F$14,'Dependable Capacity'!$C$9:$C$14,$B$64)*'Available Energy and Dispatch'!$C88),HLOOKUP(D$5,'Dependable Capacity'!$I$3:$P$9,7,FALSE)*'Available Energy and Dispatch'!$C88))))/D$6,0),2)</f>
        <v>0</v>
      </c>
      <c r="E74" s="523">
        <f>ROUND(IFERROR(('Available Energy and Dispatch'!P88/((IF(E$5="Solar",(SUMIFS('Dependable Capacity'!$F$9:$F$14,'Dependable Capacity'!$C$9:$C$14,$B$64)*'Available Energy and Dispatch'!$C88),HLOOKUP(E$5,'Dependable Capacity'!$I$3:$P$9,7,FALSE)*'Available Energy and Dispatch'!$C88))))/E$6,0),2)</f>
        <v>0</v>
      </c>
      <c r="F74" s="523">
        <f>ROUND(IFERROR(('Available Energy and Dispatch'!Q88/((IF(F$5="Solar",(SUMIFS('Dependable Capacity'!$F$9:$F$14,'Dependable Capacity'!$C$9:$C$14,$B$64)*'Available Energy and Dispatch'!$C88),HLOOKUP(F$5,'Dependable Capacity'!$I$3:$P$9,7,FALSE)*'Available Energy and Dispatch'!$C88))))/F$6,0),2)</f>
        <v>0</v>
      </c>
      <c r="G74" s="523">
        <f>ROUND(IFERROR(('Available Energy and Dispatch'!R88/((IF(G$5="Solar",(SUMIFS('Dependable Capacity'!$F$9:$F$14,'Dependable Capacity'!$C$9:$C$14,$B$64)*'Available Energy and Dispatch'!$C88),HLOOKUP(G$5,'Dependable Capacity'!$I$3:$P$9,7,FALSE)*'Available Energy and Dispatch'!$C88))))/G$6,0),2)</f>
        <v>0</v>
      </c>
      <c r="H74" s="523">
        <f>ROUND(IFERROR(('Available Energy and Dispatch'!S88/((IF(H$5="Solar",(SUMIFS('Dependable Capacity'!$F$9:$F$14,'Dependable Capacity'!$C$9:$C$14,$B$64)*'Available Energy and Dispatch'!$C88),HLOOKUP(H$5,'Dependable Capacity'!$I$3:$P$9,7,FALSE)*'Available Energy and Dispatch'!$C88))))/H$6,0),2)</f>
        <v>0</v>
      </c>
      <c r="I74" s="524">
        <f>ROUND(IFERROR(('Available Energy and Dispatch'!T88/((IF(I$5="Solar",(SUMIFS('Dependable Capacity'!$F$9:$F$14,'Dependable Capacity'!$C$9:$C$14,$B$64)*'Available Energy and Dispatch'!$C88),HLOOKUP(I$5,'Dependable Capacity'!$I$3:$P$9,7,FALSE)*'Available Energy and Dispatch'!$C88))))/I$6,0),2)</f>
        <v>0</v>
      </c>
      <c r="J74" s="106"/>
      <c r="K74" s="542">
        <f>IF(K$4="Hydro",VLOOKUP($C74,'Inflated Bid Prices After Tax'!$BF$15:$BM$115,2,FALSE),IF(K$4="Solar",VLOOKUP($C74,'Inflated Bid Prices After Tax'!$BF$15:$BM$115,3,FALSE),IF(K$4="Biomass",VLOOKUP($C74,'Inflated Bid Prices After Tax'!$BF$15:$BM$115,4,FALSE),IF(K$4="Biodiesel",VLOOKUP($C74,'Inflated Bid Prices After Tax'!$BF$15:$BM$115,5,FALSE),IF(K$4="LNG",VLOOKUP($C74,'Inflated Bid Prices After Tax'!$BF$15:$BM$115,6,FALSE),IF(K$4="Bunker",VLOOKUP($C74,'Inflated Bid Prices After Tax'!$BF$15:$BM$115,7,FALSE),IF(K$4="LFO Diesel",VLOOKUP($C74,'Inflated Bid Prices After Tax'!$BF$15:$BM$115,8,FALSE),0)))))))</f>
        <v>0</v>
      </c>
      <c r="L74" s="543">
        <f>IF(K$4="Hydro",VLOOKUP($C74,'Inflated Bid Prices After Tax'!$BF$121:$BM$221,2,FALSE),IF(K$4="Solar",VLOOKUP($C74,'Inflated Bid Prices After Tax'!$BF$121:$BM$221,3,FALSE),IF(K$4="Biomass",VLOOKUP($C74,'Inflated Bid Prices After Tax'!$BF$121:$BM$221,4,FALSE),IF(K$4="Biodiesel",VLOOKUP($C74,'Inflated Bid Prices After Tax'!$BF$121:$BM$221,5,FALSE),IF(K$4="LNG",VLOOKUP($C74,'Inflated Bid Prices After Tax'!$BF$121:$BM$221,6,FALSE),IF(K$4="Bunker",VLOOKUP($C74,'Inflated Bid Prices After Tax'!$BF$121:$BM$221,7,FALSE),IF(K$4="LFO Diesel",VLOOKUP($C74,'Inflated Bid Prices After Tax'!$BF$121:$BM$221,8,FALSE),0)))))))</f>
        <v>0</v>
      </c>
      <c r="M74" s="543">
        <f>IF($C74=0,0,IF(K$4="Hydro",HLOOKUP(K$4,'Inflated Bid Prices After Tax'!$B$224:$I$232,9,FALSE),IF(K$4="Solar",HLOOKUP(K$4,'Inflated Bid Prices After Tax'!$B$224:$I$232,9,FALSE),IF(K$4="Biomass",HLOOKUP(K$4,'Inflated Bid Prices After Tax'!$B$224:$I$232,9,FALSE),IF(K$4="Biodiesel",HLOOKUP(K$4,'Inflated Bid Prices After Tax'!$B$224:$I$232,9,FALSE),IF(K$4="LNG",HLOOKUP(K$4,'Inflated Bid Prices After Tax'!$B$224:$I$232,9,FALSE),IF(K$4="Bunker",HLOOKUP(K$4,'Inflated Bid Prices After Tax'!$B$224:$I$232,9,FALSE),IF(K$4="LFO Diesel",HLOOKUP(K$4,'Inflated Bid Prices After Tax'!$B$224:$I$232,9,FALSE),0))))))))</f>
        <v>0</v>
      </c>
      <c r="N74" s="543">
        <f>IF($C74=0,0,IF(K$4="Hydro",HLOOKUP(K$4,'Inflated Bid Prices After Tax'!$B$234:$I$240,7,FALSE),IF(K$4="Solar",HLOOKUP(K$4,'Inflated Bid Prices After Tax'!$B$234:$I$240,7,FALSE),IF(K$4="Biomass",HLOOKUP(K$4,'Inflated Bid Prices After Tax'!$B$234:$I$240,7,FALSE),IF(K$4="Biodiesel",HLOOKUP(K$4,'Inflated Bid Prices After Tax'!$B$234:$I$240,7,FALSE),IF(K$4="LNG",HLOOKUP(K$4,'Inflated Bid Prices After Tax'!$B$234:$I$240,7,FALSE),IF(K$4="Bunker",HLOOKUP(K$4,'Inflated Bid Prices After Tax'!$B$234:$I$240,7,FALSE),IF(K$4="LFO Diesel",HLOOKUP(K$4,'Inflated Bid Prices After Tax'!$B$234:$I$240,7,FALSE),0))))))))</f>
        <v>0</v>
      </c>
      <c r="O74" s="544">
        <f t="shared" si="37"/>
        <v>0</v>
      </c>
      <c r="P74" s="139"/>
      <c r="Q74" s="606">
        <f>IF(Q$4="Hydro",VLOOKUP($D74,'Inflated Bid Prices After Tax'!$BF$15:$BM$115,2,FALSE),IF(Q$4="Solar",VLOOKUP($D74,'Inflated Bid Prices After Tax'!$BF$15:$BM$115,3,FALSE),IF(Q$4="Biomass",VLOOKUP($D74,'Inflated Bid Prices After Tax'!$BF$15:$BM$115,4,FALSE),IF(Q$4="Biodiesel",VLOOKUP($D74,'Inflated Bid Prices After Tax'!$BF$15:$BM$115,5,FALSE),IF(Q$4="LNG",VLOOKUP($D74,'Inflated Bid Prices After Tax'!$BF$15:$BM$115,6,FALSE),IF(Q$4="Bunker",VLOOKUP($D74,'Inflated Bid Prices After Tax'!$BF$15:$BM$115,7,FALSE),IF(Q$4="LFO Diesel",VLOOKUP($D74,'Inflated Bid Prices After Tax'!$BF$15:$BM$115,8,FALSE),0)))))))</f>
        <v>0</v>
      </c>
      <c r="R74" s="607">
        <f>IF(Q$4="Hydro",VLOOKUP($D74,'Inflated Bid Prices After Tax'!$BF$121:$BM$221,2,FALSE),IF(Q$4="Solar",VLOOKUP($D74,'Inflated Bid Prices After Tax'!$BF$121:$BM$221,3,FALSE),IF(Q$4="Biomass",VLOOKUP($D74,'Inflated Bid Prices After Tax'!$BF$121:$BM$221,4,FALSE),IF(Q$4="Biodiesel",VLOOKUP($D74,'Inflated Bid Prices After Tax'!$BF$121:$BM$221,5,FALSE),IF(Q$4="LNG",VLOOKUP($D74,'Inflated Bid Prices After Tax'!$BF$121:$BM$221,6,FALSE),IF(Q$4="Bunker",VLOOKUP($D74,'Inflated Bid Prices After Tax'!$BF$121:$BM$221,7,FALSE),IF(Q$4="LFO Diesel",VLOOKUP($D74,'Inflated Bid Prices After Tax'!$BF$121:$BM$221,8,FALSE),0)))))))</f>
        <v>0</v>
      </c>
      <c r="S74" s="607">
        <f>IF($D74=0,0,IF(Q$4="Hydro",HLOOKUP(Q$4,'Inflated Bid Prices After Tax'!$B$224:$I$232,9,FALSE),IF(Q$4="Solar",HLOOKUP(Q$4,'Inflated Bid Prices After Tax'!$B$224:$I$232,9,FALSE),IF(Q$4="Biomass",HLOOKUP(Q$4,'Inflated Bid Prices After Tax'!$B$224:$I$232,9,FALSE),IF(Q$4="Biodiesel",HLOOKUP(Q$4,'Inflated Bid Prices After Tax'!$B$224:$I$232,9,FALSE),IF(Q$4="LNG",HLOOKUP(Q$4,'Inflated Bid Prices After Tax'!$B$224:$I$232,9,FALSE),IF(Q$4="Bunker",HLOOKUP(Q$4,'Inflated Bid Prices After Tax'!$B$224:$I$232,9,FALSE),IF(Q$4="LFO Diesel",HLOOKUP(Q$4,'Inflated Bid Prices After Tax'!$B$224:$I$232,9,FALSE),0))))))))</f>
        <v>0</v>
      </c>
      <c r="T74" s="607">
        <f>IF($D74=0,0,IF(Q$4="Hydro",HLOOKUP(Q$4,'Inflated Bid Prices After Tax'!$B$234:$I$240,7,FALSE),IF(Q$4="Solar",HLOOKUP(Q$4,'Inflated Bid Prices After Tax'!$B$234:$I$240,7,FALSE),IF(Q$4="Biomass",HLOOKUP(Q$4,'Inflated Bid Prices After Tax'!$B$234:$I$240,7,FALSE),IF(Q$4="Biodiesel",HLOOKUP(Q$4,'Inflated Bid Prices After Tax'!$B$234:$I$240,7,FALSE),IF(Q$4="LNG",HLOOKUP(Q$4,'Inflated Bid Prices After Tax'!$B$234:$I$240,7,FALSE),IF(Q$4="Bunker",HLOOKUP(Q$4,'Inflated Bid Prices After Tax'!$B$234:$I$240,7,FALSE),IF(Q$4="LFO Diesel",HLOOKUP(Q$4,'Inflated Bid Prices After Tax'!$B$234:$I$240,7,FALSE),0))))))))</f>
        <v>0</v>
      </c>
      <c r="U74" s="608">
        <f t="shared" si="38"/>
        <v>0</v>
      </c>
      <c r="V74" s="139"/>
      <c r="W74" s="566">
        <f>IF(W$4="Hydro",VLOOKUP($E74,'Inflated Bid Prices After Tax'!$BF$15:$BM$115,2,FALSE),IF(W$4="Solar",VLOOKUP($E74,'Inflated Bid Prices After Tax'!$BF$15:$BM$115,3,FALSE),IF(W$4="Biomass",VLOOKUP($E74,'Inflated Bid Prices After Tax'!$BF$15:$BM$115,4,FALSE),IF(W$4="Biodiesel",VLOOKUP($E74,'Inflated Bid Prices After Tax'!$BF$15:$BM$115,5,FALSE),IF(W$4="LNG",VLOOKUP($E74,'Inflated Bid Prices After Tax'!$BF$15:$BM$115,6,FALSE),IF(W$4="Bunker",VLOOKUP($E74,'Inflated Bid Prices After Tax'!$BF$15:$BM$115,7,FALSE),IF(W$4="LFO Diesel",VLOOKUP($E74,'Inflated Bid Prices After Tax'!$BF$15:$BM$115,8,FALSE),0)))))))</f>
        <v>0</v>
      </c>
      <c r="X74" s="567">
        <f>IF(W$4="Hydro",VLOOKUP($E74,'Inflated Bid Prices After Tax'!$BF$121:$BM$221,2,FALSE),IF(W$4="Solar",VLOOKUP($E74,'Inflated Bid Prices After Tax'!$BF$121:$BM$221,3,FALSE),IF(W$4="Biomass",VLOOKUP($E74,'Inflated Bid Prices After Tax'!$BF$121:$BM$221,4,FALSE),IF(W$4="Biodiesel",VLOOKUP($E74,'Inflated Bid Prices After Tax'!$BF$121:$BM$221,5,FALSE),IF(W$4="LNG",VLOOKUP($E74,'Inflated Bid Prices After Tax'!$BF$121:$BM$221,6,FALSE),IF(W$4="Bunker",VLOOKUP($E74,'Inflated Bid Prices After Tax'!$BF$121:$BM$221,7,FALSE),IF(W$4="LFO Diesel",VLOOKUP($E74,'Inflated Bid Prices After Tax'!$BF$121:$BM$221,8,FALSE),0)))))))</f>
        <v>0</v>
      </c>
      <c r="Y74" s="567">
        <f>IF($E74=0,0,IF(W$4="Hydro",HLOOKUP(W$4,'Inflated Bid Prices After Tax'!$B$224:$I$232,9,FALSE),IF(W$4="Solar",HLOOKUP(W$4,'Inflated Bid Prices After Tax'!$B$224:$I$232,9,FALSE),IF(W$4="Biomass",HLOOKUP(W$4,'Inflated Bid Prices After Tax'!$B$224:$I$232,9,FALSE),IF(W$4="Biodiesel",HLOOKUP(W$4,'Inflated Bid Prices After Tax'!$B$224:$I$232,9,FALSE),IF(W$4="LNG",HLOOKUP(W$4,'Inflated Bid Prices After Tax'!$B$224:$I$232,9,FALSE),IF(W$4="Bunker",HLOOKUP(W$4,'Inflated Bid Prices After Tax'!$B$224:$I$232,9,FALSE),IF(W$4="LFO Diesel",HLOOKUP(W$4,'Inflated Bid Prices After Tax'!$B$224:$I$232,9,FALSE),0))))))))</f>
        <v>0</v>
      </c>
      <c r="Z74" s="567">
        <f>IF($E74=0,0,IF(W$4="Hydro",HLOOKUP(W$4,'Inflated Bid Prices After Tax'!$B$234:$I$240,7,FALSE),IF(W$4="Solar",HLOOKUP(W$4,'Inflated Bid Prices After Tax'!$B$234:$I$240,7,FALSE),IF(W$4="Biomass",HLOOKUP(W$4,'Inflated Bid Prices After Tax'!$B$234:$I$240,7,FALSE),IF(W$4="Biodiesel",HLOOKUP(W$4,'Inflated Bid Prices After Tax'!$B$234:$I$240,7,FALSE),IF(W$4="LNG",HLOOKUP(W$4,'Inflated Bid Prices After Tax'!$B$234:$I$240,7,FALSE),IF(W$4="Bunker",HLOOKUP(W$4,'Inflated Bid Prices After Tax'!$B$234:$I$240,7,FALSE),IF(W$4="LFO Diesel",HLOOKUP(W$4,'Inflated Bid Prices After Tax'!$B$234:$I$240,7,FALSE),0))))))))</f>
        <v>0</v>
      </c>
      <c r="AA74" s="568">
        <f t="shared" si="39"/>
        <v>0</v>
      </c>
      <c r="AB74" s="139"/>
      <c r="AC74" s="686">
        <f>IF(AC$4="Hydro",VLOOKUP($F74,'Inflated Bid Prices After Tax'!$BF$15:$BM$115,2,FALSE),IF(AC$4="Solar",VLOOKUP($F74,'Inflated Bid Prices After Tax'!$BF$15:$BM$115,3,FALSE),IF(AC$4="Biomass",VLOOKUP($F74,'Inflated Bid Prices After Tax'!$BF$15:$BM$115,4,FALSE),IF(AC$4="Biodiesel",VLOOKUP($F74,'Inflated Bid Prices After Tax'!$BF$15:$BM$115,5,FALSE),IF(AC$4="LNG",VLOOKUP($F74,'Inflated Bid Prices After Tax'!$BF$15:$BM$115,6,FALSE),IF(AC$4="Bunker",VLOOKUP($F74,'Inflated Bid Prices After Tax'!$BF$15:$BM$115,7,FALSE),IF(AC$4="LFO Diesel",VLOOKUP($F74,'Inflated Bid Prices After Tax'!$BF$15:$BM$115,8,FALSE),0)))))))</f>
        <v>0</v>
      </c>
      <c r="AD74" s="687">
        <f>IF(AC$4="Hydro",VLOOKUP($F74,'Inflated Bid Prices After Tax'!$BF$121:$BM$221,2,FALSE),IF(AC$4="Solar",VLOOKUP($F74,'Inflated Bid Prices After Tax'!$BF$121:$BM$221,3,FALSE),IF(AC$4="Biomass",VLOOKUP($F74,'Inflated Bid Prices After Tax'!$BF$121:$BM$221,4,FALSE),IF(AC$4="Biodiesel",VLOOKUP($F74,'Inflated Bid Prices After Tax'!$BF$121:$BM$221,5,FALSE),IF(AC$4="LNG",VLOOKUP($F74,'Inflated Bid Prices After Tax'!$BF$121:$BM$221,6,FALSE),IF(AC$4="Bunker",VLOOKUP($F74,'Inflated Bid Prices After Tax'!$BF$121:$BM$221,7,FALSE),IF(AC$4="LFO Diesel",VLOOKUP($F74,'Inflated Bid Prices After Tax'!$BF$121:$BM$221,8,FALSE),0)))))))</f>
        <v>0</v>
      </c>
      <c r="AE74" s="687">
        <f>IF($F74=0,0,IF(AC$4="Hydro",HLOOKUP(AC$4,'Inflated Bid Prices After Tax'!$B$224:$I$232,9,FALSE),IF(AC$4="Solar",HLOOKUP(AC$4,'Inflated Bid Prices After Tax'!$B$224:$I$232,9,FALSE),IF(AC$4="Biomass",HLOOKUP(AC$4,'Inflated Bid Prices After Tax'!$B$224:$I$232,9,FALSE),IF(AC$4="Biodiesel",HLOOKUP(AC$4,'Inflated Bid Prices After Tax'!$B$224:$I$232,9,FALSE),IF(AC$4="LNG",HLOOKUP(AC$4,'Inflated Bid Prices After Tax'!$B$224:$I$232,9,FALSE),IF(AC$4="Bunker",HLOOKUP(AC$4,'Inflated Bid Prices After Tax'!$B$224:$I$232,9,FALSE),IF(AC$4="LFO Diesel",HLOOKUP(AC$4,'Inflated Bid Prices After Tax'!$B$224:$I$232,9,FALSE),0))))))))</f>
        <v>0</v>
      </c>
      <c r="AF74" s="687">
        <f>IF($F74=0,0,IF(AC$4="Hydro",HLOOKUP(AC$4,'Inflated Bid Prices After Tax'!$B$234:$I$240,7,FALSE),IF(AC$4="Solar",HLOOKUP(AC$4,'Inflated Bid Prices After Tax'!$B$234:$I$240,7,FALSE),IF(AC$4="Biomass",HLOOKUP(AC$4,'Inflated Bid Prices After Tax'!$B$234:$I$240,7,FALSE),IF(AC$4="Biodiesel",HLOOKUP(AC$4,'Inflated Bid Prices After Tax'!$B$234:$I$240,7,FALSE),IF(AC$4="LNG",HLOOKUP(AC$4,'Inflated Bid Prices After Tax'!$B$234:$I$240,7,FALSE),IF(AC$4="Bunker",HLOOKUP(AC$4,'Inflated Bid Prices After Tax'!$B$234:$I$240,7,FALSE),IF(AC$4="LFO Diesel",HLOOKUP(AC$4,'Inflated Bid Prices After Tax'!$B$234:$I$240,7,FALSE),0))))))))</f>
        <v>0</v>
      </c>
      <c r="AG74" s="688">
        <f t="shared" si="40"/>
        <v>0</v>
      </c>
      <c r="AH74" s="139"/>
      <c r="AI74" s="590">
        <f>IF(AI$4="Hydro",VLOOKUP($G74,'Inflated Bid Prices After Tax'!$BF$15:$BM$115,2,FALSE),IF(AI$4="Solar",VLOOKUP($G74,'Inflated Bid Prices After Tax'!$BF$15:$BM$115,3,FALSE),IF(AI$4="Biomass",VLOOKUP($G74,'Inflated Bid Prices After Tax'!$BF$15:$BM$115,4,FALSE),IF(AI$4="Biodiesel",VLOOKUP($G74,'Inflated Bid Prices After Tax'!$BF$15:$BM$115,5,FALSE),IF(AI$4="LNG",VLOOKUP($G74,'Inflated Bid Prices After Tax'!$BF$15:$BM$115,6,FALSE),IF(AI$4="Bunker",VLOOKUP($G74,'Inflated Bid Prices After Tax'!$BF$15:$BM$115,7,FALSE),IF(AI$4="LFO Diesel",VLOOKUP($G74,'Inflated Bid Prices After Tax'!$BF$15:$BM$115,8,FALSE),0)))))))</f>
        <v>0</v>
      </c>
      <c r="AJ74" s="591">
        <f>IF(AI$4="Hydro",VLOOKUP($G74,'Inflated Bid Prices After Tax'!$BF$121:$BM$221,2,FALSE),IF(AI$4="Solar",VLOOKUP($G74,'Inflated Bid Prices After Tax'!$BF$121:$BM$221,3,FALSE),IF(AI$4="Biomass",VLOOKUP($G74,'Inflated Bid Prices After Tax'!$BF$121:$BM$221,4,FALSE),IF(AI$4="Biodiesel",VLOOKUP($G74,'Inflated Bid Prices After Tax'!$BF$121:$BM$221,5,FALSE),IF(AI$4="LNG",VLOOKUP($G74,'Inflated Bid Prices After Tax'!$BF$121:$BM$221,6,FALSE),IF(AI$4="Bunker",VLOOKUP($G74,'Inflated Bid Prices After Tax'!$BF$121:$BM$221,7,FALSE),IF(AI$4="LFO Diesel",VLOOKUP($G74,'Inflated Bid Prices After Tax'!$BF$121:$BM$221,8,FALSE),0)))))))</f>
        <v>0</v>
      </c>
      <c r="AK74" s="591">
        <f>IF($G74=0,0,IF(AI$4="Hydro",HLOOKUP(AI$4,'Inflated Bid Prices After Tax'!$B$224:$I$232,9,FALSE),IF(AI$4="Solar",HLOOKUP(AI$4,'Inflated Bid Prices After Tax'!$B$224:$I$232,9,FALSE),IF(AI$4="Biomass",HLOOKUP(AI$4,'Inflated Bid Prices After Tax'!$B$224:$I$232,9,FALSE),IF(AI$4="Biodiesel",HLOOKUP(AI$4,'Inflated Bid Prices After Tax'!$B$224:$I$232,9,FALSE),IF(AI$4="LNG",HLOOKUP(AI$4,'Inflated Bid Prices After Tax'!$B$224:$I$232,9,FALSE),IF(AI$4="Bunker",HLOOKUP(AI$4,'Inflated Bid Prices After Tax'!$B$224:$I$232,9,FALSE),IF(AI$4="LFO Diesel",HLOOKUP(AI$4,'Inflated Bid Prices After Tax'!$B$224:$I$232,9,FALSE),0))))))))</f>
        <v>0</v>
      </c>
      <c r="AL74" s="591">
        <f>IF($G74=0,0,IF(AI$4="Hydro",HLOOKUP(AI$4,'Inflated Bid Prices After Tax'!$B$234:$I$240,7,FALSE),IF(AI$4="Solar",HLOOKUP(AI$4,'Inflated Bid Prices After Tax'!$B$234:$I$240,7,FALSE),IF(AI$4="Biomass",HLOOKUP(AI$4,'Inflated Bid Prices After Tax'!$B$234:$I$240,7,FALSE),IF(AI$4="Biodiesel",HLOOKUP(AI$4,'Inflated Bid Prices After Tax'!$B$234:$I$240,7,FALSE),IF(AI$4="LNG",HLOOKUP(AI$4,'Inflated Bid Prices After Tax'!$B$234:$I$240,7,FALSE),IF(AI$4="Bunker",HLOOKUP(AI$4,'Inflated Bid Prices After Tax'!$B$234:$I$240,7,FALSE),IF(AI$4="LFO Diesel",HLOOKUP(AI$4,'Inflated Bid Prices After Tax'!$B$234:$I$240,7,FALSE),0))))))))</f>
        <v>0</v>
      </c>
      <c r="AM74" s="592">
        <f t="shared" si="41"/>
        <v>0</v>
      </c>
      <c r="AN74" s="139"/>
      <c r="AO74" s="598">
        <f>IF(AO$4="Hydro",VLOOKUP($H74,'Inflated Bid Prices After Tax'!$BF$15:$BM$115,2,FALSE),IF(AO$4="Solar",VLOOKUP($H74,'Inflated Bid Prices After Tax'!$BF$15:$BM$115,3,FALSE),IF(AO$4="Biomass",VLOOKUP($H74,'Inflated Bid Prices After Tax'!$BF$15:$BM$115,4,FALSE),IF(AO$4="Biodiesel",VLOOKUP($H74,'Inflated Bid Prices After Tax'!$BF$15:$BM$115,5,FALSE),IF(AO$4="LNG",VLOOKUP($H74,'Inflated Bid Prices After Tax'!$BF$15:$BM$115,6,FALSE),IF(AO$4="Bunker",VLOOKUP($H74,'Inflated Bid Prices After Tax'!$BF$15:$BM$115,7,FALSE),IF(AO$4="LFO Diesel",VLOOKUP($H74,'Inflated Bid Prices After Tax'!$BF$15:$BM$115,8,FALSE),0)))))))</f>
        <v>0</v>
      </c>
      <c r="AP74" s="309">
        <f>IF(AO$4="Hydro",VLOOKUP($H74,'Inflated Bid Prices After Tax'!$BF$121:$BM$221,2,FALSE),IF(AO$4="Solar",VLOOKUP($H74,'Inflated Bid Prices After Tax'!$BF$121:$BM$221,3,FALSE),IF(AO$4="Biomass",VLOOKUP($H74,'Inflated Bid Prices After Tax'!$BF$121:$BM$221,4,FALSE),IF(AO$4="Biodiesel",VLOOKUP($H74,'Inflated Bid Prices After Tax'!$BF$121:$BM$221,5,FALSE),IF(AO$4="LNG",VLOOKUP($H74,'Inflated Bid Prices After Tax'!$BF$121:$BM$221,6,FALSE),IF(AO$4="Bunker",VLOOKUP($H74,'Inflated Bid Prices After Tax'!$BF$121:$BM$221,7,FALSE),IF(AO$4="LFO Diesel",VLOOKUP($H74,'Inflated Bid Prices After Tax'!$BF$121:$BM$221,8,FALSE),0)))))))</f>
        <v>0</v>
      </c>
      <c r="AQ74" s="309">
        <f>IF($H74=0,0,IF(AO$4="Hydro",HLOOKUP(AO$4,'Inflated Bid Prices After Tax'!$B$224:$I$232,9,FALSE),IF(AO$4="Solar",HLOOKUP(AO$4,'Inflated Bid Prices After Tax'!$B$224:$I$232,9,FALSE),IF(AO$4="Biomass",HLOOKUP(AO$4,'Inflated Bid Prices After Tax'!$B$224:$I$232,9,FALSE),IF(AO$4="Biodiesel",HLOOKUP(AO$4,'Inflated Bid Prices After Tax'!$B$224:$I$232,9,FALSE),IF(AO$4="LNG",HLOOKUP(AO$4,'Inflated Bid Prices After Tax'!$B$224:$I$232,9,FALSE),IF(AO$4="Bunker",HLOOKUP(AO$4,'Inflated Bid Prices After Tax'!$B$224:$I$232,9,FALSE),IF(AO$4="LFO Diesel",HLOOKUP(AO$4,'Inflated Bid Prices After Tax'!$B$224:$I$232,9,FALSE),0))))))))</f>
        <v>0</v>
      </c>
      <c r="AR74" s="309">
        <f>IF($H74=0,0,IF(AO$4="Hydro",HLOOKUP(AO$4,'Inflated Bid Prices After Tax'!$B$234:$I$240,7,FALSE),IF(AO$4="Solar",HLOOKUP(AO$4,'Inflated Bid Prices After Tax'!$B$234:$I$240,7,FALSE),IF(AO$4="Biomass",HLOOKUP(AO$4,'Inflated Bid Prices After Tax'!$B$234:$I$240,7,FALSE),IF(AO$4="Biodiesel",HLOOKUP(AO$4,'Inflated Bid Prices After Tax'!$B$234:$I$240,7,FALSE),IF(AO$4="LNG",HLOOKUP(AO$4,'Inflated Bid Prices After Tax'!$B$234:$I$240,7,FALSE),IF(AO$4="Bunker",HLOOKUP(AO$4,'Inflated Bid Prices After Tax'!$B$234:$I$240,7,FALSE),IF(AO$4="LFO Diesel",HLOOKUP(AO$4,'Inflated Bid Prices After Tax'!$B$234:$I$240,7,FALSE),0))))))))</f>
        <v>0</v>
      </c>
      <c r="AS74" s="298">
        <f t="shared" si="42"/>
        <v>0</v>
      </c>
      <c r="AT74" s="139"/>
      <c r="AU74" s="606">
        <f>IF(AU$4="Hydro",VLOOKUP($I74,'Inflated Bid Prices After Tax'!$BF$15:$BM$115,2,FALSE),IF(AU$4="Solar",VLOOKUP($I74,'Inflated Bid Prices After Tax'!$BF$15:$BM$115,3,FALSE),IF(AU$4="Biomass",VLOOKUP($I74,'Inflated Bid Prices After Tax'!$BF$15:$BM$115,4,FALSE),IF(AU$4="Biodiesel",VLOOKUP($I74,'Inflated Bid Prices After Tax'!$BF$15:$BM$115,5,FALSE),IF(AU$4="LNG",VLOOKUP($I74,'Inflated Bid Prices After Tax'!$BF$15:$BM$115,6,FALSE),IF(AU$4="Bunker",VLOOKUP($I74,'Inflated Bid Prices After Tax'!$BF$15:$BM$115,7,FALSE),IF(AU$4="LFO Diesel",VLOOKUP($I74,'Inflated Bid Prices After Tax'!$BF$15:$BM$115,8,FALSE),0)))))))</f>
        <v>0</v>
      </c>
      <c r="AV74" s="607">
        <f>IF(AU$4="Hydro",VLOOKUP($I74,'Inflated Bid Prices After Tax'!$BF$121:$BM$221,2,FALSE),IF(AU$4="Solar",VLOOKUP($I74,'Inflated Bid Prices After Tax'!$BF$121:$BM$221,3,FALSE),IF(AU$4="Biomass",VLOOKUP($I74,'Inflated Bid Prices After Tax'!$BF$121:$BM$221,4,FALSE),IF(AU$4="Biodiesel",VLOOKUP($I74,'Inflated Bid Prices After Tax'!$BF$121:$BM$221,5,FALSE),IF(AU$4="LNG",VLOOKUP($I74,'Inflated Bid Prices After Tax'!$BF$121:$BM$221,6,FALSE),IF(AU$4="Bunker",VLOOKUP($I74,'Inflated Bid Prices After Tax'!$BF$121:$BM$221,7,FALSE),IF(AU$4="LFO Diesel",VLOOKUP($I74,'Inflated Bid Prices After Tax'!$BF$121:$BM$221,8,FALSE),0)))))))</f>
        <v>0</v>
      </c>
      <c r="AW74" s="607">
        <f>IF($I74=0,0,IF(AU$4="Hydro",HLOOKUP(AU$4,'Inflated Bid Prices After Tax'!$B$224:$I$232,9,FALSE),IF(AU$4="Solar",HLOOKUP(AU$4,'Inflated Bid Prices After Tax'!$B$224:$I$232,9,FALSE),IF(AU$4="Biomass",HLOOKUP(AU$4,'Inflated Bid Prices After Tax'!$B$224:$I$232,9,FALSE),IF(AU$4="Biodiesel",HLOOKUP(AU$4,'Inflated Bid Prices After Tax'!$B$224:$I$232,9,FALSE),IF(AU$4="LNG",HLOOKUP(AU$4,'Inflated Bid Prices After Tax'!$B$224:$I$232,9,FALSE),IF(AU$4="Bunker",HLOOKUP(AU$4,'Inflated Bid Prices After Tax'!$B$224:$I$232,9,FALSE),IF(AU$4="LFO Diesel",HLOOKUP(AU$4,'Inflated Bid Prices After Tax'!$B$224:$I$232,9,FALSE),0))))))))</f>
        <v>0</v>
      </c>
      <c r="AX74" s="607">
        <f>IF($I74=0,0,IF(AU$4="Hydro",HLOOKUP(AU$4,'Inflated Bid Prices After Tax'!$B$234:$I$240,7,FALSE),IF(AU$4="Solar",HLOOKUP(AU$4,'Inflated Bid Prices After Tax'!$B$234:$I$240,7,FALSE),IF(AU$4="Biomass",HLOOKUP(AU$4,'Inflated Bid Prices After Tax'!$B$234:$I$240,7,FALSE),IF(AU$4="Biodiesel",HLOOKUP(AU$4,'Inflated Bid Prices After Tax'!$B$234:$I$240,7,FALSE),IF(AU$4="LNG",HLOOKUP(AU$4,'Inflated Bid Prices After Tax'!$B$234:$I$240,7,FALSE),IF(AU$4="Bunker",HLOOKUP(AU$4,'Inflated Bid Prices After Tax'!$B$234:$I$240,7,FALSE),IF(AU$4="LFO Diesel",HLOOKUP(AU$4,'Inflated Bid Prices After Tax'!$B$234:$I$240,7,FALSE),0))))))))</f>
        <v>0</v>
      </c>
      <c r="AY74" s="608">
        <f t="shared" si="43"/>
        <v>0</v>
      </c>
      <c r="AZ74" s="139"/>
      <c r="BA74" s="106"/>
      <c r="BB74" s="648" t="s">
        <v>47</v>
      </c>
      <c r="BC74" s="660">
        <f>IF(C74=0,O74,O74*'Available Energy and Dispatch'!N88*1000)</f>
        <v>0</v>
      </c>
      <c r="BD74" s="660">
        <f>IF(D74=0,U74,U74*'Available Energy and Dispatch'!O88*1000)</f>
        <v>0</v>
      </c>
      <c r="BE74" s="660">
        <f>IF(E74=0,AA74,AA74*'Available Energy and Dispatch'!P88*1000)</f>
        <v>0</v>
      </c>
      <c r="BF74" s="660">
        <f>IF(F74=0,AG74,AG74*'Available Energy and Dispatch'!Q88*1000)</f>
        <v>0</v>
      </c>
      <c r="BG74" s="660">
        <f>IF(G74=0,AM74,AM74*'Available Energy and Dispatch'!R88*1000)</f>
        <v>0</v>
      </c>
      <c r="BH74" s="660">
        <f>IF(H74=0,AS74,AS74*'Available Energy and Dispatch'!S88*1000)</f>
        <v>0</v>
      </c>
      <c r="BI74" s="660">
        <f>IF(I74=0,AY74,AY74*'Available Energy and Dispatch'!T88*1000)</f>
        <v>0</v>
      </c>
      <c r="BJ74" s="666">
        <f t="shared" si="36"/>
        <v>0</v>
      </c>
      <c r="BK74" s="655"/>
    </row>
    <row r="75" spans="2:63" x14ac:dyDescent="0.25">
      <c r="B75" s="530" t="s">
        <v>48</v>
      </c>
      <c r="C75" s="523">
        <f>ROUND(IFERROR(('Available Energy and Dispatch'!N89/((IF(C$5="Solar",(SUMIFS('Dependable Capacity'!$F$9:$F$14,'Dependable Capacity'!$C$9:$C$14,$B$64)*'Available Energy and Dispatch'!$C89),HLOOKUP(C$5,'Dependable Capacity'!$I$3:$P$9,7,FALSE)*'Available Energy and Dispatch'!$C89))))/C$6,0),2)</f>
        <v>0</v>
      </c>
      <c r="D75" s="523">
        <f>ROUND(IFERROR(('Available Energy and Dispatch'!O89/((IF(D$5="Solar",(SUMIFS('Dependable Capacity'!$F$9:$F$14,'Dependable Capacity'!$C$9:$C$14,$B$64)*'Available Energy and Dispatch'!$C89),HLOOKUP(D$5,'Dependable Capacity'!$I$3:$P$9,7,FALSE)*'Available Energy and Dispatch'!$C89))))/D$6,0),2)</f>
        <v>0</v>
      </c>
      <c r="E75" s="523">
        <f>ROUND(IFERROR(('Available Energy and Dispatch'!P89/((IF(E$5="Solar",(SUMIFS('Dependable Capacity'!$F$9:$F$14,'Dependable Capacity'!$C$9:$C$14,$B$64)*'Available Energy and Dispatch'!$C89),HLOOKUP(E$5,'Dependable Capacity'!$I$3:$P$9,7,FALSE)*'Available Energy and Dispatch'!$C89))))/E$6,0),2)</f>
        <v>0</v>
      </c>
      <c r="F75" s="523">
        <f>ROUND(IFERROR(('Available Energy and Dispatch'!Q89/((IF(F$5="Solar",(SUMIFS('Dependable Capacity'!$F$9:$F$14,'Dependable Capacity'!$C$9:$C$14,$B$64)*'Available Energy and Dispatch'!$C89),HLOOKUP(F$5,'Dependable Capacity'!$I$3:$P$9,7,FALSE)*'Available Energy and Dispatch'!$C89))))/F$6,0),2)</f>
        <v>0</v>
      </c>
      <c r="G75" s="523">
        <f>ROUND(IFERROR(('Available Energy and Dispatch'!R89/((IF(G$5="Solar",(SUMIFS('Dependable Capacity'!$F$9:$F$14,'Dependable Capacity'!$C$9:$C$14,$B$64)*'Available Energy and Dispatch'!$C89),HLOOKUP(G$5,'Dependable Capacity'!$I$3:$P$9,7,FALSE)*'Available Energy and Dispatch'!$C89))))/G$6,0),2)</f>
        <v>0</v>
      </c>
      <c r="H75" s="523">
        <f>ROUND(IFERROR(('Available Energy and Dispatch'!S89/((IF(H$5="Solar",(SUMIFS('Dependable Capacity'!$F$9:$F$14,'Dependable Capacity'!$C$9:$C$14,$B$64)*'Available Energy and Dispatch'!$C89),HLOOKUP(H$5,'Dependable Capacity'!$I$3:$P$9,7,FALSE)*'Available Energy and Dispatch'!$C89))))/H$6,0),2)</f>
        <v>0</v>
      </c>
      <c r="I75" s="524">
        <f>ROUND(IFERROR(('Available Energy and Dispatch'!T89/((IF(I$5="Solar",(SUMIFS('Dependable Capacity'!$F$9:$F$14,'Dependable Capacity'!$C$9:$C$14,$B$64)*'Available Energy and Dispatch'!$C89),HLOOKUP(I$5,'Dependable Capacity'!$I$3:$P$9,7,FALSE)*'Available Energy and Dispatch'!$C89))))/I$6,0),2)</f>
        <v>0</v>
      </c>
      <c r="J75" s="106"/>
      <c r="K75" s="542">
        <f>IF(K$4="Hydro",VLOOKUP($C75,'Inflated Bid Prices After Tax'!$BF$15:$BM$115,2,FALSE),IF(K$4="Solar",VLOOKUP($C75,'Inflated Bid Prices After Tax'!$BF$15:$BM$115,3,FALSE),IF(K$4="Biomass",VLOOKUP($C75,'Inflated Bid Prices After Tax'!$BF$15:$BM$115,4,FALSE),IF(K$4="Biodiesel",VLOOKUP($C75,'Inflated Bid Prices After Tax'!$BF$15:$BM$115,5,FALSE),IF(K$4="LNG",VLOOKUP($C75,'Inflated Bid Prices After Tax'!$BF$15:$BM$115,6,FALSE),IF(K$4="Bunker",VLOOKUP($C75,'Inflated Bid Prices After Tax'!$BF$15:$BM$115,7,FALSE),IF(K$4="LFO Diesel",VLOOKUP($C75,'Inflated Bid Prices After Tax'!$BF$15:$BM$115,8,FALSE),0)))))))</f>
        <v>0</v>
      </c>
      <c r="L75" s="543">
        <f>IF(K$4="Hydro",VLOOKUP($C75,'Inflated Bid Prices After Tax'!$BF$121:$BM$221,2,FALSE),IF(K$4="Solar",VLOOKUP($C75,'Inflated Bid Prices After Tax'!$BF$121:$BM$221,3,FALSE),IF(K$4="Biomass",VLOOKUP($C75,'Inflated Bid Prices After Tax'!$BF$121:$BM$221,4,FALSE),IF(K$4="Biodiesel",VLOOKUP($C75,'Inflated Bid Prices After Tax'!$BF$121:$BM$221,5,FALSE),IF(K$4="LNG",VLOOKUP($C75,'Inflated Bid Prices After Tax'!$BF$121:$BM$221,6,FALSE),IF(K$4="Bunker",VLOOKUP($C75,'Inflated Bid Prices After Tax'!$BF$121:$BM$221,7,FALSE),IF(K$4="LFO Diesel",VLOOKUP($C75,'Inflated Bid Prices After Tax'!$BF$121:$BM$221,8,FALSE),0)))))))</f>
        <v>0</v>
      </c>
      <c r="M75" s="543">
        <f>IF($C75=0,0,IF(K$4="Hydro",HLOOKUP(K$4,'Inflated Bid Prices After Tax'!$B$224:$I$232,9,FALSE),IF(K$4="Solar",HLOOKUP(K$4,'Inflated Bid Prices After Tax'!$B$224:$I$232,9,FALSE),IF(K$4="Biomass",HLOOKUP(K$4,'Inflated Bid Prices After Tax'!$B$224:$I$232,9,FALSE),IF(K$4="Biodiesel",HLOOKUP(K$4,'Inflated Bid Prices After Tax'!$B$224:$I$232,9,FALSE),IF(K$4="LNG",HLOOKUP(K$4,'Inflated Bid Prices After Tax'!$B$224:$I$232,9,FALSE),IF(K$4="Bunker",HLOOKUP(K$4,'Inflated Bid Prices After Tax'!$B$224:$I$232,9,FALSE),IF(K$4="LFO Diesel",HLOOKUP(K$4,'Inflated Bid Prices After Tax'!$B$224:$I$232,9,FALSE),0))))))))</f>
        <v>0</v>
      </c>
      <c r="N75" s="543">
        <f>IF($C75=0,0,IF(K$4="Hydro",HLOOKUP(K$4,'Inflated Bid Prices After Tax'!$B$234:$I$240,7,FALSE),IF(K$4="Solar",HLOOKUP(K$4,'Inflated Bid Prices After Tax'!$B$234:$I$240,7,FALSE),IF(K$4="Biomass",HLOOKUP(K$4,'Inflated Bid Prices After Tax'!$B$234:$I$240,7,FALSE),IF(K$4="Biodiesel",HLOOKUP(K$4,'Inflated Bid Prices After Tax'!$B$234:$I$240,7,FALSE),IF(K$4="LNG",HLOOKUP(K$4,'Inflated Bid Prices After Tax'!$B$234:$I$240,7,FALSE),IF(K$4="Bunker",HLOOKUP(K$4,'Inflated Bid Prices After Tax'!$B$234:$I$240,7,FALSE),IF(K$4="LFO Diesel",HLOOKUP(K$4,'Inflated Bid Prices After Tax'!$B$234:$I$240,7,FALSE),0))))))))</f>
        <v>0</v>
      </c>
      <c r="O75" s="544">
        <f t="shared" si="37"/>
        <v>0</v>
      </c>
      <c r="P75" s="139"/>
      <c r="Q75" s="606">
        <f>IF(Q$4="Hydro",VLOOKUP($D75,'Inflated Bid Prices After Tax'!$BF$15:$BM$115,2,FALSE),IF(Q$4="Solar",VLOOKUP($D75,'Inflated Bid Prices After Tax'!$BF$15:$BM$115,3,FALSE),IF(Q$4="Biomass",VLOOKUP($D75,'Inflated Bid Prices After Tax'!$BF$15:$BM$115,4,FALSE),IF(Q$4="Biodiesel",VLOOKUP($D75,'Inflated Bid Prices After Tax'!$BF$15:$BM$115,5,FALSE),IF(Q$4="LNG",VLOOKUP($D75,'Inflated Bid Prices After Tax'!$BF$15:$BM$115,6,FALSE),IF(Q$4="Bunker",VLOOKUP($D75,'Inflated Bid Prices After Tax'!$BF$15:$BM$115,7,FALSE),IF(Q$4="LFO Diesel",VLOOKUP($D75,'Inflated Bid Prices After Tax'!$BF$15:$BM$115,8,FALSE),0)))))))</f>
        <v>0</v>
      </c>
      <c r="R75" s="607">
        <f>IF(Q$4="Hydro",VLOOKUP($D75,'Inflated Bid Prices After Tax'!$BF$121:$BM$221,2,FALSE),IF(Q$4="Solar",VLOOKUP($D75,'Inflated Bid Prices After Tax'!$BF$121:$BM$221,3,FALSE),IF(Q$4="Biomass",VLOOKUP($D75,'Inflated Bid Prices After Tax'!$BF$121:$BM$221,4,FALSE),IF(Q$4="Biodiesel",VLOOKUP($D75,'Inflated Bid Prices After Tax'!$BF$121:$BM$221,5,FALSE),IF(Q$4="LNG",VLOOKUP($D75,'Inflated Bid Prices After Tax'!$BF$121:$BM$221,6,FALSE),IF(Q$4="Bunker",VLOOKUP($D75,'Inflated Bid Prices After Tax'!$BF$121:$BM$221,7,FALSE),IF(Q$4="LFO Diesel",VLOOKUP($D75,'Inflated Bid Prices After Tax'!$BF$121:$BM$221,8,FALSE),0)))))))</f>
        <v>0</v>
      </c>
      <c r="S75" s="607">
        <f>IF($D75=0,0,IF(Q$4="Hydro",HLOOKUP(Q$4,'Inflated Bid Prices After Tax'!$B$224:$I$232,9,FALSE),IF(Q$4="Solar",HLOOKUP(Q$4,'Inflated Bid Prices After Tax'!$B$224:$I$232,9,FALSE),IF(Q$4="Biomass",HLOOKUP(Q$4,'Inflated Bid Prices After Tax'!$B$224:$I$232,9,FALSE),IF(Q$4="Biodiesel",HLOOKUP(Q$4,'Inflated Bid Prices After Tax'!$B$224:$I$232,9,FALSE),IF(Q$4="LNG",HLOOKUP(Q$4,'Inflated Bid Prices After Tax'!$B$224:$I$232,9,FALSE),IF(Q$4="Bunker",HLOOKUP(Q$4,'Inflated Bid Prices After Tax'!$B$224:$I$232,9,FALSE),IF(Q$4="LFO Diesel",HLOOKUP(Q$4,'Inflated Bid Prices After Tax'!$B$224:$I$232,9,FALSE),0))))))))</f>
        <v>0</v>
      </c>
      <c r="T75" s="607">
        <f>IF($D75=0,0,IF(Q$4="Hydro",HLOOKUP(Q$4,'Inflated Bid Prices After Tax'!$B$234:$I$240,7,FALSE),IF(Q$4="Solar",HLOOKUP(Q$4,'Inflated Bid Prices After Tax'!$B$234:$I$240,7,FALSE),IF(Q$4="Biomass",HLOOKUP(Q$4,'Inflated Bid Prices After Tax'!$B$234:$I$240,7,FALSE),IF(Q$4="Biodiesel",HLOOKUP(Q$4,'Inflated Bid Prices After Tax'!$B$234:$I$240,7,FALSE),IF(Q$4="LNG",HLOOKUP(Q$4,'Inflated Bid Prices After Tax'!$B$234:$I$240,7,FALSE),IF(Q$4="Bunker",HLOOKUP(Q$4,'Inflated Bid Prices After Tax'!$B$234:$I$240,7,FALSE),IF(Q$4="LFO Diesel",HLOOKUP(Q$4,'Inflated Bid Prices After Tax'!$B$234:$I$240,7,FALSE),0))))))))</f>
        <v>0</v>
      </c>
      <c r="U75" s="608">
        <f t="shared" si="38"/>
        <v>0</v>
      </c>
      <c r="V75" s="139"/>
      <c r="W75" s="566">
        <f>IF(W$4="Hydro",VLOOKUP($E75,'Inflated Bid Prices After Tax'!$BF$15:$BM$115,2,FALSE),IF(W$4="Solar",VLOOKUP($E75,'Inflated Bid Prices After Tax'!$BF$15:$BM$115,3,FALSE),IF(W$4="Biomass",VLOOKUP($E75,'Inflated Bid Prices After Tax'!$BF$15:$BM$115,4,FALSE),IF(W$4="Biodiesel",VLOOKUP($E75,'Inflated Bid Prices After Tax'!$BF$15:$BM$115,5,FALSE),IF(W$4="LNG",VLOOKUP($E75,'Inflated Bid Prices After Tax'!$BF$15:$BM$115,6,FALSE),IF(W$4="Bunker",VLOOKUP($E75,'Inflated Bid Prices After Tax'!$BF$15:$BM$115,7,FALSE),IF(W$4="LFO Diesel",VLOOKUP($E75,'Inflated Bid Prices After Tax'!$BF$15:$BM$115,8,FALSE),0)))))))</f>
        <v>0</v>
      </c>
      <c r="X75" s="567">
        <f>IF(W$4="Hydro",VLOOKUP($E75,'Inflated Bid Prices After Tax'!$BF$121:$BM$221,2,FALSE),IF(W$4="Solar",VLOOKUP($E75,'Inflated Bid Prices After Tax'!$BF$121:$BM$221,3,FALSE),IF(W$4="Biomass",VLOOKUP($E75,'Inflated Bid Prices After Tax'!$BF$121:$BM$221,4,FALSE),IF(W$4="Biodiesel",VLOOKUP($E75,'Inflated Bid Prices After Tax'!$BF$121:$BM$221,5,FALSE),IF(W$4="LNG",VLOOKUP($E75,'Inflated Bid Prices After Tax'!$BF$121:$BM$221,6,FALSE),IF(W$4="Bunker",VLOOKUP($E75,'Inflated Bid Prices After Tax'!$BF$121:$BM$221,7,FALSE),IF(W$4="LFO Diesel",VLOOKUP($E75,'Inflated Bid Prices After Tax'!$BF$121:$BM$221,8,FALSE),0)))))))</f>
        <v>0</v>
      </c>
      <c r="Y75" s="567">
        <f>IF($E75=0,0,IF(W$4="Hydro",HLOOKUP(W$4,'Inflated Bid Prices After Tax'!$B$224:$I$232,9,FALSE),IF(W$4="Solar",HLOOKUP(W$4,'Inflated Bid Prices After Tax'!$B$224:$I$232,9,FALSE),IF(W$4="Biomass",HLOOKUP(W$4,'Inflated Bid Prices After Tax'!$B$224:$I$232,9,FALSE),IF(W$4="Biodiesel",HLOOKUP(W$4,'Inflated Bid Prices After Tax'!$B$224:$I$232,9,FALSE),IF(W$4="LNG",HLOOKUP(W$4,'Inflated Bid Prices After Tax'!$B$224:$I$232,9,FALSE),IF(W$4="Bunker",HLOOKUP(W$4,'Inflated Bid Prices After Tax'!$B$224:$I$232,9,FALSE),IF(W$4="LFO Diesel",HLOOKUP(W$4,'Inflated Bid Prices After Tax'!$B$224:$I$232,9,FALSE),0))))))))</f>
        <v>0</v>
      </c>
      <c r="Z75" s="567">
        <f>IF($E75=0,0,IF(W$4="Hydro",HLOOKUP(W$4,'Inflated Bid Prices After Tax'!$B$234:$I$240,7,FALSE),IF(W$4="Solar",HLOOKUP(W$4,'Inflated Bid Prices After Tax'!$B$234:$I$240,7,FALSE),IF(W$4="Biomass",HLOOKUP(W$4,'Inflated Bid Prices After Tax'!$B$234:$I$240,7,FALSE),IF(W$4="Biodiesel",HLOOKUP(W$4,'Inflated Bid Prices After Tax'!$B$234:$I$240,7,FALSE),IF(W$4="LNG",HLOOKUP(W$4,'Inflated Bid Prices After Tax'!$B$234:$I$240,7,FALSE),IF(W$4="Bunker",HLOOKUP(W$4,'Inflated Bid Prices After Tax'!$B$234:$I$240,7,FALSE),IF(W$4="LFO Diesel",HLOOKUP(W$4,'Inflated Bid Prices After Tax'!$B$234:$I$240,7,FALSE),0))))))))</f>
        <v>0</v>
      </c>
      <c r="AA75" s="568">
        <f t="shared" si="39"/>
        <v>0</v>
      </c>
      <c r="AB75" s="139"/>
      <c r="AC75" s="686">
        <f>IF(AC$4="Hydro",VLOOKUP($F75,'Inflated Bid Prices After Tax'!$BF$15:$BM$115,2,FALSE),IF(AC$4="Solar",VLOOKUP($F75,'Inflated Bid Prices After Tax'!$BF$15:$BM$115,3,FALSE),IF(AC$4="Biomass",VLOOKUP($F75,'Inflated Bid Prices After Tax'!$BF$15:$BM$115,4,FALSE),IF(AC$4="Biodiesel",VLOOKUP($F75,'Inflated Bid Prices After Tax'!$BF$15:$BM$115,5,FALSE),IF(AC$4="LNG",VLOOKUP($F75,'Inflated Bid Prices After Tax'!$BF$15:$BM$115,6,FALSE),IF(AC$4="Bunker",VLOOKUP($F75,'Inflated Bid Prices After Tax'!$BF$15:$BM$115,7,FALSE),IF(AC$4="LFO Diesel",VLOOKUP($F75,'Inflated Bid Prices After Tax'!$BF$15:$BM$115,8,FALSE),0)))))))</f>
        <v>0</v>
      </c>
      <c r="AD75" s="687">
        <f>IF(AC$4="Hydro",VLOOKUP($F75,'Inflated Bid Prices After Tax'!$BF$121:$BM$221,2,FALSE),IF(AC$4="Solar",VLOOKUP($F75,'Inflated Bid Prices After Tax'!$BF$121:$BM$221,3,FALSE),IF(AC$4="Biomass",VLOOKUP($F75,'Inflated Bid Prices After Tax'!$BF$121:$BM$221,4,FALSE),IF(AC$4="Biodiesel",VLOOKUP($F75,'Inflated Bid Prices After Tax'!$BF$121:$BM$221,5,FALSE),IF(AC$4="LNG",VLOOKUP($F75,'Inflated Bid Prices After Tax'!$BF$121:$BM$221,6,FALSE),IF(AC$4="Bunker",VLOOKUP($F75,'Inflated Bid Prices After Tax'!$BF$121:$BM$221,7,FALSE),IF(AC$4="LFO Diesel",VLOOKUP($F75,'Inflated Bid Prices After Tax'!$BF$121:$BM$221,8,FALSE),0)))))))</f>
        <v>0</v>
      </c>
      <c r="AE75" s="687">
        <f>IF($F75=0,0,IF(AC$4="Hydro",HLOOKUP(AC$4,'Inflated Bid Prices After Tax'!$B$224:$I$232,9,FALSE),IF(AC$4="Solar",HLOOKUP(AC$4,'Inflated Bid Prices After Tax'!$B$224:$I$232,9,FALSE),IF(AC$4="Biomass",HLOOKUP(AC$4,'Inflated Bid Prices After Tax'!$B$224:$I$232,9,FALSE),IF(AC$4="Biodiesel",HLOOKUP(AC$4,'Inflated Bid Prices After Tax'!$B$224:$I$232,9,FALSE),IF(AC$4="LNG",HLOOKUP(AC$4,'Inflated Bid Prices After Tax'!$B$224:$I$232,9,FALSE),IF(AC$4="Bunker",HLOOKUP(AC$4,'Inflated Bid Prices After Tax'!$B$224:$I$232,9,FALSE),IF(AC$4="LFO Diesel",HLOOKUP(AC$4,'Inflated Bid Prices After Tax'!$B$224:$I$232,9,FALSE),0))))))))</f>
        <v>0</v>
      </c>
      <c r="AF75" s="687">
        <f>IF($F75=0,0,IF(AC$4="Hydro",HLOOKUP(AC$4,'Inflated Bid Prices After Tax'!$B$234:$I$240,7,FALSE),IF(AC$4="Solar",HLOOKUP(AC$4,'Inflated Bid Prices After Tax'!$B$234:$I$240,7,FALSE),IF(AC$4="Biomass",HLOOKUP(AC$4,'Inflated Bid Prices After Tax'!$B$234:$I$240,7,FALSE),IF(AC$4="Biodiesel",HLOOKUP(AC$4,'Inflated Bid Prices After Tax'!$B$234:$I$240,7,FALSE),IF(AC$4="LNG",HLOOKUP(AC$4,'Inflated Bid Prices After Tax'!$B$234:$I$240,7,FALSE),IF(AC$4="Bunker",HLOOKUP(AC$4,'Inflated Bid Prices After Tax'!$B$234:$I$240,7,FALSE),IF(AC$4="LFO Diesel",HLOOKUP(AC$4,'Inflated Bid Prices After Tax'!$B$234:$I$240,7,FALSE),0))))))))</f>
        <v>0</v>
      </c>
      <c r="AG75" s="688">
        <f t="shared" si="40"/>
        <v>0</v>
      </c>
      <c r="AH75" s="139"/>
      <c r="AI75" s="590">
        <f>IF(AI$4="Hydro",VLOOKUP($G75,'Inflated Bid Prices After Tax'!$BF$15:$BM$115,2,FALSE),IF(AI$4="Solar",VLOOKUP($G75,'Inflated Bid Prices After Tax'!$BF$15:$BM$115,3,FALSE),IF(AI$4="Biomass",VLOOKUP($G75,'Inflated Bid Prices After Tax'!$BF$15:$BM$115,4,FALSE),IF(AI$4="Biodiesel",VLOOKUP($G75,'Inflated Bid Prices After Tax'!$BF$15:$BM$115,5,FALSE),IF(AI$4="LNG",VLOOKUP($G75,'Inflated Bid Prices After Tax'!$BF$15:$BM$115,6,FALSE),IF(AI$4="Bunker",VLOOKUP($G75,'Inflated Bid Prices After Tax'!$BF$15:$BM$115,7,FALSE),IF(AI$4="LFO Diesel",VLOOKUP($G75,'Inflated Bid Prices After Tax'!$BF$15:$BM$115,8,FALSE),0)))))))</f>
        <v>0</v>
      </c>
      <c r="AJ75" s="591">
        <f>IF(AI$4="Hydro",VLOOKUP($G75,'Inflated Bid Prices After Tax'!$BF$121:$BM$221,2,FALSE),IF(AI$4="Solar",VLOOKUP($G75,'Inflated Bid Prices After Tax'!$BF$121:$BM$221,3,FALSE),IF(AI$4="Biomass",VLOOKUP($G75,'Inflated Bid Prices After Tax'!$BF$121:$BM$221,4,FALSE),IF(AI$4="Biodiesel",VLOOKUP($G75,'Inflated Bid Prices After Tax'!$BF$121:$BM$221,5,FALSE),IF(AI$4="LNG",VLOOKUP($G75,'Inflated Bid Prices After Tax'!$BF$121:$BM$221,6,FALSE),IF(AI$4="Bunker",VLOOKUP($G75,'Inflated Bid Prices After Tax'!$BF$121:$BM$221,7,FALSE),IF(AI$4="LFO Diesel",VLOOKUP($G75,'Inflated Bid Prices After Tax'!$BF$121:$BM$221,8,FALSE),0)))))))</f>
        <v>0</v>
      </c>
      <c r="AK75" s="591">
        <f>IF($G75=0,0,IF(AI$4="Hydro",HLOOKUP(AI$4,'Inflated Bid Prices After Tax'!$B$224:$I$232,9,FALSE),IF(AI$4="Solar",HLOOKUP(AI$4,'Inflated Bid Prices After Tax'!$B$224:$I$232,9,FALSE),IF(AI$4="Biomass",HLOOKUP(AI$4,'Inflated Bid Prices After Tax'!$B$224:$I$232,9,FALSE),IF(AI$4="Biodiesel",HLOOKUP(AI$4,'Inflated Bid Prices After Tax'!$B$224:$I$232,9,FALSE),IF(AI$4="LNG",HLOOKUP(AI$4,'Inflated Bid Prices After Tax'!$B$224:$I$232,9,FALSE),IF(AI$4="Bunker",HLOOKUP(AI$4,'Inflated Bid Prices After Tax'!$B$224:$I$232,9,FALSE),IF(AI$4="LFO Diesel",HLOOKUP(AI$4,'Inflated Bid Prices After Tax'!$B$224:$I$232,9,FALSE),0))))))))</f>
        <v>0</v>
      </c>
      <c r="AL75" s="591">
        <f>IF($G75=0,0,IF(AI$4="Hydro",HLOOKUP(AI$4,'Inflated Bid Prices After Tax'!$B$234:$I$240,7,FALSE),IF(AI$4="Solar",HLOOKUP(AI$4,'Inflated Bid Prices After Tax'!$B$234:$I$240,7,FALSE),IF(AI$4="Biomass",HLOOKUP(AI$4,'Inflated Bid Prices After Tax'!$B$234:$I$240,7,FALSE),IF(AI$4="Biodiesel",HLOOKUP(AI$4,'Inflated Bid Prices After Tax'!$B$234:$I$240,7,FALSE),IF(AI$4="LNG",HLOOKUP(AI$4,'Inflated Bid Prices After Tax'!$B$234:$I$240,7,FALSE),IF(AI$4="Bunker",HLOOKUP(AI$4,'Inflated Bid Prices After Tax'!$B$234:$I$240,7,FALSE),IF(AI$4="LFO Diesel",HLOOKUP(AI$4,'Inflated Bid Prices After Tax'!$B$234:$I$240,7,FALSE),0))))))))</f>
        <v>0</v>
      </c>
      <c r="AM75" s="592">
        <f t="shared" si="41"/>
        <v>0</v>
      </c>
      <c r="AN75" s="139"/>
      <c r="AO75" s="598">
        <f>IF(AO$4="Hydro",VLOOKUP($H75,'Inflated Bid Prices After Tax'!$BF$15:$BM$115,2,FALSE),IF(AO$4="Solar",VLOOKUP($H75,'Inflated Bid Prices After Tax'!$BF$15:$BM$115,3,FALSE),IF(AO$4="Biomass",VLOOKUP($H75,'Inflated Bid Prices After Tax'!$BF$15:$BM$115,4,FALSE),IF(AO$4="Biodiesel",VLOOKUP($H75,'Inflated Bid Prices After Tax'!$BF$15:$BM$115,5,FALSE),IF(AO$4="LNG",VLOOKUP($H75,'Inflated Bid Prices After Tax'!$BF$15:$BM$115,6,FALSE),IF(AO$4="Bunker",VLOOKUP($H75,'Inflated Bid Prices After Tax'!$BF$15:$BM$115,7,FALSE),IF(AO$4="LFO Diesel",VLOOKUP($H75,'Inflated Bid Prices After Tax'!$BF$15:$BM$115,8,FALSE),0)))))))</f>
        <v>0</v>
      </c>
      <c r="AP75" s="309">
        <f>IF(AO$4="Hydro",VLOOKUP($H75,'Inflated Bid Prices After Tax'!$BF$121:$BM$221,2,FALSE),IF(AO$4="Solar",VLOOKUP($H75,'Inflated Bid Prices After Tax'!$BF$121:$BM$221,3,FALSE),IF(AO$4="Biomass",VLOOKUP($H75,'Inflated Bid Prices After Tax'!$BF$121:$BM$221,4,FALSE),IF(AO$4="Biodiesel",VLOOKUP($H75,'Inflated Bid Prices After Tax'!$BF$121:$BM$221,5,FALSE),IF(AO$4="LNG",VLOOKUP($H75,'Inflated Bid Prices After Tax'!$BF$121:$BM$221,6,FALSE),IF(AO$4="Bunker",VLOOKUP($H75,'Inflated Bid Prices After Tax'!$BF$121:$BM$221,7,FALSE),IF(AO$4="LFO Diesel",VLOOKUP($H75,'Inflated Bid Prices After Tax'!$BF$121:$BM$221,8,FALSE),0)))))))</f>
        <v>0</v>
      </c>
      <c r="AQ75" s="309">
        <f>IF($H75=0,0,IF(AO$4="Hydro",HLOOKUP(AO$4,'Inflated Bid Prices After Tax'!$B$224:$I$232,9,FALSE),IF(AO$4="Solar",HLOOKUP(AO$4,'Inflated Bid Prices After Tax'!$B$224:$I$232,9,FALSE),IF(AO$4="Biomass",HLOOKUP(AO$4,'Inflated Bid Prices After Tax'!$B$224:$I$232,9,FALSE),IF(AO$4="Biodiesel",HLOOKUP(AO$4,'Inflated Bid Prices After Tax'!$B$224:$I$232,9,FALSE),IF(AO$4="LNG",HLOOKUP(AO$4,'Inflated Bid Prices After Tax'!$B$224:$I$232,9,FALSE),IF(AO$4="Bunker",HLOOKUP(AO$4,'Inflated Bid Prices After Tax'!$B$224:$I$232,9,FALSE),IF(AO$4="LFO Diesel",HLOOKUP(AO$4,'Inflated Bid Prices After Tax'!$B$224:$I$232,9,FALSE),0))))))))</f>
        <v>0</v>
      </c>
      <c r="AR75" s="309">
        <f>IF($H75=0,0,IF(AO$4="Hydro",HLOOKUP(AO$4,'Inflated Bid Prices After Tax'!$B$234:$I$240,7,FALSE),IF(AO$4="Solar",HLOOKUP(AO$4,'Inflated Bid Prices After Tax'!$B$234:$I$240,7,FALSE),IF(AO$4="Biomass",HLOOKUP(AO$4,'Inflated Bid Prices After Tax'!$B$234:$I$240,7,FALSE),IF(AO$4="Biodiesel",HLOOKUP(AO$4,'Inflated Bid Prices After Tax'!$B$234:$I$240,7,FALSE),IF(AO$4="LNG",HLOOKUP(AO$4,'Inflated Bid Prices After Tax'!$B$234:$I$240,7,FALSE),IF(AO$4="Bunker",HLOOKUP(AO$4,'Inflated Bid Prices After Tax'!$B$234:$I$240,7,FALSE),IF(AO$4="LFO Diesel",HLOOKUP(AO$4,'Inflated Bid Prices After Tax'!$B$234:$I$240,7,FALSE),0))))))))</f>
        <v>0</v>
      </c>
      <c r="AS75" s="298">
        <f t="shared" si="42"/>
        <v>0</v>
      </c>
      <c r="AT75" s="139"/>
      <c r="AU75" s="606">
        <f>IF(AU$4="Hydro",VLOOKUP($I75,'Inflated Bid Prices After Tax'!$BF$15:$BM$115,2,FALSE),IF(AU$4="Solar",VLOOKUP($I75,'Inflated Bid Prices After Tax'!$BF$15:$BM$115,3,FALSE),IF(AU$4="Biomass",VLOOKUP($I75,'Inflated Bid Prices After Tax'!$BF$15:$BM$115,4,FALSE),IF(AU$4="Biodiesel",VLOOKUP($I75,'Inflated Bid Prices After Tax'!$BF$15:$BM$115,5,FALSE),IF(AU$4="LNG",VLOOKUP($I75,'Inflated Bid Prices After Tax'!$BF$15:$BM$115,6,FALSE),IF(AU$4="Bunker",VLOOKUP($I75,'Inflated Bid Prices After Tax'!$BF$15:$BM$115,7,FALSE),IF(AU$4="LFO Diesel",VLOOKUP($I75,'Inflated Bid Prices After Tax'!$BF$15:$BM$115,8,FALSE),0)))))))</f>
        <v>0</v>
      </c>
      <c r="AV75" s="607">
        <f>IF(AU$4="Hydro",VLOOKUP($I75,'Inflated Bid Prices After Tax'!$BF$121:$BM$221,2,FALSE),IF(AU$4="Solar",VLOOKUP($I75,'Inflated Bid Prices After Tax'!$BF$121:$BM$221,3,FALSE),IF(AU$4="Biomass",VLOOKUP($I75,'Inflated Bid Prices After Tax'!$BF$121:$BM$221,4,FALSE),IF(AU$4="Biodiesel",VLOOKUP($I75,'Inflated Bid Prices After Tax'!$BF$121:$BM$221,5,FALSE),IF(AU$4="LNG",VLOOKUP($I75,'Inflated Bid Prices After Tax'!$BF$121:$BM$221,6,FALSE),IF(AU$4="Bunker",VLOOKUP($I75,'Inflated Bid Prices After Tax'!$BF$121:$BM$221,7,FALSE),IF(AU$4="LFO Diesel",VLOOKUP($I75,'Inflated Bid Prices After Tax'!$BF$121:$BM$221,8,FALSE),0)))))))</f>
        <v>0</v>
      </c>
      <c r="AW75" s="607">
        <f>IF($I75=0,0,IF(AU$4="Hydro",HLOOKUP(AU$4,'Inflated Bid Prices After Tax'!$B$224:$I$232,9,FALSE),IF(AU$4="Solar",HLOOKUP(AU$4,'Inflated Bid Prices After Tax'!$B$224:$I$232,9,FALSE),IF(AU$4="Biomass",HLOOKUP(AU$4,'Inflated Bid Prices After Tax'!$B$224:$I$232,9,FALSE),IF(AU$4="Biodiesel",HLOOKUP(AU$4,'Inflated Bid Prices After Tax'!$B$224:$I$232,9,FALSE),IF(AU$4="LNG",HLOOKUP(AU$4,'Inflated Bid Prices After Tax'!$B$224:$I$232,9,FALSE),IF(AU$4="Bunker",HLOOKUP(AU$4,'Inflated Bid Prices After Tax'!$B$224:$I$232,9,FALSE),IF(AU$4="LFO Diesel",HLOOKUP(AU$4,'Inflated Bid Prices After Tax'!$B$224:$I$232,9,FALSE),0))))))))</f>
        <v>0</v>
      </c>
      <c r="AX75" s="607">
        <f>IF($I75=0,0,IF(AU$4="Hydro",HLOOKUP(AU$4,'Inflated Bid Prices After Tax'!$B$234:$I$240,7,FALSE),IF(AU$4="Solar",HLOOKUP(AU$4,'Inflated Bid Prices After Tax'!$B$234:$I$240,7,FALSE),IF(AU$4="Biomass",HLOOKUP(AU$4,'Inflated Bid Prices After Tax'!$B$234:$I$240,7,FALSE),IF(AU$4="Biodiesel",HLOOKUP(AU$4,'Inflated Bid Prices After Tax'!$B$234:$I$240,7,FALSE),IF(AU$4="LNG",HLOOKUP(AU$4,'Inflated Bid Prices After Tax'!$B$234:$I$240,7,FALSE),IF(AU$4="Bunker",HLOOKUP(AU$4,'Inflated Bid Prices After Tax'!$B$234:$I$240,7,FALSE),IF(AU$4="LFO Diesel",HLOOKUP(AU$4,'Inflated Bid Prices After Tax'!$B$234:$I$240,7,FALSE),0))))))))</f>
        <v>0</v>
      </c>
      <c r="AY75" s="608">
        <f t="shared" si="43"/>
        <v>0</v>
      </c>
      <c r="AZ75" s="139"/>
      <c r="BA75" s="106"/>
      <c r="BB75" s="648" t="s">
        <v>48</v>
      </c>
      <c r="BC75" s="660">
        <f>IF(C75=0,O75,O75*'Available Energy and Dispatch'!N89*1000)</f>
        <v>0</v>
      </c>
      <c r="BD75" s="660">
        <f>IF(D75=0,U75,U75*'Available Energy and Dispatch'!O89*1000)</f>
        <v>0</v>
      </c>
      <c r="BE75" s="660">
        <f>IF(E75=0,AA75,AA75*'Available Energy and Dispatch'!P89*1000)</f>
        <v>0</v>
      </c>
      <c r="BF75" s="660">
        <f>IF(F75=0,AG75,AG75*'Available Energy and Dispatch'!Q89*1000)</f>
        <v>0</v>
      </c>
      <c r="BG75" s="660">
        <f>IF(G75=0,AM75,AM75*'Available Energy and Dispatch'!R89*1000)</f>
        <v>0</v>
      </c>
      <c r="BH75" s="660">
        <f>IF(H75=0,AS75,AS75*'Available Energy and Dispatch'!S89*1000)</f>
        <v>0</v>
      </c>
      <c r="BI75" s="660">
        <f>IF(I75=0,AY75,AY75*'Available Energy and Dispatch'!T89*1000)</f>
        <v>0</v>
      </c>
      <c r="BJ75" s="666">
        <f t="shared" si="36"/>
        <v>0</v>
      </c>
      <c r="BK75" s="655"/>
    </row>
    <row r="76" spans="2:63" ht="13.8" thickBot="1" x14ac:dyDescent="0.3">
      <c r="B76" s="531" t="s">
        <v>49</v>
      </c>
      <c r="C76" s="525">
        <f>ROUND(IFERROR(('Available Energy and Dispatch'!N90/((IF(C$5="Solar",(SUMIFS('Dependable Capacity'!$F$9:$F$14,'Dependable Capacity'!$C$9:$C$14,$B$64)*'Available Energy and Dispatch'!$C90),HLOOKUP(C$5,'Dependable Capacity'!$I$3:$P$9,7,FALSE)*'Available Energy and Dispatch'!$C90))))/C$6,0),2)</f>
        <v>0</v>
      </c>
      <c r="D76" s="525">
        <f>ROUND(IFERROR(('Available Energy and Dispatch'!O90/((IF(D$5="Solar",(SUMIFS('Dependable Capacity'!$F$9:$F$14,'Dependable Capacity'!$C$9:$C$14,$B$64)*'Available Energy and Dispatch'!$C90),HLOOKUP(D$5,'Dependable Capacity'!$I$3:$P$9,7,FALSE)*'Available Energy and Dispatch'!$C90))))/D$6,0),2)</f>
        <v>0</v>
      </c>
      <c r="E76" s="525">
        <f>ROUND(IFERROR(('Available Energy and Dispatch'!P90/((IF(E$5="Solar",(SUMIFS('Dependable Capacity'!$F$9:$F$14,'Dependable Capacity'!$C$9:$C$14,$B$64)*'Available Energy and Dispatch'!$C90),HLOOKUP(E$5,'Dependable Capacity'!$I$3:$P$9,7,FALSE)*'Available Energy and Dispatch'!$C90))))/E$6,0),2)</f>
        <v>0</v>
      </c>
      <c r="F76" s="525">
        <f>ROUND(IFERROR(('Available Energy and Dispatch'!Q90/((IF(F$5="Solar",(SUMIFS('Dependable Capacity'!$F$9:$F$14,'Dependable Capacity'!$C$9:$C$14,$B$64)*'Available Energy and Dispatch'!$C90),HLOOKUP(F$5,'Dependable Capacity'!$I$3:$P$9,7,FALSE)*'Available Energy and Dispatch'!$C90))))/F$6,0),2)</f>
        <v>0</v>
      </c>
      <c r="G76" s="525">
        <f>ROUND(IFERROR(('Available Energy and Dispatch'!R90/((IF(G$5="Solar",(SUMIFS('Dependable Capacity'!$F$9:$F$14,'Dependable Capacity'!$C$9:$C$14,$B$64)*'Available Energy and Dispatch'!$C90),HLOOKUP(G$5,'Dependable Capacity'!$I$3:$P$9,7,FALSE)*'Available Energy and Dispatch'!$C90))))/G$6,0),2)</f>
        <v>0</v>
      </c>
      <c r="H76" s="525">
        <f>ROUND(IFERROR(('Available Energy and Dispatch'!S90/((IF(H$5="Solar",(SUMIFS('Dependable Capacity'!$F$9:$F$14,'Dependable Capacity'!$C$9:$C$14,$B$64)*'Available Energy and Dispatch'!$C90),HLOOKUP(H$5,'Dependable Capacity'!$I$3:$P$9,7,FALSE)*'Available Energy and Dispatch'!$C90))))/H$6,0),2)</f>
        <v>0</v>
      </c>
      <c r="I76" s="526">
        <f>ROUND(IFERROR(('Available Energy and Dispatch'!T90/((IF(I$5="Solar",(SUMIFS('Dependable Capacity'!$F$9:$F$14,'Dependable Capacity'!$C$9:$C$14,$B$64)*'Available Energy and Dispatch'!$C90),HLOOKUP(I$5,'Dependable Capacity'!$I$3:$P$9,7,FALSE)*'Available Energy and Dispatch'!$C90))))/I$6,0),2)</f>
        <v>0</v>
      </c>
      <c r="J76" s="106"/>
      <c r="K76" s="545">
        <f>IF(K$4="Hydro",VLOOKUP($C76,'Inflated Bid Prices After Tax'!$BF$15:$BM$115,2,FALSE),IF(K$4="Solar",VLOOKUP($C76,'Inflated Bid Prices After Tax'!$BF$15:$BM$115,3,FALSE),IF(K$4="Biomass",VLOOKUP($C76,'Inflated Bid Prices After Tax'!$BF$15:$BM$115,4,FALSE),IF(K$4="Biodiesel",VLOOKUP($C76,'Inflated Bid Prices After Tax'!$BF$15:$BM$115,5,FALSE),IF(K$4="LNG",VLOOKUP($C76,'Inflated Bid Prices After Tax'!$BF$15:$BM$115,6,FALSE),IF(K$4="Bunker",VLOOKUP($C76,'Inflated Bid Prices After Tax'!$BF$15:$BM$115,7,FALSE),IF(K$4="LFO Diesel",VLOOKUP($C76,'Inflated Bid Prices After Tax'!$BF$15:$BM$115,8,FALSE),0)))))))</f>
        <v>0</v>
      </c>
      <c r="L76" s="546">
        <f>IF(K$4="Hydro",VLOOKUP($C76,'Inflated Bid Prices After Tax'!$BF$121:$BM$221,2,FALSE),IF(K$4="Solar",VLOOKUP($C76,'Inflated Bid Prices After Tax'!$BF$121:$BM$221,3,FALSE),IF(K$4="Biomass",VLOOKUP($C76,'Inflated Bid Prices After Tax'!$BF$121:$BM$221,4,FALSE),IF(K$4="Biodiesel",VLOOKUP($C76,'Inflated Bid Prices After Tax'!$BF$121:$BM$221,5,FALSE),IF(K$4="LNG",VLOOKUP($C76,'Inflated Bid Prices After Tax'!$BF$121:$BM$221,6,FALSE),IF(K$4="Bunker",VLOOKUP($C76,'Inflated Bid Prices After Tax'!$BF$121:$BM$221,7,FALSE),IF(K$4="LFO Diesel",VLOOKUP($C76,'Inflated Bid Prices After Tax'!$BF$121:$BM$221,8,FALSE),0)))))))</f>
        <v>0</v>
      </c>
      <c r="M76" s="546">
        <f>IF($C76=0,0,IF(K$4="Hydro",HLOOKUP(K$4,'Inflated Bid Prices After Tax'!$B$224:$I$232,9,FALSE),IF(K$4="Solar",HLOOKUP(K$4,'Inflated Bid Prices After Tax'!$B$224:$I$232,9,FALSE),IF(K$4="Biomass",HLOOKUP(K$4,'Inflated Bid Prices After Tax'!$B$224:$I$232,9,FALSE),IF(K$4="Biodiesel",HLOOKUP(K$4,'Inflated Bid Prices After Tax'!$B$224:$I$232,9,FALSE),IF(K$4="LNG",HLOOKUP(K$4,'Inflated Bid Prices After Tax'!$B$224:$I$232,9,FALSE),IF(K$4="Bunker",HLOOKUP(K$4,'Inflated Bid Prices After Tax'!$B$224:$I$232,9,FALSE),IF(K$4="LFO Diesel",HLOOKUP(K$4,'Inflated Bid Prices After Tax'!$B$224:$I$232,9,FALSE),0))))))))</f>
        <v>0</v>
      </c>
      <c r="N76" s="546">
        <f>IF($C76=0,0,IF(K$4="Hydro",HLOOKUP(K$4,'Inflated Bid Prices After Tax'!$B$234:$I$240,7,FALSE),IF(K$4="Solar",HLOOKUP(K$4,'Inflated Bid Prices After Tax'!$B$234:$I$240,7,FALSE),IF(K$4="Biomass",HLOOKUP(K$4,'Inflated Bid Prices After Tax'!$B$234:$I$240,7,FALSE),IF(K$4="Biodiesel",HLOOKUP(K$4,'Inflated Bid Prices After Tax'!$B$234:$I$240,7,FALSE),IF(K$4="LNG",HLOOKUP(K$4,'Inflated Bid Prices After Tax'!$B$234:$I$240,7,FALSE),IF(K$4="Bunker",HLOOKUP(K$4,'Inflated Bid Prices After Tax'!$B$234:$I$240,7,FALSE),IF(K$4="LFO Diesel",HLOOKUP(K$4,'Inflated Bid Prices After Tax'!$B$234:$I$240,7,FALSE),0))))))))</f>
        <v>0</v>
      </c>
      <c r="O76" s="547">
        <f t="shared" si="37"/>
        <v>0</v>
      </c>
      <c r="P76" s="139"/>
      <c r="Q76" s="609">
        <f>IF(Q$4="Hydro",VLOOKUP($D76,'Inflated Bid Prices After Tax'!$BF$15:$BM$115,2,FALSE),IF(Q$4="Solar",VLOOKUP($D76,'Inflated Bid Prices After Tax'!$BF$15:$BM$115,3,FALSE),IF(Q$4="Biomass",VLOOKUP($D76,'Inflated Bid Prices After Tax'!$BF$15:$BM$115,4,FALSE),IF(Q$4="Biodiesel",VLOOKUP($D76,'Inflated Bid Prices After Tax'!$BF$15:$BM$115,5,FALSE),IF(Q$4="LNG",VLOOKUP($D76,'Inflated Bid Prices After Tax'!$BF$15:$BM$115,6,FALSE),IF(Q$4="Bunker",VLOOKUP($D76,'Inflated Bid Prices After Tax'!$BF$15:$BM$115,7,FALSE),IF(Q$4="LFO Diesel",VLOOKUP($D76,'Inflated Bid Prices After Tax'!$BF$15:$BM$115,8,FALSE),0)))))))</f>
        <v>0</v>
      </c>
      <c r="R76" s="610">
        <f>IF(Q$4="Hydro",VLOOKUP($D76,'Inflated Bid Prices After Tax'!$BF$121:$BM$221,2,FALSE),IF(Q$4="Solar",VLOOKUP($D76,'Inflated Bid Prices After Tax'!$BF$121:$BM$221,3,FALSE),IF(Q$4="Biomass",VLOOKUP($D76,'Inflated Bid Prices After Tax'!$BF$121:$BM$221,4,FALSE),IF(Q$4="Biodiesel",VLOOKUP($D76,'Inflated Bid Prices After Tax'!$BF$121:$BM$221,5,FALSE),IF(Q$4="LNG",VLOOKUP($D76,'Inflated Bid Prices After Tax'!$BF$121:$BM$221,6,FALSE),IF(Q$4="Bunker",VLOOKUP($D76,'Inflated Bid Prices After Tax'!$BF$121:$BM$221,7,FALSE),IF(Q$4="LFO Diesel",VLOOKUP($D76,'Inflated Bid Prices After Tax'!$BF$121:$BM$221,8,FALSE),0)))))))</f>
        <v>0</v>
      </c>
      <c r="S76" s="610">
        <f>IF($D76=0,0,IF(Q$4="Hydro",HLOOKUP(Q$4,'Inflated Bid Prices After Tax'!$B$224:$I$232,9,FALSE),IF(Q$4="Solar",HLOOKUP(Q$4,'Inflated Bid Prices After Tax'!$B$224:$I$232,9,FALSE),IF(Q$4="Biomass",HLOOKUP(Q$4,'Inflated Bid Prices After Tax'!$B$224:$I$232,9,FALSE),IF(Q$4="Biodiesel",HLOOKUP(Q$4,'Inflated Bid Prices After Tax'!$B$224:$I$232,9,FALSE),IF(Q$4="LNG",HLOOKUP(Q$4,'Inflated Bid Prices After Tax'!$B$224:$I$232,9,FALSE),IF(Q$4="Bunker",HLOOKUP(Q$4,'Inflated Bid Prices After Tax'!$B$224:$I$232,9,FALSE),IF(Q$4="LFO Diesel",HLOOKUP(Q$4,'Inflated Bid Prices After Tax'!$B$224:$I$232,9,FALSE),0))))))))</f>
        <v>0</v>
      </c>
      <c r="T76" s="610">
        <f>IF($D76=0,0,IF(Q$4="Hydro",HLOOKUP(Q$4,'Inflated Bid Prices After Tax'!$B$234:$I$240,7,FALSE),IF(Q$4="Solar",HLOOKUP(Q$4,'Inflated Bid Prices After Tax'!$B$234:$I$240,7,FALSE),IF(Q$4="Biomass",HLOOKUP(Q$4,'Inflated Bid Prices After Tax'!$B$234:$I$240,7,FALSE),IF(Q$4="Biodiesel",HLOOKUP(Q$4,'Inflated Bid Prices After Tax'!$B$234:$I$240,7,FALSE),IF(Q$4="LNG",HLOOKUP(Q$4,'Inflated Bid Prices After Tax'!$B$234:$I$240,7,FALSE),IF(Q$4="Bunker",HLOOKUP(Q$4,'Inflated Bid Prices After Tax'!$B$234:$I$240,7,FALSE),IF(Q$4="LFO Diesel",HLOOKUP(Q$4,'Inflated Bid Prices After Tax'!$B$234:$I$240,7,FALSE),0))))))))</f>
        <v>0</v>
      </c>
      <c r="U76" s="611">
        <f t="shared" si="38"/>
        <v>0</v>
      </c>
      <c r="V76" s="139"/>
      <c r="W76" s="569">
        <f>IF(W$4="Hydro",VLOOKUP($E76,'Inflated Bid Prices After Tax'!$BF$15:$BM$115,2,FALSE),IF(W$4="Solar",VLOOKUP($E76,'Inflated Bid Prices After Tax'!$BF$15:$BM$115,3,FALSE),IF(W$4="Biomass",VLOOKUP($E76,'Inflated Bid Prices After Tax'!$BF$15:$BM$115,4,FALSE),IF(W$4="Biodiesel",VLOOKUP($E76,'Inflated Bid Prices After Tax'!$BF$15:$BM$115,5,FALSE),IF(W$4="LNG",VLOOKUP($E76,'Inflated Bid Prices After Tax'!$BF$15:$BM$115,6,FALSE),IF(W$4="Bunker",VLOOKUP($E76,'Inflated Bid Prices After Tax'!$BF$15:$BM$115,7,FALSE),IF(W$4="LFO Diesel",VLOOKUP($E76,'Inflated Bid Prices After Tax'!$BF$15:$BM$115,8,FALSE),0)))))))</f>
        <v>0</v>
      </c>
      <c r="X76" s="570">
        <f>IF(W$4="Hydro",VLOOKUP($E76,'Inflated Bid Prices After Tax'!$BF$121:$BM$221,2,FALSE),IF(W$4="Solar",VLOOKUP($E76,'Inflated Bid Prices After Tax'!$BF$121:$BM$221,3,FALSE),IF(W$4="Biomass",VLOOKUP($E76,'Inflated Bid Prices After Tax'!$BF$121:$BM$221,4,FALSE),IF(W$4="Biodiesel",VLOOKUP($E76,'Inflated Bid Prices After Tax'!$BF$121:$BM$221,5,FALSE),IF(W$4="LNG",VLOOKUP($E76,'Inflated Bid Prices After Tax'!$BF$121:$BM$221,6,FALSE),IF(W$4="Bunker",VLOOKUP($E76,'Inflated Bid Prices After Tax'!$BF$121:$BM$221,7,FALSE),IF(W$4="LFO Diesel",VLOOKUP($E76,'Inflated Bid Prices After Tax'!$BF$121:$BM$221,8,FALSE),0)))))))</f>
        <v>0</v>
      </c>
      <c r="Y76" s="570">
        <f>IF($E76=0,0,IF(W$4="Hydro",HLOOKUP(W$4,'Inflated Bid Prices After Tax'!$B$224:$I$232,9,FALSE),IF(W$4="Solar",HLOOKUP(W$4,'Inflated Bid Prices After Tax'!$B$224:$I$232,9,FALSE),IF(W$4="Biomass",HLOOKUP(W$4,'Inflated Bid Prices After Tax'!$B$224:$I$232,9,FALSE),IF(W$4="Biodiesel",HLOOKUP(W$4,'Inflated Bid Prices After Tax'!$B$224:$I$232,9,FALSE),IF(W$4="LNG",HLOOKUP(W$4,'Inflated Bid Prices After Tax'!$B$224:$I$232,9,FALSE),IF(W$4="Bunker",HLOOKUP(W$4,'Inflated Bid Prices After Tax'!$B$224:$I$232,9,FALSE),IF(W$4="LFO Diesel",HLOOKUP(W$4,'Inflated Bid Prices After Tax'!$B$224:$I$232,9,FALSE),0))))))))</f>
        <v>0</v>
      </c>
      <c r="Z76" s="570">
        <f>IF($E76=0,0,IF(W$4="Hydro",HLOOKUP(W$4,'Inflated Bid Prices After Tax'!$B$234:$I$240,7,FALSE),IF(W$4="Solar",HLOOKUP(W$4,'Inflated Bid Prices After Tax'!$B$234:$I$240,7,FALSE),IF(W$4="Biomass",HLOOKUP(W$4,'Inflated Bid Prices After Tax'!$B$234:$I$240,7,FALSE),IF(W$4="Biodiesel",HLOOKUP(W$4,'Inflated Bid Prices After Tax'!$B$234:$I$240,7,FALSE),IF(W$4="LNG",HLOOKUP(W$4,'Inflated Bid Prices After Tax'!$B$234:$I$240,7,FALSE),IF(W$4="Bunker",HLOOKUP(W$4,'Inflated Bid Prices After Tax'!$B$234:$I$240,7,FALSE),IF(W$4="LFO Diesel",HLOOKUP(W$4,'Inflated Bid Prices After Tax'!$B$234:$I$240,7,FALSE),0))))))))</f>
        <v>0</v>
      </c>
      <c r="AA76" s="571">
        <f t="shared" si="39"/>
        <v>0</v>
      </c>
      <c r="AB76" s="139"/>
      <c r="AC76" s="689">
        <f>IF(AC$4="Hydro",VLOOKUP($F76,'Inflated Bid Prices After Tax'!$BF$15:$BM$115,2,FALSE),IF(AC$4="Solar",VLOOKUP($F76,'Inflated Bid Prices After Tax'!$BF$15:$BM$115,3,FALSE),IF(AC$4="Biomass",VLOOKUP($F76,'Inflated Bid Prices After Tax'!$BF$15:$BM$115,4,FALSE),IF(AC$4="Biodiesel",VLOOKUP($F76,'Inflated Bid Prices After Tax'!$BF$15:$BM$115,5,FALSE),IF(AC$4="LNG",VLOOKUP($F76,'Inflated Bid Prices After Tax'!$BF$15:$BM$115,6,FALSE),IF(AC$4="Bunker",VLOOKUP($F76,'Inflated Bid Prices After Tax'!$BF$15:$BM$115,7,FALSE),IF(AC$4="LFO Diesel",VLOOKUP($F76,'Inflated Bid Prices After Tax'!$BF$15:$BM$115,8,FALSE),0)))))))</f>
        <v>0</v>
      </c>
      <c r="AD76" s="690">
        <f>IF(AC$4="Hydro",VLOOKUP($F76,'Inflated Bid Prices After Tax'!$BF$121:$BM$221,2,FALSE),IF(AC$4="Solar",VLOOKUP($F76,'Inflated Bid Prices After Tax'!$BF$121:$BM$221,3,FALSE),IF(AC$4="Biomass",VLOOKUP($F76,'Inflated Bid Prices After Tax'!$BF$121:$BM$221,4,FALSE),IF(AC$4="Biodiesel",VLOOKUP($F76,'Inflated Bid Prices After Tax'!$BF$121:$BM$221,5,FALSE),IF(AC$4="LNG",VLOOKUP($F76,'Inflated Bid Prices After Tax'!$BF$121:$BM$221,6,FALSE),IF(AC$4="Bunker",VLOOKUP($F76,'Inflated Bid Prices After Tax'!$BF$121:$BM$221,7,FALSE),IF(AC$4="LFO Diesel",VLOOKUP($F76,'Inflated Bid Prices After Tax'!$BF$121:$BM$221,8,FALSE),0)))))))</f>
        <v>0</v>
      </c>
      <c r="AE76" s="690">
        <f>IF($F76=0,0,IF(AC$4="Hydro",HLOOKUP(AC$4,'Inflated Bid Prices After Tax'!$B$224:$I$232,9,FALSE),IF(AC$4="Solar",HLOOKUP(AC$4,'Inflated Bid Prices After Tax'!$B$224:$I$232,9,FALSE),IF(AC$4="Biomass",HLOOKUP(AC$4,'Inflated Bid Prices After Tax'!$B$224:$I$232,9,FALSE),IF(AC$4="Biodiesel",HLOOKUP(AC$4,'Inflated Bid Prices After Tax'!$B$224:$I$232,9,FALSE),IF(AC$4="LNG",HLOOKUP(AC$4,'Inflated Bid Prices After Tax'!$B$224:$I$232,9,FALSE),IF(AC$4="Bunker",HLOOKUP(AC$4,'Inflated Bid Prices After Tax'!$B$224:$I$232,9,FALSE),IF(AC$4="LFO Diesel",HLOOKUP(AC$4,'Inflated Bid Prices After Tax'!$B$224:$I$232,9,FALSE),0))))))))</f>
        <v>0</v>
      </c>
      <c r="AF76" s="690">
        <f>IF($F76=0,0,IF(AC$4="Hydro",HLOOKUP(AC$4,'Inflated Bid Prices After Tax'!$B$234:$I$240,7,FALSE),IF(AC$4="Solar",HLOOKUP(AC$4,'Inflated Bid Prices After Tax'!$B$234:$I$240,7,FALSE),IF(AC$4="Biomass",HLOOKUP(AC$4,'Inflated Bid Prices After Tax'!$B$234:$I$240,7,FALSE),IF(AC$4="Biodiesel",HLOOKUP(AC$4,'Inflated Bid Prices After Tax'!$B$234:$I$240,7,FALSE),IF(AC$4="LNG",HLOOKUP(AC$4,'Inflated Bid Prices After Tax'!$B$234:$I$240,7,FALSE),IF(AC$4="Bunker",HLOOKUP(AC$4,'Inflated Bid Prices After Tax'!$B$234:$I$240,7,FALSE),IF(AC$4="LFO Diesel",HLOOKUP(AC$4,'Inflated Bid Prices After Tax'!$B$234:$I$240,7,FALSE),0))))))))</f>
        <v>0</v>
      </c>
      <c r="AG76" s="691">
        <f t="shared" si="40"/>
        <v>0</v>
      </c>
      <c r="AH76" s="139"/>
      <c r="AI76" s="593">
        <f>IF(AI$4="Hydro",VLOOKUP($G76,'Inflated Bid Prices After Tax'!$BF$15:$BM$115,2,FALSE),IF(AI$4="Solar",VLOOKUP($G76,'Inflated Bid Prices After Tax'!$BF$15:$BM$115,3,FALSE),IF(AI$4="Biomass",VLOOKUP($G76,'Inflated Bid Prices After Tax'!$BF$15:$BM$115,4,FALSE),IF(AI$4="Biodiesel",VLOOKUP($G76,'Inflated Bid Prices After Tax'!$BF$15:$BM$115,5,FALSE),IF(AI$4="LNG",VLOOKUP($G76,'Inflated Bid Prices After Tax'!$BF$15:$BM$115,6,FALSE),IF(AI$4="Bunker",VLOOKUP($G76,'Inflated Bid Prices After Tax'!$BF$15:$BM$115,7,FALSE),IF(AI$4="LFO Diesel",VLOOKUP($G76,'Inflated Bid Prices After Tax'!$BF$15:$BM$115,8,FALSE),0)))))))</f>
        <v>0</v>
      </c>
      <c r="AJ76" s="594">
        <f>IF(AI$4="Hydro",VLOOKUP($G76,'Inflated Bid Prices After Tax'!$BF$121:$BM$221,2,FALSE),IF(AI$4="Solar",VLOOKUP($G76,'Inflated Bid Prices After Tax'!$BF$121:$BM$221,3,FALSE),IF(AI$4="Biomass",VLOOKUP($G76,'Inflated Bid Prices After Tax'!$BF$121:$BM$221,4,FALSE),IF(AI$4="Biodiesel",VLOOKUP($G76,'Inflated Bid Prices After Tax'!$BF$121:$BM$221,5,FALSE),IF(AI$4="LNG",VLOOKUP($G76,'Inflated Bid Prices After Tax'!$BF$121:$BM$221,6,FALSE),IF(AI$4="Bunker",VLOOKUP($G76,'Inflated Bid Prices After Tax'!$BF$121:$BM$221,7,FALSE),IF(AI$4="LFO Diesel",VLOOKUP($G76,'Inflated Bid Prices After Tax'!$BF$121:$BM$221,8,FALSE),0)))))))</f>
        <v>0</v>
      </c>
      <c r="AK76" s="594">
        <f>IF($G76=0,0,IF(AI$4="Hydro",HLOOKUP(AI$4,'Inflated Bid Prices After Tax'!$B$224:$I$232,9,FALSE),IF(AI$4="Solar",HLOOKUP(AI$4,'Inflated Bid Prices After Tax'!$B$224:$I$232,9,FALSE),IF(AI$4="Biomass",HLOOKUP(AI$4,'Inflated Bid Prices After Tax'!$B$224:$I$232,9,FALSE),IF(AI$4="Biodiesel",HLOOKUP(AI$4,'Inflated Bid Prices After Tax'!$B$224:$I$232,9,FALSE),IF(AI$4="LNG",HLOOKUP(AI$4,'Inflated Bid Prices After Tax'!$B$224:$I$232,9,FALSE),IF(AI$4="Bunker",HLOOKUP(AI$4,'Inflated Bid Prices After Tax'!$B$224:$I$232,9,FALSE),IF(AI$4="LFO Diesel",HLOOKUP(AI$4,'Inflated Bid Prices After Tax'!$B$224:$I$232,9,FALSE),0))))))))</f>
        <v>0</v>
      </c>
      <c r="AL76" s="594">
        <f>IF($G76=0,0,IF(AI$4="Hydro",HLOOKUP(AI$4,'Inflated Bid Prices After Tax'!$B$234:$I$240,7,FALSE),IF(AI$4="Solar",HLOOKUP(AI$4,'Inflated Bid Prices After Tax'!$B$234:$I$240,7,FALSE),IF(AI$4="Biomass",HLOOKUP(AI$4,'Inflated Bid Prices After Tax'!$B$234:$I$240,7,FALSE),IF(AI$4="Biodiesel",HLOOKUP(AI$4,'Inflated Bid Prices After Tax'!$B$234:$I$240,7,FALSE),IF(AI$4="LNG",HLOOKUP(AI$4,'Inflated Bid Prices After Tax'!$B$234:$I$240,7,FALSE),IF(AI$4="Bunker",HLOOKUP(AI$4,'Inflated Bid Prices After Tax'!$B$234:$I$240,7,FALSE),IF(AI$4="LFO Diesel",HLOOKUP(AI$4,'Inflated Bid Prices After Tax'!$B$234:$I$240,7,FALSE),0))))))))</f>
        <v>0</v>
      </c>
      <c r="AM76" s="595">
        <f t="shared" si="41"/>
        <v>0</v>
      </c>
      <c r="AN76" s="139"/>
      <c r="AO76" s="599">
        <f>IF(AO$4="Hydro",VLOOKUP($H76,'Inflated Bid Prices After Tax'!$BF$15:$BM$115,2,FALSE),IF(AO$4="Solar",VLOOKUP($H76,'Inflated Bid Prices After Tax'!$BF$15:$BM$115,3,FALSE),IF(AO$4="Biomass",VLOOKUP($H76,'Inflated Bid Prices After Tax'!$BF$15:$BM$115,4,FALSE),IF(AO$4="Biodiesel",VLOOKUP($H76,'Inflated Bid Prices After Tax'!$BF$15:$BM$115,5,FALSE),IF(AO$4="LNG",VLOOKUP($H76,'Inflated Bid Prices After Tax'!$BF$15:$BM$115,6,FALSE),IF(AO$4="Bunker",VLOOKUP($H76,'Inflated Bid Prices After Tax'!$BF$15:$BM$115,7,FALSE),IF(AO$4="LFO Diesel",VLOOKUP($H76,'Inflated Bid Prices After Tax'!$BF$15:$BM$115,8,FALSE),0)))))))</f>
        <v>0</v>
      </c>
      <c r="AP76" s="310">
        <f>IF(AO$4="Hydro",VLOOKUP($H76,'Inflated Bid Prices After Tax'!$BF$121:$BM$221,2,FALSE),IF(AO$4="Solar",VLOOKUP($H76,'Inflated Bid Prices After Tax'!$BF$121:$BM$221,3,FALSE),IF(AO$4="Biomass",VLOOKUP($H76,'Inflated Bid Prices After Tax'!$BF$121:$BM$221,4,FALSE),IF(AO$4="Biodiesel",VLOOKUP($H76,'Inflated Bid Prices After Tax'!$BF$121:$BM$221,5,FALSE),IF(AO$4="LNG",VLOOKUP($H76,'Inflated Bid Prices After Tax'!$BF$121:$BM$221,6,FALSE),IF(AO$4="Bunker",VLOOKUP($H76,'Inflated Bid Prices After Tax'!$BF$121:$BM$221,7,FALSE),IF(AO$4="LFO Diesel",VLOOKUP($H76,'Inflated Bid Prices After Tax'!$BF$121:$BM$221,8,FALSE),0)))))))</f>
        <v>0</v>
      </c>
      <c r="AQ76" s="310">
        <f>IF($H76=0,0,IF(AO$4="Hydro",HLOOKUP(AO$4,'Inflated Bid Prices After Tax'!$B$224:$I$232,9,FALSE),IF(AO$4="Solar",HLOOKUP(AO$4,'Inflated Bid Prices After Tax'!$B$224:$I$232,9,FALSE),IF(AO$4="Biomass",HLOOKUP(AO$4,'Inflated Bid Prices After Tax'!$B$224:$I$232,9,FALSE),IF(AO$4="Biodiesel",HLOOKUP(AO$4,'Inflated Bid Prices After Tax'!$B$224:$I$232,9,FALSE),IF(AO$4="LNG",HLOOKUP(AO$4,'Inflated Bid Prices After Tax'!$B$224:$I$232,9,FALSE),IF(AO$4="Bunker",HLOOKUP(AO$4,'Inflated Bid Prices After Tax'!$B$224:$I$232,9,FALSE),IF(AO$4="LFO Diesel",HLOOKUP(AO$4,'Inflated Bid Prices After Tax'!$B$224:$I$232,9,FALSE),0))))))))</f>
        <v>0</v>
      </c>
      <c r="AR76" s="310">
        <f>IF($H76=0,0,IF(AO$4="Hydro",HLOOKUP(AO$4,'Inflated Bid Prices After Tax'!$B$234:$I$240,7,FALSE),IF(AO$4="Solar",HLOOKUP(AO$4,'Inflated Bid Prices After Tax'!$B$234:$I$240,7,FALSE),IF(AO$4="Biomass",HLOOKUP(AO$4,'Inflated Bid Prices After Tax'!$B$234:$I$240,7,FALSE),IF(AO$4="Biodiesel",HLOOKUP(AO$4,'Inflated Bid Prices After Tax'!$B$234:$I$240,7,FALSE),IF(AO$4="LNG",HLOOKUP(AO$4,'Inflated Bid Prices After Tax'!$B$234:$I$240,7,FALSE),IF(AO$4="Bunker",HLOOKUP(AO$4,'Inflated Bid Prices After Tax'!$B$234:$I$240,7,FALSE),IF(AO$4="LFO Diesel",HLOOKUP(AO$4,'Inflated Bid Prices After Tax'!$B$234:$I$240,7,FALSE),0))))))))</f>
        <v>0</v>
      </c>
      <c r="AS76" s="300">
        <f t="shared" si="42"/>
        <v>0</v>
      </c>
      <c r="AT76" s="139"/>
      <c r="AU76" s="609">
        <f>IF(AU$4="Hydro",VLOOKUP($I76,'Inflated Bid Prices After Tax'!$BF$15:$BM$115,2,FALSE),IF(AU$4="Solar",VLOOKUP($I76,'Inflated Bid Prices After Tax'!$BF$15:$BM$115,3,FALSE),IF(AU$4="Biomass",VLOOKUP($I76,'Inflated Bid Prices After Tax'!$BF$15:$BM$115,4,FALSE),IF(AU$4="Biodiesel",VLOOKUP($I76,'Inflated Bid Prices After Tax'!$BF$15:$BM$115,5,FALSE),IF(AU$4="LNG",VLOOKUP($I76,'Inflated Bid Prices After Tax'!$BF$15:$BM$115,6,FALSE),IF(AU$4="Bunker",VLOOKUP($I76,'Inflated Bid Prices After Tax'!$BF$15:$BM$115,7,FALSE),IF(AU$4="LFO Diesel",VLOOKUP($I76,'Inflated Bid Prices After Tax'!$BF$15:$BM$115,8,FALSE),0)))))))</f>
        <v>0</v>
      </c>
      <c r="AV76" s="610">
        <f>IF(AU$4="Hydro",VLOOKUP($I76,'Inflated Bid Prices After Tax'!$BF$121:$BM$221,2,FALSE),IF(AU$4="Solar",VLOOKUP($I76,'Inflated Bid Prices After Tax'!$BF$121:$BM$221,3,FALSE),IF(AU$4="Biomass",VLOOKUP($I76,'Inflated Bid Prices After Tax'!$BF$121:$BM$221,4,FALSE),IF(AU$4="Biodiesel",VLOOKUP($I76,'Inflated Bid Prices After Tax'!$BF$121:$BM$221,5,FALSE),IF(AU$4="LNG",VLOOKUP($I76,'Inflated Bid Prices After Tax'!$BF$121:$BM$221,6,FALSE),IF(AU$4="Bunker",VLOOKUP($I76,'Inflated Bid Prices After Tax'!$BF$121:$BM$221,7,FALSE),IF(AU$4="LFO Diesel",VLOOKUP($I76,'Inflated Bid Prices After Tax'!$BF$121:$BM$221,8,FALSE),0)))))))</f>
        <v>0</v>
      </c>
      <c r="AW76" s="610">
        <f>IF($I76=0,0,IF(AU$4="Hydro",HLOOKUP(AU$4,'Inflated Bid Prices After Tax'!$B$224:$I$232,9,FALSE),IF(AU$4="Solar",HLOOKUP(AU$4,'Inflated Bid Prices After Tax'!$B$224:$I$232,9,FALSE),IF(AU$4="Biomass",HLOOKUP(AU$4,'Inflated Bid Prices After Tax'!$B$224:$I$232,9,FALSE),IF(AU$4="Biodiesel",HLOOKUP(AU$4,'Inflated Bid Prices After Tax'!$B$224:$I$232,9,FALSE),IF(AU$4="LNG",HLOOKUP(AU$4,'Inflated Bid Prices After Tax'!$B$224:$I$232,9,FALSE),IF(AU$4="Bunker",HLOOKUP(AU$4,'Inflated Bid Prices After Tax'!$B$224:$I$232,9,FALSE),IF(AU$4="LFO Diesel",HLOOKUP(AU$4,'Inflated Bid Prices After Tax'!$B$224:$I$232,9,FALSE),0))))))))</f>
        <v>0</v>
      </c>
      <c r="AX76" s="610">
        <f>IF($I76=0,0,IF(AU$4="Hydro",HLOOKUP(AU$4,'Inflated Bid Prices After Tax'!$B$234:$I$240,7,FALSE),IF(AU$4="Solar",HLOOKUP(AU$4,'Inflated Bid Prices After Tax'!$B$234:$I$240,7,FALSE),IF(AU$4="Biomass",HLOOKUP(AU$4,'Inflated Bid Prices After Tax'!$B$234:$I$240,7,FALSE),IF(AU$4="Biodiesel",HLOOKUP(AU$4,'Inflated Bid Prices After Tax'!$B$234:$I$240,7,FALSE),IF(AU$4="LNG",HLOOKUP(AU$4,'Inflated Bid Prices After Tax'!$B$234:$I$240,7,FALSE),IF(AU$4="Bunker",HLOOKUP(AU$4,'Inflated Bid Prices After Tax'!$B$234:$I$240,7,FALSE),IF(AU$4="LFO Diesel",HLOOKUP(AU$4,'Inflated Bid Prices After Tax'!$B$234:$I$240,7,FALSE),0))))))))</f>
        <v>0</v>
      </c>
      <c r="AY76" s="611">
        <f t="shared" si="43"/>
        <v>0</v>
      </c>
      <c r="AZ76" s="139"/>
      <c r="BA76" s="106"/>
      <c r="BB76" s="648" t="s">
        <v>49</v>
      </c>
      <c r="BC76" s="660">
        <f>IF(C76=0,O76,O76*'Available Energy and Dispatch'!N90*1000)</f>
        <v>0</v>
      </c>
      <c r="BD76" s="660">
        <f>IF(D76=0,U76,U76*'Available Energy and Dispatch'!O90*1000)</f>
        <v>0</v>
      </c>
      <c r="BE76" s="660">
        <f>IF(E76=0,AA76,AA76*'Available Energy and Dispatch'!P90*1000)</f>
        <v>0</v>
      </c>
      <c r="BF76" s="660">
        <f>IF(F76=0,AG76,AG76*'Available Energy and Dispatch'!Q90*1000)</f>
        <v>0</v>
      </c>
      <c r="BG76" s="660">
        <f>IF(G76=0,AM76,AM76*'Available Energy and Dispatch'!R90*1000)</f>
        <v>0</v>
      </c>
      <c r="BH76" s="660">
        <f>IF(H76=0,AS76,AS76*'Available Energy and Dispatch'!S90*1000)</f>
        <v>0</v>
      </c>
      <c r="BI76" s="660">
        <f>IF(I76=0,AY76,AY76*'Available Energy and Dispatch'!T90*1000)</f>
        <v>0</v>
      </c>
      <c r="BJ76" s="666">
        <f t="shared" si="36"/>
        <v>0</v>
      </c>
      <c r="BK76" s="655"/>
    </row>
    <row r="77" spans="2:63" ht="13.8" thickBot="1" x14ac:dyDescent="0.3">
      <c r="B77" s="109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54"/>
      <c r="Q77" s="106"/>
      <c r="R77" s="106"/>
      <c r="S77" s="106"/>
      <c r="T77" s="106"/>
      <c r="U77" s="106"/>
      <c r="V77" s="54"/>
      <c r="W77" s="106"/>
      <c r="X77" s="106"/>
      <c r="Y77" s="106"/>
      <c r="Z77" s="106"/>
      <c r="AA77" s="106"/>
      <c r="AB77" s="54"/>
      <c r="AC77" s="106"/>
      <c r="AD77" s="106"/>
      <c r="AE77" s="106"/>
      <c r="AF77" s="106"/>
      <c r="AG77" s="106"/>
      <c r="AH77" s="54"/>
      <c r="AI77" s="106"/>
      <c r="AJ77" s="106"/>
      <c r="AK77" s="106"/>
      <c r="AL77" s="106"/>
      <c r="AM77" s="106"/>
      <c r="AN77" s="54"/>
      <c r="AO77" s="106"/>
      <c r="AP77" s="106"/>
      <c r="AQ77" s="106"/>
      <c r="AR77" s="106"/>
      <c r="AS77" s="106"/>
      <c r="AT77" s="54"/>
      <c r="AU77" s="106"/>
      <c r="AV77" s="106"/>
      <c r="AW77" s="106"/>
      <c r="AX77" s="106"/>
      <c r="AY77" s="106"/>
      <c r="AZ77" s="54"/>
      <c r="BA77" s="106"/>
      <c r="BB77" s="650" t="s">
        <v>182</v>
      </c>
      <c r="BC77" s="651">
        <f t="shared" ref="BC77:BJ77" si="44">SUM(BC65:BC76)</f>
        <v>0</v>
      </c>
      <c r="BD77" s="651">
        <f t="shared" si="44"/>
        <v>0</v>
      </c>
      <c r="BE77" s="651">
        <f t="shared" si="44"/>
        <v>0</v>
      </c>
      <c r="BF77" s="651">
        <f t="shared" si="44"/>
        <v>0</v>
      </c>
      <c r="BG77" s="651">
        <f t="shared" si="44"/>
        <v>0</v>
      </c>
      <c r="BH77" s="651">
        <f t="shared" si="44"/>
        <v>0</v>
      </c>
      <c r="BI77" s="651">
        <f t="shared" si="44"/>
        <v>0</v>
      </c>
      <c r="BJ77" s="651">
        <f t="shared" si="44"/>
        <v>0</v>
      </c>
      <c r="BK77" s="668">
        <f>BJ77/(BH3*1000)</f>
        <v>0</v>
      </c>
    </row>
    <row r="78" spans="2:63" x14ac:dyDescent="0.25">
      <c r="B78" s="109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54"/>
      <c r="Q78" s="106"/>
      <c r="R78" s="106"/>
      <c r="S78" s="106"/>
      <c r="T78" s="106"/>
      <c r="U78" s="106"/>
      <c r="V78" s="54"/>
      <c r="W78" s="106"/>
      <c r="X78" s="106"/>
      <c r="Y78" s="106"/>
      <c r="Z78" s="106"/>
      <c r="AA78" s="106"/>
      <c r="AB78" s="54"/>
      <c r="AC78" s="106"/>
      <c r="AD78" s="106"/>
      <c r="AE78" s="106"/>
      <c r="AF78" s="106"/>
      <c r="AG78" s="106"/>
      <c r="AH78" s="54"/>
      <c r="AI78" s="106"/>
      <c r="AJ78" s="106"/>
      <c r="AK78" s="106"/>
      <c r="AL78" s="106"/>
      <c r="AM78" s="106"/>
      <c r="AN78" s="54"/>
      <c r="AO78" s="106"/>
      <c r="AP78" s="106"/>
      <c r="AQ78" s="106"/>
      <c r="AR78" s="106"/>
      <c r="AS78" s="106"/>
      <c r="AT78" s="54"/>
      <c r="AU78" s="106"/>
      <c r="AV78" s="106"/>
      <c r="AW78" s="106"/>
      <c r="AX78" s="106"/>
      <c r="AY78" s="106"/>
      <c r="AZ78" s="54"/>
      <c r="BA78" s="106"/>
      <c r="BB78" s="109"/>
      <c r="BC78" s="106"/>
      <c r="BD78" s="106"/>
      <c r="BE78" s="106"/>
      <c r="BF78" s="106"/>
      <c r="BG78" s="106"/>
      <c r="BH78" s="106"/>
      <c r="BI78" s="106"/>
      <c r="BJ78" s="109"/>
      <c r="BK78" s="109"/>
    </row>
    <row r="79" spans="2:63" ht="13.8" thickBot="1" x14ac:dyDescent="0.3">
      <c r="B79" s="109" t="s">
        <v>243</v>
      </c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54"/>
      <c r="Q79" s="106"/>
      <c r="R79" s="106"/>
      <c r="S79" s="106"/>
      <c r="T79" s="106"/>
      <c r="U79" s="106"/>
      <c r="V79" s="54"/>
      <c r="W79" s="106"/>
      <c r="X79" s="106"/>
      <c r="Y79" s="106"/>
      <c r="Z79" s="106"/>
      <c r="AA79" s="106"/>
      <c r="AB79" s="54"/>
      <c r="AC79" s="106"/>
      <c r="AD79" s="106"/>
      <c r="AE79" s="106"/>
      <c r="AF79" s="106"/>
      <c r="AG79" s="106"/>
      <c r="AH79" s="54"/>
      <c r="AI79" s="106"/>
      <c r="AJ79" s="106"/>
      <c r="AK79" s="106"/>
      <c r="AL79" s="106"/>
      <c r="AM79" s="106"/>
      <c r="AN79" s="54"/>
      <c r="AO79" s="106"/>
      <c r="AP79" s="106"/>
      <c r="AQ79" s="106"/>
      <c r="AR79" s="106"/>
      <c r="AS79" s="106"/>
      <c r="AT79" s="54"/>
      <c r="AU79" s="106"/>
      <c r="AV79" s="106"/>
      <c r="AW79" s="106"/>
      <c r="AX79" s="788"/>
      <c r="AY79" s="183"/>
      <c r="AZ79" s="54"/>
      <c r="BA79" s="106"/>
      <c r="BB79" s="106"/>
      <c r="BC79" s="786" t="s">
        <v>2</v>
      </c>
      <c r="BD79" s="107">
        <v>2022</v>
      </c>
      <c r="BE79" s="107">
        <v>2023</v>
      </c>
      <c r="BF79" s="107">
        <v>2024</v>
      </c>
      <c r="BG79" s="107">
        <v>2025</v>
      </c>
      <c r="BH79" s="107">
        <v>2026</v>
      </c>
      <c r="BI79" s="106"/>
      <c r="BJ79" s="109"/>
      <c r="BK79" s="109"/>
    </row>
    <row r="80" spans="2:63" ht="15.6" customHeight="1" thickBot="1" x14ac:dyDescent="0.3">
      <c r="B80" s="785"/>
      <c r="C80" s="1305" t="s">
        <v>187</v>
      </c>
      <c r="D80" s="1305"/>
      <c r="E80" s="1305"/>
      <c r="F80" s="1305"/>
      <c r="G80" s="1305"/>
      <c r="H80" s="1305"/>
      <c r="I80" s="1306"/>
      <c r="J80" s="106"/>
      <c r="K80" s="789"/>
      <c r="L80" s="790"/>
      <c r="M80" s="790"/>
      <c r="N80" s="790"/>
      <c r="O80" s="791"/>
      <c r="P80" s="151"/>
      <c r="Q80" s="792"/>
      <c r="R80" s="793"/>
      <c r="S80" s="793"/>
      <c r="T80" s="793"/>
      <c r="U80" s="794"/>
      <c r="V80" s="147"/>
      <c r="W80" s="792"/>
      <c r="X80" s="793"/>
      <c r="Y80" s="793"/>
      <c r="Z80" s="793"/>
      <c r="AA80" s="794"/>
      <c r="AB80" s="147"/>
      <c r="AC80" s="792"/>
      <c r="AD80" s="793"/>
      <c r="AE80" s="793"/>
      <c r="AF80" s="793"/>
      <c r="AG80" s="794"/>
      <c r="AH80" s="147"/>
      <c r="AI80" s="792"/>
      <c r="AJ80" s="793"/>
      <c r="AK80" s="793"/>
      <c r="AL80" s="793"/>
      <c r="AM80" s="794"/>
      <c r="AN80" s="147"/>
      <c r="AO80" s="789"/>
      <c r="AP80" s="790"/>
      <c r="AQ80" s="790"/>
      <c r="AR80" s="790"/>
      <c r="AS80" s="791"/>
      <c r="AT80" s="151"/>
      <c r="AU80" s="792"/>
      <c r="AV80" s="793"/>
      <c r="AW80" s="793"/>
      <c r="AX80" s="793"/>
      <c r="AY80" s="794"/>
      <c r="AZ80" s="147"/>
      <c r="BA80" s="106"/>
      <c r="BB80" s="106"/>
      <c r="BC80" s="786" t="s">
        <v>318</v>
      </c>
      <c r="BD80" s="787">
        <f>Parameters!$G$49</f>
        <v>23837</v>
      </c>
      <c r="BE80" s="787">
        <f>Parameters!$I$49</f>
        <v>25392</v>
      </c>
      <c r="BF80" s="787">
        <f>Parameters!$K$49</f>
        <v>26975</v>
      </c>
      <c r="BG80" s="787">
        <f>Parameters!$M$49</f>
        <v>28589</v>
      </c>
      <c r="BH80" s="787">
        <f>Parameters!$O$49</f>
        <v>30234</v>
      </c>
      <c r="BI80" s="106"/>
      <c r="BJ80" s="109"/>
      <c r="BK80" s="109"/>
    </row>
    <row r="81" spans="2:63" s="154" customFormat="1" ht="18" customHeight="1" x14ac:dyDescent="0.3">
      <c r="B81" s="515"/>
      <c r="C81" s="1304" t="s">
        <v>180</v>
      </c>
      <c r="D81" s="1304"/>
      <c r="E81" s="1304"/>
      <c r="F81" s="1304" t="s">
        <v>179</v>
      </c>
      <c r="G81" s="1304"/>
      <c r="H81" s="1304"/>
      <c r="I81" s="1308"/>
      <c r="J81" s="795"/>
      <c r="K81" s="1307" t="str">
        <f>C82</f>
        <v/>
      </c>
      <c r="L81" s="1304"/>
      <c r="M81" s="1304"/>
      <c r="N81" s="1304"/>
      <c r="O81" s="1308"/>
      <c r="P81" s="796"/>
      <c r="Q81" s="1285" t="str">
        <f>D82</f>
        <v/>
      </c>
      <c r="R81" s="1309"/>
      <c r="S81" s="1309"/>
      <c r="T81" s="1309"/>
      <c r="U81" s="1296"/>
      <c r="V81" s="176"/>
      <c r="W81" s="1285" t="str">
        <f>E82</f>
        <v/>
      </c>
      <c r="X81" s="1309"/>
      <c r="Y81" s="1309"/>
      <c r="Z81" s="1309"/>
      <c r="AA81" s="1296"/>
      <c r="AB81" s="176"/>
      <c r="AC81" s="1285" t="str">
        <f>F82</f>
        <v/>
      </c>
      <c r="AD81" s="1309"/>
      <c r="AE81" s="1309"/>
      <c r="AF81" s="1309"/>
      <c r="AG81" s="1296"/>
      <c r="AH81" s="176"/>
      <c r="AI81" s="1285" t="str">
        <f>G82</f>
        <v/>
      </c>
      <c r="AJ81" s="1309"/>
      <c r="AK81" s="1309"/>
      <c r="AL81" s="1309"/>
      <c r="AM81" s="1296"/>
      <c r="AN81" s="176"/>
      <c r="AO81" s="1307" t="str">
        <f>H82</f>
        <v/>
      </c>
      <c r="AP81" s="1304"/>
      <c r="AQ81" s="1304"/>
      <c r="AR81" s="1304"/>
      <c r="AS81" s="1308"/>
      <c r="AT81" s="796"/>
      <c r="AU81" s="1285" t="str">
        <f>I82</f>
        <v/>
      </c>
      <c r="AV81" s="1309"/>
      <c r="AW81" s="1309"/>
      <c r="AX81" s="1309"/>
      <c r="AY81" s="1296"/>
      <c r="AZ81" s="176"/>
      <c r="BA81" s="795"/>
      <c r="BB81" s="1313" t="s">
        <v>199</v>
      </c>
      <c r="BC81" s="1314"/>
      <c r="BD81" s="1314"/>
      <c r="BE81" s="1314"/>
      <c r="BF81" s="1314"/>
      <c r="BG81" s="1314"/>
      <c r="BH81" s="1314"/>
      <c r="BI81" s="1314"/>
      <c r="BJ81" s="1314"/>
      <c r="BK81" s="1315"/>
    </row>
    <row r="82" spans="2:63" ht="26.4" x14ac:dyDescent="0.25">
      <c r="B82" s="632"/>
      <c r="C82" s="797" t="str">
        <f>'Available Energy and Dispatch'!E102</f>
        <v/>
      </c>
      <c r="D82" s="797" t="str">
        <f>'Available Energy and Dispatch'!F102</f>
        <v/>
      </c>
      <c r="E82" s="797" t="str">
        <f>'Available Energy and Dispatch'!G102</f>
        <v/>
      </c>
      <c r="F82" s="797" t="str">
        <f>'Available Energy and Dispatch'!H102</f>
        <v/>
      </c>
      <c r="G82" s="797" t="str">
        <f>'Available Energy and Dispatch'!I102</f>
        <v/>
      </c>
      <c r="H82" s="797" t="str">
        <f>'Available Energy and Dispatch'!J102</f>
        <v/>
      </c>
      <c r="I82" s="798" t="str">
        <f>'Available Energy and Dispatch'!K102</f>
        <v/>
      </c>
      <c r="J82" s="106"/>
      <c r="K82" s="612" t="s">
        <v>192</v>
      </c>
      <c r="L82" s="390" t="s">
        <v>193</v>
      </c>
      <c r="M82" s="390" t="s">
        <v>196</v>
      </c>
      <c r="N82" s="390" t="s">
        <v>197</v>
      </c>
      <c r="O82" s="613" t="s">
        <v>198</v>
      </c>
      <c r="P82" s="153"/>
      <c r="Q82" s="395" t="s">
        <v>192</v>
      </c>
      <c r="R82" s="617" t="s">
        <v>193</v>
      </c>
      <c r="S82" s="617" t="s">
        <v>196</v>
      </c>
      <c r="T82" s="617" t="s">
        <v>197</v>
      </c>
      <c r="U82" s="613" t="s">
        <v>198</v>
      </c>
      <c r="V82" s="148"/>
      <c r="W82" s="612" t="s">
        <v>192</v>
      </c>
      <c r="X82" s="390" t="s">
        <v>193</v>
      </c>
      <c r="Y82" s="390" t="s">
        <v>196</v>
      </c>
      <c r="Z82" s="390" t="s">
        <v>197</v>
      </c>
      <c r="AA82" s="613" t="s">
        <v>198</v>
      </c>
      <c r="AB82" s="152"/>
      <c r="AC82" s="395" t="s">
        <v>192</v>
      </c>
      <c r="AD82" s="617" t="s">
        <v>193</v>
      </c>
      <c r="AE82" s="617" t="s">
        <v>196</v>
      </c>
      <c r="AF82" s="617" t="s">
        <v>197</v>
      </c>
      <c r="AG82" s="613" t="s">
        <v>198</v>
      </c>
      <c r="AH82" s="148"/>
      <c r="AI82" s="395" t="s">
        <v>192</v>
      </c>
      <c r="AJ82" s="617" t="s">
        <v>193</v>
      </c>
      <c r="AK82" s="617" t="s">
        <v>196</v>
      </c>
      <c r="AL82" s="617" t="s">
        <v>197</v>
      </c>
      <c r="AM82" s="618" t="s">
        <v>198</v>
      </c>
      <c r="AN82" s="148"/>
      <c r="AO82" s="395" t="s">
        <v>192</v>
      </c>
      <c r="AP82" s="617" t="s">
        <v>193</v>
      </c>
      <c r="AQ82" s="617" t="s">
        <v>196</v>
      </c>
      <c r="AR82" s="617" t="s">
        <v>197</v>
      </c>
      <c r="AS82" s="618" t="s">
        <v>198</v>
      </c>
      <c r="AT82" s="148"/>
      <c r="AU82" s="395" t="s">
        <v>192</v>
      </c>
      <c r="AV82" s="617" t="s">
        <v>193</v>
      </c>
      <c r="AW82" s="617" t="s">
        <v>196</v>
      </c>
      <c r="AX82" s="617" t="s">
        <v>197</v>
      </c>
      <c r="AY82" s="618" t="s">
        <v>198</v>
      </c>
      <c r="AZ82" s="148"/>
      <c r="BA82" s="106"/>
      <c r="BB82" s="652"/>
      <c r="BC82" s="141" t="str">
        <f t="shared" ref="BC82:BI82" si="45">C82</f>
        <v/>
      </c>
      <c r="BD82" s="141" t="str">
        <f t="shared" si="45"/>
        <v/>
      </c>
      <c r="BE82" s="141" t="str">
        <f t="shared" si="45"/>
        <v/>
      </c>
      <c r="BF82" s="141" t="str">
        <f t="shared" si="45"/>
        <v/>
      </c>
      <c r="BG82" s="141" t="str">
        <f t="shared" si="45"/>
        <v/>
      </c>
      <c r="BH82" s="141" t="str">
        <f t="shared" si="45"/>
        <v/>
      </c>
      <c r="BI82" s="141" t="str">
        <f t="shared" si="45"/>
        <v/>
      </c>
      <c r="BJ82" s="799" t="s">
        <v>186</v>
      </c>
      <c r="BK82" s="711" t="s">
        <v>272</v>
      </c>
    </row>
    <row r="83" spans="2:63" ht="15" customHeight="1" thickBot="1" x14ac:dyDescent="0.3">
      <c r="B83" s="633" t="s">
        <v>178</v>
      </c>
      <c r="C83" s="634" t="str">
        <f>'Available Energy and Dispatch'!E103</f>
        <v/>
      </c>
      <c r="D83" s="634" t="str">
        <f>'Available Energy and Dispatch'!F103</f>
        <v/>
      </c>
      <c r="E83" s="634" t="str">
        <f>'Available Energy and Dispatch'!G103</f>
        <v/>
      </c>
      <c r="F83" s="634" t="str">
        <f>'Available Energy and Dispatch'!H103</f>
        <v/>
      </c>
      <c r="G83" s="634" t="str">
        <f>'Available Energy and Dispatch'!I103</f>
        <v/>
      </c>
      <c r="H83" s="634" t="str">
        <f>'Available Energy and Dispatch'!J103</f>
        <v/>
      </c>
      <c r="I83" s="635" t="str">
        <f>'Available Energy and Dispatch'!K103</f>
        <v/>
      </c>
      <c r="J83" s="106"/>
      <c r="K83" s="614"/>
      <c r="L83" s="403"/>
      <c r="M83" s="403"/>
      <c r="N83" s="403"/>
      <c r="O83" s="615"/>
      <c r="P83" s="153"/>
      <c r="Q83" s="616"/>
      <c r="R83" s="391"/>
      <c r="S83" s="391"/>
      <c r="T83" s="391"/>
      <c r="U83" s="615"/>
      <c r="V83" s="148"/>
      <c r="W83" s="614"/>
      <c r="X83" s="403"/>
      <c r="Y83" s="403"/>
      <c r="Z83" s="403"/>
      <c r="AA83" s="615"/>
      <c r="AB83" s="152"/>
      <c r="AC83" s="616"/>
      <c r="AD83" s="391"/>
      <c r="AE83" s="391"/>
      <c r="AF83" s="391"/>
      <c r="AG83" s="615"/>
      <c r="AH83" s="148"/>
      <c r="AI83" s="616"/>
      <c r="AJ83" s="391"/>
      <c r="AK83" s="391"/>
      <c r="AL83" s="391"/>
      <c r="AM83" s="619"/>
      <c r="AN83" s="148"/>
      <c r="AO83" s="616"/>
      <c r="AP83" s="391"/>
      <c r="AQ83" s="391"/>
      <c r="AR83" s="391"/>
      <c r="AS83" s="619"/>
      <c r="AT83" s="148"/>
      <c r="AU83" s="616"/>
      <c r="AV83" s="391"/>
      <c r="AW83" s="391"/>
      <c r="AX83" s="391"/>
      <c r="AY83" s="619"/>
      <c r="AZ83" s="148"/>
      <c r="BA83" s="106"/>
      <c r="BB83" s="676"/>
      <c r="BC83" s="677"/>
      <c r="BD83" s="677"/>
      <c r="BE83" s="677"/>
      <c r="BF83" s="677"/>
      <c r="BG83" s="677"/>
      <c r="BH83" s="677"/>
      <c r="BI83" s="677"/>
      <c r="BJ83" s="800"/>
      <c r="BK83" s="712"/>
    </row>
    <row r="84" spans="2:63" x14ac:dyDescent="0.25">
      <c r="B84" s="801">
        <v>2022</v>
      </c>
      <c r="C84" s="124"/>
      <c r="D84" s="802"/>
      <c r="E84" s="802"/>
      <c r="F84" s="802"/>
      <c r="G84" s="802"/>
      <c r="H84" s="802"/>
      <c r="I84" s="802"/>
      <c r="J84" s="106"/>
      <c r="K84" s="539"/>
      <c r="L84" s="540"/>
      <c r="M84" s="540"/>
      <c r="N84" s="540"/>
      <c r="O84" s="541"/>
      <c r="P84" s="54"/>
      <c r="Q84" s="551"/>
      <c r="R84" s="552"/>
      <c r="S84" s="552"/>
      <c r="T84" s="552"/>
      <c r="U84" s="553"/>
      <c r="V84" s="54"/>
      <c r="W84" s="563"/>
      <c r="X84" s="564"/>
      <c r="Y84" s="564"/>
      <c r="Z84" s="564"/>
      <c r="AA84" s="565"/>
      <c r="AB84" s="54"/>
      <c r="AC84" s="575"/>
      <c r="AD84" s="576"/>
      <c r="AE84" s="576"/>
      <c r="AF84" s="576"/>
      <c r="AG84" s="577"/>
      <c r="AH84" s="54"/>
      <c r="AI84" s="587"/>
      <c r="AJ84" s="588"/>
      <c r="AK84" s="588"/>
      <c r="AL84" s="588"/>
      <c r="AM84" s="589"/>
      <c r="AN84" s="54"/>
      <c r="AO84" s="596"/>
      <c r="AP84" s="320"/>
      <c r="AQ84" s="320"/>
      <c r="AR84" s="320"/>
      <c r="AS84" s="597"/>
      <c r="AT84" s="54"/>
      <c r="AU84" s="603"/>
      <c r="AV84" s="604"/>
      <c r="AW84" s="604"/>
      <c r="AX84" s="604"/>
      <c r="AY84" s="605"/>
      <c r="AZ84" s="54"/>
      <c r="BA84" s="106"/>
      <c r="BB84" s="803">
        <v>2022</v>
      </c>
      <c r="BC84" s="649"/>
      <c r="BD84" s="649"/>
      <c r="BE84" s="649"/>
      <c r="BF84" s="649"/>
      <c r="BG84" s="649"/>
      <c r="BH84" s="649"/>
      <c r="BI84" s="649"/>
      <c r="BJ84" s="662"/>
      <c r="BK84" s="655"/>
    </row>
    <row r="85" spans="2:63" x14ac:dyDescent="0.25">
      <c r="B85" s="801" t="s">
        <v>38</v>
      </c>
      <c r="C85" s="124">
        <f>ROUND(IFERROR(('Available Energy and Dispatch'!N107/((IF(C$82="Solar",(SUMIFS('Dependable Capacity'!$F$64:$F$69,'Dependable Capacity'!$C$64:$C$69,$B$84)*'Available Energy and Dispatch'!$C107),HLOOKUP(C$82,'Dependable Capacity'!$I$58:$P$64,3,FALSE)*'Available Energy and Dispatch'!$C107))))/C$83,0),2)</f>
        <v>0</v>
      </c>
      <c r="D85" s="124">
        <f>ROUND(IFERROR(('Available Energy and Dispatch'!O107/((IF(D$82="Solar",(SUMIFS('Dependable Capacity'!$F$64:$F$69,'Dependable Capacity'!$C$64:$C$69,$B$84)*'Available Energy and Dispatch'!$C107),HLOOKUP(D$82,'Dependable Capacity'!$I$58:$P$64,3,FALSE)*'Available Energy and Dispatch'!$C107))))/D$83,0),2)</f>
        <v>0</v>
      </c>
      <c r="E85" s="124">
        <f>ROUND(IFERROR(('Available Energy and Dispatch'!P107/((IF(E$82="Solar",(SUMIFS('Dependable Capacity'!$F$64:$F$69,'Dependable Capacity'!$C$64:$C$69,$B$84)*'Available Energy and Dispatch'!$C107),HLOOKUP(E$82,'Dependable Capacity'!$I$58:$P$64,3,FALSE)*'Available Energy and Dispatch'!$C107))))/E$83,0),2)</f>
        <v>0</v>
      </c>
      <c r="F85" s="124">
        <f>ROUND(IFERROR(('Available Energy and Dispatch'!Q107/((IF(F$82="Solar",(SUMIFS('Dependable Capacity'!$F$64:$F$69,'Dependable Capacity'!$C$64:$C$69,$B$84)*'Available Energy and Dispatch'!$C107),HLOOKUP(F$82,'Dependable Capacity'!$I$58:$P$64,3,FALSE)*'Available Energy and Dispatch'!$C107))))/F$83,0),2)</f>
        <v>0</v>
      </c>
      <c r="G85" s="124">
        <f>ROUND(IFERROR(('Available Energy and Dispatch'!R107/((IF(G$82="Solar",(SUMIFS('Dependable Capacity'!$F$64:$F$69,'Dependable Capacity'!$C$64:$C$69,$B$84)*'Available Energy and Dispatch'!$C107),HLOOKUP(G$82,'Dependable Capacity'!$I$58:$P$64,3,FALSE)*'Available Energy and Dispatch'!$C107))))/G$83,0),2)</f>
        <v>0</v>
      </c>
      <c r="H85" s="124">
        <f>ROUND(IFERROR(('Available Energy and Dispatch'!S107/((IF(H$82="Solar",(SUMIFS('Dependable Capacity'!$F$64:$F$69,'Dependable Capacity'!$C$64:$C$69,$B$84)*'Available Energy and Dispatch'!$C107),HLOOKUP(H$82,'Dependable Capacity'!$I$58:$P$64,3,FALSE)*'Available Energy and Dispatch'!$C107))))/H$83,0),2)</f>
        <v>0</v>
      </c>
      <c r="I85" s="124">
        <f>ROUND(IFERROR(('Available Energy and Dispatch'!T107/((IF(I$82="Solar",(SUMIFS('Dependable Capacity'!$F$64:$F$69,'Dependable Capacity'!$C$64:$C$69,$B$84)*'Available Energy and Dispatch'!$C107),HLOOKUP(I$82,'Dependable Capacity'!$I$58:$P$64,3,FALSE)*'Available Energy and Dispatch'!$C107))))/I$83,0),2)</f>
        <v>0</v>
      </c>
      <c r="J85" s="106"/>
      <c r="K85" s="542">
        <f>IF(K$81="Hydro",VLOOKUP($C85,'Inflated Bid Prices After Tax'!$R$247:$Y$347,2,FALSE),IF(K$81="Solar",VLOOKUP($C85,'Inflated Bid Prices After Tax'!$R$247:$Y$347,3,FALSE),IF(K$81="Biomass",VLOOKUP($C85,'Inflated Bid Prices After Tax'!$R$247:$Y$347,4,FALSE),IF(K$81="Biodiesel",VLOOKUP($C85,'Inflated Bid Prices After Tax'!$R$247:$Y$347,5,FALSE),IF(K$81="LNG",VLOOKUP($C85,'Inflated Bid Prices After Tax'!$R$247:$Y$347,6,FALSE),IF(K$81="Bunker",VLOOKUP($C85,'Inflated Bid Prices After Tax'!$R$247:$Y$347,7,FALSE),IF(K$81="LFO Diesel",VLOOKUP($C85,'Inflated Bid Prices After Tax'!$R$247:$Y$347,8,FALSE),0)))))))</f>
        <v>0</v>
      </c>
      <c r="L85" s="543">
        <f>IF(K$81="Hydro",VLOOKUP($C85,'Inflated Bid Prices After Tax'!$R$352:$Y$452,2,FALSE),IF(K$81="Solar",VLOOKUP($C85,'Inflated Bid Prices After Tax'!$R$352:$Y$452,3,FALSE),IF(K$81="Biomass",VLOOKUP($C85,'Inflated Bid Prices After Tax'!$R$352:$Y$452,4,FALSE),IF(K$81="Biodiesel",VLOOKUP($C85,'Inflated Bid Prices After Tax'!$R$352:$Y$452,5,FALSE),IF(K$81="LNG",VLOOKUP($C85,'Inflated Bid Prices After Tax'!$R$352:$Y$452,6,FALSE),IF(K$81="Bunker",VLOOKUP($C85,'Inflated Bid Prices After Tax'!$R$352:$Y$452,7,FALSE),IF(K$81="LFO Diesel",VLOOKUP($C85,'Inflated Bid Prices After Tax'!$R$352:$Y$452,8,FALSE),0)))))))</f>
        <v>0</v>
      </c>
      <c r="M85" s="543">
        <f>IF($C85=0,0,IF(K$81="Hydro",HLOOKUP(K$81,'Inflated Bid Prices After Tax'!$B$455:$I$463,5,FALSE),IF(K$81="Solar",HLOOKUP(K$81,'Inflated Bid Prices After Tax'!$B$455:$I$463,5,FALSE),IF(K$81="Biomass",HLOOKUP(K$81,'Inflated Bid Prices After Tax'!$B$455:$I$463,5,FALSE),IF(K$81="Biodiesel",HLOOKUP(K$81,'Inflated Bid Prices After Tax'!$B$455:$I$463,5,FALSE),IF(K$81="LNG",HLOOKUP(K$81,'Inflated Bid Prices After Tax'!$B$455:$I$463,5,FALSE),IF(K$81="Bunker",HLOOKUP(K$81,'Inflated Bid Prices After Tax'!$B$455:$I$463,5,FALSE),IF(K$81="LFO Diesel",HLOOKUP(K$81,'Inflated Bid Prices After Tax'!$B$455:$I$463,5,FALSE),0))))))))</f>
        <v>0</v>
      </c>
      <c r="N85" s="543">
        <f>IF($C85=0,0,IF(K$81="Hydro",HLOOKUP(K$81,'Inflated Bid Prices After Tax'!$B$465:$I$471,3,FALSE),IF(K$81="Solar",HLOOKUP(K$81,'Inflated Bid Prices After Tax'!$B$465:$I$471,3,FALSE),IF(K$81="Biomass",HLOOKUP(K$81,'Inflated Bid Prices After Tax'!$B$465:$I$471,3,FALSE),IF(K$81="Biodiesel",HLOOKUP(K$81,'Inflated Bid Prices After Tax'!$B$465:$I$471,3,FALSE),IF(K$81="LNG",HLOOKUP(K$81,'Inflated Bid Prices After Tax'!$B$465:$I$471,3,FALSE),IF(K$81="Bunker",HLOOKUP(K$81,'Inflated Bid Prices After Tax'!$B$465:$I$471,3,FALSE),IF(K$81="LFO Diesel",HLOOKUP(K$81,'Inflated Bid Prices After Tax'!$B$465:$I$471,3,FALSE),0))))))))</f>
        <v>0</v>
      </c>
      <c r="O85" s="544">
        <f t="shared" ref="O85:O96" si="46">SUM(K85:N85)</f>
        <v>0</v>
      </c>
      <c r="P85" s="139"/>
      <c r="Q85" s="554">
        <f>IF(Q$81="Hydro",VLOOKUP($D85,'Inflated Bid Prices After Tax'!$R$247:$Y$347,2,FALSE),IF(Q$81="Solar",VLOOKUP($D85,'Inflated Bid Prices After Tax'!$R$247:$Y$347,3,FALSE),IF(Q$81="Biomass",VLOOKUP($D85,'Inflated Bid Prices After Tax'!$R$247:$Y$347,4,FALSE),IF(Q$81="Biodiesel",VLOOKUP($D85,'Inflated Bid Prices After Tax'!$R$247:$Y$347,5,FALSE),IF(Q$81="LNG",VLOOKUP($D85,'Inflated Bid Prices After Tax'!$R$247:$Y$347,6,FALSE),IF(Q$81="Bunker",VLOOKUP($D85,'Inflated Bid Prices After Tax'!$R$247:$Y$347,7,FALSE),IF(Q$81="LFO Diesel",VLOOKUP($D85,'Inflated Bid Prices After Tax'!$R$247:$Y$347,8,FALSE),0)))))))</f>
        <v>0</v>
      </c>
      <c r="R85" s="555">
        <f>IF(Q$81="Hydro",VLOOKUP($D85,'Inflated Bid Prices After Tax'!$R$352:$Y$452,2,FALSE),IF(Q$81="Solar",VLOOKUP($D85,'Inflated Bid Prices After Tax'!$R$352:$Y$452,3,FALSE),IF(Q$81="Biomass",VLOOKUP($D85,'Inflated Bid Prices After Tax'!$R$352:$Y$452,4,FALSE),IF(Q$81="Biodiesel",VLOOKUP($D85,'Inflated Bid Prices After Tax'!$R$352:$Y$452,5,FALSE),IF(Q$81="LNG",VLOOKUP($D85,'Inflated Bid Prices After Tax'!$R$352:$Y$452,6,FALSE),IF(Q$81="Bunker",VLOOKUP($D85,'Inflated Bid Prices After Tax'!$R$352:$Y$452,7,FALSE),IF(Q$81="LFO Diesel",VLOOKUP($D85,'Inflated Bid Prices After Tax'!$R$352:$Y$452,8,FALSE),0)))))))</f>
        <v>0</v>
      </c>
      <c r="S85" s="555">
        <f>IF($D85=0,0,IF(Q$81="Hydro",HLOOKUP(Q$81,'Inflated Bid Prices After Tax'!$B$455:$I$463,5,FALSE),IF(Q$81="Solar",HLOOKUP(Q$81,'Inflated Bid Prices After Tax'!$B$455:$I$463,5,FALSE),IF(Q$81="Biomass",HLOOKUP(Q$81,'Inflated Bid Prices After Tax'!$B$455:$I$463,5,FALSE),IF(Q$81="Biodiesel",HLOOKUP(Q$81,'Inflated Bid Prices After Tax'!$B$455:$I$463,5,FALSE),IF(Q$81="LNG",HLOOKUP(Q$81,'Inflated Bid Prices After Tax'!$B$455:$I$463,5,FALSE),IF(Q$81="Bunker",HLOOKUP(Q$81,'Inflated Bid Prices After Tax'!$B$455:$I$463,5,FALSE),IF(Q$81="LFO Diesel",HLOOKUP(Q$81,'Inflated Bid Prices After Tax'!$B$455:$I$463,5,FALSE),0))))))))</f>
        <v>0</v>
      </c>
      <c r="T85" s="555">
        <f>IF($D85=0,0,IF(Q$81="Hydro",HLOOKUP(Q$81,'Inflated Bid Prices After Tax'!$B$465:$I$471,3,FALSE),IF(Q$81="Solar",HLOOKUP(Q$81,'Inflated Bid Prices After Tax'!$B$465:$I$471,3,FALSE),IF(Q$81="Biomass",HLOOKUP(Q$81,'Inflated Bid Prices After Tax'!$B$465:$I$471,3,FALSE),IF(Q$81="Biodiesel",HLOOKUP(Q$81,'Inflated Bid Prices After Tax'!$B$465:$I$471,3,FALSE),IF(Q$81="LNG",HLOOKUP(Q$81,'Inflated Bid Prices After Tax'!$B$465:$I$471,3,FALSE),IF(Q$81="Bunker",HLOOKUP(Q$81,'Inflated Bid Prices After Tax'!$B$465:$I$471,3,FALSE),IF(Q$81="LFO Diesel",HLOOKUP(Q$81,'Inflated Bid Prices After Tax'!$B$465:$I$471,3,FALSE),0))))))))</f>
        <v>0</v>
      </c>
      <c r="U85" s="556">
        <f t="shared" ref="U85:U96" si="47">SUM(Q85:T85)</f>
        <v>0</v>
      </c>
      <c r="V85" s="139"/>
      <c r="W85" s="566">
        <f>IF(W$81="Hydro",VLOOKUP($E85,'Inflated Bid Prices After Tax'!$R$247:$Y$347,2,FALSE),IF(W$81="Solar",VLOOKUP($E85,'Inflated Bid Prices After Tax'!$R$247:$Y$347,3,FALSE),IF(W$81="Biomass",VLOOKUP($E85,'Inflated Bid Prices After Tax'!$R$247:$Y$347,4,FALSE),IF(W$81="Biodiesel",VLOOKUP($E85,'Inflated Bid Prices After Tax'!$R$247:$Y$347,5,FALSE),IF(W$81="LNG",VLOOKUP($E85,'Inflated Bid Prices After Tax'!$R$247:$Y$347,6,FALSE),IF(W$81="Bunker",VLOOKUP($E85,'Inflated Bid Prices After Tax'!$R$247:$Y$347,7,FALSE),IF(W$81="LFO Diesel",VLOOKUP($E85,'Inflated Bid Prices After Tax'!$R$247:$Y$347,8,FALSE),0)))))))</f>
        <v>0</v>
      </c>
      <c r="X85" s="567">
        <f>IF(W$81="Hydro",VLOOKUP($E85,'Inflated Bid Prices After Tax'!$R$352:$Y$452,2,FALSE),IF(W$81="Solar",VLOOKUP($E85,'Inflated Bid Prices After Tax'!$R$352:$Y$452,3,FALSE),IF(W$81="Biomass",VLOOKUP($E85,'Inflated Bid Prices After Tax'!$R$352:$Y$452,4,FALSE),IF(W$81="Biodiesel",VLOOKUP($E85,'Inflated Bid Prices After Tax'!$R$352:$Y$452,5,FALSE),IF(W$81="LNG",VLOOKUP($E85,'Inflated Bid Prices After Tax'!$R$352:$Y$452,6,FALSE),IF(W$81="Bunker",VLOOKUP($E85,'Inflated Bid Prices After Tax'!$R$352:$Y$452,7,FALSE),IF(W$81="LFO Diesel",VLOOKUP($E85,'Inflated Bid Prices After Tax'!$R$352:$Y$452,8,FALSE),0)))))))</f>
        <v>0</v>
      </c>
      <c r="Y85" s="567">
        <f>IF($E85=0,0,IF(W$81="Hydro",HLOOKUP(W$81,'Inflated Bid Prices After Tax'!$B$455:$I$463,5,FALSE),IF(W$81="Solar",HLOOKUP(W$81,'Inflated Bid Prices After Tax'!$B$455:$I$463,5,FALSE),IF(W$81="Biomass",HLOOKUP(W$81,'Inflated Bid Prices After Tax'!$B$455:$I$463,5,FALSE),IF(W$81="Biodiesel",HLOOKUP(W$81,'Inflated Bid Prices After Tax'!$B$455:$I$463,5,FALSE),IF(W$81="LNG",HLOOKUP(W$81,'Inflated Bid Prices After Tax'!$B$455:$I$463,5,FALSE),IF(W$81="Bunker",HLOOKUP(W$81,'Inflated Bid Prices After Tax'!$B$455:$I$463,5,FALSE),IF(W$81="LFO Diesel",HLOOKUP(W$81,'Inflated Bid Prices After Tax'!$B$455:$I$463,5,FALSE),0))))))))</f>
        <v>0</v>
      </c>
      <c r="Z85" s="567">
        <f>IF($E85=0,0,IF(W$81="Hydro",HLOOKUP(W$81,'Inflated Bid Prices After Tax'!$B$465:$I$471,3,FALSE),IF(W$81="Solar",HLOOKUP(W$81,'Inflated Bid Prices After Tax'!$B$465:$I$471,3,FALSE),IF(W$81="Biomass",HLOOKUP(W$81,'Inflated Bid Prices After Tax'!$B$465:$I$471,3,FALSE),IF(W$81="Biodiesel",HLOOKUP(W$81,'Inflated Bid Prices After Tax'!$B$465:$I$471,3,FALSE),IF(W$81="LNG",HLOOKUP(W$81,'Inflated Bid Prices After Tax'!$B$465:$I$471,3,FALSE),IF(W$81="Bunker",HLOOKUP(W$81,'Inflated Bid Prices After Tax'!$B$465:$I$471,3,FALSE),IF(W$81="LFO Diesel",HLOOKUP(W$81,'Inflated Bid Prices After Tax'!$B$465:$I$471,3,FALSE),0))))))))</f>
        <v>0</v>
      </c>
      <c r="AA85" s="568">
        <f t="shared" ref="AA85:AA96" si="48">SUM(W85:Z85)</f>
        <v>0</v>
      </c>
      <c r="AB85" s="139"/>
      <c r="AC85" s="578">
        <f>IF(AC$81="Hydro",VLOOKUP($F85,'Inflated Bid Prices After Tax'!$R$247:$Y$347,2,FALSE),IF(AC$81="Solar",VLOOKUP($F85,'Inflated Bid Prices After Tax'!$R$247:$Y$347,3,FALSE),IF(AC$81="Biomass",VLOOKUP($F85,'Inflated Bid Prices After Tax'!$R$247:$Y$347,4,FALSE),IF(AC$81="Biodiesel",VLOOKUP($F85,'Inflated Bid Prices After Tax'!$R$247:$Y$347,5,FALSE),IF(AC$81="LNG",VLOOKUP($F85,'Inflated Bid Prices After Tax'!$R$247:$Y$347,6,FALSE),IF(AC$81="Bunker",VLOOKUP($F85,'Inflated Bid Prices After Tax'!$R$247:$Y$347,7,FALSE),IF(AC$81="LFO Diesel",VLOOKUP($F85,'Inflated Bid Prices After Tax'!$R$247:$Y$347,8,FALSE),0)))))))</f>
        <v>0</v>
      </c>
      <c r="AD85" s="579">
        <f>IF(AC$81="Hydro",VLOOKUP($F85,'Inflated Bid Prices After Tax'!$R$352:$Y$452,2,FALSE),IF(AC$81="Solar",VLOOKUP($F85,'Inflated Bid Prices After Tax'!$R$352:$Y$452,3,FALSE),IF(AC$81="Biomass",VLOOKUP($F85,'Inflated Bid Prices After Tax'!$R$352:$Y$452,4,FALSE),IF(AC$81="Biodiesel",VLOOKUP($F85,'Inflated Bid Prices After Tax'!$R$352:$Y$452,5,FALSE),IF(AC$81="LNG",VLOOKUP($F85,'Inflated Bid Prices After Tax'!$R$352:$Y$452,6,FALSE),IF(AC$81="Bunker",VLOOKUP($F85,'Inflated Bid Prices After Tax'!$R$352:$Y$452,7,FALSE),IF(AC$81="LFO Diesel",VLOOKUP($F85,'Inflated Bid Prices After Tax'!$R$352:$Y$452,8,FALSE),0)))))))</f>
        <v>0</v>
      </c>
      <c r="AE85" s="579">
        <f>IF($F85=0,0,IF(AC$81="Hydro",HLOOKUP(AC$81,'Inflated Bid Prices After Tax'!$B$455:$I$463,5,FALSE),IF(AC$81="Solar",HLOOKUP(AC$81,'Inflated Bid Prices After Tax'!$B$455:$I$463,5,FALSE),IF(AC$81="Biomass",HLOOKUP(AC$81,'Inflated Bid Prices After Tax'!$B$455:$I$463,5,FALSE),IF(AC$81="Biodiesel",HLOOKUP(AC$81,'Inflated Bid Prices After Tax'!$B$455:$I$463,5,FALSE),IF(AC$81="LNG",HLOOKUP(AC$81,'Inflated Bid Prices After Tax'!$B$455:$I$463,5,FALSE),IF(AC$81="Bunker",HLOOKUP(AC$81,'Inflated Bid Prices After Tax'!$B$455:$I$463,5,FALSE),IF(AC$81="LFO Diesel",HLOOKUP(AC$81,'Inflated Bid Prices After Tax'!$B$455:$I$463,5,FALSE),0))))))))</f>
        <v>0</v>
      </c>
      <c r="AF85" s="579">
        <f>IF($F85=0,0,IF(AC$81="Hydro",HLOOKUP(AC$81,'Inflated Bid Prices After Tax'!$B$465:$I$471,3,FALSE),IF(AC$81="Solar",HLOOKUP(AC$81,'Inflated Bid Prices After Tax'!$B$465:$I$471,3,FALSE),IF(AC$81="Biomass",HLOOKUP(AC$81,'Inflated Bid Prices After Tax'!$B$465:$I$471,3,FALSE),IF(AC$81="Biodiesel",HLOOKUP(AC$81,'Inflated Bid Prices After Tax'!$B$465:$I$471,3,FALSE),IF(AC$81="LNG",HLOOKUP(AC$81,'Inflated Bid Prices After Tax'!$B$465:$I$471,3,FALSE),IF(AC$81="Bunker",HLOOKUP(AC$81,'Inflated Bid Prices After Tax'!$B$465:$I$471,3,FALSE),IF(AC$81="LFO Diesel",HLOOKUP(AC$81,'Inflated Bid Prices After Tax'!$B$465:$I$471,3,FALSE),0))))))))</f>
        <v>0</v>
      </c>
      <c r="AG85" s="580">
        <f t="shared" ref="AG85:AG96" si="49">SUM(AC85:AF85)</f>
        <v>0</v>
      </c>
      <c r="AH85" s="139"/>
      <c r="AI85" s="590">
        <f>IF(AI$81="Hydro",VLOOKUP($G85,'Inflated Bid Prices After Tax'!$R$247:$Y$347,2,FALSE),IF(AI$81="Solar",VLOOKUP($G85,'Inflated Bid Prices After Tax'!$R$247:$Y$347,3,FALSE),IF(AI$81="Biomass",VLOOKUP($G85,'Inflated Bid Prices After Tax'!$R$247:$Y$347,4,FALSE),IF(AI$81="Biodiesel",VLOOKUP($G85,'Inflated Bid Prices After Tax'!$R$247:$Y$347,5,FALSE),IF(AI$81="LNG",VLOOKUP($G85,'Inflated Bid Prices After Tax'!$R$247:$Y$347,6,FALSE),IF(AI$81="Bunker",VLOOKUP($G85,'Inflated Bid Prices After Tax'!$R$247:$Y$347,7,FALSE),IF(AI$81="LFO Diesel",VLOOKUP($G85,'Inflated Bid Prices After Tax'!$R$247:$Y$347,8,FALSE),0)))))))</f>
        <v>0</v>
      </c>
      <c r="AJ85" s="591">
        <f>IF(AI$81="Hydro",VLOOKUP($G85,'Inflated Bid Prices After Tax'!$R$352:$Y$452,2,FALSE),IF(AI$81="Solar",VLOOKUP($G85,'Inflated Bid Prices After Tax'!$R$352:$Y$452,3,FALSE),IF(AI$81="Biomass",VLOOKUP($G85,'Inflated Bid Prices After Tax'!$R$352:$Y$452,4,FALSE),IF(AI$81="Biodiesel",VLOOKUP($G85,'Inflated Bid Prices After Tax'!$R$352:$Y$452,5,FALSE),IF(AI$81="LNG",VLOOKUP($G85,'Inflated Bid Prices After Tax'!$R$352:$Y$452,6,FALSE),IF(AI$81="Bunker",VLOOKUP($G85,'Inflated Bid Prices After Tax'!$R$352:$Y$452,7,FALSE),IF(AI$81="LFO Diesel",VLOOKUP($G85,'Inflated Bid Prices After Tax'!$R$352:$Y$452,8,FALSE),0)))))))</f>
        <v>0</v>
      </c>
      <c r="AK85" s="591">
        <f>IF($G85=0,0,IF(AI$81="Hydro",HLOOKUP(AI$81,'Inflated Bid Prices After Tax'!$B$455:$I$463,5,FALSE),IF(AI$81="Solar",HLOOKUP(AI$81,'Inflated Bid Prices After Tax'!$B$455:$I$463,5,FALSE),IF(AI$81="Biomass",HLOOKUP(AI$81,'Inflated Bid Prices After Tax'!$B$455:$I$463,5,FALSE),IF(AI$81="Biodiesel",HLOOKUP(AI$81,'Inflated Bid Prices After Tax'!$B$455:$I$463,5,FALSE),IF(AI$81="LNG",HLOOKUP(AI$81,'Inflated Bid Prices After Tax'!$B$455:$I$463,5,FALSE),IF(AI$81="Bunker",HLOOKUP(AI$81,'Inflated Bid Prices After Tax'!$B$455:$I$463,5,FALSE),IF(AI$81="LFO Diesel",HLOOKUP(AI$81,'Inflated Bid Prices After Tax'!$B$455:$I$463,5,FALSE),0))))))))</f>
        <v>0</v>
      </c>
      <c r="AL85" s="591">
        <f>IF($G85=0,0,IF(AI$81="Hydro",HLOOKUP(AI$81,'Inflated Bid Prices After Tax'!$B$465:$I$471,3,FALSE),IF(AI$81="Solar",HLOOKUP(AI$81,'Inflated Bid Prices After Tax'!$B$465:$I$471,3,FALSE),IF(AI$81="Biomass",HLOOKUP(AI$81,'Inflated Bid Prices After Tax'!$B$465:$I$471,3,FALSE),IF(AI$81="Biodiesel",HLOOKUP(AI$81,'Inflated Bid Prices After Tax'!$B$465:$I$471,3,FALSE),IF(AI$81="LNG",HLOOKUP(AI$81,'Inflated Bid Prices After Tax'!$B$465:$I$471,3,FALSE),IF(AI$81="Bunker",HLOOKUP(AI$81,'Inflated Bid Prices After Tax'!$B$465:$I$471,3,FALSE),IF(AI$81="LFO Diesel",HLOOKUP(AI$81,'Inflated Bid Prices After Tax'!$B$465:$I$471,3,FALSE),0))))))))</f>
        <v>0</v>
      </c>
      <c r="AM85" s="592">
        <f t="shared" ref="AM85:AM96" si="50">SUM(AI85:AL85)</f>
        <v>0</v>
      </c>
      <c r="AN85" s="139"/>
      <c r="AO85" s="598">
        <f>IF(AO$81="Hydro",VLOOKUP($H85,'Inflated Bid Prices After Tax'!$R$247:$Y$347,2,FALSE),IF(AO$81="Solar",VLOOKUP($H85,'Inflated Bid Prices After Tax'!$R$247:$Y$347,3,FALSE),IF(AO$81="Biomass",VLOOKUP($H85,'Inflated Bid Prices After Tax'!$R$247:$Y$347,4,FALSE),IF(AO$81="Biodiesel",VLOOKUP($H85,'Inflated Bid Prices After Tax'!$R$247:$Y$347,5,FALSE),IF(AO$81="LNG",VLOOKUP($H85,'Inflated Bid Prices After Tax'!$R$247:$Y$347,6,FALSE),IF(AO$81="Bunker",VLOOKUP($H85,'Inflated Bid Prices After Tax'!$R$247:$Y$347,7,FALSE),IF(AO$81="LFO Diesel",VLOOKUP($H85,'Inflated Bid Prices After Tax'!$R$247:$Y$347,8,FALSE),0)))))))</f>
        <v>0</v>
      </c>
      <c r="AP85" s="309">
        <f>IF(AO$81="Hydro",VLOOKUP($H85,'Inflated Bid Prices After Tax'!$R$352:$Y$452,2,FALSE),IF(AO$81="Solar",VLOOKUP($H85,'Inflated Bid Prices After Tax'!$R$352:$Y$452,3,FALSE),IF(AO$81="Biomass",VLOOKUP($H85,'Inflated Bid Prices After Tax'!$R$352:$Y$452,4,FALSE),IF(AO$81="Biodiesel",VLOOKUP($H85,'Inflated Bid Prices After Tax'!$R$352:$Y$452,5,FALSE),IF(AO$81="LNG",VLOOKUP($H85,'Inflated Bid Prices After Tax'!$R$352:$Y$452,6,FALSE),IF(AO$81="Bunker",VLOOKUP($H85,'Inflated Bid Prices After Tax'!$R$352:$Y$452,7,FALSE),IF(AO$81="LFO Diesel",VLOOKUP($H85,'Inflated Bid Prices After Tax'!$R$352:$Y$452,8,FALSE),0)))))))</f>
        <v>0</v>
      </c>
      <c r="AQ85" s="309">
        <f>IF($H85=0,0,IF(AO$81="Hydro",HLOOKUP(AO$81,'Inflated Bid Prices After Tax'!$B$455:$I$463,5,FALSE),IF(AO$81="Solar",HLOOKUP(AO$81,'Inflated Bid Prices After Tax'!$B$455:$I$463,5,FALSE),IF(AO$81="Biomass",HLOOKUP(AO$81,'Inflated Bid Prices After Tax'!$B$455:$I$463,5,FALSE),IF(AO$81="Biodiesel",HLOOKUP(AO$81,'Inflated Bid Prices After Tax'!$B$455:$I$463,5,FALSE),IF(AO$81="LNG",HLOOKUP(AO$81,'Inflated Bid Prices After Tax'!$B$455:$I$463,5,FALSE),IF(AO$81="Bunker",HLOOKUP(AO$81,'Inflated Bid Prices After Tax'!$B$455:$I$463,5,FALSE),IF(AO$81="LFO Diesel",HLOOKUP(AO$81,'Inflated Bid Prices After Tax'!$B$455:$I$463,5,FALSE),0))))))))</f>
        <v>0</v>
      </c>
      <c r="AR85" s="309">
        <f>IF($H85=0,0,IF(AO$81="Hydro",HLOOKUP(AO$81,'Inflated Bid Prices After Tax'!$B$465:$I$471,3,FALSE),IF(AO$81="Solar",HLOOKUP(AO$81,'Inflated Bid Prices After Tax'!$B$465:$I$471,3,FALSE),IF(AO$81="Biomass",HLOOKUP(AO$81,'Inflated Bid Prices After Tax'!$B$465:$I$471,3,FALSE),IF(AO$81="Biodiesel",HLOOKUP(AO$81,'Inflated Bid Prices After Tax'!$B$465:$I$471,3,FALSE),IF(AO$81="LNG",HLOOKUP(AO$81,'Inflated Bid Prices After Tax'!$B$465:$I$471,3,FALSE),IF(AO$81="Bunker",HLOOKUP(AO$81,'Inflated Bid Prices After Tax'!$B$465:$I$471,3,FALSE),IF(AO$81="LFO Diesel",HLOOKUP(AO$81,'Inflated Bid Prices After Tax'!$B$465:$I$471,3,FALSE),0))))))))</f>
        <v>0</v>
      </c>
      <c r="AS85" s="298">
        <f t="shared" ref="AS85:AS96" si="51">SUM(AO85:AR85)</f>
        <v>0</v>
      </c>
      <c r="AT85" s="139"/>
      <c r="AU85" s="606">
        <f>IF(AU$81="Hydro",VLOOKUP($I85,'Inflated Bid Prices After Tax'!$R$247:$Y$347,2,FALSE),IF(AU$81="Solar",VLOOKUP($I85,'Inflated Bid Prices After Tax'!$R$247:$Y$347,3,FALSE),IF(AU$81="Biomass",VLOOKUP($I85,'Inflated Bid Prices After Tax'!$R$247:$Y$347,4,FALSE),IF(AU$81="Biodiesel",VLOOKUP($I85,'Inflated Bid Prices After Tax'!$R$247:$Y$347,5,FALSE),IF(AU$81="LNG",VLOOKUP($I85,'Inflated Bid Prices After Tax'!$R$247:$Y$347,6,FALSE),IF(AU$81="Bunker",VLOOKUP($I85,'Inflated Bid Prices After Tax'!$R$247:$Y$347,7,FALSE),IF(AU$81="LFO Diesel",VLOOKUP($I85,'Inflated Bid Prices After Tax'!$R$247:$Y$347,8,FALSE),0)))))))</f>
        <v>0</v>
      </c>
      <c r="AV85" s="607">
        <f>IF(AU$81="Hydro",VLOOKUP($I85,'Inflated Bid Prices After Tax'!$R$352:$Y$452,2,FALSE),IF(AU$81="Solar",VLOOKUP($I85,'Inflated Bid Prices After Tax'!$R$352:$Y$452,3,FALSE),IF(AU$81="Biomass",VLOOKUP($I85,'Inflated Bid Prices After Tax'!$R$352:$Y$452,4,FALSE),IF(AU$81="Biodiesel",VLOOKUP($I85,'Inflated Bid Prices After Tax'!$R$352:$Y$452,5,FALSE),IF(AU$81="LNG",VLOOKUP($I85,'Inflated Bid Prices After Tax'!$R$352:$Y$452,6,FALSE),IF(AU$81="Bunker",VLOOKUP($I85,'Inflated Bid Prices After Tax'!$R$352:$Y$452,7,FALSE),IF(AU$81="LFO Diesel",VLOOKUP($I85,'Inflated Bid Prices After Tax'!$R$352:$Y$452,8,FALSE),0)))))))</f>
        <v>0</v>
      </c>
      <c r="AW85" s="607">
        <f>IF($I85=0,0,IF(AU$81="Hydro",HLOOKUP(AU$81,'Inflated Bid Prices After Tax'!$B$455:$I$463,5,FALSE),IF(AU$81="Solar",HLOOKUP(AU$81,'Inflated Bid Prices After Tax'!$B$455:$I$463,5,FALSE),IF(AU$81="Biomass",HLOOKUP(AU$81,'Inflated Bid Prices After Tax'!$B$455:$I$463,5,FALSE),IF(AU$81="Biodiesel",HLOOKUP(AU$81,'Inflated Bid Prices After Tax'!$B$455:$I$463,5,FALSE),IF(AU$81="LNG",HLOOKUP(AU$81,'Inflated Bid Prices After Tax'!$B$455:$I$463,5,FALSE),IF(AU$81="Bunker",HLOOKUP(AU$81,'Inflated Bid Prices After Tax'!$B$455:$I$463,5,FALSE),IF(AU$81="LFO Diesel",HLOOKUP(AU$81,'Inflated Bid Prices After Tax'!$B$455:$I$463,5,FALSE),0))))))))</f>
        <v>0</v>
      </c>
      <c r="AX85" s="607">
        <f>IF($I85=0,0,IF(AU$81="Hydro",HLOOKUP(AU$81,'Inflated Bid Prices After Tax'!$B$465:$I$471,3,FALSE),IF(AU$81="Solar",HLOOKUP(AU$81,'Inflated Bid Prices After Tax'!$B$465:$I$471,3,FALSE),IF(AU$81="Biomass",HLOOKUP(AU$81,'Inflated Bid Prices After Tax'!$B$465:$I$471,3,FALSE),IF(AU$81="Biodiesel",HLOOKUP(AU$81,'Inflated Bid Prices After Tax'!$B$465:$I$471,3,FALSE),IF(AU$81="LNG",HLOOKUP(AU$81,'Inflated Bid Prices After Tax'!$B$465:$I$471,3,FALSE),IF(AU$81="Bunker",HLOOKUP(AU$81,'Inflated Bid Prices After Tax'!$B$465:$I$471,3,FALSE),IF(AU$81="LFO Diesel",HLOOKUP(AU$81,'Inflated Bid Prices After Tax'!$B$465:$I$471,3,FALSE),0))))))))</f>
        <v>0</v>
      </c>
      <c r="AY85" s="608">
        <f t="shared" ref="AY85:AY96" si="52">SUM(AU85:AX85)</f>
        <v>0</v>
      </c>
      <c r="AZ85" s="139"/>
      <c r="BA85" s="106"/>
      <c r="BB85" s="648" t="s">
        <v>38</v>
      </c>
      <c r="BC85" s="649">
        <f>IF(C85=0,O85,O85*'Available Energy and Dispatch'!N107*1000)</f>
        <v>0</v>
      </c>
      <c r="BD85" s="649">
        <f>IF(D85=0,U85,U85*'Available Energy and Dispatch'!O107*1000)</f>
        <v>0</v>
      </c>
      <c r="BE85" s="649">
        <f>IF(E85=0,AA85,AA85*'Available Energy and Dispatch'!P107*1000)</f>
        <v>0</v>
      </c>
      <c r="BF85" s="649">
        <f>IF(F85=0,AG85,AG85*'Available Energy and Dispatch'!Q107*1000)</f>
        <v>0</v>
      </c>
      <c r="BG85" s="649">
        <f>IF(G85=0,AM85,AM85*'Available Energy and Dispatch'!R107*1000)</f>
        <v>0</v>
      </c>
      <c r="BH85" s="649">
        <f>IF(H85=0,AS85,AS85*'Available Energy and Dispatch'!S107*1000)</f>
        <v>0</v>
      </c>
      <c r="BI85" s="649">
        <f>IF(I85=0,AY85,AY85*'Available Energy and Dispatch'!T107*1000)</f>
        <v>0</v>
      </c>
      <c r="BJ85" s="662">
        <f t="shared" ref="BJ85:BJ96" si="53">SUM(BC85:BI85)</f>
        <v>0</v>
      </c>
      <c r="BK85" s="655"/>
    </row>
    <row r="86" spans="2:63" x14ac:dyDescent="0.25">
      <c r="B86" s="801" t="s">
        <v>39</v>
      </c>
      <c r="C86" s="124">
        <f>ROUND(IFERROR(('Available Energy and Dispatch'!N108/((IF(C$82="Solar",(SUMIFS('Dependable Capacity'!$F$64:$F$69,'Dependable Capacity'!$C$64:$C$69,$B$84)*'Available Energy and Dispatch'!$C108),HLOOKUP(C$82,'Dependable Capacity'!$I$58:$P$64,3,FALSE)*'Available Energy and Dispatch'!$C108))))/C$83,0),2)</f>
        <v>0</v>
      </c>
      <c r="D86" s="124">
        <f>ROUND(IFERROR(('Available Energy and Dispatch'!O108/((IF(D$82="Solar",(SUMIFS('Dependable Capacity'!$F$64:$F$69,'Dependable Capacity'!$C$64:$C$69,$B$84)*'Available Energy and Dispatch'!$C108),HLOOKUP(D$82,'Dependable Capacity'!$I$58:$P$64,3,FALSE)*'Available Energy and Dispatch'!$C108))))/D$83,0),2)</f>
        <v>0</v>
      </c>
      <c r="E86" s="124">
        <f>ROUND(IFERROR(('Available Energy and Dispatch'!P108/((IF(E$82="Solar",(SUMIFS('Dependable Capacity'!$F$64:$F$69,'Dependable Capacity'!$C$64:$C$69,$B$84)*'Available Energy and Dispatch'!$C108),HLOOKUP(E$82,'Dependable Capacity'!$I$58:$P$64,3,FALSE)*'Available Energy and Dispatch'!$C108))))/E$83,0),2)</f>
        <v>0</v>
      </c>
      <c r="F86" s="124">
        <f>ROUND(IFERROR(('Available Energy and Dispatch'!Q108/((IF(F$82="Solar",(SUMIFS('Dependable Capacity'!$F$64:$F$69,'Dependable Capacity'!$C$64:$C$69,$B$84)*'Available Energy and Dispatch'!$C108),HLOOKUP(F$82,'Dependable Capacity'!$I$58:$P$64,3,FALSE)*'Available Energy and Dispatch'!$C108))))/F$83,0),2)</f>
        <v>0</v>
      </c>
      <c r="G86" s="124">
        <f>ROUND(IFERROR(('Available Energy and Dispatch'!R108/((IF(G$82="Solar",(SUMIFS('Dependable Capacity'!$F$64:$F$69,'Dependable Capacity'!$C$64:$C$69,$B$84)*'Available Energy and Dispatch'!$C108),HLOOKUP(G$82,'Dependable Capacity'!$I$58:$P$64,3,FALSE)*'Available Energy and Dispatch'!$C108))))/G$83,0),2)</f>
        <v>0</v>
      </c>
      <c r="H86" s="124">
        <f>ROUND(IFERROR(('Available Energy and Dispatch'!S108/((IF(H$82="Solar",(SUMIFS('Dependable Capacity'!$F$64:$F$69,'Dependable Capacity'!$C$64:$C$69,$B$84)*'Available Energy and Dispatch'!$C108),HLOOKUP(H$82,'Dependable Capacity'!$I$58:$P$64,3,FALSE)*'Available Energy and Dispatch'!$C108))))/H$83,0),2)</f>
        <v>0</v>
      </c>
      <c r="I86" s="124">
        <f>ROUND(IFERROR(('Available Energy and Dispatch'!T108/((IF(I$82="Solar",(SUMIFS('Dependable Capacity'!$F$64:$F$69,'Dependable Capacity'!$C$64:$C$69,$B$84)*'Available Energy and Dispatch'!$C108),HLOOKUP(I$82,'Dependable Capacity'!$I$58:$P$64,3,FALSE)*'Available Energy and Dispatch'!$C108))))/I$83,0),2)</f>
        <v>0</v>
      </c>
      <c r="J86" s="106"/>
      <c r="K86" s="542">
        <f>IF(K$81="Hydro",VLOOKUP($C86,'Inflated Bid Prices After Tax'!$R$247:$Y$347,2,FALSE),IF(K$81="Solar",VLOOKUP($C86,'Inflated Bid Prices After Tax'!$R$247:$Y$347,3,FALSE),IF(K$81="Biomass",VLOOKUP($C86,'Inflated Bid Prices After Tax'!$R$247:$Y$347,4,FALSE),IF(K$81="Biodiesel",VLOOKUP($C86,'Inflated Bid Prices After Tax'!$R$247:$Y$347,5,FALSE),IF(K$81="LNG",VLOOKUP($C86,'Inflated Bid Prices After Tax'!$R$247:$Y$347,6,FALSE),IF(K$81="Bunker",VLOOKUP($C86,'Inflated Bid Prices After Tax'!$R$247:$Y$347,7,FALSE),IF(K$81="LFO Diesel",VLOOKUP($C86,'Inflated Bid Prices After Tax'!$R$247:$Y$347,8,FALSE),0)))))))</f>
        <v>0</v>
      </c>
      <c r="L86" s="543">
        <f>IF(K$81="Hydro",VLOOKUP($C86,'Inflated Bid Prices After Tax'!$R$352:$Y$452,2,FALSE),IF(K$81="Solar",VLOOKUP($C86,'Inflated Bid Prices After Tax'!$R$352:$Y$452,3,FALSE),IF(K$81="Biomass",VLOOKUP($C86,'Inflated Bid Prices After Tax'!$R$352:$Y$452,4,FALSE),IF(K$81="Biodiesel",VLOOKUP($C86,'Inflated Bid Prices After Tax'!$R$352:$Y$452,5,FALSE),IF(K$81="LNG",VLOOKUP($C86,'Inflated Bid Prices After Tax'!$R$352:$Y$452,6,FALSE),IF(K$81="Bunker",VLOOKUP($C86,'Inflated Bid Prices After Tax'!$R$352:$Y$452,7,FALSE),IF(K$81="LFO Diesel",VLOOKUP($C86,'Inflated Bid Prices After Tax'!$R$352:$Y$452,8,FALSE),0)))))))</f>
        <v>0</v>
      </c>
      <c r="M86" s="543">
        <f>IF($C86=0,0,IF(K$81="Hydro",HLOOKUP(K$81,'Inflated Bid Prices After Tax'!$B$455:$I$463,5,FALSE),IF(K$81="Solar",HLOOKUP(K$81,'Inflated Bid Prices After Tax'!$B$455:$I$463,5,FALSE),IF(K$81="Biomass",HLOOKUP(K$81,'Inflated Bid Prices After Tax'!$B$455:$I$463,5,FALSE),IF(K$81="Biodiesel",HLOOKUP(K$81,'Inflated Bid Prices After Tax'!$B$455:$I$463,5,FALSE),IF(K$81="LNG",HLOOKUP(K$81,'Inflated Bid Prices After Tax'!$B$455:$I$463,5,FALSE),IF(K$81="Bunker",HLOOKUP(K$81,'Inflated Bid Prices After Tax'!$B$455:$I$463,5,FALSE),IF(K$81="LFO Diesel",HLOOKUP(K$81,'Inflated Bid Prices After Tax'!$B$455:$I$463,5,FALSE),0))))))))</f>
        <v>0</v>
      </c>
      <c r="N86" s="543">
        <f>IF($C86=0,0,IF(K$81="Hydro",HLOOKUP(K$81,'Inflated Bid Prices After Tax'!$B$465:$I$471,3,FALSE),IF(K$81="Solar",HLOOKUP(K$81,'Inflated Bid Prices After Tax'!$B$465:$I$471,3,FALSE),IF(K$81="Biomass",HLOOKUP(K$81,'Inflated Bid Prices After Tax'!$B$465:$I$471,3,FALSE),IF(K$81="Biodiesel",HLOOKUP(K$81,'Inflated Bid Prices After Tax'!$B$465:$I$471,3,FALSE),IF(K$81="LNG",HLOOKUP(K$81,'Inflated Bid Prices After Tax'!$B$465:$I$471,3,FALSE),IF(K$81="Bunker",HLOOKUP(K$81,'Inflated Bid Prices After Tax'!$B$465:$I$471,3,FALSE),IF(K$81="LFO Diesel",HLOOKUP(K$81,'Inflated Bid Prices After Tax'!$B$465:$I$471,3,FALSE),0))))))))</f>
        <v>0</v>
      </c>
      <c r="O86" s="544">
        <f t="shared" si="46"/>
        <v>0</v>
      </c>
      <c r="P86" s="139"/>
      <c r="Q86" s="554">
        <f>IF(Q$81="Hydro",VLOOKUP($D86,'Inflated Bid Prices After Tax'!$R$247:$Y$347,2,FALSE),IF(Q$81="Solar",VLOOKUP($D86,'Inflated Bid Prices After Tax'!$R$247:$Y$347,3,FALSE),IF(Q$81="Biomass",VLOOKUP($D86,'Inflated Bid Prices After Tax'!$R$247:$Y$347,4,FALSE),IF(Q$81="Biodiesel",VLOOKUP($D86,'Inflated Bid Prices After Tax'!$R$247:$Y$347,5,FALSE),IF(Q$81="LNG",VLOOKUP($D86,'Inflated Bid Prices After Tax'!$R$247:$Y$347,6,FALSE),IF(Q$81="Bunker",VLOOKUP($D86,'Inflated Bid Prices After Tax'!$R$247:$Y$347,7,FALSE),IF(Q$81="LFO Diesel",VLOOKUP($D86,'Inflated Bid Prices After Tax'!$R$247:$Y$347,8,FALSE),0)))))))</f>
        <v>0</v>
      </c>
      <c r="R86" s="555">
        <f>IF(Q$81="Hydro",VLOOKUP($D86,'Inflated Bid Prices After Tax'!$R$352:$Y$452,2,FALSE),IF(Q$81="Solar",VLOOKUP($D86,'Inflated Bid Prices After Tax'!$R$352:$Y$452,3,FALSE),IF(Q$81="Biomass",VLOOKUP($D86,'Inflated Bid Prices After Tax'!$R$352:$Y$452,4,FALSE),IF(Q$81="Biodiesel",VLOOKUP($D86,'Inflated Bid Prices After Tax'!$R$352:$Y$452,5,FALSE),IF(Q$81="LNG",VLOOKUP($D86,'Inflated Bid Prices After Tax'!$R$352:$Y$452,6,FALSE),IF(Q$81="Bunker",VLOOKUP($D86,'Inflated Bid Prices After Tax'!$R$352:$Y$452,7,FALSE),IF(Q$81="LFO Diesel",VLOOKUP($D86,'Inflated Bid Prices After Tax'!$R$352:$Y$452,8,FALSE),0)))))))</f>
        <v>0</v>
      </c>
      <c r="S86" s="555">
        <f>IF($D86=0,0,IF(Q$81="Hydro",HLOOKUP(Q$81,'Inflated Bid Prices After Tax'!$B$455:$I$463,5,FALSE),IF(Q$81="Solar",HLOOKUP(Q$81,'Inflated Bid Prices After Tax'!$B$455:$I$463,5,FALSE),IF(Q$81="Biomass",HLOOKUP(Q$81,'Inflated Bid Prices After Tax'!$B$455:$I$463,5,FALSE),IF(Q$81="Biodiesel",HLOOKUP(Q$81,'Inflated Bid Prices After Tax'!$B$455:$I$463,5,FALSE),IF(Q$81="LNG",HLOOKUP(Q$81,'Inflated Bid Prices After Tax'!$B$455:$I$463,5,FALSE),IF(Q$81="Bunker",HLOOKUP(Q$81,'Inflated Bid Prices After Tax'!$B$455:$I$463,5,FALSE),IF(Q$81="LFO Diesel",HLOOKUP(Q$81,'Inflated Bid Prices After Tax'!$B$455:$I$463,5,FALSE),0))))))))</f>
        <v>0</v>
      </c>
      <c r="T86" s="555">
        <f>IF($D86=0,0,IF(Q$81="Hydro",HLOOKUP(Q$81,'Inflated Bid Prices After Tax'!$B$465:$I$471,3,FALSE),IF(Q$81="Solar",HLOOKUP(Q$81,'Inflated Bid Prices After Tax'!$B$465:$I$471,3,FALSE),IF(Q$81="Biomass",HLOOKUP(Q$81,'Inflated Bid Prices After Tax'!$B$465:$I$471,3,FALSE),IF(Q$81="Biodiesel",HLOOKUP(Q$81,'Inflated Bid Prices After Tax'!$B$465:$I$471,3,FALSE),IF(Q$81="LNG",HLOOKUP(Q$81,'Inflated Bid Prices After Tax'!$B$465:$I$471,3,FALSE),IF(Q$81="Bunker",HLOOKUP(Q$81,'Inflated Bid Prices After Tax'!$B$465:$I$471,3,FALSE),IF(Q$81="LFO Diesel",HLOOKUP(Q$81,'Inflated Bid Prices After Tax'!$B$465:$I$471,3,FALSE),0))))))))</f>
        <v>0</v>
      </c>
      <c r="U86" s="556">
        <f t="shared" si="47"/>
        <v>0</v>
      </c>
      <c r="V86" s="139"/>
      <c r="W86" s="566">
        <f>IF(W$81="Hydro",VLOOKUP($E86,'Inflated Bid Prices After Tax'!$R$247:$Y$347,2,FALSE),IF(W$81="Solar",VLOOKUP($E86,'Inflated Bid Prices After Tax'!$R$247:$Y$347,3,FALSE),IF(W$81="Biomass",VLOOKUP($E86,'Inflated Bid Prices After Tax'!$R$247:$Y$347,4,FALSE),IF(W$81="Biodiesel",VLOOKUP($E86,'Inflated Bid Prices After Tax'!$R$247:$Y$347,5,FALSE),IF(W$81="LNG",VLOOKUP($E86,'Inflated Bid Prices After Tax'!$R$247:$Y$347,6,FALSE),IF(W$81="Bunker",VLOOKUP($E86,'Inflated Bid Prices After Tax'!$R$247:$Y$347,7,FALSE),IF(W$81="LFO Diesel",VLOOKUP($E86,'Inflated Bid Prices After Tax'!$R$247:$Y$347,8,FALSE),0)))))))</f>
        <v>0</v>
      </c>
      <c r="X86" s="567">
        <f>IF(W$81="Hydro",VLOOKUP($E86,'Inflated Bid Prices After Tax'!$R$352:$Y$452,2,FALSE),IF(W$81="Solar",VLOOKUP($E86,'Inflated Bid Prices After Tax'!$R$352:$Y$452,3,FALSE),IF(W$81="Biomass",VLOOKUP($E86,'Inflated Bid Prices After Tax'!$R$352:$Y$452,4,FALSE),IF(W$81="Biodiesel",VLOOKUP($E86,'Inflated Bid Prices After Tax'!$R$352:$Y$452,5,FALSE),IF(W$81="LNG",VLOOKUP($E86,'Inflated Bid Prices After Tax'!$R$352:$Y$452,6,FALSE),IF(W$81="Bunker",VLOOKUP($E86,'Inflated Bid Prices After Tax'!$R$352:$Y$452,7,FALSE),IF(W$81="LFO Diesel",VLOOKUP($E86,'Inflated Bid Prices After Tax'!$R$352:$Y$452,8,FALSE),0)))))))</f>
        <v>0</v>
      </c>
      <c r="Y86" s="567">
        <f>IF($E86=0,0,IF(W$81="Hydro",HLOOKUP(W$81,'Inflated Bid Prices After Tax'!$B$455:$I$463,5,FALSE),IF(W$81="Solar",HLOOKUP(W$81,'Inflated Bid Prices After Tax'!$B$455:$I$463,5,FALSE),IF(W$81="Biomass",HLOOKUP(W$81,'Inflated Bid Prices After Tax'!$B$455:$I$463,5,FALSE),IF(W$81="Biodiesel",HLOOKUP(W$81,'Inflated Bid Prices After Tax'!$B$455:$I$463,5,FALSE),IF(W$81="LNG",HLOOKUP(W$81,'Inflated Bid Prices After Tax'!$B$455:$I$463,5,FALSE),IF(W$81="Bunker",HLOOKUP(W$81,'Inflated Bid Prices After Tax'!$B$455:$I$463,5,FALSE),IF(W$81="LFO Diesel",HLOOKUP(W$81,'Inflated Bid Prices After Tax'!$B$455:$I$463,5,FALSE),0))))))))</f>
        <v>0</v>
      </c>
      <c r="Z86" s="567">
        <f>IF($E86=0,0,IF(W$81="Hydro",HLOOKUP(W$81,'Inflated Bid Prices After Tax'!$B$465:$I$471,3,FALSE),IF(W$81="Solar",HLOOKUP(W$81,'Inflated Bid Prices After Tax'!$B$465:$I$471,3,FALSE),IF(W$81="Biomass",HLOOKUP(W$81,'Inflated Bid Prices After Tax'!$B$465:$I$471,3,FALSE),IF(W$81="Biodiesel",HLOOKUP(W$81,'Inflated Bid Prices After Tax'!$B$465:$I$471,3,FALSE),IF(W$81="LNG",HLOOKUP(W$81,'Inflated Bid Prices After Tax'!$B$465:$I$471,3,FALSE),IF(W$81="Bunker",HLOOKUP(W$81,'Inflated Bid Prices After Tax'!$B$465:$I$471,3,FALSE),IF(W$81="LFO Diesel",HLOOKUP(W$81,'Inflated Bid Prices After Tax'!$B$465:$I$471,3,FALSE),0))))))))</f>
        <v>0</v>
      </c>
      <c r="AA86" s="568">
        <f t="shared" si="48"/>
        <v>0</v>
      </c>
      <c r="AB86" s="139"/>
      <c r="AC86" s="578">
        <f>IF(AC$81="Hydro",VLOOKUP($F86,'Inflated Bid Prices After Tax'!$R$247:$Y$347,2,FALSE),IF(AC$81="Solar",VLOOKUP($F86,'Inflated Bid Prices After Tax'!$R$247:$Y$347,3,FALSE),IF(AC$81="Biomass",VLOOKUP($F86,'Inflated Bid Prices After Tax'!$R$247:$Y$347,4,FALSE),IF(AC$81="Biodiesel",VLOOKUP($F86,'Inflated Bid Prices After Tax'!$R$247:$Y$347,5,FALSE),IF(AC$81="LNG",VLOOKUP($F86,'Inflated Bid Prices After Tax'!$R$247:$Y$347,6,FALSE),IF(AC$81="Bunker",VLOOKUP($F86,'Inflated Bid Prices After Tax'!$R$247:$Y$347,7,FALSE),IF(AC$81="LFO Diesel",VLOOKUP($F86,'Inflated Bid Prices After Tax'!$R$247:$Y$347,8,FALSE),0)))))))</f>
        <v>0</v>
      </c>
      <c r="AD86" s="579">
        <f>IF(AC$81="Hydro",VLOOKUP($F86,'Inflated Bid Prices After Tax'!$R$352:$Y$452,2,FALSE),IF(AC$81="Solar",VLOOKUP($F86,'Inflated Bid Prices After Tax'!$R$352:$Y$452,3,FALSE),IF(AC$81="Biomass",VLOOKUP($F86,'Inflated Bid Prices After Tax'!$R$352:$Y$452,4,FALSE),IF(AC$81="Biodiesel",VLOOKUP($F86,'Inflated Bid Prices After Tax'!$R$352:$Y$452,5,FALSE),IF(AC$81="LNG",VLOOKUP($F86,'Inflated Bid Prices After Tax'!$R$352:$Y$452,6,FALSE),IF(AC$81="Bunker",VLOOKUP($F86,'Inflated Bid Prices After Tax'!$R$352:$Y$452,7,FALSE),IF(AC$81="LFO Diesel",VLOOKUP($F86,'Inflated Bid Prices After Tax'!$R$352:$Y$452,8,FALSE),0)))))))</f>
        <v>0</v>
      </c>
      <c r="AE86" s="579">
        <f>IF($F86=0,0,IF(AC$81="Hydro",HLOOKUP(AC$81,'Inflated Bid Prices After Tax'!$B$455:$I$463,5,FALSE),IF(AC$81="Solar",HLOOKUP(AC$81,'Inflated Bid Prices After Tax'!$B$455:$I$463,5,FALSE),IF(AC$81="Biomass",HLOOKUP(AC$81,'Inflated Bid Prices After Tax'!$B$455:$I$463,5,FALSE),IF(AC$81="Biodiesel",HLOOKUP(AC$81,'Inflated Bid Prices After Tax'!$B$455:$I$463,5,FALSE),IF(AC$81="LNG",HLOOKUP(AC$81,'Inflated Bid Prices After Tax'!$B$455:$I$463,5,FALSE),IF(AC$81="Bunker",HLOOKUP(AC$81,'Inflated Bid Prices After Tax'!$B$455:$I$463,5,FALSE),IF(AC$81="LFO Diesel",HLOOKUP(AC$81,'Inflated Bid Prices After Tax'!$B$455:$I$463,5,FALSE),0))))))))</f>
        <v>0</v>
      </c>
      <c r="AF86" s="579">
        <f>IF($F86=0,0,IF(AC$81="Hydro",HLOOKUP(AC$81,'Inflated Bid Prices After Tax'!$B$465:$I$471,3,FALSE),IF(AC$81="Solar",HLOOKUP(AC$81,'Inflated Bid Prices After Tax'!$B$465:$I$471,3,FALSE),IF(AC$81="Biomass",HLOOKUP(AC$81,'Inflated Bid Prices After Tax'!$B$465:$I$471,3,FALSE),IF(AC$81="Biodiesel",HLOOKUP(AC$81,'Inflated Bid Prices After Tax'!$B$465:$I$471,3,FALSE),IF(AC$81="LNG",HLOOKUP(AC$81,'Inflated Bid Prices After Tax'!$B$465:$I$471,3,FALSE),IF(AC$81="Bunker",HLOOKUP(AC$81,'Inflated Bid Prices After Tax'!$B$465:$I$471,3,FALSE),IF(AC$81="LFO Diesel",HLOOKUP(AC$81,'Inflated Bid Prices After Tax'!$B$465:$I$471,3,FALSE),0))))))))</f>
        <v>0</v>
      </c>
      <c r="AG86" s="580">
        <f t="shared" si="49"/>
        <v>0</v>
      </c>
      <c r="AH86" s="139"/>
      <c r="AI86" s="590">
        <f>IF(AI$81="Hydro",VLOOKUP($G86,'Inflated Bid Prices After Tax'!$R$247:$Y$347,2,FALSE),IF(AI$81="Solar",VLOOKUP($G86,'Inflated Bid Prices After Tax'!$R$247:$Y$347,3,FALSE),IF(AI$81="Biomass",VLOOKUP($G86,'Inflated Bid Prices After Tax'!$R$247:$Y$347,4,FALSE),IF(AI$81="Biodiesel",VLOOKUP($G86,'Inflated Bid Prices After Tax'!$R$247:$Y$347,5,FALSE),IF(AI$81="LNG",VLOOKUP($G86,'Inflated Bid Prices After Tax'!$R$247:$Y$347,6,FALSE),IF(AI$81="Bunker",VLOOKUP($G86,'Inflated Bid Prices After Tax'!$R$247:$Y$347,7,FALSE),IF(AI$81="LFO Diesel",VLOOKUP($G86,'Inflated Bid Prices After Tax'!$R$247:$Y$347,8,FALSE),0)))))))</f>
        <v>0</v>
      </c>
      <c r="AJ86" s="591">
        <f>IF(AI$81="Hydro",VLOOKUP($G86,'Inflated Bid Prices After Tax'!$R$352:$Y$452,2,FALSE),IF(AI$81="Solar",VLOOKUP($G86,'Inflated Bid Prices After Tax'!$R$352:$Y$452,3,FALSE),IF(AI$81="Biomass",VLOOKUP($G86,'Inflated Bid Prices After Tax'!$R$352:$Y$452,4,FALSE),IF(AI$81="Biodiesel",VLOOKUP($G86,'Inflated Bid Prices After Tax'!$R$352:$Y$452,5,FALSE),IF(AI$81="LNG",VLOOKUP($G86,'Inflated Bid Prices After Tax'!$R$352:$Y$452,6,FALSE),IF(AI$81="Bunker",VLOOKUP($G86,'Inflated Bid Prices After Tax'!$R$352:$Y$452,7,FALSE),IF(AI$81="LFO Diesel",VLOOKUP($G86,'Inflated Bid Prices After Tax'!$R$352:$Y$452,8,FALSE),0)))))))</f>
        <v>0</v>
      </c>
      <c r="AK86" s="591">
        <f>IF($G86=0,0,IF(AI$81="Hydro",HLOOKUP(AI$81,'Inflated Bid Prices After Tax'!$B$455:$I$463,5,FALSE),IF(AI$81="Solar",HLOOKUP(AI$81,'Inflated Bid Prices After Tax'!$B$455:$I$463,5,FALSE),IF(AI$81="Biomass",HLOOKUP(AI$81,'Inflated Bid Prices After Tax'!$B$455:$I$463,5,FALSE),IF(AI$81="Biodiesel",HLOOKUP(AI$81,'Inflated Bid Prices After Tax'!$B$455:$I$463,5,FALSE),IF(AI$81="LNG",HLOOKUP(AI$81,'Inflated Bid Prices After Tax'!$B$455:$I$463,5,FALSE),IF(AI$81="Bunker",HLOOKUP(AI$81,'Inflated Bid Prices After Tax'!$B$455:$I$463,5,FALSE),IF(AI$81="LFO Diesel",HLOOKUP(AI$81,'Inflated Bid Prices After Tax'!$B$455:$I$463,5,FALSE),0))))))))</f>
        <v>0</v>
      </c>
      <c r="AL86" s="591">
        <f>IF($G86=0,0,IF(AI$81="Hydro",HLOOKUP(AI$81,'Inflated Bid Prices After Tax'!$B$465:$I$471,3,FALSE),IF(AI$81="Solar",HLOOKUP(AI$81,'Inflated Bid Prices After Tax'!$B$465:$I$471,3,FALSE),IF(AI$81="Biomass",HLOOKUP(AI$81,'Inflated Bid Prices After Tax'!$B$465:$I$471,3,FALSE),IF(AI$81="Biodiesel",HLOOKUP(AI$81,'Inflated Bid Prices After Tax'!$B$465:$I$471,3,FALSE),IF(AI$81="LNG",HLOOKUP(AI$81,'Inflated Bid Prices After Tax'!$B$465:$I$471,3,FALSE),IF(AI$81="Bunker",HLOOKUP(AI$81,'Inflated Bid Prices After Tax'!$B$465:$I$471,3,FALSE),IF(AI$81="LFO Diesel",HLOOKUP(AI$81,'Inflated Bid Prices After Tax'!$B$465:$I$471,3,FALSE),0))))))))</f>
        <v>0</v>
      </c>
      <c r="AM86" s="592">
        <f t="shared" si="50"/>
        <v>0</v>
      </c>
      <c r="AN86" s="139"/>
      <c r="AO86" s="598">
        <f>IF(AO$81="Hydro",VLOOKUP($H86,'Inflated Bid Prices After Tax'!$R$247:$Y$347,2,FALSE),IF(AO$81="Solar",VLOOKUP($H86,'Inflated Bid Prices After Tax'!$R$247:$Y$347,3,FALSE),IF(AO$81="Biomass",VLOOKUP($H86,'Inflated Bid Prices After Tax'!$R$247:$Y$347,4,FALSE),IF(AO$81="Biodiesel",VLOOKUP($H86,'Inflated Bid Prices After Tax'!$R$247:$Y$347,5,FALSE),IF(AO$81="LNG",VLOOKUP($H86,'Inflated Bid Prices After Tax'!$R$247:$Y$347,6,FALSE),IF(AO$81="Bunker",VLOOKUP($H86,'Inflated Bid Prices After Tax'!$R$247:$Y$347,7,FALSE),IF(AO$81="LFO Diesel",VLOOKUP($H86,'Inflated Bid Prices After Tax'!$R$247:$Y$347,8,FALSE),0)))))))</f>
        <v>0</v>
      </c>
      <c r="AP86" s="309">
        <f>IF(AO$81="Hydro",VLOOKUP($H86,'Inflated Bid Prices After Tax'!$R$352:$Y$452,2,FALSE),IF(AO$81="Solar",VLOOKUP($H86,'Inflated Bid Prices After Tax'!$R$352:$Y$452,3,FALSE),IF(AO$81="Biomass",VLOOKUP($H86,'Inflated Bid Prices After Tax'!$R$352:$Y$452,4,FALSE),IF(AO$81="Biodiesel",VLOOKUP($H86,'Inflated Bid Prices After Tax'!$R$352:$Y$452,5,FALSE),IF(AO$81="LNG",VLOOKUP($H86,'Inflated Bid Prices After Tax'!$R$352:$Y$452,6,FALSE),IF(AO$81="Bunker",VLOOKUP($H86,'Inflated Bid Prices After Tax'!$R$352:$Y$452,7,FALSE),IF(AO$81="LFO Diesel",VLOOKUP($H86,'Inflated Bid Prices After Tax'!$R$352:$Y$452,8,FALSE),0)))))))</f>
        <v>0</v>
      </c>
      <c r="AQ86" s="309">
        <f>IF($H86=0,0,IF(AO$81="Hydro",HLOOKUP(AO$81,'Inflated Bid Prices After Tax'!$B$455:$I$463,5,FALSE),IF(AO$81="Solar",HLOOKUP(AO$81,'Inflated Bid Prices After Tax'!$B$455:$I$463,5,FALSE),IF(AO$81="Biomass",HLOOKUP(AO$81,'Inflated Bid Prices After Tax'!$B$455:$I$463,5,FALSE),IF(AO$81="Biodiesel",HLOOKUP(AO$81,'Inflated Bid Prices After Tax'!$B$455:$I$463,5,FALSE),IF(AO$81="LNG",HLOOKUP(AO$81,'Inflated Bid Prices After Tax'!$B$455:$I$463,5,FALSE),IF(AO$81="Bunker",HLOOKUP(AO$81,'Inflated Bid Prices After Tax'!$B$455:$I$463,5,FALSE),IF(AO$81="LFO Diesel",HLOOKUP(AO$81,'Inflated Bid Prices After Tax'!$B$455:$I$463,5,FALSE),0))))))))</f>
        <v>0</v>
      </c>
      <c r="AR86" s="309">
        <f>IF($H86=0,0,IF(AO$81="Hydro",HLOOKUP(AO$81,'Inflated Bid Prices After Tax'!$B$465:$I$471,3,FALSE),IF(AO$81="Solar",HLOOKUP(AO$81,'Inflated Bid Prices After Tax'!$B$465:$I$471,3,FALSE),IF(AO$81="Biomass",HLOOKUP(AO$81,'Inflated Bid Prices After Tax'!$B$465:$I$471,3,FALSE),IF(AO$81="Biodiesel",HLOOKUP(AO$81,'Inflated Bid Prices After Tax'!$B$465:$I$471,3,FALSE),IF(AO$81="LNG",HLOOKUP(AO$81,'Inflated Bid Prices After Tax'!$B$465:$I$471,3,FALSE),IF(AO$81="Bunker",HLOOKUP(AO$81,'Inflated Bid Prices After Tax'!$B$465:$I$471,3,FALSE),IF(AO$81="LFO Diesel",HLOOKUP(AO$81,'Inflated Bid Prices After Tax'!$B$465:$I$471,3,FALSE),0))))))))</f>
        <v>0</v>
      </c>
      <c r="AS86" s="298">
        <f t="shared" si="51"/>
        <v>0</v>
      </c>
      <c r="AT86" s="139"/>
      <c r="AU86" s="606">
        <f>IF(AU$81="Hydro",VLOOKUP($I86,'Inflated Bid Prices After Tax'!$R$247:$Y$347,2,FALSE),IF(AU$81="Solar",VLOOKUP($I86,'Inflated Bid Prices After Tax'!$R$247:$Y$347,3,FALSE),IF(AU$81="Biomass",VLOOKUP($I86,'Inflated Bid Prices After Tax'!$R$247:$Y$347,4,FALSE),IF(AU$81="Biodiesel",VLOOKUP($I86,'Inflated Bid Prices After Tax'!$R$247:$Y$347,5,FALSE),IF(AU$81="LNG",VLOOKUP($I86,'Inflated Bid Prices After Tax'!$R$247:$Y$347,6,FALSE),IF(AU$81="Bunker",VLOOKUP($I86,'Inflated Bid Prices After Tax'!$R$247:$Y$347,7,FALSE),IF(AU$81="LFO Diesel",VLOOKUP($I86,'Inflated Bid Prices After Tax'!$R$247:$Y$347,8,FALSE),0)))))))</f>
        <v>0</v>
      </c>
      <c r="AV86" s="607">
        <f>IF(AU$81="Hydro",VLOOKUP($I86,'Inflated Bid Prices After Tax'!$R$352:$Y$452,2,FALSE),IF(AU$81="Solar",VLOOKUP($I86,'Inflated Bid Prices After Tax'!$R$352:$Y$452,3,FALSE),IF(AU$81="Biomass",VLOOKUP($I86,'Inflated Bid Prices After Tax'!$R$352:$Y$452,4,FALSE),IF(AU$81="Biodiesel",VLOOKUP($I86,'Inflated Bid Prices After Tax'!$R$352:$Y$452,5,FALSE),IF(AU$81="LNG",VLOOKUP($I86,'Inflated Bid Prices After Tax'!$R$352:$Y$452,6,FALSE),IF(AU$81="Bunker",VLOOKUP($I86,'Inflated Bid Prices After Tax'!$R$352:$Y$452,7,FALSE),IF(AU$81="LFO Diesel",VLOOKUP($I86,'Inflated Bid Prices After Tax'!$R$352:$Y$452,8,FALSE),0)))))))</f>
        <v>0</v>
      </c>
      <c r="AW86" s="607">
        <f>IF($I86=0,0,IF(AU$81="Hydro",HLOOKUP(AU$81,'Inflated Bid Prices After Tax'!$B$455:$I$463,5,FALSE),IF(AU$81="Solar",HLOOKUP(AU$81,'Inflated Bid Prices After Tax'!$B$455:$I$463,5,FALSE),IF(AU$81="Biomass",HLOOKUP(AU$81,'Inflated Bid Prices After Tax'!$B$455:$I$463,5,FALSE),IF(AU$81="Biodiesel",HLOOKUP(AU$81,'Inflated Bid Prices After Tax'!$B$455:$I$463,5,FALSE),IF(AU$81="LNG",HLOOKUP(AU$81,'Inflated Bid Prices After Tax'!$B$455:$I$463,5,FALSE),IF(AU$81="Bunker",HLOOKUP(AU$81,'Inflated Bid Prices After Tax'!$B$455:$I$463,5,FALSE),IF(AU$81="LFO Diesel",HLOOKUP(AU$81,'Inflated Bid Prices After Tax'!$B$455:$I$463,5,FALSE),0))))))))</f>
        <v>0</v>
      </c>
      <c r="AX86" s="607">
        <f>IF($I86=0,0,IF(AU$81="Hydro",HLOOKUP(AU$81,'Inflated Bid Prices After Tax'!$B$465:$I$471,3,FALSE),IF(AU$81="Solar",HLOOKUP(AU$81,'Inflated Bid Prices After Tax'!$B$465:$I$471,3,FALSE),IF(AU$81="Biomass",HLOOKUP(AU$81,'Inflated Bid Prices After Tax'!$B$465:$I$471,3,FALSE),IF(AU$81="Biodiesel",HLOOKUP(AU$81,'Inflated Bid Prices After Tax'!$B$465:$I$471,3,FALSE),IF(AU$81="LNG",HLOOKUP(AU$81,'Inflated Bid Prices After Tax'!$B$465:$I$471,3,FALSE),IF(AU$81="Bunker",HLOOKUP(AU$81,'Inflated Bid Prices After Tax'!$B$465:$I$471,3,FALSE),IF(AU$81="LFO Diesel",HLOOKUP(AU$81,'Inflated Bid Prices After Tax'!$B$465:$I$471,3,FALSE),0))))))))</f>
        <v>0</v>
      </c>
      <c r="AY86" s="608">
        <f t="shared" si="52"/>
        <v>0</v>
      </c>
      <c r="AZ86" s="139"/>
      <c r="BA86" s="106"/>
      <c r="BB86" s="648" t="s">
        <v>39</v>
      </c>
      <c r="BC86" s="649">
        <f>IF(C86=0,O86,O86*'Available Energy and Dispatch'!N108*1000)</f>
        <v>0</v>
      </c>
      <c r="BD86" s="649">
        <f>IF(D86=0,U86,U86*'Available Energy and Dispatch'!O108*1000)</f>
        <v>0</v>
      </c>
      <c r="BE86" s="649">
        <f>IF(E86=0,AA86,AA86*'Available Energy and Dispatch'!P108*1000)</f>
        <v>0</v>
      </c>
      <c r="BF86" s="649">
        <f>IF(F86=0,AG86,AG86*'Available Energy and Dispatch'!Q108*1000)</f>
        <v>0</v>
      </c>
      <c r="BG86" s="649">
        <f>IF(G86=0,AM86,AM86*'Available Energy and Dispatch'!R108*1000)</f>
        <v>0</v>
      </c>
      <c r="BH86" s="649">
        <f>IF(H86=0,AS86,AS86*'Available Energy and Dispatch'!S108*1000)</f>
        <v>0</v>
      </c>
      <c r="BI86" s="649">
        <f>IF(I86=0,AY86,AY86*'Available Energy and Dispatch'!T108*1000)</f>
        <v>0</v>
      </c>
      <c r="BJ86" s="662">
        <f t="shared" si="53"/>
        <v>0</v>
      </c>
      <c r="BK86" s="655"/>
    </row>
    <row r="87" spans="2:63" x14ac:dyDescent="0.25">
      <c r="B87" s="801" t="s">
        <v>40</v>
      </c>
      <c r="C87" s="124">
        <f>ROUND(IFERROR(('Available Energy and Dispatch'!N109/((IF(C$82="Solar",(SUMIFS('Dependable Capacity'!$F$64:$F$69,'Dependable Capacity'!$C$64:$C$69,$B$84)*'Available Energy and Dispatch'!$C109),HLOOKUP(C$82,'Dependable Capacity'!$I$58:$P$64,3,FALSE)*'Available Energy and Dispatch'!$C109))))/C$83,0),2)</f>
        <v>0</v>
      </c>
      <c r="D87" s="124">
        <f>ROUND(IFERROR(('Available Energy and Dispatch'!O109/((IF(D$82="Solar",(SUMIFS('Dependable Capacity'!$F$64:$F$69,'Dependable Capacity'!$C$64:$C$69,$B$84)*'Available Energy and Dispatch'!$C109),HLOOKUP(D$82,'Dependable Capacity'!$I$58:$P$64,3,FALSE)*'Available Energy and Dispatch'!$C109))))/D$83,0),2)</f>
        <v>0</v>
      </c>
      <c r="E87" s="124">
        <f>ROUND(IFERROR(('Available Energy and Dispatch'!P109/((IF(E$82="Solar",(SUMIFS('Dependable Capacity'!$F$64:$F$69,'Dependable Capacity'!$C$64:$C$69,$B$84)*'Available Energy and Dispatch'!$C109),HLOOKUP(E$82,'Dependable Capacity'!$I$58:$P$64,3,FALSE)*'Available Energy and Dispatch'!$C109))))/E$83,0),2)</f>
        <v>0</v>
      </c>
      <c r="F87" s="124">
        <f>ROUND(IFERROR(('Available Energy and Dispatch'!Q109/((IF(F$82="Solar",(SUMIFS('Dependable Capacity'!$F$64:$F$69,'Dependable Capacity'!$C$64:$C$69,$B$84)*'Available Energy and Dispatch'!$C109),HLOOKUP(F$82,'Dependable Capacity'!$I$58:$P$64,3,FALSE)*'Available Energy and Dispatch'!$C109))))/F$83,0),2)</f>
        <v>0</v>
      </c>
      <c r="G87" s="124">
        <f>ROUND(IFERROR(('Available Energy and Dispatch'!R109/((IF(G$82="Solar",(SUMIFS('Dependable Capacity'!$F$64:$F$69,'Dependable Capacity'!$C$64:$C$69,$B$84)*'Available Energy and Dispatch'!$C109),HLOOKUP(G$82,'Dependable Capacity'!$I$58:$P$64,3,FALSE)*'Available Energy and Dispatch'!$C109))))/G$83,0),2)</f>
        <v>0</v>
      </c>
      <c r="H87" s="124">
        <f>ROUND(IFERROR(('Available Energy and Dispatch'!S109/((IF(H$82="Solar",(SUMIFS('Dependable Capacity'!$F$64:$F$69,'Dependable Capacity'!$C$64:$C$69,$B$84)*'Available Energy and Dispatch'!$C109),HLOOKUP(H$82,'Dependable Capacity'!$I$58:$P$64,3,FALSE)*'Available Energy and Dispatch'!$C109))))/H$83,0),2)</f>
        <v>0</v>
      </c>
      <c r="I87" s="124">
        <f>ROUND(IFERROR(('Available Energy and Dispatch'!T109/((IF(I$82="Solar",(SUMIFS('Dependable Capacity'!$F$64:$F$69,'Dependable Capacity'!$C$64:$C$69,$B$84)*'Available Energy and Dispatch'!$C109),HLOOKUP(I$82,'Dependable Capacity'!$I$58:$P$64,3,FALSE)*'Available Energy and Dispatch'!$C109))))/I$83,0),2)</f>
        <v>0</v>
      </c>
      <c r="J87" s="106"/>
      <c r="K87" s="542">
        <f>IF(K$81="Hydro",VLOOKUP($C87,'Inflated Bid Prices After Tax'!$R$247:$Y$347,2,FALSE),IF(K$81="Solar",VLOOKUP($C87,'Inflated Bid Prices After Tax'!$R$247:$Y$347,3,FALSE),IF(K$81="Biomass",VLOOKUP($C87,'Inflated Bid Prices After Tax'!$R$247:$Y$347,4,FALSE),IF(K$81="Biodiesel",VLOOKUP($C87,'Inflated Bid Prices After Tax'!$R$247:$Y$347,5,FALSE),IF(K$81="LNG",VLOOKUP($C87,'Inflated Bid Prices After Tax'!$R$247:$Y$347,6,FALSE),IF(K$81="Bunker",VLOOKUP($C87,'Inflated Bid Prices After Tax'!$R$247:$Y$347,7,FALSE),IF(K$81="LFO Diesel",VLOOKUP($C87,'Inflated Bid Prices After Tax'!$R$247:$Y$347,8,FALSE),0)))))))</f>
        <v>0</v>
      </c>
      <c r="L87" s="543">
        <f>IF(K$81="Hydro",VLOOKUP($C87,'Inflated Bid Prices After Tax'!$R$352:$Y$452,2,FALSE),IF(K$81="Solar",VLOOKUP($C87,'Inflated Bid Prices After Tax'!$R$352:$Y$452,3,FALSE),IF(K$81="Biomass",VLOOKUP($C87,'Inflated Bid Prices After Tax'!$R$352:$Y$452,4,FALSE),IF(K$81="Biodiesel",VLOOKUP($C87,'Inflated Bid Prices After Tax'!$R$352:$Y$452,5,FALSE),IF(K$81="LNG",VLOOKUP($C87,'Inflated Bid Prices After Tax'!$R$352:$Y$452,6,FALSE),IF(K$81="Bunker",VLOOKUP($C87,'Inflated Bid Prices After Tax'!$R$352:$Y$452,7,FALSE),IF(K$81="LFO Diesel",VLOOKUP($C87,'Inflated Bid Prices After Tax'!$R$352:$Y$452,8,FALSE),0)))))))</f>
        <v>0</v>
      </c>
      <c r="M87" s="543">
        <f>IF($C87=0,0,IF(K$81="Hydro",HLOOKUP(K$81,'Inflated Bid Prices After Tax'!$B$455:$I$463,5,FALSE),IF(K$81="Solar",HLOOKUP(K$81,'Inflated Bid Prices After Tax'!$B$455:$I$463,5,FALSE),IF(K$81="Biomass",HLOOKUP(K$81,'Inflated Bid Prices After Tax'!$B$455:$I$463,5,FALSE),IF(K$81="Biodiesel",HLOOKUP(K$81,'Inflated Bid Prices After Tax'!$B$455:$I$463,5,FALSE),IF(K$81="LNG",HLOOKUP(K$81,'Inflated Bid Prices After Tax'!$B$455:$I$463,5,FALSE),IF(K$81="Bunker",HLOOKUP(K$81,'Inflated Bid Prices After Tax'!$B$455:$I$463,5,FALSE),IF(K$81="LFO Diesel",HLOOKUP(K$81,'Inflated Bid Prices After Tax'!$B$455:$I$463,5,FALSE),0))))))))</f>
        <v>0</v>
      </c>
      <c r="N87" s="543">
        <f>IF($C87=0,0,IF(K$81="Hydro",HLOOKUP(K$81,'Inflated Bid Prices After Tax'!$B$465:$I$471,3,FALSE),IF(K$81="Solar",HLOOKUP(K$81,'Inflated Bid Prices After Tax'!$B$465:$I$471,3,FALSE),IF(K$81="Biomass",HLOOKUP(K$81,'Inflated Bid Prices After Tax'!$B$465:$I$471,3,FALSE),IF(K$81="Biodiesel",HLOOKUP(K$81,'Inflated Bid Prices After Tax'!$B$465:$I$471,3,FALSE),IF(K$81="LNG",HLOOKUP(K$81,'Inflated Bid Prices After Tax'!$B$465:$I$471,3,FALSE),IF(K$81="Bunker",HLOOKUP(K$81,'Inflated Bid Prices After Tax'!$B$465:$I$471,3,FALSE),IF(K$81="LFO Diesel",HLOOKUP(K$81,'Inflated Bid Prices After Tax'!$B$465:$I$471,3,FALSE),0))))))))</f>
        <v>0</v>
      </c>
      <c r="O87" s="544">
        <f t="shared" si="46"/>
        <v>0</v>
      </c>
      <c r="P87" s="139"/>
      <c r="Q87" s="554">
        <f>IF(Q$81="Hydro",VLOOKUP($D87,'Inflated Bid Prices After Tax'!$R$247:$Y$347,2,FALSE),IF(Q$81="Solar",VLOOKUP($D87,'Inflated Bid Prices After Tax'!$R$247:$Y$347,3,FALSE),IF(Q$81="Biomass",VLOOKUP($D87,'Inflated Bid Prices After Tax'!$R$247:$Y$347,4,FALSE),IF(Q$81="Biodiesel",VLOOKUP($D87,'Inflated Bid Prices After Tax'!$R$247:$Y$347,5,FALSE),IF(Q$81="LNG",VLOOKUP($D87,'Inflated Bid Prices After Tax'!$R$247:$Y$347,6,FALSE),IF(Q$81="Bunker",VLOOKUP($D87,'Inflated Bid Prices After Tax'!$R$247:$Y$347,7,FALSE),IF(Q$81="LFO Diesel",VLOOKUP($D87,'Inflated Bid Prices After Tax'!$R$247:$Y$347,8,FALSE),0)))))))</f>
        <v>0</v>
      </c>
      <c r="R87" s="555">
        <f>IF(Q$81="Hydro",VLOOKUP($D87,'Inflated Bid Prices After Tax'!$R$352:$Y$452,2,FALSE),IF(Q$81="Solar",VLOOKUP($D87,'Inflated Bid Prices After Tax'!$R$352:$Y$452,3,FALSE),IF(Q$81="Biomass",VLOOKUP($D87,'Inflated Bid Prices After Tax'!$R$352:$Y$452,4,FALSE),IF(Q$81="Biodiesel",VLOOKUP($D87,'Inflated Bid Prices After Tax'!$R$352:$Y$452,5,FALSE),IF(Q$81="LNG",VLOOKUP($D87,'Inflated Bid Prices After Tax'!$R$352:$Y$452,6,FALSE),IF(Q$81="Bunker",VLOOKUP($D87,'Inflated Bid Prices After Tax'!$R$352:$Y$452,7,FALSE),IF(Q$81="LFO Diesel",VLOOKUP($D87,'Inflated Bid Prices After Tax'!$R$352:$Y$452,8,FALSE),0)))))))</f>
        <v>0</v>
      </c>
      <c r="S87" s="555">
        <f>IF($D87=0,0,IF(Q$81="Hydro",HLOOKUP(Q$81,'Inflated Bid Prices After Tax'!$B$455:$I$463,5,FALSE),IF(Q$81="Solar",HLOOKUP(Q$81,'Inflated Bid Prices After Tax'!$B$455:$I$463,5,FALSE),IF(Q$81="Biomass",HLOOKUP(Q$81,'Inflated Bid Prices After Tax'!$B$455:$I$463,5,FALSE),IF(Q$81="Biodiesel",HLOOKUP(Q$81,'Inflated Bid Prices After Tax'!$B$455:$I$463,5,FALSE),IF(Q$81="LNG",HLOOKUP(Q$81,'Inflated Bid Prices After Tax'!$B$455:$I$463,5,FALSE),IF(Q$81="Bunker",HLOOKUP(Q$81,'Inflated Bid Prices After Tax'!$B$455:$I$463,5,FALSE),IF(Q$81="LFO Diesel",HLOOKUP(Q$81,'Inflated Bid Prices After Tax'!$B$455:$I$463,5,FALSE),0))))))))</f>
        <v>0</v>
      </c>
      <c r="T87" s="555">
        <f>IF($D87=0,0,IF(Q$81="Hydro",HLOOKUP(Q$81,'Inflated Bid Prices After Tax'!$B$465:$I$471,3,FALSE),IF(Q$81="Solar",HLOOKUP(Q$81,'Inflated Bid Prices After Tax'!$B$465:$I$471,3,FALSE),IF(Q$81="Biomass",HLOOKUP(Q$81,'Inflated Bid Prices After Tax'!$B$465:$I$471,3,FALSE),IF(Q$81="Biodiesel",HLOOKUP(Q$81,'Inflated Bid Prices After Tax'!$B$465:$I$471,3,FALSE),IF(Q$81="LNG",HLOOKUP(Q$81,'Inflated Bid Prices After Tax'!$B$465:$I$471,3,FALSE),IF(Q$81="Bunker",HLOOKUP(Q$81,'Inflated Bid Prices After Tax'!$B$465:$I$471,3,FALSE),IF(Q$81="LFO Diesel",HLOOKUP(Q$81,'Inflated Bid Prices After Tax'!$B$465:$I$471,3,FALSE),0))))))))</f>
        <v>0</v>
      </c>
      <c r="U87" s="556">
        <f t="shared" si="47"/>
        <v>0</v>
      </c>
      <c r="V87" s="139"/>
      <c r="W87" s="566">
        <f>IF(W$81="Hydro",VLOOKUP($E87,'Inflated Bid Prices After Tax'!$R$247:$Y$347,2,FALSE),IF(W$81="Solar",VLOOKUP($E87,'Inflated Bid Prices After Tax'!$R$247:$Y$347,3,FALSE),IF(W$81="Biomass",VLOOKUP($E87,'Inflated Bid Prices After Tax'!$R$247:$Y$347,4,FALSE),IF(W$81="Biodiesel",VLOOKUP($E87,'Inflated Bid Prices After Tax'!$R$247:$Y$347,5,FALSE),IF(W$81="LNG",VLOOKUP($E87,'Inflated Bid Prices After Tax'!$R$247:$Y$347,6,FALSE),IF(W$81="Bunker",VLOOKUP($E87,'Inflated Bid Prices After Tax'!$R$247:$Y$347,7,FALSE),IF(W$81="LFO Diesel",VLOOKUP($E87,'Inflated Bid Prices After Tax'!$R$247:$Y$347,8,FALSE),0)))))))</f>
        <v>0</v>
      </c>
      <c r="X87" s="567">
        <f>IF(W$81="Hydro",VLOOKUP($E87,'Inflated Bid Prices After Tax'!$R$352:$Y$452,2,FALSE),IF(W$81="Solar",VLOOKUP($E87,'Inflated Bid Prices After Tax'!$R$352:$Y$452,3,FALSE),IF(W$81="Biomass",VLOOKUP($E87,'Inflated Bid Prices After Tax'!$R$352:$Y$452,4,FALSE),IF(W$81="Biodiesel",VLOOKUP($E87,'Inflated Bid Prices After Tax'!$R$352:$Y$452,5,FALSE),IF(W$81="LNG",VLOOKUP($E87,'Inflated Bid Prices After Tax'!$R$352:$Y$452,6,FALSE),IF(W$81="Bunker",VLOOKUP($E87,'Inflated Bid Prices After Tax'!$R$352:$Y$452,7,FALSE),IF(W$81="LFO Diesel",VLOOKUP($E87,'Inflated Bid Prices After Tax'!$R$352:$Y$452,8,FALSE),0)))))))</f>
        <v>0</v>
      </c>
      <c r="Y87" s="567">
        <f>IF($E87=0,0,IF(W$81="Hydro",HLOOKUP(W$81,'Inflated Bid Prices After Tax'!$B$455:$I$463,5,FALSE),IF(W$81="Solar",HLOOKUP(W$81,'Inflated Bid Prices After Tax'!$B$455:$I$463,5,FALSE),IF(W$81="Biomass",HLOOKUP(W$81,'Inflated Bid Prices After Tax'!$B$455:$I$463,5,FALSE),IF(W$81="Biodiesel",HLOOKUP(W$81,'Inflated Bid Prices After Tax'!$B$455:$I$463,5,FALSE),IF(W$81="LNG",HLOOKUP(W$81,'Inflated Bid Prices After Tax'!$B$455:$I$463,5,FALSE),IF(W$81="Bunker",HLOOKUP(W$81,'Inflated Bid Prices After Tax'!$B$455:$I$463,5,FALSE),IF(W$81="LFO Diesel",HLOOKUP(W$81,'Inflated Bid Prices After Tax'!$B$455:$I$463,5,FALSE),0))))))))</f>
        <v>0</v>
      </c>
      <c r="Z87" s="567">
        <f>IF($E87=0,0,IF(W$81="Hydro",HLOOKUP(W$81,'Inflated Bid Prices After Tax'!$B$465:$I$471,3,FALSE),IF(W$81="Solar",HLOOKUP(W$81,'Inflated Bid Prices After Tax'!$B$465:$I$471,3,FALSE),IF(W$81="Biomass",HLOOKUP(W$81,'Inflated Bid Prices After Tax'!$B$465:$I$471,3,FALSE),IF(W$81="Biodiesel",HLOOKUP(W$81,'Inflated Bid Prices After Tax'!$B$465:$I$471,3,FALSE),IF(W$81="LNG",HLOOKUP(W$81,'Inflated Bid Prices After Tax'!$B$465:$I$471,3,FALSE),IF(W$81="Bunker",HLOOKUP(W$81,'Inflated Bid Prices After Tax'!$B$465:$I$471,3,FALSE),IF(W$81="LFO Diesel",HLOOKUP(W$81,'Inflated Bid Prices After Tax'!$B$465:$I$471,3,FALSE),0))))))))</f>
        <v>0</v>
      </c>
      <c r="AA87" s="568">
        <f t="shared" si="48"/>
        <v>0</v>
      </c>
      <c r="AB87" s="139"/>
      <c r="AC87" s="578">
        <f>IF(AC$81="Hydro",VLOOKUP($F87,'Inflated Bid Prices After Tax'!$R$247:$Y$347,2,FALSE),IF(AC$81="Solar",VLOOKUP($F87,'Inflated Bid Prices After Tax'!$R$247:$Y$347,3,FALSE),IF(AC$81="Biomass",VLOOKUP($F87,'Inflated Bid Prices After Tax'!$R$247:$Y$347,4,FALSE),IF(AC$81="Biodiesel",VLOOKUP($F87,'Inflated Bid Prices After Tax'!$R$247:$Y$347,5,FALSE),IF(AC$81="LNG",VLOOKUP($F87,'Inflated Bid Prices After Tax'!$R$247:$Y$347,6,FALSE),IF(AC$81="Bunker",VLOOKUP($F87,'Inflated Bid Prices After Tax'!$R$247:$Y$347,7,FALSE),IF(AC$81="LFO Diesel",VLOOKUP($F87,'Inflated Bid Prices After Tax'!$R$247:$Y$347,8,FALSE),0)))))))</f>
        <v>0</v>
      </c>
      <c r="AD87" s="579">
        <f>IF(AC$81="Hydro",VLOOKUP($F87,'Inflated Bid Prices After Tax'!$R$352:$Y$452,2,FALSE),IF(AC$81="Solar",VLOOKUP($F87,'Inflated Bid Prices After Tax'!$R$352:$Y$452,3,FALSE),IF(AC$81="Biomass",VLOOKUP($F87,'Inflated Bid Prices After Tax'!$R$352:$Y$452,4,FALSE),IF(AC$81="Biodiesel",VLOOKUP($F87,'Inflated Bid Prices After Tax'!$R$352:$Y$452,5,FALSE),IF(AC$81="LNG",VLOOKUP($F87,'Inflated Bid Prices After Tax'!$R$352:$Y$452,6,FALSE),IF(AC$81="Bunker",VLOOKUP($F87,'Inflated Bid Prices After Tax'!$R$352:$Y$452,7,FALSE),IF(AC$81="LFO Diesel",VLOOKUP($F87,'Inflated Bid Prices After Tax'!$R$352:$Y$452,8,FALSE),0)))))))</f>
        <v>0</v>
      </c>
      <c r="AE87" s="579">
        <f>IF($F87=0,0,IF(AC$81="Hydro",HLOOKUP(AC$81,'Inflated Bid Prices After Tax'!$B$455:$I$463,5,FALSE),IF(AC$81="Solar",HLOOKUP(AC$81,'Inflated Bid Prices After Tax'!$B$455:$I$463,5,FALSE),IF(AC$81="Biomass",HLOOKUP(AC$81,'Inflated Bid Prices After Tax'!$B$455:$I$463,5,FALSE),IF(AC$81="Biodiesel",HLOOKUP(AC$81,'Inflated Bid Prices After Tax'!$B$455:$I$463,5,FALSE),IF(AC$81="LNG",HLOOKUP(AC$81,'Inflated Bid Prices After Tax'!$B$455:$I$463,5,FALSE),IF(AC$81="Bunker",HLOOKUP(AC$81,'Inflated Bid Prices After Tax'!$B$455:$I$463,5,FALSE),IF(AC$81="LFO Diesel",HLOOKUP(AC$81,'Inflated Bid Prices After Tax'!$B$455:$I$463,5,FALSE),0))))))))</f>
        <v>0</v>
      </c>
      <c r="AF87" s="579">
        <f>IF($F87=0,0,IF(AC$81="Hydro",HLOOKUP(AC$81,'Inflated Bid Prices After Tax'!$B$465:$I$471,3,FALSE),IF(AC$81="Solar",HLOOKUP(AC$81,'Inflated Bid Prices After Tax'!$B$465:$I$471,3,FALSE),IF(AC$81="Biomass",HLOOKUP(AC$81,'Inflated Bid Prices After Tax'!$B$465:$I$471,3,FALSE),IF(AC$81="Biodiesel",HLOOKUP(AC$81,'Inflated Bid Prices After Tax'!$B$465:$I$471,3,FALSE),IF(AC$81="LNG",HLOOKUP(AC$81,'Inflated Bid Prices After Tax'!$B$465:$I$471,3,FALSE),IF(AC$81="Bunker",HLOOKUP(AC$81,'Inflated Bid Prices After Tax'!$B$465:$I$471,3,FALSE),IF(AC$81="LFO Diesel",HLOOKUP(AC$81,'Inflated Bid Prices After Tax'!$B$465:$I$471,3,FALSE),0))))))))</f>
        <v>0</v>
      </c>
      <c r="AG87" s="580">
        <f t="shared" si="49"/>
        <v>0</v>
      </c>
      <c r="AH87" s="139"/>
      <c r="AI87" s="590">
        <f>IF(AI$81="Hydro",VLOOKUP($G87,'Inflated Bid Prices After Tax'!$R$247:$Y$347,2,FALSE),IF(AI$81="Solar",VLOOKUP($G87,'Inflated Bid Prices After Tax'!$R$247:$Y$347,3,FALSE),IF(AI$81="Biomass",VLOOKUP($G87,'Inflated Bid Prices After Tax'!$R$247:$Y$347,4,FALSE),IF(AI$81="Biodiesel",VLOOKUP($G87,'Inflated Bid Prices After Tax'!$R$247:$Y$347,5,FALSE),IF(AI$81="LNG",VLOOKUP($G87,'Inflated Bid Prices After Tax'!$R$247:$Y$347,6,FALSE),IF(AI$81="Bunker",VLOOKUP($G87,'Inflated Bid Prices After Tax'!$R$247:$Y$347,7,FALSE),IF(AI$81="LFO Diesel",VLOOKUP($G87,'Inflated Bid Prices After Tax'!$R$247:$Y$347,8,FALSE),0)))))))</f>
        <v>0</v>
      </c>
      <c r="AJ87" s="591">
        <f>IF(AI$81="Hydro",VLOOKUP($G87,'Inflated Bid Prices After Tax'!$R$352:$Y$452,2,FALSE),IF(AI$81="Solar",VLOOKUP($G87,'Inflated Bid Prices After Tax'!$R$352:$Y$452,3,FALSE),IF(AI$81="Biomass",VLOOKUP($G87,'Inflated Bid Prices After Tax'!$R$352:$Y$452,4,FALSE),IF(AI$81="Biodiesel",VLOOKUP($G87,'Inflated Bid Prices After Tax'!$R$352:$Y$452,5,FALSE),IF(AI$81="LNG",VLOOKUP($G87,'Inflated Bid Prices After Tax'!$R$352:$Y$452,6,FALSE),IF(AI$81="Bunker",VLOOKUP($G87,'Inflated Bid Prices After Tax'!$R$352:$Y$452,7,FALSE),IF(AI$81="LFO Diesel",VLOOKUP($G87,'Inflated Bid Prices After Tax'!$R$352:$Y$452,8,FALSE),0)))))))</f>
        <v>0</v>
      </c>
      <c r="AK87" s="591">
        <f>IF($G87=0,0,IF(AI$81="Hydro",HLOOKUP(AI$81,'Inflated Bid Prices After Tax'!$B$455:$I$463,5,FALSE),IF(AI$81="Solar",HLOOKUP(AI$81,'Inflated Bid Prices After Tax'!$B$455:$I$463,5,FALSE),IF(AI$81="Biomass",HLOOKUP(AI$81,'Inflated Bid Prices After Tax'!$B$455:$I$463,5,FALSE),IF(AI$81="Biodiesel",HLOOKUP(AI$81,'Inflated Bid Prices After Tax'!$B$455:$I$463,5,FALSE),IF(AI$81="LNG",HLOOKUP(AI$81,'Inflated Bid Prices After Tax'!$B$455:$I$463,5,FALSE),IF(AI$81="Bunker",HLOOKUP(AI$81,'Inflated Bid Prices After Tax'!$B$455:$I$463,5,FALSE),IF(AI$81="LFO Diesel",HLOOKUP(AI$81,'Inflated Bid Prices After Tax'!$B$455:$I$463,5,FALSE),0))))))))</f>
        <v>0</v>
      </c>
      <c r="AL87" s="591">
        <f>IF($G87=0,0,IF(AI$81="Hydro",HLOOKUP(AI$81,'Inflated Bid Prices After Tax'!$B$465:$I$471,3,FALSE),IF(AI$81="Solar",HLOOKUP(AI$81,'Inflated Bid Prices After Tax'!$B$465:$I$471,3,FALSE),IF(AI$81="Biomass",HLOOKUP(AI$81,'Inflated Bid Prices After Tax'!$B$465:$I$471,3,FALSE),IF(AI$81="Biodiesel",HLOOKUP(AI$81,'Inflated Bid Prices After Tax'!$B$465:$I$471,3,FALSE),IF(AI$81="LNG",HLOOKUP(AI$81,'Inflated Bid Prices After Tax'!$B$465:$I$471,3,FALSE),IF(AI$81="Bunker",HLOOKUP(AI$81,'Inflated Bid Prices After Tax'!$B$465:$I$471,3,FALSE),IF(AI$81="LFO Diesel",HLOOKUP(AI$81,'Inflated Bid Prices After Tax'!$B$465:$I$471,3,FALSE),0))))))))</f>
        <v>0</v>
      </c>
      <c r="AM87" s="592">
        <f t="shared" si="50"/>
        <v>0</v>
      </c>
      <c r="AN87" s="139"/>
      <c r="AO87" s="598">
        <f>IF(AO$81="Hydro",VLOOKUP($H87,'Inflated Bid Prices After Tax'!$R$247:$Y$347,2,FALSE),IF(AO$81="Solar",VLOOKUP($H87,'Inflated Bid Prices After Tax'!$R$247:$Y$347,3,FALSE),IF(AO$81="Biomass",VLOOKUP($H87,'Inflated Bid Prices After Tax'!$R$247:$Y$347,4,FALSE),IF(AO$81="Biodiesel",VLOOKUP($H87,'Inflated Bid Prices After Tax'!$R$247:$Y$347,5,FALSE),IF(AO$81="LNG",VLOOKUP($H87,'Inflated Bid Prices After Tax'!$R$247:$Y$347,6,FALSE),IF(AO$81="Bunker",VLOOKUP($H87,'Inflated Bid Prices After Tax'!$R$247:$Y$347,7,FALSE),IF(AO$81="LFO Diesel",VLOOKUP($H87,'Inflated Bid Prices After Tax'!$R$247:$Y$347,8,FALSE),0)))))))</f>
        <v>0</v>
      </c>
      <c r="AP87" s="309">
        <f>IF(AO$81="Hydro",VLOOKUP($H87,'Inflated Bid Prices After Tax'!$R$352:$Y$452,2,FALSE),IF(AO$81="Solar",VLOOKUP($H87,'Inflated Bid Prices After Tax'!$R$352:$Y$452,3,FALSE),IF(AO$81="Biomass",VLOOKUP($H87,'Inflated Bid Prices After Tax'!$R$352:$Y$452,4,FALSE),IF(AO$81="Biodiesel",VLOOKUP($H87,'Inflated Bid Prices After Tax'!$R$352:$Y$452,5,FALSE),IF(AO$81="LNG",VLOOKUP($H87,'Inflated Bid Prices After Tax'!$R$352:$Y$452,6,FALSE),IF(AO$81="Bunker",VLOOKUP($H87,'Inflated Bid Prices After Tax'!$R$352:$Y$452,7,FALSE),IF(AO$81="LFO Diesel",VLOOKUP($H87,'Inflated Bid Prices After Tax'!$R$352:$Y$452,8,FALSE),0)))))))</f>
        <v>0</v>
      </c>
      <c r="AQ87" s="309">
        <f>IF($H87=0,0,IF(AO$81="Hydro",HLOOKUP(AO$81,'Inflated Bid Prices After Tax'!$B$455:$I$463,5,FALSE),IF(AO$81="Solar",HLOOKUP(AO$81,'Inflated Bid Prices After Tax'!$B$455:$I$463,5,FALSE),IF(AO$81="Biomass",HLOOKUP(AO$81,'Inflated Bid Prices After Tax'!$B$455:$I$463,5,FALSE),IF(AO$81="Biodiesel",HLOOKUP(AO$81,'Inflated Bid Prices After Tax'!$B$455:$I$463,5,FALSE),IF(AO$81="LNG",HLOOKUP(AO$81,'Inflated Bid Prices After Tax'!$B$455:$I$463,5,FALSE),IF(AO$81="Bunker",HLOOKUP(AO$81,'Inflated Bid Prices After Tax'!$B$455:$I$463,5,FALSE),IF(AO$81="LFO Diesel",HLOOKUP(AO$81,'Inflated Bid Prices After Tax'!$B$455:$I$463,5,FALSE),0))))))))</f>
        <v>0</v>
      </c>
      <c r="AR87" s="309">
        <f>IF($H87=0,0,IF(AO$81="Hydro",HLOOKUP(AO$81,'Inflated Bid Prices After Tax'!$B$465:$I$471,3,FALSE),IF(AO$81="Solar",HLOOKUP(AO$81,'Inflated Bid Prices After Tax'!$B$465:$I$471,3,FALSE),IF(AO$81="Biomass",HLOOKUP(AO$81,'Inflated Bid Prices After Tax'!$B$465:$I$471,3,FALSE),IF(AO$81="Biodiesel",HLOOKUP(AO$81,'Inflated Bid Prices After Tax'!$B$465:$I$471,3,FALSE),IF(AO$81="LNG",HLOOKUP(AO$81,'Inflated Bid Prices After Tax'!$B$465:$I$471,3,FALSE),IF(AO$81="Bunker",HLOOKUP(AO$81,'Inflated Bid Prices After Tax'!$B$465:$I$471,3,FALSE),IF(AO$81="LFO Diesel",HLOOKUP(AO$81,'Inflated Bid Prices After Tax'!$B$465:$I$471,3,FALSE),0))))))))</f>
        <v>0</v>
      </c>
      <c r="AS87" s="298">
        <f t="shared" si="51"/>
        <v>0</v>
      </c>
      <c r="AT87" s="139"/>
      <c r="AU87" s="606">
        <f>IF(AU$81="Hydro",VLOOKUP($I87,'Inflated Bid Prices After Tax'!$R$247:$Y$347,2,FALSE),IF(AU$81="Solar",VLOOKUP($I87,'Inflated Bid Prices After Tax'!$R$247:$Y$347,3,FALSE),IF(AU$81="Biomass",VLOOKUP($I87,'Inflated Bid Prices After Tax'!$R$247:$Y$347,4,FALSE),IF(AU$81="Biodiesel",VLOOKUP($I87,'Inflated Bid Prices After Tax'!$R$247:$Y$347,5,FALSE),IF(AU$81="LNG",VLOOKUP($I87,'Inflated Bid Prices After Tax'!$R$247:$Y$347,6,FALSE),IF(AU$81="Bunker",VLOOKUP($I87,'Inflated Bid Prices After Tax'!$R$247:$Y$347,7,FALSE),IF(AU$81="LFO Diesel",VLOOKUP($I87,'Inflated Bid Prices After Tax'!$R$247:$Y$347,8,FALSE),0)))))))</f>
        <v>0</v>
      </c>
      <c r="AV87" s="607">
        <f>IF(AU$81="Hydro",VLOOKUP($I87,'Inflated Bid Prices After Tax'!$R$352:$Y$452,2,FALSE),IF(AU$81="Solar",VLOOKUP($I87,'Inflated Bid Prices After Tax'!$R$352:$Y$452,3,FALSE),IF(AU$81="Biomass",VLOOKUP($I87,'Inflated Bid Prices After Tax'!$R$352:$Y$452,4,FALSE),IF(AU$81="Biodiesel",VLOOKUP($I87,'Inflated Bid Prices After Tax'!$R$352:$Y$452,5,FALSE),IF(AU$81="LNG",VLOOKUP($I87,'Inflated Bid Prices After Tax'!$R$352:$Y$452,6,FALSE),IF(AU$81="Bunker",VLOOKUP($I87,'Inflated Bid Prices After Tax'!$R$352:$Y$452,7,FALSE),IF(AU$81="LFO Diesel",VLOOKUP($I87,'Inflated Bid Prices After Tax'!$R$352:$Y$452,8,FALSE),0)))))))</f>
        <v>0</v>
      </c>
      <c r="AW87" s="607">
        <f>IF($I87=0,0,IF(AU$81="Hydro",HLOOKUP(AU$81,'Inflated Bid Prices After Tax'!$B$455:$I$463,5,FALSE),IF(AU$81="Solar",HLOOKUP(AU$81,'Inflated Bid Prices After Tax'!$B$455:$I$463,5,FALSE),IF(AU$81="Biomass",HLOOKUP(AU$81,'Inflated Bid Prices After Tax'!$B$455:$I$463,5,FALSE),IF(AU$81="Biodiesel",HLOOKUP(AU$81,'Inflated Bid Prices After Tax'!$B$455:$I$463,5,FALSE),IF(AU$81="LNG",HLOOKUP(AU$81,'Inflated Bid Prices After Tax'!$B$455:$I$463,5,FALSE),IF(AU$81="Bunker",HLOOKUP(AU$81,'Inflated Bid Prices After Tax'!$B$455:$I$463,5,FALSE),IF(AU$81="LFO Diesel",HLOOKUP(AU$81,'Inflated Bid Prices After Tax'!$B$455:$I$463,5,FALSE),0))))))))</f>
        <v>0</v>
      </c>
      <c r="AX87" s="607">
        <f>IF($I87=0,0,IF(AU$81="Hydro",HLOOKUP(AU$81,'Inflated Bid Prices After Tax'!$B$465:$I$471,3,FALSE),IF(AU$81="Solar",HLOOKUP(AU$81,'Inflated Bid Prices After Tax'!$B$465:$I$471,3,FALSE),IF(AU$81="Biomass",HLOOKUP(AU$81,'Inflated Bid Prices After Tax'!$B$465:$I$471,3,FALSE),IF(AU$81="Biodiesel",HLOOKUP(AU$81,'Inflated Bid Prices After Tax'!$B$465:$I$471,3,FALSE),IF(AU$81="LNG",HLOOKUP(AU$81,'Inflated Bid Prices After Tax'!$B$465:$I$471,3,FALSE),IF(AU$81="Bunker",HLOOKUP(AU$81,'Inflated Bid Prices After Tax'!$B$465:$I$471,3,FALSE),IF(AU$81="LFO Diesel",HLOOKUP(AU$81,'Inflated Bid Prices After Tax'!$B$465:$I$471,3,FALSE),0))))))))</f>
        <v>0</v>
      </c>
      <c r="AY87" s="608">
        <f t="shared" si="52"/>
        <v>0</v>
      </c>
      <c r="AZ87" s="139"/>
      <c r="BA87" s="106"/>
      <c r="BB87" s="648" t="s">
        <v>40</v>
      </c>
      <c r="BC87" s="649">
        <f>IF(C87=0,O87,O87*'Available Energy and Dispatch'!N109*1000)</f>
        <v>0</v>
      </c>
      <c r="BD87" s="649">
        <f>IF(D87=0,U87,U87*'Available Energy and Dispatch'!O109*1000)</f>
        <v>0</v>
      </c>
      <c r="BE87" s="649">
        <f>IF(E87=0,AA87,AA87*'Available Energy and Dispatch'!P109*1000)</f>
        <v>0</v>
      </c>
      <c r="BF87" s="649">
        <f>IF(F87=0,AG87,AG87*'Available Energy and Dispatch'!Q109*1000)</f>
        <v>0</v>
      </c>
      <c r="BG87" s="649">
        <f>IF(G87=0,AM87,AM87*'Available Energy and Dispatch'!R109*1000)</f>
        <v>0</v>
      </c>
      <c r="BH87" s="649">
        <f>IF(H87=0,AS87,AS87*'Available Energy and Dispatch'!S109*1000)</f>
        <v>0</v>
      </c>
      <c r="BI87" s="649">
        <f>IF(I87=0,AY87,AY87*'Available Energy and Dispatch'!T109*1000)</f>
        <v>0</v>
      </c>
      <c r="BJ87" s="662">
        <f t="shared" si="53"/>
        <v>0</v>
      </c>
      <c r="BK87" s="655"/>
    </row>
    <row r="88" spans="2:63" x14ac:dyDescent="0.25">
      <c r="B88" s="801" t="s">
        <v>41</v>
      </c>
      <c r="C88" s="124">
        <f>ROUND(IFERROR(('Available Energy and Dispatch'!N110/((IF(C$82="Solar",(SUMIFS('Dependable Capacity'!$F$64:$F$69,'Dependable Capacity'!$C$64:$C$69,$B$84)*'Available Energy and Dispatch'!$C110),HLOOKUP(C$82,'Dependable Capacity'!$I$58:$P$64,3,FALSE)*'Available Energy and Dispatch'!$C110))))/C$83,0),2)</f>
        <v>0</v>
      </c>
      <c r="D88" s="124">
        <f>ROUND(IFERROR(('Available Energy and Dispatch'!O110/((IF(D$82="Solar",(SUMIFS('Dependable Capacity'!$F$64:$F$69,'Dependable Capacity'!$C$64:$C$69,$B$84)*'Available Energy and Dispatch'!$C110),HLOOKUP(D$82,'Dependable Capacity'!$I$58:$P$64,3,FALSE)*'Available Energy and Dispatch'!$C110))))/D$83,0),2)</f>
        <v>0</v>
      </c>
      <c r="E88" s="124">
        <f>ROUND(IFERROR(('Available Energy and Dispatch'!P110/((IF(E$82="Solar",(SUMIFS('Dependable Capacity'!$F$64:$F$69,'Dependable Capacity'!$C$64:$C$69,$B$84)*'Available Energy and Dispatch'!$C110),HLOOKUP(E$82,'Dependable Capacity'!$I$58:$P$64,3,FALSE)*'Available Energy and Dispatch'!$C110))))/E$83,0),2)</f>
        <v>0</v>
      </c>
      <c r="F88" s="124">
        <f>ROUND(IFERROR(('Available Energy and Dispatch'!Q110/((IF(F$82="Solar",(SUMIFS('Dependable Capacity'!$F$64:$F$69,'Dependable Capacity'!$C$64:$C$69,$B$84)*'Available Energy and Dispatch'!$C110),HLOOKUP(F$82,'Dependable Capacity'!$I$58:$P$64,3,FALSE)*'Available Energy and Dispatch'!$C110))))/F$83,0),2)</f>
        <v>0</v>
      </c>
      <c r="G88" s="124">
        <f>ROUND(IFERROR(('Available Energy and Dispatch'!R110/((IF(G$82="Solar",(SUMIFS('Dependable Capacity'!$F$64:$F$69,'Dependable Capacity'!$C$64:$C$69,$B$84)*'Available Energy and Dispatch'!$C110),HLOOKUP(G$82,'Dependable Capacity'!$I$58:$P$64,3,FALSE)*'Available Energy and Dispatch'!$C110))))/G$83,0),2)</f>
        <v>0</v>
      </c>
      <c r="H88" s="124">
        <f>ROUND(IFERROR(('Available Energy and Dispatch'!S110/((IF(H$82="Solar",(SUMIFS('Dependable Capacity'!$F$64:$F$69,'Dependable Capacity'!$C$64:$C$69,$B$84)*'Available Energy and Dispatch'!$C110),HLOOKUP(H$82,'Dependable Capacity'!$I$58:$P$64,3,FALSE)*'Available Energy and Dispatch'!$C110))))/H$83,0),2)</f>
        <v>0</v>
      </c>
      <c r="I88" s="124">
        <f>ROUND(IFERROR(('Available Energy and Dispatch'!T110/((IF(I$82="Solar",(SUMIFS('Dependable Capacity'!$F$64:$F$69,'Dependable Capacity'!$C$64:$C$69,$B$84)*'Available Energy and Dispatch'!$C110),HLOOKUP(I$82,'Dependable Capacity'!$I$58:$P$64,3,FALSE)*'Available Energy and Dispatch'!$C110))))/I$83,0),2)</f>
        <v>0</v>
      </c>
      <c r="J88" s="106"/>
      <c r="K88" s="542">
        <f>IF(K$81="Hydro",VLOOKUP($C88,'Inflated Bid Prices After Tax'!$R$247:$Y$347,2,FALSE),IF(K$81="Solar",VLOOKUP($C88,'Inflated Bid Prices After Tax'!$R$247:$Y$347,3,FALSE),IF(K$81="Biomass",VLOOKUP($C88,'Inflated Bid Prices After Tax'!$R$247:$Y$347,4,FALSE),IF(K$81="Biodiesel",VLOOKUP($C88,'Inflated Bid Prices After Tax'!$R$247:$Y$347,5,FALSE),IF(K$81="LNG",VLOOKUP($C88,'Inflated Bid Prices After Tax'!$R$247:$Y$347,6,FALSE),IF(K$81="Bunker",VLOOKUP($C88,'Inflated Bid Prices After Tax'!$R$247:$Y$347,7,FALSE),IF(K$81="LFO Diesel",VLOOKUP($C88,'Inflated Bid Prices After Tax'!$R$247:$Y$347,8,FALSE),0)))))))</f>
        <v>0</v>
      </c>
      <c r="L88" s="543">
        <f>IF(K$81="Hydro",VLOOKUP($C88,'Inflated Bid Prices After Tax'!$R$352:$Y$452,2,FALSE),IF(K$81="Solar",VLOOKUP($C88,'Inflated Bid Prices After Tax'!$R$352:$Y$452,3,FALSE),IF(K$81="Biomass",VLOOKUP($C88,'Inflated Bid Prices After Tax'!$R$352:$Y$452,4,FALSE),IF(K$81="Biodiesel",VLOOKUP($C88,'Inflated Bid Prices After Tax'!$R$352:$Y$452,5,FALSE),IF(K$81="LNG",VLOOKUP($C88,'Inflated Bid Prices After Tax'!$R$352:$Y$452,6,FALSE),IF(K$81="Bunker",VLOOKUP($C88,'Inflated Bid Prices After Tax'!$R$352:$Y$452,7,FALSE),IF(K$81="LFO Diesel",VLOOKUP($C88,'Inflated Bid Prices After Tax'!$R$352:$Y$452,8,FALSE),0)))))))</f>
        <v>0</v>
      </c>
      <c r="M88" s="543">
        <f>IF($C88=0,0,IF(K$81="Hydro",HLOOKUP(K$81,'Inflated Bid Prices After Tax'!$B$455:$I$463,5,FALSE),IF(K$81="Solar",HLOOKUP(K$81,'Inflated Bid Prices After Tax'!$B$455:$I$463,5,FALSE),IF(K$81="Biomass",HLOOKUP(K$81,'Inflated Bid Prices After Tax'!$B$455:$I$463,5,FALSE),IF(K$81="Biodiesel",HLOOKUP(K$81,'Inflated Bid Prices After Tax'!$B$455:$I$463,5,FALSE),IF(K$81="LNG",HLOOKUP(K$81,'Inflated Bid Prices After Tax'!$B$455:$I$463,5,FALSE),IF(K$81="Bunker",HLOOKUP(K$81,'Inflated Bid Prices After Tax'!$B$455:$I$463,5,FALSE),IF(K$81="LFO Diesel",HLOOKUP(K$81,'Inflated Bid Prices After Tax'!$B$455:$I$463,5,FALSE),0))))))))</f>
        <v>0</v>
      </c>
      <c r="N88" s="543">
        <f>IF($C88=0,0,IF(K$81="Hydro",HLOOKUP(K$81,'Inflated Bid Prices After Tax'!$B$465:$I$471,3,FALSE),IF(K$81="Solar",HLOOKUP(K$81,'Inflated Bid Prices After Tax'!$B$465:$I$471,3,FALSE),IF(K$81="Biomass",HLOOKUP(K$81,'Inflated Bid Prices After Tax'!$B$465:$I$471,3,FALSE),IF(K$81="Biodiesel",HLOOKUP(K$81,'Inflated Bid Prices After Tax'!$B$465:$I$471,3,FALSE),IF(K$81="LNG",HLOOKUP(K$81,'Inflated Bid Prices After Tax'!$B$465:$I$471,3,FALSE),IF(K$81="Bunker",HLOOKUP(K$81,'Inflated Bid Prices After Tax'!$B$465:$I$471,3,FALSE),IF(K$81="LFO Diesel",HLOOKUP(K$81,'Inflated Bid Prices After Tax'!$B$465:$I$471,3,FALSE),0))))))))</f>
        <v>0</v>
      </c>
      <c r="O88" s="544">
        <f t="shared" si="46"/>
        <v>0</v>
      </c>
      <c r="P88" s="139"/>
      <c r="Q88" s="554">
        <f>IF(Q$81="Hydro",VLOOKUP($D88,'Inflated Bid Prices After Tax'!$R$247:$Y$347,2,FALSE),IF(Q$81="Solar",VLOOKUP($D88,'Inflated Bid Prices After Tax'!$R$247:$Y$347,3,FALSE),IF(Q$81="Biomass",VLOOKUP($D88,'Inflated Bid Prices After Tax'!$R$247:$Y$347,4,FALSE),IF(Q$81="Biodiesel",VLOOKUP($D88,'Inflated Bid Prices After Tax'!$R$247:$Y$347,5,FALSE),IF(Q$81="LNG",VLOOKUP($D88,'Inflated Bid Prices After Tax'!$R$247:$Y$347,6,FALSE),IF(Q$81="Bunker",VLOOKUP($D88,'Inflated Bid Prices After Tax'!$R$247:$Y$347,7,FALSE),IF(Q$81="LFO Diesel",VLOOKUP($D88,'Inflated Bid Prices After Tax'!$R$247:$Y$347,8,FALSE),0)))))))</f>
        <v>0</v>
      </c>
      <c r="R88" s="555">
        <f>IF(Q$81="Hydro",VLOOKUP($D88,'Inflated Bid Prices After Tax'!$R$352:$Y$452,2,FALSE),IF(Q$81="Solar",VLOOKUP($D88,'Inflated Bid Prices After Tax'!$R$352:$Y$452,3,FALSE),IF(Q$81="Biomass",VLOOKUP($D88,'Inflated Bid Prices After Tax'!$R$352:$Y$452,4,FALSE),IF(Q$81="Biodiesel",VLOOKUP($D88,'Inflated Bid Prices After Tax'!$R$352:$Y$452,5,FALSE),IF(Q$81="LNG",VLOOKUP($D88,'Inflated Bid Prices After Tax'!$R$352:$Y$452,6,FALSE),IF(Q$81="Bunker",VLOOKUP($D88,'Inflated Bid Prices After Tax'!$R$352:$Y$452,7,FALSE),IF(Q$81="LFO Diesel",VLOOKUP($D88,'Inflated Bid Prices After Tax'!$R$352:$Y$452,8,FALSE),0)))))))</f>
        <v>0</v>
      </c>
      <c r="S88" s="555">
        <f>IF($D88=0,0,IF(Q$81="Hydro",HLOOKUP(Q$81,'Inflated Bid Prices After Tax'!$B$455:$I$463,5,FALSE),IF(Q$81="Solar",HLOOKUP(Q$81,'Inflated Bid Prices After Tax'!$B$455:$I$463,5,FALSE),IF(Q$81="Biomass",HLOOKUP(Q$81,'Inflated Bid Prices After Tax'!$B$455:$I$463,5,FALSE),IF(Q$81="Biodiesel",HLOOKUP(Q$81,'Inflated Bid Prices After Tax'!$B$455:$I$463,5,FALSE),IF(Q$81="LNG",HLOOKUP(Q$81,'Inflated Bid Prices After Tax'!$B$455:$I$463,5,FALSE),IF(Q$81="Bunker",HLOOKUP(Q$81,'Inflated Bid Prices After Tax'!$B$455:$I$463,5,FALSE),IF(Q$81="LFO Diesel",HLOOKUP(Q$81,'Inflated Bid Prices After Tax'!$B$455:$I$463,5,FALSE),0))))))))</f>
        <v>0</v>
      </c>
      <c r="T88" s="555">
        <f>IF($D88=0,0,IF(Q$81="Hydro",HLOOKUP(Q$81,'Inflated Bid Prices After Tax'!$B$465:$I$471,3,FALSE),IF(Q$81="Solar",HLOOKUP(Q$81,'Inflated Bid Prices After Tax'!$B$465:$I$471,3,FALSE),IF(Q$81="Biomass",HLOOKUP(Q$81,'Inflated Bid Prices After Tax'!$B$465:$I$471,3,FALSE),IF(Q$81="Biodiesel",HLOOKUP(Q$81,'Inflated Bid Prices After Tax'!$B$465:$I$471,3,FALSE),IF(Q$81="LNG",HLOOKUP(Q$81,'Inflated Bid Prices After Tax'!$B$465:$I$471,3,FALSE),IF(Q$81="Bunker",HLOOKUP(Q$81,'Inflated Bid Prices After Tax'!$B$465:$I$471,3,FALSE),IF(Q$81="LFO Diesel",HLOOKUP(Q$81,'Inflated Bid Prices After Tax'!$B$465:$I$471,3,FALSE),0))))))))</f>
        <v>0</v>
      </c>
      <c r="U88" s="556">
        <f t="shared" si="47"/>
        <v>0</v>
      </c>
      <c r="V88" s="139"/>
      <c r="W88" s="566">
        <f>IF(W$81="Hydro",VLOOKUP($E88,'Inflated Bid Prices After Tax'!$R$247:$Y$347,2,FALSE),IF(W$81="Solar",VLOOKUP($E88,'Inflated Bid Prices After Tax'!$R$247:$Y$347,3,FALSE),IF(W$81="Biomass",VLOOKUP($E88,'Inflated Bid Prices After Tax'!$R$247:$Y$347,4,FALSE),IF(W$81="Biodiesel",VLOOKUP($E88,'Inflated Bid Prices After Tax'!$R$247:$Y$347,5,FALSE),IF(W$81="LNG",VLOOKUP($E88,'Inflated Bid Prices After Tax'!$R$247:$Y$347,6,FALSE),IF(W$81="Bunker",VLOOKUP($E88,'Inflated Bid Prices After Tax'!$R$247:$Y$347,7,FALSE),IF(W$81="LFO Diesel",VLOOKUP($E88,'Inflated Bid Prices After Tax'!$R$247:$Y$347,8,FALSE),0)))))))</f>
        <v>0</v>
      </c>
      <c r="X88" s="567">
        <f>IF(W$81="Hydro",VLOOKUP($E88,'Inflated Bid Prices After Tax'!$R$352:$Y$452,2,FALSE),IF(W$81="Solar",VLOOKUP($E88,'Inflated Bid Prices After Tax'!$R$352:$Y$452,3,FALSE),IF(W$81="Biomass",VLOOKUP($E88,'Inflated Bid Prices After Tax'!$R$352:$Y$452,4,FALSE),IF(W$81="Biodiesel",VLOOKUP($E88,'Inflated Bid Prices After Tax'!$R$352:$Y$452,5,FALSE),IF(W$81="LNG",VLOOKUP($E88,'Inflated Bid Prices After Tax'!$R$352:$Y$452,6,FALSE),IF(W$81="Bunker",VLOOKUP($E88,'Inflated Bid Prices After Tax'!$R$352:$Y$452,7,FALSE),IF(W$81="LFO Diesel",VLOOKUP($E88,'Inflated Bid Prices After Tax'!$R$352:$Y$452,8,FALSE),0)))))))</f>
        <v>0</v>
      </c>
      <c r="Y88" s="567">
        <f>IF($E88=0,0,IF(W$81="Hydro",HLOOKUP(W$81,'Inflated Bid Prices After Tax'!$B$455:$I$463,5,FALSE),IF(W$81="Solar",HLOOKUP(W$81,'Inflated Bid Prices After Tax'!$B$455:$I$463,5,FALSE),IF(W$81="Biomass",HLOOKUP(W$81,'Inflated Bid Prices After Tax'!$B$455:$I$463,5,FALSE),IF(W$81="Biodiesel",HLOOKUP(W$81,'Inflated Bid Prices After Tax'!$B$455:$I$463,5,FALSE),IF(W$81="LNG",HLOOKUP(W$81,'Inflated Bid Prices After Tax'!$B$455:$I$463,5,FALSE),IF(W$81="Bunker",HLOOKUP(W$81,'Inflated Bid Prices After Tax'!$B$455:$I$463,5,FALSE),IF(W$81="LFO Diesel",HLOOKUP(W$81,'Inflated Bid Prices After Tax'!$B$455:$I$463,5,FALSE),0))))))))</f>
        <v>0</v>
      </c>
      <c r="Z88" s="567">
        <f>IF($E88=0,0,IF(W$81="Hydro",HLOOKUP(W$81,'Inflated Bid Prices After Tax'!$B$465:$I$471,3,FALSE),IF(W$81="Solar",HLOOKUP(W$81,'Inflated Bid Prices After Tax'!$B$465:$I$471,3,FALSE),IF(W$81="Biomass",HLOOKUP(W$81,'Inflated Bid Prices After Tax'!$B$465:$I$471,3,FALSE),IF(W$81="Biodiesel",HLOOKUP(W$81,'Inflated Bid Prices After Tax'!$B$465:$I$471,3,FALSE),IF(W$81="LNG",HLOOKUP(W$81,'Inflated Bid Prices After Tax'!$B$465:$I$471,3,FALSE),IF(W$81="Bunker",HLOOKUP(W$81,'Inflated Bid Prices After Tax'!$B$465:$I$471,3,FALSE),IF(W$81="LFO Diesel",HLOOKUP(W$81,'Inflated Bid Prices After Tax'!$B$465:$I$471,3,FALSE),0))))))))</f>
        <v>0</v>
      </c>
      <c r="AA88" s="568">
        <f t="shared" si="48"/>
        <v>0</v>
      </c>
      <c r="AB88" s="139"/>
      <c r="AC88" s="578">
        <f>IF(AC$81="Hydro",VLOOKUP($F88,'Inflated Bid Prices After Tax'!$R$247:$Y$347,2,FALSE),IF(AC$81="Solar",VLOOKUP($F88,'Inflated Bid Prices After Tax'!$R$247:$Y$347,3,FALSE),IF(AC$81="Biomass",VLOOKUP($F88,'Inflated Bid Prices After Tax'!$R$247:$Y$347,4,FALSE),IF(AC$81="Biodiesel",VLOOKUP($F88,'Inflated Bid Prices After Tax'!$R$247:$Y$347,5,FALSE),IF(AC$81="LNG",VLOOKUP($F88,'Inflated Bid Prices After Tax'!$R$247:$Y$347,6,FALSE),IF(AC$81="Bunker",VLOOKUP($F88,'Inflated Bid Prices After Tax'!$R$247:$Y$347,7,FALSE),IF(AC$81="LFO Diesel",VLOOKUP($F88,'Inflated Bid Prices After Tax'!$R$247:$Y$347,8,FALSE),0)))))))</f>
        <v>0</v>
      </c>
      <c r="AD88" s="579">
        <f>IF(AC$81="Hydro",VLOOKUP($F88,'Inflated Bid Prices After Tax'!$R$352:$Y$452,2,FALSE),IF(AC$81="Solar",VLOOKUP($F88,'Inflated Bid Prices After Tax'!$R$352:$Y$452,3,FALSE),IF(AC$81="Biomass",VLOOKUP($F88,'Inflated Bid Prices After Tax'!$R$352:$Y$452,4,FALSE),IF(AC$81="Biodiesel",VLOOKUP($F88,'Inflated Bid Prices After Tax'!$R$352:$Y$452,5,FALSE),IF(AC$81="LNG",VLOOKUP($F88,'Inflated Bid Prices After Tax'!$R$352:$Y$452,6,FALSE),IF(AC$81="Bunker",VLOOKUP($F88,'Inflated Bid Prices After Tax'!$R$352:$Y$452,7,FALSE),IF(AC$81="LFO Diesel",VLOOKUP($F88,'Inflated Bid Prices After Tax'!$R$352:$Y$452,8,FALSE),0)))))))</f>
        <v>0</v>
      </c>
      <c r="AE88" s="579">
        <f>IF($F88=0,0,IF(AC$81="Hydro",HLOOKUP(AC$81,'Inflated Bid Prices After Tax'!$B$455:$I$463,5,FALSE),IF(AC$81="Solar",HLOOKUP(AC$81,'Inflated Bid Prices After Tax'!$B$455:$I$463,5,FALSE),IF(AC$81="Biomass",HLOOKUP(AC$81,'Inflated Bid Prices After Tax'!$B$455:$I$463,5,FALSE),IF(AC$81="Biodiesel",HLOOKUP(AC$81,'Inflated Bid Prices After Tax'!$B$455:$I$463,5,FALSE),IF(AC$81="LNG",HLOOKUP(AC$81,'Inflated Bid Prices After Tax'!$B$455:$I$463,5,FALSE),IF(AC$81="Bunker",HLOOKUP(AC$81,'Inflated Bid Prices After Tax'!$B$455:$I$463,5,FALSE),IF(AC$81="LFO Diesel",HLOOKUP(AC$81,'Inflated Bid Prices After Tax'!$B$455:$I$463,5,FALSE),0))))))))</f>
        <v>0</v>
      </c>
      <c r="AF88" s="579">
        <f>IF($F88=0,0,IF(AC$81="Hydro",HLOOKUP(AC$81,'Inflated Bid Prices After Tax'!$B$465:$I$471,3,FALSE),IF(AC$81="Solar",HLOOKUP(AC$81,'Inflated Bid Prices After Tax'!$B$465:$I$471,3,FALSE),IF(AC$81="Biomass",HLOOKUP(AC$81,'Inflated Bid Prices After Tax'!$B$465:$I$471,3,FALSE),IF(AC$81="Biodiesel",HLOOKUP(AC$81,'Inflated Bid Prices After Tax'!$B$465:$I$471,3,FALSE),IF(AC$81="LNG",HLOOKUP(AC$81,'Inflated Bid Prices After Tax'!$B$465:$I$471,3,FALSE),IF(AC$81="Bunker",HLOOKUP(AC$81,'Inflated Bid Prices After Tax'!$B$465:$I$471,3,FALSE),IF(AC$81="LFO Diesel",HLOOKUP(AC$81,'Inflated Bid Prices After Tax'!$B$465:$I$471,3,FALSE),0))))))))</f>
        <v>0</v>
      </c>
      <c r="AG88" s="580">
        <f t="shared" si="49"/>
        <v>0</v>
      </c>
      <c r="AH88" s="139"/>
      <c r="AI88" s="590">
        <f>IF(AI$81="Hydro",VLOOKUP($G88,'Inflated Bid Prices After Tax'!$R$247:$Y$347,2,FALSE),IF(AI$81="Solar",VLOOKUP($G88,'Inflated Bid Prices After Tax'!$R$247:$Y$347,3,FALSE),IF(AI$81="Biomass",VLOOKUP($G88,'Inflated Bid Prices After Tax'!$R$247:$Y$347,4,FALSE),IF(AI$81="Biodiesel",VLOOKUP($G88,'Inflated Bid Prices After Tax'!$R$247:$Y$347,5,FALSE),IF(AI$81="LNG",VLOOKUP($G88,'Inflated Bid Prices After Tax'!$R$247:$Y$347,6,FALSE),IF(AI$81="Bunker",VLOOKUP($G88,'Inflated Bid Prices After Tax'!$R$247:$Y$347,7,FALSE),IF(AI$81="LFO Diesel",VLOOKUP($G88,'Inflated Bid Prices After Tax'!$R$247:$Y$347,8,FALSE),0)))))))</f>
        <v>0</v>
      </c>
      <c r="AJ88" s="591">
        <f>IF(AI$81="Hydro",VLOOKUP($G88,'Inflated Bid Prices After Tax'!$R$352:$Y$452,2,FALSE),IF(AI$81="Solar",VLOOKUP($G88,'Inflated Bid Prices After Tax'!$R$352:$Y$452,3,FALSE),IF(AI$81="Biomass",VLOOKUP($G88,'Inflated Bid Prices After Tax'!$R$352:$Y$452,4,FALSE),IF(AI$81="Biodiesel",VLOOKUP($G88,'Inflated Bid Prices After Tax'!$R$352:$Y$452,5,FALSE),IF(AI$81="LNG",VLOOKUP($G88,'Inflated Bid Prices After Tax'!$R$352:$Y$452,6,FALSE),IF(AI$81="Bunker",VLOOKUP($G88,'Inflated Bid Prices After Tax'!$R$352:$Y$452,7,FALSE),IF(AI$81="LFO Diesel",VLOOKUP($G88,'Inflated Bid Prices After Tax'!$R$352:$Y$452,8,FALSE),0)))))))</f>
        <v>0</v>
      </c>
      <c r="AK88" s="591">
        <f>IF($G88=0,0,IF(AI$81="Hydro",HLOOKUP(AI$81,'Inflated Bid Prices After Tax'!$B$455:$I$463,5,FALSE),IF(AI$81="Solar",HLOOKUP(AI$81,'Inflated Bid Prices After Tax'!$B$455:$I$463,5,FALSE),IF(AI$81="Biomass",HLOOKUP(AI$81,'Inflated Bid Prices After Tax'!$B$455:$I$463,5,FALSE),IF(AI$81="Biodiesel",HLOOKUP(AI$81,'Inflated Bid Prices After Tax'!$B$455:$I$463,5,FALSE),IF(AI$81="LNG",HLOOKUP(AI$81,'Inflated Bid Prices After Tax'!$B$455:$I$463,5,FALSE),IF(AI$81="Bunker",HLOOKUP(AI$81,'Inflated Bid Prices After Tax'!$B$455:$I$463,5,FALSE),IF(AI$81="LFO Diesel",HLOOKUP(AI$81,'Inflated Bid Prices After Tax'!$B$455:$I$463,5,FALSE),0))))))))</f>
        <v>0</v>
      </c>
      <c r="AL88" s="591">
        <f>IF($G88=0,0,IF(AI$81="Hydro",HLOOKUP(AI$81,'Inflated Bid Prices After Tax'!$B$465:$I$471,3,FALSE),IF(AI$81="Solar",HLOOKUP(AI$81,'Inflated Bid Prices After Tax'!$B$465:$I$471,3,FALSE),IF(AI$81="Biomass",HLOOKUP(AI$81,'Inflated Bid Prices After Tax'!$B$465:$I$471,3,FALSE),IF(AI$81="Biodiesel",HLOOKUP(AI$81,'Inflated Bid Prices After Tax'!$B$465:$I$471,3,FALSE),IF(AI$81="LNG",HLOOKUP(AI$81,'Inflated Bid Prices After Tax'!$B$465:$I$471,3,FALSE),IF(AI$81="Bunker",HLOOKUP(AI$81,'Inflated Bid Prices After Tax'!$B$465:$I$471,3,FALSE),IF(AI$81="LFO Diesel",HLOOKUP(AI$81,'Inflated Bid Prices After Tax'!$B$465:$I$471,3,FALSE),0))))))))</f>
        <v>0</v>
      </c>
      <c r="AM88" s="592">
        <f t="shared" si="50"/>
        <v>0</v>
      </c>
      <c r="AN88" s="139"/>
      <c r="AO88" s="598">
        <f>IF(AO$81="Hydro",VLOOKUP($H88,'Inflated Bid Prices After Tax'!$R$247:$Y$347,2,FALSE),IF(AO$81="Solar",VLOOKUP($H88,'Inflated Bid Prices After Tax'!$R$247:$Y$347,3,FALSE),IF(AO$81="Biomass",VLOOKUP($H88,'Inflated Bid Prices After Tax'!$R$247:$Y$347,4,FALSE),IF(AO$81="Biodiesel",VLOOKUP($H88,'Inflated Bid Prices After Tax'!$R$247:$Y$347,5,FALSE),IF(AO$81="LNG",VLOOKUP($H88,'Inflated Bid Prices After Tax'!$R$247:$Y$347,6,FALSE),IF(AO$81="Bunker",VLOOKUP($H88,'Inflated Bid Prices After Tax'!$R$247:$Y$347,7,FALSE),IF(AO$81="LFO Diesel",VLOOKUP($H88,'Inflated Bid Prices After Tax'!$R$247:$Y$347,8,FALSE),0)))))))</f>
        <v>0</v>
      </c>
      <c r="AP88" s="309">
        <f>IF(AO$81="Hydro",VLOOKUP($H88,'Inflated Bid Prices After Tax'!$R$352:$Y$452,2,FALSE),IF(AO$81="Solar",VLOOKUP($H88,'Inflated Bid Prices After Tax'!$R$352:$Y$452,3,FALSE),IF(AO$81="Biomass",VLOOKUP($H88,'Inflated Bid Prices After Tax'!$R$352:$Y$452,4,FALSE),IF(AO$81="Biodiesel",VLOOKUP($H88,'Inflated Bid Prices After Tax'!$R$352:$Y$452,5,FALSE),IF(AO$81="LNG",VLOOKUP($H88,'Inflated Bid Prices After Tax'!$R$352:$Y$452,6,FALSE),IF(AO$81="Bunker",VLOOKUP($H88,'Inflated Bid Prices After Tax'!$R$352:$Y$452,7,FALSE),IF(AO$81="LFO Diesel",VLOOKUP($H88,'Inflated Bid Prices After Tax'!$R$352:$Y$452,8,FALSE),0)))))))</f>
        <v>0</v>
      </c>
      <c r="AQ88" s="309">
        <f>IF($H88=0,0,IF(AO$81="Hydro",HLOOKUP(AO$81,'Inflated Bid Prices After Tax'!$B$455:$I$463,5,FALSE),IF(AO$81="Solar",HLOOKUP(AO$81,'Inflated Bid Prices After Tax'!$B$455:$I$463,5,FALSE),IF(AO$81="Biomass",HLOOKUP(AO$81,'Inflated Bid Prices After Tax'!$B$455:$I$463,5,FALSE),IF(AO$81="Biodiesel",HLOOKUP(AO$81,'Inflated Bid Prices After Tax'!$B$455:$I$463,5,FALSE),IF(AO$81="LNG",HLOOKUP(AO$81,'Inflated Bid Prices After Tax'!$B$455:$I$463,5,FALSE),IF(AO$81="Bunker",HLOOKUP(AO$81,'Inflated Bid Prices After Tax'!$B$455:$I$463,5,FALSE),IF(AO$81="LFO Diesel",HLOOKUP(AO$81,'Inflated Bid Prices After Tax'!$B$455:$I$463,5,FALSE),0))))))))</f>
        <v>0</v>
      </c>
      <c r="AR88" s="309">
        <f>IF($H88=0,0,IF(AO$81="Hydro",HLOOKUP(AO$81,'Inflated Bid Prices After Tax'!$B$465:$I$471,3,FALSE),IF(AO$81="Solar",HLOOKUP(AO$81,'Inflated Bid Prices After Tax'!$B$465:$I$471,3,FALSE),IF(AO$81="Biomass",HLOOKUP(AO$81,'Inflated Bid Prices After Tax'!$B$465:$I$471,3,FALSE),IF(AO$81="Biodiesel",HLOOKUP(AO$81,'Inflated Bid Prices After Tax'!$B$465:$I$471,3,FALSE),IF(AO$81="LNG",HLOOKUP(AO$81,'Inflated Bid Prices After Tax'!$B$465:$I$471,3,FALSE),IF(AO$81="Bunker",HLOOKUP(AO$81,'Inflated Bid Prices After Tax'!$B$465:$I$471,3,FALSE),IF(AO$81="LFO Diesel",HLOOKUP(AO$81,'Inflated Bid Prices After Tax'!$B$465:$I$471,3,FALSE),0))))))))</f>
        <v>0</v>
      </c>
      <c r="AS88" s="298">
        <f t="shared" si="51"/>
        <v>0</v>
      </c>
      <c r="AT88" s="139"/>
      <c r="AU88" s="606">
        <f>IF(AU$81="Hydro",VLOOKUP($I88,'Inflated Bid Prices After Tax'!$R$247:$Y$347,2,FALSE),IF(AU$81="Solar",VLOOKUP($I88,'Inflated Bid Prices After Tax'!$R$247:$Y$347,3,FALSE),IF(AU$81="Biomass",VLOOKUP($I88,'Inflated Bid Prices After Tax'!$R$247:$Y$347,4,FALSE),IF(AU$81="Biodiesel",VLOOKUP($I88,'Inflated Bid Prices After Tax'!$R$247:$Y$347,5,FALSE),IF(AU$81="LNG",VLOOKUP($I88,'Inflated Bid Prices After Tax'!$R$247:$Y$347,6,FALSE),IF(AU$81="Bunker",VLOOKUP($I88,'Inflated Bid Prices After Tax'!$R$247:$Y$347,7,FALSE),IF(AU$81="LFO Diesel",VLOOKUP($I88,'Inflated Bid Prices After Tax'!$R$247:$Y$347,8,FALSE),0)))))))</f>
        <v>0</v>
      </c>
      <c r="AV88" s="607">
        <f>IF(AU$81="Hydro",VLOOKUP($I88,'Inflated Bid Prices After Tax'!$R$352:$Y$452,2,FALSE),IF(AU$81="Solar",VLOOKUP($I88,'Inflated Bid Prices After Tax'!$R$352:$Y$452,3,FALSE),IF(AU$81="Biomass",VLOOKUP($I88,'Inflated Bid Prices After Tax'!$R$352:$Y$452,4,FALSE),IF(AU$81="Biodiesel",VLOOKUP($I88,'Inflated Bid Prices After Tax'!$R$352:$Y$452,5,FALSE),IF(AU$81="LNG",VLOOKUP($I88,'Inflated Bid Prices After Tax'!$R$352:$Y$452,6,FALSE),IF(AU$81="Bunker",VLOOKUP($I88,'Inflated Bid Prices After Tax'!$R$352:$Y$452,7,FALSE),IF(AU$81="LFO Diesel",VLOOKUP($I88,'Inflated Bid Prices After Tax'!$R$352:$Y$452,8,FALSE),0)))))))</f>
        <v>0</v>
      </c>
      <c r="AW88" s="607">
        <f>IF($I88=0,0,IF(AU$81="Hydro",HLOOKUP(AU$81,'Inflated Bid Prices After Tax'!$B$455:$I$463,5,FALSE),IF(AU$81="Solar",HLOOKUP(AU$81,'Inflated Bid Prices After Tax'!$B$455:$I$463,5,FALSE),IF(AU$81="Biomass",HLOOKUP(AU$81,'Inflated Bid Prices After Tax'!$B$455:$I$463,5,FALSE),IF(AU$81="Biodiesel",HLOOKUP(AU$81,'Inflated Bid Prices After Tax'!$B$455:$I$463,5,FALSE),IF(AU$81="LNG",HLOOKUP(AU$81,'Inflated Bid Prices After Tax'!$B$455:$I$463,5,FALSE),IF(AU$81="Bunker",HLOOKUP(AU$81,'Inflated Bid Prices After Tax'!$B$455:$I$463,5,FALSE),IF(AU$81="LFO Diesel",HLOOKUP(AU$81,'Inflated Bid Prices After Tax'!$B$455:$I$463,5,FALSE),0))))))))</f>
        <v>0</v>
      </c>
      <c r="AX88" s="607">
        <f>IF($I88=0,0,IF(AU$81="Hydro",HLOOKUP(AU$81,'Inflated Bid Prices After Tax'!$B$465:$I$471,3,FALSE),IF(AU$81="Solar",HLOOKUP(AU$81,'Inflated Bid Prices After Tax'!$B$465:$I$471,3,FALSE),IF(AU$81="Biomass",HLOOKUP(AU$81,'Inflated Bid Prices After Tax'!$B$465:$I$471,3,FALSE),IF(AU$81="Biodiesel",HLOOKUP(AU$81,'Inflated Bid Prices After Tax'!$B$465:$I$471,3,FALSE),IF(AU$81="LNG",HLOOKUP(AU$81,'Inflated Bid Prices After Tax'!$B$465:$I$471,3,FALSE),IF(AU$81="Bunker",HLOOKUP(AU$81,'Inflated Bid Prices After Tax'!$B$465:$I$471,3,FALSE),IF(AU$81="LFO Diesel",HLOOKUP(AU$81,'Inflated Bid Prices After Tax'!$B$465:$I$471,3,FALSE),0))))))))</f>
        <v>0</v>
      </c>
      <c r="AY88" s="608">
        <f t="shared" si="52"/>
        <v>0</v>
      </c>
      <c r="AZ88" s="139"/>
      <c r="BA88" s="106"/>
      <c r="BB88" s="648" t="s">
        <v>41</v>
      </c>
      <c r="BC88" s="649">
        <f>IF(C88=0,O88,O88*'Available Energy and Dispatch'!N110*1000)</f>
        <v>0</v>
      </c>
      <c r="BD88" s="649">
        <f>IF(D88=0,U88,U88*'Available Energy and Dispatch'!O110*1000)</f>
        <v>0</v>
      </c>
      <c r="BE88" s="649">
        <f>IF(E88=0,AA88,AA88*'Available Energy and Dispatch'!P110*1000)</f>
        <v>0</v>
      </c>
      <c r="BF88" s="649">
        <f>IF(F88=0,AG88,AG88*'Available Energy and Dispatch'!Q110*1000)</f>
        <v>0</v>
      </c>
      <c r="BG88" s="649">
        <f>IF(G88=0,AM88,AM88*'Available Energy and Dispatch'!R110*1000)</f>
        <v>0</v>
      </c>
      <c r="BH88" s="649">
        <f>IF(H88=0,AS88,AS88*'Available Energy and Dispatch'!S110*1000)</f>
        <v>0</v>
      </c>
      <c r="BI88" s="649">
        <f>IF(I88=0,AY88,AY88*'Available Energy and Dispatch'!T110*1000)</f>
        <v>0</v>
      </c>
      <c r="BJ88" s="662">
        <f t="shared" si="53"/>
        <v>0</v>
      </c>
      <c r="BK88" s="655"/>
    </row>
    <row r="89" spans="2:63" x14ac:dyDescent="0.25">
      <c r="B89" s="801" t="s">
        <v>42</v>
      </c>
      <c r="C89" s="124">
        <f>ROUND(IFERROR(('Available Energy and Dispatch'!N111/((IF(C$82="Solar",(SUMIFS('Dependable Capacity'!$F$64:$F$69,'Dependable Capacity'!$C$64:$C$69,$B$84)*'Available Energy and Dispatch'!$C111),HLOOKUP(C$82,'Dependable Capacity'!$I$58:$P$64,3,FALSE)*'Available Energy and Dispatch'!$C111))))/C$83,0),2)</f>
        <v>0</v>
      </c>
      <c r="D89" s="124">
        <f>ROUND(IFERROR(('Available Energy and Dispatch'!O111/((IF(D$82="Solar",(SUMIFS('Dependable Capacity'!$F$64:$F$69,'Dependable Capacity'!$C$64:$C$69,$B$84)*'Available Energy and Dispatch'!$C111),HLOOKUP(D$82,'Dependable Capacity'!$I$58:$P$64,3,FALSE)*'Available Energy and Dispatch'!$C111))))/D$83,0),2)</f>
        <v>0</v>
      </c>
      <c r="E89" s="124">
        <f>ROUND(IFERROR(('Available Energy and Dispatch'!P111/((IF(E$82="Solar",(SUMIFS('Dependable Capacity'!$F$64:$F$69,'Dependable Capacity'!$C$64:$C$69,$B$84)*'Available Energy and Dispatch'!$C111),HLOOKUP(E$82,'Dependable Capacity'!$I$58:$P$64,3,FALSE)*'Available Energy and Dispatch'!$C111))))/E$83,0),2)</f>
        <v>0</v>
      </c>
      <c r="F89" s="124">
        <f>ROUND(IFERROR(('Available Energy and Dispatch'!Q111/((IF(F$82="Solar",(SUMIFS('Dependable Capacity'!$F$64:$F$69,'Dependable Capacity'!$C$64:$C$69,$B$84)*'Available Energy and Dispatch'!$C111),HLOOKUP(F$82,'Dependable Capacity'!$I$58:$P$64,3,FALSE)*'Available Energy and Dispatch'!$C111))))/F$83,0),2)</f>
        <v>0</v>
      </c>
      <c r="G89" s="124">
        <f>ROUND(IFERROR(('Available Energy and Dispatch'!R111/((IF(G$82="Solar",(SUMIFS('Dependable Capacity'!$F$64:$F$69,'Dependable Capacity'!$C$64:$C$69,$B$84)*'Available Energy and Dispatch'!$C111),HLOOKUP(G$82,'Dependable Capacity'!$I$58:$P$64,3,FALSE)*'Available Energy and Dispatch'!$C111))))/G$83,0),2)</f>
        <v>0</v>
      </c>
      <c r="H89" s="124">
        <f>ROUND(IFERROR(('Available Energy and Dispatch'!S111/((IF(H$82="Solar",(SUMIFS('Dependable Capacity'!$F$64:$F$69,'Dependable Capacity'!$C$64:$C$69,$B$84)*'Available Energy and Dispatch'!$C111),HLOOKUP(H$82,'Dependable Capacity'!$I$58:$P$64,3,FALSE)*'Available Energy and Dispatch'!$C111))))/H$83,0),2)</f>
        <v>0</v>
      </c>
      <c r="I89" s="124">
        <f>ROUND(IFERROR(('Available Energy and Dispatch'!T111/((IF(I$82="Solar",(SUMIFS('Dependable Capacity'!$F$64:$F$69,'Dependable Capacity'!$C$64:$C$69,$B$84)*'Available Energy and Dispatch'!$C111),HLOOKUP(I$82,'Dependable Capacity'!$I$58:$P$64,3,FALSE)*'Available Energy and Dispatch'!$C111))))/I$83,0),2)</f>
        <v>0</v>
      </c>
      <c r="J89" s="106"/>
      <c r="K89" s="542">
        <f>IF(K$81="Hydro",VLOOKUP($C89,'Inflated Bid Prices After Tax'!$R$247:$Y$347,2,FALSE),IF(K$81="Solar",VLOOKUP($C89,'Inflated Bid Prices After Tax'!$R$247:$Y$347,3,FALSE),IF(K$81="Biomass",VLOOKUP($C89,'Inflated Bid Prices After Tax'!$R$247:$Y$347,4,FALSE),IF(K$81="Biodiesel",VLOOKUP($C89,'Inflated Bid Prices After Tax'!$R$247:$Y$347,5,FALSE),IF(K$81="LNG",VLOOKUP($C89,'Inflated Bid Prices After Tax'!$R$247:$Y$347,6,FALSE),IF(K$81="Bunker",VLOOKUP($C89,'Inflated Bid Prices After Tax'!$R$247:$Y$347,7,FALSE),IF(K$81="LFO Diesel",VLOOKUP($C89,'Inflated Bid Prices After Tax'!$R$247:$Y$347,8,FALSE),0)))))))</f>
        <v>0</v>
      </c>
      <c r="L89" s="543">
        <f>IF(K$81="Hydro",VLOOKUP($C89,'Inflated Bid Prices After Tax'!$R$352:$Y$452,2,FALSE),IF(K$81="Solar",VLOOKUP($C89,'Inflated Bid Prices After Tax'!$R$352:$Y$452,3,FALSE),IF(K$81="Biomass",VLOOKUP($C89,'Inflated Bid Prices After Tax'!$R$352:$Y$452,4,FALSE),IF(K$81="Biodiesel",VLOOKUP($C89,'Inflated Bid Prices After Tax'!$R$352:$Y$452,5,FALSE),IF(K$81="LNG",VLOOKUP($C89,'Inflated Bid Prices After Tax'!$R$352:$Y$452,6,FALSE),IF(K$81="Bunker",VLOOKUP($C89,'Inflated Bid Prices After Tax'!$R$352:$Y$452,7,FALSE),IF(K$81="LFO Diesel",VLOOKUP($C89,'Inflated Bid Prices After Tax'!$R$352:$Y$452,8,FALSE),0)))))))</f>
        <v>0</v>
      </c>
      <c r="M89" s="543">
        <f>IF($C89=0,0,IF(K$81="Hydro",HLOOKUP(K$81,'Inflated Bid Prices After Tax'!$B$455:$I$463,5,FALSE),IF(K$81="Solar",HLOOKUP(K$81,'Inflated Bid Prices After Tax'!$B$455:$I$463,5,FALSE),IF(K$81="Biomass",HLOOKUP(K$81,'Inflated Bid Prices After Tax'!$B$455:$I$463,5,FALSE),IF(K$81="Biodiesel",HLOOKUP(K$81,'Inflated Bid Prices After Tax'!$B$455:$I$463,5,FALSE),IF(K$81="LNG",HLOOKUP(K$81,'Inflated Bid Prices After Tax'!$B$455:$I$463,5,FALSE),IF(K$81="Bunker",HLOOKUP(K$81,'Inflated Bid Prices After Tax'!$B$455:$I$463,5,FALSE),IF(K$81="LFO Diesel",HLOOKUP(K$81,'Inflated Bid Prices After Tax'!$B$455:$I$463,5,FALSE),0))))))))</f>
        <v>0</v>
      </c>
      <c r="N89" s="543">
        <f>IF($C89=0,0,IF(K$81="Hydro",HLOOKUP(K$81,'Inflated Bid Prices After Tax'!$B$465:$I$471,3,FALSE),IF(K$81="Solar",HLOOKUP(K$81,'Inflated Bid Prices After Tax'!$B$465:$I$471,3,FALSE),IF(K$81="Biomass",HLOOKUP(K$81,'Inflated Bid Prices After Tax'!$B$465:$I$471,3,FALSE),IF(K$81="Biodiesel",HLOOKUP(K$81,'Inflated Bid Prices After Tax'!$B$465:$I$471,3,FALSE),IF(K$81="LNG",HLOOKUP(K$81,'Inflated Bid Prices After Tax'!$B$465:$I$471,3,FALSE),IF(K$81="Bunker",HLOOKUP(K$81,'Inflated Bid Prices After Tax'!$B$465:$I$471,3,FALSE),IF(K$81="LFO Diesel",HLOOKUP(K$81,'Inflated Bid Prices After Tax'!$B$465:$I$471,3,FALSE),0))))))))</f>
        <v>0</v>
      </c>
      <c r="O89" s="544">
        <f t="shared" si="46"/>
        <v>0</v>
      </c>
      <c r="P89" s="139"/>
      <c r="Q89" s="554">
        <f>IF(Q$81="Hydro",VLOOKUP($D89,'Inflated Bid Prices After Tax'!$R$247:$Y$347,2,FALSE),IF(Q$81="Solar",VLOOKUP($D89,'Inflated Bid Prices After Tax'!$R$247:$Y$347,3,FALSE),IF(Q$81="Biomass",VLOOKUP($D89,'Inflated Bid Prices After Tax'!$R$247:$Y$347,4,FALSE),IF(Q$81="Biodiesel",VLOOKUP($D89,'Inflated Bid Prices After Tax'!$R$247:$Y$347,5,FALSE),IF(Q$81="LNG",VLOOKUP($D89,'Inflated Bid Prices After Tax'!$R$247:$Y$347,6,FALSE),IF(Q$81="Bunker",VLOOKUP($D89,'Inflated Bid Prices After Tax'!$R$247:$Y$347,7,FALSE),IF(Q$81="LFO Diesel",VLOOKUP($D89,'Inflated Bid Prices After Tax'!$R$247:$Y$347,8,FALSE),0)))))))</f>
        <v>0</v>
      </c>
      <c r="R89" s="555">
        <f>IF(Q$81="Hydro",VLOOKUP($D89,'Inflated Bid Prices After Tax'!$R$352:$Y$452,2,FALSE),IF(Q$81="Solar",VLOOKUP($D89,'Inflated Bid Prices After Tax'!$R$352:$Y$452,3,FALSE),IF(Q$81="Biomass",VLOOKUP($D89,'Inflated Bid Prices After Tax'!$R$352:$Y$452,4,FALSE),IF(Q$81="Biodiesel",VLOOKUP($D89,'Inflated Bid Prices After Tax'!$R$352:$Y$452,5,FALSE),IF(Q$81="LNG",VLOOKUP($D89,'Inflated Bid Prices After Tax'!$R$352:$Y$452,6,FALSE),IF(Q$81="Bunker",VLOOKUP($D89,'Inflated Bid Prices After Tax'!$R$352:$Y$452,7,FALSE),IF(Q$81="LFO Diesel",VLOOKUP($D89,'Inflated Bid Prices After Tax'!$R$352:$Y$452,8,FALSE),0)))))))</f>
        <v>0</v>
      </c>
      <c r="S89" s="555">
        <f>IF($D89=0,0,IF(Q$81="Hydro",HLOOKUP(Q$81,'Inflated Bid Prices After Tax'!$B$455:$I$463,5,FALSE),IF(Q$81="Solar",HLOOKUP(Q$81,'Inflated Bid Prices After Tax'!$B$455:$I$463,5,FALSE),IF(Q$81="Biomass",HLOOKUP(Q$81,'Inflated Bid Prices After Tax'!$B$455:$I$463,5,FALSE),IF(Q$81="Biodiesel",HLOOKUP(Q$81,'Inflated Bid Prices After Tax'!$B$455:$I$463,5,FALSE),IF(Q$81="LNG",HLOOKUP(Q$81,'Inflated Bid Prices After Tax'!$B$455:$I$463,5,FALSE),IF(Q$81="Bunker",HLOOKUP(Q$81,'Inflated Bid Prices After Tax'!$B$455:$I$463,5,FALSE),IF(Q$81="LFO Diesel",HLOOKUP(Q$81,'Inflated Bid Prices After Tax'!$B$455:$I$463,5,FALSE),0))))))))</f>
        <v>0</v>
      </c>
      <c r="T89" s="555">
        <f>IF($D89=0,0,IF(Q$81="Hydro",HLOOKUP(Q$81,'Inflated Bid Prices After Tax'!$B$465:$I$471,3,FALSE),IF(Q$81="Solar",HLOOKUP(Q$81,'Inflated Bid Prices After Tax'!$B$465:$I$471,3,FALSE),IF(Q$81="Biomass",HLOOKUP(Q$81,'Inflated Bid Prices After Tax'!$B$465:$I$471,3,FALSE),IF(Q$81="Biodiesel",HLOOKUP(Q$81,'Inflated Bid Prices After Tax'!$B$465:$I$471,3,FALSE),IF(Q$81="LNG",HLOOKUP(Q$81,'Inflated Bid Prices After Tax'!$B$465:$I$471,3,FALSE),IF(Q$81="Bunker",HLOOKUP(Q$81,'Inflated Bid Prices After Tax'!$B$465:$I$471,3,FALSE),IF(Q$81="LFO Diesel",HLOOKUP(Q$81,'Inflated Bid Prices After Tax'!$B$465:$I$471,3,FALSE),0))))))))</f>
        <v>0</v>
      </c>
      <c r="U89" s="556">
        <f t="shared" si="47"/>
        <v>0</v>
      </c>
      <c r="V89" s="139"/>
      <c r="W89" s="566">
        <f>IF(W$81="Hydro",VLOOKUP($E89,'Inflated Bid Prices After Tax'!$R$247:$Y$347,2,FALSE),IF(W$81="Solar",VLOOKUP($E89,'Inflated Bid Prices After Tax'!$R$247:$Y$347,3,FALSE),IF(W$81="Biomass",VLOOKUP($E89,'Inflated Bid Prices After Tax'!$R$247:$Y$347,4,FALSE),IF(W$81="Biodiesel",VLOOKUP($E89,'Inflated Bid Prices After Tax'!$R$247:$Y$347,5,FALSE),IF(W$81="LNG",VLOOKUP($E89,'Inflated Bid Prices After Tax'!$R$247:$Y$347,6,FALSE),IF(W$81="Bunker",VLOOKUP($E89,'Inflated Bid Prices After Tax'!$R$247:$Y$347,7,FALSE),IF(W$81="LFO Diesel",VLOOKUP($E89,'Inflated Bid Prices After Tax'!$R$247:$Y$347,8,FALSE),0)))))))</f>
        <v>0</v>
      </c>
      <c r="X89" s="567">
        <f>IF(W$81="Hydro",VLOOKUP($E89,'Inflated Bid Prices After Tax'!$R$352:$Y$452,2,FALSE),IF(W$81="Solar",VLOOKUP($E89,'Inflated Bid Prices After Tax'!$R$352:$Y$452,3,FALSE),IF(W$81="Biomass",VLOOKUP($E89,'Inflated Bid Prices After Tax'!$R$352:$Y$452,4,FALSE),IF(W$81="Biodiesel",VLOOKUP($E89,'Inflated Bid Prices After Tax'!$R$352:$Y$452,5,FALSE),IF(W$81="LNG",VLOOKUP($E89,'Inflated Bid Prices After Tax'!$R$352:$Y$452,6,FALSE),IF(W$81="Bunker",VLOOKUP($E89,'Inflated Bid Prices After Tax'!$R$352:$Y$452,7,FALSE),IF(W$81="LFO Diesel",VLOOKUP($E89,'Inflated Bid Prices After Tax'!$R$352:$Y$452,8,FALSE),0)))))))</f>
        <v>0</v>
      </c>
      <c r="Y89" s="567">
        <f>IF($E89=0,0,IF(W$81="Hydro",HLOOKUP(W$81,'Inflated Bid Prices After Tax'!$B$455:$I$463,5,FALSE),IF(W$81="Solar",HLOOKUP(W$81,'Inflated Bid Prices After Tax'!$B$455:$I$463,5,FALSE),IF(W$81="Biomass",HLOOKUP(W$81,'Inflated Bid Prices After Tax'!$B$455:$I$463,5,FALSE),IF(W$81="Biodiesel",HLOOKUP(W$81,'Inflated Bid Prices After Tax'!$B$455:$I$463,5,FALSE),IF(W$81="LNG",HLOOKUP(W$81,'Inflated Bid Prices After Tax'!$B$455:$I$463,5,FALSE),IF(W$81="Bunker",HLOOKUP(W$81,'Inflated Bid Prices After Tax'!$B$455:$I$463,5,FALSE),IF(W$81="LFO Diesel",HLOOKUP(W$81,'Inflated Bid Prices After Tax'!$B$455:$I$463,5,FALSE),0))))))))</f>
        <v>0</v>
      </c>
      <c r="Z89" s="567">
        <f>IF($E89=0,0,IF(W$81="Hydro",HLOOKUP(W$81,'Inflated Bid Prices After Tax'!$B$465:$I$471,3,FALSE),IF(W$81="Solar",HLOOKUP(W$81,'Inflated Bid Prices After Tax'!$B$465:$I$471,3,FALSE),IF(W$81="Biomass",HLOOKUP(W$81,'Inflated Bid Prices After Tax'!$B$465:$I$471,3,FALSE),IF(W$81="Biodiesel",HLOOKUP(W$81,'Inflated Bid Prices After Tax'!$B$465:$I$471,3,FALSE),IF(W$81="LNG",HLOOKUP(W$81,'Inflated Bid Prices After Tax'!$B$465:$I$471,3,FALSE),IF(W$81="Bunker",HLOOKUP(W$81,'Inflated Bid Prices After Tax'!$B$465:$I$471,3,FALSE),IF(W$81="LFO Diesel",HLOOKUP(W$81,'Inflated Bid Prices After Tax'!$B$465:$I$471,3,FALSE),0))))))))</f>
        <v>0</v>
      </c>
      <c r="AA89" s="568">
        <f t="shared" si="48"/>
        <v>0</v>
      </c>
      <c r="AB89" s="139"/>
      <c r="AC89" s="578">
        <f>IF(AC$81="Hydro",VLOOKUP($F89,'Inflated Bid Prices After Tax'!$R$247:$Y$347,2,FALSE),IF(AC$81="Solar",VLOOKUP($F89,'Inflated Bid Prices After Tax'!$R$247:$Y$347,3,FALSE),IF(AC$81="Biomass",VLOOKUP($F89,'Inflated Bid Prices After Tax'!$R$247:$Y$347,4,FALSE),IF(AC$81="Biodiesel",VLOOKUP($F89,'Inflated Bid Prices After Tax'!$R$247:$Y$347,5,FALSE),IF(AC$81="LNG",VLOOKUP($F89,'Inflated Bid Prices After Tax'!$R$247:$Y$347,6,FALSE),IF(AC$81="Bunker",VLOOKUP($F89,'Inflated Bid Prices After Tax'!$R$247:$Y$347,7,FALSE),IF(AC$81="LFO Diesel",VLOOKUP($F89,'Inflated Bid Prices After Tax'!$R$247:$Y$347,8,FALSE),0)))))))</f>
        <v>0</v>
      </c>
      <c r="AD89" s="579">
        <f>IF(AC$81="Hydro",VLOOKUP($F89,'Inflated Bid Prices After Tax'!$R$352:$Y$452,2,FALSE),IF(AC$81="Solar",VLOOKUP($F89,'Inflated Bid Prices After Tax'!$R$352:$Y$452,3,FALSE),IF(AC$81="Biomass",VLOOKUP($F89,'Inflated Bid Prices After Tax'!$R$352:$Y$452,4,FALSE),IF(AC$81="Biodiesel",VLOOKUP($F89,'Inflated Bid Prices After Tax'!$R$352:$Y$452,5,FALSE),IF(AC$81="LNG",VLOOKUP($F89,'Inflated Bid Prices After Tax'!$R$352:$Y$452,6,FALSE),IF(AC$81="Bunker",VLOOKUP($F89,'Inflated Bid Prices After Tax'!$R$352:$Y$452,7,FALSE),IF(AC$81="LFO Diesel",VLOOKUP($F89,'Inflated Bid Prices After Tax'!$R$352:$Y$452,8,FALSE),0)))))))</f>
        <v>0</v>
      </c>
      <c r="AE89" s="579">
        <f>IF($F89=0,0,IF(AC$81="Hydro",HLOOKUP(AC$81,'Inflated Bid Prices After Tax'!$B$455:$I$463,5,FALSE),IF(AC$81="Solar",HLOOKUP(AC$81,'Inflated Bid Prices After Tax'!$B$455:$I$463,5,FALSE),IF(AC$81="Biomass",HLOOKUP(AC$81,'Inflated Bid Prices After Tax'!$B$455:$I$463,5,FALSE),IF(AC$81="Biodiesel",HLOOKUP(AC$81,'Inflated Bid Prices After Tax'!$B$455:$I$463,5,FALSE),IF(AC$81="LNG",HLOOKUP(AC$81,'Inflated Bid Prices After Tax'!$B$455:$I$463,5,FALSE),IF(AC$81="Bunker",HLOOKUP(AC$81,'Inflated Bid Prices After Tax'!$B$455:$I$463,5,FALSE),IF(AC$81="LFO Diesel",HLOOKUP(AC$81,'Inflated Bid Prices After Tax'!$B$455:$I$463,5,FALSE),0))))))))</f>
        <v>0</v>
      </c>
      <c r="AF89" s="579">
        <f>IF($F89=0,0,IF(AC$81="Hydro",HLOOKUP(AC$81,'Inflated Bid Prices After Tax'!$B$465:$I$471,3,FALSE),IF(AC$81="Solar",HLOOKUP(AC$81,'Inflated Bid Prices After Tax'!$B$465:$I$471,3,FALSE),IF(AC$81="Biomass",HLOOKUP(AC$81,'Inflated Bid Prices After Tax'!$B$465:$I$471,3,FALSE),IF(AC$81="Biodiesel",HLOOKUP(AC$81,'Inflated Bid Prices After Tax'!$B$465:$I$471,3,FALSE),IF(AC$81="LNG",HLOOKUP(AC$81,'Inflated Bid Prices After Tax'!$B$465:$I$471,3,FALSE),IF(AC$81="Bunker",HLOOKUP(AC$81,'Inflated Bid Prices After Tax'!$B$465:$I$471,3,FALSE),IF(AC$81="LFO Diesel",HLOOKUP(AC$81,'Inflated Bid Prices After Tax'!$B$465:$I$471,3,FALSE),0))))))))</f>
        <v>0</v>
      </c>
      <c r="AG89" s="580">
        <f t="shared" si="49"/>
        <v>0</v>
      </c>
      <c r="AH89" s="139"/>
      <c r="AI89" s="590">
        <f>IF(AI$81="Hydro",VLOOKUP($G89,'Inflated Bid Prices After Tax'!$R$247:$Y$347,2,FALSE),IF(AI$81="Solar",VLOOKUP($G89,'Inflated Bid Prices After Tax'!$R$247:$Y$347,3,FALSE),IF(AI$81="Biomass",VLOOKUP($G89,'Inflated Bid Prices After Tax'!$R$247:$Y$347,4,FALSE),IF(AI$81="Biodiesel",VLOOKUP($G89,'Inflated Bid Prices After Tax'!$R$247:$Y$347,5,FALSE),IF(AI$81="LNG",VLOOKUP($G89,'Inflated Bid Prices After Tax'!$R$247:$Y$347,6,FALSE),IF(AI$81="Bunker",VLOOKUP($G89,'Inflated Bid Prices After Tax'!$R$247:$Y$347,7,FALSE),IF(AI$81="LFO Diesel",VLOOKUP($G89,'Inflated Bid Prices After Tax'!$R$247:$Y$347,8,FALSE),0)))))))</f>
        <v>0</v>
      </c>
      <c r="AJ89" s="591">
        <f>IF(AI$81="Hydro",VLOOKUP($G89,'Inflated Bid Prices After Tax'!$R$352:$Y$452,2,FALSE),IF(AI$81="Solar",VLOOKUP($G89,'Inflated Bid Prices After Tax'!$R$352:$Y$452,3,FALSE),IF(AI$81="Biomass",VLOOKUP($G89,'Inflated Bid Prices After Tax'!$R$352:$Y$452,4,FALSE),IF(AI$81="Biodiesel",VLOOKUP($G89,'Inflated Bid Prices After Tax'!$R$352:$Y$452,5,FALSE),IF(AI$81="LNG",VLOOKUP($G89,'Inflated Bid Prices After Tax'!$R$352:$Y$452,6,FALSE),IF(AI$81="Bunker",VLOOKUP($G89,'Inflated Bid Prices After Tax'!$R$352:$Y$452,7,FALSE),IF(AI$81="LFO Diesel",VLOOKUP($G89,'Inflated Bid Prices After Tax'!$R$352:$Y$452,8,FALSE),0)))))))</f>
        <v>0</v>
      </c>
      <c r="AK89" s="591">
        <f>IF($G89=0,0,IF(AI$81="Hydro",HLOOKUP(AI$81,'Inflated Bid Prices After Tax'!$B$455:$I$463,5,FALSE),IF(AI$81="Solar",HLOOKUP(AI$81,'Inflated Bid Prices After Tax'!$B$455:$I$463,5,FALSE),IF(AI$81="Biomass",HLOOKUP(AI$81,'Inflated Bid Prices After Tax'!$B$455:$I$463,5,FALSE),IF(AI$81="Biodiesel",HLOOKUP(AI$81,'Inflated Bid Prices After Tax'!$B$455:$I$463,5,FALSE),IF(AI$81="LNG",HLOOKUP(AI$81,'Inflated Bid Prices After Tax'!$B$455:$I$463,5,FALSE),IF(AI$81="Bunker",HLOOKUP(AI$81,'Inflated Bid Prices After Tax'!$B$455:$I$463,5,FALSE),IF(AI$81="LFO Diesel",HLOOKUP(AI$81,'Inflated Bid Prices After Tax'!$B$455:$I$463,5,FALSE),0))))))))</f>
        <v>0</v>
      </c>
      <c r="AL89" s="591">
        <f>IF($G89=0,0,IF(AI$81="Hydro",HLOOKUP(AI$81,'Inflated Bid Prices After Tax'!$B$465:$I$471,3,FALSE),IF(AI$81="Solar",HLOOKUP(AI$81,'Inflated Bid Prices After Tax'!$B$465:$I$471,3,FALSE),IF(AI$81="Biomass",HLOOKUP(AI$81,'Inflated Bid Prices After Tax'!$B$465:$I$471,3,FALSE),IF(AI$81="Biodiesel",HLOOKUP(AI$81,'Inflated Bid Prices After Tax'!$B$465:$I$471,3,FALSE),IF(AI$81="LNG",HLOOKUP(AI$81,'Inflated Bid Prices After Tax'!$B$465:$I$471,3,FALSE),IF(AI$81="Bunker",HLOOKUP(AI$81,'Inflated Bid Prices After Tax'!$B$465:$I$471,3,FALSE),IF(AI$81="LFO Diesel",HLOOKUP(AI$81,'Inflated Bid Prices After Tax'!$B$465:$I$471,3,FALSE),0))))))))</f>
        <v>0</v>
      </c>
      <c r="AM89" s="592">
        <f t="shared" si="50"/>
        <v>0</v>
      </c>
      <c r="AN89" s="139"/>
      <c r="AO89" s="598">
        <f>IF(AO$81="Hydro",VLOOKUP($H89,'Inflated Bid Prices After Tax'!$R$247:$Y$347,2,FALSE),IF(AO$81="Solar",VLOOKUP($H89,'Inflated Bid Prices After Tax'!$R$247:$Y$347,3,FALSE),IF(AO$81="Biomass",VLOOKUP($H89,'Inflated Bid Prices After Tax'!$R$247:$Y$347,4,FALSE),IF(AO$81="Biodiesel",VLOOKUP($H89,'Inflated Bid Prices After Tax'!$R$247:$Y$347,5,FALSE),IF(AO$81="LNG",VLOOKUP($H89,'Inflated Bid Prices After Tax'!$R$247:$Y$347,6,FALSE),IF(AO$81="Bunker",VLOOKUP($H89,'Inflated Bid Prices After Tax'!$R$247:$Y$347,7,FALSE),IF(AO$81="LFO Diesel",VLOOKUP($H89,'Inflated Bid Prices After Tax'!$R$247:$Y$347,8,FALSE),0)))))))</f>
        <v>0</v>
      </c>
      <c r="AP89" s="309">
        <f>IF(AO$81="Hydro",VLOOKUP($H89,'Inflated Bid Prices After Tax'!$R$352:$Y$452,2,FALSE),IF(AO$81="Solar",VLOOKUP($H89,'Inflated Bid Prices After Tax'!$R$352:$Y$452,3,FALSE),IF(AO$81="Biomass",VLOOKUP($H89,'Inflated Bid Prices After Tax'!$R$352:$Y$452,4,FALSE),IF(AO$81="Biodiesel",VLOOKUP($H89,'Inflated Bid Prices After Tax'!$R$352:$Y$452,5,FALSE),IF(AO$81="LNG",VLOOKUP($H89,'Inflated Bid Prices After Tax'!$R$352:$Y$452,6,FALSE),IF(AO$81="Bunker",VLOOKUP($H89,'Inflated Bid Prices After Tax'!$R$352:$Y$452,7,FALSE),IF(AO$81="LFO Diesel",VLOOKUP($H89,'Inflated Bid Prices After Tax'!$R$352:$Y$452,8,FALSE),0)))))))</f>
        <v>0</v>
      </c>
      <c r="AQ89" s="309">
        <f>IF($H89=0,0,IF(AO$81="Hydro",HLOOKUP(AO$81,'Inflated Bid Prices After Tax'!$B$455:$I$463,5,FALSE),IF(AO$81="Solar",HLOOKUP(AO$81,'Inflated Bid Prices After Tax'!$B$455:$I$463,5,FALSE),IF(AO$81="Biomass",HLOOKUP(AO$81,'Inflated Bid Prices After Tax'!$B$455:$I$463,5,FALSE),IF(AO$81="Biodiesel",HLOOKUP(AO$81,'Inflated Bid Prices After Tax'!$B$455:$I$463,5,FALSE),IF(AO$81="LNG",HLOOKUP(AO$81,'Inflated Bid Prices After Tax'!$B$455:$I$463,5,FALSE),IF(AO$81="Bunker",HLOOKUP(AO$81,'Inflated Bid Prices After Tax'!$B$455:$I$463,5,FALSE),IF(AO$81="LFO Diesel",HLOOKUP(AO$81,'Inflated Bid Prices After Tax'!$B$455:$I$463,5,FALSE),0))))))))</f>
        <v>0</v>
      </c>
      <c r="AR89" s="309">
        <f>IF($H89=0,0,IF(AO$81="Hydro",HLOOKUP(AO$81,'Inflated Bid Prices After Tax'!$B$465:$I$471,3,FALSE),IF(AO$81="Solar",HLOOKUP(AO$81,'Inflated Bid Prices After Tax'!$B$465:$I$471,3,FALSE),IF(AO$81="Biomass",HLOOKUP(AO$81,'Inflated Bid Prices After Tax'!$B$465:$I$471,3,FALSE),IF(AO$81="Biodiesel",HLOOKUP(AO$81,'Inflated Bid Prices After Tax'!$B$465:$I$471,3,FALSE),IF(AO$81="LNG",HLOOKUP(AO$81,'Inflated Bid Prices After Tax'!$B$465:$I$471,3,FALSE),IF(AO$81="Bunker",HLOOKUP(AO$81,'Inflated Bid Prices After Tax'!$B$465:$I$471,3,FALSE),IF(AO$81="LFO Diesel",HLOOKUP(AO$81,'Inflated Bid Prices After Tax'!$B$465:$I$471,3,FALSE),0))))))))</f>
        <v>0</v>
      </c>
      <c r="AS89" s="298">
        <f t="shared" si="51"/>
        <v>0</v>
      </c>
      <c r="AT89" s="139"/>
      <c r="AU89" s="606">
        <f>IF(AU$81="Hydro",VLOOKUP($I89,'Inflated Bid Prices After Tax'!$R$247:$Y$347,2,FALSE),IF(AU$81="Solar",VLOOKUP($I89,'Inflated Bid Prices After Tax'!$R$247:$Y$347,3,FALSE),IF(AU$81="Biomass",VLOOKUP($I89,'Inflated Bid Prices After Tax'!$R$247:$Y$347,4,FALSE),IF(AU$81="Biodiesel",VLOOKUP($I89,'Inflated Bid Prices After Tax'!$R$247:$Y$347,5,FALSE),IF(AU$81="LNG",VLOOKUP($I89,'Inflated Bid Prices After Tax'!$R$247:$Y$347,6,FALSE),IF(AU$81="Bunker",VLOOKUP($I89,'Inflated Bid Prices After Tax'!$R$247:$Y$347,7,FALSE),IF(AU$81="LFO Diesel",VLOOKUP($I89,'Inflated Bid Prices After Tax'!$R$247:$Y$347,8,FALSE),0)))))))</f>
        <v>0</v>
      </c>
      <c r="AV89" s="607">
        <f>IF(AU$81="Hydro",VLOOKUP($I89,'Inflated Bid Prices After Tax'!$R$352:$Y$452,2,FALSE),IF(AU$81="Solar",VLOOKUP($I89,'Inflated Bid Prices After Tax'!$R$352:$Y$452,3,FALSE),IF(AU$81="Biomass",VLOOKUP($I89,'Inflated Bid Prices After Tax'!$R$352:$Y$452,4,FALSE),IF(AU$81="Biodiesel",VLOOKUP($I89,'Inflated Bid Prices After Tax'!$R$352:$Y$452,5,FALSE),IF(AU$81="LNG",VLOOKUP($I89,'Inflated Bid Prices After Tax'!$R$352:$Y$452,6,FALSE),IF(AU$81="Bunker",VLOOKUP($I89,'Inflated Bid Prices After Tax'!$R$352:$Y$452,7,FALSE),IF(AU$81="LFO Diesel",VLOOKUP($I89,'Inflated Bid Prices After Tax'!$R$352:$Y$452,8,FALSE),0)))))))</f>
        <v>0</v>
      </c>
      <c r="AW89" s="607">
        <f>IF($I89=0,0,IF(AU$81="Hydro",HLOOKUP(AU$81,'Inflated Bid Prices After Tax'!$B$455:$I$463,5,FALSE),IF(AU$81="Solar",HLOOKUP(AU$81,'Inflated Bid Prices After Tax'!$B$455:$I$463,5,FALSE),IF(AU$81="Biomass",HLOOKUP(AU$81,'Inflated Bid Prices After Tax'!$B$455:$I$463,5,FALSE),IF(AU$81="Biodiesel",HLOOKUP(AU$81,'Inflated Bid Prices After Tax'!$B$455:$I$463,5,FALSE),IF(AU$81="LNG",HLOOKUP(AU$81,'Inflated Bid Prices After Tax'!$B$455:$I$463,5,FALSE),IF(AU$81="Bunker",HLOOKUP(AU$81,'Inflated Bid Prices After Tax'!$B$455:$I$463,5,FALSE),IF(AU$81="LFO Diesel",HLOOKUP(AU$81,'Inflated Bid Prices After Tax'!$B$455:$I$463,5,FALSE),0))))))))</f>
        <v>0</v>
      </c>
      <c r="AX89" s="607">
        <f>IF($I89=0,0,IF(AU$81="Hydro",HLOOKUP(AU$81,'Inflated Bid Prices After Tax'!$B$465:$I$471,3,FALSE),IF(AU$81="Solar",HLOOKUP(AU$81,'Inflated Bid Prices After Tax'!$B$465:$I$471,3,FALSE),IF(AU$81="Biomass",HLOOKUP(AU$81,'Inflated Bid Prices After Tax'!$B$465:$I$471,3,FALSE),IF(AU$81="Biodiesel",HLOOKUP(AU$81,'Inflated Bid Prices After Tax'!$B$465:$I$471,3,FALSE),IF(AU$81="LNG",HLOOKUP(AU$81,'Inflated Bid Prices After Tax'!$B$465:$I$471,3,FALSE),IF(AU$81="Bunker",HLOOKUP(AU$81,'Inflated Bid Prices After Tax'!$B$465:$I$471,3,FALSE),IF(AU$81="LFO Diesel",HLOOKUP(AU$81,'Inflated Bid Prices After Tax'!$B$465:$I$471,3,FALSE),0))))))))</f>
        <v>0</v>
      </c>
      <c r="AY89" s="608">
        <f t="shared" si="52"/>
        <v>0</v>
      </c>
      <c r="AZ89" s="139"/>
      <c r="BA89" s="106"/>
      <c r="BB89" s="648" t="s">
        <v>42</v>
      </c>
      <c r="BC89" s="649">
        <f>IF(C89=0,O89,O89*'Available Energy and Dispatch'!N111*1000)</f>
        <v>0</v>
      </c>
      <c r="BD89" s="649">
        <f>IF(D89=0,U89,U89*'Available Energy and Dispatch'!O111*1000)</f>
        <v>0</v>
      </c>
      <c r="BE89" s="649">
        <f>IF(E89=0,AA89,AA89*'Available Energy and Dispatch'!P111*1000)</f>
        <v>0</v>
      </c>
      <c r="BF89" s="649">
        <f>IF(F89=0,AG89,AG89*'Available Energy and Dispatch'!Q111*1000)</f>
        <v>0</v>
      </c>
      <c r="BG89" s="649">
        <f>IF(G89=0,AM89,AM89*'Available Energy and Dispatch'!R111*1000)</f>
        <v>0</v>
      </c>
      <c r="BH89" s="649">
        <f>IF(H89=0,AS89,AS89*'Available Energy and Dispatch'!S111*1000)</f>
        <v>0</v>
      </c>
      <c r="BI89" s="649">
        <f>IF(I89=0,AY89,AY89*'Available Energy and Dispatch'!T111*1000)</f>
        <v>0</v>
      </c>
      <c r="BJ89" s="662">
        <f t="shared" si="53"/>
        <v>0</v>
      </c>
      <c r="BK89" s="655"/>
    </row>
    <row r="90" spans="2:63" x14ac:dyDescent="0.25">
      <c r="B90" s="801" t="s">
        <v>43</v>
      </c>
      <c r="C90" s="124">
        <f>ROUND(IFERROR(('Available Energy and Dispatch'!N112/((IF(C$82="Solar",(SUMIFS('Dependable Capacity'!$F$64:$F$69,'Dependable Capacity'!$C$64:$C$69,$B$84)*'Available Energy and Dispatch'!$C112),HLOOKUP(C$82,'Dependable Capacity'!$I$58:$P$64,3,FALSE)*'Available Energy and Dispatch'!$C112))))/C$83,0),2)</f>
        <v>0</v>
      </c>
      <c r="D90" s="124">
        <f>ROUND(IFERROR(('Available Energy and Dispatch'!O112/((IF(D$82="Solar",(SUMIFS('Dependable Capacity'!$F$64:$F$69,'Dependable Capacity'!$C$64:$C$69,$B$84)*'Available Energy and Dispatch'!$C112),HLOOKUP(D$82,'Dependable Capacity'!$I$58:$P$64,3,FALSE)*'Available Energy and Dispatch'!$C112))))/D$83,0),2)</f>
        <v>0</v>
      </c>
      <c r="E90" s="124">
        <f>ROUND(IFERROR(('Available Energy and Dispatch'!P112/((IF(E$82="Solar",(SUMIFS('Dependable Capacity'!$F$64:$F$69,'Dependable Capacity'!$C$64:$C$69,$B$84)*'Available Energy and Dispatch'!$C112),HLOOKUP(E$82,'Dependable Capacity'!$I$58:$P$64,3,FALSE)*'Available Energy and Dispatch'!$C112))))/E$83,0),2)</f>
        <v>0</v>
      </c>
      <c r="F90" s="124">
        <f>ROUND(IFERROR(('Available Energy and Dispatch'!Q112/((IF(F$82="Solar",(SUMIFS('Dependable Capacity'!$F$64:$F$69,'Dependable Capacity'!$C$64:$C$69,$B$84)*'Available Energy and Dispatch'!$C112),HLOOKUP(F$82,'Dependable Capacity'!$I$58:$P$64,3,FALSE)*'Available Energy and Dispatch'!$C112))))/F$83,0),2)</f>
        <v>0</v>
      </c>
      <c r="G90" s="124">
        <f>ROUND(IFERROR(('Available Energy and Dispatch'!R112/((IF(G$82="Solar",(SUMIFS('Dependable Capacity'!$F$64:$F$69,'Dependable Capacity'!$C$64:$C$69,$B$84)*'Available Energy and Dispatch'!$C112),HLOOKUP(G$82,'Dependable Capacity'!$I$58:$P$64,3,FALSE)*'Available Energy and Dispatch'!$C112))))/G$83,0),2)</f>
        <v>0</v>
      </c>
      <c r="H90" s="124">
        <f>ROUND(IFERROR(('Available Energy and Dispatch'!S112/((IF(H$82="Solar",(SUMIFS('Dependable Capacity'!$F$64:$F$69,'Dependable Capacity'!$C$64:$C$69,$B$84)*'Available Energy and Dispatch'!$C112),HLOOKUP(H$82,'Dependable Capacity'!$I$58:$P$64,3,FALSE)*'Available Energy and Dispatch'!$C112))))/H$83,0),2)</f>
        <v>0</v>
      </c>
      <c r="I90" s="124">
        <f>ROUND(IFERROR(('Available Energy and Dispatch'!T112/((IF(I$82="Solar",(SUMIFS('Dependable Capacity'!$F$64:$F$69,'Dependable Capacity'!$C$64:$C$69,$B$84)*'Available Energy and Dispatch'!$C112),HLOOKUP(I$82,'Dependable Capacity'!$I$58:$P$64,3,FALSE)*'Available Energy and Dispatch'!$C112))))/I$83,0),2)</f>
        <v>0</v>
      </c>
      <c r="J90" s="106"/>
      <c r="K90" s="542">
        <f>IF(K$81="Hydro",VLOOKUP($C90,'Inflated Bid Prices After Tax'!$R$247:$Y$347,2,FALSE),IF(K$81="Solar",VLOOKUP($C90,'Inflated Bid Prices After Tax'!$R$247:$Y$347,3,FALSE),IF(K$81="Biomass",VLOOKUP($C90,'Inflated Bid Prices After Tax'!$R$247:$Y$347,4,FALSE),IF(K$81="Biodiesel",VLOOKUP($C90,'Inflated Bid Prices After Tax'!$R$247:$Y$347,5,FALSE),IF(K$81="LNG",VLOOKUP($C90,'Inflated Bid Prices After Tax'!$R$247:$Y$347,6,FALSE),IF(K$81="Bunker",VLOOKUP($C90,'Inflated Bid Prices After Tax'!$R$247:$Y$347,7,FALSE),IF(K$81="LFO Diesel",VLOOKUP($C90,'Inflated Bid Prices After Tax'!$R$247:$Y$347,8,FALSE),0)))))))</f>
        <v>0</v>
      </c>
      <c r="L90" s="543">
        <f>IF(K$81="Hydro",VLOOKUP($C90,'Inflated Bid Prices After Tax'!$R$352:$Y$452,2,FALSE),IF(K$81="Solar",VLOOKUP($C90,'Inflated Bid Prices After Tax'!$R$352:$Y$452,3,FALSE),IF(K$81="Biomass",VLOOKUP($C90,'Inflated Bid Prices After Tax'!$R$352:$Y$452,4,FALSE),IF(K$81="Biodiesel",VLOOKUP($C90,'Inflated Bid Prices After Tax'!$R$352:$Y$452,5,FALSE),IF(K$81="LNG",VLOOKUP($C90,'Inflated Bid Prices After Tax'!$R$352:$Y$452,6,FALSE),IF(K$81="Bunker",VLOOKUP($C90,'Inflated Bid Prices After Tax'!$R$352:$Y$452,7,FALSE),IF(K$81="LFO Diesel",VLOOKUP($C90,'Inflated Bid Prices After Tax'!$R$352:$Y$452,8,FALSE),0)))))))</f>
        <v>0</v>
      </c>
      <c r="M90" s="543">
        <f>IF($C90=0,0,IF(K$81="Hydro",HLOOKUP(K$81,'Inflated Bid Prices After Tax'!$B$455:$I$463,5,FALSE),IF(K$81="Solar",HLOOKUP(K$81,'Inflated Bid Prices After Tax'!$B$455:$I$463,5,FALSE),IF(K$81="Biomass",HLOOKUP(K$81,'Inflated Bid Prices After Tax'!$B$455:$I$463,5,FALSE),IF(K$81="Biodiesel",HLOOKUP(K$81,'Inflated Bid Prices After Tax'!$B$455:$I$463,5,FALSE),IF(K$81="LNG",HLOOKUP(K$81,'Inflated Bid Prices After Tax'!$B$455:$I$463,5,FALSE),IF(K$81="Bunker",HLOOKUP(K$81,'Inflated Bid Prices After Tax'!$B$455:$I$463,5,FALSE),IF(K$81="LFO Diesel",HLOOKUP(K$81,'Inflated Bid Prices After Tax'!$B$455:$I$463,5,FALSE),0))))))))</f>
        <v>0</v>
      </c>
      <c r="N90" s="543">
        <f>IF($C90=0,0,IF(K$81="Hydro",HLOOKUP(K$81,'Inflated Bid Prices After Tax'!$B$465:$I$471,3,FALSE),IF(K$81="Solar",HLOOKUP(K$81,'Inflated Bid Prices After Tax'!$B$465:$I$471,3,FALSE),IF(K$81="Biomass",HLOOKUP(K$81,'Inflated Bid Prices After Tax'!$B$465:$I$471,3,FALSE),IF(K$81="Biodiesel",HLOOKUP(K$81,'Inflated Bid Prices After Tax'!$B$465:$I$471,3,FALSE),IF(K$81="LNG",HLOOKUP(K$81,'Inflated Bid Prices After Tax'!$B$465:$I$471,3,FALSE),IF(K$81="Bunker",HLOOKUP(K$81,'Inflated Bid Prices After Tax'!$B$465:$I$471,3,FALSE),IF(K$81="LFO Diesel",HLOOKUP(K$81,'Inflated Bid Prices After Tax'!$B$465:$I$471,3,FALSE),0))))))))</f>
        <v>0</v>
      </c>
      <c r="O90" s="544">
        <f t="shared" si="46"/>
        <v>0</v>
      </c>
      <c r="P90" s="139"/>
      <c r="Q90" s="554">
        <f>IF(Q$81="Hydro",VLOOKUP($D90,'Inflated Bid Prices After Tax'!$R$247:$Y$347,2,FALSE),IF(Q$81="Solar",VLOOKUP($D90,'Inflated Bid Prices After Tax'!$R$247:$Y$347,3,FALSE),IF(Q$81="Biomass",VLOOKUP($D90,'Inflated Bid Prices After Tax'!$R$247:$Y$347,4,FALSE),IF(Q$81="Biodiesel",VLOOKUP($D90,'Inflated Bid Prices After Tax'!$R$247:$Y$347,5,FALSE),IF(Q$81="LNG",VLOOKUP($D90,'Inflated Bid Prices After Tax'!$R$247:$Y$347,6,FALSE),IF(Q$81="Bunker",VLOOKUP($D90,'Inflated Bid Prices After Tax'!$R$247:$Y$347,7,FALSE),IF(Q$81="LFO Diesel",VLOOKUP($D90,'Inflated Bid Prices After Tax'!$R$247:$Y$347,8,FALSE),0)))))))</f>
        <v>0</v>
      </c>
      <c r="R90" s="555">
        <f>IF(Q$81="Hydro",VLOOKUP($D90,'Inflated Bid Prices After Tax'!$R$352:$Y$452,2,FALSE),IF(Q$81="Solar",VLOOKUP($D90,'Inflated Bid Prices After Tax'!$R$352:$Y$452,3,FALSE),IF(Q$81="Biomass",VLOOKUP($D90,'Inflated Bid Prices After Tax'!$R$352:$Y$452,4,FALSE),IF(Q$81="Biodiesel",VLOOKUP($D90,'Inflated Bid Prices After Tax'!$R$352:$Y$452,5,FALSE),IF(Q$81="LNG",VLOOKUP($D90,'Inflated Bid Prices After Tax'!$R$352:$Y$452,6,FALSE),IF(Q$81="Bunker",VLOOKUP($D90,'Inflated Bid Prices After Tax'!$R$352:$Y$452,7,FALSE),IF(Q$81="LFO Diesel",VLOOKUP($D90,'Inflated Bid Prices After Tax'!$R$352:$Y$452,8,FALSE),0)))))))</f>
        <v>0</v>
      </c>
      <c r="S90" s="555">
        <f>IF($D90=0,0,IF(Q$81="Hydro",HLOOKUP(Q$81,'Inflated Bid Prices After Tax'!$B$455:$I$463,5,FALSE),IF(Q$81="Solar",HLOOKUP(Q$81,'Inflated Bid Prices After Tax'!$B$455:$I$463,5,FALSE),IF(Q$81="Biomass",HLOOKUP(Q$81,'Inflated Bid Prices After Tax'!$B$455:$I$463,5,FALSE),IF(Q$81="Biodiesel",HLOOKUP(Q$81,'Inflated Bid Prices After Tax'!$B$455:$I$463,5,FALSE),IF(Q$81="LNG",HLOOKUP(Q$81,'Inflated Bid Prices After Tax'!$B$455:$I$463,5,FALSE),IF(Q$81="Bunker",HLOOKUP(Q$81,'Inflated Bid Prices After Tax'!$B$455:$I$463,5,FALSE),IF(Q$81="LFO Diesel",HLOOKUP(Q$81,'Inflated Bid Prices After Tax'!$B$455:$I$463,5,FALSE),0))))))))</f>
        <v>0</v>
      </c>
      <c r="T90" s="555">
        <f>IF($D90=0,0,IF(Q$81="Hydro",HLOOKUP(Q$81,'Inflated Bid Prices After Tax'!$B$465:$I$471,3,FALSE),IF(Q$81="Solar",HLOOKUP(Q$81,'Inflated Bid Prices After Tax'!$B$465:$I$471,3,FALSE),IF(Q$81="Biomass",HLOOKUP(Q$81,'Inflated Bid Prices After Tax'!$B$465:$I$471,3,FALSE),IF(Q$81="Biodiesel",HLOOKUP(Q$81,'Inflated Bid Prices After Tax'!$B$465:$I$471,3,FALSE),IF(Q$81="LNG",HLOOKUP(Q$81,'Inflated Bid Prices After Tax'!$B$465:$I$471,3,FALSE),IF(Q$81="Bunker",HLOOKUP(Q$81,'Inflated Bid Prices After Tax'!$B$465:$I$471,3,FALSE),IF(Q$81="LFO Diesel",HLOOKUP(Q$81,'Inflated Bid Prices After Tax'!$B$465:$I$471,3,FALSE),0))))))))</f>
        <v>0</v>
      </c>
      <c r="U90" s="556">
        <f t="shared" si="47"/>
        <v>0</v>
      </c>
      <c r="V90" s="139"/>
      <c r="W90" s="566">
        <f>IF(W$81="Hydro",VLOOKUP($E90,'Inflated Bid Prices After Tax'!$R$247:$Y$347,2,FALSE),IF(W$81="Solar",VLOOKUP($E90,'Inflated Bid Prices After Tax'!$R$247:$Y$347,3,FALSE),IF(W$81="Biomass",VLOOKUP($E90,'Inflated Bid Prices After Tax'!$R$247:$Y$347,4,FALSE),IF(W$81="Biodiesel",VLOOKUP($E90,'Inflated Bid Prices After Tax'!$R$247:$Y$347,5,FALSE),IF(W$81="LNG",VLOOKUP($E90,'Inflated Bid Prices After Tax'!$R$247:$Y$347,6,FALSE),IF(W$81="Bunker",VLOOKUP($E90,'Inflated Bid Prices After Tax'!$R$247:$Y$347,7,FALSE),IF(W$81="LFO Diesel",VLOOKUP($E90,'Inflated Bid Prices After Tax'!$R$247:$Y$347,8,FALSE),0)))))))</f>
        <v>0</v>
      </c>
      <c r="X90" s="567">
        <f>IF(W$81="Hydro",VLOOKUP($E90,'Inflated Bid Prices After Tax'!$R$352:$Y$452,2,FALSE),IF(W$81="Solar",VLOOKUP($E90,'Inflated Bid Prices After Tax'!$R$352:$Y$452,3,FALSE),IF(W$81="Biomass",VLOOKUP($E90,'Inflated Bid Prices After Tax'!$R$352:$Y$452,4,FALSE),IF(W$81="Biodiesel",VLOOKUP($E90,'Inflated Bid Prices After Tax'!$R$352:$Y$452,5,FALSE),IF(W$81="LNG",VLOOKUP($E90,'Inflated Bid Prices After Tax'!$R$352:$Y$452,6,FALSE),IF(W$81="Bunker",VLOOKUP($E90,'Inflated Bid Prices After Tax'!$R$352:$Y$452,7,FALSE),IF(W$81="LFO Diesel",VLOOKUP($E90,'Inflated Bid Prices After Tax'!$R$352:$Y$452,8,FALSE),0)))))))</f>
        <v>0</v>
      </c>
      <c r="Y90" s="567">
        <f>IF($E90=0,0,IF(W$81="Hydro",HLOOKUP(W$81,'Inflated Bid Prices After Tax'!$B$455:$I$463,5,FALSE),IF(W$81="Solar",HLOOKUP(W$81,'Inflated Bid Prices After Tax'!$B$455:$I$463,5,FALSE),IF(W$81="Biomass",HLOOKUP(W$81,'Inflated Bid Prices After Tax'!$B$455:$I$463,5,FALSE),IF(W$81="Biodiesel",HLOOKUP(W$81,'Inflated Bid Prices After Tax'!$B$455:$I$463,5,FALSE),IF(W$81="LNG",HLOOKUP(W$81,'Inflated Bid Prices After Tax'!$B$455:$I$463,5,FALSE),IF(W$81="Bunker",HLOOKUP(W$81,'Inflated Bid Prices After Tax'!$B$455:$I$463,5,FALSE),IF(W$81="LFO Diesel",HLOOKUP(W$81,'Inflated Bid Prices After Tax'!$B$455:$I$463,5,FALSE),0))))))))</f>
        <v>0</v>
      </c>
      <c r="Z90" s="567">
        <f>IF($E90=0,0,IF(W$81="Hydro",HLOOKUP(W$81,'Inflated Bid Prices After Tax'!$B$465:$I$471,3,FALSE),IF(W$81="Solar",HLOOKUP(W$81,'Inflated Bid Prices After Tax'!$B$465:$I$471,3,FALSE),IF(W$81="Biomass",HLOOKUP(W$81,'Inflated Bid Prices After Tax'!$B$465:$I$471,3,FALSE),IF(W$81="Biodiesel",HLOOKUP(W$81,'Inflated Bid Prices After Tax'!$B$465:$I$471,3,FALSE),IF(W$81="LNG",HLOOKUP(W$81,'Inflated Bid Prices After Tax'!$B$465:$I$471,3,FALSE),IF(W$81="Bunker",HLOOKUP(W$81,'Inflated Bid Prices After Tax'!$B$465:$I$471,3,FALSE),IF(W$81="LFO Diesel",HLOOKUP(W$81,'Inflated Bid Prices After Tax'!$B$465:$I$471,3,FALSE),0))))))))</f>
        <v>0</v>
      </c>
      <c r="AA90" s="568">
        <f t="shared" si="48"/>
        <v>0</v>
      </c>
      <c r="AB90" s="139"/>
      <c r="AC90" s="578">
        <f>IF(AC$81="Hydro",VLOOKUP($F90,'Inflated Bid Prices After Tax'!$R$247:$Y$347,2,FALSE),IF(AC$81="Solar",VLOOKUP($F90,'Inflated Bid Prices After Tax'!$R$247:$Y$347,3,FALSE),IF(AC$81="Biomass",VLOOKUP($F90,'Inflated Bid Prices After Tax'!$R$247:$Y$347,4,FALSE),IF(AC$81="Biodiesel",VLOOKUP($F90,'Inflated Bid Prices After Tax'!$R$247:$Y$347,5,FALSE),IF(AC$81="LNG",VLOOKUP($F90,'Inflated Bid Prices After Tax'!$R$247:$Y$347,6,FALSE),IF(AC$81="Bunker",VLOOKUP($F90,'Inflated Bid Prices After Tax'!$R$247:$Y$347,7,FALSE),IF(AC$81="LFO Diesel",VLOOKUP($F90,'Inflated Bid Prices After Tax'!$R$247:$Y$347,8,FALSE),0)))))))</f>
        <v>0</v>
      </c>
      <c r="AD90" s="579">
        <f>IF(AC$81="Hydro",VLOOKUP($F90,'Inflated Bid Prices After Tax'!$R$352:$Y$452,2,FALSE),IF(AC$81="Solar",VLOOKUP($F90,'Inflated Bid Prices After Tax'!$R$352:$Y$452,3,FALSE),IF(AC$81="Biomass",VLOOKUP($F90,'Inflated Bid Prices After Tax'!$R$352:$Y$452,4,FALSE),IF(AC$81="Biodiesel",VLOOKUP($F90,'Inflated Bid Prices After Tax'!$R$352:$Y$452,5,FALSE),IF(AC$81="LNG",VLOOKUP($F90,'Inflated Bid Prices After Tax'!$R$352:$Y$452,6,FALSE),IF(AC$81="Bunker",VLOOKUP($F90,'Inflated Bid Prices After Tax'!$R$352:$Y$452,7,FALSE),IF(AC$81="LFO Diesel",VLOOKUP($F90,'Inflated Bid Prices After Tax'!$R$352:$Y$452,8,FALSE),0)))))))</f>
        <v>0</v>
      </c>
      <c r="AE90" s="579">
        <f>IF($F90=0,0,IF(AC$81="Hydro",HLOOKUP(AC$81,'Inflated Bid Prices After Tax'!$B$455:$I$463,5,FALSE),IF(AC$81="Solar",HLOOKUP(AC$81,'Inflated Bid Prices After Tax'!$B$455:$I$463,5,FALSE),IF(AC$81="Biomass",HLOOKUP(AC$81,'Inflated Bid Prices After Tax'!$B$455:$I$463,5,FALSE),IF(AC$81="Biodiesel",HLOOKUP(AC$81,'Inflated Bid Prices After Tax'!$B$455:$I$463,5,FALSE),IF(AC$81="LNG",HLOOKUP(AC$81,'Inflated Bid Prices After Tax'!$B$455:$I$463,5,FALSE),IF(AC$81="Bunker",HLOOKUP(AC$81,'Inflated Bid Prices After Tax'!$B$455:$I$463,5,FALSE),IF(AC$81="LFO Diesel",HLOOKUP(AC$81,'Inflated Bid Prices After Tax'!$B$455:$I$463,5,FALSE),0))))))))</f>
        <v>0</v>
      </c>
      <c r="AF90" s="579">
        <f>IF($F90=0,0,IF(AC$81="Hydro",HLOOKUP(AC$81,'Inflated Bid Prices After Tax'!$B$465:$I$471,3,FALSE),IF(AC$81="Solar",HLOOKUP(AC$81,'Inflated Bid Prices After Tax'!$B$465:$I$471,3,FALSE),IF(AC$81="Biomass",HLOOKUP(AC$81,'Inflated Bid Prices After Tax'!$B$465:$I$471,3,FALSE),IF(AC$81="Biodiesel",HLOOKUP(AC$81,'Inflated Bid Prices After Tax'!$B$465:$I$471,3,FALSE),IF(AC$81="LNG",HLOOKUP(AC$81,'Inflated Bid Prices After Tax'!$B$465:$I$471,3,FALSE),IF(AC$81="Bunker",HLOOKUP(AC$81,'Inflated Bid Prices After Tax'!$B$465:$I$471,3,FALSE),IF(AC$81="LFO Diesel",HLOOKUP(AC$81,'Inflated Bid Prices After Tax'!$B$465:$I$471,3,FALSE),0))))))))</f>
        <v>0</v>
      </c>
      <c r="AG90" s="580">
        <f t="shared" si="49"/>
        <v>0</v>
      </c>
      <c r="AH90" s="139"/>
      <c r="AI90" s="590">
        <f>IF(AI$81="Hydro",VLOOKUP($G90,'Inflated Bid Prices After Tax'!$R$247:$Y$347,2,FALSE),IF(AI$81="Solar",VLOOKUP($G90,'Inflated Bid Prices After Tax'!$R$247:$Y$347,3,FALSE),IF(AI$81="Biomass",VLOOKUP($G90,'Inflated Bid Prices After Tax'!$R$247:$Y$347,4,FALSE),IF(AI$81="Biodiesel",VLOOKUP($G90,'Inflated Bid Prices After Tax'!$R$247:$Y$347,5,FALSE),IF(AI$81="LNG",VLOOKUP($G90,'Inflated Bid Prices After Tax'!$R$247:$Y$347,6,FALSE),IF(AI$81="Bunker",VLOOKUP($G90,'Inflated Bid Prices After Tax'!$R$247:$Y$347,7,FALSE),IF(AI$81="LFO Diesel",VLOOKUP($G90,'Inflated Bid Prices After Tax'!$R$247:$Y$347,8,FALSE),0)))))))</f>
        <v>0</v>
      </c>
      <c r="AJ90" s="591">
        <f>IF(AI$81="Hydro",VLOOKUP($G90,'Inflated Bid Prices After Tax'!$R$352:$Y$452,2,FALSE),IF(AI$81="Solar",VLOOKUP($G90,'Inflated Bid Prices After Tax'!$R$352:$Y$452,3,FALSE),IF(AI$81="Biomass",VLOOKUP($G90,'Inflated Bid Prices After Tax'!$R$352:$Y$452,4,FALSE),IF(AI$81="Biodiesel",VLOOKUP($G90,'Inflated Bid Prices After Tax'!$R$352:$Y$452,5,FALSE),IF(AI$81="LNG",VLOOKUP($G90,'Inflated Bid Prices After Tax'!$R$352:$Y$452,6,FALSE),IF(AI$81="Bunker",VLOOKUP($G90,'Inflated Bid Prices After Tax'!$R$352:$Y$452,7,FALSE),IF(AI$81="LFO Diesel",VLOOKUP($G90,'Inflated Bid Prices After Tax'!$R$352:$Y$452,8,FALSE),0)))))))</f>
        <v>0</v>
      </c>
      <c r="AK90" s="591">
        <f>IF($G90=0,0,IF(AI$81="Hydro",HLOOKUP(AI$81,'Inflated Bid Prices After Tax'!$B$455:$I$463,5,FALSE),IF(AI$81="Solar",HLOOKUP(AI$81,'Inflated Bid Prices After Tax'!$B$455:$I$463,5,FALSE),IF(AI$81="Biomass",HLOOKUP(AI$81,'Inflated Bid Prices After Tax'!$B$455:$I$463,5,FALSE),IF(AI$81="Biodiesel",HLOOKUP(AI$81,'Inflated Bid Prices After Tax'!$B$455:$I$463,5,FALSE),IF(AI$81="LNG",HLOOKUP(AI$81,'Inflated Bid Prices After Tax'!$B$455:$I$463,5,FALSE),IF(AI$81="Bunker",HLOOKUP(AI$81,'Inflated Bid Prices After Tax'!$B$455:$I$463,5,FALSE),IF(AI$81="LFO Diesel",HLOOKUP(AI$81,'Inflated Bid Prices After Tax'!$B$455:$I$463,5,FALSE),0))))))))</f>
        <v>0</v>
      </c>
      <c r="AL90" s="591">
        <f>IF($G90=0,0,IF(AI$81="Hydro",HLOOKUP(AI$81,'Inflated Bid Prices After Tax'!$B$465:$I$471,3,FALSE),IF(AI$81="Solar",HLOOKUP(AI$81,'Inflated Bid Prices After Tax'!$B$465:$I$471,3,FALSE),IF(AI$81="Biomass",HLOOKUP(AI$81,'Inflated Bid Prices After Tax'!$B$465:$I$471,3,FALSE),IF(AI$81="Biodiesel",HLOOKUP(AI$81,'Inflated Bid Prices After Tax'!$B$465:$I$471,3,FALSE),IF(AI$81="LNG",HLOOKUP(AI$81,'Inflated Bid Prices After Tax'!$B$465:$I$471,3,FALSE),IF(AI$81="Bunker",HLOOKUP(AI$81,'Inflated Bid Prices After Tax'!$B$465:$I$471,3,FALSE),IF(AI$81="LFO Diesel",HLOOKUP(AI$81,'Inflated Bid Prices After Tax'!$B$465:$I$471,3,FALSE),0))))))))</f>
        <v>0</v>
      </c>
      <c r="AM90" s="592">
        <f t="shared" si="50"/>
        <v>0</v>
      </c>
      <c r="AN90" s="139"/>
      <c r="AO90" s="598">
        <f>IF(AO$81="Hydro",VLOOKUP($H90,'Inflated Bid Prices After Tax'!$R$247:$Y$347,2,FALSE),IF(AO$81="Solar",VLOOKUP($H90,'Inflated Bid Prices After Tax'!$R$247:$Y$347,3,FALSE),IF(AO$81="Biomass",VLOOKUP($H90,'Inflated Bid Prices After Tax'!$R$247:$Y$347,4,FALSE),IF(AO$81="Biodiesel",VLOOKUP($H90,'Inflated Bid Prices After Tax'!$R$247:$Y$347,5,FALSE),IF(AO$81="LNG",VLOOKUP($H90,'Inflated Bid Prices After Tax'!$R$247:$Y$347,6,FALSE),IF(AO$81="Bunker",VLOOKUP($H90,'Inflated Bid Prices After Tax'!$R$247:$Y$347,7,FALSE),IF(AO$81="LFO Diesel",VLOOKUP($H90,'Inflated Bid Prices After Tax'!$R$247:$Y$347,8,FALSE),0)))))))</f>
        <v>0</v>
      </c>
      <c r="AP90" s="309">
        <f>IF(AO$81="Hydro",VLOOKUP($H90,'Inflated Bid Prices After Tax'!$R$352:$Y$452,2,FALSE),IF(AO$81="Solar",VLOOKUP($H90,'Inflated Bid Prices After Tax'!$R$352:$Y$452,3,FALSE),IF(AO$81="Biomass",VLOOKUP($H90,'Inflated Bid Prices After Tax'!$R$352:$Y$452,4,FALSE),IF(AO$81="Biodiesel",VLOOKUP($H90,'Inflated Bid Prices After Tax'!$R$352:$Y$452,5,FALSE),IF(AO$81="LNG",VLOOKUP($H90,'Inflated Bid Prices After Tax'!$R$352:$Y$452,6,FALSE),IF(AO$81="Bunker",VLOOKUP($H90,'Inflated Bid Prices After Tax'!$R$352:$Y$452,7,FALSE),IF(AO$81="LFO Diesel",VLOOKUP($H90,'Inflated Bid Prices After Tax'!$R$352:$Y$452,8,FALSE),0)))))))</f>
        <v>0</v>
      </c>
      <c r="AQ90" s="309">
        <f>IF($H90=0,0,IF(AO$81="Hydro",HLOOKUP(AO$81,'Inflated Bid Prices After Tax'!$B$455:$I$463,5,FALSE),IF(AO$81="Solar",HLOOKUP(AO$81,'Inflated Bid Prices After Tax'!$B$455:$I$463,5,FALSE),IF(AO$81="Biomass",HLOOKUP(AO$81,'Inflated Bid Prices After Tax'!$B$455:$I$463,5,FALSE),IF(AO$81="Biodiesel",HLOOKUP(AO$81,'Inflated Bid Prices After Tax'!$B$455:$I$463,5,FALSE),IF(AO$81="LNG",HLOOKUP(AO$81,'Inflated Bid Prices After Tax'!$B$455:$I$463,5,FALSE),IF(AO$81="Bunker",HLOOKUP(AO$81,'Inflated Bid Prices After Tax'!$B$455:$I$463,5,FALSE),IF(AO$81="LFO Diesel",HLOOKUP(AO$81,'Inflated Bid Prices After Tax'!$B$455:$I$463,5,FALSE),0))))))))</f>
        <v>0</v>
      </c>
      <c r="AR90" s="309">
        <f>IF($H90=0,0,IF(AO$81="Hydro",HLOOKUP(AO$81,'Inflated Bid Prices After Tax'!$B$465:$I$471,3,FALSE),IF(AO$81="Solar",HLOOKUP(AO$81,'Inflated Bid Prices After Tax'!$B$465:$I$471,3,FALSE),IF(AO$81="Biomass",HLOOKUP(AO$81,'Inflated Bid Prices After Tax'!$B$465:$I$471,3,FALSE),IF(AO$81="Biodiesel",HLOOKUP(AO$81,'Inflated Bid Prices After Tax'!$B$465:$I$471,3,FALSE),IF(AO$81="LNG",HLOOKUP(AO$81,'Inflated Bid Prices After Tax'!$B$465:$I$471,3,FALSE),IF(AO$81="Bunker",HLOOKUP(AO$81,'Inflated Bid Prices After Tax'!$B$465:$I$471,3,FALSE),IF(AO$81="LFO Diesel",HLOOKUP(AO$81,'Inflated Bid Prices After Tax'!$B$465:$I$471,3,FALSE),0))))))))</f>
        <v>0</v>
      </c>
      <c r="AS90" s="298">
        <f t="shared" si="51"/>
        <v>0</v>
      </c>
      <c r="AT90" s="139"/>
      <c r="AU90" s="606">
        <f>IF(AU$81="Hydro",VLOOKUP($I90,'Inflated Bid Prices After Tax'!$R$247:$Y$347,2,FALSE),IF(AU$81="Solar",VLOOKUP($I90,'Inflated Bid Prices After Tax'!$R$247:$Y$347,3,FALSE),IF(AU$81="Biomass",VLOOKUP($I90,'Inflated Bid Prices After Tax'!$R$247:$Y$347,4,FALSE),IF(AU$81="Biodiesel",VLOOKUP($I90,'Inflated Bid Prices After Tax'!$R$247:$Y$347,5,FALSE),IF(AU$81="LNG",VLOOKUP($I90,'Inflated Bid Prices After Tax'!$R$247:$Y$347,6,FALSE),IF(AU$81="Bunker",VLOOKUP($I90,'Inflated Bid Prices After Tax'!$R$247:$Y$347,7,FALSE),IF(AU$81="LFO Diesel",VLOOKUP($I90,'Inflated Bid Prices After Tax'!$R$247:$Y$347,8,FALSE),0)))))))</f>
        <v>0</v>
      </c>
      <c r="AV90" s="607">
        <f>IF(AU$81="Hydro",VLOOKUP($I90,'Inflated Bid Prices After Tax'!$R$352:$Y$452,2,FALSE),IF(AU$81="Solar",VLOOKUP($I90,'Inflated Bid Prices After Tax'!$R$352:$Y$452,3,FALSE),IF(AU$81="Biomass",VLOOKUP($I90,'Inflated Bid Prices After Tax'!$R$352:$Y$452,4,FALSE),IF(AU$81="Biodiesel",VLOOKUP($I90,'Inflated Bid Prices After Tax'!$R$352:$Y$452,5,FALSE),IF(AU$81="LNG",VLOOKUP($I90,'Inflated Bid Prices After Tax'!$R$352:$Y$452,6,FALSE),IF(AU$81="Bunker",VLOOKUP($I90,'Inflated Bid Prices After Tax'!$R$352:$Y$452,7,FALSE),IF(AU$81="LFO Diesel",VLOOKUP($I90,'Inflated Bid Prices After Tax'!$R$352:$Y$452,8,FALSE),0)))))))</f>
        <v>0</v>
      </c>
      <c r="AW90" s="607">
        <f>IF($I90=0,0,IF(AU$81="Hydro",HLOOKUP(AU$81,'Inflated Bid Prices After Tax'!$B$455:$I$463,5,FALSE),IF(AU$81="Solar",HLOOKUP(AU$81,'Inflated Bid Prices After Tax'!$B$455:$I$463,5,FALSE),IF(AU$81="Biomass",HLOOKUP(AU$81,'Inflated Bid Prices After Tax'!$B$455:$I$463,5,FALSE),IF(AU$81="Biodiesel",HLOOKUP(AU$81,'Inflated Bid Prices After Tax'!$B$455:$I$463,5,FALSE),IF(AU$81="LNG",HLOOKUP(AU$81,'Inflated Bid Prices After Tax'!$B$455:$I$463,5,FALSE),IF(AU$81="Bunker",HLOOKUP(AU$81,'Inflated Bid Prices After Tax'!$B$455:$I$463,5,FALSE),IF(AU$81="LFO Diesel",HLOOKUP(AU$81,'Inflated Bid Prices After Tax'!$B$455:$I$463,5,FALSE),0))))))))</f>
        <v>0</v>
      </c>
      <c r="AX90" s="607">
        <f>IF($I90=0,0,IF(AU$81="Hydro",HLOOKUP(AU$81,'Inflated Bid Prices After Tax'!$B$465:$I$471,3,FALSE),IF(AU$81="Solar",HLOOKUP(AU$81,'Inflated Bid Prices After Tax'!$B$465:$I$471,3,FALSE),IF(AU$81="Biomass",HLOOKUP(AU$81,'Inflated Bid Prices After Tax'!$B$465:$I$471,3,FALSE),IF(AU$81="Biodiesel",HLOOKUP(AU$81,'Inflated Bid Prices After Tax'!$B$465:$I$471,3,FALSE),IF(AU$81="LNG",HLOOKUP(AU$81,'Inflated Bid Prices After Tax'!$B$465:$I$471,3,FALSE),IF(AU$81="Bunker",HLOOKUP(AU$81,'Inflated Bid Prices After Tax'!$B$465:$I$471,3,FALSE),IF(AU$81="LFO Diesel",HLOOKUP(AU$81,'Inflated Bid Prices After Tax'!$B$465:$I$471,3,FALSE),0))))))))</f>
        <v>0</v>
      </c>
      <c r="AY90" s="608">
        <f t="shared" si="52"/>
        <v>0</v>
      </c>
      <c r="AZ90" s="139"/>
      <c r="BA90" s="106"/>
      <c r="BB90" s="648" t="s">
        <v>43</v>
      </c>
      <c r="BC90" s="649">
        <f>IF(C90=0,O90,O90*'Available Energy and Dispatch'!N112*1000)</f>
        <v>0</v>
      </c>
      <c r="BD90" s="649">
        <f>IF(D90=0,U90,U90*'Available Energy and Dispatch'!O112*1000)</f>
        <v>0</v>
      </c>
      <c r="BE90" s="649">
        <f>IF(E90=0,AA90,AA90*'Available Energy and Dispatch'!P112*1000)</f>
        <v>0</v>
      </c>
      <c r="BF90" s="649">
        <f>IF(F90=0,AG90,AG90*'Available Energy and Dispatch'!Q112*1000)</f>
        <v>0</v>
      </c>
      <c r="BG90" s="649">
        <f>IF(G90=0,AM90,AM90*'Available Energy and Dispatch'!R112*1000)</f>
        <v>0</v>
      </c>
      <c r="BH90" s="649">
        <f>IF(H90=0,AS90,AS90*'Available Energy and Dispatch'!S112*1000)</f>
        <v>0</v>
      </c>
      <c r="BI90" s="649">
        <f>IF(I90=0,AY90,AY90*'Available Energy and Dispatch'!T112*1000)</f>
        <v>0</v>
      </c>
      <c r="BJ90" s="662">
        <f t="shared" si="53"/>
        <v>0</v>
      </c>
      <c r="BK90" s="655"/>
    </row>
    <row r="91" spans="2:63" x14ac:dyDescent="0.25">
      <c r="B91" s="801" t="s">
        <v>44</v>
      </c>
      <c r="C91" s="124">
        <f>ROUND(IFERROR(('Available Energy and Dispatch'!N113/((IF(C$82="Solar",(SUMIFS('Dependable Capacity'!$F$64:$F$69,'Dependable Capacity'!$C$64:$C$69,$B$84)*'Available Energy and Dispatch'!$C113),HLOOKUP(C$82,'Dependable Capacity'!$I$58:$P$64,3,FALSE)*'Available Energy and Dispatch'!$C113))))/C$83,0),2)</f>
        <v>0</v>
      </c>
      <c r="D91" s="124">
        <f>ROUND(IFERROR(('Available Energy and Dispatch'!O113/((IF(D$82="Solar",(SUMIFS('Dependable Capacity'!$F$64:$F$69,'Dependable Capacity'!$C$64:$C$69,$B$84)*'Available Energy and Dispatch'!$C113),HLOOKUP(D$82,'Dependable Capacity'!$I$58:$P$64,3,FALSE)*'Available Energy and Dispatch'!$C113))))/D$83,0),2)</f>
        <v>0</v>
      </c>
      <c r="E91" s="124">
        <f>ROUND(IFERROR(('Available Energy and Dispatch'!P113/((IF(E$82="Solar",(SUMIFS('Dependable Capacity'!$F$64:$F$69,'Dependable Capacity'!$C$64:$C$69,$B$84)*'Available Energy and Dispatch'!$C113),HLOOKUP(E$82,'Dependable Capacity'!$I$58:$P$64,3,FALSE)*'Available Energy and Dispatch'!$C113))))/E$83,0),2)</f>
        <v>0</v>
      </c>
      <c r="F91" s="124">
        <f>ROUND(IFERROR(('Available Energy and Dispatch'!Q113/((IF(F$82="Solar",(SUMIFS('Dependable Capacity'!$F$64:$F$69,'Dependable Capacity'!$C$64:$C$69,$B$84)*'Available Energy and Dispatch'!$C113),HLOOKUP(F$82,'Dependable Capacity'!$I$58:$P$64,3,FALSE)*'Available Energy and Dispatch'!$C113))))/F$83,0),2)</f>
        <v>0</v>
      </c>
      <c r="G91" s="124">
        <f>ROUND(IFERROR(('Available Energy and Dispatch'!R113/((IF(G$82="Solar",(SUMIFS('Dependable Capacity'!$F$64:$F$69,'Dependable Capacity'!$C$64:$C$69,$B$84)*'Available Energy and Dispatch'!$C113),HLOOKUP(G$82,'Dependable Capacity'!$I$58:$P$64,3,FALSE)*'Available Energy and Dispatch'!$C113))))/G$83,0),2)</f>
        <v>0</v>
      </c>
      <c r="H91" s="124">
        <f>ROUND(IFERROR(('Available Energy and Dispatch'!S113/((IF(H$82="Solar",(SUMIFS('Dependable Capacity'!$F$64:$F$69,'Dependable Capacity'!$C$64:$C$69,$B$84)*'Available Energy and Dispatch'!$C113),HLOOKUP(H$82,'Dependable Capacity'!$I$58:$P$64,3,FALSE)*'Available Energy and Dispatch'!$C113))))/H$83,0),2)</f>
        <v>0</v>
      </c>
      <c r="I91" s="124">
        <f>ROUND(IFERROR(('Available Energy and Dispatch'!T113/((IF(I$82="Solar",(SUMIFS('Dependable Capacity'!$F$64:$F$69,'Dependable Capacity'!$C$64:$C$69,$B$84)*'Available Energy and Dispatch'!$C113),HLOOKUP(I$82,'Dependable Capacity'!$I$58:$P$64,3,FALSE)*'Available Energy and Dispatch'!$C113))))/I$83,0),2)</f>
        <v>0</v>
      </c>
      <c r="J91" s="106"/>
      <c r="K91" s="542">
        <f>IF(K$81="Hydro",VLOOKUP($C91,'Inflated Bid Prices After Tax'!$R$247:$Y$347,2,FALSE),IF(K$81="Solar",VLOOKUP($C91,'Inflated Bid Prices After Tax'!$R$247:$Y$347,3,FALSE),IF(K$81="Biomass",VLOOKUP($C91,'Inflated Bid Prices After Tax'!$R$247:$Y$347,4,FALSE),IF(K$81="Biodiesel",VLOOKUP($C91,'Inflated Bid Prices After Tax'!$R$247:$Y$347,5,FALSE),IF(K$81="LNG",VLOOKUP($C91,'Inflated Bid Prices After Tax'!$R$247:$Y$347,6,FALSE),IF(K$81="Bunker",VLOOKUP($C91,'Inflated Bid Prices After Tax'!$R$247:$Y$347,7,FALSE),IF(K$81="LFO Diesel",VLOOKUP($C91,'Inflated Bid Prices After Tax'!$R$247:$Y$347,8,FALSE),0)))))))</f>
        <v>0</v>
      </c>
      <c r="L91" s="543">
        <f>IF(K$81="Hydro",VLOOKUP($C91,'Inflated Bid Prices After Tax'!$R$352:$Y$452,2,FALSE),IF(K$81="Solar",VLOOKUP($C91,'Inflated Bid Prices After Tax'!$R$352:$Y$452,3,FALSE),IF(K$81="Biomass",VLOOKUP($C91,'Inflated Bid Prices After Tax'!$R$352:$Y$452,4,FALSE),IF(K$81="Biodiesel",VLOOKUP($C91,'Inflated Bid Prices After Tax'!$R$352:$Y$452,5,FALSE),IF(K$81="LNG",VLOOKUP($C91,'Inflated Bid Prices After Tax'!$R$352:$Y$452,6,FALSE),IF(K$81="Bunker",VLOOKUP($C91,'Inflated Bid Prices After Tax'!$R$352:$Y$452,7,FALSE),IF(K$81="LFO Diesel",VLOOKUP($C91,'Inflated Bid Prices After Tax'!$R$352:$Y$452,8,FALSE),0)))))))</f>
        <v>0</v>
      </c>
      <c r="M91" s="543">
        <f>IF($C91=0,0,IF(K$81="Hydro",HLOOKUP(K$81,'Inflated Bid Prices After Tax'!$B$455:$I$463,5,FALSE),IF(K$81="Solar",HLOOKUP(K$81,'Inflated Bid Prices After Tax'!$B$455:$I$463,5,FALSE),IF(K$81="Biomass",HLOOKUP(K$81,'Inflated Bid Prices After Tax'!$B$455:$I$463,5,FALSE),IF(K$81="Biodiesel",HLOOKUP(K$81,'Inflated Bid Prices After Tax'!$B$455:$I$463,5,FALSE),IF(K$81="LNG",HLOOKUP(K$81,'Inflated Bid Prices After Tax'!$B$455:$I$463,5,FALSE),IF(K$81="Bunker",HLOOKUP(K$81,'Inflated Bid Prices After Tax'!$B$455:$I$463,5,FALSE),IF(K$81="LFO Diesel",HLOOKUP(K$81,'Inflated Bid Prices After Tax'!$B$455:$I$463,5,FALSE),0))))))))</f>
        <v>0</v>
      </c>
      <c r="N91" s="543">
        <f>IF($C91=0,0,IF(K$81="Hydro",HLOOKUP(K$81,'Inflated Bid Prices After Tax'!$B$465:$I$471,3,FALSE),IF(K$81="Solar",HLOOKUP(K$81,'Inflated Bid Prices After Tax'!$B$465:$I$471,3,FALSE),IF(K$81="Biomass",HLOOKUP(K$81,'Inflated Bid Prices After Tax'!$B$465:$I$471,3,FALSE),IF(K$81="Biodiesel",HLOOKUP(K$81,'Inflated Bid Prices After Tax'!$B$465:$I$471,3,FALSE),IF(K$81="LNG",HLOOKUP(K$81,'Inflated Bid Prices After Tax'!$B$465:$I$471,3,FALSE),IF(K$81="Bunker",HLOOKUP(K$81,'Inflated Bid Prices After Tax'!$B$465:$I$471,3,FALSE),IF(K$81="LFO Diesel",HLOOKUP(K$81,'Inflated Bid Prices After Tax'!$B$465:$I$471,3,FALSE),0))))))))</f>
        <v>0</v>
      </c>
      <c r="O91" s="544">
        <f t="shared" si="46"/>
        <v>0</v>
      </c>
      <c r="P91" s="139"/>
      <c r="Q91" s="554">
        <f>IF(Q$81="Hydro",VLOOKUP($D91,'Inflated Bid Prices After Tax'!$R$247:$Y$347,2,FALSE),IF(Q$81="Solar",VLOOKUP($D91,'Inflated Bid Prices After Tax'!$R$247:$Y$347,3,FALSE),IF(Q$81="Biomass",VLOOKUP($D91,'Inflated Bid Prices After Tax'!$R$247:$Y$347,4,FALSE),IF(Q$81="Biodiesel",VLOOKUP($D91,'Inflated Bid Prices After Tax'!$R$247:$Y$347,5,FALSE),IF(Q$81="LNG",VLOOKUP($D91,'Inflated Bid Prices After Tax'!$R$247:$Y$347,6,FALSE),IF(Q$81="Bunker",VLOOKUP($D91,'Inflated Bid Prices After Tax'!$R$247:$Y$347,7,FALSE),IF(Q$81="LFO Diesel",VLOOKUP($D91,'Inflated Bid Prices After Tax'!$R$247:$Y$347,8,FALSE),0)))))))</f>
        <v>0</v>
      </c>
      <c r="R91" s="555">
        <f>IF(Q$81="Hydro",VLOOKUP($D91,'Inflated Bid Prices After Tax'!$R$352:$Y$452,2,FALSE),IF(Q$81="Solar",VLOOKUP($D91,'Inflated Bid Prices After Tax'!$R$352:$Y$452,3,FALSE),IF(Q$81="Biomass",VLOOKUP($D91,'Inflated Bid Prices After Tax'!$R$352:$Y$452,4,FALSE),IF(Q$81="Biodiesel",VLOOKUP($D91,'Inflated Bid Prices After Tax'!$R$352:$Y$452,5,FALSE),IF(Q$81="LNG",VLOOKUP($D91,'Inflated Bid Prices After Tax'!$R$352:$Y$452,6,FALSE),IF(Q$81="Bunker",VLOOKUP($D91,'Inflated Bid Prices After Tax'!$R$352:$Y$452,7,FALSE),IF(Q$81="LFO Diesel",VLOOKUP($D91,'Inflated Bid Prices After Tax'!$R$352:$Y$452,8,FALSE),0)))))))</f>
        <v>0</v>
      </c>
      <c r="S91" s="555">
        <f>IF($D91=0,0,IF(Q$81="Hydro",HLOOKUP(Q$81,'Inflated Bid Prices After Tax'!$B$455:$I$463,5,FALSE),IF(Q$81="Solar",HLOOKUP(Q$81,'Inflated Bid Prices After Tax'!$B$455:$I$463,5,FALSE),IF(Q$81="Biomass",HLOOKUP(Q$81,'Inflated Bid Prices After Tax'!$B$455:$I$463,5,FALSE),IF(Q$81="Biodiesel",HLOOKUP(Q$81,'Inflated Bid Prices After Tax'!$B$455:$I$463,5,FALSE),IF(Q$81="LNG",HLOOKUP(Q$81,'Inflated Bid Prices After Tax'!$B$455:$I$463,5,FALSE),IF(Q$81="Bunker",HLOOKUP(Q$81,'Inflated Bid Prices After Tax'!$B$455:$I$463,5,FALSE),IF(Q$81="LFO Diesel",HLOOKUP(Q$81,'Inflated Bid Prices After Tax'!$B$455:$I$463,5,FALSE),0))))))))</f>
        <v>0</v>
      </c>
      <c r="T91" s="555">
        <f>IF($D91=0,0,IF(Q$81="Hydro",HLOOKUP(Q$81,'Inflated Bid Prices After Tax'!$B$465:$I$471,3,FALSE),IF(Q$81="Solar",HLOOKUP(Q$81,'Inflated Bid Prices After Tax'!$B$465:$I$471,3,FALSE),IF(Q$81="Biomass",HLOOKUP(Q$81,'Inflated Bid Prices After Tax'!$B$465:$I$471,3,FALSE),IF(Q$81="Biodiesel",HLOOKUP(Q$81,'Inflated Bid Prices After Tax'!$B$465:$I$471,3,FALSE),IF(Q$81="LNG",HLOOKUP(Q$81,'Inflated Bid Prices After Tax'!$B$465:$I$471,3,FALSE),IF(Q$81="Bunker",HLOOKUP(Q$81,'Inflated Bid Prices After Tax'!$B$465:$I$471,3,FALSE),IF(Q$81="LFO Diesel",HLOOKUP(Q$81,'Inflated Bid Prices After Tax'!$B$465:$I$471,3,FALSE),0))))))))</f>
        <v>0</v>
      </c>
      <c r="U91" s="556">
        <f t="shared" si="47"/>
        <v>0</v>
      </c>
      <c r="V91" s="139"/>
      <c r="W91" s="566">
        <f>IF(W$81="Hydro",VLOOKUP($E91,'Inflated Bid Prices After Tax'!$R$247:$Y$347,2,FALSE),IF(W$81="Solar",VLOOKUP($E91,'Inflated Bid Prices After Tax'!$R$247:$Y$347,3,FALSE),IF(W$81="Biomass",VLOOKUP($E91,'Inflated Bid Prices After Tax'!$R$247:$Y$347,4,FALSE),IF(W$81="Biodiesel",VLOOKUP($E91,'Inflated Bid Prices After Tax'!$R$247:$Y$347,5,FALSE),IF(W$81="LNG",VLOOKUP($E91,'Inflated Bid Prices After Tax'!$R$247:$Y$347,6,FALSE),IF(W$81="Bunker",VLOOKUP($E91,'Inflated Bid Prices After Tax'!$R$247:$Y$347,7,FALSE),IF(W$81="LFO Diesel",VLOOKUP($E91,'Inflated Bid Prices After Tax'!$R$247:$Y$347,8,FALSE),0)))))))</f>
        <v>0</v>
      </c>
      <c r="X91" s="567">
        <f>IF(W$81="Hydro",VLOOKUP($E91,'Inflated Bid Prices After Tax'!$R$352:$Y$452,2,FALSE),IF(W$81="Solar",VLOOKUP($E91,'Inflated Bid Prices After Tax'!$R$352:$Y$452,3,FALSE),IF(W$81="Biomass",VLOOKUP($E91,'Inflated Bid Prices After Tax'!$R$352:$Y$452,4,FALSE),IF(W$81="Biodiesel",VLOOKUP($E91,'Inflated Bid Prices After Tax'!$R$352:$Y$452,5,FALSE),IF(W$81="LNG",VLOOKUP($E91,'Inflated Bid Prices After Tax'!$R$352:$Y$452,6,FALSE),IF(W$81="Bunker",VLOOKUP($E91,'Inflated Bid Prices After Tax'!$R$352:$Y$452,7,FALSE),IF(W$81="LFO Diesel",VLOOKUP($E91,'Inflated Bid Prices After Tax'!$R$352:$Y$452,8,FALSE),0)))))))</f>
        <v>0</v>
      </c>
      <c r="Y91" s="567">
        <f>IF($E91=0,0,IF(W$81="Hydro",HLOOKUP(W$81,'Inflated Bid Prices After Tax'!$B$455:$I$463,5,FALSE),IF(W$81="Solar",HLOOKUP(W$81,'Inflated Bid Prices After Tax'!$B$455:$I$463,5,FALSE),IF(W$81="Biomass",HLOOKUP(W$81,'Inflated Bid Prices After Tax'!$B$455:$I$463,5,FALSE),IF(W$81="Biodiesel",HLOOKUP(W$81,'Inflated Bid Prices After Tax'!$B$455:$I$463,5,FALSE),IF(W$81="LNG",HLOOKUP(W$81,'Inflated Bid Prices After Tax'!$B$455:$I$463,5,FALSE),IF(W$81="Bunker",HLOOKUP(W$81,'Inflated Bid Prices After Tax'!$B$455:$I$463,5,FALSE),IF(W$81="LFO Diesel",HLOOKUP(W$81,'Inflated Bid Prices After Tax'!$B$455:$I$463,5,FALSE),0))))))))</f>
        <v>0</v>
      </c>
      <c r="Z91" s="567">
        <f>IF($E91=0,0,IF(W$81="Hydro",HLOOKUP(W$81,'Inflated Bid Prices After Tax'!$B$465:$I$471,3,FALSE),IF(W$81="Solar",HLOOKUP(W$81,'Inflated Bid Prices After Tax'!$B$465:$I$471,3,FALSE),IF(W$81="Biomass",HLOOKUP(W$81,'Inflated Bid Prices After Tax'!$B$465:$I$471,3,FALSE),IF(W$81="Biodiesel",HLOOKUP(W$81,'Inflated Bid Prices After Tax'!$B$465:$I$471,3,FALSE),IF(W$81="LNG",HLOOKUP(W$81,'Inflated Bid Prices After Tax'!$B$465:$I$471,3,FALSE),IF(W$81="Bunker",HLOOKUP(W$81,'Inflated Bid Prices After Tax'!$B$465:$I$471,3,FALSE),IF(W$81="LFO Diesel",HLOOKUP(W$81,'Inflated Bid Prices After Tax'!$B$465:$I$471,3,FALSE),0))))))))</f>
        <v>0</v>
      </c>
      <c r="AA91" s="568">
        <f t="shared" si="48"/>
        <v>0</v>
      </c>
      <c r="AB91" s="139"/>
      <c r="AC91" s="578">
        <f>IF(AC$81="Hydro",VLOOKUP($F91,'Inflated Bid Prices After Tax'!$R$247:$Y$347,2,FALSE),IF(AC$81="Solar",VLOOKUP($F91,'Inflated Bid Prices After Tax'!$R$247:$Y$347,3,FALSE),IF(AC$81="Biomass",VLOOKUP($F91,'Inflated Bid Prices After Tax'!$R$247:$Y$347,4,FALSE),IF(AC$81="Biodiesel",VLOOKUP($F91,'Inflated Bid Prices After Tax'!$R$247:$Y$347,5,FALSE),IF(AC$81="LNG",VLOOKUP($F91,'Inflated Bid Prices After Tax'!$R$247:$Y$347,6,FALSE),IF(AC$81="Bunker",VLOOKUP($F91,'Inflated Bid Prices After Tax'!$R$247:$Y$347,7,FALSE),IF(AC$81="LFO Diesel",VLOOKUP($F91,'Inflated Bid Prices After Tax'!$R$247:$Y$347,8,FALSE),0)))))))</f>
        <v>0</v>
      </c>
      <c r="AD91" s="579">
        <f>IF(AC$81="Hydro",VLOOKUP($F91,'Inflated Bid Prices After Tax'!$R$352:$Y$452,2,FALSE),IF(AC$81="Solar",VLOOKUP($F91,'Inflated Bid Prices After Tax'!$R$352:$Y$452,3,FALSE),IF(AC$81="Biomass",VLOOKUP($F91,'Inflated Bid Prices After Tax'!$R$352:$Y$452,4,FALSE),IF(AC$81="Biodiesel",VLOOKUP($F91,'Inflated Bid Prices After Tax'!$R$352:$Y$452,5,FALSE),IF(AC$81="LNG",VLOOKUP($F91,'Inflated Bid Prices After Tax'!$R$352:$Y$452,6,FALSE),IF(AC$81="Bunker",VLOOKUP($F91,'Inflated Bid Prices After Tax'!$R$352:$Y$452,7,FALSE),IF(AC$81="LFO Diesel",VLOOKUP($F91,'Inflated Bid Prices After Tax'!$R$352:$Y$452,8,FALSE),0)))))))</f>
        <v>0</v>
      </c>
      <c r="AE91" s="579">
        <f>IF($F91=0,0,IF(AC$81="Hydro",HLOOKUP(AC$81,'Inflated Bid Prices After Tax'!$B$455:$I$463,5,FALSE),IF(AC$81="Solar",HLOOKUP(AC$81,'Inflated Bid Prices After Tax'!$B$455:$I$463,5,FALSE),IF(AC$81="Biomass",HLOOKUP(AC$81,'Inflated Bid Prices After Tax'!$B$455:$I$463,5,FALSE),IF(AC$81="Biodiesel",HLOOKUP(AC$81,'Inflated Bid Prices After Tax'!$B$455:$I$463,5,FALSE),IF(AC$81="LNG",HLOOKUP(AC$81,'Inflated Bid Prices After Tax'!$B$455:$I$463,5,FALSE),IF(AC$81="Bunker",HLOOKUP(AC$81,'Inflated Bid Prices After Tax'!$B$455:$I$463,5,FALSE),IF(AC$81="LFO Diesel",HLOOKUP(AC$81,'Inflated Bid Prices After Tax'!$B$455:$I$463,5,FALSE),0))))))))</f>
        <v>0</v>
      </c>
      <c r="AF91" s="579">
        <f>IF($F91=0,0,IF(AC$81="Hydro",HLOOKUP(AC$81,'Inflated Bid Prices After Tax'!$B$465:$I$471,3,FALSE),IF(AC$81="Solar",HLOOKUP(AC$81,'Inflated Bid Prices After Tax'!$B$465:$I$471,3,FALSE),IF(AC$81="Biomass",HLOOKUP(AC$81,'Inflated Bid Prices After Tax'!$B$465:$I$471,3,FALSE),IF(AC$81="Biodiesel",HLOOKUP(AC$81,'Inflated Bid Prices After Tax'!$B$465:$I$471,3,FALSE),IF(AC$81="LNG",HLOOKUP(AC$81,'Inflated Bid Prices After Tax'!$B$465:$I$471,3,FALSE),IF(AC$81="Bunker",HLOOKUP(AC$81,'Inflated Bid Prices After Tax'!$B$465:$I$471,3,FALSE),IF(AC$81="LFO Diesel",HLOOKUP(AC$81,'Inflated Bid Prices After Tax'!$B$465:$I$471,3,FALSE),0))))))))</f>
        <v>0</v>
      </c>
      <c r="AG91" s="580">
        <f t="shared" si="49"/>
        <v>0</v>
      </c>
      <c r="AH91" s="139"/>
      <c r="AI91" s="590">
        <f>IF(AI$81="Hydro",VLOOKUP($G91,'Inflated Bid Prices After Tax'!$R$247:$Y$347,2,FALSE),IF(AI$81="Solar",VLOOKUP($G91,'Inflated Bid Prices After Tax'!$R$247:$Y$347,3,FALSE),IF(AI$81="Biomass",VLOOKUP($G91,'Inflated Bid Prices After Tax'!$R$247:$Y$347,4,FALSE),IF(AI$81="Biodiesel",VLOOKUP($G91,'Inflated Bid Prices After Tax'!$R$247:$Y$347,5,FALSE),IF(AI$81="LNG",VLOOKUP($G91,'Inflated Bid Prices After Tax'!$R$247:$Y$347,6,FALSE),IF(AI$81="Bunker",VLOOKUP($G91,'Inflated Bid Prices After Tax'!$R$247:$Y$347,7,FALSE),IF(AI$81="LFO Diesel",VLOOKUP($G91,'Inflated Bid Prices After Tax'!$R$247:$Y$347,8,FALSE),0)))))))</f>
        <v>0</v>
      </c>
      <c r="AJ91" s="591">
        <f>IF(AI$81="Hydro",VLOOKUP($G91,'Inflated Bid Prices After Tax'!$R$352:$Y$452,2,FALSE),IF(AI$81="Solar",VLOOKUP($G91,'Inflated Bid Prices After Tax'!$R$352:$Y$452,3,FALSE),IF(AI$81="Biomass",VLOOKUP($G91,'Inflated Bid Prices After Tax'!$R$352:$Y$452,4,FALSE),IF(AI$81="Biodiesel",VLOOKUP($G91,'Inflated Bid Prices After Tax'!$R$352:$Y$452,5,FALSE),IF(AI$81="LNG",VLOOKUP($G91,'Inflated Bid Prices After Tax'!$R$352:$Y$452,6,FALSE),IF(AI$81="Bunker",VLOOKUP($G91,'Inflated Bid Prices After Tax'!$R$352:$Y$452,7,FALSE),IF(AI$81="LFO Diesel",VLOOKUP($G91,'Inflated Bid Prices After Tax'!$R$352:$Y$452,8,FALSE),0)))))))</f>
        <v>0</v>
      </c>
      <c r="AK91" s="591">
        <f>IF($G91=0,0,IF(AI$81="Hydro",HLOOKUP(AI$81,'Inflated Bid Prices After Tax'!$B$455:$I$463,5,FALSE),IF(AI$81="Solar",HLOOKUP(AI$81,'Inflated Bid Prices After Tax'!$B$455:$I$463,5,FALSE),IF(AI$81="Biomass",HLOOKUP(AI$81,'Inflated Bid Prices After Tax'!$B$455:$I$463,5,FALSE),IF(AI$81="Biodiesel",HLOOKUP(AI$81,'Inflated Bid Prices After Tax'!$B$455:$I$463,5,FALSE),IF(AI$81="LNG",HLOOKUP(AI$81,'Inflated Bid Prices After Tax'!$B$455:$I$463,5,FALSE),IF(AI$81="Bunker",HLOOKUP(AI$81,'Inflated Bid Prices After Tax'!$B$455:$I$463,5,FALSE),IF(AI$81="LFO Diesel",HLOOKUP(AI$81,'Inflated Bid Prices After Tax'!$B$455:$I$463,5,FALSE),0))))))))</f>
        <v>0</v>
      </c>
      <c r="AL91" s="591">
        <f>IF($G91=0,0,IF(AI$81="Hydro",HLOOKUP(AI$81,'Inflated Bid Prices After Tax'!$B$465:$I$471,3,FALSE),IF(AI$81="Solar",HLOOKUP(AI$81,'Inflated Bid Prices After Tax'!$B$465:$I$471,3,FALSE),IF(AI$81="Biomass",HLOOKUP(AI$81,'Inflated Bid Prices After Tax'!$B$465:$I$471,3,FALSE),IF(AI$81="Biodiesel",HLOOKUP(AI$81,'Inflated Bid Prices After Tax'!$B$465:$I$471,3,FALSE),IF(AI$81="LNG",HLOOKUP(AI$81,'Inflated Bid Prices After Tax'!$B$465:$I$471,3,FALSE),IF(AI$81="Bunker",HLOOKUP(AI$81,'Inflated Bid Prices After Tax'!$B$465:$I$471,3,FALSE),IF(AI$81="LFO Diesel",HLOOKUP(AI$81,'Inflated Bid Prices After Tax'!$B$465:$I$471,3,FALSE),0))))))))</f>
        <v>0</v>
      </c>
      <c r="AM91" s="592">
        <f t="shared" si="50"/>
        <v>0</v>
      </c>
      <c r="AN91" s="139"/>
      <c r="AO91" s="598">
        <f>IF(AO$81="Hydro",VLOOKUP($H91,'Inflated Bid Prices After Tax'!$R$247:$Y$347,2,FALSE),IF(AO$81="Solar",VLOOKUP($H91,'Inflated Bid Prices After Tax'!$R$247:$Y$347,3,FALSE),IF(AO$81="Biomass",VLOOKUP($H91,'Inflated Bid Prices After Tax'!$R$247:$Y$347,4,FALSE),IF(AO$81="Biodiesel",VLOOKUP($H91,'Inflated Bid Prices After Tax'!$R$247:$Y$347,5,FALSE),IF(AO$81="LNG",VLOOKUP($H91,'Inflated Bid Prices After Tax'!$R$247:$Y$347,6,FALSE),IF(AO$81="Bunker",VLOOKUP($H91,'Inflated Bid Prices After Tax'!$R$247:$Y$347,7,FALSE),IF(AO$81="LFO Diesel",VLOOKUP($H91,'Inflated Bid Prices After Tax'!$R$247:$Y$347,8,FALSE),0)))))))</f>
        <v>0</v>
      </c>
      <c r="AP91" s="309">
        <f>IF(AO$81="Hydro",VLOOKUP($H91,'Inflated Bid Prices After Tax'!$R$352:$Y$452,2,FALSE),IF(AO$81="Solar",VLOOKUP($H91,'Inflated Bid Prices After Tax'!$R$352:$Y$452,3,FALSE),IF(AO$81="Biomass",VLOOKUP($H91,'Inflated Bid Prices After Tax'!$R$352:$Y$452,4,FALSE),IF(AO$81="Biodiesel",VLOOKUP($H91,'Inflated Bid Prices After Tax'!$R$352:$Y$452,5,FALSE),IF(AO$81="LNG",VLOOKUP($H91,'Inflated Bid Prices After Tax'!$R$352:$Y$452,6,FALSE),IF(AO$81="Bunker",VLOOKUP($H91,'Inflated Bid Prices After Tax'!$R$352:$Y$452,7,FALSE),IF(AO$81="LFO Diesel",VLOOKUP($H91,'Inflated Bid Prices After Tax'!$R$352:$Y$452,8,FALSE),0)))))))</f>
        <v>0</v>
      </c>
      <c r="AQ91" s="309">
        <f>IF($H91=0,0,IF(AO$81="Hydro",HLOOKUP(AO$81,'Inflated Bid Prices After Tax'!$B$455:$I$463,5,FALSE),IF(AO$81="Solar",HLOOKUP(AO$81,'Inflated Bid Prices After Tax'!$B$455:$I$463,5,FALSE),IF(AO$81="Biomass",HLOOKUP(AO$81,'Inflated Bid Prices After Tax'!$B$455:$I$463,5,FALSE),IF(AO$81="Biodiesel",HLOOKUP(AO$81,'Inflated Bid Prices After Tax'!$B$455:$I$463,5,FALSE),IF(AO$81="LNG",HLOOKUP(AO$81,'Inflated Bid Prices After Tax'!$B$455:$I$463,5,FALSE),IF(AO$81="Bunker",HLOOKUP(AO$81,'Inflated Bid Prices After Tax'!$B$455:$I$463,5,FALSE),IF(AO$81="LFO Diesel",HLOOKUP(AO$81,'Inflated Bid Prices After Tax'!$B$455:$I$463,5,FALSE),0))))))))</f>
        <v>0</v>
      </c>
      <c r="AR91" s="309">
        <f>IF($H91=0,0,IF(AO$81="Hydro",HLOOKUP(AO$81,'Inflated Bid Prices After Tax'!$B$465:$I$471,3,FALSE),IF(AO$81="Solar",HLOOKUP(AO$81,'Inflated Bid Prices After Tax'!$B$465:$I$471,3,FALSE),IF(AO$81="Biomass",HLOOKUP(AO$81,'Inflated Bid Prices After Tax'!$B$465:$I$471,3,FALSE),IF(AO$81="Biodiesel",HLOOKUP(AO$81,'Inflated Bid Prices After Tax'!$B$465:$I$471,3,FALSE),IF(AO$81="LNG",HLOOKUP(AO$81,'Inflated Bid Prices After Tax'!$B$465:$I$471,3,FALSE),IF(AO$81="Bunker",HLOOKUP(AO$81,'Inflated Bid Prices After Tax'!$B$465:$I$471,3,FALSE),IF(AO$81="LFO Diesel",HLOOKUP(AO$81,'Inflated Bid Prices After Tax'!$B$465:$I$471,3,FALSE),0))))))))</f>
        <v>0</v>
      </c>
      <c r="AS91" s="298">
        <f t="shared" si="51"/>
        <v>0</v>
      </c>
      <c r="AT91" s="139"/>
      <c r="AU91" s="606">
        <f>IF(AU$81="Hydro",VLOOKUP($I91,'Inflated Bid Prices After Tax'!$R$247:$Y$347,2,FALSE),IF(AU$81="Solar",VLOOKUP($I91,'Inflated Bid Prices After Tax'!$R$247:$Y$347,3,FALSE),IF(AU$81="Biomass",VLOOKUP($I91,'Inflated Bid Prices After Tax'!$R$247:$Y$347,4,FALSE),IF(AU$81="Biodiesel",VLOOKUP($I91,'Inflated Bid Prices After Tax'!$R$247:$Y$347,5,FALSE),IF(AU$81="LNG",VLOOKUP($I91,'Inflated Bid Prices After Tax'!$R$247:$Y$347,6,FALSE),IF(AU$81="Bunker",VLOOKUP($I91,'Inflated Bid Prices After Tax'!$R$247:$Y$347,7,FALSE),IF(AU$81="LFO Diesel",VLOOKUP($I91,'Inflated Bid Prices After Tax'!$R$247:$Y$347,8,FALSE),0)))))))</f>
        <v>0</v>
      </c>
      <c r="AV91" s="607">
        <f>IF(AU$81="Hydro",VLOOKUP($I91,'Inflated Bid Prices After Tax'!$R$352:$Y$452,2,FALSE),IF(AU$81="Solar",VLOOKUP($I91,'Inflated Bid Prices After Tax'!$R$352:$Y$452,3,FALSE),IF(AU$81="Biomass",VLOOKUP($I91,'Inflated Bid Prices After Tax'!$R$352:$Y$452,4,FALSE),IF(AU$81="Biodiesel",VLOOKUP($I91,'Inflated Bid Prices After Tax'!$R$352:$Y$452,5,FALSE),IF(AU$81="LNG",VLOOKUP($I91,'Inflated Bid Prices After Tax'!$R$352:$Y$452,6,FALSE),IF(AU$81="Bunker",VLOOKUP($I91,'Inflated Bid Prices After Tax'!$R$352:$Y$452,7,FALSE),IF(AU$81="LFO Diesel",VLOOKUP($I91,'Inflated Bid Prices After Tax'!$R$352:$Y$452,8,FALSE),0)))))))</f>
        <v>0</v>
      </c>
      <c r="AW91" s="607">
        <f>IF($I91=0,0,IF(AU$81="Hydro",HLOOKUP(AU$81,'Inflated Bid Prices After Tax'!$B$455:$I$463,5,FALSE),IF(AU$81="Solar",HLOOKUP(AU$81,'Inflated Bid Prices After Tax'!$B$455:$I$463,5,FALSE),IF(AU$81="Biomass",HLOOKUP(AU$81,'Inflated Bid Prices After Tax'!$B$455:$I$463,5,FALSE),IF(AU$81="Biodiesel",HLOOKUP(AU$81,'Inflated Bid Prices After Tax'!$B$455:$I$463,5,FALSE),IF(AU$81="LNG",HLOOKUP(AU$81,'Inflated Bid Prices After Tax'!$B$455:$I$463,5,FALSE),IF(AU$81="Bunker",HLOOKUP(AU$81,'Inflated Bid Prices After Tax'!$B$455:$I$463,5,FALSE),IF(AU$81="LFO Diesel",HLOOKUP(AU$81,'Inflated Bid Prices After Tax'!$B$455:$I$463,5,FALSE),0))))))))</f>
        <v>0</v>
      </c>
      <c r="AX91" s="607">
        <f>IF($I91=0,0,IF(AU$81="Hydro",HLOOKUP(AU$81,'Inflated Bid Prices After Tax'!$B$465:$I$471,3,FALSE),IF(AU$81="Solar",HLOOKUP(AU$81,'Inflated Bid Prices After Tax'!$B$465:$I$471,3,FALSE),IF(AU$81="Biomass",HLOOKUP(AU$81,'Inflated Bid Prices After Tax'!$B$465:$I$471,3,FALSE),IF(AU$81="Biodiesel",HLOOKUP(AU$81,'Inflated Bid Prices After Tax'!$B$465:$I$471,3,FALSE),IF(AU$81="LNG",HLOOKUP(AU$81,'Inflated Bid Prices After Tax'!$B$465:$I$471,3,FALSE),IF(AU$81="Bunker",HLOOKUP(AU$81,'Inflated Bid Prices After Tax'!$B$465:$I$471,3,FALSE),IF(AU$81="LFO Diesel",HLOOKUP(AU$81,'Inflated Bid Prices After Tax'!$B$465:$I$471,3,FALSE),0))))))))</f>
        <v>0</v>
      </c>
      <c r="AY91" s="608">
        <f t="shared" si="52"/>
        <v>0</v>
      </c>
      <c r="AZ91" s="139"/>
      <c r="BA91" s="106"/>
      <c r="BB91" s="648" t="s">
        <v>44</v>
      </c>
      <c r="BC91" s="649">
        <f>IF(C91=0,O91,O91*'Available Energy and Dispatch'!N113*1000)</f>
        <v>0</v>
      </c>
      <c r="BD91" s="649">
        <f>IF(D91=0,U91,U91*'Available Energy and Dispatch'!O113*1000)</f>
        <v>0</v>
      </c>
      <c r="BE91" s="649">
        <f>IF(E91=0,AA91,AA91*'Available Energy and Dispatch'!P113*1000)</f>
        <v>0</v>
      </c>
      <c r="BF91" s="649">
        <f>IF(F91=0,AG91,AG91*'Available Energy and Dispatch'!Q113*1000)</f>
        <v>0</v>
      </c>
      <c r="BG91" s="649">
        <f>IF(G91=0,AM91,AM91*'Available Energy and Dispatch'!R113*1000)</f>
        <v>0</v>
      </c>
      <c r="BH91" s="649">
        <f>IF(H91=0,AS91,AS91*'Available Energy and Dispatch'!S113*1000)</f>
        <v>0</v>
      </c>
      <c r="BI91" s="649">
        <f>IF(I91=0,AY91,AY91*'Available Energy and Dispatch'!T113*1000)</f>
        <v>0</v>
      </c>
      <c r="BJ91" s="662">
        <f t="shared" si="53"/>
        <v>0</v>
      </c>
      <c r="BK91" s="655"/>
    </row>
    <row r="92" spans="2:63" x14ac:dyDescent="0.25">
      <c r="B92" s="801" t="s">
        <v>45</v>
      </c>
      <c r="C92" s="124">
        <f>ROUND(IFERROR(('Available Energy and Dispatch'!N114/((IF(C$82="Solar",(SUMIFS('Dependable Capacity'!$F$64:$F$69,'Dependable Capacity'!$C$64:$C$69,$B$84)*'Available Energy and Dispatch'!$C114),HLOOKUP(C$82,'Dependable Capacity'!$I$58:$P$64,3,FALSE)*'Available Energy and Dispatch'!$C114))))/C$83,0),2)</f>
        <v>0</v>
      </c>
      <c r="D92" s="124">
        <f>ROUND(IFERROR(('Available Energy and Dispatch'!O114/((IF(D$82="Solar",(SUMIFS('Dependable Capacity'!$F$64:$F$69,'Dependable Capacity'!$C$64:$C$69,$B$84)*'Available Energy and Dispatch'!$C114),HLOOKUP(D$82,'Dependable Capacity'!$I$58:$P$64,3,FALSE)*'Available Energy and Dispatch'!$C114))))/D$83,0),2)</f>
        <v>0</v>
      </c>
      <c r="E92" s="124">
        <f>ROUND(IFERROR(('Available Energy and Dispatch'!P114/((IF(E$82="Solar",(SUMIFS('Dependable Capacity'!$F$64:$F$69,'Dependable Capacity'!$C$64:$C$69,$B$84)*'Available Energy and Dispatch'!$C114),HLOOKUP(E$82,'Dependable Capacity'!$I$58:$P$64,3,FALSE)*'Available Energy and Dispatch'!$C114))))/E$83,0),2)</f>
        <v>0</v>
      </c>
      <c r="F92" s="124">
        <f>ROUND(IFERROR(('Available Energy and Dispatch'!Q114/((IF(F$82="Solar",(SUMIFS('Dependable Capacity'!$F$64:$F$69,'Dependable Capacity'!$C$64:$C$69,$B$84)*'Available Energy and Dispatch'!$C114),HLOOKUP(F$82,'Dependable Capacity'!$I$58:$P$64,3,FALSE)*'Available Energy and Dispatch'!$C114))))/F$83,0),2)</f>
        <v>0</v>
      </c>
      <c r="G92" s="124">
        <f>ROUND(IFERROR(('Available Energy and Dispatch'!R114/((IF(G$82="Solar",(SUMIFS('Dependable Capacity'!$F$64:$F$69,'Dependable Capacity'!$C$64:$C$69,$B$84)*'Available Energy and Dispatch'!$C114),HLOOKUP(G$82,'Dependable Capacity'!$I$58:$P$64,3,FALSE)*'Available Energy and Dispatch'!$C114))))/G$83,0),2)</f>
        <v>0</v>
      </c>
      <c r="H92" s="124">
        <f>ROUND(IFERROR(('Available Energy and Dispatch'!S114/((IF(H$82="Solar",(SUMIFS('Dependable Capacity'!$F$64:$F$69,'Dependable Capacity'!$C$64:$C$69,$B$84)*'Available Energy and Dispatch'!$C114),HLOOKUP(H$82,'Dependable Capacity'!$I$58:$P$64,3,FALSE)*'Available Energy and Dispatch'!$C114))))/H$83,0),2)</f>
        <v>0</v>
      </c>
      <c r="I92" s="124">
        <f>ROUND(IFERROR(('Available Energy and Dispatch'!T114/((IF(I$82="Solar",(SUMIFS('Dependable Capacity'!$F$64:$F$69,'Dependable Capacity'!$C$64:$C$69,$B$84)*'Available Energy and Dispatch'!$C114),HLOOKUP(I$82,'Dependable Capacity'!$I$58:$P$64,3,FALSE)*'Available Energy and Dispatch'!$C114))))/I$83,0),2)</f>
        <v>0</v>
      </c>
      <c r="J92" s="106"/>
      <c r="K92" s="542">
        <f>IF(K$81="Hydro",VLOOKUP($C92,'Inflated Bid Prices After Tax'!$R$247:$Y$347,2,FALSE),IF(K$81="Solar",VLOOKUP($C92,'Inflated Bid Prices After Tax'!$R$247:$Y$347,3,FALSE),IF(K$81="Biomass",VLOOKUP($C92,'Inflated Bid Prices After Tax'!$R$247:$Y$347,4,FALSE),IF(K$81="Biodiesel",VLOOKUP($C92,'Inflated Bid Prices After Tax'!$R$247:$Y$347,5,FALSE),IF(K$81="LNG",VLOOKUP($C92,'Inflated Bid Prices After Tax'!$R$247:$Y$347,6,FALSE),IF(K$81="Bunker",VLOOKUP($C92,'Inflated Bid Prices After Tax'!$R$247:$Y$347,7,FALSE),IF(K$81="LFO Diesel",VLOOKUP($C92,'Inflated Bid Prices After Tax'!$R$247:$Y$347,8,FALSE),0)))))))</f>
        <v>0</v>
      </c>
      <c r="L92" s="543">
        <f>IF(K$81="Hydro",VLOOKUP($C92,'Inflated Bid Prices After Tax'!$R$352:$Y$452,2,FALSE),IF(K$81="Solar",VLOOKUP($C92,'Inflated Bid Prices After Tax'!$R$352:$Y$452,3,FALSE),IF(K$81="Biomass",VLOOKUP($C92,'Inflated Bid Prices After Tax'!$R$352:$Y$452,4,FALSE),IF(K$81="Biodiesel",VLOOKUP($C92,'Inflated Bid Prices After Tax'!$R$352:$Y$452,5,FALSE),IF(K$81="LNG",VLOOKUP($C92,'Inflated Bid Prices After Tax'!$R$352:$Y$452,6,FALSE),IF(K$81="Bunker",VLOOKUP($C92,'Inflated Bid Prices After Tax'!$R$352:$Y$452,7,FALSE),IF(K$81="LFO Diesel",VLOOKUP($C92,'Inflated Bid Prices After Tax'!$R$352:$Y$452,8,FALSE),0)))))))</f>
        <v>0</v>
      </c>
      <c r="M92" s="543">
        <f>IF($C92=0,0,IF(K$81="Hydro",HLOOKUP(K$81,'Inflated Bid Prices After Tax'!$B$455:$I$463,5,FALSE),IF(K$81="Solar",HLOOKUP(K$81,'Inflated Bid Prices After Tax'!$B$455:$I$463,5,FALSE),IF(K$81="Biomass",HLOOKUP(K$81,'Inflated Bid Prices After Tax'!$B$455:$I$463,5,FALSE),IF(K$81="Biodiesel",HLOOKUP(K$81,'Inflated Bid Prices After Tax'!$B$455:$I$463,5,FALSE),IF(K$81="LNG",HLOOKUP(K$81,'Inflated Bid Prices After Tax'!$B$455:$I$463,5,FALSE),IF(K$81="Bunker",HLOOKUP(K$81,'Inflated Bid Prices After Tax'!$B$455:$I$463,5,FALSE),IF(K$81="LFO Diesel",HLOOKUP(K$81,'Inflated Bid Prices After Tax'!$B$455:$I$463,5,FALSE),0))))))))</f>
        <v>0</v>
      </c>
      <c r="N92" s="543">
        <f>IF($C92=0,0,IF(K$81="Hydro",HLOOKUP(K$81,'Inflated Bid Prices After Tax'!$B$465:$I$471,3,FALSE),IF(K$81="Solar",HLOOKUP(K$81,'Inflated Bid Prices After Tax'!$B$465:$I$471,3,FALSE),IF(K$81="Biomass",HLOOKUP(K$81,'Inflated Bid Prices After Tax'!$B$465:$I$471,3,FALSE),IF(K$81="Biodiesel",HLOOKUP(K$81,'Inflated Bid Prices After Tax'!$B$465:$I$471,3,FALSE),IF(K$81="LNG",HLOOKUP(K$81,'Inflated Bid Prices After Tax'!$B$465:$I$471,3,FALSE),IF(K$81="Bunker",HLOOKUP(K$81,'Inflated Bid Prices After Tax'!$B$465:$I$471,3,FALSE),IF(K$81="LFO Diesel",HLOOKUP(K$81,'Inflated Bid Prices After Tax'!$B$465:$I$471,3,FALSE),0))))))))</f>
        <v>0</v>
      </c>
      <c r="O92" s="544">
        <f t="shared" si="46"/>
        <v>0</v>
      </c>
      <c r="P92" s="139"/>
      <c r="Q92" s="554">
        <f>IF(Q$81="Hydro",VLOOKUP($D92,'Inflated Bid Prices After Tax'!$R$247:$Y$347,2,FALSE),IF(Q$81="Solar",VLOOKUP($D92,'Inflated Bid Prices After Tax'!$R$247:$Y$347,3,FALSE),IF(Q$81="Biomass",VLOOKUP($D92,'Inflated Bid Prices After Tax'!$R$247:$Y$347,4,FALSE),IF(Q$81="Biodiesel",VLOOKUP($D92,'Inflated Bid Prices After Tax'!$R$247:$Y$347,5,FALSE),IF(Q$81="LNG",VLOOKUP($D92,'Inflated Bid Prices After Tax'!$R$247:$Y$347,6,FALSE),IF(Q$81="Bunker",VLOOKUP($D92,'Inflated Bid Prices After Tax'!$R$247:$Y$347,7,FALSE),IF(Q$81="LFO Diesel",VLOOKUP($D92,'Inflated Bid Prices After Tax'!$R$247:$Y$347,8,FALSE),0)))))))</f>
        <v>0</v>
      </c>
      <c r="R92" s="555">
        <f>IF(Q$81="Hydro",VLOOKUP($D92,'Inflated Bid Prices After Tax'!$R$352:$Y$452,2,FALSE),IF(Q$81="Solar",VLOOKUP($D92,'Inflated Bid Prices After Tax'!$R$352:$Y$452,3,FALSE),IF(Q$81="Biomass",VLOOKUP($D92,'Inflated Bid Prices After Tax'!$R$352:$Y$452,4,FALSE),IF(Q$81="Biodiesel",VLOOKUP($D92,'Inflated Bid Prices After Tax'!$R$352:$Y$452,5,FALSE),IF(Q$81="LNG",VLOOKUP($D92,'Inflated Bid Prices After Tax'!$R$352:$Y$452,6,FALSE),IF(Q$81="Bunker",VLOOKUP($D92,'Inflated Bid Prices After Tax'!$R$352:$Y$452,7,FALSE),IF(Q$81="LFO Diesel",VLOOKUP($D92,'Inflated Bid Prices After Tax'!$R$352:$Y$452,8,FALSE),0)))))))</f>
        <v>0</v>
      </c>
      <c r="S92" s="555">
        <f>IF($D92=0,0,IF(Q$81="Hydro",HLOOKUP(Q$81,'Inflated Bid Prices After Tax'!$B$455:$I$463,5,FALSE),IF(Q$81="Solar",HLOOKUP(Q$81,'Inflated Bid Prices After Tax'!$B$455:$I$463,5,FALSE),IF(Q$81="Biomass",HLOOKUP(Q$81,'Inflated Bid Prices After Tax'!$B$455:$I$463,5,FALSE),IF(Q$81="Biodiesel",HLOOKUP(Q$81,'Inflated Bid Prices After Tax'!$B$455:$I$463,5,FALSE),IF(Q$81="LNG",HLOOKUP(Q$81,'Inflated Bid Prices After Tax'!$B$455:$I$463,5,FALSE),IF(Q$81="Bunker",HLOOKUP(Q$81,'Inflated Bid Prices After Tax'!$B$455:$I$463,5,FALSE),IF(Q$81="LFO Diesel",HLOOKUP(Q$81,'Inflated Bid Prices After Tax'!$B$455:$I$463,5,FALSE),0))))))))</f>
        <v>0</v>
      </c>
      <c r="T92" s="555">
        <f>IF($D92=0,0,IF(Q$81="Hydro",HLOOKUP(Q$81,'Inflated Bid Prices After Tax'!$B$465:$I$471,3,FALSE),IF(Q$81="Solar",HLOOKUP(Q$81,'Inflated Bid Prices After Tax'!$B$465:$I$471,3,FALSE),IF(Q$81="Biomass",HLOOKUP(Q$81,'Inflated Bid Prices After Tax'!$B$465:$I$471,3,FALSE),IF(Q$81="Biodiesel",HLOOKUP(Q$81,'Inflated Bid Prices After Tax'!$B$465:$I$471,3,FALSE),IF(Q$81="LNG",HLOOKUP(Q$81,'Inflated Bid Prices After Tax'!$B$465:$I$471,3,FALSE),IF(Q$81="Bunker",HLOOKUP(Q$81,'Inflated Bid Prices After Tax'!$B$465:$I$471,3,FALSE),IF(Q$81="LFO Diesel",HLOOKUP(Q$81,'Inflated Bid Prices After Tax'!$B$465:$I$471,3,FALSE),0))))))))</f>
        <v>0</v>
      </c>
      <c r="U92" s="556">
        <f t="shared" si="47"/>
        <v>0</v>
      </c>
      <c r="V92" s="139"/>
      <c r="W92" s="566">
        <f>IF(W$81="Hydro",VLOOKUP($E92,'Inflated Bid Prices After Tax'!$R$247:$Y$347,2,FALSE),IF(W$81="Solar",VLOOKUP($E92,'Inflated Bid Prices After Tax'!$R$247:$Y$347,3,FALSE),IF(W$81="Biomass",VLOOKUP($E92,'Inflated Bid Prices After Tax'!$R$247:$Y$347,4,FALSE),IF(W$81="Biodiesel",VLOOKUP($E92,'Inflated Bid Prices After Tax'!$R$247:$Y$347,5,FALSE),IF(W$81="LNG",VLOOKUP($E92,'Inflated Bid Prices After Tax'!$R$247:$Y$347,6,FALSE),IF(W$81="Bunker",VLOOKUP($E92,'Inflated Bid Prices After Tax'!$R$247:$Y$347,7,FALSE),IF(W$81="LFO Diesel",VLOOKUP($E92,'Inflated Bid Prices After Tax'!$R$247:$Y$347,8,FALSE),0)))))))</f>
        <v>0</v>
      </c>
      <c r="X92" s="567">
        <f>IF(W$81="Hydro",VLOOKUP($E92,'Inflated Bid Prices After Tax'!$R$352:$Y$452,2,FALSE),IF(W$81="Solar",VLOOKUP($E92,'Inflated Bid Prices After Tax'!$R$352:$Y$452,3,FALSE),IF(W$81="Biomass",VLOOKUP($E92,'Inflated Bid Prices After Tax'!$R$352:$Y$452,4,FALSE),IF(W$81="Biodiesel",VLOOKUP($E92,'Inflated Bid Prices After Tax'!$R$352:$Y$452,5,FALSE),IF(W$81="LNG",VLOOKUP($E92,'Inflated Bid Prices After Tax'!$R$352:$Y$452,6,FALSE),IF(W$81="Bunker",VLOOKUP($E92,'Inflated Bid Prices After Tax'!$R$352:$Y$452,7,FALSE),IF(W$81="LFO Diesel",VLOOKUP($E92,'Inflated Bid Prices After Tax'!$R$352:$Y$452,8,FALSE),0)))))))</f>
        <v>0</v>
      </c>
      <c r="Y92" s="567">
        <f>IF($E92=0,0,IF(W$81="Hydro",HLOOKUP(W$81,'Inflated Bid Prices After Tax'!$B$455:$I$463,5,FALSE),IF(W$81="Solar",HLOOKUP(W$81,'Inflated Bid Prices After Tax'!$B$455:$I$463,5,FALSE),IF(W$81="Biomass",HLOOKUP(W$81,'Inflated Bid Prices After Tax'!$B$455:$I$463,5,FALSE),IF(W$81="Biodiesel",HLOOKUP(W$81,'Inflated Bid Prices After Tax'!$B$455:$I$463,5,FALSE),IF(W$81="LNG",HLOOKUP(W$81,'Inflated Bid Prices After Tax'!$B$455:$I$463,5,FALSE),IF(W$81="Bunker",HLOOKUP(W$81,'Inflated Bid Prices After Tax'!$B$455:$I$463,5,FALSE),IF(W$81="LFO Diesel",HLOOKUP(W$81,'Inflated Bid Prices After Tax'!$B$455:$I$463,5,FALSE),0))))))))</f>
        <v>0</v>
      </c>
      <c r="Z92" s="567">
        <f>IF($E92=0,0,IF(W$81="Hydro",HLOOKUP(W$81,'Inflated Bid Prices After Tax'!$B$465:$I$471,3,FALSE),IF(W$81="Solar",HLOOKUP(W$81,'Inflated Bid Prices After Tax'!$B$465:$I$471,3,FALSE),IF(W$81="Biomass",HLOOKUP(W$81,'Inflated Bid Prices After Tax'!$B$465:$I$471,3,FALSE),IF(W$81="Biodiesel",HLOOKUP(W$81,'Inflated Bid Prices After Tax'!$B$465:$I$471,3,FALSE),IF(W$81="LNG",HLOOKUP(W$81,'Inflated Bid Prices After Tax'!$B$465:$I$471,3,FALSE),IF(W$81="Bunker",HLOOKUP(W$81,'Inflated Bid Prices After Tax'!$B$465:$I$471,3,FALSE),IF(W$81="LFO Diesel",HLOOKUP(W$81,'Inflated Bid Prices After Tax'!$B$465:$I$471,3,FALSE),0))))))))</f>
        <v>0</v>
      </c>
      <c r="AA92" s="568">
        <f t="shared" si="48"/>
        <v>0</v>
      </c>
      <c r="AB92" s="139"/>
      <c r="AC92" s="578">
        <f>IF(AC$81="Hydro",VLOOKUP($F92,'Inflated Bid Prices After Tax'!$R$247:$Y$347,2,FALSE),IF(AC$81="Solar",VLOOKUP($F92,'Inflated Bid Prices After Tax'!$R$247:$Y$347,3,FALSE),IF(AC$81="Biomass",VLOOKUP($F92,'Inflated Bid Prices After Tax'!$R$247:$Y$347,4,FALSE),IF(AC$81="Biodiesel",VLOOKUP($F92,'Inflated Bid Prices After Tax'!$R$247:$Y$347,5,FALSE),IF(AC$81="LNG",VLOOKUP($F92,'Inflated Bid Prices After Tax'!$R$247:$Y$347,6,FALSE),IF(AC$81="Bunker",VLOOKUP($F92,'Inflated Bid Prices After Tax'!$R$247:$Y$347,7,FALSE),IF(AC$81="LFO Diesel",VLOOKUP($F92,'Inflated Bid Prices After Tax'!$R$247:$Y$347,8,FALSE),0)))))))</f>
        <v>0</v>
      </c>
      <c r="AD92" s="579">
        <f>IF(AC$81="Hydro",VLOOKUP($F92,'Inflated Bid Prices After Tax'!$R$352:$Y$452,2,FALSE),IF(AC$81="Solar",VLOOKUP($F92,'Inflated Bid Prices After Tax'!$R$352:$Y$452,3,FALSE),IF(AC$81="Biomass",VLOOKUP($F92,'Inflated Bid Prices After Tax'!$R$352:$Y$452,4,FALSE),IF(AC$81="Biodiesel",VLOOKUP($F92,'Inflated Bid Prices After Tax'!$R$352:$Y$452,5,FALSE),IF(AC$81="LNG",VLOOKUP($F92,'Inflated Bid Prices After Tax'!$R$352:$Y$452,6,FALSE),IF(AC$81="Bunker",VLOOKUP($F92,'Inflated Bid Prices After Tax'!$R$352:$Y$452,7,FALSE),IF(AC$81="LFO Diesel",VLOOKUP($F92,'Inflated Bid Prices After Tax'!$R$352:$Y$452,8,FALSE),0)))))))</f>
        <v>0</v>
      </c>
      <c r="AE92" s="579">
        <f>IF($F92=0,0,IF(AC$81="Hydro",HLOOKUP(AC$81,'Inflated Bid Prices After Tax'!$B$455:$I$463,5,FALSE),IF(AC$81="Solar",HLOOKUP(AC$81,'Inflated Bid Prices After Tax'!$B$455:$I$463,5,FALSE),IF(AC$81="Biomass",HLOOKUP(AC$81,'Inflated Bid Prices After Tax'!$B$455:$I$463,5,FALSE),IF(AC$81="Biodiesel",HLOOKUP(AC$81,'Inflated Bid Prices After Tax'!$B$455:$I$463,5,FALSE),IF(AC$81="LNG",HLOOKUP(AC$81,'Inflated Bid Prices After Tax'!$B$455:$I$463,5,FALSE),IF(AC$81="Bunker",HLOOKUP(AC$81,'Inflated Bid Prices After Tax'!$B$455:$I$463,5,FALSE),IF(AC$81="LFO Diesel",HLOOKUP(AC$81,'Inflated Bid Prices After Tax'!$B$455:$I$463,5,FALSE),0))))))))</f>
        <v>0</v>
      </c>
      <c r="AF92" s="579">
        <f>IF($F92=0,0,IF(AC$81="Hydro",HLOOKUP(AC$81,'Inflated Bid Prices After Tax'!$B$465:$I$471,3,FALSE),IF(AC$81="Solar",HLOOKUP(AC$81,'Inflated Bid Prices After Tax'!$B$465:$I$471,3,FALSE),IF(AC$81="Biomass",HLOOKUP(AC$81,'Inflated Bid Prices After Tax'!$B$465:$I$471,3,FALSE),IF(AC$81="Biodiesel",HLOOKUP(AC$81,'Inflated Bid Prices After Tax'!$B$465:$I$471,3,FALSE),IF(AC$81="LNG",HLOOKUP(AC$81,'Inflated Bid Prices After Tax'!$B$465:$I$471,3,FALSE),IF(AC$81="Bunker",HLOOKUP(AC$81,'Inflated Bid Prices After Tax'!$B$465:$I$471,3,FALSE),IF(AC$81="LFO Diesel",HLOOKUP(AC$81,'Inflated Bid Prices After Tax'!$B$465:$I$471,3,FALSE),0))))))))</f>
        <v>0</v>
      </c>
      <c r="AG92" s="580">
        <f t="shared" si="49"/>
        <v>0</v>
      </c>
      <c r="AH92" s="139"/>
      <c r="AI92" s="590">
        <f>IF(AI$81="Hydro",VLOOKUP($G92,'Inflated Bid Prices After Tax'!$R$247:$Y$347,2,FALSE),IF(AI$81="Solar",VLOOKUP($G92,'Inflated Bid Prices After Tax'!$R$247:$Y$347,3,FALSE),IF(AI$81="Biomass",VLOOKUP($G92,'Inflated Bid Prices After Tax'!$R$247:$Y$347,4,FALSE),IF(AI$81="Biodiesel",VLOOKUP($G92,'Inflated Bid Prices After Tax'!$R$247:$Y$347,5,FALSE),IF(AI$81="LNG",VLOOKUP($G92,'Inflated Bid Prices After Tax'!$R$247:$Y$347,6,FALSE),IF(AI$81="Bunker",VLOOKUP($G92,'Inflated Bid Prices After Tax'!$R$247:$Y$347,7,FALSE),IF(AI$81="LFO Diesel",VLOOKUP($G92,'Inflated Bid Prices After Tax'!$R$247:$Y$347,8,FALSE),0)))))))</f>
        <v>0</v>
      </c>
      <c r="AJ92" s="591">
        <f>IF(AI$81="Hydro",VLOOKUP($G92,'Inflated Bid Prices After Tax'!$R$352:$Y$452,2,FALSE),IF(AI$81="Solar",VLOOKUP($G92,'Inflated Bid Prices After Tax'!$R$352:$Y$452,3,FALSE),IF(AI$81="Biomass",VLOOKUP($G92,'Inflated Bid Prices After Tax'!$R$352:$Y$452,4,FALSE),IF(AI$81="Biodiesel",VLOOKUP($G92,'Inflated Bid Prices After Tax'!$R$352:$Y$452,5,FALSE),IF(AI$81="LNG",VLOOKUP($G92,'Inflated Bid Prices After Tax'!$R$352:$Y$452,6,FALSE),IF(AI$81="Bunker",VLOOKUP($G92,'Inflated Bid Prices After Tax'!$R$352:$Y$452,7,FALSE),IF(AI$81="LFO Diesel",VLOOKUP($G92,'Inflated Bid Prices After Tax'!$R$352:$Y$452,8,FALSE),0)))))))</f>
        <v>0</v>
      </c>
      <c r="AK92" s="591">
        <f>IF($G92=0,0,IF(AI$81="Hydro",HLOOKUP(AI$81,'Inflated Bid Prices After Tax'!$B$455:$I$463,5,FALSE),IF(AI$81="Solar",HLOOKUP(AI$81,'Inflated Bid Prices After Tax'!$B$455:$I$463,5,FALSE),IF(AI$81="Biomass",HLOOKUP(AI$81,'Inflated Bid Prices After Tax'!$B$455:$I$463,5,FALSE),IF(AI$81="Biodiesel",HLOOKUP(AI$81,'Inflated Bid Prices After Tax'!$B$455:$I$463,5,FALSE),IF(AI$81="LNG",HLOOKUP(AI$81,'Inflated Bid Prices After Tax'!$B$455:$I$463,5,FALSE),IF(AI$81="Bunker",HLOOKUP(AI$81,'Inflated Bid Prices After Tax'!$B$455:$I$463,5,FALSE),IF(AI$81="LFO Diesel",HLOOKUP(AI$81,'Inflated Bid Prices After Tax'!$B$455:$I$463,5,FALSE),0))))))))</f>
        <v>0</v>
      </c>
      <c r="AL92" s="591">
        <f>IF($G92=0,0,IF(AI$81="Hydro",HLOOKUP(AI$81,'Inflated Bid Prices After Tax'!$B$465:$I$471,3,FALSE),IF(AI$81="Solar",HLOOKUP(AI$81,'Inflated Bid Prices After Tax'!$B$465:$I$471,3,FALSE),IF(AI$81="Biomass",HLOOKUP(AI$81,'Inflated Bid Prices After Tax'!$B$465:$I$471,3,FALSE),IF(AI$81="Biodiesel",HLOOKUP(AI$81,'Inflated Bid Prices After Tax'!$B$465:$I$471,3,FALSE),IF(AI$81="LNG",HLOOKUP(AI$81,'Inflated Bid Prices After Tax'!$B$465:$I$471,3,FALSE),IF(AI$81="Bunker",HLOOKUP(AI$81,'Inflated Bid Prices After Tax'!$B$465:$I$471,3,FALSE),IF(AI$81="LFO Diesel",HLOOKUP(AI$81,'Inflated Bid Prices After Tax'!$B$465:$I$471,3,FALSE),0))))))))</f>
        <v>0</v>
      </c>
      <c r="AM92" s="592">
        <f t="shared" si="50"/>
        <v>0</v>
      </c>
      <c r="AN92" s="139"/>
      <c r="AO92" s="598">
        <f>IF(AO$81="Hydro",VLOOKUP($H92,'Inflated Bid Prices After Tax'!$R$247:$Y$347,2,FALSE),IF(AO$81="Solar",VLOOKUP($H92,'Inflated Bid Prices After Tax'!$R$247:$Y$347,3,FALSE),IF(AO$81="Biomass",VLOOKUP($H92,'Inflated Bid Prices After Tax'!$R$247:$Y$347,4,FALSE),IF(AO$81="Biodiesel",VLOOKUP($H92,'Inflated Bid Prices After Tax'!$R$247:$Y$347,5,FALSE),IF(AO$81="LNG",VLOOKUP($H92,'Inflated Bid Prices After Tax'!$R$247:$Y$347,6,FALSE),IF(AO$81="Bunker",VLOOKUP($H92,'Inflated Bid Prices After Tax'!$R$247:$Y$347,7,FALSE),IF(AO$81="LFO Diesel",VLOOKUP($H92,'Inflated Bid Prices After Tax'!$R$247:$Y$347,8,FALSE),0)))))))</f>
        <v>0</v>
      </c>
      <c r="AP92" s="309">
        <f>IF(AO$81="Hydro",VLOOKUP($H92,'Inflated Bid Prices After Tax'!$R$352:$Y$452,2,FALSE),IF(AO$81="Solar",VLOOKUP($H92,'Inflated Bid Prices After Tax'!$R$352:$Y$452,3,FALSE),IF(AO$81="Biomass",VLOOKUP($H92,'Inflated Bid Prices After Tax'!$R$352:$Y$452,4,FALSE),IF(AO$81="Biodiesel",VLOOKUP($H92,'Inflated Bid Prices After Tax'!$R$352:$Y$452,5,FALSE),IF(AO$81="LNG",VLOOKUP($H92,'Inflated Bid Prices After Tax'!$R$352:$Y$452,6,FALSE),IF(AO$81="Bunker",VLOOKUP($H92,'Inflated Bid Prices After Tax'!$R$352:$Y$452,7,FALSE),IF(AO$81="LFO Diesel",VLOOKUP($H92,'Inflated Bid Prices After Tax'!$R$352:$Y$452,8,FALSE),0)))))))</f>
        <v>0</v>
      </c>
      <c r="AQ92" s="309">
        <f>IF($H92=0,0,IF(AO$81="Hydro",HLOOKUP(AO$81,'Inflated Bid Prices After Tax'!$B$455:$I$463,5,FALSE),IF(AO$81="Solar",HLOOKUP(AO$81,'Inflated Bid Prices After Tax'!$B$455:$I$463,5,FALSE),IF(AO$81="Biomass",HLOOKUP(AO$81,'Inflated Bid Prices After Tax'!$B$455:$I$463,5,FALSE),IF(AO$81="Biodiesel",HLOOKUP(AO$81,'Inflated Bid Prices After Tax'!$B$455:$I$463,5,FALSE),IF(AO$81="LNG",HLOOKUP(AO$81,'Inflated Bid Prices After Tax'!$B$455:$I$463,5,FALSE),IF(AO$81="Bunker",HLOOKUP(AO$81,'Inflated Bid Prices After Tax'!$B$455:$I$463,5,FALSE),IF(AO$81="LFO Diesel",HLOOKUP(AO$81,'Inflated Bid Prices After Tax'!$B$455:$I$463,5,FALSE),0))))))))</f>
        <v>0</v>
      </c>
      <c r="AR92" s="309">
        <f>IF($H92=0,0,IF(AO$81="Hydro",HLOOKUP(AO$81,'Inflated Bid Prices After Tax'!$B$465:$I$471,3,FALSE),IF(AO$81="Solar",HLOOKUP(AO$81,'Inflated Bid Prices After Tax'!$B$465:$I$471,3,FALSE),IF(AO$81="Biomass",HLOOKUP(AO$81,'Inflated Bid Prices After Tax'!$B$465:$I$471,3,FALSE),IF(AO$81="Biodiesel",HLOOKUP(AO$81,'Inflated Bid Prices After Tax'!$B$465:$I$471,3,FALSE),IF(AO$81="LNG",HLOOKUP(AO$81,'Inflated Bid Prices After Tax'!$B$465:$I$471,3,FALSE),IF(AO$81="Bunker",HLOOKUP(AO$81,'Inflated Bid Prices After Tax'!$B$465:$I$471,3,FALSE),IF(AO$81="LFO Diesel",HLOOKUP(AO$81,'Inflated Bid Prices After Tax'!$B$465:$I$471,3,FALSE),0))))))))</f>
        <v>0</v>
      </c>
      <c r="AS92" s="298">
        <f t="shared" si="51"/>
        <v>0</v>
      </c>
      <c r="AT92" s="139"/>
      <c r="AU92" s="606">
        <f>IF(AU$81="Hydro",VLOOKUP($I92,'Inflated Bid Prices After Tax'!$R$247:$Y$347,2,FALSE),IF(AU$81="Solar",VLOOKUP($I92,'Inflated Bid Prices After Tax'!$R$247:$Y$347,3,FALSE),IF(AU$81="Biomass",VLOOKUP($I92,'Inflated Bid Prices After Tax'!$R$247:$Y$347,4,FALSE),IF(AU$81="Biodiesel",VLOOKUP($I92,'Inflated Bid Prices After Tax'!$R$247:$Y$347,5,FALSE),IF(AU$81="LNG",VLOOKUP($I92,'Inflated Bid Prices After Tax'!$R$247:$Y$347,6,FALSE),IF(AU$81="Bunker",VLOOKUP($I92,'Inflated Bid Prices After Tax'!$R$247:$Y$347,7,FALSE),IF(AU$81="LFO Diesel",VLOOKUP($I92,'Inflated Bid Prices After Tax'!$R$247:$Y$347,8,FALSE),0)))))))</f>
        <v>0</v>
      </c>
      <c r="AV92" s="607">
        <f>IF(AU$81="Hydro",VLOOKUP($I92,'Inflated Bid Prices After Tax'!$R$352:$Y$452,2,FALSE),IF(AU$81="Solar",VLOOKUP($I92,'Inflated Bid Prices After Tax'!$R$352:$Y$452,3,FALSE),IF(AU$81="Biomass",VLOOKUP($I92,'Inflated Bid Prices After Tax'!$R$352:$Y$452,4,FALSE),IF(AU$81="Biodiesel",VLOOKUP($I92,'Inflated Bid Prices After Tax'!$R$352:$Y$452,5,FALSE),IF(AU$81="LNG",VLOOKUP($I92,'Inflated Bid Prices After Tax'!$R$352:$Y$452,6,FALSE),IF(AU$81="Bunker",VLOOKUP($I92,'Inflated Bid Prices After Tax'!$R$352:$Y$452,7,FALSE),IF(AU$81="LFO Diesel",VLOOKUP($I92,'Inflated Bid Prices After Tax'!$R$352:$Y$452,8,FALSE),0)))))))</f>
        <v>0</v>
      </c>
      <c r="AW92" s="607">
        <f>IF($I92=0,0,IF(AU$81="Hydro",HLOOKUP(AU$81,'Inflated Bid Prices After Tax'!$B$455:$I$463,5,FALSE),IF(AU$81="Solar",HLOOKUP(AU$81,'Inflated Bid Prices After Tax'!$B$455:$I$463,5,FALSE),IF(AU$81="Biomass",HLOOKUP(AU$81,'Inflated Bid Prices After Tax'!$B$455:$I$463,5,FALSE),IF(AU$81="Biodiesel",HLOOKUP(AU$81,'Inflated Bid Prices After Tax'!$B$455:$I$463,5,FALSE),IF(AU$81="LNG",HLOOKUP(AU$81,'Inflated Bid Prices After Tax'!$B$455:$I$463,5,FALSE),IF(AU$81="Bunker",HLOOKUP(AU$81,'Inflated Bid Prices After Tax'!$B$455:$I$463,5,FALSE),IF(AU$81="LFO Diesel",HLOOKUP(AU$81,'Inflated Bid Prices After Tax'!$B$455:$I$463,5,FALSE),0))))))))</f>
        <v>0</v>
      </c>
      <c r="AX92" s="607">
        <f>IF($I92=0,0,IF(AU$81="Hydro",HLOOKUP(AU$81,'Inflated Bid Prices After Tax'!$B$465:$I$471,3,FALSE),IF(AU$81="Solar",HLOOKUP(AU$81,'Inflated Bid Prices After Tax'!$B$465:$I$471,3,FALSE),IF(AU$81="Biomass",HLOOKUP(AU$81,'Inflated Bid Prices After Tax'!$B$465:$I$471,3,FALSE),IF(AU$81="Biodiesel",HLOOKUP(AU$81,'Inflated Bid Prices After Tax'!$B$465:$I$471,3,FALSE),IF(AU$81="LNG",HLOOKUP(AU$81,'Inflated Bid Prices After Tax'!$B$465:$I$471,3,FALSE),IF(AU$81="Bunker",HLOOKUP(AU$81,'Inflated Bid Prices After Tax'!$B$465:$I$471,3,FALSE),IF(AU$81="LFO Diesel",HLOOKUP(AU$81,'Inflated Bid Prices After Tax'!$B$465:$I$471,3,FALSE),0))))))))</f>
        <v>0</v>
      </c>
      <c r="AY92" s="608">
        <f t="shared" si="52"/>
        <v>0</v>
      </c>
      <c r="AZ92" s="139"/>
      <c r="BA92" s="106"/>
      <c r="BB92" s="648" t="s">
        <v>45</v>
      </c>
      <c r="BC92" s="649">
        <f>IF(C92=0,O92,O92*'Available Energy and Dispatch'!N114*1000)</f>
        <v>0</v>
      </c>
      <c r="BD92" s="649">
        <f>IF(D92=0,U92,U92*'Available Energy and Dispatch'!O114*1000)</f>
        <v>0</v>
      </c>
      <c r="BE92" s="649">
        <f>IF(E92=0,AA92,AA92*'Available Energy and Dispatch'!P114*1000)</f>
        <v>0</v>
      </c>
      <c r="BF92" s="649">
        <f>IF(F92=0,AG92,AG92*'Available Energy and Dispatch'!Q114*1000)</f>
        <v>0</v>
      </c>
      <c r="BG92" s="649">
        <f>IF(G92=0,AM92,AM92*'Available Energy and Dispatch'!R114*1000)</f>
        <v>0</v>
      </c>
      <c r="BH92" s="649">
        <f>IF(H92=0,AS92,AS92*'Available Energy and Dispatch'!S114*1000)</f>
        <v>0</v>
      </c>
      <c r="BI92" s="649">
        <f>IF(I92=0,AY92,AY92*'Available Energy and Dispatch'!T114*1000)</f>
        <v>0</v>
      </c>
      <c r="BJ92" s="662">
        <f t="shared" si="53"/>
        <v>0</v>
      </c>
      <c r="BK92" s="655"/>
    </row>
    <row r="93" spans="2:63" x14ac:dyDescent="0.25">
      <c r="B93" s="801" t="s">
        <v>46</v>
      </c>
      <c r="C93" s="124">
        <f>ROUND(IFERROR(('Available Energy and Dispatch'!N115/((IF(C$82="Solar",(SUMIFS('Dependable Capacity'!$F$64:$F$69,'Dependable Capacity'!$C$64:$C$69,$B$84)*'Available Energy and Dispatch'!$C115),HLOOKUP(C$82,'Dependable Capacity'!$I$58:$P$64,3,FALSE)*'Available Energy and Dispatch'!$C115))))/C$83,0),2)</f>
        <v>0</v>
      </c>
      <c r="D93" s="124">
        <f>ROUND(IFERROR(('Available Energy and Dispatch'!O115/((IF(D$82="Solar",(SUMIFS('Dependable Capacity'!$F$64:$F$69,'Dependable Capacity'!$C$64:$C$69,$B$84)*'Available Energy and Dispatch'!$C115),HLOOKUP(D$82,'Dependable Capacity'!$I$58:$P$64,3,FALSE)*'Available Energy and Dispatch'!$C115))))/D$83,0),2)</f>
        <v>0</v>
      </c>
      <c r="E93" s="124">
        <f>ROUND(IFERROR(('Available Energy and Dispatch'!P115/((IF(E$82="Solar",(SUMIFS('Dependable Capacity'!$F$64:$F$69,'Dependable Capacity'!$C$64:$C$69,$B$84)*'Available Energy and Dispatch'!$C115),HLOOKUP(E$82,'Dependable Capacity'!$I$58:$P$64,3,FALSE)*'Available Energy and Dispatch'!$C115))))/E$83,0),2)</f>
        <v>0</v>
      </c>
      <c r="F93" s="124">
        <f>ROUND(IFERROR(('Available Energy and Dispatch'!Q115/((IF(F$82="Solar",(SUMIFS('Dependable Capacity'!$F$64:$F$69,'Dependable Capacity'!$C$64:$C$69,$B$84)*'Available Energy and Dispatch'!$C115),HLOOKUP(F$82,'Dependable Capacity'!$I$58:$P$64,3,FALSE)*'Available Energy and Dispatch'!$C115))))/F$83,0),2)</f>
        <v>0</v>
      </c>
      <c r="G93" s="124">
        <f>ROUND(IFERROR(('Available Energy and Dispatch'!R115/((IF(G$82="Solar",(SUMIFS('Dependable Capacity'!$F$64:$F$69,'Dependable Capacity'!$C$64:$C$69,$B$84)*'Available Energy and Dispatch'!$C115),HLOOKUP(G$82,'Dependable Capacity'!$I$58:$P$64,3,FALSE)*'Available Energy and Dispatch'!$C115))))/G$83,0),2)</f>
        <v>0</v>
      </c>
      <c r="H93" s="124">
        <f>ROUND(IFERROR(('Available Energy and Dispatch'!S115/((IF(H$82="Solar",(SUMIFS('Dependable Capacity'!$F$64:$F$69,'Dependable Capacity'!$C$64:$C$69,$B$84)*'Available Energy and Dispatch'!$C115),HLOOKUP(H$82,'Dependable Capacity'!$I$58:$P$64,3,FALSE)*'Available Energy and Dispatch'!$C115))))/H$83,0),2)</f>
        <v>0</v>
      </c>
      <c r="I93" s="124">
        <f>ROUND(IFERROR(('Available Energy and Dispatch'!T115/((IF(I$82="Solar",(SUMIFS('Dependable Capacity'!$F$64:$F$69,'Dependable Capacity'!$C$64:$C$69,$B$84)*'Available Energy and Dispatch'!$C115),HLOOKUP(I$82,'Dependable Capacity'!$I$58:$P$64,3,FALSE)*'Available Energy and Dispatch'!$C115))))/I$83,0),2)</f>
        <v>0</v>
      </c>
      <c r="J93" s="106"/>
      <c r="K93" s="542">
        <f>IF(K$81="Hydro",VLOOKUP($C93,'Inflated Bid Prices After Tax'!$R$247:$Y$347,2,FALSE),IF(K$81="Solar",VLOOKUP($C93,'Inflated Bid Prices After Tax'!$R$247:$Y$347,3,FALSE),IF(K$81="Biomass",VLOOKUP($C93,'Inflated Bid Prices After Tax'!$R$247:$Y$347,4,FALSE),IF(K$81="Biodiesel",VLOOKUP($C93,'Inflated Bid Prices After Tax'!$R$247:$Y$347,5,FALSE),IF(K$81="LNG",VLOOKUP($C93,'Inflated Bid Prices After Tax'!$R$247:$Y$347,6,FALSE),IF(K$81="Bunker",VLOOKUP($C93,'Inflated Bid Prices After Tax'!$R$247:$Y$347,7,FALSE),IF(K$81="LFO Diesel",VLOOKUP($C93,'Inflated Bid Prices After Tax'!$R$247:$Y$347,8,FALSE),0)))))))</f>
        <v>0</v>
      </c>
      <c r="L93" s="543">
        <f>IF(K$81="Hydro",VLOOKUP($C93,'Inflated Bid Prices After Tax'!$R$352:$Y$452,2,FALSE),IF(K$81="Solar",VLOOKUP($C93,'Inflated Bid Prices After Tax'!$R$352:$Y$452,3,FALSE),IF(K$81="Biomass",VLOOKUP($C93,'Inflated Bid Prices After Tax'!$R$352:$Y$452,4,FALSE),IF(K$81="Biodiesel",VLOOKUP($C93,'Inflated Bid Prices After Tax'!$R$352:$Y$452,5,FALSE),IF(K$81="LNG",VLOOKUP($C93,'Inflated Bid Prices After Tax'!$R$352:$Y$452,6,FALSE),IF(K$81="Bunker",VLOOKUP($C93,'Inflated Bid Prices After Tax'!$R$352:$Y$452,7,FALSE),IF(K$81="LFO Diesel",VLOOKUP($C93,'Inflated Bid Prices After Tax'!$R$352:$Y$452,8,FALSE),0)))))))</f>
        <v>0</v>
      </c>
      <c r="M93" s="543">
        <f>IF($C93=0,0,IF(K$81="Hydro",HLOOKUP(K$81,'Inflated Bid Prices After Tax'!$B$455:$I$463,5,FALSE),IF(K$81="Solar",HLOOKUP(K$81,'Inflated Bid Prices After Tax'!$B$455:$I$463,5,FALSE),IF(K$81="Biomass",HLOOKUP(K$81,'Inflated Bid Prices After Tax'!$B$455:$I$463,5,FALSE),IF(K$81="Biodiesel",HLOOKUP(K$81,'Inflated Bid Prices After Tax'!$B$455:$I$463,5,FALSE),IF(K$81="LNG",HLOOKUP(K$81,'Inflated Bid Prices After Tax'!$B$455:$I$463,5,FALSE),IF(K$81="Bunker",HLOOKUP(K$81,'Inflated Bid Prices After Tax'!$B$455:$I$463,5,FALSE),IF(K$81="LFO Diesel",HLOOKUP(K$81,'Inflated Bid Prices After Tax'!$B$455:$I$463,5,FALSE),0))))))))</f>
        <v>0</v>
      </c>
      <c r="N93" s="543">
        <f>IF($C93=0,0,IF(K$81="Hydro",HLOOKUP(K$81,'Inflated Bid Prices After Tax'!$B$465:$I$471,3,FALSE),IF(K$81="Solar",HLOOKUP(K$81,'Inflated Bid Prices After Tax'!$B$465:$I$471,3,FALSE),IF(K$81="Biomass",HLOOKUP(K$81,'Inflated Bid Prices After Tax'!$B$465:$I$471,3,FALSE),IF(K$81="Biodiesel",HLOOKUP(K$81,'Inflated Bid Prices After Tax'!$B$465:$I$471,3,FALSE),IF(K$81="LNG",HLOOKUP(K$81,'Inflated Bid Prices After Tax'!$B$465:$I$471,3,FALSE),IF(K$81="Bunker",HLOOKUP(K$81,'Inflated Bid Prices After Tax'!$B$465:$I$471,3,FALSE),IF(K$81="LFO Diesel",HLOOKUP(K$81,'Inflated Bid Prices After Tax'!$B$465:$I$471,3,FALSE),0))))))))</f>
        <v>0</v>
      </c>
      <c r="O93" s="544">
        <f t="shared" si="46"/>
        <v>0</v>
      </c>
      <c r="P93" s="139"/>
      <c r="Q93" s="554">
        <f>IF(Q$81="Hydro",VLOOKUP($D93,'Inflated Bid Prices After Tax'!$R$247:$Y$347,2,FALSE),IF(Q$81="Solar",VLOOKUP($D93,'Inflated Bid Prices After Tax'!$R$247:$Y$347,3,FALSE),IF(Q$81="Biomass",VLOOKUP($D93,'Inflated Bid Prices After Tax'!$R$247:$Y$347,4,FALSE),IF(Q$81="Biodiesel",VLOOKUP($D93,'Inflated Bid Prices After Tax'!$R$247:$Y$347,5,FALSE),IF(Q$81="LNG",VLOOKUP($D93,'Inflated Bid Prices After Tax'!$R$247:$Y$347,6,FALSE),IF(Q$81="Bunker",VLOOKUP($D93,'Inflated Bid Prices After Tax'!$R$247:$Y$347,7,FALSE),IF(Q$81="LFO Diesel",VLOOKUP($D93,'Inflated Bid Prices After Tax'!$R$247:$Y$347,8,FALSE),0)))))))</f>
        <v>0</v>
      </c>
      <c r="R93" s="555">
        <f>IF(Q$81="Hydro",VLOOKUP($D93,'Inflated Bid Prices After Tax'!$R$352:$Y$452,2,FALSE),IF(Q$81="Solar",VLOOKUP($D93,'Inflated Bid Prices After Tax'!$R$352:$Y$452,3,FALSE),IF(Q$81="Biomass",VLOOKUP($D93,'Inflated Bid Prices After Tax'!$R$352:$Y$452,4,FALSE),IF(Q$81="Biodiesel",VLOOKUP($D93,'Inflated Bid Prices After Tax'!$R$352:$Y$452,5,FALSE),IF(Q$81="LNG",VLOOKUP($D93,'Inflated Bid Prices After Tax'!$R$352:$Y$452,6,FALSE),IF(Q$81="Bunker",VLOOKUP($D93,'Inflated Bid Prices After Tax'!$R$352:$Y$452,7,FALSE),IF(Q$81="LFO Diesel",VLOOKUP($D93,'Inflated Bid Prices After Tax'!$R$352:$Y$452,8,FALSE),0)))))))</f>
        <v>0</v>
      </c>
      <c r="S93" s="555">
        <f>IF($D93=0,0,IF(Q$81="Hydro",HLOOKUP(Q$81,'Inflated Bid Prices After Tax'!$B$455:$I$463,5,FALSE),IF(Q$81="Solar",HLOOKUP(Q$81,'Inflated Bid Prices After Tax'!$B$455:$I$463,5,FALSE),IF(Q$81="Biomass",HLOOKUP(Q$81,'Inflated Bid Prices After Tax'!$B$455:$I$463,5,FALSE),IF(Q$81="Biodiesel",HLOOKUP(Q$81,'Inflated Bid Prices After Tax'!$B$455:$I$463,5,FALSE),IF(Q$81="LNG",HLOOKUP(Q$81,'Inflated Bid Prices After Tax'!$B$455:$I$463,5,FALSE),IF(Q$81="Bunker",HLOOKUP(Q$81,'Inflated Bid Prices After Tax'!$B$455:$I$463,5,FALSE),IF(Q$81="LFO Diesel",HLOOKUP(Q$81,'Inflated Bid Prices After Tax'!$B$455:$I$463,5,FALSE),0))))))))</f>
        <v>0</v>
      </c>
      <c r="T93" s="555">
        <f>IF($D93=0,0,IF(Q$81="Hydro",HLOOKUP(Q$81,'Inflated Bid Prices After Tax'!$B$465:$I$471,3,FALSE),IF(Q$81="Solar",HLOOKUP(Q$81,'Inflated Bid Prices After Tax'!$B$465:$I$471,3,FALSE),IF(Q$81="Biomass",HLOOKUP(Q$81,'Inflated Bid Prices After Tax'!$B$465:$I$471,3,FALSE),IF(Q$81="Biodiesel",HLOOKUP(Q$81,'Inflated Bid Prices After Tax'!$B$465:$I$471,3,FALSE),IF(Q$81="LNG",HLOOKUP(Q$81,'Inflated Bid Prices After Tax'!$B$465:$I$471,3,FALSE),IF(Q$81="Bunker",HLOOKUP(Q$81,'Inflated Bid Prices After Tax'!$B$465:$I$471,3,FALSE),IF(Q$81="LFO Diesel",HLOOKUP(Q$81,'Inflated Bid Prices After Tax'!$B$465:$I$471,3,FALSE),0))))))))</f>
        <v>0</v>
      </c>
      <c r="U93" s="556">
        <f t="shared" si="47"/>
        <v>0</v>
      </c>
      <c r="V93" s="139"/>
      <c r="W93" s="566">
        <f>IF(W$81="Hydro",VLOOKUP($E93,'Inflated Bid Prices After Tax'!$R$247:$Y$347,2,FALSE),IF(W$81="Solar",VLOOKUP($E93,'Inflated Bid Prices After Tax'!$R$247:$Y$347,3,FALSE),IF(W$81="Biomass",VLOOKUP($E93,'Inflated Bid Prices After Tax'!$R$247:$Y$347,4,FALSE),IF(W$81="Biodiesel",VLOOKUP($E93,'Inflated Bid Prices After Tax'!$R$247:$Y$347,5,FALSE),IF(W$81="LNG",VLOOKUP($E93,'Inflated Bid Prices After Tax'!$R$247:$Y$347,6,FALSE),IF(W$81="Bunker",VLOOKUP($E93,'Inflated Bid Prices After Tax'!$R$247:$Y$347,7,FALSE),IF(W$81="LFO Diesel",VLOOKUP($E93,'Inflated Bid Prices After Tax'!$R$247:$Y$347,8,FALSE),0)))))))</f>
        <v>0</v>
      </c>
      <c r="X93" s="567">
        <f>IF(W$81="Hydro",VLOOKUP($E93,'Inflated Bid Prices After Tax'!$R$352:$Y$452,2,FALSE),IF(W$81="Solar",VLOOKUP($E93,'Inflated Bid Prices After Tax'!$R$352:$Y$452,3,FALSE),IF(W$81="Biomass",VLOOKUP($E93,'Inflated Bid Prices After Tax'!$R$352:$Y$452,4,FALSE),IF(W$81="Biodiesel",VLOOKUP($E93,'Inflated Bid Prices After Tax'!$R$352:$Y$452,5,FALSE),IF(W$81="LNG",VLOOKUP($E93,'Inflated Bid Prices After Tax'!$R$352:$Y$452,6,FALSE),IF(W$81="Bunker",VLOOKUP($E93,'Inflated Bid Prices After Tax'!$R$352:$Y$452,7,FALSE),IF(W$81="LFO Diesel",VLOOKUP($E93,'Inflated Bid Prices After Tax'!$R$352:$Y$452,8,FALSE),0)))))))</f>
        <v>0</v>
      </c>
      <c r="Y93" s="567">
        <f>IF($E93=0,0,IF(W$81="Hydro",HLOOKUP(W$81,'Inflated Bid Prices After Tax'!$B$455:$I$463,5,FALSE),IF(W$81="Solar",HLOOKUP(W$81,'Inflated Bid Prices After Tax'!$B$455:$I$463,5,FALSE),IF(W$81="Biomass",HLOOKUP(W$81,'Inflated Bid Prices After Tax'!$B$455:$I$463,5,FALSE),IF(W$81="Biodiesel",HLOOKUP(W$81,'Inflated Bid Prices After Tax'!$B$455:$I$463,5,FALSE),IF(W$81="LNG",HLOOKUP(W$81,'Inflated Bid Prices After Tax'!$B$455:$I$463,5,FALSE),IF(W$81="Bunker",HLOOKUP(W$81,'Inflated Bid Prices After Tax'!$B$455:$I$463,5,FALSE),IF(W$81="LFO Diesel",HLOOKUP(W$81,'Inflated Bid Prices After Tax'!$B$455:$I$463,5,FALSE),0))))))))</f>
        <v>0</v>
      </c>
      <c r="Z93" s="567">
        <f>IF($E93=0,0,IF(W$81="Hydro",HLOOKUP(W$81,'Inflated Bid Prices After Tax'!$B$465:$I$471,3,FALSE),IF(W$81="Solar",HLOOKUP(W$81,'Inflated Bid Prices After Tax'!$B$465:$I$471,3,FALSE),IF(W$81="Biomass",HLOOKUP(W$81,'Inflated Bid Prices After Tax'!$B$465:$I$471,3,FALSE),IF(W$81="Biodiesel",HLOOKUP(W$81,'Inflated Bid Prices After Tax'!$B$465:$I$471,3,FALSE),IF(W$81="LNG",HLOOKUP(W$81,'Inflated Bid Prices After Tax'!$B$465:$I$471,3,FALSE),IF(W$81="Bunker",HLOOKUP(W$81,'Inflated Bid Prices After Tax'!$B$465:$I$471,3,FALSE),IF(W$81="LFO Diesel",HLOOKUP(W$81,'Inflated Bid Prices After Tax'!$B$465:$I$471,3,FALSE),0))))))))</f>
        <v>0</v>
      </c>
      <c r="AA93" s="568">
        <f t="shared" si="48"/>
        <v>0</v>
      </c>
      <c r="AB93" s="139"/>
      <c r="AC93" s="578">
        <f>IF(AC$81="Hydro",VLOOKUP($F93,'Inflated Bid Prices After Tax'!$R$247:$Y$347,2,FALSE),IF(AC$81="Solar",VLOOKUP($F93,'Inflated Bid Prices After Tax'!$R$247:$Y$347,3,FALSE),IF(AC$81="Biomass",VLOOKUP($F93,'Inflated Bid Prices After Tax'!$R$247:$Y$347,4,FALSE),IF(AC$81="Biodiesel",VLOOKUP($F93,'Inflated Bid Prices After Tax'!$R$247:$Y$347,5,FALSE),IF(AC$81="LNG",VLOOKUP($F93,'Inflated Bid Prices After Tax'!$R$247:$Y$347,6,FALSE),IF(AC$81="Bunker",VLOOKUP($F93,'Inflated Bid Prices After Tax'!$R$247:$Y$347,7,FALSE),IF(AC$81="LFO Diesel",VLOOKUP($F93,'Inflated Bid Prices After Tax'!$R$247:$Y$347,8,FALSE),0)))))))</f>
        <v>0</v>
      </c>
      <c r="AD93" s="579">
        <f>IF(AC$81="Hydro",VLOOKUP($F93,'Inflated Bid Prices After Tax'!$R$352:$Y$452,2,FALSE),IF(AC$81="Solar",VLOOKUP($F93,'Inflated Bid Prices After Tax'!$R$352:$Y$452,3,FALSE),IF(AC$81="Biomass",VLOOKUP($F93,'Inflated Bid Prices After Tax'!$R$352:$Y$452,4,FALSE),IF(AC$81="Biodiesel",VLOOKUP($F93,'Inflated Bid Prices After Tax'!$R$352:$Y$452,5,FALSE),IF(AC$81="LNG",VLOOKUP($F93,'Inflated Bid Prices After Tax'!$R$352:$Y$452,6,FALSE),IF(AC$81="Bunker",VLOOKUP($F93,'Inflated Bid Prices After Tax'!$R$352:$Y$452,7,FALSE),IF(AC$81="LFO Diesel",VLOOKUP($F93,'Inflated Bid Prices After Tax'!$R$352:$Y$452,8,FALSE),0)))))))</f>
        <v>0</v>
      </c>
      <c r="AE93" s="579">
        <f>IF($F93=0,0,IF(AC$81="Hydro",HLOOKUP(AC$81,'Inflated Bid Prices After Tax'!$B$455:$I$463,5,FALSE),IF(AC$81="Solar",HLOOKUP(AC$81,'Inflated Bid Prices After Tax'!$B$455:$I$463,5,FALSE),IF(AC$81="Biomass",HLOOKUP(AC$81,'Inflated Bid Prices After Tax'!$B$455:$I$463,5,FALSE),IF(AC$81="Biodiesel",HLOOKUP(AC$81,'Inflated Bid Prices After Tax'!$B$455:$I$463,5,FALSE),IF(AC$81="LNG",HLOOKUP(AC$81,'Inflated Bid Prices After Tax'!$B$455:$I$463,5,FALSE),IF(AC$81="Bunker",HLOOKUP(AC$81,'Inflated Bid Prices After Tax'!$B$455:$I$463,5,FALSE),IF(AC$81="LFO Diesel",HLOOKUP(AC$81,'Inflated Bid Prices After Tax'!$B$455:$I$463,5,FALSE),0))))))))</f>
        <v>0</v>
      </c>
      <c r="AF93" s="579">
        <f>IF($F93=0,0,IF(AC$81="Hydro",HLOOKUP(AC$81,'Inflated Bid Prices After Tax'!$B$465:$I$471,3,FALSE),IF(AC$81="Solar",HLOOKUP(AC$81,'Inflated Bid Prices After Tax'!$B$465:$I$471,3,FALSE),IF(AC$81="Biomass",HLOOKUP(AC$81,'Inflated Bid Prices After Tax'!$B$465:$I$471,3,FALSE),IF(AC$81="Biodiesel",HLOOKUP(AC$81,'Inflated Bid Prices After Tax'!$B$465:$I$471,3,FALSE),IF(AC$81="LNG",HLOOKUP(AC$81,'Inflated Bid Prices After Tax'!$B$465:$I$471,3,FALSE),IF(AC$81="Bunker",HLOOKUP(AC$81,'Inflated Bid Prices After Tax'!$B$465:$I$471,3,FALSE),IF(AC$81="LFO Diesel",HLOOKUP(AC$81,'Inflated Bid Prices After Tax'!$B$465:$I$471,3,FALSE),0))))))))</f>
        <v>0</v>
      </c>
      <c r="AG93" s="580">
        <f t="shared" si="49"/>
        <v>0</v>
      </c>
      <c r="AH93" s="139"/>
      <c r="AI93" s="590">
        <f>IF(AI$81="Hydro",VLOOKUP($G93,'Inflated Bid Prices After Tax'!$R$247:$Y$347,2,FALSE),IF(AI$81="Solar",VLOOKUP($G93,'Inflated Bid Prices After Tax'!$R$247:$Y$347,3,FALSE),IF(AI$81="Biomass",VLOOKUP($G93,'Inflated Bid Prices After Tax'!$R$247:$Y$347,4,FALSE),IF(AI$81="Biodiesel",VLOOKUP($G93,'Inflated Bid Prices After Tax'!$R$247:$Y$347,5,FALSE),IF(AI$81="LNG",VLOOKUP($G93,'Inflated Bid Prices After Tax'!$R$247:$Y$347,6,FALSE),IF(AI$81="Bunker",VLOOKUP($G93,'Inflated Bid Prices After Tax'!$R$247:$Y$347,7,FALSE),IF(AI$81="LFO Diesel",VLOOKUP($G93,'Inflated Bid Prices After Tax'!$R$247:$Y$347,8,FALSE),0)))))))</f>
        <v>0</v>
      </c>
      <c r="AJ93" s="591">
        <f>IF(AI$81="Hydro",VLOOKUP($G93,'Inflated Bid Prices After Tax'!$R$352:$Y$452,2,FALSE),IF(AI$81="Solar",VLOOKUP($G93,'Inflated Bid Prices After Tax'!$R$352:$Y$452,3,FALSE),IF(AI$81="Biomass",VLOOKUP($G93,'Inflated Bid Prices After Tax'!$R$352:$Y$452,4,FALSE),IF(AI$81="Biodiesel",VLOOKUP($G93,'Inflated Bid Prices After Tax'!$R$352:$Y$452,5,FALSE),IF(AI$81="LNG",VLOOKUP($G93,'Inflated Bid Prices After Tax'!$R$352:$Y$452,6,FALSE),IF(AI$81="Bunker",VLOOKUP($G93,'Inflated Bid Prices After Tax'!$R$352:$Y$452,7,FALSE),IF(AI$81="LFO Diesel",VLOOKUP($G93,'Inflated Bid Prices After Tax'!$R$352:$Y$452,8,FALSE),0)))))))</f>
        <v>0</v>
      </c>
      <c r="AK93" s="591">
        <f>IF($G93=0,0,IF(AI$81="Hydro",HLOOKUP(AI$81,'Inflated Bid Prices After Tax'!$B$455:$I$463,5,FALSE),IF(AI$81="Solar",HLOOKUP(AI$81,'Inflated Bid Prices After Tax'!$B$455:$I$463,5,FALSE),IF(AI$81="Biomass",HLOOKUP(AI$81,'Inflated Bid Prices After Tax'!$B$455:$I$463,5,FALSE),IF(AI$81="Biodiesel",HLOOKUP(AI$81,'Inflated Bid Prices After Tax'!$B$455:$I$463,5,FALSE),IF(AI$81="LNG",HLOOKUP(AI$81,'Inflated Bid Prices After Tax'!$B$455:$I$463,5,FALSE),IF(AI$81="Bunker",HLOOKUP(AI$81,'Inflated Bid Prices After Tax'!$B$455:$I$463,5,FALSE),IF(AI$81="LFO Diesel",HLOOKUP(AI$81,'Inflated Bid Prices After Tax'!$B$455:$I$463,5,FALSE),0))))))))</f>
        <v>0</v>
      </c>
      <c r="AL93" s="591">
        <f>IF($G93=0,0,IF(AI$81="Hydro",HLOOKUP(AI$81,'Inflated Bid Prices After Tax'!$B$465:$I$471,3,FALSE),IF(AI$81="Solar",HLOOKUP(AI$81,'Inflated Bid Prices After Tax'!$B$465:$I$471,3,FALSE),IF(AI$81="Biomass",HLOOKUP(AI$81,'Inflated Bid Prices After Tax'!$B$465:$I$471,3,FALSE),IF(AI$81="Biodiesel",HLOOKUP(AI$81,'Inflated Bid Prices After Tax'!$B$465:$I$471,3,FALSE),IF(AI$81="LNG",HLOOKUP(AI$81,'Inflated Bid Prices After Tax'!$B$465:$I$471,3,FALSE),IF(AI$81="Bunker",HLOOKUP(AI$81,'Inflated Bid Prices After Tax'!$B$465:$I$471,3,FALSE),IF(AI$81="LFO Diesel",HLOOKUP(AI$81,'Inflated Bid Prices After Tax'!$B$465:$I$471,3,FALSE),0))))))))</f>
        <v>0</v>
      </c>
      <c r="AM93" s="592">
        <f t="shared" si="50"/>
        <v>0</v>
      </c>
      <c r="AN93" s="139"/>
      <c r="AO93" s="598">
        <f>IF(AO$81="Hydro",VLOOKUP($H93,'Inflated Bid Prices After Tax'!$R$247:$Y$347,2,FALSE),IF(AO$81="Solar",VLOOKUP($H93,'Inflated Bid Prices After Tax'!$R$247:$Y$347,3,FALSE),IF(AO$81="Biomass",VLOOKUP($H93,'Inflated Bid Prices After Tax'!$R$247:$Y$347,4,FALSE),IF(AO$81="Biodiesel",VLOOKUP($H93,'Inflated Bid Prices After Tax'!$R$247:$Y$347,5,FALSE),IF(AO$81="LNG",VLOOKUP($H93,'Inflated Bid Prices After Tax'!$R$247:$Y$347,6,FALSE),IF(AO$81="Bunker",VLOOKUP($H93,'Inflated Bid Prices After Tax'!$R$247:$Y$347,7,FALSE),IF(AO$81="LFO Diesel",VLOOKUP($H93,'Inflated Bid Prices After Tax'!$R$247:$Y$347,8,FALSE),0)))))))</f>
        <v>0</v>
      </c>
      <c r="AP93" s="309">
        <f>IF(AO$81="Hydro",VLOOKUP($H93,'Inflated Bid Prices After Tax'!$R$352:$Y$452,2,FALSE),IF(AO$81="Solar",VLOOKUP($H93,'Inflated Bid Prices After Tax'!$R$352:$Y$452,3,FALSE),IF(AO$81="Biomass",VLOOKUP($H93,'Inflated Bid Prices After Tax'!$R$352:$Y$452,4,FALSE),IF(AO$81="Biodiesel",VLOOKUP($H93,'Inflated Bid Prices After Tax'!$R$352:$Y$452,5,FALSE),IF(AO$81="LNG",VLOOKUP($H93,'Inflated Bid Prices After Tax'!$R$352:$Y$452,6,FALSE),IF(AO$81="Bunker",VLOOKUP($H93,'Inflated Bid Prices After Tax'!$R$352:$Y$452,7,FALSE),IF(AO$81="LFO Diesel",VLOOKUP($H93,'Inflated Bid Prices After Tax'!$R$352:$Y$452,8,FALSE),0)))))))</f>
        <v>0</v>
      </c>
      <c r="AQ93" s="309">
        <f>IF($H93=0,0,IF(AO$81="Hydro",HLOOKUP(AO$81,'Inflated Bid Prices After Tax'!$B$455:$I$463,5,FALSE),IF(AO$81="Solar",HLOOKUP(AO$81,'Inflated Bid Prices After Tax'!$B$455:$I$463,5,FALSE),IF(AO$81="Biomass",HLOOKUP(AO$81,'Inflated Bid Prices After Tax'!$B$455:$I$463,5,FALSE),IF(AO$81="Biodiesel",HLOOKUP(AO$81,'Inflated Bid Prices After Tax'!$B$455:$I$463,5,FALSE),IF(AO$81="LNG",HLOOKUP(AO$81,'Inflated Bid Prices After Tax'!$B$455:$I$463,5,FALSE),IF(AO$81="Bunker",HLOOKUP(AO$81,'Inflated Bid Prices After Tax'!$B$455:$I$463,5,FALSE),IF(AO$81="LFO Diesel",HLOOKUP(AO$81,'Inflated Bid Prices After Tax'!$B$455:$I$463,5,FALSE),0))))))))</f>
        <v>0</v>
      </c>
      <c r="AR93" s="309">
        <f>IF($H93=0,0,IF(AO$81="Hydro",HLOOKUP(AO$81,'Inflated Bid Prices After Tax'!$B$465:$I$471,3,FALSE),IF(AO$81="Solar",HLOOKUP(AO$81,'Inflated Bid Prices After Tax'!$B$465:$I$471,3,FALSE),IF(AO$81="Biomass",HLOOKUP(AO$81,'Inflated Bid Prices After Tax'!$B$465:$I$471,3,FALSE),IF(AO$81="Biodiesel",HLOOKUP(AO$81,'Inflated Bid Prices After Tax'!$B$465:$I$471,3,FALSE),IF(AO$81="LNG",HLOOKUP(AO$81,'Inflated Bid Prices After Tax'!$B$465:$I$471,3,FALSE),IF(AO$81="Bunker",HLOOKUP(AO$81,'Inflated Bid Prices After Tax'!$B$465:$I$471,3,FALSE),IF(AO$81="LFO Diesel",HLOOKUP(AO$81,'Inflated Bid Prices After Tax'!$B$465:$I$471,3,FALSE),0))))))))</f>
        <v>0</v>
      </c>
      <c r="AS93" s="298">
        <f t="shared" si="51"/>
        <v>0</v>
      </c>
      <c r="AT93" s="139"/>
      <c r="AU93" s="606">
        <f>IF(AU$81="Hydro",VLOOKUP($I93,'Inflated Bid Prices After Tax'!$R$247:$Y$347,2,FALSE),IF(AU$81="Solar",VLOOKUP($I93,'Inflated Bid Prices After Tax'!$R$247:$Y$347,3,FALSE),IF(AU$81="Biomass",VLOOKUP($I93,'Inflated Bid Prices After Tax'!$R$247:$Y$347,4,FALSE),IF(AU$81="Biodiesel",VLOOKUP($I93,'Inflated Bid Prices After Tax'!$R$247:$Y$347,5,FALSE),IF(AU$81="LNG",VLOOKUP($I93,'Inflated Bid Prices After Tax'!$R$247:$Y$347,6,FALSE),IF(AU$81="Bunker",VLOOKUP($I93,'Inflated Bid Prices After Tax'!$R$247:$Y$347,7,FALSE),IF(AU$81="LFO Diesel",VLOOKUP($I93,'Inflated Bid Prices After Tax'!$R$247:$Y$347,8,FALSE),0)))))))</f>
        <v>0</v>
      </c>
      <c r="AV93" s="607">
        <f>IF(AU$81="Hydro",VLOOKUP($I93,'Inflated Bid Prices After Tax'!$R$352:$Y$452,2,FALSE),IF(AU$81="Solar",VLOOKUP($I93,'Inflated Bid Prices After Tax'!$R$352:$Y$452,3,FALSE),IF(AU$81="Biomass",VLOOKUP($I93,'Inflated Bid Prices After Tax'!$R$352:$Y$452,4,FALSE),IF(AU$81="Biodiesel",VLOOKUP($I93,'Inflated Bid Prices After Tax'!$R$352:$Y$452,5,FALSE),IF(AU$81="LNG",VLOOKUP($I93,'Inflated Bid Prices After Tax'!$R$352:$Y$452,6,FALSE),IF(AU$81="Bunker",VLOOKUP($I93,'Inflated Bid Prices After Tax'!$R$352:$Y$452,7,FALSE),IF(AU$81="LFO Diesel",VLOOKUP($I93,'Inflated Bid Prices After Tax'!$R$352:$Y$452,8,FALSE),0)))))))</f>
        <v>0</v>
      </c>
      <c r="AW93" s="607">
        <f>IF($I93=0,0,IF(AU$81="Hydro",HLOOKUP(AU$81,'Inflated Bid Prices After Tax'!$B$455:$I$463,5,FALSE),IF(AU$81="Solar",HLOOKUP(AU$81,'Inflated Bid Prices After Tax'!$B$455:$I$463,5,FALSE),IF(AU$81="Biomass",HLOOKUP(AU$81,'Inflated Bid Prices After Tax'!$B$455:$I$463,5,FALSE),IF(AU$81="Biodiesel",HLOOKUP(AU$81,'Inflated Bid Prices After Tax'!$B$455:$I$463,5,FALSE),IF(AU$81="LNG",HLOOKUP(AU$81,'Inflated Bid Prices After Tax'!$B$455:$I$463,5,FALSE),IF(AU$81="Bunker",HLOOKUP(AU$81,'Inflated Bid Prices After Tax'!$B$455:$I$463,5,FALSE),IF(AU$81="LFO Diesel",HLOOKUP(AU$81,'Inflated Bid Prices After Tax'!$B$455:$I$463,5,FALSE),0))))))))</f>
        <v>0</v>
      </c>
      <c r="AX93" s="607">
        <f>IF($I93=0,0,IF(AU$81="Hydro",HLOOKUP(AU$81,'Inflated Bid Prices After Tax'!$B$465:$I$471,3,FALSE),IF(AU$81="Solar",HLOOKUP(AU$81,'Inflated Bid Prices After Tax'!$B$465:$I$471,3,FALSE),IF(AU$81="Biomass",HLOOKUP(AU$81,'Inflated Bid Prices After Tax'!$B$465:$I$471,3,FALSE),IF(AU$81="Biodiesel",HLOOKUP(AU$81,'Inflated Bid Prices After Tax'!$B$465:$I$471,3,FALSE),IF(AU$81="LNG",HLOOKUP(AU$81,'Inflated Bid Prices After Tax'!$B$465:$I$471,3,FALSE),IF(AU$81="Bunker",HLOOKUP(AU$81,'Inflated Bid Prices After Tax'!$B$465:$I$471,3,FALSE),IF(AU$81="LFO Diesel",HLOOKUP(AU$81,'Inflated Bid Prices After Tax'!$B$465:$I$471,3,FALSE),0))))))))</f>
        <v>0</v>
      </c>
      <c r="AY93" s="608">
        <f t="shared" si="52"/>
        <v>0</v>
      </c>
      <c r="AZ93" s="139"/>
      <c r="BA93" s="106"/>
      <c r="BB93" s="648" t="s">
        <v>46</v>
      </c>
      <c r="BC93" s="649">
        <f>IF(C93=0,O93,O93*'Available Energy and Dispatch'!N115*1000)</f>
        <v>0</v>
      </c>
      <c r="BD93" s="649">
        <f>IF(D93=0,U93,U93*'Available Energy and Dispatch'!O115*1000)</f>
        <v>0</v>
      </c>
      <c r="BE93" s="649">
        <f>IF(E93=0,AA93,AA93*'Available Energy and Dispatch'!P115*1000)</f>
        <v>0</v>
      </c>
      <c r="BF93" s="649">
        <f>IF(F93=0,AG93,AG93*'Available Energy and Dispatch'!Q115*1000)</f>
        <v>0</v>
      </c>
      <c r="BG93" s="649">
        <f>IF(G93=0,AM93,AM93*'Available Energy and Dispatch'!R115*1000)</f>
        <v>0</v>
      </c>
      <c r="BH93" s="649">
        <f>IF(H93=0,AS93,AS93*'Available Energy and Dispatch'!S115*1000)</f>
        <v>0</v>
      </c>
      <c r="BI93" s="649">
        <f>IF(I93=0,AY93,AY93*'Available Energy and Dispatch'!T115*1000)</f>
        <v>0</v>
      </c>
      <c r="BJ93" s="662">
        <f t="shared" si="53"/>
        <v>0</v>
      </c>
      <c r="BK93" s="655"/>
    </row>
    <row r="94" spans="2:63" x14ac:dyDescent="0.25">
      <c r="B94" s="801" t="s">
        <v>47</v>
      </c>
      <c r="C94" s="124">
        <f>ROUND(IFERROR(('Available Energy and Dispatch'!N116/((IF(C$82="Solar",(SUMIFS('Dependable Capacity'!$F$64:$F$69,'Dependable Capacity'!$C$64:$C$69,$B$84)*'Available Energy and Dispatch'!$C116),HLOOKUP(C$82,'Dependable Capacity'!$I$58:$P$64,3,FALSE)*'Available Energy and Dispatch'!$C116))))/C$83,0),2)</f>
        <v>0</v>
      </c>
      <c r="D94" s="124">
        <f>ROUND(IFERROR(('Available Energy and Dispatch'!O116/((IF(D$82="Solar",(SUMIFS('Dependable Capacity'!$F$64:$F$69,'Dependable Capacity'!$C$64:$C$69,$B$84)*'Available Energy and Dispatch'!$C116),HLOOKUP(D$82,'Dependable Capacity'!$I$58:$P$64,3,FALSE)*'Available Energy and Dispatch'!$C116))))/D$83,0),2)</f>
        <v>0</v>
      </c>
      <c r="E94" s="124">
        <f>ROUND(IFERROR(('Available Energy and Dispatch'!P116/((IF(E$82="Solar",(SUMIFS('Dependable Capacity'!$F$64:$F$69,'Dependable Capacity'!$C$64:$C$69,$B$84)*'Available Energy and Dispatch'!$C116),HLOOKUP(E$82,'Dependable Capacity'!$I$58:$P$64,3,FALSE)*'Available Energy and Dispatch'!$C116))))/E$83,0),2)</f>
        <v>0</v>
      </c>
      <c r="F94" s="124">
        <f>ROUND(IFERROR(('Available Energy and Dispatch'!Q116/((IF(F$82="Solar",(SUMIFS('Dependable Capacity'!$F$64:$F$69,'Dependable Capacity'!$C$64:$C$69,$B$84)*'Available Energy and Dispatch'!$C116),HLOOKUP(F$82,'Dependable Capacity'!$I$58:$P$64,3,FALSE)*'Available Energy and Dispatch'!$C116))))/F$83,0),2)</f>
        <v>0</v>
      </c>
      <c r="G94" s="124">
        <f>ROUND(IFERROR(('Available Energy and Dispatch'!R116/((IF(G$82="Solar",(SUMIFS('Dependable Capacity'!$F$64:$F$69,'Dependable Capacity'!$C$64:$C$69,$B$84)*'Available Energy and Dispatch'!$C116),HLOOKUP(G$82,'Dependable Capacity'!$I$58:$P$64,3,FALSE)*'Available Energy and Dispatch'!$C116))))/G$83,0),2)</f>
        <v>0</v>
      </c>
      <c r="H94" s="124">
        <f>ROUND(IFERROR(('Available Energy and Dispatch'!S116/((IF(H$82="Solar",(SUMIFS('Dependable Capacity'!$F$64:$F$69,'Dependable Capacity'!$C$64:$C$69,$B$84)*'Available Energy and Dispatch'!$C116),HLOOKUP(H$82,'Dependable Capacity'!$I$58:$P$64,3,FALSE)*'Available Energy and Dispatch'!$C116))))/H$83,0),2)</f>
        <v>0</v>
      </c>
      <c r="I94" s="124">
        <f>ROUND(IFERROR(('Available Energy and Dispatch'!T116/((IF(I$82="Solar",(SUMIFS('Dependable Capacity'!$F$64:$F$69,'Dependable Capacity'!$C$64:$C$69,$B$84)*'Available Energy and Dispatch'!$C116),HLOOKUP(I$82,'Dependable Capacity'!$I$58:$P$64,3,FALSE)*'Available Energy and Dispatch'!$C116))))/I$83,0),2)</f>
        <v>0</v>
      </c>
      <c r="J94" s="106"/>
      <c r="K94" s="542">
        <f>IF(K$81="Hydro",VLOOKUP($C94,'Inflated Bid Prices After Tax'!$R$247:$Y$347,2,FALSE),IF(K$81="Solar",VLOOKUP($C94,'Inflated Bid Prices After Tax'!$R$247:$Y$347,3,FALSE),IF(K$81="Biomass",VLOOKUP($C94,'Inflated Bid Prices After Tax'!$R$247:$Y$347,4,FALSE),IF(K$81="Biodiesel",VLOOKUP($C94,'Inflated Bid Prices After Tax'!$R$247:$Y$347,5,FALSE),IF(K$81="LNG",VLOOKUP($C94,'Inflated Bid Prices After Tax'!$R$247:$Y$347,6,FALSE),IF(K$81="Bunker",VLOOKUP($C94,'Inflated Bid Prices After Tax'!$R$247:$Y$347,7,FALSE),IF(K$81="LFO Diesel",VLOOKUP($C94,'Inflated Bid Prices After Tax'!$R$247:$Y$347,8,FALSE),0)))))))</f>
        <v>0</v>
      </c>
      <c r="L94" s="543">
        <f>IF(K$81="Hydro",VLOOKUP($C94,'Inflated Bid Prices After Tax'!$R$352:$Y$452,2,FALSE),IF(K$81="Solar",VLOOKUP($C94,'Inflated Bid Prices After Tax'!$R$352:$Y$452,3,FALSE),IF(K$81="Biomass",VLOOKUP($C94,'Inflated Bid Prices After Tax'!$R$352:$Y$452,4,FALSE),IF(K$81="Biodiesel",VLOOKUP($C94,'Inflated Bid Prices After Tax'!$R$352:$Y$452,5,FALSE),IF(K$81="LNG",VLOOKUP($C94,'Inflated Bid Prices After Tax'!$R$352:$Y$452,6,FALSE),IF(K$81="Bunker",VLOOKUP($C94,'Inflated Bid Prices After Tax'!$R$352:$Y$452,7,FALSE),IF(K$81="LFO Diesel",VLOOKUP($C94,'Inflated Bid Prices After Tax'!$R$352:$Y$452,8,FALSE),0)))))))</f>
        <v>0</v>
      </c>
      <c r="M94" s="543">
        <f>IF($C94=0,0,IF(K$81="Hydro",HLOOKUP(K$81,'Inflated Bid Prices After Tax'!$B$455:$I$463,5,FALSE),IF(K$81="Solar",HLOOKUP(K$81,'Inflated Bid Prices After Tax'!$B$455:$I$463,5,FALSE),IF(K$81="Biomass",HLOOKUP(K$81,'Inflated Bid Prices After Tax'!$B$455:$I$463,5,FALSE),IF(K$81="Biodiesel",HLOOKUP(K$81,'Inflated Bid Prices After Tax'!$B$455:$I$463,5,FALSE),IF(K$81="LNG",HLOOKUP(K$81,'Inflated Bid Prices After Tax'!$B$455:$I$463,5,FALSE),IF(K$81="Bunker",HLOOKUP(K$81,'Inflated Bid Prices After Tax'!$B$455:$I$463,5,FALSE),IF(K$81="LFO Diesel",HLOOKUP(K$81,'Inflated Bid Prices After Tax'!$B$455:$I$463,5,FALSE),0))))))))</f>
        <v>0</v>
      </c>
      <c r="N94" s="543">
        <f>IF($C94=0,0,IF(K$81="Hydro",HLOOKUP(K$81,'Inflated Bid Prices After Tax'!$B$465:$I$471,3,FALSE),IF(K$81="Solar",HLOOKUP(K$81,'Inflated Bid Prices After Tax'!$B$465:$I$471,3,FALSE),IF(K$81="Biomass",HLOOKUP(K$81,'Inflated Bid Prices After Tax'!$B$465:$I$471,3,FALSE),IF(K$81="Biodiesel",HLOOKUP(K$81,'Inflated Bid Prices After Tax'!$B$465:$I$471,3,FALSE),IF(K$81="LNG",HLOOKUP(K$81,'Inflated Bid Prices After Tax'!$B$465:$I$471,3,FALSE),IF(K$81="Bunker",HLOOKUP(K$81,'Inflated Bid Prices After Tax'!$B$465:$I$471,3,FALSE),IF(K$81="LFO Diesel",HLOOKUP(K$81,'Inflated Bid Prices After Tax'!$B$465:$I$471,3,FALSE),0))))))))</f>
        <v>0</v>
      </c>
      <c r="O94" s="544">
        <f t="shared" si="46"/>
        <v>0</v>
      </c>
      <c r="P94" s="139"/>
      <c r="Q94" s="554">
        <f>IF(Q$81="Hydro",VLOOKUP($D94,'Inflated Bid Prices After Tax'!$R$247:$Y$347,2,FALSE),IF(Q$81="Solar",VLOOKUP($D94,'Inflated Bid Prices After Tax'!$R$247:$Y$347,3,FALSE),IF(Q$81="Biomass",VLOOKUP($D94,'Inflated Bid Prices After Tax'!$R$247:$Y$347,4,FALSE),IF(Q$81="Biodiesel",VLOOKUP($D94,'Inflated Bid Prices After Tax'!$R$247:$Y$347,5,FALSE),IF(Q$81="LNG",VLOOKUP($D94,'Inflated Bid Prices After Tax'!$R$247:$Y$347,6,FALSE),IF(Q$81="Bunker",VLOOKUP($D94,'Inflated Bid Prices After Tax'!$R$247:$Y$347,7,FALSE),IF(Q$81="LFO Diesel",VLOOKUP($D94,'Inflated Bid Prices After Tax'!$R$247:$Y$347,8,FALSE),0)))))))</f>
        <v>0</v>
      </c>
      <c r="R94" s="555">
        <f>IF(Q$81="Hydro",VLOOKUP($D94,'Inflated Bid Prices After Tax'!$R$352:$Y$452,2,FALSE),IF(Q$81="Solar",VLOOKUP($D94,'Inflated Bid Prices After Tax'!$R$352:$Y$452,3,FALSE),IF(Q$81="Biomass",VLOOKUP($D94,'Inflated Bid Prices After Tax'!$R$352:$Y$452,4,FALSE),IF(Q$81="Biodiesel",VLOOKUP($D94,'Inflated Bid Prices After Tax'!$R$352:$Y$452,5,FALSE),IF(Q$81="LNG",VLOOKUP($D94,'Inflated Bid Prices After Tax'!$R$352:$Y$452,6,FALSE),IF(Q$81="Bunker",VLOOKUP($D94,'Inflated Bid Prices After Tax'!$R$352:$Y$452,7,FALSE),IF(Q$81="LFO Diesel",VLOOKUP($D94,'Inflated Bid Prices After Tax'!$R$352:$Y$452,8,FALSE),0)))))))</f>
        <v>0</v>
      </c>
      <c r="S94" s="555">
        <f>IF($D94=0,0,IF(Q$81="Hydro",HLOOKUP(Q$81,'Inflated Bid Prices After Tax'!$B$455:$I$463,5,FALSE),IF(Q$81="Solar",HLOOKUP(Q$81,'Inflated Bid Prices After Tax'!$B$455:$I$463,5,FALSE),IF(Q$81="Biomass",HLOOKUP(Q$81,'Inflated Bid Prices After Tax'!$B$455:$I$463,5,FALSE),IF(Q$81="Biodiesel",HLOOKUP(Q$81,'Inflated Bid Prices After Tax'!$B$455:$I$463,5,FALSE),IF(Q$81="LNG",HLOOKUP(Q$81,'Inflated Bid Prices After Tax'!$B$455:$I$463,5,FALSE),IF(Q$81="Bunker",HLOOKUP(Q$81,'Inflated Bid Prices After Tax'!$B$455:$I$463,5,FALSE),IF(Q$81="LFO Diesel",HLOOKUP(Q$81,'Inflated Bid Prices After Tax'!$B$455:$I$463,5,FALSE),0))))))))</f>
        <v>0</v>
      </c>
      <c r="T94" s="555">
        <f>IF($D94=0,0,IF(Q$81="Hydro",HLOOKUP(Q$81,'Inflated Bid Prices After Tax'!$B$465:$I$471,3,FALSE),IF(Q$81="Solar",HLOOKUP(Q$81,'Inflated Bid Prices After Tax'!$B$465:$I$471,3,FALSE),IF(Q$81="Biomass",HLOOKUP(Q$81,'Inflated Bid Prices After Tax'!$B$465:$I$471,3,FALSE),IF(Q$81="Biodiesel",HLOOKUP(Q$81,'Inflated Bid Prices After Tax'!$B$465:$I$471,3,FALSE),IF(Q$81="LNG",HLOOKUP(Q$81,'Inflated Bid Prices After Tax'!$B$465:$I$471,3,FALSE),IF(Q$81="Bunker",HLOOKUP(Q$81,'Inflated Bid Prices After Tax'!$B$465:$I$471,3,FALSE),IF(Q$81="LFO Diesel",HLOOKUP(Q$81,'Inflated Bid Prices After Tax'!$B$465:$I$471,3,FALSE),0))))))))</f>
        <v>0</v>
      </c>
      <c r="U94" s="556">
        <f t="shared" si="47"/>
        <v>0</v>
      </c>
      <c r="V94" s="139"/>
      <c r="W94" s="566">
        <f>IF(W$81="Hydro",VLOOKUP($E94,'Inflated Bid Prices After Tax'!$R$247:$Y$347,2,FALSE),IF(W$81="Solar",VLOOKUP($E94,'Inflated Bid Prices After Tax'!$R$247:$Y$347,3,FALSE),IF(W$81="Biomass",VLOOKUP($E94,'Inflated Bid Prices After Tax'!$R$247:$Y$347,4,FALSE),IF(W$81="Biodiesel",VLOOKUP($E94,'Inflated Bid Prices After Tax'!$R$247:$Y$347,5,FALSE),IF(W$81="LNG",VLOOKUP($E94,'Inflated Bid Prices After Tax'!$R$247:$Y$347,6,FALSE),IF(W$81="Bunker",VLOOKUP($E94,'Inflated Bid Prices After Tax'!$R$247:$Y$347,7,FALSE),IF(W$81="LFO Diesel",VLOOKUP($E94,'Inflated Bid Prices After Tax'!$R$247:$Y$347,8,FALSE),0)))))))</f>
        <v>0</v>
      </c>
      <c r="X94" s="567">
        <f>IF(W$81="Hydro",VLOOKUP($E94,'Inflated Bid Prices After Tax'!$R$352:$Y$452,2,FALSE),IF(W$81="Solar",VLOOKUP($E94,'Inflated Bid Prices After Tax'!$R$352:$Y$452,3,FALSE),IF(W$81="Biomass",VLOOKUP($E94,'Inflated Bid Prices After Tax'!$R$352:$Y$452,4,FALSE),IF(W$81="Biodiesel",VLOOKUP($E94,'Inflated Bid Prices After Tax'!$R$352:$Y$452,5,FALSE),IF(W$81="LNG",VLOOKUP($E94,'Inflated Bid Prices After Tax'!$R$352:$Y$452,6,FALSE),IF(W$81="Bunker",VLOOKUP($E94,'Inflated Bid Prices After Tax'!$R$352:$Y$452,7,FALSE),IF(W$81="LFO Diesel",VLOOKUP($E94,'Inflated Bid Prices After Tax'!$R$352:$Y$452,8,FALSE),0)))))))</f>
        <v>0</v>
      </c>
      <c r="Y94" s="567">
        <f>IF($E94=0,0,IF(W$81="Hydro",HLOOKUP(W$81,'Inflated Bid Prices After Tax'!$B$455:$I$463,5,FALSE),IF(W$81="Solar",HLOOKUP(W$81,'Inflated Bid Prices After Tax'!$B$455:$I$463,5,FALSE),IF(W$81="Biomass",HLOOKUP(W$81,'Inflated Bid Prices After Tax'!$B$455:$I$463,5,FALSE),IF(W$81="Biodiesel",HLOOKUP(W$81,'Inflated Bid Prices After Tax'!$B$455:$I$463,5,FALSE),IF(W$81="LNG",HLOOKUP(W$81,'Inflated Bid Prices After Tax'!$B$455:$I$463,5,FALSE),IF(W$81="Bunker",HLOOKUP(W$81,'Inflated Bid Prices After Tax'!$B$455:$I$463,5,FALSE),IF(W$81="LFO Diesel",HLOOKUP(W$81,'Inflated Bid Prices After Tax'!$B$455:$I$463,5,FALSE),0))))))))</f>
        <v>0</v>
      </c>
      <c r="Z94" s="567">
        <f>IF($E94=0,0,IF(W$81="Hydro",HLOOKUP(W$81,'Inflated Bid Prices After Tax'!$B$465:$I$471,3,FALSE),IF(W$81="Solar",HLOOKUP(W$81,'Inflated Bid Prices After Tax'!$B$465:$I$471,3,FALSE),IF(W$81="Biomass",HLOOKUP(W$81,'Inflated Bid Prices After Tax'!$B$465:$I$471,3,FALSE),IF(W$81="Biodiesel",HLOOKUP(W$81,'Inflated Bid Prices After Tax'!$B$465:$I$471,3,FALSE),IF(W$81="LNG",HLOOKUP(W$81,'Inflated Bid Prices After Tax'!$B$465:$I$471,3,FALSE),IF(W$81="Bunker",HLOOKUP(W$81,'Inflated Bid Prices After Tax'!$B$465:$I$471,3,FALSE),IF(W$81="LFO Diesel",HLOOKUP(W$81,'Inflated Bid Prices After Tax'!$B$465:$I$471,3,FALSE),0))))))))</f>
        <v>0</v>
      </c>
      <c r="AA94" s="568">
        <f t="shared" si="48"/>
        <v>0</v>
      </c>
      <c r="AB94" s="139"/>
      <c r="AC94" s="578">
        <f>IF(AC$81="Hydro",VLOOKUP($F94,'Inflated Bid Prices After Tax'!$R$247:$Y$347,2,FALSE),IF(AC$81="Solar",VLOOKUP($F94,'Inflated Bid Prices After Tax'!$R$247:$Y$347,3,FALSE),IF(AC$81="Biomass",VLOOKUP($F94,'Inflated Bid Prices After Tax'!$R$247:$Y$347,4,FALSE),IF(AC$81="Biodiesel",VLOOKUP($F94,'Inflated Bid Prices After Tax'!$R$247:$Y$347,5,FALSE),IF(AC$81="LNG",VLOOKUP($F94,'Inflated Bid Prices After Tax'!$R$247:$Y$347,6,FALSE),IF(AC$81="Bunker",VLOOKUP($F94,'Inflated Bid Prices After Tax'!$R$247:$Y$347,7,FALSE),IF(AC$81="LFO Diesel",VLOOKUP($F94,'Inflated Bid Prices After Tax'!$R$247:$Y$347,8,FALSE),0)))))))</f>
        <v>0</v>
      </c>
      <c r="AD94" s="579">
        <f>IF(AC$81="Hydro",VLOOKUP($F94,'Inflated Bid Prices After Tax'!$R$352:$Y$452,2,FALSE),IF(AC$81="Solar",VLOOKUP($F94,'Inflated Bid Prices After Tax'!$R$352:$Y$452,3,FALSE),IF(AC$81="Biomass",VLOOKUP($F94,'Inflated Bid Prices After Tax'!$R$352:$Y$452,4,FALSE),IF(AC$81="Biodiesel",VLOOKUP($F94,'Inflated Bid Prices After Tax'!$R$352:$Y$452,5,FALSE),IF(AC$81="LNG",VLOOKUP($F94,'Inflated Bid Prices After Tax'!$R$352:$Y$452,6,FALSE),IF(AC$81="Bunker",VLOOKUP($F94,'Inflated Bid Prices After Tax'!$R$352:$Y$452,7,FALSE),IF(AC$81="LFO Diesel",VLOOKUP($F94,'Inflated Bid Prices After Tax'!$R$352:$Y$452,8,FALSE),0)))))))</f>
        <v>0</v>
      </c>
      <c r="AE94" s="579">
        <f>IF($F94=0,0,IF(AC$81="Hydro",HLOOKUP(AC$81,'Inflated Bid Prices After Tax'!$B$455:$I$463,5,FALSE),IF(AC$81="Solar",HLOOKUP(AC$81,'Inflated Bid Prices After Tax'!$B$455:$I$463,5,FALSE),IF(AC$81="Biomass",HLOOKUP(AC$81,'Inflated Bid Prices After Tax'!$B$455:$I$463,5,FALSE),IF(AC$81="Biodiesel",HLOOKUP(AC$81,'Inflated Bid Prices After Tax'!$B$455:$I$463,5,FALSE),IF(AC$81="LNG",HLOOKUP(AC$81,'Inflated Bid Prices After Tax'!$B$455:$I$463,5,FALSE),IF(AC$81="Bunker",HLOOKUP(AC$81,'Inflated Bid Prices After Tax'!$B$455:$I$463,5,FALSE),IF(AC$81="LFO Diesel",HLOOKUP(AC$81,'Inflated Bid Prices After Tax'!$B$455:$I$463,5,FALSE),0))))))))</f>
        <v>0</v>
      </c>
      <c r="AF94" s="579">
        <f>IF($F94=0,0,IF(AC$81="Hydro",HLOOKUP(AC$81,'Inflated Bid Prices After Tax'!$B$465:$I$471,3,FALSE),IF(AC$81="Solar",HLOOKUP(AC$81,'Inflated Bid Prices After Tax'!$B$465:$I$471,3,FALSE),IF(AC$81="Biomass",HLOOKUP(AC$81,'Inflated Bid Prices After Tax'!$B$465:$I$471,3,FALSE),IF(AC$81="Biodiesel",HLOOKUP(AC$81,'Inflated Bid Prices After Tax'!$B$465:$I$471,3,FALSE),IF(AC$81="LNG",HLOOKUP(AC$81,'Inflated Bid Prices After Tax'!$B$465:$I$471,3,FALSE),IF(AC$81="Bunker",HLOOKUP(AC$81,'Inflated Bid Prices After Tax'!$B$465:$I$471,3,FALSE),IF(AC$81="LFO Diesel",HLOOKUP(AC$81,'Inflated Bid Prices After Tax'!$B$465:$I$471,3,FALSE),0))))))))</f>
        <v>0</v>
      </c>
      <c r="AG94" s="580">
        <f t="shared" si="49"/>
        <v>0</v>
      </c>
      <c r="AH94" s="139"/>
      <c r="AI94" s="590">
        <f>IF(AI$81="Hydro",VLOOKUP($G94,'Inflated Bid Prices After Tax'!$R$247:$Y$347,2,FALSE),IF(AI$81="Solar",VLOOKUP($G94,'Inflated Bid Prices After Tax'!$R$247:$Y$347,3,FALSE),IF(AI$81="Biomass",VLOOKUP($G94,'Inflated Bid Prices After Tax'!$R$247:$Y$347,4,FALSE),IF(AI$81="Biodiesel",VLOOKUP($G94,'Inflated Bid Prices After Tax'!$R$247:$Y$347,5,FALSE),IF(AI$81="LNG",VLOOKUP($G94,'Inflated Bid Prices After Tax'!$R$247:$Y$347,6,FALSE),IF(AI$81="Bunker",VLOOKUP($G94,'Inflated Bid Prices After Tax'!$R$247:$Y$347,7,FALSE),IF(AI$81="LFO Diesel",VLOOKUP($G94,'Inflated Bid Prices After Tax'!$R$247:$Y$347,8,FALSE),0)))))))</f>
        <v>0</v>
      </c>
      <c r="AJ94" s="591">
        <f>IF(AI$81="Hydro",VLOOKUP($G94,'Inflated Bid Prices After Tax'!$R$352:$Y$452,2,FALSE),IF(AI$81="Solar",VLOOKUP($G94,'Inflated Bid Prices After Tax'!$R$352:$Y$452,3,FALSE),IF(AI$81="Biomass",VLOOKUP($G94,'Inflated Bid Prices After Tax'!$R$352:$Y$452,4,FALSE),IF(AI$81="Biodiesel",VLOOKUP($G94,'Inflated Bid Prices After Tax'!$R$352:$Y$452,5,FALSE),IF(AI$81="LNG",VLOOKUP($G94,'Inflated Bid Prices After Tax'!$R$352:$Y$452,6,FALSE),IF(AI$81="Bunker",VLOOKUP($G94,'Inflated Bid Prices After Tax'!$R$352:$Y$452,7,FALSE),IF(AI$81="LFO Diesel",VLOOKUP($G94,'Inflated Bid Prices After Tax'!$R$352:$Y$452,8,FALSE),0)))))))</f>
        <v>0</v>
      </c>
      <c r="AK94" s="591">
        <f>IF($G94=0,0,IF(AI$81="Hydro",HLOOKUP(AI$81,'Inflated Bid Prices After Tax'!$B$455:$I$463,5,FALSE),IF(AI$81="Solar",HLOOKUP(AI$81,'Inflated Bid Prices After Tax'!$B$455:$I$463,5,FALSE),IF(AI$81="Biomass",HLOOKUP(AI$81,'Inflated Bid Prices After Tax'!$B$455:$I$463,5,FALSE),IF(AI$81="Biodiesel",HLOOKUP(AI$81,'Inflated Bid Prices After Tax'!$B$455:$I$463,5,FALSE),IF(AI$81="LNG",HLOOKUP(AI$81,'Inflated Bid Prices After Tax'!$B$455:$I$463,5,FALSE),IF(AI$81="Bunker",HLOOKUP(AI$81,'Inflated Bid Prices After Tax'!$B$455:$I$463,5,FALSE),IF(AI$81="LFO Diesel",HLOOKUP(AI$81,'Inflated Bid Prices After Tax'!$B$455:$I$463,5,FALSE),0))))))))</f>
        <v>0</v>
      </c>
      <c r="AL94" s="591">
        <f>IF($G94=0,0,IF(AI$81="Hydro",HLOOKUP(AI$81,'Inflated Bid Prices After Tax'!$B$465:$I$471,3,FALSE),IF(AI$81="Solar",HLOOKUP(AI$81,'Inflated Bid Prices After Tax'!$B$465:$I$471,3,FALSE),IF(AI$81="Biomass",HLOOKUP(AI$81,'Inflated Bid Prices After Tax'!$B$465:$I$471,3,FALSE),IF(AI$81="Biodiesel",HLOOKUP(AI$81,'Inflated Bid Prices After Tax'!$B$465:$I$471,3,FALSE),IF(AI$81="LNG",HLOOKUP(AI$81,'Inflated Bid Prices After Tax'!$B$465:$I$471,3,FALSE),IF(AI$81="Bunker",HLOOKUP(AI$81,'Inflated Bid Prices After Tax'!$B$465:$I$471,3,FALSE),IF(AI$81="LFO Diesel",HLOOKUP(AI$81,'Inflated Bid Prices After Tax'!$B$465:$I$471,3,FALSE),0))))))))</f>
        <v>0</v>
      </c>
      <c r="AM94" s="592">
        <f t="shared" si="50"/>
        <v>0</v>
      </c>
      <c r="AN94" s="139"/>
      <c r="AO94" s="598">
        <f>IF(AO$81="Hydro",VLOOKUP($H94,'Inflated Bid Prices After Tax'!$R$247:$Y$347,2,FALSE),IF(AO$81="Solar",VLOOKUP($H94,'Inflated Bid Prices After Tax'!$R$247:$Y$347,3,FALSE),IF(AO$81="Biomass",VLOOKUP($H94,'Inflated Bid Prices After Tax'!$R$247:$Y$347,4,FALSE),IF(AO$81="Biodiesel",VLOOKUP($H94,'Inflated Bid Prices After Tax'!$R$247:$Y$347,5,FALSE),IF(AO$81="LNG",VLOOKUP($H94,'Inflated Bid Prices After Tax'!$R$247:$Y$347,6,FALSE),IF(AO$81="Bunker",VLOOKUP($H94,'Inflated Bid Prices After Tax'!$R$247:$Y$347,7,FALSE),IF(AO$81="LFO Diesel",VLOOKUP($H94,'Inflated Bid Prices After Tax'!$R$247:$Y$347,8,FALSE),0)))))))</f>
        <v>0</v>
      </c>
      <c r="AP94" s="309">
        <f>IF(AO$81="Hydro",VLOOKUP($H94,'Inflated Bid Prices After Tax'!$R$352:$Y$452,2,FALSE),IF(AO$81="Solar",VLOOKUP($H94,'Inflated Bid Prices After Tax'!$R$352:$Y$452,3,FALSE),IF(AO$81="Biomass",VLOOKUP($H94,'Inflated Bid Prices After Tax'!$R$352:$Y$452,4,FALSE),IF(AO$81="Biodiesel",VLOOKUP($H94,'Inflated Bid Prices After Tax'!$R$352:$Y$452,5,FALSE),IF(AO$81="LNG",VLOOKUP($H94,'Inflated Bid Prices After Tax'!$R$352:$Y$452,6,FALSE),IF(AO$81="Bunker",VLOOKUP($H94,'Inflated Bid Prices After Tax'!$R$352:$Y$452,7,FALSE),IF(AO$81="LFO Diesel",VLOOKUP($H94,'Inflated Bid Prices After Tax'!$R$352:$Y$452,8,FALSE),0)))))))</f>
        <v>0</v>
      </c>
      <c r="AQ94" s="309">
        <f>IF($H94=0,0,IF(AO$81="Hydro",HLOOKUP(AO$81,'Inflated Bid Prices After Tax'!$B$455:$I$463,5,FALSE),IF(AO$81="Solar",HLOOKUP(AO$81,'Inflated Bid Prices After Tax'!$B$455:$I$463,5,FALSE),IF(AO$81="Biomass",HLOOKUP(AO$81,'Inflated Bid Prices After Tax'!$B$455:$I$463,5,FALSE),IF(AO$81="Biodiesel",HLOOKUP(AO$81,'Inflated Bid Prices After Tax'!$B$455:$I$463,5,FALSE),IF(AO$81="LNG",HLOOKUP(AO$81,'Inflated Bid Prices After Tax'!$B$455:$I$463,5,FALSE),IF(AO$81="Bunker",HLOOKUP(AO$81,'Inflated Bid Prices After Tax'!$B$455:$I$463,5,FALSE),IF(AO$81="LFO Diesel",HLOOKUP(AO$81,'Inflated Bid Prices After Tax'!$B$455:$I$463,5,FALSE),0))))))))</f>
        <v>0</v>
      </c>
      <c r="AR94" s="309">
        <f>IF($H94=0,0,IF(AO$81="Hydro",HLOOKUP(AO$81,'Inflated Bid Prices After Tax'!$B$465:$I$471,3,FALSE),IF(AO$81="Solar",HLOOKUP(AO$81,'Inflated Bid Prices After Tax'!$B$465:$I$471,3,FALSE),IF(AO$81="Biomass",HLOOKUP(AO$81,'Inflated Bid Prices After Tax'!$B$465:$I$471,3,FALSE),IF(AO$81="Biodiesel",HLOOKUP(AO$81,'Inflated Bid Prices After Tax'!$B$465:$I$471,3,FALSE),IF(AO$81="LNG",HLOOKUP(AO$81,'Inflated Bid Prices After Tax'!$B$465:$I$471,3,FALSE),IF(AO$81="Bunker",HLOOKUP(AO$81,'Inflated Bid Prices After Tax'!$B$465:$I$471,3,FALSE),IF(AO$81="LFO Diesel",HLOOKUP(AO$81,'Inflated Bid Prices After Tax'!$B$465:$I$471,3,FALSE),0))))))))</f>
        <v>0</v>
      </c>
      <c r="AS94" s="298">
        <f t="shared" si="51"/>
        <v>0</v>
      </c>
      <c r="AT94" s="139"/>
      <c r="AU94" s="606">
        <f>IF(AU$81="Hydro",VLOOKUP($I94,'Inflated Bid Prices After Tax'!$R$247:$Y$347,2,FALSE),IF(AU$81="Solar",VLOOKUP($I94,'Inflated Bid Prices After Tax'!$R$247:$Y$347,3,FALSE),IF(AU$81="Biomass",VLOOKUP($I94,'Inflated Bid Prices After Tax'!$R$247:$Y$347,4,FALSE),IF(AU$81="Biodiesel",VLOOKUP($I94,'Inflated Bid Prices After Tax'!$R$247:$Y$347,5,FALSE),IF(AU$81="LNG",VLOOKUP($I94,'Inflated Bid Prices After Tax'!$R$247:$Y$347,6,FALSE),IF(AU$81="Bunker",VLOOKUP($I94,'Inflated Bid Prices After Tax'!$R$247:$Y$347,7,FALSE),IF(AU$81="LFO Diesel",VLOOKUP($I94,'Inflated Bid Prices After Tax'!$R$247:$Y$347,8,FALSE),0)))))))</f>
        <v>0</v>
      </c>
      <c r="AV94" s="607">
        <f>IF(AU$81="Hydro",VLOOKUP($I94,'Inflated Bid Prices After Tax'!$R$352:$Y$452,2,FALSE),IF(AU$81="Solar",VLOOKUP($I94,'Inflated Bid Prices After Tax'!$R$352:$Y$452,3,FALSE),IF(AU$81="Biomass",VLOOKUP($I94,'Inflated Bid Prices After Tax'!$R$352:$Y$452,4,FALSE),IF(AU$81="Biodiesel",VLOOKUP($I94,'Inflated Bid Prices After Tax'!$R$352:$Y$452,5,FALSE),IF(AU$81="LNG",VLOOKUP($I94,'Inflated Bid Prices After Tax'!$R$352:$Y$452,6,FALSE),IF(AU$81="Bunker",VLOOKUP($I94,'Inflated Bid Prices After Tax'!$R$352:$Y$452,7,FALSE),IF(AU$81="LFO Diesel",VLOOKUP($I94,'Inflated Bid Prices After Tax'!$R$352:$Y$452,8,FALSE),0)))))))</f>
        <v>0</v>
      </c>
      <c r="AW94" s="607">
        <f>IF($I94=0,0,IF(AU$81="Hydro",HLOOKUP(AU$81,'Inflated Bid Prices After Tax'!$B$455:$I$463,5,FALSE),IF(AU$81="Solar",HLOOKUP(AU$81,'Inflated Bid Prices After Tax'!$B$455:$I$463,5,FALSE),IF(AU$81="Biomass",HLOOKUP(AU$81,'Inflated Bid Prices After Tax'!$B$455:$I$463,5,FALSE),IF(AU$81="Biodiesel",HLOOKUP(AU$81,'Inflated Bid Prices After Tax'!$B$455:$I$463,5,FALSE),IF(AU$81="LNG",HLOOKUP(AU$81,'Inflated Bid Prices After Tax'!$B$455:$I$463,5,FALSE),IF(AU$81="Bunker",HLOOKUP(AU$81,'Inflated Bid Prices After Tax'!$B$455:$I$463,5,FALSE),IF(AU$81="LFO Diesel",HLOOKUP(AU$81,'Inflated Bid Prices After Tax'!$B$455:$I$463,5,FALSE),0))))))))</f>
        <v>0</v>
      </c>
      <c r="AX94" s="607">
        <f>IF($I94=0,0,IF(AU$81="Hydro",HLOOKUP(AU$81,'Inflated Bid Prices After Tax'!$B$465:$I$471,3,FALSE),IF(AU$81="Solar",HLOOKUP(AU$81,'Inflated Bid Prices After Tax'!$B$465:$I$471,3,FALSE),IF(AU$81="Biomass",HLOOKUP(AU$81,'Inflated Bid Prices After Tax'!$B$465:$I$471,3,FALSE),IF(AU$81="Biodiesel",HLOOKUP(AU$81,'Inflated Bid Prices After Tax'!$B$465:$I$471,3,FALSE),IF(AU$81="LNG",HLOOKUP(AU$81,'Inflated Bid Prices After Tax'!$B$465:$I$471,3,FALSE),IF(AU$81="Bunker",HLOOKUP(AU$81,'Inflated Bid Prices After Tax'!$B$465:$I$471,3,FALSE),IF(AU$81="LFO Diesel",HLOOKUP(AU$81,'Inflated Bid Prices After Tax'!$B$465:$I$471,3,FALSE),0))))))))</f>
        <v>0</v>
      </c>
      <c r="AY94" s="608">
        <f t="shared" si="52"/>
        <v>0</v>
      </c>
      <c r="AZ94" s="139"/>
      <c r="BA94" s="106"/>
      <c r="BB94" s="648" t="s">
        <v>47</v>
      </c>
      <c r="BC94" s="649">
        <f>IF(C94=0,O94,O94*'Available Energy and Dispatch'!N116*1000)</f>
        <v>0</v>
      </c>
      <c r="BD94" s="649">
        <f>IF(D94=0,U94,U94*'Available Energy and Dispatch'!O116*1000)</f>
        <v>0</v>
      </c>
      <c r="BE94" s="649">
        <f>IF(E94=0,AA94,AA94*'Available Energy and Dispatch'!P116*1000)</f>
        <v>0</v>
      </c>
      <c r="BF94" s="649">
        <f>IF(F94=0,AG94,AG94*'Available Energy and Dispatch'!Q116*1000)</f>
        <v>0</v>
      </c>
      <c r="BG94" s="649">
        <f>IF(G94=0,AM94,AM94*'Available Energy and Dispatch'!R116*1000)</f>
        <v>0</v>
      </c>
      <c r="BH94" s="649">
        <f>IF(H94=0,AS94,AS94*'Available Energy and Dispatch'!S116*1000)</f>
        <v>0</v>
      </c>
      <c r="BI94" s="649">
        <f>IF(I94=0,AY94,AY94*'Available Energy and Dispatch'!T116*1000)</f>
        <v>0</v>
      </c>
      <c r="BJ94" s="662">
        <f t="shared" si="53"/>
        <v>0</v>
      </c>
      <c r="BK94" s="655"/>
    </row>
    <row r="95" spans="2:63" x14ac:dyDescent="0.25">
      <c r="B95" s="801" t="s">
        <v>48</v>
      </c>
      <c r="C95" s="124">
        <f>ROUND(IFERROR(('Available Energy and Dispatch'!N117/((IF(C$82="Solar",(SUMIFS('Dependable Capacity'!$F$64:$F$69,'Dependable Capacity'!$C$64:$C$69,$B$84)*'Available Energy and Dispatch'!$C117),HLOOKUP(C$82,'Dependable Capacity'!$I$58:$P$64,3,FALSE)*'Available Energy and Dispatch'!$C117))))/C$83,0),2)</f>
        <v>0</v>
      </c>
      <c r="D95" s="124">
        <f>ROUND(IFERROR(('Available Energy and Dispatch'!O117/((IF(D$82="Solar",(SUMIFS('Dependable Capacity'!$F$64:$F$69,'Dependable Capacity'!$C$64:$C$69,$B$84)*'Available Energy and Dispatch'!$C117),HLOOKUP(D$82,'Dependable Capacity'!$I$58:$P$64,3,FALSE)*'Available Energy and Dispatch'!$C117))))/D$83,0),2)</f>
        <v>0</v>
      </c>
      <c r="E95" s="124">
        <f>ROUND(IFERROR(('Available Energy and Dispatch'!P117/((IF(E$82="Solar",(SUMIFS('Dependable Capacity'!$F$64:$F$69,'Dependable Capacity'!$C$64:$C$69,$B$84)*'Available Energy and Dispatch'!$C117),HLOOKUP(E$82,'Dependable Capacity'!$I$58:$P$64,3,FALSE)*'Available Energy and Dispatch'!$C117))))/E$83,0),2)</f>
        <v>0</v>
      </c>
      <c r="F95" s="124">
        <f>ROUND(IFERROR(('Available Energy and Dispatch'!Q117/((IF(F$82="Solar",(SUMIFS('Dependable Capacity'!$F$64:$F$69,'Dependable Capacity'!$C$64:$C$69,$B$84)*'Available Energy and Dispatch'!$C117),HLOOKUP(F$82,'Dependable Capacity'!$I$58:$P$64,3,FALSE)*'Available Energy and Dispatch'!$C117))))/F$83,0),2)</f>
        <v>0</v>
      </c>
      <c r="G95" s="124">
        <f>ROUND(IFERROR(('Available Energy and Dispatch'!R117/((IF(G$82="Solar",(SUMIFS('Dependable Capacity'!$F$64:$F$69,'Dependable Capacity'!$C$64:$C$69,$B$84)*'Available Energy and Dispatch'!$C117),HLOOKUP(G$82,'Dependable Capacity'!$I$58:$P$64,3,FALSE)*'Available Energy and Dispatch'!$C117))))/G$83,0),2)</f>
        <v>0</v>
      </c>
      <c r="H95" s="124">
        <f>ROUND(IFERROR(('Available Energy and Dispatch'!S117/((IF(H$82="Solar",(SUMIFS('Dependable Capacity'!$F$64:$F$69,'Dependable Capacity'!$C$64:$C$69,$B$84)*'Available Energy and Dispatch'!$C117),HLOOKUP(H$82,'Dependable Capacity'!$I$58:$P$64,3,FALSE)*'Available Energy and Dispatch'!$C117))))/H$83,0),2)</f>
        <v>0</v>
      </c>
      <c r="I95" s="124">
        <f>ROUND(IFERROR(('Available Energy and Dispatch'!T117/((IF(I$82="Solar",(SUMIFS('Dependable Capacity'!$F$64:$F$69,'Dependable Capacity'!$C$64:$C$69,$B$84)*'Available Energy and Dispatch'!$C117),HLOOKUP(I$82,'Dependable Capacity'!$I$58:$P$64,3,FALSE)*'Available Energy and Dispatch'!$C117))))/I$83,0),2)</f>
        <v>0</v>
      </c>
      <c r="J95" s="106"/>
      <c r="K95" s="542">
        <f>IF(K$81="Hydro",VLOOKUP($C95,'Inflated Bid Prices After Tax'!$R$247:$Y$347,2,FALSE),IF(K$81="Solar",VLOOKUP($C95,'Inflated Bid Prices After Tax'!$R$247:$Y$347,3,FALSE),IF(K$81="Biomass",VLOOKUP($C95,'Inflated Bid Prices After Tax'!$R$247:$Y$347,4,FALSE),IF(K$81="Biodiesel",VLOOKUP($C95,'Inflated Bid Prices After Tax'!$R$247:$Y$347,5,FALSE),IF(K$81="LNG",VLOOKUP($C95,'Inflated Bid Prices After Tax'!$R$247:$Y$347,6,FALSE),IF(K$81="Bunker",VLOOKUP($C95,'Inflated Bid Prices After Tax'!$R$247:$Y$347,7,FALSE),IF(K$81="LFO Diesel",VLOOKUP($C95,'Inflated Bid Prices After Tax'!$R$247:$Y$347,8,FALSE),0)))))))</f>
        <v>0</v>
      </c>
      <c r="L95" s="543">
        <f>IF(K$81="Hydro",VLOOKUP($C95,'Inflated Bid Prices After Tax'!$R$352:$Y$452,2,FALSE),IF(K$81="Solar",VLOOKUP($C95,'Inflated Bid Prices After Tax'!$R$352:$Y$452,3,FALSE),IF(K$81="Biomass",VLOOKUP($C95,'Inflated Bid Prices After Tax'!$R$352:$Y$452,4,FALSE),IF(K$81="Biodiesel",VLOOKUP($C95,'Inflated Bid Prices After Tax'!$R$352:$Y$452,5,FALSE),IF(K$81="LNG",VLOOKUP($C95,'Inflated Bid Prices After Tax'!$R$352:$Y$452,6,FALSE),IF(K$81="Bunker",VLOOKUP($C95,'Inflated Bid Prices After Tax'!$R$352:$Y$452,7,FALSE),IF(K$81="LFO Diesel",VLOOKUP($C95,'Inflated Bid Prices After Tax'!$R$352:$Y$452,8,FALSE),0)))))))</f>
        <v>0</v>
      </c>
      <c r="M95" s="543">
        <f>IF($C95=0,0,IF(K$81="Hydro",HLOOKUP(K$81,'Inflated Bid Prices After Tax'!$B$455:$I$463,5,FALSE),IF(K$81="Solar",HLOOKUP(K$81,'Inflated Bid Prices After Tax'!$B$455:$I$463,5,FALSE),IF(K$81="Biomass",HLOOKUP(K$81,'Inflated Bid Prices After Tax'!$B$455:$I$463,5,FALSE),IF(K$81="Biodiesel",HLOOKUP(K$81,'Inflated Bid Prices After Tax'!$B$455:$I$463,5,FALSE),IF(K$81="LNG",HLOOKUP(K$81,'Inflated Bid Prices After Tax'!$B$455:$I$463,5,FALSE),IF(K$81="Bunker",HLOOKUP(K$81,'Inflated Bid Prices After Tax'!$B$455:$I$463,5,FALSE),IF(K$81="LFO Diesel",HLOOKUP(K$81,'Inflated Bid Prices After Tax'!$B$455:$I$463,5,FALSE),0))))))))</f>
        <v>0</v>
      </c>
      <c r="N95" s="543">
        <f>IF($C95=0,0,IF(K$81="Hydro",HLOOKUP(K$81,'Inflated Bid Prices After Tax'!$B$465:$I$471,3,FALSE),IF(K$81="Solar",HLOOKUP(K$81,'Inflated Bid Prices After Tax'!$B$465:$I$471,3,FALSE),IF(K$81="Biomass",HLOOKUP(K$81,'Inflated Bid Prices After Tax'!$B$465:$I$471,3,FALSE),IF(K$81="Biodiesel",HLOOKUP(K$81,'Inflated Bid Prices After Tax'!$B$465:$I$471,3,FALSE),IF(K$81="LNG",HLOOKUP(K$81,'Inflated Bid Prices After Tax'!$B$465:$I$471,3,FALSE),IF(K$81="Bunker",HLOOKUP(K$81,'Inflated Bid Prices After Tax'!$B$465:$I$471,3,FALSE),IF(K$81="LFO Diesel",HLOOKUP(K$81,'Inflated Bid Prices After Tax'!$B$465:$I$471,3,FALSE),0))))))))</f>
        <v>0</v>
      </c>
      <c r="O95" s="544">
        <f t="shared" si="46"/>
        <v>0</v>
      </c>
      <c r="P95" s="139"/>
      <c r="Q95" s="554">
        <f>IF(Q$81="Hydro",VLOOKUP($D95,'Inflated Bid Prices After Tax'!$R$247:$Y$347,2,FALSE),IF(Q$81="Solar",VLOOKUP($D95,'Inflated Bid Prices After Tax'!$R$247:$Y$347,3,FALSE),IF(Q$81="Biomass",VLOOKUP($D95,'Inflated Bid Prices After Tax'!$R$247:$Y$347,4,FALSE),IF(Q$81="Biodiesel",VLOOKUP($D95,'Inflated Bid Prices After Tax'!$R$247:$Y$347,5,FALSE),IF(Q$81="LNG",VLOOKUP($D95,'Inflated Bid Prices After Tax'!$R$247:$Y$347,6,FALSE),IF(Q$81="Bunker",VLOOKUP($D95,'Inflated Bid Prices After Tax'!$R$247:$Y$347,7,FALSE),IF(Q$81="LFO Diesel",VLOOKUP($D95,'Inflated Bid Prices After Tax'!$R$247:$Y$347,8,FALSE),0)))))))</f>
        <v>0</v>
      </c>
      <c r="R95" s="555">
        <f>IF(Q$81="Hydro",VLOOKUP($D95,'Inflated Bid Prices After Tax'!$R$352:$Y$452,2,FALSE),IF(Q$81="Solar",VLOOKUP($D95,'Inflated Bid Prices After Tax'!$R$352:$Y$452,3,FALSE),IF(Q$81="Biomass",VLOOKUP($D95,'Inflated Bid Prices After Tax'!$R$352:$Y$452,4,FALSE),IF(Q$81="Biodiesel",VLOOKUP($D95,'Inflated Bid Prices After Tax'!$R$352:$Y$452,5,FALSE),IF(Q$81="LNG",VLOOKUP($D95,'Inflated Bid Prices After Tax'!$R$352:$Y$452,6,FALSE),IF(Q$81="Bunker",VLOOKUP($D95,'Inflated Bid Prices After Tax'!$R$352:$Y$452,7,FALSE),IF(Q$81="LFO Diesel",VLOOKUP($D95,'Inflated Bid Prices After Tax'!$R$352:$Y$452,8,FALSE),0)))))))</f>
        <v>0</v>
      </c>
      <c r="S95" s="555">
        <f>IF($D95=0,0,IF(Q$81="Hydro",HLOOKUP(Q$81,'Inflated Bid Prices After Tax'!$B$455:$I$463,5,FALSE),IF(Q$81="Solar",HLOOKUP(Q$81,'Inflated Bid Prices After Tax'!$B$455:$I$463,5,FALSE),IF(Q$81="Biomass",HLOOKUP(Q$81,'Inflated Bid Prices After Tax'!$B$455:$I$463,5,FALSE),IF(Q$81="Biodiesel",HLOOKUP(Q$81,'Inflated Bid Prices After Tax'!$B$455:$I$463,5,FALSE),IF(Q$81="LNG",HLOOKUP(Q$81,'Inflated Bid Prices After Tax'!$B$455:$I$463,5,FALSE),IF(Q$81="Bunker",HLOOKUP(Q$81,'Inflated Bid Prices After Tax'!$B$455:$I$463,5,FALSE),IF(Q$81="LFO Diesel",HLOOKUP(Q$81,'Inflated Bid Prices After Tax'!$B$455:$I$463,5,FALSE),0))))))))</f>
        <v>0</v>
      </c>
      <c r="T95" s="555">
        <f>IF($D95=0,0,IF(Q$81="Hydro",HLOOKUP(Q$81,'Inflated Bid Prices After Tax'!$B$465:$I$471,3,FALSE),IF(Q$81="Solar",HLOOKUP(Q$81,'Inflated Bid Prices After Tax'!$B$465:$I$471,3,FALSE),IF(Q$81="Biomass",HLOOKUP(Q$81,'Inflated Bid Prices After Tax'!$B$465:$I$471,3,FALSE),IF(Q$81="Biodiesel",HLOOKUP(Q$81,'Inflated Bid Prices After Tax'!$B$465:$I$471,3,FALSE),IF(Q$81="LNG",HLOOKUP(Q$81,'Inflated Bid Prices After Tax'!$B$465:$I$471,3,FALSE),IF(Q$81="Bunker",HLOOKUP(Q$81,'Inflated Bid Prices After Tax'!$B$465:$I$471,3,FALSE),IF(Q$81="LFO Diesel",HLOOKUP(Q$81,'Inflated Bid Prices After Tax'!$B$465:$I$471,3,FALSE),0))))))))</f>
        <v>0</v>
      </c>
      <c r="U95" s="556">
        <f t="shared" si="47"/>
        <v>0</v>
      </c>
      <c r="V95" s="139"/>
      <c r="W95" s="566">
        <f>IF(W$81="Hydro",VLOOKUP($E95,'Inflated Bid Prices After Tax'!$R$247:$Y$347,2,FALSE),IF(W$81="Solar",VLOOKUP($E95,'Inflated Bid Prices After Tax'!$R$247:$Y$347,3,FALSE),IF(W$81="Biomass",VLOOKUP($E95,'Inflated Bid Prices After Tax'!$R$247:$Y$347,4,FALSE),IF(W$81="Biodiesel",VLOOKUP($E95,'Inflated Bid Prices After Tax'!$R$247:$Y$347,5,FALSE),IF(W$81="LNG",VLOOKUP($E95,'Inflated Bid Prices After Tax'!$R$247:$Y$347,6,FALSE),IF(W$81="Bunker",VLOOKUP($E95,'Inflated Bid Prices After Tax'!$R$247:$Y$347,7,FALSE),IF(W$81="LFO Diesel",VLOOKUP($E95,'Inflated Bid Prices After Tax'!$R$247:$Y$347,8,FALSE),0)))))))</f>
        <v>0</v>
      </c>
      <c r="X95" s="567">
        <f>IF(W$81="Hydro",VLOOKUP($E95,'Inflated Bid Prices After Tax'!$R$352:$Y$452,2,FALSE),IF(W$81="Solar",VLOOKUP($E95,'Inflated Bid Prices After Tax'!$R$352:$Y$452,3,FALSE),IF(W$81="Biomass",VLOOKUP($E95,'Inflated Bid Prices After Tax'!$R$352:$Y$452,4,FALSE),IF(W$81="Biodiesel",VLOOKUP($E95,'Inflated Bid Prices After Tax'!$R$352:$Y$452,5,FALSE),IF(W$81="LNG",VLOOKUP($E95,'Inflated Bid Prices After Tax'!$R$352:$Y$452,6,FALSE),IF(W$81="Bunker",VLOOKUP($E95,'Inflated Bid Prices After Tax'!$R$352:$Y$452,7,FALSE),IF(W$81="LFO Diesel",VLOOKUP($E95,'Inflated Bid Prices After Tax'!$R$352:$Y$452,8,FALSE),0)))))))</f>
        <v>0</v>
      </c>
      <c r="Y95" s="567">
        <f>IF($E95=0,0,IF(W$81="Hydro",HLOOKUP(W$81,'Inflated Bid Prices After Tax'!$B$455:$I$463,5,FALSE),IF(W$81="Solar",HLOOKUP(W$81,'Inflated Bid Prices After Tax'!$B$455:$I$463,5,FALSE),IF(W$81="Biomass",HLOOKUP(W$81,'Inflated Bid Prices After Tax'!$B$455:$I$463,5,FALSE),IF(W$81="Biodiesel",HLOOKUP(W$81,'Inflated Bid Prices After Tax'!$B$455:$I$463,5,FALSE),IF(W$81="LNG",HLOOKUP(W$81,'Inflated Bid Prices After Tax'!$B$455:$I$463,5,FALSE),IF(W$81="Bunker",HLOOKUP(W$81,'Inflated Bid Prices After Tax'!$B$455:$I$463,5,FALSE),IF(W$81="LFO Diesel",HLOOKUP(W$81,'Inflated Bid Prices After Tax'!$B$455:$I$463,5,FALSE),0))))))))</f>
        <v>0</v>
      </c>
      <c r="Z95" s="567">
        <f>IF($E95=0,0,IF(W$81="Hydro",HLOOKUP(W$81,'Inflated Bid Prices After Tax'!$B$465:$I$471,3,FALSE),IF(W$81="Solar",HLOOKUP(W$81,'Inflated Bid Prices After Tax'!$B$465:$I$471,3,FALSE),IF(W$81="Biomass",HLOOKUP(W$81,'Inflated Bid Prices After Tax'!$B$465:$I$471,3,FALSE),IF(W$81="Biodiesel",HLOOKUP(W$81,'Inflated Bid Prices After Tax'!$B$465:$I$471,3,FALSE),IF(W$81="LNG",HLOOKUP(W$81,'Inflated Bid Prices After Tax'!$B$465:$I$471,3,FALSE),IF(W$81="Bunker",HLOOKUP(W$81,'Inflated Bid Prices After Tax'!$B$465:$I$471,3,FALSE),IF(W$81="LFO Diesel",HLOOKUP(W$81,'Inflated Bid Prices After Tax'!$B$465:$I$471,3,FALSE),0))))))))</f>
        <v>0</v>
      </c>
      <c r="AA95" s="568">
        <f t="shared" si="48"/>
        <v>0</v>
      </c>
      <c r="AB95" s="139"/>
      <c r="AC95" s="578">
        <f>IF(AC$81="Hydro",VLOOKUP($F95,'Inflated Bid Prices After Tax'!$R$247:$Y$347,2,FALSE),IF(AC$81="Solar",VLOOKUP($F95,'Inflated Bid Prices After Tax'!$R$247:$Y$347,3,FALSE),IF(AC$81="Biomass",VLOOKUP($F95,'Inflated Bid Prices After Tax'!$R$247:$Y$347,4,FALSE),IF(AC$81="Biodiesel",VLOOKUP($F95,'Inflated Bid Prices After Tax'!$R$247:$Y$347,5,FALSE),IF(AC$81="LNG",VLOOKUP($F95,'Inflated Bid Prices After Tax'!$R$247:$Y$347,6,FALSE),IF(AC$81="Bunker",VLOOKUP($F95,'Inflated Bid Prices After Tax'!$R$247:$Y$347,7,FALSE),IF(AC$81="LFO Diesel",VLOOKUP($F95,'Inflated Bid Prices After Tax'!$R$247:$Y$347,8,FALSE),0)))))))</f>
        <v>0</v>
      </c>
      <c r="AD95" s="579">
        <f>IF(AC$81="Hydro",VLOOKUP($F95,'Inflated Bid Prices After Tax'!$R$352:$Y$452,2,FALSE),IF(AC$81="Solar",VLOOKUP($F95,'Inflated Bid Prices After Tax'!$R$352:$Y$452,3,FALSE),IF(AC$81="Biomass",VLOOKUP($F95,'Inflated Bid Prices After Tax'!$R$352:$Y$452,4,FALSE),IF(AC$81="Biodiesel",VLOOKUP($F95,'Inflated Bid Prices After Tax'!$R$352:$Y$452,5,FALSE),IF(AC$81="LNG",VLOOKUP($F95,'Inflated Bid Prices After Tax'!$R$352:$Y$452,6,FALSE),IF(AC$81="Bunker",VLOOKUP($F95,'Inflated Bid Prices After Tax'!$R$352:$Y$452,7,FALSE),IF(AC$81="LFO Diesel",VLOOKUP($F95,'Inflated Bid Prices After Tax'!$R$352:$Y$452,8,FALSE),0)))))))</f>
        <v>0</v>
      </c>
      <c r="AE95" s="579">
        <f>IF($F95=0,0,IF(AC$81="Hydro",HLOOKUP(AC$81,'Inflated Bid Prices After Tax'!$B$455:$I$463,5,FALSE),IF(AC$81="Solar",HLOOKUP(AC$81,'Inflated Bid Prices After Tax'!$B$455:$I$463,5,FALSE),IF(AC$81="Biomass",HLOOKUP(AC$81,'Inflated Bid Prices After Tax'!$B$455:$I$463,5,FALSE),IF(AC$81="Biodiesel",HLOOKUP(AC$81,'Inflated Bid Prices After Tax'!$B$455:$I$463,5,FALSE),IF(AC$81="LNG",HLOOKUP(AC$81,'Inflated Bid Prices After Tax'!$B$455:$I$463,5,FALSE),IF(AC$81="Bunker",HLOOKUP(AC$81,'Inflated Bid Prices After Tax'!$B$455:$I$463,5,FALSE),IF(AC$81="LFO Diesel",HLOOKUP(AC$81,'Inflated Bid Prices After Tax'!$B$455:$I$463,5,FALSE),0))))))))</f>
        <v>0</v>
      </c>
      <c r="AF95" s="579">
        <f>IF($F95=0,0,IF(AC$81="Hydro",HLOOKUP(AC$81,'Inflated Bid Prices After Tax'!$B$465:$I$471,3,FALSE),IF(AC$81="Solar",HLOOKUP(AC$81,'Inflated Bid Prices After Tax'!$B$465:$I$471,3,FALSE),IF(AC$81="Biomass",HLOOKUP(AC$81,'Inflated Bid Prices After Tax'!$B$465:$I$471,3,FALSE),IF(AC$81="Biodiesel",HLOOKUP(AC$81,'Inflated Bid Prices After Tax'!$B$465:$I$471,3,FALSE),IF(AC$81="LNG",HLOOKUP(AC$81,'Inflated Bid Prices After Tax'!$B$465:$I$471,3,FALSE),IF(AC$81="Bunker",HLOOKUP(AC$81,'Inflated Bid Prices After Tax'!$B$465:$I$471,3,FALSE),IF(AC$81="LFO Diesel",HLOOKUP(AC$81,'Inflated Bid Prices After Tax'!$B$465:$I$471,3,FALSE),0))))))))</f>
        <v>0</v>
      </c>
      <c r="AG95" s="580">
        <f t="shared" si="49"/>
        <v>0</v>
      </c>
      <c r="AH95" s="139"/>
      <c r="AI95" s="590">
        <f>IF(AI$81="Hydro",VLOOKUP($G95,'Inflated Bid Prices After Tax'!$R$247:$Y$347,2,FALSE),IF(AI$81="Solar",VLOOKUP($G95,'Inflated Bid Prices After Tax'!$R$247:$Y$347,3,FALSE),IF(AI$81="Biomass",VLOOKUP($G95,'Inflated Bid Prices After Tax'!$R$247:$Y$347,4,FALSE),IF(AI$81="Biodiesel",VLOOKUP($G95,'Inflated Bid Prices After Tax'!$R$247:$Y$347,5,FALSE),IF(AI$81="LNG",VLOOKUP($G95,'Inflated Bid Prices After Tax'!$R$247:$Y$347,6,FALSE),IF(AI$81="Bunker",VLOOKUP($G95,'Inflated Bid Prices After Tax'!$R$247:$Y$347,7,FALSE),IF(AI$81="LFO Diesel",VLOOKUP($G95,'Inflated Bid Prices After Tax'!$R$247:$Y$347,8,FALSE),0)))))))</f>
        <v>0</v>
      </c>
      <c r="AJ95" s="591">
        <f>IF(AI$81="Hydro",VLOOKUP($G95,'Inflated Bid Prices After Tax'!$R$352:$Y$452,2,FALSE),IF(AI$81="Solar",VLOOKUP($G95,'Inflated Bid Prices After Tax'!$R$352:$Y$452,3,FALSE),IF(AI$81="Biomass",VLOOKUP($G95,'Inflated Bid Prices After Tax'!$R$352:$Y$452,4,FALSE),IF(AI$81="Biodiesel",VLOOKUP($G95,'Inflated Bid Prices After Tax'!$R$352:$Y$452,5,FALSE),IF(AI$81="LNG",VLOOKUP($G95,'Inflated Bid Prices After Tax'!$R$352:$Y$452,6,FALSE),IF(AI$81="Bunker",VLOOKUP($G95,'Inflated Bid Prices After Tax'!$R$352:$Y$452,7,FALSE),IF(AI$81="LFO Diesel",VLOOKUP($G95,'Inflated Bid Prices After Tax'!$R$352:$Y$452,8,FALSE),0)))))))</f>
        <v>0</v>
      </c>
      <c r="AK95" s="591">
        <f>IF($G95=0,0,IF(AI$81="Hydro",HLOOKUP(AI$81,'Inflated Bid Prices After Tax'!$B$455:$I$463,5,FALSE),IF(AI$81="Solar",HLOOKUP(AI$81,'Inflated Bid Prices After Tax'!$B$455:$I$463,5,FALSE),IF(AI$81="Biomass",HLOOKUP(AI$81,'Inflated Bid Prices After Tax'!$B$455:$I$463,5,FALSE),IF(AI$81="Biodiesel",HLOOKUP(AI$81,'Inflated Bid Prices After Tax'!$B$455:$I$463,5,FALSE),IF(AI$81="LNG",HLOOKUP(AI$81,'Inflated Bid Prices After Tax'!$B$455:$I$463,5,FALSE),IF(AI$81="Bunker",HLOOKUP(AI$81,'Inflated Bid Prices After Tax'!$B$455:$I$463,5,FALSE),IF(AI$81="LFO Diesel",HLOOKUP(AI$81,'Inflated Bid Prices After Tax'!$B$455:$I$463,5,FALSE),0))))))))</f>
        <v>0</v>
      </c>
      <c r="AL95" s="591">
        <f>IF($G95=0,0,IF(AI$81="Hydro",HLOOKUP(AI$81,'Inflated Bid Prices After Tax'!$B$465:$I$471,3,FALSE),IF(AI$81="Solar",HLOOKUP(AI$81,'Inflated Bid Prices After Tax'!$B$465:$I$471,3,FALSE),IF(AI$81="Biomass",HLOOKUP(AI$81,'Inflated Bid Prices After Tax'!$B$465:$I$471,3,FALSE),IF(AI$81="Biodiesel",HLOOKUP(AI$81,'Inflated Bid Prices After Tax'!$B$465:$I$471,3,FALSE),IF(AI$81="LNG",HLOOKUP(AI$81,'Inflated Bid Prices After Tax'!$B$465:$I$471,3,FALSE),IF(AI$81="Bunker",HLOOKUP(AI$81,'Inflated Bid Prices After Tax'!$B$465:$I$471,3,FALSE),IF(AI$81="LFO Diesel",HLOOKUP(AI$81,'Inflated Bid Prices After Tax'!$B$465:$I$471,3,FALSE),0))))))))</f>
        <v>0</v>
      </c>
      <c r="AM95" s="592">
        <f t="shared" si="50"/>
        <v>0</v>
      </c>
      <c r="AN95" s="139"/>
      <c r="AO95" s="598">
        <f>IF(AO$81="Hydro",VLOOKUP($H95,'Inflated Bid Prices After Tax'!$R$247:$Y$347,2,FALSE),IF(AO$81="Solar",VLOOKUP($H95,'Inflated Bid Prices After Tax'!$R$247:$Y$347,3,FALSE),IF(AO$81="Biomass",VLOOKUP($H95,'Inflated Bid Prices After Tax'!$R$247:$Y$347,4,FALSE),IF(AO$81="Biodiesel",VLOOKUP($H95,'Inflated Bid Prices After Tax'!$R$247:$Y$347,5,FALSE),IF(AO$81="LNG",VLOOKUP($H95,'Inflated Bid Prices After Tax'!$R$247:$Y$347,6,FALSE),IF(AO$81="Bunker",VLOOKUP($H95,'Inflated Bid Prices After Tax'!$R$247:$Y$347,7,FALSE),IF(AO$81="LFO Diesel",VLOOKUP($H95,'Inflated Bid Prices After Tax'!$R$247:$Y$347,8,FALSE),0)))))))</f>
        <v>0</v>
      </c>
      <c r="AP95" s="309">
        <f>IF(AO$81="Hydro",VLOOKUP($H95,'Inflated Bid Prices After Tax'!$R$352:$Y$452,2,FALSE),IF(AO$81="Solar",VLOOKUP($H95,'Inflated Bid Prices After Tax'!$R$352:$Y$452,3,FALSE),IF(AO$81="Biomass",VLOOKUP($H95,'Inflated Bid Prices After Tax'!$R$352:$Y$452,4,FALSE),IF(AO$81="Biodiesel",VLOOKUP($H95,'Inflated Bid Prices After Tax'!$R$352:$Y$452,5,FALSE),IF(AO$81="LNG",VLOOKUP($H95,'Inflated Bid Prices After Tax'!$R$352:$Y$452,6,FALSE),IF(AO$81="Bunker",VLOOKUP($H95,'Inflated Bid Prices After Tax'!$R$352:$Y$452,7,FALSE),IF(AO$81="LFO Diesel",VLOOKUP($H95,'Inflated Bid Prices After Tax'!$R$352:$Y$452,8,FALSE),0)))))))</f>
        <v>0</v>
      </c>
      <c r="AQ95" s="309">
        <f>IF($H95=0,0,IF(AO$81="Hydro",HLOOKUP(AO$81,'Inflated Bid Prices After Tax'!$B$455:$I$463,5,FALSE),IF(AO$81="Solar",HLOOKUP(AO$81,'Inflated Bid Prices After Tax'!$B$455:$I$463,5,FALSE),IF(AO$81="Biomass",HLOOKUP(AO$81,'Inflated Bid Prices After Tax'!$B$455:$I$463,5,FALSE),IF(AO$81="Biodiesel",HLOOKUP(AO$81,'Inflated Bid Prices After Tax'!$B$455:$I$463,5,FALSE),IF(AO$81="LNG",HLOOKUP(AO$81,'Inflated Bid Prices After Tax'!$B$455:$I$463,5,FALSE),IF(AO$81="Bunker",HLOOKUP(AO$81,'Inflated Bid Prices After Tax'!$B$455:$I$463,5,FALSE),IF(AO$81="LFO Diesel",HLOOKUP(AO$81,'Inflated Bid Prices After Tax'!$B$455:$I$463,5,FALSE),0))))))))</f>
        <v>0</v>
      </c>
      <c r="AR95" s="309">
        <f>IF($H95=0,0,IF(AO$81="Hydro",HLOOKUP(AO$81,'Inflated Bid Prices After Tax'!$B$465:$I$471,3,FALSE),IF(AO$81="Solar",HLOOKUP(AO$81,'Inflated Bid Prices After Tax'!$B$465:$I$471,3,FALSE),IF(AO$81="Biomass",HLOOKUP(AO$81,'Inflated Bid Prices After Tax'!$B$465:$I$471,3,FALSE),IF(AO$81="Biodiesel",HLOOKUP(AO$81,'Inflated Bid Prices After Tax'!$B$465:$I$471,3,FALSE),IF(AO$81="LNG",HLOOKUP(AO$81,'Inflated Bid Prices After Tax'!$B$465:$I$471,3,FALSE),IF(AO$81="Bunker",HLOOKUP(AO$81,'Inflated Bid Prices After Tax'!$B$465:$I$471,3,FALSE),IF(AO$81="LFO Diesel",HLOOKUP(AO$81,'Inflated Bid Prices After Tax'!$B$465:$I$471,3,FALSE),0))))))))</f>
        <v>0</v>
      </c>
      <c r="AS95" s="298">
        <f t="shared" si="51"/>
        <v>0</v>
      </c>
      <c r="AT95" s="139"/>
      <c r="AU95" s="606">
        <f>IF(AU$81="Hydro",VLOOKUP($I95,'Inflated Bid Prices After Tax'!$R$247:$Y$347,2,FALSE),IF(AU$81="Solar",VLOOKUP($I95,'Inflated Bid Prices After Tax'!$R$247:$Y$347,3,FALSE),IF(AU$81="Biomass",VLOOKUP($I95,'Inflated Bid Prices After Tax'!$R$247:$Y$347,4,FALSE),IF(AU$81="Biodiesel",VLOOKUP($I95,'Inflated Bid Prices After Tax'!$R$247:$Y$347,5,FALSE),IF(AU$81="LNG",VLOOKUP($I95,'Inflated Bid Prices After Tax'!$R$247:$Y$347,6,FALSE),IF(AU$81="Bunker",VLOOKUP($I95,'Inflated Bid Prices After Tax'!$R$247:$Y$347,7,FALSE),IF(AU$81="LFO Diesel",VLOOKUP($I95,'Inflated Bid Prices After Tax'!$R$247:$Y$347,8,FALSE),0)))))))</f>
        <v>0</v>
      </c>
      <c r="AV95" s="607">
        <f>IF(AU$81="Hydro",VLOOKUP($I95,'Inflated Bid Prices After Tax'!$R$352:$Y$452,2,FALSE),IF(AU$81="Solar",VLOOKUP($I95,'Inflated Bid Prices After Tax'!$R$352:$Y$452,3,FALSE),IF(AU$81="Biomass",VLOOKUP($I95,'Inflated Bid Prices After Tax'!$R$352:$Y$452,4,FALSE),IF(AU$81="Biodiesel",VLOOKUP($I95,'Inflated Bid Prices After Tax'!$R$352:$Y$452,5,FALSE),IF(AU$81="LNG",VLOOKUP($I95,'Inflated Bid Prices After Tax'!$R$352:$Y$452,6,FALSE),IF(AU$81="Bunker",VLOOKUP($I95,'Inflated Bid Prices After Tax'!$R$352:$Y$452,7,FALSE),IF(AU$81="LFO Diesel",VLOOKUP($I95,'Inflated Bid Prices After Tax'!$R$352:$Y$452,8,FALSE),0)))))))</f>
        <v>0</v>
      </c>
      <c r="AW95" s="607">
        <f>IF($I95=0,0,IF(AU$81="Hydro",HLOOKUP(AU$81,'Inflated Bid Prices After Tax'!$B$455:$I$463,5,FALSE),IF(AU$81="Solar",HLOOKUP(AU$81,'Inflated Bid Prices After Tax'!$B$455:$I$463,5,FALSE),IF(AU$81="Biomass",HLOOKUP(AU$81,'Inflated Bid Prices After Tax'!$B$455:$I$463,5,FALSE),IF(AU$81="Biodiesel",HLOOKUP(AU$81,'Inflated Bid Prices After Tax'!$B$455:$I$463,5,FALSE),IF(AU$81="LNG",HLOOKUP(AU$81,'Inflated Bid Prices After Tax'!$B$455:$I$463,5,FALSE),IF(AU$81="Bunker",HLOOKUP(AU$81,'Inflated Bid Prices After Tax'!$B$455:$I$463,5,FALSE),IF(AU$81="LFO Diesel",HLOOKUP(AU$81,'Inflated Bid Prices After Tax'!$B$455:$I$463,5,FALSE),0))))))))</f>
        <v>0</v>
      </c>
      <c r="AX95" s="607">
        <f>IF($I95=0,0,IF(AU$81="Hydro",HLOOKUP(AU$81,'Inflated Bid Prices After Tax'!$B$465:$I$471,3,FALSE),IF(AU$81="Solar",HLOOKUP(AU$81,'Inflated Bid Prices After Tax'!$B$465:$I$471,3,FALSE),IF(AU$81="Biomass",HLOOKUP(AU$81,'Inflated Bid Prices After Tax'!$B$465:$I$471,3,FALSE),IF(AU$81="Biodiesel",HLOOKUP(AU$81,'Inflated Bid Prices After Tax'!$B$465:$I$471,3,FALSE),IF(AU$81="LNG",HLOOKUP(AU$81,'Inflated Bid Prices After Tax'!$B$465:$I$471,3,FALSE),IF(AU$81="Bunker",HLOOKUP(AU$81,'Inflated Bid Prices After Tax'!$B$465:$I$471,3,FALSE),IF(AU$81="LFO Diesel",HLOOKUP(AU$81,'Inflated Bid Prices After Tax'!$B$465:$I$471,3,FALSE),0))))))))</f>
        <v>0</v>
      </c>
      <c r="AY95" s="608">
        <f t="shared" si="52"/>
        <v>0</v>
      </c>
      <c r="AZ95" s="139"/>
      <c r="BA95" s="106"/>
      <c r="BB95" s="648" t="s">
        <v>48</v>
      </c>
      <c r="BC95" s="649">
        <f>IF(C95=0,O95,O95*'Available Energy and Dispatch'!N117*1000)</f>
        <v>0</v>
      </c>
      <c r="BD95" s="649">
        <f>IF(D95=0,U95,U95*'Available Energy and Dispatch'!O117*1000)</f>
        <v>0</v>
      </c>
      <c r="BE95" s="649">
        <f>IF(E95=0,AA95,AA95*'Available Energy and Dispatch'!P117*1000)</f>
        <v>0</v>
      </c>
      <c r="BF95" s="649">
        <f>IF(F95=0,AG95,AG95*'Available Energy and Dispatch'!Q117*1000)</f>
        <v>0</v>
      </c>
      <c r="BG95" s="649">
        <f>IF(G95=0,AM95,AM95*'Available Energy and Dispatch'!R117*1000)</f>
        <v>0</v>
      </c>
      <c r="BH95" s="649">
        <f>IF(H95=0,AS95,AS95*'Available Energy and Dispatch'!S117*1000)</f>
        <v>0</v>
      </c>
      <c r="BI95" s="649">
        <f>IF(I95=0,AY95,AY95*'Available Energy and Dispatch'!T117*1000)</f>
        <v>0</v>
      </c>
      <c r="BJ95" s="662">
        <f t="shared" si="53"/>
        <v>0</v>
      </c>
      <c r="BK95" s="655"/>
    </row>
    <row r="96" spans="2:63" ht="13.8" thickBot="1" x14ac:dyDescent="0.3">
      <c r="B96" s="801" t="s">
        <v>49</v>
      </c>
      <c r="C96" s="124">
        <f>ROUND(IFERROR(('Available Energy and Dispatch'!N118/((IF(C$82="Solar",(SUMIFS('Dependable Capacity'!$F$64:$F$69,'Dependable Capacity'!$C$64:$C$69,$B$84)*'Available Energy and Dispatch'!$C118),HLOOKUP(C$82,'Dependable Capacity'!$I$58:$P$64,3,FALSE)*'Available Energy and Dispatch'!$C118))))/C$83,0),2)</f>
        <v>0</v>
      </c>
      <c r="D96" s="124">
        <f>ROUND(IFERROR(('Available Energy and Dispatch'!O118/((IF(D$82="Solar",(SUMIFS('Dependable Capacity'!$F$64:$F$69,'Dependable Capacity'!$C$64:$C$69,$B$84)*'Available Energy and Dispatch'!$C118),HLOOKUP(D$82,'Dependable Capacity'!$I$58:$P$64,3,FALSE)*'Available Energy and Dispatch'!$C118))))/D$83,0),2)</f>
        <v>0</v>
      </c>
      <c r="E96" s="124">
        <f>ROUND(IFERROR(('Available Energy and Dispatch'!P118/((IF(E$82="Solar",(SUMIFS('Dependable Capacity'!$F$64:$F$69,'Dependable Capacity'!$C$64:$C$69,$B$84)*'Available Energy and Dispatch'!$C118),HLOOKUP(E$82,'Dependable Capacity'!$I$58:$P$64,3,FALSE)*'Available Energy and Dispatch'!$C118))))/E$83,0),2)</f>
        <v>0</v>
      </c>
      <c r="F96" s="124">
        <f>ROUND(IFERROR(('Available Energy and Dispatch'!Q118/((IF(F$82="Solar",(SUMIFS('Dependable Capacity'!$F$64:$F$69,'Dependable Capacity'!$C$64:$C$69,$B$84)*'Available Energy and Dispatch'!$C118),HLOOKUP(F$82,'Dependable Capacity'!$I$58:$P$64,3,FALSE)*'Available Energy and Dispatch'!$C118))))/F$83,0),2)</f>
        <v>0</v>
      </c>
      <c r="G96" s="124">
        <f>ROUND(IFERROR(('Available Energy and Dispatch'!R118/((IF(G$82="Solar",(SUMIFS('Dependable Capacity'!$F$64:$F$69,'Dependable Capacity'!$C$64:$C$69,$B$84)*'Available Energy and Dispatch'!$C118),HLOOKUP(G$82,'Dependable Capacity'!$I$58:$P$64,3,FALSE)*'Available Energy and Dispatch'!$C118))))/G$83,0),2)</f>
        <v>0</v>
      </c>
      <c r="H96" s="124">
        <f>ROUND(IFERROR(('Available Energy and Dispatch'!S118/((IF(H$82="Solar",(SUMIFS('Dependable Capacity'!$F$64:$F$69,'Dependable Capacity'!$C$64:$C$69,$B$84)*'Available Energy and Dispatch'!$C118),HLOOKUP(H$82,'Dependable Capacity'!$I$58:$P$64,3,FALSE)*'Available Energy and Dispatch'!$C118))))/H$83,0),2)</f>
        <v>0</v>
      </c>
      <c r="I96" s="124">
        <f>ROUND(IFERROR(('Available Energy and Dispatch'!T118/((IF(I$82="Solar",(SUMIFS('Dependable Capacity'!$F$64:$F$69,'Dependable Capacity'!$C$64:$C$69,$B$84)*'Available Energy and Dispatch'!$C118),HLOOKUP(I$82,'Dependable Capacity'!$I$58:$P$64,3,FALSE)*'Available Energy and Dispatch'!$C118))))/I$83,0),2)</f>
        <v>0</v>
      </c>
      <c r="J96" s="106"/>
      <c r="K96" s="545">
        <f>IF(K$81="Hydro",VLOOKUP($C96,'Inflated Bid Prices After Tax'!$R$247:$Y$347,2,FALSE),IF(K$81="Solar",VLOOKUP($C96,'Inflated Bid Prices After Tax'!$R$247:$Y$347,3,FALSE),IF(K$81="Biomass",VLOOKUP($C96,'Inflated Bid Prices After Tax'!$R$247:$Y$347,4,FALSE),IF(K$81="Biodiesel",VLOOKUP($C96,'Inflated Bid Prices After Tax'!$R$247:$Y$347,5,FALSE),IF(K$81="LNG",VLOOKUP($C96,'Inflated Bid Prices After Tax'!$R$247:$Y$347,6,FALSE),IF(K$81="Bunker",VLOOKUP($C96,'Inflated Bid Prices After Tax'!$R$247:$Y$347,7,FALSE),IF(K$81="LFO Diesel",VLOOKUP($C96,'Inflated Bid Prices After Tax'!$R$247:$Y$347,8,FALSE),0)))))))</f>
        <v>0</v>
      </c>
      <c r="L96" s="546">
        <f>IF(K$81="Hydro",VLOOKUP($C96,'Inflated Bid Prices After Tax'!$R$352:$Y$452,2,FALSE),IF(K$81="Solar",VLOOKUP($C96,'Inflated Bid Prices After Tax'!$R$352:$Y$452,3,FALSE),IF(K$81="Biomass",VLOOKUP($C96,'Inflated Bid Prices After Tax'!$R$352:$Y$452,4,FALSE),IF(K$81="Biodiesel",VLOOKUP($C96,'Inflated Bid Prices After Tax'!$R$352:$Y$452,5,FALSE),IF(K$81="LNG",VLOOKUP($C96,'Inflated Bid Prices After Tax'!$R$352:$Y$452,6,FALSE),IF(K$81="Bunker",VLOOKUP($C96,'Inflated Bid Prices After Tax'!$R$352:$Y$452,7,FALSE),IF(K$81="LFO Diesel",VLOOKUP($C96,'Inflated Bid Prices After Tax'!$R$352:$Y$452,8,FALSE),0)))))))</f>
        <v>0</v>
      </c>
      <c r="M96" s="546">
        <f>IF($C96=0,0,IF(K$81="Hydro",HLOOKUP(K$81,'Inflated Bid Prices After Tax'!$B$455:$I$463,5,FALSE),IF(K$81="Solar",HLOOKUP(K$81,'Inflated Bid Prices After Tax'!$B$455:$I$463,5,FALSE),IF(K$81="Biomass",HLOOKUP(K$81,'Inflated Bid Prices After Tax'!$B$455:$I$463,5,FALSE),IF(K$81="Biodiesel",HLOOKUP(K$81,'Inflated Bid Prices After Tax'!$B$455:$I$463,5,FALSE),IF(K$81="LNG",HLOOKUP(K$81,'Inflated Bid Prices After Tax'!$B$455:$I$463,5,FALSE),IF(K$81="Bunker",HLOOKUP(K$81,'Inflated Bid Prices After Tax'!$B$455:$I$463,5,FALSE),IF(K$81="LFO Diesel",HLOOKUP(K$81,'Inflated Bid Prices After Tax'!$B$455:$I$463,5,FALSE),0))))))))</f>
        <v>0</v>
      </c>
      <c r="N96" s="546">
        <f>IF($C96=0,0,IF(K$81="Hydro",HLOOKUP(K$81,'Inflated Bid Prices After Tax'!$B$465:$I$471,3,FALSE),IF(K$81="Solar",HLOOKUP(K$81,'Inflated Bid Prices After Tax'!$B$465:$I$471,3,FALSE),IF(K$81="Biomass",HLOOKUP(K$81,'Inflated Bid Prices After Tax'!$B$465:$I$471,3,FALSE),IF(K$81="Biodiesel",HLOOKUP(K$81,'Inflated Bid Prices After Tax'!$B$465:$I$471,3,FALSE),IF(K$81="LNG",HLOOKUP(K$81,'Inflated Bid Prices After Tax'!$B$465:$I$471,3,FALSE),IF(K$81="Bunker",HLOOKUP(K$81,'Inflated Bid Prices After Tax'!$B$465:$I$471,3,FALSE),IF(K$81="LFO Diesel",HLOOKUP(K$81,'Inflated Bid Prices After Tax'!$B$465:$I$471,3,FALSE),0))))))))</f>
        <v>0</v>
      </c>
      <c r="O96" s="547">
        <f t="shared" si="46"/>
        <v>0</v>
      </c>
      <c r="P96" s="139"/>
      <c r="Q96" s="557">
        <f>IF(Q$81="Hydro",VLOOKUP($D96,'Inflated Bid Prices After Tax'!$R$247:$Y$347,2,FALSE),IF(Q$81="Solar",VLOOKUP($D96,'Inflated Bid Prices After Tax'!$R$247:$Y$347,3,FALSE),IF(Q$81="Biomass",VLOOKUP($D96,'Inflated Bid Prices After Tax'!$R$247:$Y$347,4,FALSE),IF(Q$81="Biodiesel",VLOOKUP($D96,'Inflated Bid Prices After Tax'!$R$247:$Y$347,5,FALSE),IF(Q$81="LNG",VLOOKUP($D96,'Inflated Bid Prices After Tax'!$R$247:$Y$347,6,FALSE),IF(Q$81="Bunker",VLOOKUP($D96,'Inflated Bid Prices After Tax'!$R$247:$Y$347,7,FALSE),IF(Q$81="LFO Diesel",VLOOKUP($D96,'Inflated Bid Prices After Tax'!$R$247:$Y$347,8,FALSE),0)))))))</f>
        <v>0</v>
      </c>
      <c r="R96" s="558">
        <f>IF(Q$81="Hydro",VLOOKUP($D96,'Inflated Bid Prices After Tax'!$R$352:$Y$452,2,FALSE),IF(Q$81="Solar",VLOOKUP($D96,'Inflated Bid Prices After Tax'!$R$352:$Y$452,3,FALSE),IF(Q$81="Biomass",VLOOKUP($D96,'Inflated Bid Prices After Tax'!$R$352:$Y$452,4,FALSE),IF(Q$81="Biodiesel",VLOOKUP($D96,'Inflated Bid Prices After Tax'!$R$352:$Y$452,5,FALSE),IF(Q$81="LNG",VLOOKUP($D96,'Inflated Bid Prices After Tax'!$R$352:$Y$452,6,FALSE),IF(Q$81="Bunker",VLOOKUP($D96,'Inflated Bid Prices After Tax'!$R$352:$Y$452,7,FALSE),IF(Q$81="LFO Diesel",VLOOKUP($D96,'Inflated Bid Prices After Tax'!$R$352:$Y$452,8,FALSE),0)))))))</f>
        <v>0</v>
      </c>
      <c r="S96" s="558">
        <f>IF($D96=0,0,IF(Q$81="Hydro",HLOOKUP(Q$81,'Inflated Bid Prices After Tax'!$B$455:$I$463,5,FALSE),IF(Q$81="Solar",HLOOKUP(Q$81,'Inflated Bid Prices After Tax'!$B$455:$I$463,5,FALSE),IF(Q$81="Biomass",HLOOKUP(Q$81,'Inflated Bid Prices After Tax'!$B$455:$I$463,5,FALSE),IF(Q$81="Biodiesel",HLOOKUP(Q$81,'Inflated Bid Prices After Tax'!$B$455:$I$463,5,FALSE),IF(Q$81="LNG",HLOOKUP(Q$81,'Inflated Bid Prices After Tax'!$B$455:$I$463,5,FALSE),IF(Q$81="Bunker",HLOOKUP(Q$81,'Inflated Bid Prices After Tax'!$B$455:$I$463,5,FALSE),IF(Q$81="LFO Diesel",HLOOKUP(Q$81,'Inflated Bid Prices After Tax'!$B$455:$I$463,5,FALSE),0))))))))</f>
        <v>0</v>
      </c>
      <c r="T96" s="558">
        <f>IF($D96=0,0,IF(Q$81="Hydro",HLOOKUP(Q$81,'Inflated Bid Prices After Tax'!$B$465:$I$471,3,FALSE),IF(Q$81="Solar",HLOOKUP(Q$81,'Inflated Bid Prices After Tax'!$B$465:$I$471,3,FALSE),IF(Q$81="Biomass",HLOOKUP(Q$81,'Inflated Bid Prices After Tax'!$B$465:$I$471,3,FALSE),IF(Q$81="Biodiesel",HLOOKUP(Q$81,'Inflated Bid Prices After Tax'!$B$465:$I$471,3,FALSE),IF(Q$81="LNG",HLOOKUP(Q$81,'Inflated Bid Prices After Tax'!$B$465:$I$471,3,FALSE),IF(Q$81="Bunker",HLOOKUP(Q$81,'Inflated Bid Prices After Tax'!$B$465:$I$471,3,FALSE),IF(Q$81="LFO Diesel",HLOOKUP(Q$81,'Inflated Bid Prices After Tax'!$B$465:$I$471,3,FALSE),0))))))))</f>
        <v>0</v>
      </c>
      <c r="U96" s="559">
        <f t="shared" si="47"/>
        <v>0</v>
      </c>
      <c r="V96" s="139"/>
      <c r="W96" s="569">
        <f>IF(W$81="Hydro",VLOOKUP($E96,'Inflated Bid Prices After Tax'!$R$247:$Y$347,2,FALSE),IF(W$81="Solar",VLOOKUP($E96,'Inflated Bid Prices After Tax'!$R$247:$Y$347,3,FALSE),IF(W$81="Biomass",VLOOKUP($E96,'Inflated Bid Prices After Tax'!$R$247:$Y$347,4,FALSE),IF(W$81="Biodiesel",VLOOKUP($E96,'Inflated Bid Prices After Tax'!$R$247:$Y$347,5,FALSE),IF(W$81="LNG",VLOOKUP($E96,'Inflated Bid Prices After Tax'!$R$247:$Y$347,6,FALSE),IF(W$81="Bunker",VLOOKUP($E96,'Inflated Bid Prices After Tax'!$R$247:$Y$347,7,FALSE),IF(W$81="LFO Diesel",VLOOKUP($E96,'Inflated Bid Prices After Tax'!$R$247:$Y$347,8,FALSE),0)))))))</f>
        <v>0</v>
      </c>
      <c r="X96" s="570">
        <f>IF(W$81="Hydro",VLOOKUP($E96,'Inflated Bid Prices After Tax'!$R$352:$Y$452,2,FALSE),IF(W$81="Solar",VLOOKUP($E96,'Inflated Bid Prices After Tax'!$R$352:$Y$452,3,FALSE),IF(W$81="Biomass",VLOOKUP($E96,'Inflated Bid Prices After Tax'!$R$352:$Y$452,4,FALSE),IF(W$81="Biodiesel",VLOOKUP($E96,'Inflated Bid Prices After Tax'!$R$352:$Y$452,5,FALSE),IF(W$81="LNG",VLOOKUP($E96,'Inflated Bid Prices After Tax'!$R$352:$Y$452,6,FALSE),IF(W$81="Bunker",VLOOKUP($E96,'Inflated Bid Prices After Tax'!$R$352:$Y$452,7,FALSE),IF(W$81="LFO Diesel",VLOOKUP($E96,'Inflated Bid Prices After Tax'!$R$352:$Y$452,8,FALSE),0)))))))</f>
        <v>0</v>
      </c>
      <c r="Y96" s="570">
        <f>IF($E96=0,0,IF(W$81="Hydro",HLOOKUP(W$81,'Inflated Bid Prices After Tax'!$B$455:$I$463,5,FALSE),IF(W$81="Solar",HLOOKUP(W$81,'Inflated Bid Prices After Tax'!$B$455:$I$463,5,FALSE),IF(W$81="Biomass",HLOOKUP(W$81,'Inflated Bid Prices After Tax'!$B$455:$I$463,5,FALSE),IF(W$81="Biodiesel",HLOOKUP(W$81,'Inflated Bid Prices After Tax'!$B$455:$I$463,5,FALSE),IF(W$81="LNG",HLOOKUP(W$81,'Inflated Bid Prices After Tax'!$B$455:$I$463,5,FALSE),IF(W$81="Bunker",HLOOKUP(W$81,'Inflated Bid Prices After Tax'!$B$455:$I$463,5,FALSE),IF(W$81="LFO Diesel",HLOOKUP(W$81,'Inflated Bid Prices After Tax'!$B$455:$I$463,5,FALSE),0))))))))</f>
        <v>0</v>
      </c>
      <c r="Z96" s="570">
        <f>IF($E96=0,0,IF(W$81="Hydro",HLOOKUP(W$81,'Inflated Bid Prices After Tax'!$B$465:$I$471,3,FALSE),IF(W$81="Solar",HLOOKUP(W$81,'Inflated Bid Prices After Tax'!$B$465:$I$471,3,FALSE),IF(W$81="Biomass",HLOOKUP(W$81,'Inflated Bid Prices After Tax'!$B$465:$I$471,3,FALSE),IF(W$81="Biodiesel",HLOOKUP(W$81,'Inflated Bid Prices After Tax'!$B$465:$I$471,3,FALSE),IF(W$81="LNG",HLOOKUP(W$81,'Inflated Bid Prices After Tax'!$B$465:$I$471,3,FALSE),IF(W$81="Bunker",HLOOKUP(W$81,'Inflated Bid Prices After Tax'!$B$465:$I$471,3,FALSE),IF(W$81="LFO Diesel",HLOOKUP(W$81,'Inflated Bid Prices After Tax'!$B$465:$I$471,3,FALSE),0))))))))</f>
        <v>0</v>
      </c>
      <c r="AA96" s="571">
        <f t="shared" si="48"/>
        <v>0</v>
      </c>
      <c r="AB96" s="139"/>
      <c r="AC96" s="581">
        <f>IF(AC$81="Hydro",VLOOKUP($F96,'Inflated Bid Prices After Tax'!$R$247:$Y$347,2,FALSE),IF(AC$81="Solar",VLOOKUP($F96,'Inflated Bid Prices After Tax'!$R$247:$Y$347,3,FALSE),IF(AC$81="Biomass",VLOOKUP($F96,'Inflated Bid Prices After Tax'!$R$247:$Y$347,4,FALSE),IF(AC$81="Biodiesel",VLOOKUP($F96,'Inflated Bid Prices After Tax'!$R$247:$Y$347,5,FALSE),IF(AC$81="LNG",VLOOKUP($F96,'Inflated Bid Prices After Tax'!$R$247:$Y$347,6,FALSE),IF(AC$81="Bunker",VLOOKUP($F96,'Inflated Bid Prices After Tax'!$R$247:$Y$347,7,FALSE),IF(AC$81="LFO Diesel",VLOOKUP($F96,'Inflated Bid Prices After Tax'!$R$247:$Y$347,8,FALSE),0)))))))</f>
        <v>0</v>
      </c>
      <c r="AD96" s="582">
        <f>IF(AC$81="Hydro",VLOOKUP($F96,'Inflated Bid Prices After Tax'!$R$352:$Y$452,2,FALSE),IF(AC$81="Solar",VLOOKUP($F96,'Inflated Bid Prices After Tax'!$R$352:$Y$452,3,FALSE),IF(AC$81="Biomass",VLOOKUP($F96,'Inflated Bid Prices After Tax'!$R$352:$Y$452,4,FALSE),IF(AC$81="Biodiesel",VLOOKUP($F96,'Inflated Bid Prices After Tax'!$R$352:$Y$452,5,FALSE),IF(AC$81="LNG",VLOOKUP($F96,'Inflated Bid Prices After Tax'!$R$352:$Y$452,6,FALSE),IF(AC$81="Bunker",VLOOKUP($F96,'Inflated Bid Prices After Tax'!$R$352:$Y$452,7,FALSE),IF(AC$81="LFO Diesel",VLOOKUP($F96,'Inflated Bid Prices After Tax'!$R$352:$Y$452,8,FALSE),0)))))))</f>
        <v>0</v>
      </c>
      <c r="AE96" s="582">
        <f>IF($F96=0,0,IF(AC$81="Hydro",HLOOKUP(AC$81,'Inflated Bid Prices After Tax'!$B$455:$I$463,5,FALSE),IF(AC$81="Solar",HLOOKUP(AC$81,'Inflated Bid Prices After Tax'!$B$455:$I$463,5,FALSE),IF(AC$81="Biomass",HLOOKUP(AC$81,'Inflated Bid Prices After Tax'!$B$455:$I$463,5,FALSE),IF(AC$81="Biodiesel",HLOOKUP(AC$81,'Inflated Bid Prices After Tax'!$B$455:$I$463,5,FALSE),IF(AC$81="LNG",HLOOKUP(AC$81,'Inflated Bid Prices After Tax'!$B$455:$I$463,5,FALSE),IF(AC$81="Bunker",HLOOKUP(AC$81,'Inflated Bid Prices After Tax'!$B$455:$I$463,5,FALSE),IF(AC$81="LFO Diesel",HLOOKUP(AC$81,'Inflated Bid Prices After Tax'!$B$455:$I$463,5,FALSE),0))))))))</f>
        <v>0</v>
      </c>
      <c r="AF96" s="582">
        <f>IF($F96=0,0,IF(AC$81="Hydro",HLOOKUP(AC$81,'Inflated Bid Prices After Tax'!$B$465:$I$471,3,FALSE),IF(AC$81="Solar",HLOOKUP(AC$81,'Inflated Bid Prices After Tax'!$B$465:$I$471,3,FALSE),IF(AC$81="Biomass",HLOOKUP(AC$81,'Inflated Bid Prices After Tax'!$B$465:$I$471,3,FALSE),IF(AC$81="Biodiesel",HLOOKUP(AC$81,'Inflated Bid Prices After Tax'!$B$465:$I$471,3,FALSE),IF(AC$81="LNG",HLOOKUP(AC$81,'Inflated Bid Prices After Tax'!$B$465:$I$471,3,FALSE),IF(AC$81="Bunker",HLOOKUP(AC$81,'Inflated Bid Prices After Tax'!$B$465:$I$471,3,FALSE),IF(AC$81="LFO Diesel",HLOOKUP(AC$81,'Inflated Bid Prices After Tax'!$B$465:$I$471,3,FALSE),0))))))))</f>
        <v>0</v>
      </c>
      <c r="AG96" s="583">
        <f t="shared" si="49"/>
        <v>0</v>
      </c>
      <c r="AH96" s="139"/>
      <c r="AI96" s="593">
        <f>IF(AI$81="Hydro",VLOOKUP($G96,'Inflated Bid Prices After Tax'!$R$247:$Y$347,2,FALSE),IF(AI$81="Solar",VLOOKUP($G96,'Inflated Bid Prices After Tax'!$R$247:$Y$347,3,FALSE),IF(AI$81="Biomass",VLOOKUP($G96,'Inflated Bid Prices After Tax'!$R$247:$Y$347,4,FALSE),IF(AI$81="Biodiesel",VLOOKUP($G96,'Inflated Bid Prices After Tax'!$R$247:$Y$347,5,FALSE),IF(AI$81="LNG",VLOOKUP($G96,'Inflated Bid Prices After Tax'!$R$247:$Y$347,6,FALSE),IF(AI$81="Bunker",VLOOKUP($G96,'Inflated Bid Prices After Tax'!$R$247:$Y$347,7,FALSE),IF(AI$81="LFO Diesel",VLOOKUP($G96,'Inflated Bid Prices After Tax'!$R$247:$Y$347,8,FALSE),0)))))))</f>
        <v>0</v>
      </c>
      <c r="AJ96" s="594">
        <f>IF(AI$81="Hydro",VLOOKUP($G96,'Inflated Bid Prices After Tax'!$R$352:$Y$452,2,FALSE),IF(AI$81="Solar",VLOOKUP($G96,'Inflated Bid Prices After Tax'!$R$352:$Y$452,3,FALSE),IF(AI$81="Biomass",VLOOKUP($G96,'Inflated Bid Prices After Tax'!$R$352:$Y$452,4,FALSE),IF(AI$81="Biodiesel",VLOOKUP($G96,'Inflated Bid Prices After Tax'!$R$352:$Y$452,5,FALSE),IF(AI$81="LNG",VLOOKUP($G96,'Inflated Bid Prices After Tax'!$R$352:$Y$452,6,FALSE),IF(AI$81="Bunker",VLOOKUP($G96,'Inflated Bid Prices After Tax'!$R$352:$Y$452,7,FALSE),IF(AI$81="LFO Diesel",VLOOKUP($G96,'Inflated Bid Prices After Tax'!$R$352:$Y$452,8,FALSE),0)))))))</f>
        <v>0</v>
      </c>
      <c r="AK96" s="594">
        <f>IF($G96=0,0,IF(AI$81="Hydro",HLOOKUP(AI$81,'Inflated Bid Prices After Tax'!$B$455:$I$463,5,FALSE),IF(AI$81="Solar",HLOOKUP(AI$81,'Inflated Bid Prices After Tax'!$B$455:$I$463,5,FALSE),IF(AI$81="Biomass",HLOOKUP(AI$81,'Inflated Bid Prices After Tax'!$B$455:$I$463,5,FALSE),IF(AI$81="Biodiesel",HLOOKUP(AI$81,'Inflated Bid Prices After Tax'!$B$455:$I$463,5,FALSE),IF(AI$81="LNG",HLOOKUP(AI$81,'Inflated Bid Prices After Tax'!$B$455:$I$463,5,FALSE),IF(AI$81="Bunker",HLOOKUP(AI$81,'Inflated Bid Prices After Tax'!$B$455:$I$463,5,FALSE),IF(AI$81="LFO Diesel",HLOOKUP(AI$81,'Inflated Bid Prices After Tax'!$B$455:$I$463,5,FALSE),0))))))))</f>
        <v>0</v>
      </c>
      <c r="AL96" s="594">
        <f>IF($G96=0,0,IF(AI$81="Hydro",HLOOKUP(AI$81,'Inflated Bid Prices After Tax'!$B$465:$I$471,3,FALSE),IF(AI$81="Solar",HLOOKUP(AI$81,'Inflated Bid Prices After Tax'!$B$465:$I$471,3,FALSE),IF(AI$81="Biomass",HLOOKUP(AI$81,'Inflated Bid Prices After Tax'!$B$465:$I$471,3,FALSE),IF(AI$81="Biodiesel",HLOOKUP(AI$81,'Inflated Bid Prices After Tax'!$B$465:$I$471,3,FALSE),IF(AI$81="LNG",HLOOKUP(AI$81,'Inflated Bid Prices After Tax'!$B$465:$I$471,3,FALSE),IF(AI$81="Bunker",HLOOKUP(AI$81,'Inflated Bid Prices After Tax'!$B$465:$I$471,3,FALSE),IF(AI$81="LFO Diesel",HLOOKUP(AI$81,'Inflated Bid Prices After Tax'!$B$465:$I$471,3,FALSE),0))))))))</f>
        <v>0</v>
      </c>
      <c r="AM96" s="595">
        <f t="shared" si="50"/>
        <v>0</v>
      </c>
      <c r="AN96" s="139"/>
      <c r="AO96" s="599">
        <f>IF(AO$81="Hydro",VLOOKUP($H96,'Inflated Bid Prices After Tax'!$R$247:$Y$347,2,FALSE),IF(AO$81="Solar",VLOOKUP($H96,'Inflated Bid Prices After Tax'!$R$247:$Y$347,3,FALSE),IF(AO$81="Biomass",VLOOKUP($H96,'Inflated Bid Prices After Tax'!$R$247:$Y$347,4,FALSE),IF(AO$81="Biodiesel",VLOOKUP($H96,'Inflated Bid Prices After Tax'!$R$247:$Y$347,5,FALSE),IF(AO$81="LNG",VLOOKUP($H96,'Inflated Bid Prices After Tax'!$R$247:$Y$347,6,FALSE),IF(AO$81="Bunker",VLOOKUP($H96,'Inflated Bid Prices After Tax'!$R$247:$Y$347,7,FALSE),IF(AO$81="LFO Diesel",VLOOKUP($H96,'Inflated Bid Prices After Tax'!$R$247:$Y$347,8,FALSE),0)))))))</f>
        <v>0</v>
      </c>
      <c r="AP96" s="310">
        <f>IF(AO$81="Hydro",VLOOKUP($H96,'Inflated Bid Prices After Tax'!$R$352:$Y$452,2,FALSE),IF(AO$81="Solar",VLOOKUP($H96,'Inflated Bid Prices After Tax'!$R$352:$Y$452,3,FALSE),IF(AO$81="Biomass",VLOOKUP($H96,'Inflated Bid Prices After Tax'!$R$352:$Y$452,4,FALSE),IF(AO$81="Biodiesel",VLOOKUP($H96,'Inflated Bid Prices After Tax'!$R$352:$Y$452,5,FALSE),IF(AO$81="LNG",VLOOKUP($H96,'Inflated Bid Prices After Tax'!$R$352:$Y$452,6,FALSE),IF(AO$81="Bunker",VLOOKUP($H96,'Inflated Bid Prices After Tax'!$R$352:$Y$452,7,FALSE),IF(AO$81="LFO Diesel",VLOOKUP($H96,'Inflated Bid Prices After Tax'!$R$352:$Y$452,8,FALSE),0)))))))</f>
        <v>0</v>
      </c>
      <c r="AQ96" s="310">
        <f>IF($H96=0,0,IF(AO$81="Hydro",HLOOKUP(AO$81,'Inflated Bid Prices After Tax'!$B$455:$I$463,5,FALSE),IF(AO$81="Solar",HLOOKUP(AO$81,'Inflated Bid Prices After Tax'!$B$455:$I$463,5,FALSE),IF(AO$81="Biomass",HLOOKUP(AO$81,'Inflated Bid Prices After Tax'!$B$455:$I$463,5,FALSE),IF(AO$81="Biodiesel",HLOOKUP(AO$81,'Inflated Bid Prices After Tax'!$B$455:$I$463,5,FALSE),IF(AO$81="LNG",HLOOKUP(AO$81,'Inflated Bid Prices After Tax'!$B$455:$I$463,5,FALSE),IF(AO$81="Bunker",HLOOKUP(AO$81,'Inflated Bid Prices After Tax'!$B$455:$I$463,5,FALSE),IF(AO$81="LFO Diesel",HLOOKUP(AO$81,'Inflated Bid Prices After Tax'!$B$455:$I$463,5,FALSE),0))))))))</f>
        <v>0</v>
      </c>
      <c r="AR96" s="310">
        <f>IF($H96=0,0,IF(AO$81="Hydro",HLOOKUP(AO$81,'Inflated Bid Prices After Tax'!$B$465:$I$471,3,FALSE),IF(AO$81="Solar",HLOOKUP(AO$81,'Inflated Bid Prices After Tax'!$B$465:$I$471,3,FALSE),IF(AO$81="Biomass",HLOOKUP(AO$81,'Inflated Bid Prices After Tax'!$B$465:$I$471,3,FALSE),IF(AO$81="Biodiesel",HLOOKUP(AO$81,'Inflated Bid Prices After Tax'!$B$465:$I$471,3,FALSE),IF(AO$81="LNG",HLOOKUP(AO$81,'Inflated Bid Prices After Tax'!$B$465:$I$471,3,FALSE),IF(AO$81="Bunker",HLOOKUP(AO$81,'Inflated Bid Prices After Tax'!$B$465:$I$471,3,FALSE),IF(AO$81="LFO Diesel",HLOOKUP(AO$81,'Inflated Bid Prices After Tax'!$B$465:$I$471,3,FALSE),0))))))))</f>
        <v>0</v>
      </c>
      <c r="AS96" s="300">
        <f t="shared" si="51"/>
        <v>0</v>
      </c>
      <c r="AT96" s="139"/>
      <c r="AU96" s="609">
        <f>IF(AU$81="Hydro",VLOOKUP($I96,'Inflated Bid Prices After Tax'!$R$247:$Y$347,2,FALSE),IF(AU$81="Solar",VLOOKUP($I96,'Inflated Bid Prices After Tax'!$R$247:$Y$347,3,FALSE),IF(AU$81="Biomass",VLOOKUP($I96,'Inflated Bid Prices After Tax'!$R$247:$Y$347,4,FALSE),IF(AU$81="Biodiesel",VLOOKUP($I96,'Inflated Bid Prices After Tax'!$R$247:$Y$347,5,FALSE),IF(AU$81="LNG",VLOOKUP($I96,'Inflated Bid Prices After Tax'!$R$247:$Y$347,6,FALSE),IF(AU$81="Bunker",VLOOKUP($I96,'Inflated Bid Prices After Tax'!$R$247:$Y$347,7,FALSE),IF(AU$81="LFO Diesel",VLOOKUP($I96,'Inflated Bid Prices After Tax'!$R$247:$Y$347,8,FALSE),0)))))))</f>
        <v>0</v>
      </c>
      <c r="AV96" s="610">
        <f>IF(AU$81="Hydro",VLOOKUP($I96,'Inflated Bid Prices After Tax'!$R$352:$Y$452,2,FALSE),IF(AU$81="Solar",VLOOKUP($I96,'Inflated Bid Prices After Tax'!$R$352:$Y$452,3,FALSE),IF(AU$81="Biomass",VLOOKUP($I96,'Inflated Bid Prices After Tax'!$R$352:$Y$452,4,FALSE),IF(AU$81="Biodiesel",VLOOKUP($I96,'Inflated Bid Prices After Tax'!$R$352:$Y$452,5,FALSE),IF(AU$81="LNG",VLOOKUP($I96,'Inflated Bid Prices After Tax'!$R$352:$Y$452,6,FALSE),IF(AU$81="Bunker",VLOOKUP($I96,'Inflated Bid Prices After Tax'!$R$352:$Y$452,7,FALSE),IF(AU$81="LFO Diesel",VLOOKUP($I96,'Inflated Bid Prices After Tax'!$R$352:$Y$452,8,FALSE),0)))))))</f>
        <v>0</v>
      </c>
      <c r="AW96" s="610">
        <f>IF($I96=0,0,IF(AU$81="Hydro",HLOOKUP(AU$81,'Inflated Bid Prices After Tax'!$B$455:$I$463,5,FALSE),IF(AU$81="Solar",HLOOKUP(AU$81,'Inflated Bid Prices After Tax'!$B$455:$I$463,5,FALSE),IF(AU$81="Biomass",HLOOKUP(AU$81,'Inflated Bid Prices After Tax'!$B$455:$I$463,5,FALSE),IF(AU$81="Biodiesel",HLOOKUP(AU$81,'Inflated Bid Prices After Tax'!$B$455:$I$463,5,FALSE),IF(AU$81="LNG",HLOOKUP(AU$81,'Inflated Bid Prices After Tax'!$B$455:$I$463,5,FALSE),IF(AU$81="Bunker",HLOOKUP(AU$81,'Inflated Bid Prices After Tax'!$B$455:$I$463,5,FALSE),IF(AU$81="LFO Diesel",HLOOKUP(AU$81,'Inflated Bid Prices After Tax'!$B$455:$I$463,5,FALSE),0))))))))</f>
        <v>0</v>
      </c>
      <c r="AX96" s="610">
        <f>IF($I96=0,0,IF(AU$81="Hydro",HLOOKUP(AU$81,'Inflated Bid Prices After Tax'!$B$465:$I$471,3,FALSE),IF(AU$81="Solar",HLOOKUP(AU$81,'Inflated Bid Prices After Tax'!$B$465:$I$471,3,FALSE),IF(AU$81="Biomass",HLOOKUP(AU$81,'Inflated Bid Prices After Tax'!$B$465:$I$471,3,FALSE),IF(AU$81="Biodiesel",HLOOKUP(AU$81,'Inflated Bid Prices After Tax'!$B$465:$I$471,3,FALSE),IF(AU$81="LNG",HLOOKUP(AU$81,'Inflated Bid Prices After Tax'!$B$465:$I$471,3,FALSE),IF(AU$81="Bunker",HLOOKUP(AU$81,'Inflated Bid Prices After Tax'!$B$465:$I$471,3,FALSE),IF(AU$81="LFO Diesel",HLOOKUP(AU$81,'Inflated Bid Prices After Tax'!$B$465:$I$471,3,FALSE),0))))))))</f>
        <v>0</v>
      </c>
      <c r="AY96" s="611">
        <f t="shared" si="52"/>
        <v>0</v>
      </c>
      <c r="AZ96" s="139"/>
      <c r="BA96" s="106"/>
      <c r="BB96" s="648" t="s">
        <v>49</v>
      </c>
      <c r="BC96" s="649">
        <f>IF(C96=0,O96,O96*'Available Energy and Dispatch'!N118*1000)</f>
        <v>0</v>
      </c>
      <c r="BD96" s="649">
        <f>IF(D96=0,U96,U96*'Available Energy and Dispatch'!O118*1000)</f>
        <v>0</v>
      </c>
      <c r="BE96" s="649">
        <f>IF(E96=0,AA96,AA96*'Available Energy and Dispatch'!P118*1000)</f>
        <v>0</v>
      </c>
      <c r="BF96" s="649">
        <f>IF(F96=0,AG96,AG96*'Available Energy and Dispatch'!Q118*1000)</f>
        <v>0</v>
      </c>
      <c r="BG96" s="649">
        <f>IF(G96=0,AM96,AM96*'Available Energy and Dispatch'!R118*1000)</f>
        <v>0</v>
      </c>
      <c r="BH96" s="649">
        <f>IF(H96=0,AS96,AS96*'Available Energy and Dispatch'!S118*1000)</f>
        <v>0</v>
      </c>
      <c r="BI96" s="649">
        <f>IF(I96=0,AY96,AY96*'Available Energy and Dispatch'!T118*1000)</f>
        <v>0</v>
      </c>
      <c r="BJ96" s="662">
        <f t="shared" si="53"/>
        <v>0</v>
      </c>
      <c r="BK96" s="655"/>
    </row>
    <row r="97" spans="2:63" ht="13.8" thickBot="1" x14ac:dyDescent="0.3">
      <c r="B97" s="109"/>
      <c r="C97" s="106"/>
      <c r="D97" s="106"/>
      <c r="E97" s="106"/>
      <c r="F97" s="106"/>
      <c r="G97" s="106"/>
      <c r="H97" s="106"/>
      <c r="I97" s="106"/>
      <c r="J97" s="106"/>
      <c r="K97" s="113"/>
      <c r="L97" s="113"/>
      <c r="M97" s="113"/>
      <c r="N97" s="113"/>
      <c r="O97" s="113"/>
      <c r="P97" s="139"/>
      <c r="Q97" s="113"/>
      <c r="R97" s="113"/>
      <c r="S97" s="113"/>
      <c r="T97" s="113"/>
      <c r="U97" s="113"/>
      <c r="V97" s="139"/>
      <c r="W97" s="113"/>
      <c r="X97" s="113"/>
      <c r="Y97" s="113"/>
      <c r="Z97" s="113"/>
      <c r="AA97" s="113"/>
      <c r="AB97" s="139"/>
      <c r="AC97" s="113"/>
      <c r="AD97" s="113"/>
      <c r="AE97" s="113"/>
      <c r="AF97" s="113"/>
      <c r="AG97" s="113"/>
      <c r="AH97" s="139"/>
      <c r="AI97" s="113"/>
      <c r="AJ97" s="113"/>
      <c r="AK97" s="113"/>
      <c r="AL97" s="113"/>
      <c r="AM97" s="113"/>
      <c r="AN97" s="139"/>
      <c r="AO97" s="113"/>
      <c r="AP97" s="113"/>
      <c r="AQ97" s="113"/>
      <c r="AR97" s="113"/>
      <c r="AS97" s="113"/>
      <c r="AT97" s="139"/>
      <c r="AU97" s="113"/>
      <c r="AV97" s="113"/>
      <c r="AW97" s="113"/>
      <c r="AX97" s="113"/>
      <c r="AY97" s="113"/>
      <c r="AZ97" s="139"/>
      <c r="BA97" s="106"/>
      <c r="BB97" s="648" t="s">
        <v>182</v>
      </c>
      <c r="BC97" s="656">
        <f t="shared" ref="BC97:BJ97" si="54">SUM(BC85:BC96)</f>
        <v>0</v>
      </c>
      <c r="BD97" s="656">
        <f t="shared" si="54"/>
        <v>0</v>
      </c>
      <c r="BE97" s="656">
        <f t="shared" si="54"/>
        <v>0</v>
      </c>
      <c r="BF97" s="656">
        <f t="shared" si="54"/>
        <v>0</v>
      </c>
      <c r="BG97" s="656">
        <f t="shared" si="54"/>
        <v>0</v>
      </c>
      <c r="BH97" s="656">
        <f t="shared" si="54"/>
        <v>0</v>
      </c>
      <c r="BI97" s="656">
        <f t="shared" si="54"/>
        <v>0</v>
      </c>
      <c r="BJ97" s="656">
        <f t="shared" si="54"/>
        <v>0</v>
      </c>
      <c r="BK97" s="667">
        <f>BJ97/(BD80*1000)</f>
        <v>0</v>
      </c>
    </row>
    <row r="98" spans="2:63" x14ac:dyDescent="0.25">
      <c r="B98" s="527">
        <v>2023</v>
      </c>
      <c r="C98" s="528"/>
      <c r="D98" s="528"/>
      <c r="E98" s="528"/>
      <c r="F98" s="528"/>
      <c r="G98" s="528"/>
      <c r="H98" s="528"/>
      <c r="I98" s="529"/>
      <c r="J98" s="106"/>
      <c r="K98" s="629"/>
      <c r="L98" s="630"/>
      <c r="M98" s="630"/>
      <c r="N98" s="630"/>
      <c r="O98" s="631"/>
      <c r="P98" s="139"/>
      <c r="Q98" s="620"/>
      <c r="R98" s="621"/>
      <c r="S98" s="621"/>
      <c r="T98" s="621"/>
      <c r="U98" s="622"/>
      <c r="V98" s="139"/>
      <c r="W98" s="636"/>
      <c r="X98" s="637"/>
      <c r="Y98" s="637"/>
      <c r="Z98" s="637"/>
      <c r="AA98" s="638"/>
      <c r="AB98" s="139"/>
      <c r="AC98" s="639"/>
      <c r="AD98" s="640"/>
      <c r="AE98" s="640"/>
      <c r="AF98" s="640"/>
      <c r="AG98" s="641"/>
      <c r="AH98" s="139"/>
      <c r="AI98" s="626"/>
      <c r="AJ98" s="627"/>
      <c r="AK98" s="627"/>
      <c r="AL98" s="627"/>
      <c r="AM98" s="628"/>
      <c r="AN98" s="139"/>
      <c r="AO98" s="623"/>
      <c r="AP98" s="624"/>
      <c r="AQ98" s="624"/>
      <c r="AR98" s="624"/>
      <c r="AS98" s="625"/>
      <c r="AT98" s="139"/>
      <c r="AU98" s="620"/>
      <c r="AV98" s="621"/>
      <c r="AW98" s="621"/>
      <c r="AX98" s="621"/>
      <c r="AY98" s="622"/>
      <c r="AZ98" s="139"/>
      <c r="BA98" s="106"/>
      <c r="BB98" s="648">
        <v>2023</v>
      </c>
      <c r="BC98" s="654"/>
      <c r="BD98" s="654"/>
      <c r="BE98" s="654"/>
      <c r="BF98" s="654"/>
      <c r="BG98" s="654"/>
      <c r="BH98" s="654"/>
      <c r="BI98" s="654"/>
      <c r="BJ98" s="661"/>
      <c r="BK98" s="655"/>
    </row>
    <row r="99" spans="2:63" x14ac:dyDescent="0.25">
      <c r="B99" s="530" t="s">
        <v>38</v>
      </c>
      <c r="C99" s="523">
        <f>ROUND(IFERROR(('Available Energy and Dispatch'!N123/((IF(C$82="Solar",(SUMIFS('Dependable Capacity'!$F$64:$F$69,'Dependable Capacity'!$C$64:$C$69,$B$98)*'Available Energy and Dispatch'!$C123),HLOOKUP(C$82,'Dependable Capacity'!$I$58:$P$64,4,FALSE)*'Available Energy and Dispatch'!$C123))))/C$83,0),2)</f>
        <v>0</v>
      </c>
      <c r="D99" s="523">
        <f>ROUND(IFERROR(('Available Energy and Dispatch'!O123/((IF(D$82="Solar",(SUMIFS('Dependable Capacity'!$F$64:$F$69,'Dependable Capacity'!$C$64:$C$69,$B$98)*'Available Energy and Dispatch'!$C123),HLOOKUP(D$82,'Dependable Capacity'!$I$58:$P$64,4,FALSE)*'Available Energy and Dispatch'!$C123))))/D$83,0),2)</f>
        <v>0</v>
      </c>
      <c r="E99" s="523">
        <f>ROUND(IFERROR(('Available Energy and Dispatch'!P123/((IF(E$82="Solar",(SUMIFS('Dependable Capacity'!$F$64:$F$69,'Dependable Capacity'!$C$64:$C$69,$B$98)*'Available Energy and Dispatch'!$C123),HLOOKUP(E$82,'Dependable Capacity'!$I$58:$P$64,4,FALSE)*'Available Energy and Dispatch'!$C123))))/E$83,0),2)</f>
        <v>0</v>
      </c>
      <c r="F99" s="523">
        <f>ROUND(IFERROR(('Available Energy and Dispatch'!Q123/((IF(F$82="Solar",(SUMIFS('Dependable Capacity'!$F$64:$F$69,'Dependable Capacity'!$C$64:$C$69,$B$98)*'Available Energy and Dispatch'!$C123),HLOOKUP(F$82,'Dependable Capacity'!$I$58:$P$64,4,FALSE)*'Available Energy and Dispatch'!$C123))))/F$83,0),2)</f>
        <v>0</v>
      </c>
      <c r="G99" s="523">
        <f>ROUND(IFERROR(('Available Energy and Dispatch'!R123/((IF(G$82="Solar",(SUMIFS('Dependable Capacity'!$F$64:$F$69,'Dependable Capacity'!$C$64:$C$69,$B$98)*'Available Energy and Dispatch'!$C123),HLOOKUP(G$82,'Dependable Capacity'!$I$58:$P$64,4,FALSE)*'Available Energy and Dispatch'!$C123))))/G$83,0),2)</f>
        <v>0</v>
      </c>
      <c r="H99" s="523">
        <f>ROUND(IFERROR(('Available Energy and Dispatch'!S123/((IF(H$82="Solar",(SUMIFS('Dependable Capacity'!$F$64:$F$69,'Dependable Capacity'!$C$64:$C$69,$B$98)*'Available Energy and Dispatch'!$C123),HLOOKUP(H$82,'Dependable Capacity'!$I$58:$P$64,4,FALSE)*'Available Energy and Dispatch'!$C123))))/H$83,0),2)</f>
        <v>0</v>
      </c>
      <c r="I99" s="524">
        <f>ROUND(IFERROR(('Available Energy and Dispatch'!T123/((IF(I$82="Solar",(SUMIFS('Dependable Capacity'!$F$64:$F$69,'Dependable Capacity'!$C$64:$C$69,$B$98)*'Available Energy and Dispatch'!$C123),HLOOKUP(I$82,'Dependable Capacity'!$I$58:$P$64,4,FALSE)*'Available Energy and Dispatch'!$C123))))/I$83,0),2)</f>
        <v>0</v>
      </c>
      <c r="J99" s="106"/>
      <c r="K99" s="542">
        <f>IF(K$81="Hydro",VLOOKUP($C99,'Inflated Bid Prices After Tax'!$AB$247:$AI$347,2,FALSE),IF(K$81="Solar",VLOOKUP($C99,'Inflated Bid Prices After Tax'!$AB$247:$AI$347,3,FALSE),IF(K$81="Biomass",VLOOKUP($C99,'Inflated Bid Prices After Tax'!$AB$247:$AI$347,4,FALSE),IF(K$81="Biodiesel",VLOOKUP($C99,'Inflated Bid Prices After Tax'!$AB$247:$AI$347,5,FALSE),IF(K$81="LNG",VLOOKUP($C99,'Inflated Bid Prices After Tax'!$AB$247:$AI$347,6,FALSE),IF(K$81="Bunker",VLOOKUP($C99,'Inflated Bid Prices After Tax'!$AB$247:$AI$347,7,FALSE),IF(K$81="LFO Diesel",VLOOKUP($C99,'Inflated Bid Prices After Tax'!$AB$247:$AI$347,8,FALSE),0)))))))</f>
        <v>0</v>
      </c>
      <c r="L99" s="543">
        <f>IF(K$81="Hydro",VLOOKUP($C99,'Inflated Bid Prices After Tax'!$AB$352:$AI$452,2,FALSE),IF(K$81="Solar",VLOOKUP($C99,'Inflated Bid Prices After Tax'!$AB$352:$AI$452,3,FALSE),IF(K$81="Biomass",VLOOKUP($C99,'Inflated Bid Prices After Tax'!$AB$352:$AI$452,4,FALSE),IF(K$81="Biodiesel",VLOOKUP($C99,'Inflated Bid Prices After Tax'!$AB$352:$AI$452,5,FALSE),IF(K$81="LNG",VLOOKUP($C99,'Inflated Bid Prices After Tax'!$AB$352:$AI$452,6,FALSE),IF(K$81="Bunker",VLOOKUP($C99,'Inflated Bid Prices After Tax'!$AB$352:$AI$452,7,FALSE),IF(K$81="LFO Diesel",VLOOKUP($C99,'Inflated Bid Prices After Tax'!$AB$352:$AI$452,8,FALSE),0)))))))</f>
        <v>0</v>
      </c>
      <c r="M99" s="543">
        <f>IF($C99=0,0,IF(K$81="Hydro",HLOOKUP(K$81,'Inflated Bid Prices After Tax'!$B$455:$I$463,6,FALSE),IF(K$81="Solar",HLOOKUP(K$81,'Inflated Bid Prices After Tax'!$B$455:$I$463,6,FALSE),IF(K$81="Biomass",HLOOKUP(K$81,'Inflated Bid Prices After Tax'!$B$455:$I$463,6,FALSE),IF(K$81="Biodiesel",HLOOKUP(K$81,'Inflated Bid Prices After Tax'!$B$455:$I$463,6,FALSE),IF(K$81="LNG",HLOOKUP(K$81,'Inflated Bid Prices After Tax'!$B$455:$I$463,6,FALSE),IF(K$81="Bunker",HLOOKUP(K$81,'Inflated Bid Prices After Tax'!$B$455:$I$463,6,FALSE),IF(K$81="LFO Diesel",HLOOKUP(K$81,'Inflated Bid Prices After Tax'!$B$455:$I$463,6,FALSE),0))))))))</f>
        <v>0</v>
      </c>
      <c r="N99" s="543">
        <f>IF($C99=0,0,IF(K$81="Hydro",HLOOKUP(K$81,'Inflated Bid Prices After Tax'!$B$465:$I$471,4,FALSE),IF(K$81="Solar",HLOOKUP(K$81,'Inflated Bid Prices After Tax'!$B$465:$I$471,4,FALSE),IF(K$81="Biomass",HLOOKUP(K$81,'Inflated Bid Prices After Tax'!$B$465:$I$471,4,FALSE),IF(K$81="Biodiesel",HLOOKUP(K$81,'Inflated Bid Prices After Tax'!$B$465:$I$471,4,FALSE),IF(K$81="LNG",HLOOKUP(K$81,'Inflated Bid Prices After Tax'!$B$465:$I$471,4,FALSE),IF(K$81="Bunker",HLOOKUP(K$81,'Inflated Bid Prices After Tax'!$B$465:$I$471,4,FALSE),IF(K$81="LFO Diesel",HLOOKUP(K$81,'Inflated Bid Prices After Tax'!$B$465:$I$471,4,FALSE),0))))))))</f>
        <v>0</v>
      </c>
      <c r="O99" s="544">
        <f t="shared" ref="O99:O110" si="55">SUM(K99:N99)</f>
        <v>0</v>
      </c>
      <c r="P99" s="139"/>
      <c r="Q99" s="606">
        <f>IF(Q$81="Hydro",VLOOKUP($D99,'Inflated Bid Prices After Tax'!$AB$247:$AI$347,2,FALSE),IF(Q$81="Solar",VLOOKUP($D99,'Inflated Bid Prices After Tax'!$AB$247:$AI$347,3,FALSE),IF(Q$81="Biomass",VLOOKUP($D99,'Inflated Bid Prices After Tax'!$AB$247:$AI$347,4,FALSE),IF(Q$81="Biodiesel",VLOOKUP($D99,'Inflated Bid Prices After Tax'!$AB$247:$AI$347,5,FALSE),IF(Q$81="LNG",VLOOKUP($D99,'Inflated Bid Prices After Tax'!$AB$247:$AI$347,6,FALSE),IF(Q$81="Bunker",VLOOKUP($D99,'Inflated Bid Prices After Tax'!$AB$247:$AI$347,7,FALSE),IF(Q$81="LFO Diesel",VLOOKUP($D99,'Inflated Bid Prices After Tax'!$AB$247:$AI$347,8,FALSE),0)))))))</f>
        <v>0</v>
      </c>
      <c r="R99" s="607">
        <f>IF(Q$81="Hydro",VLOOKUP($D99,'Inflated Bid Prices After Tax'!$AB$352:$AI$452,2,FALSE),IF(Q$81="Solar",VLOOKUP($D99,'Inflated Bid Prices After Tax'!$AB$352:$AI$452,3,FALSE),IF(Q$81="Biomass",VLOOKUP($D99,'Inflated Bid Prices After Tax'!$AB$352:$AI$452,4,FALSE),IF(Q$81="Biodiesel",VLOOKUP($D99,'Inflated Bid Prices After Tax'!$AB$352:$AI$452,5,FALSE),IF(Q$81="LNG",VLOOKUP($D99,'Inflated Bid Prices After Tax'!$AB$352:$AI$452,6,FALSE),IF(Q$81="Bunker",VLOOKUP($D99,'Inflated Bid Prices After Tax'!$AB$352:$AI$452,7,FALSE),IF(Q$81="LFO Diesel",VLOOKUP($D99,'Inflated Bid Prices After Tax'!$AB$352:$AI$452,8,FALSE),0)))))))</f>
        <v>0</v>
      </c>
      <c r="S99" s="607">
        <f>IF($D99=0,0,IF(Q$81="Hydro",HLOOKUP(Q$81,'Inflated Bid Prices After Tax'!$B$455:$I$463,6,FALSE),IF(Q$81="Solar",HLOOKUP(Q$81,'Inflated Bid Prices After Tax'!$B$455:$I$463,6,FALSE),IF(Q$81="Biomass",HLOOKUP(Q$81,'Inflated Bid Prices After Tax'!$B$455:$I$463,6,FALSE),IF(Q$81="Biodiesel",HLOOKUP(Q$81,'Inflated Bid Prices After Tax'!$B$455:$I$463,6,FALSE),IF(Q$81="LNG",HLOOKUP(Q$81,'Inflated Bid Prices After Tax'!$B$455:$I$463,6,FALSE),IF(Q$81="Bunker",HLOOKUP(Q$81,'Inflated Bid Prices After Tax'!$B$455:$I$463,6,FALSE),IF(Q$81="LFO Diesel",HLOOKUP(Q$81,'Inflated Bid Prices After Tax'!$B$455:$I$463,6,FALSE),0))))))))</f>
        <v>0</v>
      </c>
      <c r="T99" s="607">
        <f>IF($D99=0,0,IF(Q$81="Hydro",HLOOKUP(Q$81,'Inflated Bid Prices After Tax'!$B$465:$I$471,4,FALSE),IF(Q$81="Solar",HLOOKUP(Q$81,'Inflated Bid Prices After Tax'!$B$465:$I$471,4,FALSE),IF(Q$81="Biomass",HLOOKUP(Q$81,'Inflated Bid Prices After Tax'!$B$465:$I$471,4,FALSE),IF(Q$81="Biodiesel",HLOOKUP(Q$81,'Inflated Bid Prices After Tax'!$B$465:$I$471,4,FALSE),IF(Q$81="LNG",HLOOKUP(Q$81,'Inflated Bid Prices After Tax'!$B$465:$I$471,4,FALSE),IF(Q$81="Bunker",HLOOKUP(Q$81,'Inflated Bid Prices After Tax'!$B$465:$I$471,4,FALSE),IF(Q$81="LFO Diesel",HLOOKUP(Q$81,'Inflated Bid Prices After Tax'!$B$465:$I$471,4,FALSE),0))))))))</f>
        <v>0</v>
      </c>
      <c r="U99" s="608">
        <f t="shared" ref="U99:U110" si="56">SUM(Q99:T99)</f>
        <v>0</v>
      </c>
      <c r="V99" s="139"/>
      <c r="W99" s="566">
        <f>IF(W$81="Hydro",VLOOKUP($E99,'Inflated Bid Prices After Tax'!$AB$247:$AI$347,2,FALSE),IF(W$81="Solar",VLOOKUP($E99,'Inflated Bid Prices After Tax'!$AB$247:$AI$347,3,FALSE),IF(W$81="Biomass",VLOOKUP($E99,'Inflated Bid Prices After Tax'!$AB$247:$AI$347,4,FALSE),IF(W$81="Biodiesel",VLOOKUP($E99,'Inflated Bid Prices After Tax'!$AB$247:$AI$347,5,FALSE),IF(W$81="LNG",VLOOKUP($E99,'Inflated Bid Prices After Tax'!$AB$247:$AI$347,6,FALSE),IF(W$81="Bunker",VLOOKUP($E99,'Inflated Bid Prices After Tax'!$AB$247:$AI$347,7,FALSE),IF(W$81="LFO Diesel",VLOOKUP($E99,'Inflated Bid Prices After Tax'!$AB$247:$AI$347,8,FALSE),0)))))))</f>
        <v>0</v>
      </c>
      <c r="X99" s="567">
        <f>IF(W$81="Hydro",VLOOKUP($E99,'Inflated Bid Prices After Tax'!$AB$352:$AI$452,2,FALSE),IF(W$81="Solar",VLOOKUP($E99,'Inflated Bid Prices After Tax'!$AB$352:$AI$452,3,FALSE),IF(W$81="Biomass",VLOOKUP($E99,'Inflated Bid Prices After Tax'!$AB$352:$AI$452,4,FALSE),IF(W$81="Biodiesel",VLOOKUP($E99,'Inflated Bid Prices After Tax'!$AB$352:$AI$452,5,FALSE),IF(W$81="LNG",VLOOKUP($E99,'Inflated Bid Prices After Tax'!$AB$352:$AI$452,6,FALSE),IF(W$81="Bunker",VLOOKUP($E99,'Inflated Bid Prices After Tax'!$AB$352:$AI$452,7,FALSE),IF(W$81="LFO Diesel",VLOOKUP($E99,'Inflated Bid Prices After Tax'!$AB$352:$AI$452,8,FALSE),0)))))))</f>
        <v>0</v>
      </c>
      <c r="Y99" s="567">
        <f>IF($E99=0,0,IF(W$81="Hydro",HLOOKUP(W$81,'Inflated Bid Prices After Tax'!$B$455:$I$463,6,FALSE),IF(W$81="Solar",HLOOKUP(W$81,'Inflated Bid Prices After Tax'!$B$455:$I$463,6,FALSE),IF(W$81="Biomass",HLOOKUP(W$81,'Inflated Bid Prices After Tax'!$B$455:$I$463,6,FALSE),IF(W$81="Biodiesel",HLOOKUP(W$81,'Inflated Bid Prices After Tax'!$B$455:$I$463,6,FALSE),IF(W$81="LNG",HLOOKUP(W$81,'Inflated Bid Prices After Tax'!$B$455:$I$463,6,FALSE),IF(W$81="Bunker",HLOOKUP(W$81,'Inflated Bid Prices After Tax'!$B$455:$I$463,6,FALSE),IF(W$81="LFO Diesel",HLOOKUP(W$81,'Inflated Bid Prices After Tax'!$B$455:$I$463,6,FALSE),0))))))))</f>
        <v>0</v>
      </c>
      <c r="Z99" s="567">
        <f>IF($E99=0,0,IF(W$81="Hydro",HLOOKUP(W$81,'Inflated Bid Prices After Tax'!$B$465:$I$471,4,FALSE),IF(W$81="Solar",HLOOKUP(W$81,'Inflated Bid Prices After Tax'!$B$465:$I$471,4,FALSE),IF(W$81="Biomass",HLOOKUP(W$81,'Inflated Bid Prices After Tax'!$B$465:$I$471,4,FALSE),IF(W$81="Biodiesel",HLOOKUP(W$81,'Inflated Bid Prices After Tax'!$B$465:$I$471,4,FALSE),IF(W$81="LNG",HLOOKUP(W$81,'Inflated Bid Prices After Tax'!$B$465:$I$471,4,FALSE),IF(W$81="Bunker",HLOOKUP(W$81,'Inflated Bid Prices After Tax'!$B$465:$I$471,4,FALSE),IF(W$81="LFO Diesel",HLOOKUP(W$81,'Inflated Bid Prices After Tax'!$B$465:$I$471,4,FALSE),0))))))))</f>
        <v>0</v>
      </c>
      <c r="AA99" s="568">
        <f t="shared" ref="AA99:AA110" si="57">SUM(W99:Z99)</f>
        <v>0</v>
      </c>
      <c r="AB99" s="139"/>
      <c r="AC99" s="642">
        <f>IF(AC$81="Hydro",VLOOKUP($F99,'Inflated Bid Prices After Tax'!$AB$247:$AI$347,2,FALSE),IF(AC$81="Solar",VLOOKUP($F99,'Inflated Bid Prices After Tax'!$AB$247:$AI$347,3,FALSE),IF(AC$81="Biomass",VLOOKUP($F99,'Inflated Bid Prices After Tax'!$AB$247:$AI$347,4,FALSE),IF(AC$81="Biodiesel",VLOOKUP($F99,'Inflated Bid Prices After Tax'!$AB$247:$AI$347,5,FALSE),IF(AC$81="LNG",VLOOKUP($F99,'Inflated Bid Prices After Tax'!$AB$247:$AI$347,6,FALSE),IF(AC$81="Bunker",VLOOKUP($F99,'Inflated Bid Prices After Tax'!$AB$247:$AI$347,7,FALSE),IF(AC$81="LFO Diesel",VLOOKUP($F99,'Inflated Bid Prices After Tax'!$AB$247:$AI$347,8,FALSE),0)))))))</f>
        <v>0</v>
      </c>
      <c r="AD99" s="643">
        <f>IF(AC$81="Hydro",VLOOKUP($F99,'Inflated Bid Prices After Tax'!$AB$352:$AI$452,2,FALSE),IF(AC$81="Solar",VLOOKUP($F99,'Inflated Bid Prices After Tax'!$AB$352:$AI$452,3,FALSE),IF(AC$81="Biomass",VLOOKUP($F99,'Inflated Bid Prices After Tax'!$AB$352:$AI$452,4,FALSE),IF(AC$81="Biodiesel",VLOOKUP($F99,'Inflated Bid Prices After Tax'!$AB$352:$AI$452,5,FALSE),IF(AC$81="LNG",VLOOKUP($F99,'Inflated Bid Prices After Tax'!$AB$352:$AI$452,6,FALSE),IF(AC$81="Bunker",VLOOKUP($F99,'Inflated Bid Prices After Tax'!$AB$352:$AI$452,7,FALSE),IF(AC$81="LFO Diesel",VLOOKUP($F99,'Inflated Bid Prices After Tax'!$AB$352:$AI$452,8,FALSE),0)))))))</f>
        <v>0</v>
      </c>
      <c r="AE99" s="643">
        <f>IF($F99=0,0,IF(AC$81="Hydro",HLOOKUP(AC$81,'Inflated Bid Prices After Tax'!$B$455:$I$463,6,FALSE),IF(AC$81="Solar",HLOOKUP(AC$81,'Inflated Bid Prices After Tax'!$B$455:$I$463,6,FALSE),IF(AC$81="Biomass",HLOOKUP(AC$81,'Inflated Bid Prices After Tax'!$B$455:$I$463,6,FALSE),IF(AC$81="Biodiesel",HLOOKUP(AC$81,'Inflated Bid Prices After Tax'!$B$455:$I$463,6,FALSE),IF(AC$81="LNG",HLOOKUP(AC$81,'Inflated Bid Prices After Tax'!$B$455:$I$463,6,FALSE),IF(AC$81="Bunker",HLOOKUP(AC$81,'Inflated Bid Prices After Tax'!$B$455:$I$463,6,FALSE),IF(AC$81="LFO Diesel",HLOOKUP(AC$81,'Inflated Bid Prices After Tax'!$B$455:$I$463,6,FALSE),0))))))))</f>
        <v>0</v>
      </c>
      <c r="AF99" s="643">
        <f>IF($F99=0,0,IF(AC$81="Hydro",HLOOKUP(AC$81,'Inflated Bid Prices After Tax'!$B$465:$I$471,4,FALSE),IF(AC$81="Solar",HLOOKUP(AC$81,'Inflated Bid Prices After Tax'!$B$465:$I$471,4,FALSE),IF(AC$81="Biomass",HLOOKUP(AC$81,'Inflated Bid Prices After Tax'!$B$465:$I$471,4,FALSE),IF(AC$81="Biodiesel",HLOOKUP(AC$81,'Inflated Bid Prices After Tax'!$B$465:$I$471,4,FALSE),IF(AC$81="LNG",HLOOKUP(AC$81,'Inflated Bid Prices After Tax'!$B$465:$I$471,4,FALSE),IF(AC$81="Bunker",HLOOKUP(AC$81,'Inflated Bid Prices After Tax'!$B$465:$I$471,4,FALSE),IF(AC$81="LFO Diesel",HLOOKUP(AC$81,'Inflated Bid Prices After Tax'!$B$465:$I$471,4,FALSE),0))))))))</f>
        <v>0</v>
      </c>
      <c r="AG99" s="644">
        <f t="shared" ref="AG99:AG110" si="58">SUM(AC99:AF99)</f>
        <v>0</v>
      </c>
      <c r="AH99" s="139"/>
      <c r="AI99" s="590">
        <f>IF(AI$81="Hydro",VLOOKUP($G99,'Inflated Bid Prices After Tax'!$AB$247:$AI$347,2,FALSE),IF(AI$81="Solar",VLOOKUP($G99,'Inflated Bid Prices After Tax'!$AB$247:$AI$347,3,FALSE),IF(AI$81="Biomass",VLOOKUP($G99,'Inflated Bid Prices After Tax'!$AB$247:$AI$347,4,FALSE),IF(AI$81="Biodiesel",VLOOKUP($G99,'Inflated Bid Prices After Tax'!$AB$247:$AI$347,5,FALSE),IF(AI$81="LNG",VLOOKUP($G99,'Inflated Bid Prices After Tax'!$AB$247:$AI$347,6,FALSE),IF(AI$81="Bunker",VLOOKUP($G99,'Inflated Bid Prices After Tax'!$AB$247:$AI$347,7,FALSE),IF(AI$81="LFO Diesel",VLOOKUP($G99,'Inflated Bid Prices After Tax'!$AB$247:$AI$347,8,FALSE),0)))))))</f>
        <v>0</v>
      </c>
      <c r="AJ99" s="591">
        <f>IF(AI$81="Hydro",VLOOKUP($G99,'Inflated Bid Prices After Tax'!$AB$352:$AI$452,2,FALSE),IF(AI$81="Solar",VLOOKUP($G99,'Inflated Bid Prices After Tax'!$AB$352:$AI$452,3,FALSE),IF(AI$81="Biomass",VLOOKUP($G99,'Inflated Bid Prices After Tax'!$AB$352:$AI$452,4,FALSE),IF(AI$81="Biodiesel",VLOOKUP($G99,'Inflated Bid Prices After Tax'!$AB$352:$AI$452,5,FALSE),IF(AI$81="LNG",VLOOKUP($G99,'Inflated Bid Prices After Tax'!$AB$352:$AI$452,6,FALSE),IF(AI$81="Bunker",VLOOKUP($G99,'Inflated Bid Prices After Tax'!$AB$352:$AI$452,7,FALSE),IF(AI$81="LFO Diesel",VLOOKUP($G99,'Inflated Bid Prices After Tax'!$AB$352:$AI$452,8,FALSE),0)))))))</f>
        <v>0</v>
      </c>
      <c r="AK99" s="591">
        <f>IF($G99=0,0,IF(AI$81="Hydro",HLOOKUP(AI$81,'Inflated Bid Prices After Tax'!$B$455:$I$463,6,FALSE),IF(AI$81="Solar",HLOOKUP(AI$81,'Inflated Bid Prices After Tax'!$B$455:$I$463,6,FALSE),IF(AI$81="Biomass",HLOOKUP(AI$81,'Inflated Bid Prices After Tax'!$B$455:$I$463,6,FALSE),IF(AI$81="Biodiesel",HLOOKUP(AI$81,'Inflated Bid Prices After Tax'!$B$455:$I$463,6,FALSE),IF(AI$81="LNG",HLOOKUP(AI$81,'Inflated Bid Prices After Tax'!$B$455:$I$463,6,FALSE),IF(AI$81="Bunker",HLOOKUP(AI$81,'Inflated Bid Prices After Tax'!$B$455:$I$463,6,FALSE),IF(AI$81="LFO Diesel",HLOOKUP(AI$81,'Inflated Bid Prices After Tax'!$B$455:$I$463,6,FALSE),0))))))))</f>
        <v>0</v>
      </c>
      <c r="AL99" s="591">
        <f>IF($G99=0,0,IF(AI$81="Hydro",HLOOKUP(AI$81,'Inflated Bid Prices After Tax'!$B$465:$I$471,4,FALSE),IF(AI$81="Solar",HLOOKUP(AI$81,'Inflated Bid Prices After Tax'!$B$465:$I$471,4,FALSE),IF(AI$81="Biomass",HLOOKUP(AI$81,'Inflated Bid Prices After Tax'!$B$465:$I$471,4,FALSE),IF(AI$81="Biodiesel",HLOOKUP(AI$81,'Inflated Bid Prices After Tax'!$B$465:$I$471,4,FALSE),IF(AI$81="LNG",HLOOKUP(AI$81,'Inflated Bid Prices After Tax'!$B$465:$I$471,4,FALSE),IF(AI$81="Bunker",HLOOKUP(AI$81,'Inflated Bid Prices After Tax'!$B$465:$I$471,4,FALSE),IF(AI$81="LFO Diesel",HLOOKUP(AI$81,'Inflated Bid Prices After Tax'!$B$465:$I$471,4,FALSE),0))))))))</f>
        <v>0</v>
      </c>
      <c r="AM99" s="592">
        <f t="shared" ref="AM99:AM110" si="59">SUM(AI99:AL99)</f>
        <v>0</v>
      </c>
      <c r="AN99" s="139"/>
      <c r="AO99" s="598">
        <f>IF(AO$81="Hydro",VLOOKUP($H99,'Inflated Bid Prices After Tax'!$AB$247:$AI$347,2,FALSE),IF(AO$81="Solar",VLOOKUP($H99,'Inflated Bid Prices After Tax'!$AB$247:$AI$347,3,FALSE),IF(AO$81="Biomass",VLOOKUP($H99,'Inflated Bid Prices After Tax'!$AB$247:$AI$347,4,FALSE),IF(AO$81="Biodiesel",VLOOKUP($H99,'Inflated Bid Prices After Tax'!$AB$247:$AI$347,5,FALSE),IF(AO$81="LNG",VLOOKUP($H99,'Inflated Bid Prices After Tax'!$AB$247:$AI$347,6,FALSE),IF(AO$81="Bunker",VLOOKUP($H99,'Inflated Bid Prices After Tax'!$AB$247:$AI$347,7,FALSE),IF(AO$81="LFO Diesel",VLOOKUP($H99,'Inflated Bid Prices After Tax'!$AB$247:$AI$347,8,FALSE),0)))))))</f>
        <v>0</v>
      </c>
      <c r="AP99" s="309">
        <f>IF(AO$81="Hydro",VLOOKUP($H99,'Inflated Bid Prices After Tax'!$AB$352:$AI$452,2,FALSE),IF(AO$81="Solar",VLOOKUP($H99,'Inflated Bid Prices After Tax'!$AB$352:$AI$452,3,FALSE),IF(AO$81="Biomass",VLOOKUP($H99,'Inflated Bid Prices After Tax'!$AB$352:$AI$452,4,FALSE),IF(AO$81="Biodiesel",VLOOKUP($H99,'Inflated Bid Prices After Tax'!$AB$352:$AI$452,5,FALSE),IF(AO$81="LNG",VLOOKUP($H99,'Inflated Bid Prices After Tax'!$AB$352:$AI$452,6,FALSE),IF(AO$81="Bunker",VLOOKUP($H99,'Inflated Bid Prices After Tax'!$AB$352:$AI$452,7,FALSE),IF(AO$81="LFO Diesel",VLOOKUP($H99,'Inflated Bid Prices After Tax'!$AB$352:$AI$452,8,FALSE),0)))))))</f>
        <v>0</v>
      </c>
      <c r="AQ99" s="309">
        <f>IF($H99=0,0,IF(AO$81="Hydro",HLOOKUP(AO$81,'Inflated Bid Prices After Tax'!$B$455:$I$463,6,FALSE),IF(AO$81="Solar",HLOOKUP(AO$81,'Inflated Bid Prices After Tax'!$B$455:$I$463,6,FALSE),IF(AO$81="Biomass",HLOOKUP(AO$81,'Inflated Bid Prices After Tax'!$B$455:$I$463,6,FALSE),IF(AO$81="Biodiesel",HLOOKUP(AO$81,'Inflated Bid Prices After Tax'!$B$455:$I$463,6,FALSE),IF(AO$81="LNG",HLOOKUP(AO$81,'Inflated Bid Prices After Tax'!$B$455:$I$463,6,FALSE),IF(AO$81="Bunker",HLOOKUP(AO$81,'Inflated Bid Prices After Tax'!$B$455:$I$463,6,FALSE),IF(AO$81="LFO Diesel",HLOOKUP(AO$81,'Inflated Bid Prices After Tax'!$B$455:$I$463,6,FALSE),0))))))))</f>
        <v>0</v>
      </c>
      <c r="AR99" s="309">
        <f>IF($H99=0,0,IF(AO$81="Hydro",HLOOKUP(AO$81,'Inflated Bid Prices After Tax'!$B$465:$I$471,4,FALSE),IF(AO$81="Solar",HLOOKUP(AO$81,'Inflated Bid Prices After Tax'!$B$465:$I$471,4,FALSE),IF(AO$81="Biomass",HLOOKUP(AO$81,'Inflated Bid Prices After Tax'!$B$465:$I$471,4,FALSE),IF(AO$81="Biodiesel",HLOOKUP(AO$81,'Inflated Bid Prices After Tax'!$B$465:$I$471,4,FALSE),IF(AO$81="LNG",HLOOKUP(AO$81,'Inflated Bid Prices After Tax'!$B$465:$I$471,4,FALSE),IF(AO$81="Bunker",HLOOKUP(AO$81,'Inflated Bid Prices After Tax'!$B$465:$I$471,4,FALSE),IF(AO$81="LFO Diesel",HLOOKUP(AO$81,'Inflated Bid Prices After Tax'!$B$465:$I$471,4,FALSE),0))))))))</f>
        <v>0</v>
      </c>
      <c r="AS99" s="298">
        <f t="shared" ref="AS99:AS110" si="60">SUM(AO99:AR99)</f>
        <v>0</v>
      </c>
      <c r="AT99" s="139"/>
      <c r="AU99" s="606">
        <f>IF(AU$81="Hydro",VLOOKUP($I99,'Inflated Bid Prices After Tax'!$AB$247:$AI$347,2,FALSE),IF(AU$81="Solar",VLOOKUP($I99,'Inflated Bid Prices After Tax'!$AB$247:$AI$347,3,FALSE),IF(AU$81="Biomass",VLOOKUP($I99,'Inflated Bid Prices After Tax'!$AB$247:$AI$347,4,FALSE),IF(AU$81="Biodiesel",VLOOKUP($I99,'Inflated Bid Prices After Tax'!$AB$247:$AI$347,5,FALSE),IF(AU$81="LNG",VLOOKUP($I99,'Inflated Bid Prices After Tax'!$AB$247:$AI$347,6,FALSE),IF(AU$81="Bunker",VLOOKUP($I99,'Inflated Bid Prices After Tax'!$AB$247:$AI$347,7,FALSE),IF(AU$81="LFO Diesel",VLOOKUP($I99,'Inflated Bid Prices After Tax'!$AB$247:$AI$347,8,FALSE),0)))))))</f>
        <v>0</v>
      </c>
      <c r="AV99" s="607">
        <f>IF(AU$81="Hydro",VLOOKUP($I99,'Inflated Bid Prices After Tax'!$AB$352:$AI$452,2,FALSE),IF(AU$81="Solar",VLOOKUP($I99,'Inflated Bid Prices After Tax'!$AB$352:$AI$452,3,FALSE),IF(AU$81="Biomass",VLOOKUP($I99,'Inflated Bid Prices After Tax'!$AB$352:$AI$452,4,FALSE),IF(AU$81="Biodiesel",VLOOKUP($I99,'Inflated Bid Prices After Tax'!$AB$352:$AI$452,5,FALSE),IF(AU$81="LNG",VLOOKUP($I99,'Inflated Bid Prices After Tax'!$AB$352:$AI$452,6,FALSE),IF(AU$81="Bunker",VLOOKUP($I99,'Inflated Bid Prices After Tax'!$AB$352:$AI$452,7,FALSE),IF(AU$81="LFO Diesel",VLOOKUP($I99,'Inflated Bid Prices After Tax'!$AB$352:$AI$452,8,FALSE),0)))))))</f>
        <v>0</v>
      </c>
      <c r="AW99" s="607">
        <f>IF($I99=0,0,IF(AU$81="Hydro",HLOOKUP(AU$81,'Inflated Bid Prices After Tax'!$B$455:$I$463,6,FALSE),IF(AU$81="Solar",HLOOKUP(AU$81,'Inflated Bid Prices After Tax'!$B$455:$I$463,6,FALSE),IF(AU$81="Biomass",HLOOKUP(AU$81,'Inflated Bid Prices After Tax'!$B$455:$I$463,6,FALSE),IF(AU$81="Biodiesel",HLOOKUP(AU$81,'Inflated Bid Prices After Tax'!$B$455:$I$463,6,FALSE),IF(AU$81="LNG",HLOOKUP(AU$81,'Inflated Bid Prices After Tax'!$B$455:$I$463,6,FALSE),IF(AU$81="Bunker",HLOOKUP(AU$81,'Inflated Bid Prices After Tax'!$B$455:$I$463,6,FALSE),IF(AU$81="LFO Diesel",HLOOKUP(AU$81,'Inflated Bid Prices After Tax'!$B$455:$I$463,6,FALSE),0))))))))</f>
        <v>0</v>
      </c>
      <c r="AX99" s="607">
        <f>IF($I99=0,0,IF(AU$81="Hydro",HLOOKUP(AU$81,'Inflated Bid Prices After Tax'!$B$465:$I$471,4,FALSE),IF(AU$81="Solar",HLOOKUP(AU$81,'Inflated Bid Prices After Tax'!$B$465:$I$471,4,FALSE),IF(AU$81="Biomass",HLOOKUP(AU$81,'Inflated Bid Prices After Tax'!$B$465:$I$471,4,FALSE),IF(AU$81="Biodiesel",HLOOKUP(AU$81,'Inflated Bid Prices After Tax'!$B$465:$I$471,4,FALSE),IF(AU$81="LNG",HLOOKUP(AU$81,'Inflated Bid Prices After Tax'!$B$465:$I$471,4,FALSE),IF(AU$81="Bunker",HLOOKUP(AU$81,'Inflated Bid Prices After Tax'!$B$465:$I$471,4,FALSE),IF(AU$81="LFO Diesel",HLOOKUP(AU$81,'Inflated Bid Prices After Tax'!$B$465:$I$471,4,FALSE),0))))))))</f>
        <v>0</v>
      </c>
      <c r="AY99" s="608">
        <f t="shared" ref="AY99:AY110" si="61">SUM(AU99:AX99)</f>
        <v>0</v>
      </c>
      <c r="AZ99" s="139"/>
      <c r="BA99" s="106"/>
      <c r="BB99" s="648" t="s">
        <v>38</v>
      </c>
      <c r="BC99" s="657">
        <f>IF(C99=0,O99,O99*'Available Energy and Dispatch'!N123*1000)</f>
        <v>0</v>
      </c>
      <c r="BD99" s="657">
        <f>IF(D99=0,U99,U99*'Available Energy and Dispatch'!O123*1000)</f>
        <v>0</v>
      </c>
      <c r="BE99" s="657">
        <f>IF(E99=0,AA99,AA99*'Available Energy and Dispatch'!P123*1000)</f>
        <v>0</v>
      </c>
      <c r="BF99" s="657">
        <f>IF(F99=0,AG99,AG99*'Available Energy and Dispatch'!Q123*1000)</f>
        <v>0</v>
      </c>
      <c r="BG99" s="657">
        <f>IF(G99=0,AM99,AM99*'Available Energy and Dispatch'!R123*1000)</f>
        <v>0</v>
      </c>
      <c r="BH99" s="657">
        <f>IF(H99=0,AS99,AS99*'Available Energy and Dispatch'!S123*1000)</f>
        <v>0</v>
      </c>
      <c r="BI99" s="657">
        <f>IF(I99=0,AY99,AY99*'Available Energy and Dispatch'!T123*1000)</f>
        <v>0</v>
      </c>
      <c r="BJ99" s="663">
        <f t="shared" ref="BJ99:BJ110" si="62">SUM(BC99:BI99)</f>
        <v>0</v>
      </c>
      <c r="BK99" s="655"/>
    </row>
    <row r="100" spans="2:63" x14ac:dyDescent="0.25">
      <c r="B100" s="530" t="s">
        <v>39</v>
      </c>
      <c r="C100" s="523">
        <f>ROUND(IFERROR(('Available Energy and Dispatch'!N124/((IF(C$82="Solar",(SUMIFS('Dependable Capacity'!$F$64:$F$69,'Dependable Capacity'!$C$64:$C$69,$B$98)*'Available Energy and Dispatch'!$C124),HLOOKUP(C$82,'Dependable Capacity'!$I$58:$P$64,4,FALSE)*'Available Energy and Dispatch'!$C124))))/C$83,0),2)</f>
        <v>0</v>
      </c>
      <c r="D100" s="523">
        <f>ROUND(IFERROR(('Available Energy and Dispatch'!O124/((IF(D$82="Solar",(SUMIFS('Dependable Capacity'!$F$64:$F$69,'Dependable Capacity'!$C$64:$C$69,$B$98)*'Available Energy and Dispatch'!$C124),HLOOKUP(D$82,'Dependable Capacity'!$I$58:$P$64,4,FALSE)*'Available Energy and Dispatch'!$C124))))/D$83,0),2)</f>
        <v>0</v>
      </c>
      <c r="E100" s="523">
        <f>ROUND(IFERROR(('Available Energy and Dispatch'!P124/((IF(E$82="Solar",(SUMIFS('Dependable Capacity'!$F$64:$F$69,'Dependable Capacity'!$C$64:$C$69,$B$98)*'Available Energy and Dispatch'!$C124),HLOOKUP(E$82,'Dependable Capacity'!$I$58:$P$64,4,FALSE)*'Available Energy and Dispatch'!$C124))))/E$83,0),2)</f>
        <v>0</v>
      </c>
      <c r="F100" s="523">
        <f>ROUND(IFERROR(('Available Energy and Dispatch'!Q124/((IF(F$82="Solar",(SUMIFS('Dependable Capacity'!$F$64:$F$69,'Dependable Capacity'!$C$64:$C$69,$B$98)*'Available Energy and Dispatch'!$C124),HLOOKUP(F$82,'Dependable Capacity'!$I$58:$P$64,4,FALSE)*'Available Energy and Dispatch'!$C124))))/F$83,0),2)</f>
        <v>0</v>
      </c>
      <c r="G100" s="523">
        <f>ROUND(IFERROR(('Available Energy and Dispatch'!R124/((IF(G$82="Solar",(SUMIFS('Dependable Capacity'!$F$64:$F$69,'Dependable Capacity'!$C$64:$C$69,$B$98)*'Available Energy and Dispatch'!$C124),HLOOKUP(G$82,'Dependable Capacity'!$I$58:$P$64,4,FALSE)*'Available Energy and Dispatch'!$C124))))/G$83,0),2)</f>
        <v>0</v>
      </c>
      <c r="H100" s="523">
        <f>ROUND(IFERROR(('Available Energy and Dispatch'!S124/((IF(H$82="Solar",(SUMIFS('Dependable Capacity'!$F$64:$F$69,'Dependable Capacity'!$C$64:$C$69,$B$98)*'Available Energy and Dispatch'!$C124),HLOOKUP(H$82,'Dependable Capacity'!$I$58:$P$64,4,FALSE)*'Available Energy and Dispatch'!$C124))))/H$83,0),2)</f>
        <v>0</v>
      </c>
      <c r="I100" s="524">
        <f>ROUND(IFERROR(('Available Energy and Dispatch'!T124/((IF(I$82="Solar",(SUMIFS('Dependable Capacity'!$F$64:$F$69,'Dependable Capacity'!$C$64:$C$69,$B$98)*'Available Energy and Dispatch'!$C124),HLOOKUP(I$82,'Dependable Capacity'!$I$58:$P$64,4,FALSE)*'Available Energy and Dispatch'!$C124))))/I$83,0),2)</f>
        <v>0</v>
      </c>
      <c r="J100" s="106"/>
      <c r="K100" s="542">
        <f>IF(K$81="Hydro",VLOOKUP($C100,'Inflated Bid Prices After Tax'!$AB$247:$AI$347,2,FALSE),IF(K$81="Solar",VLOOKUP($C100,'Inflated Bid Prices After Tax'!$AB$247:$AI$347,3,FALSE),IF(K$81="Biomass",VLOOKUP($C100,'Inflated Bid Prices After Tax'!$AB$247:$AI$347,4,FALSE),IF(K$81="Biodiesel",VLOOKUP($C100,'Inflated Bid Prices After Tax'!$AB$247:$AI$347,5,FALSE),IF(K$81="LNG",VLOOKUP($C100,'Inflated Bid Prices After Tax'!$AB$247:$AI$347,6,FALSE),IF(K$81="Bunker",VLOOKUP($C100,'Inflated Bid Prices After Tax'!$AB$247:$AI$347,7,FALSE),IF(K$81="LFO Diesel",VLOOKUP($C100,'Inflated Bid Prices After Tax'!$AB$247:$AI$347,8,FALSE),0)))))))</f>
        <v>0</v>
      </c>
      <c r="L100" s="543">
        <f>IF(K$81="Hydro",VLOOKUP($C100,'Inflated Bid Prices After Tax'!$AB$352:$AI$452,2,FALSE),IF(K$81="Solar",VLOOKUP($C100,'Inflated Bid Prices After Tax'!$AB$352:$AI$452,3,FALSE),IF(K$81="Biomass",VLOOKUP($C100,'Inflated Bid Prices After Tax'!$AB$352:$AI$452,4,FALSE),IF(K$81="Biodiesel",VLOOKUP($C100,'Inflated Bid Prices After Tax'!$AB$352:$AI$452,5,FALSE),IF(K$81="LNG",VLOOKUP($C100,'Inflated Bid Prices After Tax'!$AB$352:$AI$452,6,FALSE),IF(K$81="Bunker",VLOOKUP($C100,'Inflated Bid Prices After Tax'!$AB$352:$AI$452,7,FALSE),IF(K$81="LFO Diesel",VLOOKUP($C100,'Inflated Bid Prices After Tax'!$AB$352:$AI$452,8,FALSE),0)))))))</f>
        <v>0</v>
      </c>
      <c r="M100" s="543">
        <f>IF($C100=0,0,IF(K$81="Hydro",HLOOKUP(K$81,'Inflated Bid Prices After Tax'!$B$455:$I$463,6,FALSE),IF(K$81="Solar",HLOOKUP(K$81,'Inflated Bid Prices After Tax'!$B$455:$I$463,6,FALSE),IF(K$81="Biomass",HLOOKUP(K$81,'Inflated Bid Prices After Tax'!$B$455:$I$463,6,FALSE),IF(K$81="Biodiesel",HLOOKUP(K$81,'Inflated Bid Prices After Tax'!$B$455:$I$463,6,FALSE),IF(K$81="LNG",HLOOKUP(K$81,'Inflated Bid Prices After Tax'!$B$455:$I$463,6,FALSE),IF(K$81="Bunker",HLOOKUP(K$81,'Inflated Bid Prices After Tax'!$B$455:$I$463,6,FALSE),IF(K$81="LFO Diesel",HLOOKUP(K$81,'Inflated Bid Prices After Tax'!$B$455:$I$463,6,FALSE),0))))))))</f>
        <v>0</v>
      </c>
      <c r="N100" s="543">
        <f>IF($C100=0,0,IF(K$81="Hydro",HLOOKUP(K$81,'Inflated Bid Prices After Tax'!$B$465:$I$471,4,FALSE),IF(K$81="Solar",HLOOKUP(K$81,'Inflated Bid Prices After Tax'!$B$465:$I$471,4,FALSE),IF(K$81="Biomass",HLOOKUP(K$81,'Inflated Bid Prices After Tax'!$B$465:$I$471,4,FALSE),IF(K$81="Biodiesel",HLOOKUP(K$81,'Inflated Bid Prices After Tax'!$B$465:$I$471,4,FALSE),IF(K$81="LNG",HLOOKUP(K$81,'Inflated Bid Prices After Tax'!$B$465:$I$471,4,FALSE),IF(K$81="Bunker",HLOOKUP(K$81,'Inflated Bid Prices After Tax'!$B$465:$I$471,4,FALSE),IF(K$81="LFO Diesel",HLOOKUP(K$81,'Inflated Bid Prices After Tax'!$B$465:$I$471,4,FALSE),0))))))))</f>
        <v>0</v>
      </c>
      <c r="O100" s="544">
        <f t="shared" si="55"/>
        <v>0</v>
      </c>
      <c r="P100" s="139"/>
      <c r="Q100" s="606">
        <f>IF(Q$81="Hydro",VLOOKUP($D100,'Inflated Bid Prices After Tax'!$AB$247:$AI$347,2,FALSE),IF(Q$81="Solar",VLOOKUP($D100,'Inflated Bid Prices After Tax'!$AB$247:$AI$347,3,FALSE),IF(Q$81="Biomass",VLOOKUP($D100,'Inflated Bid Prices After Tax'!$AB$247:$AI$347,4,FALSE),IF(Q$81="Biodiesel",VLOOKUP($D100,'Inflated Bid Prices After Tax'!$AB$247:$AI$347,5,FALSE),IF(Q$81="LNG",VLOOKUP($D100,'Inflated Bid Prices After Tax'!$AB$247:$AI$347,6,FALSE),IF(Q$81="Bunker",VLOOKUP($D100,'Inflated Bid Prices After Tax'!$AB$247:$AI$347,7,FALSE),IF(Q$81="LFO Diesel",VLOOKUP($D100,'Inflated Bid Prices After Tax'!$AB$247:$AI$347,8,FALSE),0)))))))</f>
        <v>0</v>
      </c>
      <c r="R100" s="607">
        <f>IF(Q$81="Hydro",VLOOKUP($D100,'Inflated Bid Prices After Tax'!$AB$352:$AI$452,2,FALSE),IF(Q$81="Solar",VLOOKUP($D100,'Inflated Bid Prices After Tax'!$AB$352:$AI$452,3,FALSE),IF(Q$81="Biomass",VLOOKUP($D100,'Inflated Bid Prices After Tax'!$AB$352:$AI$452,4,FALSE),IF(Q$81="Biodiesel",VLOOKUP($D100,'Inflated Bid Prices After Tax'!$AB$352:$AI$452,5,FALSE),IF(Q$81="LNG",VLOOKUP($D100,'Inflated Bid Prices After Tax'!$AB$352:$AI$452,6,FALSE),IF(Q$81="Bunker",VLOOKUP($D100,'Inflated Bid Prices After Tax'!$AB$352:$AI$452,7,FALSE),IF(Q$81="LFO Diesel",VLOOKUP($D100,'Inflated Bid Prices After Tax'!$AB$352:$AI$452,8,FALSE),0)))))))</f>
        <v>0</v>
      </c>
      <c r="S100" s="607">
        <f>IF($D100=0,0,IF(Q$81="Hydro",HLOOKUP(Q$81,'Inflated Bid Prices After Tax'!$B$455:$I$463,6,FALSE),IF(Q$81="Solar",HLOOKUP(Q$81,'Inflated Bid Prices After Tax'!$B$455:$I$463,6,FALSE),IF(Q$81="Biomass",HLOOKUP(Q$81,'Inflated Bid Prices After Tax'!$B$455:$I$463,6,FALSE),IF(Q$81="Biodiesel",HLOOKUP(Q$81,'Inflated Bid Prices After Tax'!$B$455:$I$463,6,FALSE),IF(Q$81="LNG",HLOOKUP(Q$81,'Inflated Bid Prices After Tax'!$B$455:$I$463,6,FALSE),IF(Q$81="Bunker",HLOOKUP(Q$81,'Inflated Bid Prices After Tax'!$B$455:$I$463,6,FALSE),IF(Q$81="LFO Diesel",HLOOKUP(Q$81,'Inflated Bid Prices After Tax'!$B$455:$I$463,6,FALSE),0))))))))</f>
        <v>0</v>
      </c>
      <c r="T100" s="607">
        <f>IF($D100=0,0,IF(Q$81="Hydro",HLOOKUP(Q$81,'Inflated Bid Prices After Tax'!$B$465:$I$471,4,FALSE),IF(Q$81="Solar",HLOOKUP(Q$81,'Inflated Bid Prices After Tax'!$B$465:$I$471,4,FALSE),IF(Q$81="Biomass",HLOOKUP(Q$81,'Inflated Bid Prices After Tax'!$B$465:$I$471,4,FALSE),IF(Q$81="Biodiesel",HLOOKUP(Q$81,'Inflated Bid Prices After Tax'!$B$465:$I$471,4,FALSE),IF(Q$81="LNG",HLOOKUP(Q$81,'Inflated Bid Prices After Tax'!$B$465:$I$471,4,FALSE),IF(Q$81="Bunker",HLOOKUP(Q$81,'Inflated Bid Prices After Tax'!$B$465:$I$471,4,FALSE),IF(Q$81="LFO Diesel",HLOOKUP(Q$81,'Inflated Bid Prices After Tax'!$B$465:$I$471,4,FALSE),0))))))))</f>
        <v>0</v>
      </c>
      <c r="U100" s="608">
        <f t="shared" si="56"/>
        <v>0</v>
      </c>
      <c r="V100" s="139"/>
      <c r="W100" s="566">
        <f>IF(W$81="Hydro",VLOOKUP($E100,'Inflated Bid Prices After Tax'!$AB$247:$AI$347,2,FALSE),IF(W$81="Solar",VLOOKUP($E100,'Inflated Bid Prices After Tax'!$AB$247:$AI$347,3,FALSE),IF(W$81="Biomass",VLOOKUP($E100,'Inflated Bid Prices After Tax'!$AB$247:$AI$347,4,FALSE),IF(W$81="Biodiesel",VLOOKUP($E100,'Inflated Bid Prices After Tax'!$AB$247:$AI$347,5,FALSE),IF(W$81="LNG",VLOOKUP($E100,'Inflated Bid Prices After Tax'!$AB$247:$AI$347,6,FALSE),IF(W$81="Bunker",VLOOKUP($E100,'Inflated Bid Prices After Tax'!$AB$247:$AI$347,7,FALSE),IF(W$81="LFO Diesel",VLOOKUP($E100,'Inflated Bid Prices After Tax'!$AB$247:$AI$347,8,FALSE),0)))))))</f>
        <v>0</v>
      </c>
      <c r="X100" s="567">
        <f>IF(W$81="Hydro",VLOOKUP($E100,'Inflated Bid Prices After Tax'!$AB$352:$AI$452,2,FALSE),IF(W$81="Solar",VLOOKUP($E100,'Inflated Bid Prices After Tax'!$AB$352:$AI$452,3,FALSE),IF(W$81="Biomass",VLOOKUP($E100,'Inflated Bid Prices After Tax'!$AB$352:$AI$452,4,FALSE),IF(W$81="Biodiesel",VLOOKUP($E100,'Inflated Bid Prices After Tax'!$AB$352:$AI$452,5,FALSE),IF(W$81="LNG",VLOOKUP($E100,'Inflated Bid Prices After Tax'!$AB$352:$AI$452,6,FALSE),IF(W$81="Bunker",VLOOKUP($E100,'Inflated Bid Prices After Tax'!$AB$352:$AI$452,7,FALSE),IF(W$81="LFO Diesel",VLOOKUP($E100,'Inflated Bid Prices After Tax'!$AB$352:$AI$452,8,FALSE),0)))))))</f>
        <v>0</v>
      </c>
      <c r="Y100" s="567">
        <f>IF($E100=0,0,IF(W$81="Hydro",HLOOKUP(W$81,'Inflated Bid Prices After Tax'!$B$455:$I$463,6,FALSE),IF(W$81="Solar",HLOOKUP(W$81,'Inflated Bid Prices After Tax'!$B$455:$I$463,6,FALSE),IF(W$81="Biomass",HLOOKUP(W$81,'Inflated Bid Prices After Tax'!$B$455:$I$463,6,FALSE),IF(W$81="Biodiesel",HLOOKUP(W$81,'Inflated Bid Prices After Tax'!$B$455:$I$463,6,FALSE),IF(W$81="LNG",HLOOKUP(W$81,'Inflated Bid Prices After Tax'!$B$455:$I$463,6,FALSE),IF(W$81="Bunker",HLOOKUP(W$81,'Inflated Bid Prices After Tax'!$B$455:$I$463,6,FALSE),IF(W$81="LFO Diesel",HLOOKUP(W$81,'Inflated Bid Prices After Tax'!$B$455:$I$463,6,FALSE),0))))))))</f>
        <v>0</v>
      </c>
      <c r="Z100" s="567">
        <f>IF($E100=0,0,IF(W$81="Hydro",HLOOKUP(W$81,'Inflated Bid Prices After Tax'!$B$465:$I$471,4,FALSE),IF(W$81="Solar",HLOOKUP(W$81,'Inflated Bid Prices After Tax'!$B$465:$I$471,4,FALSE),IF(W$81="Biomass",HLOOKUP(W$81,'Inflated Bid Prices After Tax'!$B$465:$I$471,4,FALSE),IF(W$81="Biodiesel",HLOOKUP(W$81,'Inflated Bid Prices After Tax'!$B$465:$I$471,4,FALSE),IF(W$81="LNG",HLOOKUP(W$81,'Inflated Bid Prices After Tax'!$B$465:$I$471,4,FALSE),IF(W$81="Bunker",HLOOKUP(W$81,'Inflated Bid Prices After Tax'!$B$465:$I$471,4,FALSE),IF(W$81="LFO Diesel",HLOOKUP(W$81,'Inflated Bid Prices After Tax'!$B$465:$I$471,4,FALSE),0))))))))</f>
        <v>0</v>
      </c>
      <c r="AA100" s="568">
        <f t="shared" si="57"/>
        <v>0</v>
      </c>
      <c r="AB100" s="139"/>
      <c r="AC100" s="642">
        <f>IF(AC$81="Hydro",VLOOKUP($F100,'Inflated Bid Prices After Tax'!$AB$247:$AI$347,2,FALSE),IF(AC$81="Solar",VLOOKUP($F100,'Inflated Bid Prices After Tax'!$AB$247:$AI$347,3,FALSE),IF(AC$81="Biomass",VLOOKUP($F100,'Inflated Bid Prices After Tax'!$AB$247:$AI$347,4,FALSE),IF(AC$81="Biodiesel",VLOOKUP($F100,'Inflated Bid Prices After Tax'!$AB$247:$AI$347,5,FALSE),IF(AC$81="LNG",VLOOKUP($F100,'Inflated Bid Prices After Tax'!$AB$247:$AI$347,6,FALSE),IF(AC$81="Bunker",VLOOKUP($F100,'Inflated Bid Prices After Tax'!$AB$247:$AI$347,7,FALSE),IF(AC$81="LFO Diesel",VLOOKUP($F100,'Inflated Bid Prices After Tax'!$AB$247:$AI$347,8,FALSE),0)))))))</f>
        <v>0</v>
      </c>
      <c r="AD100" s="643">
        <f>IF(AC$81="Hydro",VLOOKUP($F100,'Inflated Bid Prices After Tax'!$AB$352:$AI$452,2,FALSE),IF(AC$81="Solar",VLOOKUP($F100,'Inflated Bid Prices After Tax'!$AB$352:$AI$452,3,FALSE),IF(AC$81="Biomass",VLOOKUP($F100,'Inflated Bid Prices After Tax'!$AB$352:$AI$452,4,FALSE),IF(AC$81="Biodiesel",VLOOKUP($F100,'Inflated Bid Prices After Tax'!$AB$352:$AI$452,5,FALSE),IF(AC$81="LNG",VLOOKUP($F100,'Inflated Bid Prices After Tax'!$AB$352:$AI$452,6,FALSE),IF(AC$81="Bunker",VLOOKUP($F100,'Inflated Bid Prices After Tax'!$AB$352:$AI$452,7,FALSE),IF(AC$81="LFO Diesel",VLOOKUP($F100,'Inflated Bid Prices After Tax'!$AB$352:$AI$452,8,FALSE),0)))))))</f>
        <v>0</v>
      </c>
      <c r="AE100" s="643">
        <f>IF($F100=0,0,IF(AC$81="Hydro",HLOOKUP(AC$81,'Inflated Bid Prices After Tax'!$B$455:$I$463,6,FALSE),IF(AC$81="Solar",HLOOKUP(AC$81,'Inflated Bid Prices After Tax'!$B$455:$I$463,6,FALSE),IF(AC$81="Biomass",HLOOKUP(AC$81,'Inflated Bid Prices After Tax'!$B$455:$I$463,6,FALSE),IF(AC$81="Biodiesel",HLOOKUP(AC$81,'Inflated Bid Prices After Tax'!$B$455:$I$463,6,FALSE),IF(AC$81="LNG",HLOOKUP(AC$81,'Inflated Bid Prices After Tax'!$B$455:$I$463,6,FALSE),IF(AC$81="Bunker",HLOOKUP(AC$81,'Inflated Bid Prices After Tax'!$B$455:$I$463,6,FALSE),IF(AC$81="LFO Diesel",HLOOKUP(AC$81,'Inflated Bid Prices After Tax'!$B$455:$I$463,6,FALSE),0))))))))</f>
        <v>0</v>
      </c>
      <c r="AF100" s="643">
        <f>IF($F100=0,0,IF(AC$81="Hydro",HLOOKUP(AC$81,'Inflated Bid Prices After Tax'!$B$465:$I$471,4,FALSE),IF(AC$81="Solar",HLOOKUP(AC$81,'Inflated Bid Prices After Tax'!$B$465:$I$471,4,FALSE),IF(AC$81="Biomass",HLOOKUP(AC$81,'Inflated Bid Prices After Tax'!$B$465:$I$471,4,FALSE),IF(AC$81="Biodiesel",HLOOKUP(AC$81,'Inflated Bid Prices After Tax'!$B$465:$I$471,4,FALSE),IF(AC$81="LNG",HLOOKUP(AC$81,'Inflated Bid Prices After Tax'!$B$465:$I$471,4,FALSE),IF(AC$81="Bunker",HLOOKUP(AC$81,'Inflated Bid Prices After Tax'!$B$465:$I$471,4,FALSE),IF(AC$81="LFO Diesel",HLOOKUP(AC$81,'Inflated Bid Prices After Tax'!$B$465:$I$471,4,FALSE),0))))))))</f>
        <v>0</v>
      </c>
      <c r="AG100" s="644">
        <f t="shared" si="58"/>
        <v>0</v>
      </c>
      <c r="AH100" s="139"/>
      <c r="AI100" s="590">
        <f>IF(AI$81="Hydro",VLOOKUP($G100,'Inflated Bid Prices After Tax'!$AB$247:$AI$347,2,FALSE),IF(AI$81="Solar",VLOOKUP($G100,'Inflated Bid Prices After Tax'!$AB$247:$AI$347,3,FALSE),IF(AI$81="Biomass",VLOOKUP($G100,'Inflated Bid Prices After Tax'!$AB$247:$AI$347,4,FALSE),IF(AI$81="Biodiesel",VLOOKUP($G100,'Inflated Bid Prices After Tax'!$AB$247:$AI$347,5,FALSE),IF(AI$81="LNG",VLOOKUP($G100,'Inflated Bid Prices After Tax'!$AB$247:$AI$347,6,FALSE),IF(AI$81="Bunker",VLOOKUP($G100,'Inflated Bid Prices After Tax'!$AB$247:$AI$347,7,FALSE),IF(AI$81="LFO Diesel",VLOOKUP($G100,'Inflated Bid Prices After Tax'!$AB$247:$AI$347,8,FALSE),0)))))))</f>
        <v>0</v>
      </c>
      <c r="AJ100" s="591">
        <f>IF(AI$81="Hydro",VLOOKUP($G100,'Inflated Bid Prices After Tax'!$AB$352:$AI$452,2,FALSE),IF(AI$81="Solar",VLOOKUP($G100,'Inflated Bid Prices After Tax'!$AB$352:$AI$452,3,FALSE),IF(AI$81="Biomass",VLOOKUP($G100,'Inflated Bid Prices After Tax'!$AB$352:$AI$452,4,FALSE),IF(AI$81="Biodiesel",VLOOKUP($G100,'Inflated Bid Prices After Tax'!$AB$352:$AI$452,5,FALSE),IF(AI$81="LNG",VLOOKUP($G100,'Inflated Bid Prices After Tax'!$AB$352:$AI$452,6,FALSE),IF(AI$81="Bunker",VLOOKUP($G100,'Inflated Bid Prices After Tax'!$AB$352:$AI$452,7,FALSE),IF(AI$81="LFO Diesel",VLOOKUP($G100,'Inflated Bid Prices After Tax'!$AB$352:$AI$452,8,FALSE),0)))))))</f>
        <v>0</v>
      </c>
      <c r="AK100" s="591">
        <f>IF($G100=0,0,IF(AI$81="Hydro",HLOOKUP(AI$81,'Inflated Bid Prices After Tax'!$B$455:$I$463,6,FALSE),IF(AI$81="Solar",HLOOKUP(AI$81,'Inflated Bid Prices After Tax'!$B$455:$I$463,6,FALSE),IF(AI$81="Biomass",HLOOKUP(AI$81,'Inflated Bid Prices After Tax'!$B$455:$I$463,6,FALSE),IF(AI$81="Biodiesel",HLOOKUP(AI$81,'Inflated Bid Prices After Tax'!$B$455:$I$463,6,FALSE),IF(AI$81="LNG",HLOOKUP(AI$81,'Inflated Bid Prices After Tax'!$B$455:$I$463,6,FALSE),IF(AI$81="Bunker",HLOOKUP(AI$81,'Inflated Bid Prices After Tax'!$B$455:$I$463,6,FALSE),IF(AI$81="LFO Diesel",HLOOKUP(AI$81,'Inflated Bid Prices After Tax'!$B$455:$I$463,6,FALSE),0))))))))</f>
        <v>0</v>
      </c>
      <c r="AL100" s="591">
        <f>IF($G100=0,0,IF(AI$81="Hydro",HLOOKUP(AI$81,'Inflated Bid Prices After Tax'!$B$465:$I$471,4,FALSE),IF(AI$81="Solar",HLOOKUP(AI$81,'Inflated Bid Prices After Tax'!$B$465:$I$471,4,FALSE),IF(AI$81="Biomass",HLOOKUP(AI$81,'Inflated Bid Prices After Tax'!$B$465:$I$471,4,FALSE),IF(AI$81="Biodiesel",HLOOKUP(AI$81,'Inflated Bid Prices After Tax'!$B$465:$I$471,4,FALSE),IF(AI$81="LNG",HLOOKUP(AI$81,'Inflated Bid Prices After Tax'!$B$465:$I$471,4,FALSE),IF(AI$81="Bunker",HLOOKUP(AI$81,'Inflated Bid Prices After Tax'!$B$465:$I$471,4,FALSE),IF(AI$81="LFO Diesel",HLOOKUP(AI$81,'Inflated Bid Prices After Tax'!$B$465:$I$471,4,FALSE),0))))))))</f>
        <v>0</v>
      </c>
      <c r="AM100" s="592">
        <f t="shared" si="59"/>
        <v>0</v>
      </c>
      <c r="AN100" s="139"/>
      <c r="AO100" s="598">
        <f>IF(AO$81="Hydro",VLOOKUP($H100,'Inflated Bid Prices After Tax'!$AB$247:$AI$347,2,FALSE),IF(AO$81="Solar",VLOOKUP($H100,'Inflated Bid Prices After Tax'!$AB$247:$AI$347,3,FALSE),IF(AO$81="Biomass",VLOOKUP($H100,'Inflated Bid Prices After Tax'!$AB$247:$AI$347,4,FALSE),IF(AO$81="Biodiesel",VLOOKUP($H100,'Inflated Bid Prices After Tax'!$AB$247:$AI$347,5,FALSE),IF(AO$81="LNG",VLOOKUP($H100,'Inflated Bid Prices After Tax'!$AB$247:$AI$347,6,FALSE),IF(AO$81="Bunker",VLOOKUP($H100,'Inflated Bid Prices After Tax'!$AB$247:$AI$347,7,FALSE),IF(AO$81="LFO Diesel",VLOOKUP($H100,'Inflated Bid Prices After Tax'!$AB$247:$AI$347,8,FALSE),0)))))))</f>
        <v>0</v>
      </c>
      <c r="AP100" s="309">
        <f>IF(AO$81="Hydro",VLOOKUP($H100,'Inflated Bid Prices After Tax'!$AB$352:$AI$452,2,FALSE),IF(AO$81="Solar",VLOOKUP($H100,'Inflated Bid Prices After Tax'!$AB$352:$AI$452,3,FALSE),IF(AO$81="Biomass",VLOOKUP($H100,'Inflated Bid Prices After Tax'!$AB$352:$AI$452,4,FALSE),IF(AO$81="Biodiesel",VLOOKUP($H100,'Inflated Bid Prices After Tax'!$AB$352:$AI$452,5,FALSE),IF(AO$81="LNG",VLOOKUP($H100,'Inflated Bid Prices After Tax'!$AB$352:$AI$452,6,FALSE),IF(AO$81="Bunker",VLOOKUP($H100,'Inflated Bid Prices After Tax'!$AB$352:$AI$452,7,FALSE),IF(AO$81="LFO Diesel",VLOOKUP($H100,'Inflated Bid Prices After Tax'!$AB$352:$AI$452,8,FALSE),0)))))))</f>
        <v>0</v>
      </c>
      <c r="AQ100" s="309">
        <f>IF($H100=0,0,IF(AO$81="Hydro",HLOOKUP(AO$81,'Inflated Bid Prices After Tax'!$B$455:$I$463,6,FALSE),IF(AO$81="Solar",HLOOKUP(AO$81,'Inflated Bid Prices After Tax'!$B$455:$I$463,6,FALSE),IF(AO$81="Biomass",HLOOKUP(AO$81,'Inflated Bid Prices After Tax'!$B$455:$I$463,6,FALSE),IF(AO$81="Biodiesel",HLOOKUP(AO$81,'Inflated Bid Prices After Tax'!$B$455:$I$463,6,FALSE),IF(AO$81="LNG",HLOOKUP(AO$81,'Inflated Bid Prices After Tax'!$B$455:$I$463,6,FALSE),IF(AO$81="Bunker",HLOOKUP(AO$81,'Inflated Bid Prices After Tax'!$B$455:$I$463,6,FALSE),IF(AO$81="LFO Diesel",HLOOKUP(AO$81,'Inflated Bid Prices After Tax'!$B$455:$I$463,6,FALSE),0))))))))</f>
        <v>0</v>
      </c>
      <c r="AR100" s="309">
        <f>IF($H100=0,0,IF(AO$81="Hydro",HLOOKUP(AO$81,'Inflated Bid Prices After Tax'!$B$465:$I$471,4,FALSE),IF(AO$81="Solar",HLOOKUP(AO$81,'Inflated Bid Prices After Tax'!$B$465:$I$471,4,FALSE),IF(AO$81="Biomass",HLOOKUP(AO$81,'Inflated Bid Prices After Tax'!$B$465:$I$471,4,FALSE),IF(AO$81="Biodiesel",HLOOKUP(AO$81,'Inflated Bid Prices After Tax'!$B$465:$I$471,4,FALSE),IF(AO$81="LNG",HLOOKUP(AO$81,'Inflated Bid Prices After Tax'!$B$465:$I$471,4,FALSE),IF(AO$81="Bunker",HLOOKUP(AO$81,'Inflated Bid Prices After Tax'!$B$465:$I$471,4,FALSE),IF(AO$81="LFO Diesel",HLOOKUP(AO$81,'Inflated Bid Prices After Tax'!$B$465:$I$471,4,FALSE),0))))))))</f>
        <v>0</v>
      </c>
      <c r="AS100" s="298">
        <f t="shared" si="60"/>
        <v>0</v>
      </c>
      <c r="AT100" s="139"/>
      <c r="AU100" s="606">
        <f>IF(AU$81="Hydro",VLOOKUP($I100,'Inflated Bid Prices After Tax'!$AB$247:$AI$347,2,FALSE),IF(AU$81="Solar",VLOOKUP($I100,'Inflated Bid Prices After Tax'!$AB$247:$AI$347,3,FALSE),IF(AU$81="Biomass",VLOOKUP($I100,'Inflated Bid Prices After Tax'!$AB$247:$AI$347,4,FALSE),IF(AU$81="Biodiesel",VLOOKUP($I100,'Inflated Bid Prices After Tax'!$AB$247:$AI$347,5,FALSE),IF(AU$81="LNG",VLOOKUP($I100,'Inflated Bid Prices After Tax'!$AB$247:$AI$347,6,FALSE),IF(AU$81="Bunker",VLOOKUP($I100,'Inflated Bid Prices After Tax'!$AB$247:$AI$347,7,FALSE),IF(AU$81="LFO Diesel",VLOOKUP($I100,'Inflated Bid Prices After Tax'!$AB$247:$AI$347,8,FALSE),0)))))))</f>
        <v>0</v>
      </c>
      <c r="AV100" s="607">
        <f>IF(AU$81="Hydro",VLOOKUP($I100,'Inflated Bid Prices After Tax'!$AB$352:$AI$452,2,FALSE),IF(AU$81="Solar",VLOOKUP($I100,'Inflated Bid Prices After Tax'!$AB$352:$AI$452,3,FALSE),IF(AU$81="Biomass",VLOOKUP($I100,'Inflated Bid Prices After Tax'!$AB$352:$AI$452,4,FALSE),IF(AU$81="Biodiesel",VLOOKUP($I100,'Inflated Bid Prices After Tax'!$AB$352:$AI$452,5,FALSE),IF(AU$81="LNG",VLOOKUP($I100,'Inflated Bid Prices After Tax'!$AB$352:$AI$452,6,FALSE),IF(AU$81="Bunker",VLOOKUP($I100,'Inflated Bid Prices After Tax'!$AB$352:$AI$452,7,FALSE),IF(AU$81="LFO Diesel",VLOOKUP($I100,'Inflated Bid Prices After Tax'!$AB$352:$AI$452,8,FALSE),0)))))))</f>
        <v>0</v>
      </c>
      <c r="AW100" s="607">
        <f>IF($I100=0,0,IF(AU$81="Hydro",HLOOKUP(AU$81,'Inflated Bid Prices After Tax'!$B$455:$I$463,6,FALSE),IF(AU$81="Solar",HLOOKUP(AU$81,'Inflated Bid Prices After Tax'!$B$455:$I$463,6,FALSE),IF(AU$81="Biomass",HLOOKUP(AU$81,'Inflated Bid Prices After Tax'!$B$455:$I$463,6,FALSE),IF(AU$81="Biodiesel",HLOOKUP(AU$81,'Inflated Bid Prices After Tax'!$B$455:$I$463,6,FALSE),IF(AU$81="LNG",HLOOKUP(AU$81,'Inflated Bid Prices After Tax'!$B$455:$I$463,6,FALSE),IF(AU$81="Bunker",HLOOKUP(AU$81,'Inflated Bid Prices After Tax'!$B$455:$I$463,6,FALSE),IF(AU$81="LFO Diesel",HLOOKUP(AU$81,'Inflated Bid Prices After Tax'!$B$455:$I$463,6,FALSE),0))))))))</f>
        <v>0</v>
      </c>
      <c r="AX100" s="607">
        <f>IF($I100=0,0,IF(AU$81="Hydro",HLOOKUP(AU$81,'Inflated Bid Prices After Tax'!$B$465:$I$471,4,FALSE),IF(AU$81="Solar",HLOOKUP(AU$81,'Inflated Bid Prices After Tax'!$B$465:$I$471,4,FALSE),IF(AU$81="Biomass",HLOOKUP(AU$81,'Inflated Bid Prices After Tax'!$B$465:$I$471,4,FALSE),IF(AU$81="Biodiesel",HLOOKUP(AU$81,'Inflated Bid Prices After Tax'!$B$465:$I$471,4,FALSE),IF(AU$81="LNG",HLOOKUP(AU$81,'Inflated Bid Prices After Tax'!$B$465:$I$471,4,FALSE),IF(AU$81="Bunker",HLOOKUP(AU$81,'Inflated Bid Prices After Tax'!$B$465:$I$471,4,FALSE),IF(AU$81="LFO Diesel",HLOOKUP(AU$81,'Inflated Bid Prices After Tax'!$B$465:$I$471,4,FALSE),0))))))))</f>
        <v>0</v>
      </c>
      <c r="AY100" s="608">
        <f t="shared" si="61"/>
        <v>0</v>
      </c>
      <c r="AZ100" s="139"/>
      <c r="BA100" s="106"/>
      <c r="BB100" s="648" t="s">
        <v>39</v>
      </c>
      <c r="BC100" s="657">
        <f>IF(C100=0,O100,O100*'Available Energy and Dispatch'!N124*1000)</f>
        <v>0</v>
      </c>
      <c r="BD100" s="657">
        <f>IF(D100=0,U100,U100*'Available Energy and Dispatch'!O124*1000)</f>
        <v>0</v>
      </c>
      <c r="BE100" s="657">
        <f>IF(E100=0,AA100,AA100*'Available Energy and Dispatch'!P124*1000)</f>
        <v>0</v>
      </c>
      <c r="BF100" s="657">
        <f>IF(F100=0,AG100,AG100*'Available Energy and Dispatch'!Q124*1000)</f>
        <v>0</v>
      </c>
      <c r="BG100" s="657">
        <f>IF(G100=0,AM100,AM100*'Available Energy and Dispatch'!R124*1000)</f>
        <v>0</v>
      </c>
      <c r="BH100" s="657">
        <f>IF(H100=0,AS100,AS100*'Available Energy and Dispatch'!S124*1000)</f>
        <v>0</v>
      </c>
      <c r="BI100" s="657">
        <f>IF(I100=0,AY100,AY100*'Available Energy and Dispatch'!T124*1000)</f>
        <v>0</v>
      </c>
      <c r="BJ100" s="663">
        <f t="shared" si="62"/>
        <v>0</v>
      </c>
      <c r="BK100" s="655"/>
    </row>
    <row r="101" spans="2:63" x14ac:dyDescent="0.25">
      <c r="B101" s="530" t="s">
        <v>40</v>
      </c>
      <c r="C101" s="523">
        <f>ROUND(IFERROR(('Available Energy and Dispatch'!N125/((IF(C$82="Solar",(SUMIFS('Dependable Capacity'!$F$64:$F$69,'Dependable Capacity'!$C$64:$C$69,$B$98)*'Available Energy and Dispatch'!$C125),HLOOKUP(C$82,'Dependable Capacity'!$I$58:$P$64,4,FALSE)*'Available Energy and Dispatch'!$C125))))/C$83,0),2)</f>
        <v>0</v>
      </c>
      <c r="D101" s="523">
        <f>ROUND(IFERROR(('Available Energy and Dispatch'!O125/((IF(D$82="Solar",(SUMIFS('Dependable Capacity'!$F$64:$F$69,'Dependable Capacity'!$C$64:$C$69,$B$98)*'Available Energy and Dispatch'!$C125),HLOOKUP(D$82,'Dependable Capacity'!$I$58:$P$64,4,FALSE)*'Available Energy and Dispatch'!$C125))))/D$83,0),2)</f>
        <v>0</v>
      </c>
      <c r="E101" s="523">
        <f>ROUND(IFERROR(('Available Energy and Dispatch'!P125/((IF(E$82="Solar",(SUMIFS('Dependable Capacity'!$F$64:$F$69,'Dependable Capacity'!$C$64:$C$69,$B$98)*'Available Energy and Dispatch'!$C125),HLOOKUP(E$82,'Dependable Capacity'!$I$58:$P$64,4,FALSE)*'Available Energy and Dispatch'!$C125))))/E$83,0),2)</f>
        <v>0</v>
      </c>
      <c r="F101" s="523">
        <f>ROUND(IFERROR(('Available Energy and Dispatch'!Q125/((IF(F$82="Solar",(SUMIFS('Dependable Capacity'!$F$64:$F$69,'Dependable Capacity'!$C$64:$C$69,$B$98)*'Available Energy and Dispatch'!$C125),HLOOKUP(F$82,'Dependable Capacity'!$I$58:$P$64,4,FALSE)*'Available Energy and Dispatch'!$C125))))/F$83,0),2)</f>
        <v>0</v>
      </c>
      <c r="G101" s="523">
        <f>ROUND(IFERROR(('Available Energy and Dispatch'!R125/((IF(G$82="Solar",(SUMIFS('Dependable Capacity'!$F$64:$F$69,'Dependable Capacity'!$C$64:$C$69,$B$98)*'Available Energy and Dispatch'!$C125),HLOOKUP(G$82,'Dependable Capacity'!$I$58:$P$64,4,FALSE)*'Available Energy and Dispatch'!$C125))))/G$83,0),2)</f>
        <v>0</v>
      </c>
      <c r="H101" s="523">
        <f>ROUND(IFERROR(('Available Energy and Dispatch'!S125/((IF(H$82="Solar",(SUMIFS('Dependable Capacity'!$F$64:$F$69,'Dependable Capacity'!$C$64:$C$69,$B$98)*'Available Energy and Dispatch'!$C125),HLOOKUP(H$82,'Dependable Capacity'!$I$58:$P$64,4,FALSE)*'Available Energy and Dispatch'!$C125))))/H$83,0),2)</f>
        <v>0</v>
      </c>
      <c r="I101" s="524">
        <f>ROUND(IFERROR(('Available Energy and Dispatch'!T125/((IF(I$82="Solar",(SUMIFS('Dependable Capacity'!$F$64:$F$69,'Dependable Capacity'!$C$64:$C$69,$B$98)*'Available Energy and Dispatch'!$C125),HLOOKUP(I$82,'Dependable Capacity'!$I$58:$P$64,4,FALSE)*'Available Energy and Dispatch'!$C125))))/I$83,0),2)</f>
        <v>0</v>
      </c>
      <c r="J101" s="106"/>
      <c r="K101" s="542">
        <f>IF(K$81="Hydro",VLOOKUP($C101,'Inflated Bid Prices After Tax'!$AB$247:$AI$347,2,FALSE),IF(K$81="Solar",VLOOKUP($C101,'Inflated Bid Prices After Tax'!$AB$247:$AI$347,3,FALSE),IF(K$81="Biomass",VLOOKUP($C101,'Inflated Bid Prices After Tax'!$AB$247:$AI$347,4,FALSE),IF(K$81="Biodiesel",VLOOKUP($C101,'Inflated Bid Prices After Tax'!$AB$247:$AI$347,5,FALSE),IF(K$81="LNG",VLOOKUP($C101,'Inflated Bid Prices After Tax'!$AB$247:$AI$347,6,FALSE),IF(K$81="Bunker",VLOOKUP($C101,'Inflated Bid Prices After Tax'!$AB$247:$AI$347,7,FALSE),IF(K$81="LFO Diesel",VLOOKUP($C101,'Inflated Bid Prices After Tax'!$AB$247:$AI$347,8,FALSE),0)))))))</f>
        <v>0</v>
      </c>
      <c r="L101" s="543">
        <f>IF(K$81="Hydro",VLOOKUP($C101,'Inflated Bid Prices After Tax'!$AB$352:$AI$452,2,FALSE),IF(K$81="Solar",VLOOKUP($C101,'Inflated Bid Prices After Tax'!$AB$352:$AI$452,3,FALSE),IF(K$81="Biomass",VLOOKUP($C101,'Inflated Bid Prices After Tax'!$AB$352:$AI$452,4,FALSE),IF(K$81="Biodiesel",VLOOKUP($C101,'Inflated Bid Prices After Tax'!$AB$352:$AI$452,5,FALSE),IF(K$81="LNG",VLOOKUP($C101,'Inflated Bid Prices After Tax'!$AB$352:$AI$452,6,FALSE),IF(K$81="Bunker",VLOOKUP($C101,'Inflated Bid Prices After Tax'!$AB$352:$AI$452,7,FALSE),IF(K$81="LFO Diesel",VLOOKUP($C101,'Inflated Bid Prices After Tax'!$AB$352:$AI$452,8,FALSE),0)))))))</f>
        <v>0</v>
      </c>
      <c r="M101" s="543">
        <f>IF($C101=0,0,IF(K$81="Hydro",HLOOKUP(K$81,'Inflated Bid Prices After Tax'!$B$455:$I$463,6,FALSE),IF(K$81="Solar",HLOOKUP(K$81,'Inflated Bid Prices After Tax'!$B$455:$I$463,6,FALSE),IF(K$81="Biomass",HLOOKUP(K$81,'Inflated Bid Prices After Tax'!$B$455:$I$463,6,FALSE),IF(K$81="Biodiesel",HLOOKUP(K$81,'Inflated Bid Prices After Tax'!$B$455:$I$463,6,FALSE),IF(K$81="LNG",HLOOKUP(K$81,'Inflated Bid Prices After Tax'!$B$455:$I$463,6,FALSE),IF(K$81="Bunker",HLOOKUP(K$81,'Inflated Bid Prices After Tax'!$B$455:$I$463,6,FALSE),IF(K$81="LFO Diesel",HLOOKUP(K$81,'Inflated Bid Prices After Tax'!$B$455:$I$463,6,FALSE),0))))))))</f>
        <v>0</v>
      </c>
      <c r="N101" s="543">
        <f>IF($C101=0,0,IF(K$81="Hydro",HLOOKUP(K$81,'Inflated Bid Prices After Tax'!$B$465:$I$471,4,FALSE),IF(K$81="Solar",HLOOKUP(K$81,'Inflated Bid Prices After Tax'!$B$465:$I$471,4,FALSE),IF(K$81="Biomass",HLOOKUP(K$81,'Inflated Bid Prices After Tax'!$B$465:$I$471,4,FALSE),IF(K$81="Biodiesel",HLOOKUP(K$81,'Inflated Bid Prices After Tax'!$B$465:$I$471,4,FALSE),IF(K$81="LNG",HLOOKUP(K$81,'Inflated Bid Prices After Tax'!$B$465:$I$471,4,FALSE),IF(K$81="Bunker",HLOOKUP(K$81,'Inflated Bid Prices After Tax'!$B$465:$I$471,4,FALSE),IF(K$81="LFO Diesel",HLOOKUP(K$81,'Inflated Bid Prices After Tax'!$B$465:$I$471,4,FALSE),0))))))))</f>
        <v>0</v>
      </c>
      <c r="O101" s="544">
        <f t="shared" si="55"/>
        <v>0</v>
      </c>
      <c r="P101" s="139"/>
      <c r="Q101" s="606">
        <f>IF(Q$81="Hydro",VLOOKUP($D101,'Inflated Bid Prices After Tax'!$AB$247:$AI$347,2,FALSE),IF(Q$81="Solar",VLOOKUP($D101,'Inflated Bid Prices After Tax'!$AB$247:$AI$347,3,FALSE),IF(Q$81="Biomass",VLOOKUP($D101,'Inflated Bid Prices After Tax'!$AB$247:$AI$347,4,FALSE),IF(Q$81="Biodiesel",VLOOKUP($D101,'Inflated Bid Prices After Tax'!$AB$247:$AI$347,5,FALSE),IF(Q$81="LNG",VLOOKUP($D101,'Inflated Bid Prices After Tax'!$AB$247:$AI$347,6,FALSE),IF(Q$81="Bunker",VLOOKUP($D101,'Inflated Bid Prices After Tax'!$AB$247:$AI$347,7,FALSE),IF(Q$81="LFO Diesel",VLOOKUP($D101,'Inflated Bid Prices After Tax'!$AB$247:$AI$347,8,FALSE),0)))))))</f>
        <v>0</v>
      </c>
      <c r="R101" s="607">
        <f>IF(Q$81="Hydro",VLOOKUP($D101,'Inflated Bid Prices After Tax'!$AB$352:$AI$452,2,FALSE),IF(Q$81="Solar",VLOOKUP($D101,'Inflated Bid Prices After Tax'!$AB$352:$AI$452,3,FALSE),IF(Q$81="Biomass",VLOOKUP($D101,'Inflated Bid Prices After Tax'!$AB$352:$AI$452,4,FALSE),IF(Q$81="Biodiesel",VLOOKUP($D101,'Inflated Bid Prices After Tax'!$AB$352:$AI$452,5,FALSE),IF(Q$81="LNG",VLOOKUP($D101,'Inflated Bid Prices After Tax'!$AB$352:$AI$452,6,FALSE),IF(Q$81="Bunker",VLOOKUP($D101,'Inflated Bid Prices After Tax'!$AB$352:$AI$452,7,FALSE),IF(Q$81="LFO Diesel",VLOOKUP($D101,'Inflated Bid Prices After Tax'!$AB$352:$AI$452,8,FALSE),0)))))))</f>
        <v>0</v>
      </c>
      <c r="S101" s="607">
        <f>IF($D101=0,0,IF(Q$81="Hydro",HLOOKUP(Q$81,'Inflated Bid Prices After Tax'!$B$455:$I$463,6,FALSE),IF(Q$81="Solar",HLOOKUP(Q$81,'Inflated Bid Prices After Tax'!$B$455:$I$463,6,FALSE),IF(Q$81="Biomass",HLOOKUP(Q$81,'Inflated Bid Prices After Tax'!$B$455:$I$463,6,FALSE),IF(Q$81="Biodiesel",HLOOKUP(Q$81,'Inflated Bid Prices After Tax'!$B$455:$I$463,6,FALSE),IF(Q$81="LNG",HLOOKUP(Q$81,'Inflated Bid Prices After Tax'!$B$455:$I$463,6,FALSE),IF(Q$81="Bunker",HLOOKUP(Q$81,'Inflated Bid Prices After Tax'!$B$455:$I$463,6,FALSE),IF(Q$81="LFO Diesel",HLOOKUP(Q$81,'Inflated Bid Prices After Tax'!$B$455:$I$463,6,FALSE),0))))))))</f>
        <v>0</v>
      </c>
      <c r="T101" s="607">
        <f>IF($D101=0,0,IF(Q$81="Hydro",HLOOKUP(Q$81,'Inflated Bid Prices After Tax'!$B$465:$I$471,4,FALSE),IF(Q$81="Solar",HLOOKUP(Q$81,'Inflated Bid Prices After Tax'!$B$465:$I$471,4,FALSE),IF(Q$81="Biomass",HLOOKUP(Q$81,'Inflated Bid Prices After Tax'!$B$465:$I$471,4,FALSE),IF(Q$81="Biodiesel",HLOOKUP(Q$81,'Inflated Bid Prices After Tax'!$B$465:$I$471,4,FALSE),IF(Q$81="LNG",HLOOKUP(Q$81,'Inflated Bid Prices After Tax'!$B$465:$I$471,4,FALSE),IF(Q$81="Bunker",HLOOKUP(Q$81,'Inflated Bid Prices After Tax'!$B$465:$I$471,4,FALSE),IF(Q$81="LFO Diesel",HLOOKUP(Q$81,'Inflated Bid Prices After Tax'!$B$465:$I$471,4,FALSE),0))))))))</f>
        <v>0</v>
      </c>
      <c r="U101" s="608">
        <f t="shared" si="56"/>
        <v>0</v>
      </c>
      <c r="V101" s="139"/>
      <c r="W101" s="566">
        <f>IF(W$81="Hydro",VLOOKUP($E101,'Inflated Bid Prices After Tax'!$AB$247:$AI$347,2,FALSE),IF(W$81="Solar",VLOOKUP($E101,'Inflated Bid Prices After Tax'!$AB$247:$AI$347,3,FALSE),IF(W$81="Biomass",VLOOKUP($E101,'Inflated Bid Prices After Tax'!$AB$247:$AI$347,4,FALSE),IF(W$81="Biodiesel",VLOOKUP($E101,'Inflated Bid Prices After Tax'!$AB$247:$AI$347,5,FALSE),IF(W$81="LNG",VLOOKUP($E101,'Inflated Bid Prices After Tax'!$AB$247:$AI$347,6,FALSE),IF(W$81="Bunker",VLOOKUP($E101,'Inflated Bid Prices After Tax'!$AB$247:$AI$347,7,FALSE),IF(W$81="LFO Diesel",VLOOKUP($E101,'Inflated Bid Prices After Tax'!$AB$247:$AI$347,8,FALSE),0)))))))</f>
        <v>0</v>
      </c>
      <c r="X101" s="567">
        <f>IF(W$81="Hydro",VLOOKUP($E101,'Inflated Bid Prices After Tax'!$AB$352:$AI$452,2,FALSE),IF(W$81="Solar",VLOOKUP($E101,'Inflated Bid Prices After Tax'!$AB$352:$AI$452,3,FALSE),IF(W$81="Biomass",VLOOKUP($E101,'Inflated Bid Prices After Tax'!$AB$352:$AI$452,4,FALSE),IF(W$81="Biodiesel",VLOOKUP($E101,'Inflated Bid Prices After Tax'!$AB$352:$AI$452,5,FALSE),IF(W$81="LNG",VLOOKUP($E101,'Inflated Bid Prices After Tax'!$AB$352:$AI$452,6,FALSE),IF(W$81="Bunker",VLOOKUP($E101,'Inflated Bid Prices After Tax'!$AB$352:$AI$452,7,FALSE),IF(W$81="LFO Diesel",VLOOKUP($E101,'Inflated Bid Prices After Tax'!$AB$352:$AI$452,8,FALSE),0)))))))</f>
        <v>0</v>
      </c>
      <c r="Y101" s="567">
        <f>IF($E101=0,0,IF(W$81="Hydro",HLOOKUP(W$81,'Inflated Bid Prices After Tax'!$B$455:$I$463,6,FALSE),IF(W$81="Solar",HLOOKUP(W$81,'Inflated Bid Prices After Tax'!$B$455:$I$463,6,FALSE),IF(W$81="Biomass",HLOOKUP(W$81,'Inflated Bid Prices After Tax'!$B$455:$I$463,6,FALSE),IF(W$81="Biodiesel",HLOOKUP(W$81,'Inflated Bid Prices After Tax'!$B$455:$I$463,6,FALSE),IF(W$81="LNG",HLOOKUP(W$81,'Inflated Bid Prices After Tax'!$B$455:$I$463,6,FALSE),IF(W$81="Bunker",HLOOKUP(W$81,'Inflated Bid Prices After Tax'!$B$455:$I$463,6,FALSE),IF(W$81="LFO Diesel",HLOOKUP(W$81,'Inflated Bid Prices After Tax'!$B$455:$I$463,6,FALSE),0))))))))</f>
        <v>0</v>
      </c>
      <c r="Z101" s="567">
        <f>IF($E101=0,0,IF(W$81="Hydro",HLOOKUP(W$81,'Inflated Bid Prices After Tax'!$B$465:$I$471,4,FALSE),IF(W$81="Solar",HLOOKUP(W$81,'Inflated Bid Prices After Tax'!$B$465:$I$471,4,FALSE),IF(W$81="Biomass",HLOOKUP(W$81,'Inflated Bid Prices After Tax'!$B$465:$I$471,4,FALSE),IF(W$81="Biodiesel",HLOOKUP(W$81,'Inflated Bid Prices After Tax'!$B$465:$I$471,4,FALSE),IF(W$81="LNG",HLOOKUP(W$81,'Inflated Bid Prices After Tax'!$B$465:$I$471,4,FALSE),IF(W$81="Bunker",HLOOKUP(W$81,'Inflated Bid Prices After Tax'!$B$465:$I$471,4,FALSE),IF(W$81="LFO Diesel",HLOOKUP(W$81,'Inflated Bid Prices After Tax'!$B$465:$I$471,4,FALSE),0))))))))</f>
        <v>0</v>
      </c>
      <c r="AA101" s="568">
        <f t="shared" si="57"/>
        <v>0</v>
      </c>
      <c r="AB101" s="139"/>
      <c r="AC101" s="642">
        <f>IF(AC$81="Hydro",VLOOKUP($F101,'Inflated Bid Prices After Tax'!$AB$247:$AI$347,2,FALSE),IF(AC$81="Solar",VLOOKUP($F101,'Inflated Bid Prices After Tax'!$AB$247:$AI$347,3,FALSE),IF(AC$81="Biomass",VLOOKUP($F101,'Inflated Bid Prices After Tax'!$AB$247:$AI$347,4,FALSE),IF(AC$81="Biodiesel",VLOOKUP($F101,'Inflated Bid Prices After Tax'!$AB$247:$AI$347,5,FALSE),IF(AC$81="LNG",VLOOKUP($F101,'Inflated Bid Prices After Tax'!$AB$247:$AI$347,6,FALSE),IF(AC$81="Bunker",VLOOKUP($F101,'Inflated Bid Prices After Tax'!$AB$247:$AI$347,7,FALSE),IF(AC$81="LFO Diesel",VLOOKUP($F101,'Inflated Bid Prices After Tax'!$AB$247:$AI$347,8,FALSE),0)))))))</f>
        <v>0</v>
      </c>
      <c r="AD101" s="643">
        <f>IF(AC$81="Hydro",VLOOKUP($F101,'Inflated Bid Prices After Tax'!$AB$352:$AI$452,2,FALSE),IF(AC$81="Solar",VLOOKUP($F101,'Inflated Bid Prices After Tax'!$AB$352:$AI$452,3,FALSE),IF(AC$81="Biomass",VLOOKUP($F101,'Inflated Bid Prices After Tax'!$AB$352:$AI$452,4,FALSE),IF(AC$81="Biodiesel",VLOOKUP($F101,'Inflated Bid Prices After Tax'!$AB$352:$AI$452,5,FALSE),IF(AC$81="LNG",VLOOKUP($F101,'Inflated Bid Prices After Tax'!$AB$352:$AI$452,6,FALSE),IF(AC$81="Bunker",VLOOKUP($F101,'Inflated Bid Prices After Tax'!$AB$352:$AI$452,7,FALSE),IF(AC$81="LFO Diesel",VLOOKUP($F101,'Inflated Bid Prices After Tax'!$AB$352:$AI$452,8,FALSE),0)))))))</f>
        <v>0</v>
      </c>
      <c r="AE101" s="643">
        <f>IF($F101=0,0,IF(AC$81="Hydro",HLOOKUP(AC$81,'Inflated Bid Prices After Tax'!$B$455:$I$463,6,FALSE),IF(AC$81="Solar",HLOOKUP(AC$81,'Inflated Bid Prices After Tax'!$B$455:$I$463,6,FALSE),IF(AC$81="Biomass",HLOOKUP(AC$81,'Inflated Bid Prices After Tax'!$B$455:$I$463,6,FALSE),IF(AC$81="Biodiesel",HLOOKUP(AC$81,'Inflated Bid Prices After Tax'!$B$455:$I$463,6,FALSE),IF(AC$81="LNG",HLOOKUP(AC$81,'Inflated Bid Prices After Tax'!$B$455:$I$463,6,FALSE),IF(AC$81="Bunker",HLOOKUP(AC$81,'Inflated Bid Prices After Tax'!$B$455:$I$463,6,FALSE),IF(AC$81="LFO Diesel",HLOOKUP(AC$81,'Inflated Bid Prices After Tax'!$B$455:$I$463,6,FALSE),0))))))))</f>
        <v>0</v>
      </c>
      <c r="AF101" s="643">
        <f>IF($F101=0,0,IF(AC$81="Hydro",HLOOKUP(AC$81,'Inflated Bid Prices After Tax'!$B$465:$I$471,4,FALSE),IF(AC$81="Solar",HLOOKUP(AC$81,'Inflated Bid Prices After Tax'!$B$465:$I$471,4,FALSE),IF(AC$81="Biomass",HLOOKUP(AC$81,'Inflated Bid Prices After Tax'!$B$465:$I$471,4,FALSE),IF(AC$81="Biodiesel",HLOOKUP(AC$81,'Inflated Bid Prices After Tax'!$B$465:$I$471,4,FALSE),IF(AC$81="LNG",HLOOKUP(AC$81,'Inflated Bid Prices After Tax'!$B$465:$I$471,4,FALSE),IF(AC$81="Bunker",HLOOKUP(AC$81,'Inflated Bid Prices After Tax'!$B$465:$I$471,4,FALSE),IF(AC$81="LFO Diesel",HLOOKUP(AC$81,'Inflated Bid Prices After Tax'!$B$465:$I$471,4,FALSE),0))))))))</f>
        <v>0</v>
      </c>
      <c r="AG101" s="644">
        <f t="shared" si="58"/>
        <v>0</v>
      </c>
      <c r="AH101" s="139"/>
      <c r="AI101" s="590">
        <f>IF(AI$81="Hydro",VLOOKUP($G101,'Inflated Bid Prices After Tax'!$AB$247:$AI$347,2,FALSE),IF(AI$81="Solar",VLOOKUP($G101,'Inflated Bid Prices After Tax'!$AB$247:$AI$347,3,FALSE),IF(AI$81="Biomass",VLOOKUP($G101,'Inflated Bid Prices After Tax'!$AB$247:$AI$347,4,FALSE),IF(AI$81="Biodiesel",VLOOKUP($G101,'Inflated Bid Prices After Tax'!$AB$247:$AI$347,5,FALSE),IF(AI$81="LNG",VLOOKUP($G101,'Inflated Bid Prices After Tax'!$AB$247:$AI$347,6,FALSE),IF(AI$81="Bunker",VLOOKUP($G101,'Inflated Bid Prices After Tax'!$AB$247:$AI$347,7,FALSE),IF(AI$81="LFO Diesel",VLOOKUP($G101,'Inflated Bid Prices After Tax'!$AB$247:$AI$347,8,FALSE),0)))))))</f>
        <v>0</v>
      </c>
      <c r="AJ101" s="591">
        <f>IF(AI$81="Hydro",VLOOKUP($G101,'Inflated Bid Prices After Tax'!$AB$352:$AI$452,2,FALSE),IF(AI$81="Solar",VLOOKUP($G101,'Inflated Bid Prices After Tax'!$AB$352:$AI$452,3,FALSE),IF(AI$81="Biomass",VLOOKUP($G101,'Inflated Bid Prices After Tax'!$AB$352:$AI$452,4,FALSE),IF(AI$81="Biodiesel",VLOOKUP($G101,'Inflated Bid Prices After Tax'!$AB$352:$AI$452,5,FALSE),IF(AI$81="LNG",VLOOKUP($G101,'Inflated Bid Prices After Tax'!$AB$352:$AI$452,6,FALSE),IF(AI$81="Bunker",VLOOKUP($G101,'Inflated Bid Prices After Tax'!$AB$352:$AI$452,7,FALSE),IF(AI$81="LFO Diesel",VLOOKUP($G101,'Inflated Bid Prices After Tax'!$AB$352:$AI$452,8,FALSE),0)))))))</f>
        <v>0</v>
      </c>
      <c r="AK101" s="591">
        <f>IF($G101=0,0,IF(AI$81="Hydro",HLOOKUP(AI$81,'Inflated Bid Prices After Tax'!$B$455:$I$463,6,FALSE),IF(AI$81="Solar",HLOOKUP(AI$81,'Inflated Bid Prices After Tax'!$B$455:$I$463,6,FALSE),IF(AI$81="Biomass",HLOOKUP(AI$81,'Inflated Bid Prices After Tax'!$B$455:$I$463,6,FALSE),IF(AI$81="Biodiesel",HLOOKUP(AI$81,'Inflated Bid Prices After Tax'!$B$455:$I$463,6,FALSE),IF(AI$81="LNG",HLOOKUP(AI$81,'Inflated Bid Prices After Tax'!$B$455:$I$463,6,FALSE),IF(AI$81="Bunker",HLOOKUP(AI$81,'Inflated Bid Prices After Tax'!$B$455:$I$463,6,FALSE),IF(AI$81="LFO Diesel",HLOOKUP(AI$81,'Inflated Bid Prices After Tax'!$B$455:$I$463,6,FALSE),0))))))))</f>
        <v>0</v>
      </c>
      <c r="AL101" s="591">
        <f>IF($G101=0,0,IF(AI$81="Hydro",HLOOKUP(AI$81,'Inflated Bid Prices After Tax'!$B$465:$I$471,4,FALSE),IF(AI$81="Solar",HLOOKUP(AI$81,'Inflated Bid Prices After Tax'!$B$465:$I$471,4,FALSE),IF(AI$81="Biomass",HLOOKUP(AI$81,'Inflated Bid Prices After Tax'!$B$465:$I$471,4,FALSE),IF(AI$81="Biodiesel",HLOOKUP(AI$81,'Inflated Bid Prices After Tax'!$B$465:$I$471,4,FALSE),IF(AI$81="LNG",HLOOKUP(AI$81,'Inflated Bid Prices After Tax'!$B$465:$I$471,4,FALSE),IF(AI$81="Bunker",HLOOKUP(AI$81,'Inflated Bid Prices After Tax'!$B$465:$I$471,4,FALSE),IF(AI$81="LFO Diesel",HLOOKUP(AI$81,'Inflated Bid Prices After Tax'!$B$465:$I$471,4,FALSE),0))))))))</f>
        <v>0</v>
      </c>
      <c r="AM101" s="592">
        <f t="shared" si="59"/>
        <v>0</v>
      </c>
      <c r="AN101" s="139"/>
      <c r="AO101" s="598">
        <f>IF(AO$81="Hydro",VLOOKUP($H101,'Inflated Bid Prices After Tax'!$AB$247:$AI$347,2,FALSE),IF(AO$81="Solar",VLOOKUP($H101,'Inflated Bid Prices After Tax'!$AB$247:$AI$347,3,FALSE),IF(AO$81="Biomass",VLOOKUP($H101,'Inflated Bid Prices After Tax'!$AB$247:$AI$347,4,FALSE),IF(AO$81="Biodiesel",VLOOKUP($H101,'Inflated Bid Prices After Tax'!$AB$247:$AI$347,5,FALSE),IF(AO$81="LNG",VLOOKUP($H101,'Inflated Bid Prices After Tax'!$AB$247:$AI$347,6,FALSE),IF(AO$81="Bunker",VLOOKUP($H101,'Inflated Bid Prices After Tax'!$AB$247:$AI$347,7,FALSE),IF(AO$81="LFO Diesel",VLOOKUP($H101,'Inflated Bid Prices After Tax'!$AB$247:$AI$347,8,FALSE),0)))))))</f>
        <v>0</v>
      </c>
      <c r="AP101" s="309">
        <f>IF(AO$81="Hydro",VLOOKUP($H101,'Inflated Bid Prices After Tax'!$AB$352:$AI$452,2,FALSE),IF(AO$81="Solar",VLOOKUP($H101,'Inflated Bid Prices After Tax'!$AB$352:$AI$452,3,FALSE),IF(AO$81="Biomass",VLOOKUP($H101,'Inflated Bid Prices After Tax'!$AB$352:$AI$452,4,FALSE),IF(AO$81="Biodiesel",VLOOKUP($H101,'Inflated Bid Prices After Tax'!$AB$352:$AI$452,5,FALSE),IF(AO$81="LNG",VLOOKUP($H101,'Inflated Bid Prices After Tax'!$AB$352:$AI$452,6,FALSE),IF(AO$81="Bunker",VLOOKUP($H101,'Inflated Bid Prices After Tax'!$AB$352:$AI$452,7,FALSE),IF(AO$81="LFO Diesel",VLOOKUP($H101,'Inflated Bid Prices After Tax'!$AB$352:$AI$452,8,FALSE),0)))))))</f>
        <v>0</v>
      </c>
      <c r="AQ101" s="309">
        <f>IF($H101=0,0,IF(AO$81="Hydro",HLOOKUP(AO$81,'Inflated Bid Prices After Tax'!$B$455:$I$463,6,FALSE),IF(AO$81="Solar",HLOOKUP(AO$81,'Inflated Bid Prices After Tax'!$B$455:$I$463,6,FALSE),IF(AO$81="Biomass",HLOOKUP(AO$81,'Inflated Bid Prices After Tax'!$B$455:$I$463,6,FALSE),IF(AO$81="Biodiesel",HLOOKUP(AO$81,'Inflated Bid Prices After Tax'!$B$455:$I$463,6,FALSE),IF(AO$81="LNG",HLOOKUP(AO$81,'Inflated Bid Prices After Tax'!$B$455:$I$463,6,FALSE),IF(AO$81="Bunker",HLOOKUP(AO$81,'Inflated Bid Prices After Tax'!$B$455:$I$463,6,FALSE),IF(AO$81="LFO Diesel",HLOOKUP(AO$81,'Inflated Bid Prices After Tax'!$B$455:$I$463,6,FALSE),0))))))))</f>
        <v>0</v>
      </c>
      <c r="AR101" s="309">
        <f>IF($H101=0,0,IF(AO$81="Hydro",HLOOKUP(AO$81,'Inflated Bid Prices After Tax'!$B$465:$I$471,4,FALSE),IF(AO$81="Solar",HLOOKUP(AO$81,'Inflated Bid Prices After Tax'!$B$465:$I$471,4,FALSE),IF(AO$81="Biomass",HLOOKUP(AO$81,'Inflated Bid Prices After Tax'!$B$465:$I$471,4,FALSE),IF(AO$81="Biodiesel",HLOOKUP(AO$81,'Inflated Bid Prices After Tax'!$B$465:$I$471,4,FALSE),IF(AO$81="LNG",HLOOKUP(AO$81,'Inflated Bid Prices After Tax'!$B$465:$I$471,4,FALSE),IF(AO$81="Bunker",HLOOKUP(AO$81,'Inflated Bid Prices After Tax'!$B$465:$I$471,4,FALSE),IF(AO$81="LFO Diesel",HLOOKUP(AO$81,'Inflated Bid Prices After Tax'!$B$465:$I$471,4,FALSE),0))))))))</f>
        <v>0</v>
      </c>
      <c r="AS101" s="298">
        <f t="shared" si="60"/>
        <v>0</v>
      </c>
      <c r="AT101" s="139"/>
      <c r="AU101" s="606">
        <f>IF(AU$81="Hydro",VLOOKUP($I101,'Inflated Bid Prices After Tax'!$AB$247:$AI$347,2,FALSE),IF(AU$81="Solar",VLOOKUP($I101,'Inflated Bid Prices After Tax'!$AB$247:$AI$347,3,FALSE),IF(AU$81="Biomass",VLOOKUP($I101,'Inflated Bid Prices After Tax'!$AB$247:$AI$347,4,FALSE),IF(AU$81="Biodiesel",VLOOKUP($I101,'Inflated Bid Prices After Tax'!$AB$247:$AI$347,5,FALSE),IF(AU$81="LNG",VLOOKUP($I101,'Inflated Bid Prices After Tax'!$AB$247:$AI$347,6,FALSE),IF(AU$81="Bunker",VLOOKUP($I101,'Inflated Bid Prices After Tax'!$AB$247:$AI$347,7,FALSE),IF(AU$81="LFO Diesel",VLOOKUP($I101,'Inflated Bid Prices After Tax'!$AB$247:$AI$347,8,FALSE),0)))))))</f>
        <v>0</v>
      </c>
      <c r="AV101" s="607">
        <f>IF(AU$81="Hydro",VLOOKUP($I101,'Inflated Bid Prices After Tax'!$AB$352:$AI$452,2,FALSE),IF(AU$81="Solar",VLOOKUP($I101,'Inflated Bid Prices After Tax'!$AB$352:$AI$452,3,FALSE),IF(AU$81="Biomass",VLOOKUP($I101,'Inflated Bid Prices After Tax'!$AB$352:$AI$452,4,FALSE),IF(AU$81="Biodiesel",VLOOKUP($I101,'Inflated Bid Prices After Tax'!$AB$352:$AI$452,5,FALSE),IF(AU$81="LNG",VLOOKUP($I101,'Inflated Bid Prices After Tax'!$AB$352:$AI$452,6,FALSE),IF(AU$81="Bunker",VLOOKUP($I101,'Inflated Bid Prices After Tax'!$AB$352:$AI$452,7,FALSE),IF(AU$81="LFO Diesel",VLOOKUP($I101,'Inflated Bid Prices After Tax'!$AB$352:$AI$452,8,FALSE),0)))))))</f>
        <v>0</v>
      </c>
      <c r="AW101" s="607">
        <f>IF($I101=0,0,IF(AU$81="Hydro",HLOOKUP(AU$81,'Inflated Bid Prices After Tax'!$B$455:$I$463,6,FALSE),IF(AU$81="Solar",HLOOKUP(AU$81,'Inflated Bid Prices After Tax'!$B$455:$I$463,6,FALSE),IF(AU$81="Biomass",HLOOKUP(AU$81,'Inflated Bid Prices After Tax'!$B$455:$I$463,6,FALSE),IF(AU$81="Biodiesel",HLOOKUP(AU$81,'Inflated Bid Prices After Tax'!$B$455:$I$463,6,FALSE),IF(AU$81="LNG",HLOOKUP(AU$81,'Inflated Bid Prices After Tax'!$B$455:$I$463,6,FALSE),IF(AU$81="Bunker",HLOOKUP(AU$81,'Inflated Bid Prices After Tax'!$B$455:$I$463,6,FALSE),IF(AU$81="LFO Diesel",HLOOKUP(AU$81,'Inflated Bid Prices After Tax'!$B$455:$I$463,6,FALSE),0))))))))</f>
        <v>0</v>
      </c>
      <c r="AX101" s="607">
        <f>IF($I101=0,0,IF(AU$81="Hydro",HLOOKUP(AU$81,'Inflated Bid Prices After Tax'!$B$465:$I$471,4,FALSE),IF(AU$81="Solar",HLOOKUP(AU$81,'Inflated Bid Prices After Tax'!$B$465:$I$471,4,FALSE),IF(AU$81="Biomass",HLOOKUP(AU$81,'Inflated Bid Prices After Tax'!$B$465:$I$471,4,FALSE),IF(AU$81="Biodiesel",HLOOKUP(AU$81,'Inflated Bid Prices After Tax'!$B$465:$I$471,4,FALSE),IF(AU$81="LNG",HLOOKUP(AU$81,'Inflated Bid Prices After Tax'!$B$465:$I$471,4,FALSE),IF(AU$81="Bunker",HLOOKUP(AU$81,'Inflated Bid Prices After Tax'!$B$465:$I$471,4,FALSE),IF(AU$81="LFO Diesel",HLOOKUP(AU$81,'Inflated Bid Prices After Tax'!$B$465:$I$471,4,FALSE),0))))))))</f>
        <v>0</v>
      </c>
      <c r="AY101" s="608">
        <f t="shared" si="61"/>
        <v>0</v>
      </c>
      <c r="AZ101" s="139"/>
      <c r="BA101" s="106"/>
      <c r="BB101" s="648" t="s">
        <v>40</v>
      </c>
      <c r="BC101" s="657">
        <f>IF(C101=0,O101,O101*'Available Energy and Dispatch'!N125*1000)</f>
        <v>0</v>
      </c>
      <c r="BD101" s="657">
        <f>IF(D101=0,U101,U101*'Available Energy and Dispatch'!O125*1000)</f>
        <v>0</v>
      </c>
      <c r="BE101" s="657">
        <f>IF(E101=0,AA101,AA101*'Available Energy and Dispatch'!P125*1000)</f>
        <v>0</v>
      </c>
      <c r="BF101" s="657">
        <f>IF(F101=0,AG101,AG101*'Available Energy and Dispatch'!Q125*1000)</f>
        <v>0</v>
      </c>
      <c r="BG101" s="657">
        <f>IF(G101=0,AM101,AM101*'Available Energy and Dispatch'!R125*1000)</f>
        <v>0</v>
      </c>
      <c r="BH101" s="657">
        <f>IF(H101=0,AS101,AS101*'Available Energy and Dispatch'!S125*1000)</f>
        <v>0</v>
      </c>
      <c r="BI101" s="657">
        <f>IF(I101=0,AY101,AY101*'Available Energy and Dispatch'!T125*1000)</f>
        <v>0</v>
      </c>
      <c r="BJ101" s="663">
        <f t="shared" si="62"/>
        <v>0</v>
      </c>
      <c r="BK101" s="655"/>
    </row>
    <row r="102" spans="2:63" x14ac:dyDescent="0.25">
      <c r="B102" s="530" t="s">
        <v>41</v>
      </c>
      <c r="C102" s="523">
        <f>ROUND(IFERROR(('Available Energy and Dispatch'!N126/((IF(C$82="Solar",(SUMIFS('Dependable Capacity'!$F$64:$F$69,'Dependable Capacity'!$C$64:$C$69,$B$98)*'Available Energy and Dispatch'!$C126),HLOOKUP(C$82,'Dependable Capacity'!$I$58:$P$64,4,FALSE)*'Available Energy and Dispatch'!$C126))))/C$83,0),2)</f>
        <v>0</v>
      </c>
      <c r="D102" s="523">
        <f>ROUND(IFERROR(('Available Energy and Dispatch'!O126/((IF(D$82="Solar",(SUMIFS('Dependable Capacity'!$F$64:$F$69,'Dependable Capacity'!$C$64:$C$69,$B$98)*'Available Energy and Dispatch'!$C126),HLOOKUP(D$82,'Dependable Capacity'!$I$58:$P$64,4,FALSE)*'Available Energy and Dispatch'!$C126))))/D$83,0),2)</f>
        <v>0</v>
      </c>
      <c r="E102" s="523">
        <f>ROUND(IFERROR(('Available Energy and Dispatch'!P126/((IF(E$82="Solar",(SUMIFS('Dependable Capacity'!$F$64:$F$69,'Dependable Capacity'!$C$64:$C$69,$B$98)*'Available Energy and Dispatch'!$C126),HLOOKUP(E$82,'Dependable Capacity'!$I$58:$P$64,4,FALSE)*'Available Energy and Dispatch'!$C126))))/E$83,0),2)</f>
        <v>0</v>
      </c>
      <c r="F102" s="523">
        <f>ROUND(IFERROR(('Available Energy and Dispatch'!Q126/((IF(F$82="Solar",(SUMIFS('Dependable Capacity'!$F$64:$F$69,'Dependable Capacity'!$C$64:$C$69,$B$98)*'Available Energy and Dispatch'!$C126),HLOOKUP(F$82,'Dependable Capacity'!$I$58:$P$64,4,FALSE)*'Available Energy and Dispatch'!$C126))))/F$83,0),2)</f>
        <v>0</v>
      </c>
      <c r="G102" s="523">
        <f>ROUND(IFERROR(('Available Energy and Dispatch'!R126/((IF(G$82="Solar",(SUMIFS('Dependable Capacity'!$F$64:$F$69,'Dependable Capacity'!$C$64:$C$69,$B$98)*'Available Energy and Dispatch'!$C126),HLOOKUP(G$82,'Dependable Capacity'!$I$58:$P$64,4,FALSE)*'Available Energy and Dispatch'!$C126))))/G$83,0),2)</f>
        <v>0</v>
      </c>
      <c r="H102" s="523">
        <f>ROUND(IFERROR(('Available Energy and Dispatch'!S126/((IF(H$82="Solar",(SUMIFS('Dependable Capacity'!$F$64:$F$69,'Dependable Capacity'!$C$64:$C$69,$B$98)*'Available Energy and Dispatch'!$C126),HLOOKUP(H$82,'Dependable Capacity'!$I$58:$P$64,4,FALSE)*'Available Energy and Dispatch'!$C126))))/H$83,0),2)</f>
        <v>0</v>
      </c>
      <c r="I102" s="524">
        <f>ROUND(IFERROR(('Available Energy and Dispatch'!T126/((IF(I$82="Solar",(SUMIFS('Dependable Capacity'!$F$64:$F$69,'Dependable Capacity'!$C$64:$C$69,$B$98)*'Available Energy and Dispatch'!$C126),HLOOKUP(I$82,'Dependable Capacity'!$I$58:$P$64,4,FALSE)*'Available Energy and Dispatch'!$C126))))/I$83,0),2)</f>
        <v>0</v>
      </c>
      <c r="J102" s="106"/>
      <c r="K102" s="542">
        <f>IF(K$81="Hydro",VLOOKUP($C102,'Inflated Bid Prices After Tax'!$AB$247:$AI$347,2,FALSE),IF(K$81="Solar",VLOOKUP($C102,'Inflated Bid Prices After Tax'!$AB$247:$AI$347,3,FALSE),IF(K$81="Biomass",VLOOKUP($C102,'Inflated Bid Prices After Tax'!$AB$247:$AI$347,4,FALSE),IF(K$81="Biodiesel",VLOOKUP($C102,'Inflated Bid Prices After Tax'!$AB$247:$AI$347,5,FALSE),IF(K$81="LNG",VLOOKUP($C102,'Inflated Bid Prices After Tax'!$AB$247:$AI$347,6,FALSE),IF(K$81="Bunker",VLOOKUP($C102,'Inflated Bid Prices After Tax'!$AB$247:$AI$347,7,FALSE),IF(K$81="LFO Diesel",VLOOKUP($C102,'Inflated Bid Prices After Tax'!$AB$247:$AI$347,8,FALSE),0)))))))</f>
        <v>0</v>
      </c>
      <c r="L102" s="543">
        <f>IF(K$81="Hydro",VLOOKUP($C102,'Inflated Bid Prices After Tax'!$AB$352:$AI$452,2,FALSE),IF(K$81="Solar",VLOOKUP($C102,'Inflated Bid Prices After Tax'!$AB$352:$AI$452,3,FALSE),IF(K$81="Biomass",VLOOKUP($C102,'Inflated Bid Prices After Tax'!$AB$352:$AI$452,4,FALSE),IF(K$81="Biodiesel",VLOOKUP($C102,'Inflated Bid Prices After Tax'!$AB$352:$AI$452,5,FALSE),IF(K$81="LNG",VLOOKUP($C102,'Inflated Bid Prices After Tax'!$AB$352:$AI$452,6,FALSE),IF(K$81="Bunker",VLOOKUP($C102,'Inflated Bid Prices After Tax'!$AB$352:$AI$452,7,FALSE),IF(K$81="LFO Diesel",VLOOKUP($C102,'Inflated Bid Prices After Tax'!$AB$352:$AI$452,8,FALSE),0)))))))</f>
        <v>0</v>
      </c>
      <c r="M102" s="543">
        <f>IF($C102=0,0,IF(K$81="Hydro",HLOOKUP(K$81,'Inflated Bid Prices After Tax'!$B$455:$I$463,6,FALSE),IF(K$81="Solar",HLOOKUP(K$81,'Inflated Bid Prices After Tax'!$B$455:$I$463,6,FALSE),IF(K$81="Biomass",HLOOKUP(K$81,'Inflated Bid Prices After Tax'!$B$455:$I$463,6,FALSE),IF(K$81="Biodiesel",HLOOKUP(K$81,'Inflated Bid Prices After Tax'!$B$455:$I$463,6,FALSE),IF(K$81="LNG",HLOOKUP(K$81,'Inflated Bid Prices After Tax'!$B$455:$I$463,6,FALSE),IF(K$81="Bunker",HLOOKUP(K$81,'Inflated Bid Prices After Tax'!$B$455:$I$463,6,FALSE),IF(K$81="LFO Diesel",HLOOKUP(K$81,'Inflated Bid Prices After Tax'!$B$455:$I$463,6,FALSE),0))))))))</f>
        <v>0</v>
      </c>
      <c r="N102" s="543">
        <f>IF($C102=0,0,IF(K$81="Hydro",HLOOKUP(K$81,'Inflated Bid Prices After Tax'!$B$465:$I$471,4,FALSE),IF(K$81="Solar",HLOOKUP(K$81,'Inflated Bid Prices After Tax'!$B$465:$I$471,4,FALSE),IF(K$81="Biomass",HLOOKUP(K$81,'Inflated Bid Prices After Tax'!$B$465:$I$471,4,FALSE),IF(K$81="Biodiesel",HLOOKUP(K$81,'Inflated Bid Prices After Tax'!$B$465:$I$471,4,FALSE),IF(K$81="LNG",HLOOKUP(K$81,'Inflated Bid Prices After Tax'!$B$465:$I$471,4,FALSE),IF(K$81="Bunker",HLOOKUP(K$81,'Inflated Bid Prices After Tax'!$B$465:$I$471,4,FALSE),IF(K$81="LFO Diesel",HLOOKUP(K$81,'Inflated Bid Prices After Tax'!$B$465:$I$471,4,FALSE),0))))))))</f>
        <v>0</v>
      </c>
      <c r="O102" s="544">
        <f t="shared" si="55"/>
        <v>0</v>
      </c>
      <c r="P102" s="139"/>
      <c r="Q102" s="606">
        <f>IF(Q$81="Hydro",VLOOKUP($D102,'Inflated Bid Prices After Tax'!$AB$247:$AI$347,2,FALSE),IF(Q$81="Solar",VLOOKUP($D102,'Inflated Bid Prices After Tax'!$AB$247:$AI$347,3,FALSE),IF(Q$81="Biomass",VLOOKUP($D102,'Inflated Bid Prices After Tax'!$AB$247:$AI$347,4,FALSE),IF(Q$81="Biodiesel",VLOOKUP($D102,'Inflated Bid Prices After Tax'!$AB$247:$AI$347,5,FALSE),IF(Q$81="LNG",VLOOKUP($D102,'Inflated Bid Prices After Tax'!$AB$247:$AI$347,6,FALSE),IF(Q$81="Bunker",VLOOKUP($D102,'Inflated Bid Prices After Tax'!$AB$247:$AI$347,7,FALSE),IF(Q$81="LFO Diesel",VLOOKUP($D102,'Inflated Bid Prices After Tax'!$AB$247:$AI$347,8,FALSE),0)))))))</f>
        <v>0</v>
      </c>
      <c r="R102" s="607">
        <f>IF(Q$81="Hydro",VLOOKUP($D102,'Inflated Bid Prices After Tax'!$AB$352:$AI$452,2,FALSE),IF(Q$81="Solar",VLOOKUP($D102,'Inflated Bid Prices After Tax'!$AB$352:$AI$452,3,FALSE),IF(Q$81="Biomass",VLOOKUP($D102,'Inflated Bid Prices After Tax'!$AB$352:$AI$452,4,FALSE),IF(Q$81="Biodiesel",VLOOKUP($D102,'Inflated Bid Prices After Tax'!$AB$352:$AI$452,5,FALSE),IF(Q$81="LNG",VLOOKUP($D102,'Inflated Bid Prices After Tax'!$AB$352:$AI$452,6,FALSE),IF(Q$81="Bunker",VLOOKUP($D102,'Inflated Bid Prices After Tax'!$AB$352:$AI$452,7,FALSE),IF(Q$81="LFO Diesel",VLOOKUP($D102,'Inflated Bid Prices After Tax'!$AB$352:$AI$452,8,FALSE),0)))))))</f>
        <v>0</v>
      </c>
      <c r="S102" s="607">
        <f>IF($D102=0,0,IF(Q$81="Hydro",HLOOKUP(Q$81,'Inflated Bid Prices After Tax'!$B$455:$I$463,6,FALSE),IF(Q$81="Solar",HLOOKUP(Q$81,'Inflated Bid Prices After Tax'!$B$455:$I$463,6,FALSE),IF(Q$81="Biomass",HLOOKUP(Q$81,'Inflated Bid Prices After Tax'!$B$455:$I$463,6,FALSE),IF(Q$81="Biodiesel",HLOOKUP(Q$81,'Inflated Bid Prices After Tax'!$B$455:$I$463,6,FALSE),IF(Q$81="LNG",HLOOKUP(Q$81,'Inflated Bid Prices After Tax'!$B$455:$I$463,6,FALSE),IF(Q$81="Bunker",HLOOKUP(Q$81,'Inflated Bid Prices After Tax'!$B$455:$I$463,6,FALSE),IF(Q$81="LFO Diesel",HLOOKUP(Q$81,'Inflated Bid Prices After Tax'!$B$455:$I$463,6,FALSE),0))))))))</f>
        <v>0</v>
      </c>
      <c r="T102" s="607">
        <f>IF($D102=0,0,IF(Q$81="Hydro",HLOOKUP(Q$81,'Inflated Bid Prices After Tax'!$B$465:$I$471,4,FALSE),IF(Q$81="Solar",HLOOKUP(Q$81,'Inflated Bid Prices After Tax'!$B$465:$I$471,4,FALSE),IF(Q$81="Biomass",HLOOKUP(Q$81,'Inflated Bid Prices After Tax'!$B$465:$I$471,4,FALSE),IF(Q$81="Biodiesel",HLOOKUP(Q$81,'Inflated Bid Prices After Tax'!$B$465:$I$471,4,FALSE),IF(Q$81="LNG",HLOOKUP(Q$81,'Inflated Bid Prices After Tax'!$B$465:$I$471,4,FALSE),IF(Q$81="Bunker",HLOOKUP(Q$81,'Inflated Bid Prices After Tax'!$B$465:$I$471,4,FALSE),IF(Q$81="LFO Diesel",HLOOKUP(Q$81,'Inflated Bid Prices After Tax'!$B$465:$I$471,4,FALSE),0))))))))</f>
        <v>0</v>
      </c>
      <c r="U102" s="608">
        <f t="shared" si="56"/>
        <v>0</v>
      </c>
      <c r="V102" s="139"/>
      <c r="W102" s="566">
        <f>IF(W$81="Hydro",VLOOKUP($E102,'Inflated Bid Prices After Tax'!$AB$247:$AI$347,2,FALSE),IF(W$81="Solar",VLOOKUP($E102,'Inflated Bid Prices After Tax'!$AB$247:$AI$347,3,FALSE),IF(W$81="Biomass",VLOOKUP($E102,'Inflated Bid Prices After Tax'!$AB$247:$AI$347,4,FALSE),IF(W$81="Biodiesel",VLOOKUP($E102,'Inflated Bid Prices After Tax'!$AB$247:$AI$347,5,FALSE),IF(W$81="LNG",VLOOKUP($E102,'Inflated Bid Prices After Tax'!$AB$247:$AI$347,6,FALSE),IF(W$81="Bunker",VLOOKUP($E102,'Inflated Bid Prices After Tax'!$AB$247:$AI$347,7,FALSE),IF(W$81="LFO Diesel",VLOOKUP($E102,'Inflated Bid Prices After Tax'!$AB$247:$AI$347,8,FALSE),0)))))))</f>
        <v>0</v>
      </c>
      <c r="X102" s="567">
        <f>IF(W$81="Hydro",VLOOKUP($E102,'Inflated Bid Prices After Tax'!$AB$352:$AI$452,2,FALSE),IF(W$81="Solar",VLOOKUP($E102,'Inflated Bid Prices After Tax'!$AB$352:$AI$452,3,FALSE),IF(W$81="Biomass",VLOOKUP($E102,'Inflated Bid Prices After Tax'!$AB$352:$AI$452,4,FALSE),IF(W$81="Biodiesel",VLOOKUP($E102,'Inflated Bid Prices After Tax'!$AB$352:$AI$452,5,FALSE),IF(W$81="LNG",VLOOKUP($E102,'Inflated Bid Prices After Tax'!$AB$352:$AI$452,6,FALSE),IF(W$81="Bunker",VLOOKUP($E102,'Inflated Bid Prices After Tax'!$AB$352:$AI$452,7,FALSE),IF(W$81="LFO Diesel",VLOOKUP($E102,'Inflated Bid Prices After Tax'!$AB$352:$AI$452,8,FALSE),0)))))))</f>
        <v>0</v>
      </c>
      <c r="Y102" s="567">
        <f>IF($E102=0,0,IF(W$81="Hydro",HLOOKUP(W$81,'Inflated Bid Prices After Tax'!$B$455:$I$463,6,FALSE),IF(W$81="Solar",HLOOKUP(W$81,'Inflated Bid Prices After Tax'!$B$455:$I$463,6,FALSE),IF(W$81="Biomass",HLOOKUP(W$81,'Inflated Bid Prices After Tax'!$B$455:$I$463,6,FALSE),IF(W$81="Biodiesel",HLOOKUP(W$81,'Inflated Bid Prices After Tax'!$B$455:$I$463,6,FALSE),IF(W$81="LNG",HLOOKUP(W$81,'Inflated Bid Prices After Tax'!$B$455:$I$463,6,FALSE),IF(W$81="Bunker",HLOOKUP(W$81,'Inflated Bid Prices After Tax'!$B$455:$I$463,6,FALSE),IF(W$81="LFO Diesel",HLOOKUP(W$81,'Inflated Bid Prices After Tax'!$B$455:$I$463,6,FALSE),0))))))))</f>
        <v>0</v>
      </c>
      <c r="Z102" s="567">
        <f>IF($E102=0,0,IF(W$81="Hydro",HLOOKUP(W$81,'Inflated Bid Prices After Tax'!$B$465:$I$471,4,FALSE),IF(W$81="Solar",HLOOKUP(W$81,'Inflated Bid Prices After Tax'!$B$465:$I$471,4,FALSE),IF(W$81="Biomass",HLOOKUP(W$81,'Inflated Bid Prices After Tax'!$B$465:$I$471,4,FALSE),IF(W$81="Biodiesel",HLOOKUP(W$81,'Inflated Bid Prices After Tax'!$B$465:$I$471,4,FALSE),IF(W$81="LNG",HLOOKUP(W$81,'Inflated Bid Prices After Tax'!$B$465:$I$471,4,FALSE),IF(W$81="Bunker",HLOOKUP(W$81,'Inflated Bid Prices After Tax'!$B$465:$I$471,4,FALSE),IF(W$81="LFO Diesel",HLOOKUP(W$81,'Inflated Bid Prices After Tax'!$B$465:$I$471,4,FALSE),0))))))))</f>
        <v>0</v>
      </c>
      <c r="AA102" s="568">
        <f t="shared" si="57"/>
        <v>0</v>
      </c>
      <c r="AB102" s="139"/>
      <c r="AC102" s="642">
        <f>IF(AC$81="Hydro",VLOOKUP($F102,'Inflated Bid Prices After Tax'!$AB$247:$AI$347,2,FALSE),IF(AC$81="Solar",VLOOKUP($F102,'Inflated Bid Prices After Tax'!$AB$247:$AI$347,3,FALSE),IF(AC$81="Biomass",VLOOKUP($F102,'Inflated Bid Prices After Tax'!$AB$247:$AI$347,4,FALSE),IF(AC$81="Biodiesel",VLOOKUP($F102,'Inflated Bid Prices After Tax'!$AB$247:$AI$347,5,FALSE),IF(AC$81="LNG",VLOOKUP($F102,'Inflated Bid Prices After Tax'!$AB$247:$AI$347,6,FALSE),IF(AC$81="Bunker",VLOOKUP($F102,'Inflated Bid Prices After Tax'!$AB$247:$AI$347,7,FALSE),IF(AC$81="LFO Diesel",VLOOKUP($F102,'Inflated Bid Prices After Tax'!$AB$247:$AI$347,8,FALSE),0)))))))</f>
        <v>0</v>
      </c>
      <c r="AD102" s="643">
        <f>IF(AC$81="Hydro",VLOOKUP($F102,'Inflated Bid Prices After Tax'!$AB$352:$AI$452,2,FALSE),IF(AC$81="Solar",VLOOKUP($F102,'Inflated Bid Prices After Tax'!$AB$352:$AI$452,3,FALSE),IF(AC$81="Biomass",VLOOKUP($F102,'Inflated Bid Prices After Tax'!$AB$352:$AI$452,4,FALSE),IF(AC$81="Biodiesel",VLOOKUP($F102,'Inflated Bid Prices After Tax'!$AB$352:$AI$452,5,FALSE),IF(AC$81="LNG",VLOOKUP($F102,'Inflated Bid Prices After Tax'!$AB$352:$AI$452,6,FALSE),IF(AC$81="Bunker",VLOOKUP($F102,'Inflated Bid Prices After Tax'!$AB$352:$AI$452,7,FALSE),IF(AC$81="LFO Diesel",VLOOKUP($F102,'Inflated Bid Prices After Tax'!$AB$352:$AI$452,8,FALSE),0)))))))</f>
        <v>0</v>
      </c>
      <c r="AE102" s="643">
        <f>IF($F102=0,0,IF(AC$81="Hydro",HLOOKUP(AC$81,'Inflated Bid Prices After Tax'!$B$455:$I$463,6,FALSE),IF(AC$81="Solar",HLOOKUP(AC$81,'Inflated Bid Prices After Tax'!$B$455:$I$463,6,FALSE),IF(AC$81="Biomass",HLOOKUP(AC$81,'Inflated Bid Prices After Tax'!$B$455:$I$463,6,FALSE),IF(AC$81="Biodiesel",HLOOKUP(AC$81,'Inflated Bid Prices After Tax'!$B$455:$I$463,6,FALSE),IF(AC$81="LNG",HLOOKUP(AC$81,'Inflated Bid Prices After Tax'!$B$455:$I$463,6,FALSE),IF(AC$81="Bunker",HLOOKUP(AC$81,'Inflated Bid Prices After Tax'!$B$455:$I$463,6,FALSE),IF(AC$81="LFO Diesel",HLOOKUP(AC$81,'Inflated Bid Prices After Tax'!$B$455:$I$463,6,FALSE),0))))))))</f>
        <v>0</v>
      </c>
      <c r="AF102" s="643">
        <f>IF($F102=0,0,IF(AC$81="Hydro",HLOOKUP(AC$81,'Inflated Bid Prices After Tax'!$B$465:$I$471,4,FALSE),IF(AC$81="Solar",HLOOKUP(AC$81,'Inflated Bid Prices After Tax'!$B$465:$I$471,4,FALSE),IF(AC$81="Biomass",HLOOKUP(AC$81,'Inflated Bid Prices After Tax'!$B$465:$I$471,4,FALSE),IF(AC$81="Biodiesel",HLOOKUP(AC$81,'Inflated Bid Prices After Tax'!$B$465:$I$471,4,FALSE),IF(AC$81="LNG",HLOOKUP(AC$81,'Inflated Bid Prices After Tax'!$B$465:$I$471,4,FALSE),IF(AC$81="Bunker",HLOOKUP(AC$81,'Inflated Bid Prices After Tax'!$B$465:$I$471,4,FALSE),IF(AC$81="LFO Diesel",HLOOKUP(AC$81,'Inflated Bid Prices After Tax'!$B$465:$I$471,4,FALSE),0))))))))</f>
        <v>0</v>
      </c>
      <c r="AG102" s="644">
        <f t="shared" si="58"/>
        <v>0</v>
      </c>
      <c r="AH102" s="139"/>
      <c r="AI102" s="590">
        <f>IF(AI$81="Hydro",VLOOKUP($G102,'Inflated Bid Prices After Tax'!$AB$247:$AI$347,2,FALSE),IF(AI$81="Solar",VLOOKUP($G102,'Inflated Bid Prices After Tax'!$AB$247:$AI$347,3,FALSE),IF(AI$81="Biomass",VLOOKUP($G102,'Inflated Bid Prices After Tax'!$AB$247:$AI$347,4,FALSE),IF(AI$81="Biodiesel",VLOOKUP($G102,'Inflated Bid Prices After Tax'!$AB$247:$AI$347,5,FALSE),IF(AI$81="LNG",VLOOKUP($G102,'Inflated Bid Prices After Tax'!$AB$247:$AI$347,6,FALSE),IF(AI$81="Bunker",VLOOKUP($G102,'Inflated Bid Prices After Tax'!$AB$247:$AI$347,7,FALSE),IF(AI$81="LFO Diesel",VLOOKUP($G102,'Inflated Bid Prices After Tax'!$AB$247:$AI$347,8,FALSE),0)))))))</f>
        <v>0</v>
      </c>
      <c r="AJ102" s="591">
        <f>IF(AI$81="Hydro",VLOOKUP($G102,'Inflated Bid Prices After Tax'!$AB$352:$AI$452,2,FALSE),IF(AI$81="Solar",VLOOKUP($G102,'Inflated Bid Prices After Tax'!$AB$352:$AI$452,3,FALSE),IF(AI$81="Biomass",VLOOKUP($G102,'Inflated Bid Prices After Tax'!$AB$352:$AI$452,4,FALSE),IF(AI$81="Biodiesel",VLOOKUP($G102,'Inflated Bid Prices After Tax'!$AB$352:$AI$452,5,FALSE),IF(AI$81="LNG",VLOOKUP($G102,'Inflated Bid Prices After Tax'!$AB$352:$AI$452,6,FALSE),IF(AI$81="Bunker",VLOOKUP($G102,'Inflated Bid Prices After Tax'!$AB$352:$AI$452,7,FALSE),IF(AI$81="LFO Diesel",VLOOKUP($G102,'Inflated Bid Prices After Tax'!$AB$352:$AI$452,8,FALSE),0)))))))</f>
        <v>0</v>
      </c>
      <c r="AK102" s="591">
        <f>IF($G102=0,0,IF(AI$81="Hydro",HLOOKUP(AI$81,'Inflated Bid Prices After Tax'!$B$455:$I$463,6,FALSE),IF(AI$81="Solar",HLOOKUP(AI$81,'Inflated Bid Prices After Tax'!$B$455:$I$463,6,FALSE),IF(AI$81="Biomass",HLOOKUP(AI$81,'Inflated Bid Prices After Tax'!$B$455:$I$463,6,FALSE),IF(AI$81="Biodiesel",HLOOKUP(AI$81,'Inflated Bid Prices After Tax'!$B$455:$I$463,6,FALSE),IF(AI$81="LNG",HLOOKUP(AI$81,'Inflated Bid Prices After Tax'!$B$455:$I$463,6,FALSE),IF(AI$81="Bunker",HLOOKUP(AI$81,'Inflated Bid Prices After Tax'!$B$455:$I$463,6,FALSE),IF(AI$81="LFO Diesel",HLOOKUP(AI$81,'Inflated Bid Prices After Tax'!$B$455:$I$463,6,FALSE),0))))))))</f>
        <v>0</v>
      </c>
      <c r="AL102" s="591">
        <f>IF($G102=0,0,IF(AI$81="Hydro",HLOOKUP(AI$81,'Inflated Bid Prices After Tax'!$B$465:$I$471,4,FALSE),IF(AI$81="Solar",HLOOKUP(AI$81,'Inflated Bid Prices After Tax'!$B$465:$I$471,4,FALSE),IF(AI$81="Biomass",HLOOKUP(AI$81,'Inflated Bid Prices After Tax'!$B$465:$I$471,4,FALSE),IF(AI$81="Biodiesel",HLOOKUP(AI$81,'Inflated Bid Prices After Tax'!$B$465:$I$471,4,FALSE),IF(AI$81="LNG",HLOOKUP(AI$81,'Inflated Bid Prices After Tax'!$B$465:$I$471,4,FALSE),IF(AI$81="Bunker",HLOOKUP(AI$81,'Inflated Bid Prices After Tax'!$B$465:$I$471,4,FALSE),IF(AI$81="LFO Diesel",HLOOKUP(AI$81,'Inflated Bid Prices After Tax'!$B$465:$I$471,4,FALSE),0))))))))</f>
        <v>0</v>
      </c>
      <c r="AM102" s="592">
        <f t="shared" si="59"/>
        <v>0</v>
      </c>
      <c r="AN102" s="139"/>
      <c r="AO102" s="598">
        <f>IF(AO$81="Hydro",VLOOKUP($H102,'Inflated Bid Prices After Tax'!$AB$247:$AI$347,2,FALSE),IF(AO$81="Solar",VLOOKUP($H102,'Inflated Bid Prices After Tax'!$AB$247:$AI$347,3,FALSE),IF(AO$81="Biomass",VLOOKUP($H102,'Inflated Bid Prices After Tax'!$AB$247:$AI$347,4,FALSE),IF(AO$81="Biodiesel",VLOOKUP($H102,'Inflated Bid Prices After Tax'!$AB$247:$AI$347,5,FALSE),IF(AO$81="LNG",VLOOKUP($H102,'Inflated Bid Prices After Tax'!$AB$247:$AI$347,6,FALSE),IF(AO$81="Bunker",VLOOKUP($H102,'Inflated Bid Prices After Tax'!$AB$247:$AI$347,7,FALSE),IF(AO$81="LFO Diesel",VLOOKUP($H102,'Inflated Bid Prices After Tax'!$AB$247:$AI$347,8,FALSE),0)))))))</f>
        <v>0</v>
      </c>
      <c r="AP102" s="309">
        <f>IF(AO$81="Hydro",VLOOKUP($H102,'Inflated Bid Prices After Tax'!$AB$352:$AI$452,2,FALSE),IF(AO$81="Solar",VLOOKUP($H102,'Inflated Bid Prices After Tax'!$AB$352:$AI$452,3,FALSE),IF(AO$81="Biomass",VLOOKUP($H102,'Inflated Bid Prices After Tax'!$AB$352:$AI$452,4,FALSE),IF(AO$81="Biodiesel",VLOOKUP($H102,'Inflated Bid Prices After Tax'!$AB$352:$AI$452,5,FALSE),IF(AO$81="LNG",VLOOKUP($H102,'Inflated Bid Prices After Tax'!$AB$352:$AI$452,6,FALSE),IF(AO$81="Bunker",VLOOKUP($H102,'Inflated Bid Prices After Tax'!$AB$352:$AI$452,7,FALSE),IF(AO$81="LFO Diesel",VLOOKUP($H102,'Inflated Bid Prices After Tax'!$AB$352:$AI$452,8,FALSE),0)))))))</f>
        <v>0</v>
      </c>
      <c r="AQ102" s="309">
        <f>IF($H102=0,0,IF(AO$81="Hydro",HLOOKUP(AO$81,'Inflated Bid Prices After Tax'!$B$455:$I$463,6,FALSE),IF(AO$81="Solar",HLOOKUP(AO$81,'Inflated Bid Prices After Tax'!$B$455:$I$463,6,FALSE),IF(AO$81="Biomass",HLOOKUP(AO$81,'Inflated Bid Prices After Tax'!$B$455:$I$463,6,FALSE),IF(AO$81="Biodiesel",HLOOKUP(AO$81,'Inflated Bid Prices After Tax'!$B$455:$I$463,6,FALSE),IF(AO$81="LNG",HLOOKUP(AO$81,'Inflated Bid Prices After Tax'!$B$455:$I$463,6,FALSE),IF(AO$81="Bunker",HLOOKUP(AO$81,'Inflated Bid Prices After Tax'!$B$455:$I$463,6,FALSE),IF(AO$81="LFO Diesel",HLOOKUP(AO$81,'Inflated Bid Prices After Tax'!$B$455:$I$463,6,FALSE),0))))))))</f>
        <v>0</v>
      </c>
      <c r="AR102" s="309">
        <f>IF($H102=0,0,IF(AO$81="Hydro",HLOOKUP(AO$81,'Inflated Bid Prices After Tax'!$B$465:$I$471,4,FALSE),IF(AO$81="Solar",HLOOKUP(AO$81,'Inflated Bid Prices After Tax'!$B$465:$I$471,4,FALSE),IF(AO$81="Biomass",HLOOKUP(AO$81,'Inflated Bid Prices After Tax'!$B$465:$I$471,4,FALSE),IF(AO$81="Biodiesel",HLOOKUP(AO$81,'Inflated Bid Prices After Tax'!$B$465:$I$471,4,FALSE),IF(AO$81="LNG",HLOOKUP(AO$81,'Inflated Bid Prices After Tax'!$B$465:$I$471,4,FALSE),IF(AO$81="Bunker",HLOOKUP(AO$81,'Inflated Bid Prices After Tax'!$B$465:$I$471,4,FALSE),IF(AO$81="LFO Diesel",HLOOKUP(AO$81,'Inflated Bid Prices After Tax'!$B$465:$I$471,4,FALSE),0))))))))</f>
        <v>0</v>
      </c>
      <c r="AS102" s="298">
        <f t="shared" si="60"/>
        <v>0</v>
      </c>
      <c r="AT102" s="139"/>
      <c r="AU102" s="606">
        <f>IF(AU$81="Hydro",VLOOKUP($I102,'Inflated Bid Prices After Tax'!$AB$247:$AI$347,2,FALSE),IF(AU$81="Solar",VLOOKUP($I102,'Inflated Bid Prices After Tax'!$AB$247:$AI$347,3,FALSE),IF(AU$81="Biomass",VLOOKUP($I102,'Inflated Bid Prices After Tax'!$AB$247:$AI$347,4,FALSE),IF(AU$81="Biodiesel",VLOOKUP($I102,'Inflated Bid Prices After Tax'!$AB$247:$AI$347,5,FALSE),IF(AU$81="LNG",VLOOKUP($I102,'Inflated Bid Prices After Tax'!$AB$247:$AI$347,6,FALSE),IF(AU$81="Bunker",VLOOKUP($I102,'Inflated Bid Prices After Tax'!$AB$247:$AI$347,7,FALSE),IF(AU$81="LFO Diesel",VLOOKUP($I102,'Inflated Bid Prices After Tax'!$AB$247:$AI$347,8,FALSE),0)))))))</f>
        <v>0</v>
      </c>
      <c r="AV102" s="607">
        <f>IF(AU$81="Hydro",VLOOKUP($I102,'Inflated Bid Prices After Tax'!$AB$352:$AI$452,2,FALSE),IF(AU$81="Solar",VLOOKUP($I102,'Inflated Bid Prices After Tax'!$AB$352:$AI$452,3,FALSE),IF(AU$81="Biomass",VLOOKUP($I102,'Inflated Bid Prices After Tax'!$AB$352:$AI$452,4,FALSE),IF(AU$81="Biodiesel",VLOOKUP($I102,'Inflated Bid Prices After Tax'!$AB$352:$AI$452,5,FALSE),IF(AU$81="LNG",VLOOKUP($I102,'Inflated Bid Prices After Tax'!$AB$352:$AI$452,6,FALSE),IF(AU$81="Bunker",VLOOKUP($I102,'Inflated Bid Prices After Tax'!$AB$352:$AI$452,7,FALSE),IF(AU$81="LFO Diesel",VLOOKUP($I102,'Inflated Bid Prices After Tax'!$AB$352:$AI$452,8,FALSE),0)))))))</f>
        <v>0</v>
      </c>
      <c r="AW102" s="607">
        <f>IF($I102=0,0,IF(AU$81="Hydro",HLOOKUP(AU$81,'Inflated Bid Prices After Tax'!$B$455:$I$463,6,FALSE),IF(AU$81="Solar",HLOOKUP(AU$81,'Inflated Bid Prices After Tax'!$B$455:$I$463,6,FALSE),IF(AU$81="Biomass",HLOOKUP(AU$81,'Inflated Bid Prices After Tax'!$B$455:$I$463,6,FALSE),IF(AU$81="Biodiesel",HLOOKUP(AU$81,'Inflated Bid Prices After Tax'!$B$455:$I$463,6,FALSE),IF(AU$81="LNG",HLOOKUP(AU$81,'Inflated Bid Prices After Tax'!$B$455:$I$463,6,FALSE),IF(AU$81="Bunker",HLOOKUP(AU$81,'Inflated Bid Prices After Tax'!$B$455:$I$463,6,FALSE),IF(AU$81="LFO Diesel",HLOOKUP(AU$81,'Inflated Bid Prices After Tax'!$B$455:$I$463,6,FALSE),0))))))))</f>
        <v>0</v>
      </c>
      <c r="AX102" s="607">
        <f>IF($I102=0,0,IF(AU$81="Hydro",HLOOKUP(AU$81,'Inflated Bid Prices After Tax'!$B$465:$I$471,4,FALSE),IF(AU$81="Solar",HLOOKUP(AU$81,'Inflated Bid Prices After Tax'!$B$465:$I$471,4,FALSE),IF(AU$81="Biomass",HLOOKUP(AU$81,'Inflated Bid Prices After Tax'!$B$465:$I$471,4,FALSE),IF(AU$81="Biodiesel",HLOOKUP(AU$81,'Inflated Bid Prices After Tax'!$B$465:$I$471,4,FALSE),IF(AU$81="LNG",HLOOKUP(AU$81,'Inflated Bid Prices After Tax'!$B$465:$I$471,4,FALSE),IF(AU$81="Bunker",HLOOKUP(AU$81,'Inflated Bid Prices After Tax'!$B$465:$I$471,4,FALSE),IF(AU$81="LFO Diesel",HLOOKUP(AU$81,'Inflated Bid Prices After Tax'!$B$465:$I$471,4,FALSE),0))))))))</f>
        <v>0</v>
      </c>
      <c r="AY102" s="608">
        <f t="shared" si="61"/>
        <v>0</v>
      </c>
      <c r="AZ102" s="139"/>
      <c r="BA102" s="106"/>
      <c r="BB102" s="648" t="s">
        <v>41</v>
      </c>
      <c r="BC102" s="657">
        <f>IF(C102=0,O102,O102*'Available Energy and Dispatch'!N126*1000)</f>
        <v>0</v>
      </c>
      <c r="BD102" s="657">
        <f>IF(D102=0,U102,U102*'Available Energy and Dispatch'!O126*1000)</f>
        <v>0</v>
      </c>
      <c r="BE102" s="657">
        <f>IF(E102=0,AA102,AA102*'Available Energy and Dispatch'!P126*1000)</f>
        <v>0</v>
      </c>
      <c r="BF102" s="657">
        <f>IF(F102=0,AG102,AG102*'Available Energy and Dispatch'!Q126*1000)</f>
        <v>0</v>
      </c>
      <c r="BG102" s="657">
        <f>IF(G102=0,AM102,AM102*'Available Energy and Dispatch'!R126*1000)</f>
        <v>0</v>
      </c>
      <c r="BH102" s="657">
        <f>IF(H102=0,AS102,AS102*'Available Energy and Dispatch'!S126*1000)</f>
        <v>0</v>
      </c>
      <c r="BI102" s="657">
        <f>IF(I102=0,AY102,AY102*'Available Energy and Dispatch'!T126*1000)</f>
        <v>0</v>
      </c>
      <c r="BJ102" s="663">
        <f t="shared" si="62"/>
        <v>0</v>
      </c>
      <c r="BK102" s="655"/>
    </row>
    <row r="103" spans="2:63" x14ac:dyDescent="0.25">
      <c r="B103" s="530" t="s">
        <v>42</v>
      </c>
      <c r="C103" s="523">
        <f>ROUND(IFERROR(('Available Energy and Dispatch'!N127/((IF(C$82="Solar",(SUMIFS('Dependable Capacity'!$F$64:$F$69,'Dependable Capacity'!$C$64:$C$69,$B$98)*'Available Energy and Dispatch'!$C127),HLOOKUP(C$82,'Dependable Capacity'!$I$58:$P$64,4,FALSE)*'Available Energy and Dispatch'!$C127))))/C$83,0),2)</f>
        <v>0</v>
      </c>
      <c r="D103" s="523">
        <f>ROUND(IFERROR(('Available Energy and Dispatch'!O127/((IF(D$82="Solar",(SUMIFS('Dependable Capacity'!$F$64:$F$69,'Dependable Capacity'!$C$64:$C$69,$B$98)*'Available Energy and Dispatch'!$C127),HLOOKUP(D$82,'Dependable Capacity'!$I$58:$P$64,4,FALSE)*'Available Energy and Dispatch'!$C127))))/D$83,0),2)</f>
        <v>0</v>
      </c>
      <c r="E103" s="523">
        <f>ROUND(IFERROR(('Available Energy and Dispatch'!P127/((IF(E$82="Solar",(SUMIFS('Dependable Capacity'!$F$64:$F$69,'Dependable Capacity'!$C$64:$C$69,$B$98)*'Available Energy and Dispatch'!$C127),HLOOKUP(E$82,'Dependable Capacity'!$I$58:$P$64,4,FALSE)*'Available Energy and Dispatch'!$C127))))/E$83,0),2)</f>
        <v>0</v>
      </c>
      <c r="F103" s="523">
        <f>ROUND(IFERROR(('Available Energy and Dispatch'!Q127/((IF(F$82="Solar",(SUMIFS('Dependable Capacity'!$F$64:$F$69,'Dependable Capacity'!$C$64:$C$69,$B$98)*'Available Energy and Dispatch'!$C127),HLOOKUP(F$82,'Dependable Capacity'!$I$58:$P$64,4,FALSE)*'Available Energy and Dispatch'!$C127))))/F$83,0),2)</f>
        <v>0</v>
      </c>
      <c r="G103" s="523">
        <f>ROUND(IFERROR(('Available Energy and Dispatch'!R127/((IF(G$82="Solar",(SUMIFS('Dependable Capacity'!$F$64:$F$69,'Dependable Capacity'!$C$64:$C$69,$B$98)*'Available Energy and Dispatch'!$C127),HLOOKUP(G$82,'Dependable Capacity'!$I$58:$P$64,4,FALSE)*'Available Energy and Dispatch'!$C127))))/G$83,0),2)</f>
        <v>0</v>
      </c>
      <c r="H103" s="523">
        <f>ROUND(IFERROR(('Available Energy and Dispatch'!S127/((IF(H$82="Solar",(SUMIFS('Dependable Capacity'!$F$64:$F$69,'Dependable Capacity'!$C$64:$C$69,$B$98)*'Available Energy and Dispatch'!$C127),HLOOKUP(H$82,'Dependable Capacity'!$I$58:$P$64,4,FALSE)*'Available Energy and Dispatch'!$C127))))/H$83,0),2)</f>
        <v>0</v>
      </c>
      <c r="I103" s="524">
        <f>ROUND(IFERROR(('Available Energy and Dispatch'!T127/((IF(I$82="Solar",(SUMIFS('Dependable Capacity'!$F$64:$F$69,'Dependable Capacity'!$C$64:$C$69,$B$98)*'Available Energy and Dispatch'!$C127),HLOOKUP(I$82,'Dependable Capacity'!$I$58:$P$64,4,FALSE)*'Available Energy and Dispatch'!$C127))))/I$83,0),2)</f>
        <v>0</v>
      </c>
      <c r="J103" s="106"/>
      <c r="K103" s="542">
        <f>IF(K$81="Hydro",VLOOKUP($C103,'Inflated Bid Prices After Tax'!$AB$247:$AI$347,2,FALSE),IF(K$81="Solar",VLOOKUP($C103,'Inflated Bid Prices After Tax'!$AB$247:$AI$347,3,FALSE),IF(K$81="Biomass",VLOOKUP($C103,'Inflated Bid Prices After Tax'!$AB$247:$AI$347,4,FALSE),IF(K$81="Biodiesel",VLOOKUP($C103,'Inflated Bid Prices After Tax'!$AB$247:$AI$347,5,FALSE),IF(K$81="LNG",VLOOKUP($C103,'Inflated Bid Prices After Tax'!$AB$247:$AI$347,6,FALSE),IF(K$81="Bunker",VLOOKUP($C103,'Inflated Bid Prices After Tax'!$AB$247:$AI$347,7,FALSE),IF(K$81="LFO Diesel",VLOOKUP($C103,'Inflated Bid Prices After Tax'!$AB$247:$AI$347,8,FALSE),0)))))))</f>
        <v>0</v>
      </c>
      <c r="L103" s="543">
        <f>IF(K$81="Hydro",VLOOKUP($C103,'Inflated Bid Prices After Tax'!$AB$352:$AI$452,2,FALSE),IF(K$81="Solar",VLOOKUP($C103,'Inflated Bid Prices After Tax'!$AB$352:$AI$452,3,FALSE),IF(K$81="Biomass",VLOOKUP($C103,'Inflated Bid Prices After Tax'!$AB$352:$AI$452,4,FALSE),IF(K$81="Biodiesel",VLOOKUP($C103,'Inflated Bid Prices After Tax'!$AB$352:$AI$452,5,FALSE),IF(K$81="LNG",VLOOKUP($C103,'Inflated Bid Prices After Tax'!$AB$352:$AI$452,6,FALSE),IF(K$81="Bunker",VLOOKUP($C103,'Inflated Bid Prices After Tax'!$AB$352:$AI$452,7,FALSE),IF(K$81="LFO Diesel",VLOOKUP($C103,'Inflated Bid Prices After Tax'!$AB$352:$AI$452,8,FALSE),0)))))))</f>
        <v>0</v>
      </c>
      <c r="M103" s="543">
        <f>IF($C103=0,0,IF(K$81="Hydro",HLOOKUP(K$81,'Inflated Bid Prices After Tax'!$B$455:$I$463,6,FALSE),IF(K$81="Solar",HLOOKUP(K$81,'Inflated Bid Prices After Tax'!$B$455:$I$463,6,FALSE),IF(K$81="Biomass",HLOOKUP(K$81,'Inflated Bid Prices After Tax'!$B$455:$I$463,6,FALSE),IF(K$81="Biodiesel",HLOOKUP(K$81,'Inflated Bid Prices After Tax'!$B$455:$I$463,6,FALSE),IF(K$81="LNG",HLOOKUP(K$81,'Inflated Bid Prices After Tax'!$B$455:$I$463,6,FALSE),IF(K$81="Bunker",HLOOKUP(K$81,'Inflated Bid Prices After Tax'!$B$455:$I$463,6,FALSE),IF(K$81="LFO Diesel",HLOOKUP(K$81,'Inflated Bid Prices After Tax'!$B$455:$I$463,6,FALSE),0))))))))</f>
        <v>0</v>
      </c>
      <c r="N103" s="543">
        <f>IF($C103=0,0,IF(K$81="Hydro",HLOOKUP(K$81,'Inflated Bid Prices After Tax'!$B$465:$I$471,4,FALSE),IF(K$81="Solar",HLOOKUP(K$81,'Inflated Bid Prices After Tax'!$B$465:$I$471,4,FALSE),IF(K$81="Biomass",HLOOKUP(K$81,'Inflated Bid Prices After Tax'!$B$465:$I$471,4,FALSE),IF(K$81="Biodiesel",HLOOKUP(K$81,'Inflated Bid Prices After Tax'!$B$465:$I$471,4,FALSE),IF(K$81="LNG",HLOOKUP(K$81,'Inflated Bid Prices After Tax'!$B$465:$I$471,4,FALSE),IF(K$81="Bunker",HLOOKUP(K$81,'Inflated Bid Prices After Tax'!$B$465:$I$471,4,FALSE),IF(K$81="LFO Diesel",HLOOKUP(K$81,'Inflated Bid Prices After Tax'!$B$465:$I$471,4,FALSE),0))))))))</f>
        <v>0</v>
      </c>
      <c r="O103" s="544">
        <f t="shared" si="55"/>
        <v>0</v>
      </c>
      <c r="P103" s="139"/>
      <c r="Q103" s="606">
        <f>IF(Q$81="Hydro",VLOOKUP($D103,'Inflated Bid Prices After Tax'!$AB$247:$AI$347,2,FALSE),IF(Q$81="Solar",VLOOKUP($D103,'Inflated Bid Prices After Tax'!$AB$247:$AI$347,3,FALSE),IF(Q$81="Biomass",VLOOKUP($D103,'Inflated Bid Prices After Tax'!$AB$247:$AI$347,4,FALSE),IF(Q$81="Biodiesel",VLOOKUP($D103,'Inflated Bid Prices After Tax'!$AB$247:$AI$347,5,FALSE),IF(Q$81="LNG",VLOOKUP($D103,'Inflated Bid Prices After Tax'!$AB$247:$AI$347,6,FALSE),IF(Q$81="Bunker",VLOOKUP($D103,'Inflated Bid Prices After Tax'!$AB$247:$AI$347,7,FALSE),IF(Q$81="LFO Diesel",VLOOKUP($D103,'Inflated Bid Prices After Tax'!$AB$247:$AI$347,8,FALSE),0)))))))</f>
        <v>0</v>
      </c>
      <c r="R103" s="607">
        <f>IF(Q$81="Hydro",VLOOKUP($D103,'Inflated Bid Prices After Tax'!$AB$352:$AI$452,2,FALSE),IF(Q$81="Solar",VLOOKUP($D103,'Inflated Bid Prices After Tax'!$AB$352:$AI$452,3,FALSE),IF(Q$81="Biomass",VLOOKUP($D103,'Inflated Bid Prices After Tax'!$AB$352:$AI$452,4,FALSE),IF(Q$81="Biodiesel",VLOOKUP($D103,'Inflated Bid Prices After Tax'!$AB$352:$AI$452,5,FALSE),IF(Q$81="LNG",VLOOKUP($D103,'Inflated Bid Prices After Tax'!$AB$352:$AI$452,6,FALSE),IF(Q$81="Bunker",VLOOKUP($D103,'Inflated Bid Prices After Tax'!$AB$352:$AI$452,7,FALSE),IF(Q$81="LFO Diesel",VLOOKUP($D103,'Inflated Bid Prices After Tax'!$AB$352:$AI$452,8,FALSE),0)))))))</f>
        <v>0</v>
      </c>
      <c r="S103" s="607">
        <f>IF($D103=0,0,IF(Q$81="Hydro",HLOOKUP(Q$81,'Inflated Bid Prices After Tax'!$B$455:$I$463,6,FALSE),IF(Q$81="Solar",HLOOKUP(Q$81,'Inflated Bid Prices After Tax'!$B$455:$I$463,6,FALSE),IF(Q$81="Biomass",HLOOKUP(Q$81,'Inflated Bid Prices After Tax'!$B$455:$I$463,6,FALSE),IF(Q$81="Biodiesel",HLOOKUP(Q$81,'Inflated Bid Prices After Tax'!$B$455:$I$463,6,FALSE),IF(Q$81="LNG",HLOOKUP(Q$81,'Inflated Bid Prices After Tax'!$B$455:$I$463,6,FALSE),IF(Q$81="Bunker",HLOOKUP(Q$81,'Inflated Bid Prices After Tax'!$B$455:$I$463,6,FALSE),IF(Q$81="LFO Diesel",HLOOKUP(Q$81,'Inflated Bid Prices After Tax'!$B$455:$I$463,6,FALSE),0))))))))</f>
        <v>0</v>
      </c>
      <c r="T103" s="607">
        <f>IF($D103=0,0,IF(Q$81="Hydro",HLOOKUP(Q$81,'Inflated Bid Prices After Tax'!$B$465:$I$471,4,FALSE),IF(Q$81="Solar",HLOOKUP(Q$81,'Inflated Bid Prices After Tax'!$B$465:$I$471,4,FALSE),IF(Q$81="Biomass",HLOOKUP(Q$81,'Inflated Bid Prices After Tax'!$B$465:$I$471,4,FALSE),IF(Q$81="Biodiesel",HLOOKUP(Q$81,'Inflated Bid Prices After Tax'!$B$465:$I$471,4,FALSE),IF(Q$81="LNG",HLOOKUP(Q$81,'Inflated Bid Prices After Tax'!$B$465:$I$471,4,FALSE),IF(Q$81="Bunker",HLOOKUP(Q$81,'Inflated Bid Prices After Tax'!$B$465:$I$471,4,FALSE),IF(Q$81="LFO Diesel",HLOOKUP(Q$81,'Inflated Bid Prices After Tax'!$B$465:$I$471,4,FALSE),0))))))))</f>
        <v>0</v>
      </c>
      <c r="U103" s="608">
        <f t="shared" si="56"/>
        <v>0</v>
      </c>
      <c r="V103" s="139"/>
      <c r="W103" s="566">
        <f>IF(W$81="Hydro",VLOOKUP($E103,'Inflated Bid Prices After Tax'!$AB$247:$AI$347,2,FALSE),IF(W$81="Solar",VLOOKUP($E103,'Inflated Bid Prices After Tax'!$AB$247:$AI$347,3,FALSE),IF(W$81="Biomass",VLOOKUP($E103,'Inflated Bid Prices After Tax'!$AB$247:$AI$347,4,FALSE),IF(W$81="Biodiesel",VLOOKUP($E103,'Inflated Bid Prices After Tax'!$AB$247:$AI$347,5,FALSE),IF(W$81="LNG",VLOOKUP($E103,'Inflated Bid Prices After Tax'!$AB$247:$AI$347,6,FALSE),IF(W$81="Bunker",VLOOKUP($E103,'Inflated Bid Prices After Tax'!$AB$247:$AI$347,7,FALSE),IF(W$81="LFO Diesel",VLOOKUP($E103,'Inflated Bid Prices After Tax'!$AB$247:$AI$347,8,FALSE),0)))))))</f>
        <v>0</v>
      </c>
      <c r="X103" s="567">
        <f>IF(W$81="Hydro",VLOOKUP($E103,'Inflated Bid Prices After Tax'!$AB$352:$AI$452,2,FALSE),IF(W$81="Solar",VLOOKUP($E103,'Inflated Bid Prices After Tax'!$AB$352:$AI$452,3,FALSE),IF(W$81="Biomass",VLOOKUP($E103,'Inflated Bid Prices After Tax'!$AB$352:$AI$452,4,FALSE),IF(W$81="Biodiesel",VLOOKUP($E103,'Inflated Bid Prices After Tax'!$AB$352:$AI$452,5,FALSE),IF(W$81="LNG",VLOOKUP($E103,'Inflated Bid Prices After Tax'!$AB$352:$AI$452,6,FALSE),IF(W$81="Bunker",VLOOKUP($E103,'Inflated Bid Prices After Tax'!$AB$352:$AI$452,7,FALSE),IF(W$81="LFO Diesel",VLOOKUP($E103,'Inflated Bid Prices After Tax'!$AB$352:$AI$452,8,FALSE),0)))))))</f>
        <v>0</v>
      </c>
      <c r="Y103" s="567">
        <f>IF($E103=0,0,IF(W$81="Hydro",HLOOKUP(W$81,'Inflated Bid Prices After Tax'!$B$455:$I$463,6,FALSE),IF(W$81="Solar",HLOOKUP(W$81,'Inflated Bid Prices After Tax'!$B$455:$I$463,6,FALSE),IF(W$81="Biomass",HLOOKUP(W$81,'Inflated Bid Prices After Tax'!$B$455:$I$463,6,FALSE),IF(W$81="Biodiesel",HLOOKUP(W$81,'Inflated Bid Prices After Tax'!$B$455:$I$463,6,FALSE),IF(W$81="LNG",HLOOKUP(W$81,'Inflated Bid Prices After Tax'!$B$455:$I$463,6,FALSE),IF(W$81="Bunker",HLOOKUP(W$81,'Inflated Bid Prices After Tax'!$B$455:$I$463,6,FALSE),IF(W$81="LFO Diesel",HLOOKUP(W$81,'Inflated Bid Prices After Tax'!$B$455:$I$463,6,FALSE),0))))))))</f>
        <v>0</v>
      </c>
      <c r="Z103" s="567">
        <f>IF($E103=0,0,IF(W$81="Hydro",HLOOKUP(W$81,'Inflated Bid Prices After Tax'!$B$465:$I$471,4,FALSE),IF(W$81="Solar",HLOOKUP(W$81,'Inflated Bid Prices After Tax'!$B$465:$I$471,4,FALSE),IF(W$81="Biomass",HLOOKUP(W$81,'Inflated Bid Prices After Tax'!$B$465:$I$471,4,FALSE),IF(W$81="Biodiesel",HLOOKUP(W$81,'Inflated Bid Prices After Tax'!$B$465:$I$471,4,FALSE),IF(W$81="LNG",HLOOKUP(W$81,'Inflated Bid Prices After Tax'!$B$465:$I$471,4,FALSE),IF(W$81="Bunker",HLOOKUP(W$81,'Inflated Bid Prices After Tax'!$B$465:$I$471,4,FALSE),IF(W$81="LFO Diesel",HLOOKUP(W$81,'Inflated Bid Prices After Tax'!$B$465:$I$471,4,FALSE),0))))))))</f>
        <v>0</v>
      </c>
      <c r="AA103" s="568">
        <f t="shared" si="57"/>
        <v>0</v>
      </c>
      <c r="AB103" s="139"/>
      <c r="AC103" s="642">
        <f>IF(AC$81="Hydro",VLOOKUP($F103,'Inflated Bid Prices After Tax'!$AB$247:$AI$347,2,FALSE),IF(AC$81="Solar",VLOOKUP($F103,'Inflated Bid Prices After Tax'!$AB$247:$AI$347,3,FALSE),IF(AC$81="Biomass",VLOOKUP($F103,'Inflated Bid Prices After Tax'!$AB$247:$AI$347,4,FALSE),IF(AC$81="Biodiesel",VLOOKUP($F103,'Inflated Bid Prices After Tax'!$AB$247:$AI$347,5,FALSE),IF(AC$81="LNG",VLOOKUP($F103,'Inflated Bid Prices After Tax'!$AB$247:$AI$347,6,FALSE),IF(AC$81="Bunker",VLOOKUP($F103,'Inflated Bid Prices After Tax'!$AB$247:$AI$347,7,FALSE),IF(AC$81="LFO Diesel",VLOOKUP($F103,'Inflated Bid Prices After Tax'!$AB$247:$AI$347,8,FALSE),0)))))))</f>
        <v>0</v>
      </c>
      <c r="AD103" s="643">
        <f>IF(AC$81="Hydro",VLOOKUP($F103,'Inflated Bid Prices After Tax'!$AB$352:$AI$452,2,FALSE),IF(AC$81="Solar",VLOOKUP($F103,'Inflated Bid Prices After Tax'!$AB$352:$AI$452,3,FALSE),IF(AC$81="Biomass",VLOOKUP($F103,'Inflated Bid Prices After Tax'!$AB$352:$AI$452,4,FALSE),IF(AC$81="Biodiesel",VLOOKUP($F103,'Inflated Bid Prices After Tax'!$AB$352:$AI$452,5,FALSE),IF(AC$81="LNG",VLOOKUP($F103,'Inflated Bid Prices After Tax'!$AB$352:$AI$452,6,FALSE),IF(AC$81="Bunker",VLOOKUP($F103,'Inflated Bid Prices After Tax'!$AB$352:$AI$452,7,FALSE),IF(AC$81="LFO Diesel",VLOOKUP($F103,'Inflated Bid Prices After Tax'!$AB$352:$AI$452,8,FALSE),0)))))))</f>
        <v>0</v>
      </c>
      <c r="AE103" s="643">
        <f>IF($F103=0,0,IF(AC$81="Hydro",HLOOKUP(AC$81,'Inflated Bid Prices After Tax'!$B$455:$I$463,6,FALSE),IF(AC$81="Solar",HLOOKUP(AC$81,'Inflated Bid Prices After Tax'!$B$455:$I$463,6,FALSE),IF(AC$81="Biomass",HLOOKUP(AC$81,'Inflated Bid Prices After Tax'!$B$455:$I$463,6,FALSE),IF(AC$81="Biodiesel",HLOOKUP(AC$81,'Inflated Bid Prices After Tax'!$B$455:$I$463,6,FALSE),IF(AC$81="LNG",HLOOKUP(AC$81,'Inflated Bid Prices After Tax'!$B$455:$I$463,6,FALSE),IF(AC$81="Bunker",HLOOKUP(AC$81,'Inflated Bid Prices After Tax'!$B$455:$I$463,6,FALSE),IF(AC$81="LFO Diesel",HLOOKUP(AC$81,'Inflated Bid Prices After Tax'!$B$455:$I$463,6,FALSE),0))))))))</f>
        <v>0</v>
      </c>
      <c r="AF103" s="643">
        <f>IF($F103=0,0,IF(AC$81="Hydro",HLOOKUP(AC$81,'Inflated Bid Prices After Tax'!$B$465:$I$471,4,FALSE),IF(AC$81="Solar",HLOOKUP(AC$81,'Inflated Bid Prices After Tax'!$B$465:$I$471,4,FALSE),IF(AC$81="Biomass",HLOOKUP(AC$81,'Inflated Bid Prices After Tax'!$B$465:$I$471,4,FALSE),IF(AC$81="Biodiesel",HLOOKUP(AC$81,'Inflated Bid Prices After Tax'!$B$465:$I$471,4,FALSE),IF(AC$81="LNG",HLOOKUP(AC$81,'Inflated Bid Prices After Tax'!$B$465:$I$471,4,FALSE),IF(AC$81="Bunker",HLOOKUP(AC$81,'Inflated Bid Prices After Tax'!$B$465:$I$471,4,FALSE),IF(AC$81="LFO Diesel",HLOOKUP(AC$81,'Inflated Bid Prices After Tax'!$B$465:$I$471,4,FALSE),0))))))))</f>
        <v>0</v>
      </c>
      <c r="AG103" s="644">
        <f t="shared" si="58"/>
        <v>0</v>
      </c>
      <c r="AH103" s="139"/>
      <c r="AI103" s="590">
        <f>IF(AI$81="Hydro",VLOOKUP($G103,'Inflated Bid Prices After Tax'!$AB$247:$AI$347,2,FALSE),IF(AI$81="Solar",VLOOKUP($G103,'Inflated Bid Prices After Tax'!$AB$247:$AI$347,3,FALSE),IF(AI$81="Biomass",VLOOKUP($G103,'Inflated Bid Prices After Tax'!$AB$247:$AI$347,4,FALSE),IF(AI$81="Biodiesel",VLOOKUP($G103,'Inflated Bid Prices After Tax'!$AB$247:$AI$347,5,FALSE),IF(AI$81="LNG",VLOOKUP($G103,'Inflated Bid Prices After Tax'!$AB$247:$AI$347,6,FALSE),IF(AI$81="Bunker",VLOOKUP($G103,'Inflated Bid Prices After Tax'!$AB$247:$AI$347,7,FALSE),IF(AI$81="LFO Diesel",VLOOKUP($G103,'Inflated Bid Prices After Tax'!$AB$247:$AI$347,8,FALSE),0)))))))</f>
        <v>0</v>
      </c>
      <c r="AJ103" s="591">
        <f>IF(AI$81="Hydro",VLOOKUP($G103,'Inflated Bid Prices After Tax'!$AB$352:$AI$452,2,FALSE),IF(AI$81="Solar",VLOOKUP($G103,'Inflated Bid Prices After Tax'!$AB$352:$AI$452,3,FALSE),IF(AI$81="Biomass",VLOOKUP($G103,'Inflated Bid Prices After Tax'!$AB$352:$AI$452,4,FALSE),IF(AI$81="Biodiesel",VLOOKUP($G103,'Inflated Bid Prices After Tax'!$AB$352:$AI$452,5,FALSE),IF(AI$81="LNG",VLOOKUP($G103,'Inflated Bid Prices After Tax'!$AB$352:$AI$452,6,FALSE),IF(AI$81="Bunker",VLOOKUP($G103,'Inflated Bid Prices After Tax'!$AB$352:$AI$452,7,FALSE),IF(AI$81="LFO Diesel",VLOOKUP($G103,'Inflated Bid Prices After Tax'!$AB$352:$AI$452,8,FALSE),0)))))))</f>
        <v>0</v>
      </c>
      <c r="AK103" s="591">
        <f>IF($G103=0,0,IF(AI$81="Hydro",HLOOKUP(AI$81,'Inflated Bid Prices After Tax'!$B$455:$I$463,6,FALSE),IF(AI$81="Solar",HLOOKUP(AI$81,'Inflated Bid Prices After Tax'!$B$455:$I$463,6,FALSE),IF(AI$81="Biomass",HLOOKUP(AI$81,'Inflated Bid Prices After Tax'!$B$455:$I$463,6,FALSE),IF(AI$81="Biodiesel",HLOOKUP(AI$81,'Inflated Bid Prices After Tax'!$B$455:$I$463,6,FALSE),IF(AI$81="LNG",HLOOKUP(AI$81,'Inflated Bid Prices After Tax'!$B$455:$I$463,6,FALSE),IF(AI$81="Bunker",HLOOKUP(AI$81,'Inflated Bid Prices After Tax'!$B$455:$I$463,6,FALSE),IF(AI$81="LFO Diesel",HLOOKUP(AI$81,'Inflated Bid Prices After Tax'!$B$455:$I$463,6,FALSE),0))))))))</f>
        <v>0</v>
      </c>
      <c r="AL103" s="591">
        <f>IF($G103=0,0,IF(AI$81="Hydro",HLOOKUP(AI$81,'Inflated Bid Prices After Tax'!$B$465:$I$471,4,FALSE),IF(AI$81="Solar",HLOOKUP(AI$81,'Inflated Bid Prices After Tax'!$B$465:$I$471,4,FALSE),IF(AI$81="Biomass",HLOOKUP(AI$81,'Inflated Bid Prices After Tax'!$B$465:$I$471,4,FALSE),IF(AI$81="Biodiesel",HLOOKUP(AI$81,'Inflated Bid Prices After Tax'!$B$465:$I$471,4,FALSE),IF(AI$81="LNG",HLOOKUP(AI$81,'Inflated Bid Prices After Tax'!$B$465:$I$471,4,FALSE),IF(AI$81="Bunker",HLOOKUP(AI$81,'Inflated Bid Prices After Tax'!$B$465:$I$471,4,FALSE),IF(AI$81="LFO Diesel",HLOOKUP(AI$81,'Inflated Bid Prices After Tax'!$B$465:$I$471,4,FALSE),0))))))))</f>
        <v>0</v>
      </c>
      <c r="AM103" s="592">
        <f t="shared" si="59"/>
        <v>0</v>
      </c>
      <c r="AN103" s="139"/>
      <c r="AO103" s="598">
        <f>IF(AO$81="Hydro",VLOOKUP($H103,'Inflated Bid Prices After Tax'!$AB$247:$AI$347,2,FALSE),IF(AO$81="Solar",VLOOKUP($H103,'Inflated Bid Prices After Tax'!$AB$247:$AI$347,3,FALSE),IF(AO$81="Biomass",VLOOKUP($H103,'Inflated Bid Prices After Tax'!$AB$247:$AI$347,4,FALSE),IF(AO$81="Biodiesel",VLOOKUP($H103,'Inflated Bid Prices After Tax'!$AB$247:$AI$347,5,FALSE),IF(AO$81="LNG",VLOOKUP($H103,'Inflated Bid Prices After Tax'!$AB$247:$AI$347,6,FALSE),IF(AO$81="Bunker",VLOOKUP($H103,'Inflated Bid Prices After Tax'!$AB$247:$AI$347,7,FALSE),IF(AO$81="LFO Diesel",VLOOKUP($H103,'Inflated Bid Prices After Tax'!$AB$247:$AI$347,8,FALSE),0)))))))</f>
        <v>0</v>
      </c>
      <c r="AP103" s="309">
        <f>IF(AO$81="Hydro",VLOOKUP($H103,'Inflated Bid Prices After Tax'!$AB$352:$AI$452,2,FALSE),IF(AO$81="Solar",VLOOKUP($H103,'Inflated Bid Prices After Tax'!$AB$352:$AI$452,3,FALSE),IF(AO$81="Biomass",VLOOKUP($H103,'Inflated Bid Prices After Tax'!$AB$352:$AI$452,4,FALSE),IF(AO$81="Biodiesel",VLOOKUP($H103,'Inflated Bid Prices After Tax'!$AB$352:$AI$452,5,FALSE),IF(AO$81="LNG",VLOOKUP($H103,'Inflated Bid Prices After Tax'!$AB$352:$AI$452,6,FALSE),IF(AO$81="Bunker",VLOOKUP($H103,'Inflated Bid Prices After Tax'!$AB$352:$AI$452,7,FALSE),IF(AO$81="LFO Diesel",VLOOKUP($H103,'Inflated Bid Prices After Tax'!$AB$352:$AI$452,8,FALSE),0)))))))</f>
        <v>0</v>
      </c>
      <c r="AQ103" s="309">
        <f>IF($H103=0,0,IF(AO$81="Hydro",HLOOKUP(AO$81,'Inflated Bid Prices After Tax'!$B$455:$I$463,6,FALSE),IF(AO$81="Solar",HLOOKUP(AO$81,'Inflated Bid Prices After Tax'!$B$455:$I$463,6,FALSE),IF(AO$81="Biomass",HLOOKUP(AO$81,'Inflated Bid Prices After Tax'!$B$455:$I$463,6,FALSE),IF(AO$81="Biodiesel",HLOOKUP(AO$81,'Inflated Bid Prices After Tax'!$B$455:$I$463,6,FALSE),IF(AO$81="LNG",HLOOKUP(AO$81,'Inflated Bid Prices After Tax'!$B$455:$I$463,6,FALSE),IF(AO$81="Bunker",HLOOKUP(AO$81,'Inflated Bid Prices After Tax'!$B$455:$I$463,6,FALSE),IF(AO$81="LFO Diesel",HLOOKUP(AO$81,'Inflated Bid Prices After Tax'!$B$455:$I$463,6,FALSE),0))))))))</f>
        <v>0</v>
      </c>
      <c r="AR103" s="309">
        <f>IF($H103=0,0,IF(AO$81="Hydro",HLOOKUP(AO$81,'Inflated Bid Prices After Tax'!$B$465:$I$471,4,FALSE),IF(AO$81="Solar",HLOOKUP(AO$81,'Inflated Bid Prices After Tax'!$B$465:$I$471,4,FALSE),IF(AO$81="Biomass",HLOOKUP(AO$81,'Inflated Bid Prices After Tax'!$B$465:$I$471,4,FALSE),IF(AO$81="Biodiesel",HLOOKUP(AO$81,'Inflated Bid Prices After Tax'!$B$465:$I$471,4,FALSE),IF(AO$81="LNG",HLOOKUP(AO$81,'Inflated Bid Prices After Tax'!$B$465:$I$471,4,FALSE),IF(AO$81="Bunker",HLOOKUP(AO$81,'Inflated Bid Prices After Tax'!$B$465:$I$471,4,FALSE),IF(AO$81="LFO Diesel",HLOOKUP(AO$81,'Inflated Bid Prices After Tax'!$B$465:$I$471,4,FALSE),0))))))))</f>
        <v>0</v>
      </c>
      <c r="AS103" s="298">
        <f t="shared" si="60"/>
        <v>0</v>
      </c>
      <c r="AT103" s="139"/>
      <c r="AU103" s="606">
        <f>IF(AU$81="Hydro",VLOOKUP($I103,'Inflated Bid Prices After Tax'!$AB$247:$AI$347,2,FALSE),IF(AU$81="Solar",VLOOKUP($I103,'Inflated Bid Prices After Tax'!$AB$247:$AI$347,3,FALSE),IF(AU$81="Biomass",VLOOKUP($I103,'Inflated Bid Prices After Tax'!$AB$247:$AI$347,4,FALSE),IF(AU$81="Biodiesel",VLOOKUP($I103,'Inflated Bid Prices After Tax'!$AB$247:$AI$347,5,FALSE),IF(AU$81="LNG",VLOOKUP($I103,'Inflated Bid Prices After Tax'!$AB$247:$AI$347,6,FALSE),IF(AU$81="Bunker",VLOOKUP($I103,'Inflated Bid Prices After Tax'!$AB$247:$AI$347,7,FALSE),IF(AU$81="LFO Diesel",VLOOKUP($I103,'Inflated Bid Prices After Tax'!$AB$247:$AI$347,8,FALSE),0)))))))</f>
        <v>0</v>
      </c>
      <c r="AV103" s="607">
        <f>IF(AU$81="Hydro",VLOOKUP($I103,'Inflated Bid Prices After Tax'!$AB$352:$AI$452,2,FALSE),IF(AU$81="Solar",VLOOKUP($I103,'Inflated Bid Prices After Tax'!$AB$352:$AI$452,3,FALSE),IF(AU$81="Biomass",VLOOKUP($I103,'Inflated Bid Prices After Tax'!$AB$352:$AI$452,4,FALSE),IF(AU$81="Biodiesel",VLOOKUP($I103,'Inflated Bid Prices After Tax'!$AB$352:$AI$452,5,FALSE),IF(AU$81="LNG",VLOOKUP($I103,'Inflated Bid Prices After Tax'!$AB$352:$AI$452,6,FALSE),IF(AU$81="Bunker",VLOOKUP($I103,'Inflated Bid Prices After Tax'!$AB$352:$AI$452,7,FALSE),IF(AU$81="LFO Diesel",VLOOKUP($I103,'Inflated Bid Prices After Tax'!$AB$352:$AI$452,8,FALSE),0)))))))</f>
        <v>0</v>
      </c>
      <c r="AW103" s="607">
        <f>IF($I103=0,0,IF(AU$81="Hydro",HLOOKUP(AU$81,'Inflated Bid Prices After Tax'!$B$455:$I$463,6,FALSE),IF(AU$81="Solar",HLOOKUP(AU$81,'Inflated Bid Prices After Tax'!$B$455:$I$463,6,FALSE),IF(AU$81="Biomass",HLOOKUP(AU$81,'Inflated Bid Prices After Tax'!$B$455:$I$463,6,FALSE),IF(AU$81="Biodiesel",HLOOKUP(AU$81,'Inflated Bid Prices After Tax'!$B$455:$I$463,6,FALSE),IF(AU$81="LNG",HLOOKUP(AU$81,'Inflated Bid Prices After Tax'!$B$455:$I$463,6,FALSE),IF(AU$81="Bunker",HLOOKUP(AU$81,'Inflated Bid Prices After Tax'!$B$455:$I$463,6,FALSE),IF(AU$81="LFO Diesel",HLOOKUP(AU$81,'Inflated Bid Prices After Tax'!$B$455:$I$463,6,FALSE),0))))))))</f>
        <v>0</v>
      </c>
      <c r="AX103" s="607">
        <f>IF($I103=0,0,IF(AU$81="Hydro",HLOOKUP(AU$81,'Inflated Bid Prices After Tax'!$B$465:$I$471,4,FALSE),IF(AU$81="Solar",HLOOKUP(AU$81,'Inflated Bid Prices After Tax'!$B$465:$I$471,4,FALSE),IF(AU$81="Biomass",HLOOKUP(AU$81,'Inflated Bid Prices After Tax'!$B$465:$I$471,4,FALSE),IF(AU$81="Biodiesel",HLOOKUP(AU$81,'Inflated Bid Prices After Tax'!$B$465:$I$471,4,FALSE),IF(AU$81="LNG",HLOOKUP(AU$81,'Inflated Bid Prices After Tax'!$B$465:$I$471,4,FALSE),IF(AU$81="Bunker",HLOOKUP(AU$81,'Inflated Bid Prices After Tax'!$B$465:$I$471,4,FALSE),IF(AU$81="LFO Diesel",HLOOKUP(AU$81,'Inflated Bid Prices After Tax'!$B$465:$I$471,4,FALSE),0))))))))</f>
        <v>0</v>
      </c>
      <c r="AY103" s="608">
        <f t="shared" si="61"/>
        <v>0</v>
      </c>
      <c r="AZ103" s="139"/>
      <c r="BA103" s="106"/>
      <c r="BB103" s="648" t="s">
        <v>42</v>
      </c>
      <c r="BC103" s="657">
        <f>IF(C103=0,O103,O103*'Available Energy and Dispatch'!N127*1000)</f>
        <v>0</v>
      </c>
      <c r="BD103" s="657">
        <f>IF(D103=0,U103,U103*'Available Energy and Dispatch'!O127*1000)</f>
        <v>0</v>
      </c>
      <c r="BE103" s="657">
        <f>IF(E103=0,AA103,AA103*'Available Energy and Dispatch'!P127*1000)</f>
        <v>0</v>
      </c>
      <c r="BF103" s="657">
        <f>IF(F103=0,AG103,AG103*'Available Energy and Dispatch'!Q127*1000)</f>
        <v>0</v>
      </c>
      <c r="BG103" s="657">
        <f>IF(G103=0,AM103,AM103*'Available Energy and Dispatch'!R127*1000)</f>
        <v>0</v>
      </c>
      <c r="BH103" s="657">
        <f>IF(H103=0,AS103,AS103*'Available Energy and Dispatch'!S127*1000)</f>
        <v>0</v>
      </c>
      <c r="BI103" s="657">
        <f>IF(I103=0,AY103,AY103*'Available Energy and Dispatch'!T127*1000)</f>
        <v>0</v>
      </c>
      <c r="BJ103" s="663">
        <f t="shared" si="62"/>
        <v>0</v>
      </c>
      <c r="BK103" s="655"/>
    </row>
    <row r="104" spans="2:63" x14ac:dyDescent="0.25">
      <c r="B104" s="530" t="s">
        <v>43</v>
      </c>
      <c r="C104" s="523">
        <f>ROUND(IFERROR(('Available Energy and Dispatch'!N128/((IF(C$82="Solar",(SUMIFS('Dependable Capacity'!$F$64:$F$69,'Dependable Capacity'!$C$64:$C$69,$B$98)*'Available Energy and Dispatch'!$C128),HLOOKUP(C$82,'Dependable Capacity'!$I$58:$P$64,4,FALSE)*'Available Energy and Dispatch'!$C128))))/C$83,0),2)</f>
        <v>0</v>
      </c>
      <c r="D104" s="523">
        <f>ROUND(IFERROR(('Available Energy and Dispatch'!O128/((IF(D$82="Solar",(SUMIFS('Dependable Capacity'!$F$64:$F$69,'Dependable Capacity'!$C$64:$C$69,$B$98)*'Available Energy and Dispatch'!$C128),HLOOKUP(D$82,'Dependable Capacity'!$I$58:$P$64,4,FALSE)*'Available Energy and Dispatch'!$C128))))/D$83,0),2)</f>
        <v>0</v>
      </c>
      <c r="E104" s="523">
        <f>ROUND(IFERROR(('Available Energy and Dispatch'!P128/((IF(E$82="Solar",(SUMIFS('Dependable Capacity'!$F$64:$F$69,'Dependable Capacity'!$C$64:$C$69,$B$98)*'Available Energy and Dispatch'!$C128),HLOOKUP(E$82,'Dependable Capacity'!$I$58:$P$64,4,FALSE)*'Available Energy and Dispatch'!$C128))))/E$83,0),2)</f>
        <v>0</v>
      </c>
      <c r="F104" s="523">
        <f>ROUND(IFERROR(('Available Energy and Dispatch'!Q128/((IF(F$82="Solar",(SUMIFS('Dependable Capacity'!$F$64:$F$69,'Dependable Capacity'!$C$64:$C$69,$B$98)*'Available Energy and Dispatch'!$C128),HLOOKUP(F$82,'Dependable Capacity'!$I$58:$P$64,4,FALSE)*'Available Energy and Dispatch'!$C128))))/F$83,0),2)</f>
        <v>0</v>
      </c>
      <c r="G104" s="523">
        <f>ROUND(IFERROR(('Available Energy and Dispatch'!R128/((IF(G$82="Solar",(SUMIFS('Dependable Capacity'!$F$64:$F$69,'Dependable Capacity'!$C$64:$C$69,$B$98)*'Available Energy and Dispatch'!$C128),HLOOKUP(G$82,'Dependable Capacity'!$I$58:$P$64,4,FALSE)*'Available Energy and Dispatch'!$C128))))/G$83,0),2)</f>
        <v>0</v>
      </c>
      <c r="H104" s="523">
        <f>ROUND(IFERROR(('Available Energy and Dispatch'!S128/((IF(H$82="Solar",(SUMIFS('Dependable Capacity'!$F$64:$F$69,'Dependable Capacity'!$C$64:$C$69,$B$98)*'Available Energy and Dispatch'!$C128),HLOOKUP(H$82,'Dependable Capacity'!$I$58:$P$64,4,FALSE)*'Available Energy and Dispatch'!$C128))))/H$83,0),2)</f>
        <v>0</v>
      </c>
      <c r="I104" s="524">
        <f>ROUND(IFERROR(('Available Energy and Dispatch'!T128/((IF(I$82="Solar",(SUMIFS('Dependable Capacity'!$F$64:$F$69,'Dependable Capacity'!$C$64:$C$69,$B$98)*'Available Energy and Dispatch'!$C128),HLOOKUP(I$82,'Dependable Capacity'!$I$58:$P$64,4,FALSE)*'Available Energy and Dispatch'!$C128))))/I$83,0),2)</f>
        <v>0</v>
      </c>
      <c r="J104" s="106"/>
      <c r="K104" s="542">
        <f>IF(K$81="Hydro",VLOOKUP($C104,'Inflated Bid Prices After Tax'!$AB$247:$AI$347,2,FALSE),IF(K$81="Solar",VLOOKUP($C104,'Inflated Bid Prices After Tax'!$AB$247:$AI$347,3,FALSE),IF(K$81="Biomass",VLOOKUP($C104,'Inflated Bid Prices After Tax'!$AB$247:$AI$347,4,FALSE),IF(K$81="Biodiesel",VLOOKUP($C104,'Inflated Bid Prices After Tax'!$AB$247:$AI$347,5,FALSE),IF(K$81="LNG",VLOOKUP($C104,'Inflated Bid Prices After Tax'!$AB$247:$AI$347,6,FALSE),IF(K$81="Bunker",VLOOKUP($C104,'Inflated Bid Prices After Tax'!$AB$247:$AI$347,7,FALSE),IF(K$81="LFO Diesel",VLOOKUP($C104,'Inflated Bid Prices After Tax'!$AB$247:$AI$347,8,FALSE),0)))))))</f>
        <v>0</v>
      </c>
      <c r="L104" s="543">
        <f>IF(K$81="Hydro",VLOOKUP($C104,'Inflated Bid Prices After Tax'!$AB$352:$AI$452,2,FALSE),IF(K$81="Solar",VLOOKUP($C104,'Inflated Bid Prices After Tax'!$AB$352:$AI$452,3,FALSE),IF(K$81="Biomass",VLOOKUP($C104,'Inflated Bid Prices After Tax'!$AB$352:$AI$452,4,FALSE),IF(K$81="Biodiesel",VLOOKUP($C104,'Inflated Bid Prices After Tax'!$AB$352:$AI$452,5,FALSE),IF(K$81="LNG",VLOOKUP($C104,'Inflated Bid Prices After Tax'!$AB$352:$AI$452,6,FALSE),IF(K$81="Bunker",VLOOKUP($C104,'Inflated Bid Prices After Tax'!$AB$352:$AI$452,7,FALSE),IF(K$81="LFO Diesel",VLOOKUP($C104,'Inflated Bid Prices After Tax'!$AB$352:$AI$452,8,FALSE),0)))))))</f>
        <v>0</v>
      </c>
      <c r="M104" s="543">
        <f>IF($C104=0,0,IF(K$81="Hydro",HLOOKUP(K$81,'Inflated Bid Prices After Tax'!$B$455:$I$463,6,FALSE),IF(K$81="Solar",HLOOKUP(K$81,'Inflated Bid Prices After Tax'!$B$455:$I$463,6,FALSE),IF(K$81="Biomass",HLOOKUP(K$81,'Inflated Bid Prices After Tax'!$B$455:$I$463,6,FALSE),IF(K$81="Biodiesel",HLOOKUP(K$81,'Inflated Bid Prices After Tax'!$B$455:$I$463,6,FALSE),IF(K$81="LNG",HLOOKUP(K$81,'Inflated Bid Prices After Tax'!$B$455:$I$463,6,FALSE),IF(K$81="Bunker",HLOOKUP(K$81,'Inflated Bid Prices After Tax'!$B$455:$I$463,6,FALSE),IF(K$81="LFO Diesel",HLOOKUP(K$81,'Inflated Bid Prices After Tax'!$B$455:$I$463,6,FALSE),0))))))))</f>
        <v>0</v>
      </c>
      <c r="N104" s="543">
        <f>IF($C104=0,0,IF(K$81="Hydro",HLOOKUP(K$81,'Inflated Bid Prices After Tax'!$B$465:$I$471,4,FALSE),IF(K$81="Solar",HLOOKUP(K$81,'Inflated Bid Prices After Tax'!$B$465:$I$471,4,FALSE),IF(K$81="Biomass",HLOOKUP(K$81,'Inflated Bid Prices After Tax'!$B$465:$I$471,4,FALSE),IF(K$81="Biodiesel",HLOOKUP(K$81,'Inflated Bid Prices After Tax'!$B$465:$I$471,4,FALSE),IF(K$81="LNG",HLOOKUP(K$81,'Inflated Bid Prices After Tax'!$B$465:$I$471,4,FALSE),IF(K$81="Bunker",HLOOKUP(K$81,'Inflated Bid Prices After Tax'!$B$465:$I$471,4,FALSE),IF(K$81="LFO Diesel",HLOOKUP(K$81,'Inflated Bid Prices After Tax'!$B$465:$I$471,4,FALSE),0))))))))</f>
        <v>0</v>
      </c>
      <c r="O104" s="544">
        <f t="shared" si="55"/>
        <v>0</v>
      </c>
      <c r="P104" s="139"/>
      <c r="Q104" s="606">
        <f>IF(Q$81="Hydro",VLOOKUP($D104,'Inflated Bid Prices After Tax'!$AB$247:$AI$347,2,FALSE),IF(Q$81="Solar",VLOOKUP($D104,'Inflated Bid Prices After Tax'!$AB$247:$AI$347,3,FALSE),IF(Q$81="Biomass",VLOOKUP($D104,'Inflated Bid Prices After Tax'!$AB$247:$AI$347,4,FALSE),IF(Q$81="Biodiesel",VLOOKUP($D104,'Inflated Bid Prices After Tax'!$AB$247:$AI$347,5,FALSE),IF(Q$81="LNG",VLOOKUP($D104,'Inflated Bid Prices After Tax'!$AB$247:$AI$347,6,FALSE),IF(Q$81="Bunker",VLOOKUP($D104,'Inflated Bid Prices After Tax'!$AB$247:$AI$347,7,FALSE),IF(Q$81="LFO Diesel",VLOOKUP($D104,'Inflated Bid Prices After Tax'!$AB$247:$AI$347,8,FALSE),0)))))))</f>
        <v>0</v>
      </c>
      <c r="R104" s="607">
        <f>IF(Q$81="Hydro",VLOOKUP($D104,'Inflated Bid Prices After Tax'!$AB$352:$AI$452,2,FALSE),IF(Q$81="Solar",VLOOKUP($D104,'Inflated Bid Prices After Tax'!$AB$352:$AI$452,3,FALSE),IF(Q$81="Biomass",VLOOKUP($D104,'Inflated Bid Prices After Tax'!$AB$352:$AI$452,4,FALSE),IF(Q$81="Biodiesel",VLOOKUP($D104,'Inflated Bid Prices After Tax'!$AB$352:$AI$452,5,FALSE),IF(Q$81="LNG",VLOOKUP($D104,'Inflated Bid Prices After Tax'!$AB$352:$AI$452,6,FALSE),IF(Q$81="Bunker",VLOOKUP($D104,'Inflated Bid Prices After Tax'!$AB$352:$AI$452,7,FALSE),IF(Q$81="LFO Diesel",VLOOKUP($D104,'Inflated Bid Prices After Tax'!$AB$352:$AI$452,8,FALSE),0)))))))</f>
        <v>0</v>
      </c>
      <c r="S104" s="607">
        <f>IF($D104=0,0,IF(Q$81="Hydro",HLOOKUP(Q$81,'Inflated Bid Prices After Tax'!$B$455:$I$463,6,FALSE),IF(Q$81="Solar",HLOOKUP(Q$81,'Inflated Bid Prices After Tax'!$B$455:$I$463,6,FALSE),IF(Q$81="Biomass",HLOOKUP(Q$81,'Inflated Bid Prices After Tax'!$B$455:$I$463,6,FALSE),IF(Q$81="Biodiesel",HLOOKUP(Q$81,'Inflated Bid Prices After Tax'!$B$455:$I$463,6,FALSE),IF(Q$81="LNG",HLOOKUP(Q$81,'Inflated Bid Prices After Tax'!$B$455:$I$463,6,FALSE),IF(Q$81="Bunker",HLOOKUP(Q$81,'Inflated Bid Prices After Tax'!$B$455:$I$463,6,FALSE),IF(Q$81="LFO Diesel",HLOOKUP(Q$81,'Inflated Bid Prices After Tax'!$B$455:$I$463,6,FALSE),0))))))))</f>
        <v>0</v>
      </c>
      <c r="T104" s="607">
        <f>IF($D104=0,0,IF(Q$81="Hydro",HLOOKUP(Q$81,'Inflated Bid Prices After Tax'!$B$465:$I$471,4,FALSE),IF(Q$81="Solar",HLOOKUP(Q$81,'Inflated Bid Prices After Tax'!$B$465:$I$471,4,FALSE),IF(Q$81="Biomass",HLOOKUP(Q$81,'Inflated Bid Prices After Tax'!$B$465:$I$471,4,FALSE),IF(Q$81="Biodiesel",HLOOKUP(Q$81,'Inflated Bid Prices After Tax'!$B$465:$I$471,4,FALSE),IF(Q$81="LNG",HLOOKUP(Q$81,'Inflated Bid Prices After Tax'!$B$465:$I$471,4,FALSE),IF(Q$81="Bunker",HLOOKUP(Q$81,'Inflated Bid Prices After Tax'!$B$465:$I$471,4,FALSE),IF(Q$81="LFO Diesel",HLOOKUP(Q$81,'Inflated Bid Prices After Tax'!$B$465:$I$471,4,FALSE),0))))))))</f>
        <v>0</v>
      </c>
      <c r="U104" s="608">
        <f t="shared" si="56"/>
        <v>0</v>
      </c>
      <c r="V104" s="139"/>
      <c r="W104" s="566">
        <f>IF(W$81="Hydro",VLOOKUP($E104,'Inflated Bid Prices After Tax'!$AB$247:$AI$347,2,FALSE),IF(W$81="Solar",VLOOKUP($E104,'Inflated Bid Prices After Tax'!$AB$247:$AI$347,3,FALSE),IF(W$81="Biomass",VLOOKUP($E104,'Inflated Bid Prices After Tax'!$AB$247:$AI$347,4,FALSE),IF(W$81="Biodiesel",VLOOKUP($E104,'Inflated Bid Prices After Tax'!$AB$247:$AI$347,5,FALSE),IF(W$81="LNG",VLOOKUP($E104,'Inflated Bid Prices After Tax'!$AB$247:$AI$347,6,FALSE),IF(W$81="Bunker",VLOOKUP($E104,'Inflated Bid Prices After Tax'!$AB$247:$AI$347,7,FALSE),IF(W$81="LFO Diesel",VLOOKUP($E104,'Inflated Bid Prices After Tax'!$AB$247:$AI$347,8,FALSE),0)))))))</f>
        <v>0</v>
      </c>
      <c r="X104" s="567">
        <f>IF(W$81="Hydro",VLOOKUP($E104,'Inflated Bid Prices After Tax'!$AB$352:$AI$452,2,FALSE),IF(W$81="Solar",VLOOKUP($E104,'Inflated Bid Prices After Tax'!$AB$352:$AI$452,3,FALSE),IF(W$81="Biomass",VLOOKUP($E104,'Inflated Bid Prices After Tax'!$AB$352:$AI$452,4,FALSE),IF(W$81="Biodiesel",VLOOKUP($E104,'Inflated Bid Prices After Tax'!$AB$352:$AI$452,5,FALSE),IF(W$81="LNG",VLOOKUP($E104,'Inflated Bid Prices After Tax'!$AB$352:$AI$452,6,FALSE),IF(W$81="Bunker",VLOOKUP($E104,'Inflated Bid Prices After Tax'!$AB$352:$AI$452,7,FALSE),IF(W$81="LFO Diesel",VLOOKUP($E104,'Inflated Bid Prices After Tax'!$AB$352:$AI$452,8,FALSE),0)))))))</f>
        <v>0</v>
      </c>
      <c r="Y104" s="567">
        <f>IF($E104=0,0,IF(W$81="Hydro",HLOOKUP(W$81,'Inflated Bid Prices After Tax'!$B$455:$I$463,6,FALSE),IF(W$81="Solar",HLOOKUP(W$81,'Inflated Bid Prices After Tax'!$B$455:$I$463,6,FALSE),IF(W$81="Biomass",HLOOKUP(W$81,'Inflated Bid Prices After Tax'!$B$455:$I$463,6,FALSE),IF(W$81="Biodiesel",HLOOKUP(W$81,'Inflated Bid Prices After Tax'!$B$455:$I$463,6,FALSE),IF(W$81="LNG",HLOOKUP(W$81,'Inflated Bid Prices After Tax'!$B$455:$I$463,6,FALSE),IF(W$81="Bunker",HLOOKUP(W$81,'Inflated Bid Prices After Tax'!$B$455:$I$463,6,FALSE),IF(W$81="LFO Diesel",HLOOKUP(W$81,'Inflated Bid Prices After Tax'!$B$455:$I$463,6,FALSE),0))))))))</f>
        <v>0</v>
      </c>
      <c r="Z104" s="567">
        <f>IF($E104=0,0,IF(W$81="Hydro",HLOOKUP(W$81,'Inflated Bid Prices After Tax'!$B$465:$I$471,4,FALSE),IF(W$81="Solar",HLOOKUP(W$81,'Inflated Bid Prices After Tax'!$B$465:$I$471,4,FALSE),IF(W$81="Biomass",HLOOKUP(W$81,'Inflated Bid Prices After Tax'!$B$465:$I$471,4,FALSE),IF(W$81="Biodiesel",HLOOKUP(W$81,'Inflated Bid Prices After Tax'!$B$465:$I$471,4,FALSE),IF(W$81="LNG",HLOOKUP(W$81,'Inflated Bid Prices After Tax'!$B$465:$I$471,4,FALSE),IF(W$81="Bunker",HLOOKUP(W$81,'Inflated Bid Prices After Tax'!$B$465:$I$471,4,FALSE),IF(W$81="LFO Diesel",HLOOKUP(W$81,'Inflated Bid Prices After Tax'!$B$465:$I$471,4,FALSE),0))))))))</f>
        <v>0</v>
      </c>
      <c r="AA104" s="568">
        <f t="shared" si="57"/>
        <v>0</v>
      </c>
      <c r="AB104" s="139"/>
      <c r="AC104" s="642">
        <f>IF(AC$81="Hydro",VLOOKUP($F104,'Inflated Bid Prices After Tax'!$AB$247:$AI$347,2,FALSE),IF(AC$81="Solar",VLOOKUP($F104,'Inflated Bid Prices After Tax'!$AB$247:$AI$347,3,FALSE),IF(AC$81="Biomass",VLOOKUP($F104,'Inflated Bid Prices After Tax'!$AB$247:$AI$347,4,FALSE),IF(AC$81="Biodiesel",VLOOKUP($F104,'Inflated Bid Prices After Tax'!$AB$247:$AI$347,5,FALSE),IF(AC$81="LNG",VLOOKUP($F104,'Inflated Bid Prices After Tax'!$AB$247:$AI$347,6,FALSE),IF(AC$81="Bunker",VLOOKUP($F104,'Inflated Bid Prices After Tax'!$AB$247:$AI$347,7,FALSE),IF(AC$81="LFO Diesel",VLOOKUP($F104,'Inflated Bid Prices After Tax'!$AB$247:$AI$347,8,FALSE),0)))))))</f>
        <v>0</v>
      </c>
      <c r="AD104" s="643">
        <f>IF(AC$81="Hydro",VLOOKUP($F104,'Inflated Bid Prices After Tax'!$AB$352:$AI$452,2,FALSE),IF(AC$81="Solar",VLOOKUP($F104,'Inflated Bid Prices After Tax'!$AB$352:$AI$452,3,FALSE),IF(AC$81="Biomass",VLOOKUP($F104,'Inflated Bid Prices After Tax'!$AB$352:$AI$452,4,FALSE),IF(AC$81="Biodiesel",VLOOKUP($F104,'Inflated Bid Prices After Tax'!$AB$352:$AI$452,5,FALSE),IF(AC$81="LNG",VLOOKUP($F104,'Inflated Bid Prices After Tax'!$AB$352:$AI$452,6,FALSE),IF(AC$81="Bunker",VLOOKUP($F104,'Inflated Bid Prices After Tax'!$AB$352:$AI$452,7,FALSE),IF(AC$81="LFO Diesel",VLOOKUP($F104,'Inflated Bid Prices After Tax'!$AB$352:$AI$452,8,FALSE),0)))))))</f>
        <v>0</v>
      </c>
      <c r="AE104" s="643">
        <f>IF($F104=0,0,IF(AC$81="Hydro",HLOOKUP(AC$81,'Inflated Bid Prices After Tax'!$B$455:$I$463,6,FALSE),IF(AC$81="Solar",HLOOKUP(AC$81,'Inflated Bid Prices After Tax'!$B$455:$I$463,6,FALSE),IF(AC$81="Biomass",HLOOKUP(AC$81,'Inflated Bid Prices After Tax'!$B$455:$I$463,6,FALSE),IF(AC$81="Biodiesel",HLOOKUP(AC$81,'Inflated Bid Prices After Tax'!$B$455:$I$463,6,FALSE),IF(AC$81="LNG",HLOOKUP(AC$81,'Inflated Bid Prices After Tax'!$B$455:$I$463,6,FALSE),IF(AC$81="Bunker",HLOOKUP(AC$81,'Inflated Bid Prices After Tax'!$B$455:$I$463,6,FALSE),IF(AC$81="LFO Diesel",HLOOKUP(AC$81,'Inflated Bid Prices After Tax'!$B$455:$I$463,6,FALSE),0))))))))</f>
        <v>0</v>
      </c>
      <c r="AF104" s="643">
        <f>IF($F104=0,0,IF(AC$81="Hydro",HLOOKUP(AC$81,'Inflated Bid Prices After Tax'!$B$465:$I$471,4,FALSE),IF(AC$81="Solar",HLOOKUP(AC$81,'Inflated Bid Prices After Tax'!$B$465:$I$471,4,FALSE),IF(AC$81="Biomass",HLOOKUP(AC$81,'Inflated Bid Prices After Tax'!$B$465:$I$471,4,FALSE),IF(AC$81="Biodiesel",HLOOKUP(AC$81,'Inflated Bid Prices After Tax'!$B$465:$I$471,4,FALSE),IF(AC$81="LNG",HLOOKUP(AC$81,'Inflated Bid Prices After Tax'!$B$465:$I$471,4,FALSE),IF(AC$81="Bunker",HLOOKUP(AC$81,'Inflated Bid Prices After Tax'!$B$465:$I$471,4,FALSE),IF(AC$81="LFO Diesel",HLOOKUP(AC$81,'Inflated Bid Prices After Tax'!$B$465:$I$471,4,FALSE),0))))))))</f>
        <v>0</v>
      </c>
      <c r="AG104" s="644">
        <f t="shared" si="58"/>
        <v>0</v>
      </c>
      <c r="AH104" s="139"/>
      <c r="AI104" s="590">
        <f>IF(AI$81="Hydro",VLOOKUP($G104,'Inflated Bid Prices After Tax'!$AB$247:$AI$347,2,FALSE),IF(AI$81="Solar",VLOOKUP($G104,'Inflated Bid Prices After Tax'!$AB$247:$AI$347,3,FALSE),IF(AI$81="Biomass",VLOOKUP($G104,'Inflated Bid Prices After Tax'!$AB$247:$AI$347,4,FALSE),IF(AI$81="Biodiesel",VLOOKUP($G104,'Inflated Bid Prices After Tax'!$AB$247:$AI$347,5,FALSE),IF(AI$81="LNG",VLOOKUP($G104,'Inflated Bid Prices After Tax'!$AB$247:$AI$347,6,FALSE),IF(AI$81="Bunker",VLOOKUP($G104,'Inflated Bid Prices After Tax'!$AB$247:$AI$347,7,FALSE),IF(AI$81="LFO Diesel",VLOOKUP($G104,'Inflated Bid Prices After Tax'!$AB$247:$AI$347,8,FALSE),0)))))))</f>
        <v>0</v>
      </c>
      <c r="AJ104" s="591">
        <f>IF(AI$81="Hydro",VLOOKUP($G104,'Inflated Bid Prices After Tax'!$AB$352:$AI$452,2,FALSE),IF(AI$81="Solar",VLOOKUP($G104,'Inflated Bid Prices After Tax'!$AB$352:$AI$452,3,FALSE),IF(AI$81="Biomass",VLOOKUP($G104,'Inflated Bid Prices After Tax'!$AB$352:$AI$452,4,FALSE),IF(AI$81="Biodiesel",VLOOKUP($G104,'Inflated Bid Prices After Tax'!$AB$352:$AI$452,5,FALSE),IF(AI$81="LNG",VLOOKUP($G104,'Inflated Bid Prices After Tax'!$AB$352:$AI$452,6,FALSE),IF(AI$81="Bunker",VLOOKUP($G104,'Inflated Bid Prices After Tax'!$AB$352:$AI$452,7,FALSE),IF(AI$81="LFO Diesel",VLOOKUP($G104,'Inflated Bid Prices After Tax'!$AB$352:$AI$452,8,FALSE),0)))))))</f>
        <v>0</v>
      </c>
      <c r="AK104" s="591">
        <f>IF($G104=0,0,IF(AI$81="Hydro",HLOOKUP(AI$81,'Inflated Bid Prices After Tax'!$B$455:$I$463,6,FALSE),IF(AI$81="Solar",HLOOKUP(AI$81,'Inflated Bid Prices After Tax'!$B$455:$I$463,6,FALSE),IF(AI$81="Biomass",HLOOKUP(AI$81,'Inflated Bid Prices After Tax'!$B$455:$I$463,6,FALSE),IF(AI$81="Biodiesel",HLOOKUP(AI$81,'Inflated Bid Prices After Tax'!$B$455:$I$463,6,FALSE),IF(AI$81="LNG",HLOOKUP(AI$81,'Inflated Bid Prices After Tax'!$B$455:$I$463,6,FALSE),IF(AI$81="Bunker",HLOOKUP(AI$81,'Inflated Bid Prices After Tax'!$B$455:$I$463,6,FALSE),IF(AI$81="LFO Diesel",HLOOKUP(AI$81,'Inflated Bid Prices After Tax'!$B$455:$I$463,6,FALSE),0))))))))</f>
        <v>0</v>
      </c>
      <c r="AL104" s="591">
        <f>IF($G104=0,0,IF(AI$81="Hydro",HLOOKUP(AI$81,'Inflated Bid Prices After Tax'!$B$465:$I$471,4,FALSE),IF(AI$81="Solar",HLOOKUP(AI$81,'Inflated Bid Prices After Tax'!$B$465:$I$471,4,FALSE),IF(AI$81="Biomass",HLOOKUP(AI$81,'Inflated Bid Prices After Tax'!$B$465:$I$471,4,FALSE),IF(AI$81="Biodiesel",HLOOKUP(AI$81,'Inflated Bid Prices After Tax'!$B$465:$I$471,4,FALSE),IF(AI$81="LNG",HLOOKUP(AI$81,'Inflated Bid Prices After Tax'!$B$465:$I$471,4,FALSE),IF(AI$81="Bunker",HLOOKUP(AI$81,'Inflated Bid Prices After Tax'!$B$465:$I$471,4,FALSE),IF(AI$81="LFO Diesel",HLOOKUP(AI$81,'Inflated Bid Prices After Tax'!$B$465:$I$471,4,FALSE),0))))))))</f>
        <v>0</v>
      </c>
      <c r="AM104" s="592">
        <f t="shared" si="59"/>
        <v>0</v>
      </c>
      <c r="AN104" s="139"/>
      <c r="AO104" s="598">
        <f>IF(AO$81="Hydro",VLOOKUP($H104,'Inflated Bid Prices After Tax'!$AB$247:$AI$347,2,FALSE),IF(AO$81="Solar",VLOOKUP($H104,'Inflated Bid Prices After Tax'!$AB$247:$AI$347,3,FALSE),IF(AO$81="Biomass",VLOOKUP($H104,'Inflated Bid Prices After Tax'!$AB$247:$AI$347,4,FALSE),IF(AO$81="Biodiesel",VLOOKUP($H104,'Inflated Bid Prices After Tax'!$AB$247:$AI$347,5,FALSE),IF(AO$81="LNG",VLOOKUP($H104,'Inflated Bid Prices After Tax'!$AB$247:$AI$347,6,FALSE),IF(AO$81="Bunker",VLOOKUP($H104,'Inflated Bid Prices After Tax'!$AB$247:$AI$347,7,FALSE),IF(AO$81="LFO Diesel",VLOOKUP($H104,'Inflated Bid Prices After Tax'!$AB$247:$AI$347,8,FALSE),0)))))))</f>
        <v>0</v>
      </c>
      <c r="AP104" s="309">
        <f>IF(AO$81="Hydro",VLOOKUP($H104,'Inflated Bid Prices After Tax'!$AB$352:$AI$452,2,FALSE),IF(AO$81="Solar",VLOOKUP($H104,'Inflated Bid Prices After Tax'!$AB$352:$AI$452,3,FALSE),IF(AO$81="Biomass",VLOOKUP($H104,'Inflated Bid Prices After Tax'!$AB$352:$AI$452,4,FALSE),IF(AO$81="Biodiesel",VLOOKUP($H104,'Inflated Bid Prices After Tax'!$AB$352:$AI$452,5,FALSE),IF(AO$81="LNG",VLOOKUP($H104,'Inflated Bid Prices After Tax'!$AB$352:$AI$452,6,FALSE),IF(AO$81="Bunker",VLOOKUP($H104,'Inflated Bid Prices After Tax'!$AB$352:$AI$452,7,FALSE),IF(AO$81="LFO Diesel",VLOOKUP($H104,'Inflated Bid Prices After Tax'!$AB$352:$AI$452,8,FALSE),0)))))))</f>
        <v>0</v>
      </c>
      <c r="AQ104" s="309">
        <f>IF($H104=0,0,IF(AO$81="Hydro",HLOOKUP(AO$81,'Inflated Bid Prices After Tax'!$B$455:$I$463,6,FALSE),IF(AO$81="Solar",HLOOKUP(AO$81,'Inflated Bid Prices After Tax'!$B$455:$I$463,6,FALSE),IF(AO$81="Biomass",HLOOKUP(AO$81,'Inflated Bid Prices After Tax'!$B$455:$I$463,6,FALSE),IF(AO$81="Biodiesel",HLOOKUP(AO$81,'Inflated Bid Prices After Tax'!$B$455:$I$463,6,FALSE),IF(AO$81="LNG",HLOOKUP(AO$81,'Inflated Bid Prices After Tax'!$B$455:$I$463,6,FALSE),IF(AO$81="Bunker",HLOOKUP(AO$81,'Inflated Bid Prices After Tax'!$B$455:$I$463,6,FALSE),IF(AO$81="LFO Diesel",HLOOKUP(AO$81,'Inflated Bid Prices After Tax'!$B$455:$I$463,6,FALSE),0))))))))</f>
        <v>0</v>
      </c>
      <c r="AR104" s="309">
        <f>IF($H104=0,0,IF(AO$81="Hydro",HLOOKUP(AO$81,'Inflated Bid Prices After Tax'!$B$465:$I$471,4,FALSE),IF(AO$81="Solar",HLOOKUP(AO$81,'Inflated Bid Prices After Tax'!$B$465:$I$471,4,FALSE),IF(AO$81="Biomass",HLOOKUP(AO$81,'Inflated Bid Prices After Tax'!$B$465:$I$471,4,FALSE),IF(AO$81="Biodiesel",HLOOKUP(AO$81,'Inflated Bid Prices After Tax'!$B$465:$I$471,4,FALSE),IF(AO$81="LNG",HLOOKUP(AO$81,'Inflated Bid Prices After Tax'!$B$465:$I$471,4,FALSE),IF(AO$81="Bunker",HLOOKUP(AO$81,'Inflated Bid Prices After Tax'!$B$465:$I$471,4,FALSE),IF(AO$81="LFO Diesel",HLOOKUP(AO$81,'Inflated Bid Prices After Tax'!$B$465:$I$471,4,FALSE),0))))))))</f>
        <v>0</v>
      </c>
      <c r="AS104" s="298">
        <f t="shared" si="60"/>
        <v>0</v>
      </c>
      <c r="AT104" s="139"/>
      <c r="AU104" s="606">
        <f>IF(AU$81="Hydro",VLOOKUP($I104,'Inflated Bid Prices After Tax'!$AB$247:$AI$347,2,FALSE),IF(AU$81="Solar",VLOOKUP($I104,'Inflated Bid Prices After Tax'!$AB$247:$AI$347,3,FALSE),IF(AU$81="Biomass",VLOOKUP($I104,'Inflated Bid Prices After Tax'!$AB$247:$AI$347,4,FALSE),IF(AU$81="Biodiesel",VLOOKUP($I104,'Inflated Bid Prices After Tax'!$AB$247:$AI$347,5,FALSE),IF(AU$81="LNG",VLOOKUP($I104,'Inflated Bid Prices After Tax'!$AB$247:$AI$347,6,FALSE),IF(AU$81="Bunker",VLOOKUP($I104,'Inflated Bid Prices After Tax'!$AB$247:$AI$347,7,FALSE),IF(AU$81="LFO Diesel",VLOOKUP($I104,'Inflated Bid Prices After Tax'!$AB$247:$AI$347,8,FALSE),0)))))))</f>
        <v>0</v>
      </c>
      <c r="AV104" s="607">
        <f>IF(AU$81="Hydro",VLOOKUP($I104,'Inflated Bid Prices After Tax'!$AB$352:$AI$452,2,FALSE),IF(AU$81="Solar",VLOOKUP($I104,'Inflated Bid Prices After Tax'!$AB$352:$AI$452,3,FALSE),IF(AU$81="Biomass",VLOOKUP($I104,'Inflated Bid Prices After Tax'!$AB$352:$AI$452,4,FALSE),IF(AU$81="Biodiesel",VLOOKUP($I104,'Inflated Bid Prices After Tax'!$AB$352:$AI$452,5,FALSE),IF(AU$81="LNG",VLOOKUP($I104,'Inflated Bid Prices After Tax'!$AB$352:$AI$452,6,FALSE),IF(AU$81="Bunker",VLOOKUP($I104,'Inflated Bid Prices After Tax'!$AB$352:$AI$452,7,FALSE),IF(AU$81="LFO Diesel",VLOOKUP($I104,'Inflated Bid Prices After Tax'!$AB$352:$AI$452,8,FALSE),0)))))))</f>
        <v>0</v>
      </c>
      <c r="AW104" s="607">
        <f>IF($I104=0,0,IF(AU$81="Hydro",HLOOKUP(AU$81,'Inflated Bid Prices After Tax'!$B$455:$I$463,6,FALSE),IF(AU$81="Solar",HLOOKUP(AU$81,'Inflated Bid Prices After Tax'!$B$455:$I$463,6,FALSE),IF(AU$81="Biomass",HLOOKUP(AU$81,'Inflated Bid Prices After Tax'!$B$455:$I$463,6,FALSE),IF(AU$81="Biodiesel",HLOOKUP(AU$81,'Inflated Bid Prices After Tax'!$B$455:$I$463,6,FALSE),IF(AU$81="LNG",HLOOKUP(AU$81,'Inflated Bid Prices After Tax'!$B$455:$I$463,6,FALSE),IF(AU$81="Bunker",HLOOKUP(AU$81,'Inflated Bid Prices After Tax'!$B$455:$I$463,6,FALSE),IF(AU$81="LFO Diesel",HLOOKUP(AU$81,'Inflated Bid Prices After Tax'!$B$455:$I$463,6,FALSE),0))))))))</f>
        <v>0</v>
      </c>
      <c r="AX104" s="607">
        <f>IF($I104=0,0,IF(AU$81="Hydro",HLOOKUP(AU$81,'Inflated Bid Prices After Tax'!$B$465:$I$471,4,FALSE),IF(AU$81="Solar",HLOOKUP(AU$81,'Inflated Bid Prices After Tax'!$B$465:$I$471,4,FALSE),IF(AU$81="Biomass",HLOOKUP(AU$81,'Inflated Bid Prices After Tax'!$B$465:$I$471,4,FALSE),IF(AU$81="Biodiesel",HLOOKUP(AU$81,'Inflated Bid Prices After Tax'!$B$465:$I$471,4,FALSE),IF(AU$81="LNG",HLOOKUP(AU$81,'Inflated Bid Prices After Tax'!$B$465:$I$471,4,FALSE),IF(AU$81="Bunker",HLOOKUP(AU$81,'Inflated Bid Prices After Tax'!$B$465:$I$471,4,FALSE),IF(AU$81="LFO Diesel",HLOOKUP(AU$81,'Inflated Bid Prices After Tax'!$B$465:$I$471,4,FALSE),0))))))))</f>
        <v>0</v>
      </c>
      <c r="AY104" s="608">
        <f t="shared" si="61"/>
        <v>0</v>
      </c>
      <c r="AZ104" s="139"/>
      <c r="BA104" s="106"/>
      <c r="BB104" s="648" t="s">
        <v>43</v>
      </c>
      <c r="BC104" s="657">
        <f>IF(C104=0,O104,O104*'Available Energy and Dispatch'!N128*1000)</f>
        <v>0</v>
      </c>
      <c r="BD104" s="657">
        <f>IF(D104=0,U104,U104*'Available Energy and Dispatch'!O128*1000)</f>
        <v>0</v>
      </c>
      <c r="BE104" s="657">
        <f>IF(E104=0,AA104,AA104*'Available Energy and Dispatch'!P128*1000)</f>
        <v>0</v>
      </c>
      <c r="BF104" s="657">
        <f>IF(F104=0,AG104,AG104*'Available Energy and Dispatch'!Q128*1000)</f>
        <v>0</v>
      </c>
      <c r="BG104" s="657">
        <f>IF(G104=0,AM104,AM104*'Available Energy and Dispatch'!R128*1000)</f>
        <v>0</v>
      </c>
      <c r="BH104" s="657">
        <f>IF(H104=0,AS104,AS104*'Available Energy and Dispatch'!S128*1000)</f>
        <v>0</v>
      </c>
      <c r="BI104" s="657">
        <f>IF(I104=0,AY104,AY104*'Available Energy and Dispatch'!T128*1000)</f>
        <v>0</v>
      </c>
      <c r="BJ104" s="663">
        <f t="shared" si="62"/>
        <v>0</v>
      </c>
      <c r="BK104" s="655"/>
    </row>
    <row r="105" spans="2:63" x14ac:dyDescent="0.25">
      <c r="B105" s="530" t="s">
        <v>44</v>
      </c>
      <c r="C105" s="523">
        <f>ROUND(IFERROR(('Available Energy and Dispatch'!N129/((IF(C$82="Solar",(SUMIFS('Dependable Capacity'!$F$64:$F$69,'Dependable Capacity'!$C$64:$C$69,$B$98)*'Available Energy and Dispatch'!$C129),HLOOKUP(C$82,'Dependable Capacity'!$I$58:$P$64,4,FALSE)*'Available Energy and Dispatch'!$C129))))/C$83,0),2)</f>
        <v>0</v>
      </c>
      <c r="D105" s="523">
        <f>ROUND(IFERROR(('Available Energy and Dispatch'!O129/((IF(D$82="Solar",(SUMIFS('Dependable Capacity'!$F$64:$F$69,'Dependable Capacity'!$C$64:$C$69,$B$98)*'Available Energy and Dispatch'!$C129),HLOOKUP(D$82,'Dependable Capacity'!$I$58:$P$64,4,FALSE)*'Available Energy and Dispatch'!$C129))))/D$83,0),2)</f>
        <v>0</v>
      </c>
      <c r="E105" s="523">
        <f>ROUND(IFERROR(('Available Energy and Dispatch'!P129/((IF(E$82="Solar",(SUMIFS('Dependable Capacity'!$F$64:$F$69,'Dependable Capacity'!$C$64:$C$69,$B$98)*'Available Energy and Dispatch'!$C129),HLOOKUP(E$82,'Dependable Capacity'!$I$58:$P$64,4,FALSE)*'Available Energy and Dispatch'!$C129))))/E$83,0),2)</f>
        <v>0</v>
      </c>
      <c r="F105" s="523">
        <f>ROUND(IFERROR(('Available Energy and Dispatch'!Q129/((IF(F$82="Solar",(SUMIFS('Dependable Capacity'!$F$64:$F$69,'Dependable Capacity'!$C$64:$C$69,$B$98)*'Available Energy and Dispatch'!$C129),HLOOKUP(F$82,'Dependable Capacity'!$I$58:$P$64,4,FALSE)*'Available Energy and Dispatch'!$C129))))/F$83,0),2)</f>
        <v>0</v>
      </c>
      <c r="G105" s="523">
        <f>ROUND(IFERROR(('Available Energy and Dispatch'!R129/((IF(G$82="Solar",(SUMIFS('Dependable Capacity'!$F$64:$F$69,'Dependable Capacity'!$C$64:$C$69,$B$98)*'Available Energy and Dispatch'!$C129),HLOOKUP(G$82,'Dependable Capacity'!$I$58:$P$64,4,FALSE)*'Available Energy and Dispatch'!$C129))))/G$83,0),2)</f>
        <v>0</v>
      </c>
      <c r="H105" s="523">
        <f>ROUND(IFERROR(('Available Energy and Dispatch'!S129/((IF(H$82="Solar",(SUMIFS('Dependable Capacity'!$F$64:$F$69,'Dependable Capacity'!$C$64:$C$69,$B$98)*'Available Energy and Dispatch'!$C129),HLOOKUP(H$82,'Dependable Capacity'!$I$58:$P$64,4,FALSE)*'Available Energy and Dispatch'!$C129))))/H$83,0),2)</f>
        <v>0</v>
      </c>
      <c r="I105" s="524">
        <f>ROUND(IFERROR(('Available Energy and Dispatch'!T129/((IF(I$82="Solar",(SUMIFS('Dependable Capacity'!$F$64:$F$69,'Dependable Capacity'!$C$64:$C$69,$B$98)*'Available Energy and Dispatch'!$C129),HLOOKUP(I$82,'Dependable Capacity'!$I$58:$P$64,4,FALSE)*'Available Energy and Dispatch'!$C129))))/I$83,0),2)</f>
        <v>0</v>
      </c>
      <c r="J105" s="106"/>
      <c r="K105" s="542">
        <f>IF(K$81="Hydro",VLOOKUP($C105,'Inflated Bid Prices After Tax'!$AB$247:$AI$347,2,FALSE),IF(K$81="Solar",VLOOKUP($C105,'Inflated Bid Prices After Tax'!$AB$247:$AI$347,3,FALSE),IF(K$81="Biomass",VLOOKUP($C105,'Inflated Bid Prices After Tax'!$AB$247:$AI$347,4,FALSE),IF(K$81="Biodiesel",VLOOKUP($C105,'Inflated Bid Prices After Tax'!$AB$247:$AI$347,5,FALSE),IF(K$81="LNG",VLOOKUP($C105,'Inflated Bid Prices After Tax'!$AB$247:$AI$347,6,FALSE),IF(K$81="Bunker",VLOOKUP($C105,'Inflated Bid Prices After Tax'!$AB$247:$AI$347,7,FALSE),IF(K$81="LFO Diesel",VLOOKUP($C105,'Inflated Bid Prices After Tax'!$AB$247:$AI$347,8,FALSE),0)))))))</f>
        <v>0</v>
      </c>
      <c r="L105" s="543">
        <f>IF(K$81="Hydro",VLOOKUP($C105,'Inflated Bid Prices After Tax'!$AB$352:$AI$452,2,FALSE),IF(K$81="Solar",VLOOKUP($C105,'Inflated Bid Prices After Tax'!$AB$352:$AI$452,3,FALSE),IF(K$81="Biomass",VLOOKUP($C105,'Inflated Bid Prices After Tax'!$AB$352:$AI$452,4,FALSE),IF(K$81="Biodiesel",VLOOKUP($C105,'Inflated Bid Prices After Tax'!$AB$352:$AI$452,5,FALSE),IF(K$81="LNG",VLOOKUP($C105,'Inflated Bid Prices After Tax'!$AB$352:$AI$452,6,FALSE),IF(K$81="Bunker",VLOOKUP($C105,'Inflated Bid Prices After Tax'!$AB$352:$AI$452,7,FALSE),IF(K$81="LFO Diesel",VLOOKUP($C105,'Inflated Bid Prices After Tax'!$AB$352:$AI$452,8,FALSE),0)))))))</f>
        <v>0</v>
      </c>
      <c r="M105" s="543">
        <f>IF($C105=0,0,IF(K$81="Hydro",HLOOKUP(K$81,'Inflated Bid Prices After Tax'!$B$455:$I$463,6,FALSE),IF(K$81="Solar",HLOOKUP(K$81,'Inflated Bid Prices After Tax'!$B$455:$I$463,6,FALSE),IF(K$81="Biomass",HLOOKUP(K$81,'Inflated Bid Prices After Tax'!$B$455:$I$463,6,FALSE),IF(K$81="Biodiesel",HLOOKUP(K$81,'Inflated Bid Prices After Tax'!$B$455:$I$463,6,FALSE),IF(K$81="LNG",HLOOKUP(K$81,'Inflated Bid Prices After Tax'!$B$455:$I$463,6,FALSE),IF(K$81="Bunker",HLOOKUP(K$81,'Inflated Bid Prices After Tax'!$B$455:$I$463,6,FALSE),IF(K$81="LFO Diesel",HLOOKUP(K$81,'Inflated Bid Prices After Tax'!$B$455:$I$463,6,FALSE),0))))))))</f>
        <v>0</v>
      </c>
      <c r="N105" s="543">
        <f>IF($C105=0,0,IF(K$81="Hydro",HLOOKUP(K$81,'Inflated Bid Prices After Tax'!$B$465:$I$471,4,FALSE),IF(K$81="Solar",HLOOKUP(K$81,'Inflated Bid Prices After Tax'!$B$465:$I$471,4,FALSE),IF(K$81="Biomass",HLOOKUP(K$81,'Inflated Bid Prices After Tax'!$B$465:$I$471,4,FALSE),IF(K$81="Biodiesel",HLOOKUP(K$81,'Inflated Bid Prices After Tax'!$B$465:$I$471,4,FALSE),IF(K$81="LNG",HLOOKUP(K$81,'Inflated Bid Prices After Tax'!$B$465:$I$471,4,FALSE),IF(K$81="Bunker",HLOOKUP(K$81,'Inflated Bid Prices After Tax'!$B$465:$I$471,4,FALSE),IF(K$81="LFO Diesel",HLOOKUP(K$81,'Inflated Bid Prices After Tax'!$B$465:$I$471,4,FALSE),0))))))))</f>
        <v>0</v>
      </c>
      <c r="O105" s="544">
        <f t="shared" si="55"/>
        <v>0</v>
      </c>
      <c r="P105" s="139"/>
      <c r="Q105" s="606">
        <f>IF(Q$81="Hydro",VLOOKUP($D105,'Inflated Bid Prices After Tax'!$AB$247:$AI$347,2,FALSE),IF(Q$81="Solar",VLOOKUP($D105,'Inflated Bid Prices After Tax'!$AB$247:$AI$347,3,FALSE),IF(Q$81="Biomass",VLOOKUP($D105,'Inflated Bid Prices After Tax'!$AB$247:$AI$347,4,FALSE),IF(Q$81="Biodiesel",VLOOKUP($D105,'Inflated Bid Prices After Tax'!$AB$247:$AI$347,5,FALSE),IF(Q$81="LNG",VLOOKUP($D105,'Inflated Bid Prices After Tax'!$AB$247:$AI$347,6,FALSE),IF(Q$81="Bunker",VLOOKUP($D105,'Inflated Bid Prices After Tax'!$AB$247:$AI$347,7,FALSE),IF(Q$81="LFO Diesel",VLOOKUP($D105,'Inflated Bid Prices After Tax'!$AB$247:$AI$347,8,FALSE),0)))))))</f>
        <v>0</v>
      </c>
      <c r="R105" s="607">
        <f>IF(Q$81="Hydro",VLOOKUP($D105,'Inflated Bid Prices After Tax'!$AB$352:$AI$452,2,FALSE),IF(Q$81="Solar",VLOOKUP($D105,'Inflated Bid Prices After Tax'!$AB$352:$AI$452,3,FALSE),IF(Q$81="Biomass",VLOOKUP($D105,'Inflated Bid Prices After Tax'!$AB$352:$AI$452,4,FALSE),IF(Q$81="Biodiesel",VLOOKUP($D105,'Inflated Bid Prices After Tax'!$AB$352:$AI$452,5,FALSE),IF(Q$81="LNG",VLOOKUP($D105,'Inflated Bid Prices After Tax'!$AB$352:$AI$452,6,FALSE),IF(Q$81="Bunker",VLOOKUP($D105,'Inflated Bid Prices After Tax'!$AB$352:$AI$452,7,FALSE),IF(Q$81="LFO Diesel",VLOOKUP($D105,'Inflated Bid Prices After Tax'!$AB$352:$AI$452,8,FALSE),0)))))))</f>
        <v>0</v>
      </c>
      <c r="S105" s="607">
        <f>IF($D105=0,0,IF(Q$81="Hydro",HLOOKUP(Q$81,'Inflated Bid Prices After Tax'!$B$455:$I$463,6,FALSE),IF(Q$81="Solar",HLOOKUP(Q$81,'Inflated Bid Prices After Tax'!$B$455:$I$463,6,FALSE),IF(Q$81="Biomass",HLOOKUP(Q$81,'Inflated Bid Prices After Tax'!$B$455:$I$463,6,FALSE),IF(Q$81="Biodiesel",HLOOKUP(Q$81,'Inflated Bid Prices After Tax'!$B$455:$I$463,6,FALSE),IF(Q$81="LNG",HLOOKUP(Q$81,'Inflated Bid Prices After Tax'!$B$455:$I$463,6,FALSE),IF(Q$81="Bunker",HLOOKUP(Q$81,'Inflated Bid Prices After Tax'!$B$455:$I$463,6,FALSE),IF(Q$81="LFO Diesel",HLOOKUP(Q$81,'Inflated Bid Prices After Tax'!$B$455:$I$463,6,FALSE),0))))))))</f>
        <v>0</v>
      </c>
      <c r="T105" s="607">
        <f>IF($D105=0,0,IF(Q$81="Hydro",HLOOKUP(Q$81,'Inflated Bid Prices After Tax'!$B$465:$I$471,4,FALSE),IF(Q$81="Solar",HLOOKUP(Q$81,'Inflated Bid Prices After Tax'!$B$465:$I$471,4,FALSE),IF(Q$81="Biomass",HLOOKUP(Q$81,'Inflated Bid Prices After Tax'!$B$465:$I$471,4,FALSE),IF(Q$81="Biodiesel",HLOOKUP(Q$81,'Inflated Bid Prices After Tax'!$B$465:$I$471,4,FALSE),IF(Q$81="LNG",HLOOKUP(Q$81,'Inflated Bid Prices After Tax'!$B$465:$I$471,4,FALSE),IF(Q$81="Bunker",HLOOKUP(Q$81,'Inflated Bid Prices After Tax'!$B$465:$I$471,4,FALSE),IF(Q$81="LFO Diesel",HLOOKUP(Q$81,'Inflated Bid Prices After Tax'!$B$465:$I$471,4,FALSE),0))))))))</f>
        <v>0</v>
      </c>
      <c r="U105" s="608">
        <f t="shared" si="56"/>
        <v>0</v>
      </c>
      <c r="V105" s="139"/>
      <c r="W105" s="566">
        <f>IF(W$81="Hydro",VLOOKUP($E105,'Inflated Bid Prices After Tax'!$AB$247:$AI$347,2,FALSE),IF(W$81="Solar",VLOOKUP($E105,'Inflated Bid Prices After Tax'!$AB$247:$AI$347,3,FALSE),IF(W$81="Biomass",VLOOKUP($E105,'Inflated Bid Prices After Tax'!$AB$247:$AI$347,4,FALSE),IF(W$81="Biodiesel",VLOOKUP($E105,'Inflated Bid Prices After Tax'!$AB$247:$AI$347,5,FALSE),IF(W$81="LNG",VLOOKUP($E105,'Inflated Bid Prices After Tax'!$AB$247:$AI$347,6,FALSE),IF(W$81="Bunker",VLOOKUP($E105,'Inflated Bid Prices After Tax'!$AB$247:$AI$347,7,FALSE),IF(W$81="LFO Diesel",VLOOKUP($E105,'Inflated Bid Prices After Tax'!$AB$247:$AI$347,8,FALSE),0)))))))</f>
        <v>0</v>
      </c>
      <c r="X105" s="567">
        <f>IF(W$81="Hydro",VLOOKUP($E105,'Inflated Bid Prices After Tax'!$AB$352:$AI$452,2,FALSE),IF(W$81="Solar",VLOOKUP($E105,'Inflated Bid Prices After Tax'!$AB$352:$AI$452,3,FALSE),IF(W$81="Biomass",VLOOKUP($E105,'Inflated Bid Prices After Tax'!$AB$352:$AI$452,4,FALSE),IF(W$81="Biodiesel",VLOOKUP($E105,'Inflated Bid Prices After Tax'!$AB$352:$AI$452,5,FALSE),IF(W$81="LNG",VLOOKUP($E105,'Inflated Bid Prices After Tax'!$AB$352:$AI$452,6,FALSE),IF(W$81="Bunker",VLOOKUP($E105,'Inflated Bid Prices After Tax'!$AB$352:$AI$452,7,FALSE),IF(W$81="LFO Diesel",VLOOKUP($E105,'Inflated Bid Prices After Tax'!$AB$352:$AI$452,8,FALSE),0)))))))</f>
        <v>0</v>
      </c>
      <c r="Y105" s="567">
        <f>IF($E105=0,0,IF(W$81="Hydro",HLOOKUP(W$81,'Inflated Bid Prices After Tax'!$B$455:$I$463,6,FALSE),IF(W$81="Solar",HLOOKUP(W$81,'Inflated Bid Prices After Tax'!$B$455:$I$463,6,FALSE),IF(W$81="Biomass",HLOOKUP(W$81,'Inflated Bid Prices After Tax'!$B$455:$I$463,6,FALSE),IF(W$81="Biodiesel",HLOOKUP(W$81,'Inflated Bid Prices After Tax'!$B$455:$I$463,6,FALSE),IF(W$81="LNG",HLOOKUP(W$81,'Inflated Bid Prices After Tax'!$B$455:$I$463,6,FALSE),IF(W$81="Bunker",HLOOKUP(W$81,'Inflated Bid Prices After Tax'!$B$455:$I$463,6,FALSE),IF(W$81="LFO Diesel",HLOOKUP(W$81,'Inflated Bid Prices After Tax'!$B$455:$I$463,6,FALSE),0))))))))</f>
        <v>0</v>
      </c>
      <c r="Z105" s="567">
        <f>IF($E105=0,0,IF(W$81="Hydro",HLOOKUP(W$81,'Inflated Bid Prices After Tax'!$B$465:$I$471,4,FALSE),IF(W$81="Solar",HLOOKUP(W$81,'Inflated Bid Prices After Tax'!$B$465:$I$471,4,FALSE),IF(W$81="Biomass",HLOOKUP(W$81,'Inflated Bid Prices After Tax'!$B$465:$I$471,4,FALSE),IF(W$81="Biodiesel",HLOOKUP(W$81,'Inflated Bid Prices After Tax'!$B$465:$I$471,4,FALSE),IF(W$81="LNG",HLOOKUP(W$81,'Inflated Bid Prices After Tax'!$B$465:$I$471,4,FALSE),IF(W$81="Bunker",HLOOKUP(W$81,'Inflated Bid Prices After Tax'!$B$465:$I$471,4,FALSE),IF(W$81="LFO Diesel",HLOOKUP(W$81,'Inflated Bid Prices After Tax'!$B$465:$I$471,4,FALSE),0))))))))</f>
        <v>0</v>
      </c>
      <c r="AA105" s="568">
        <f t="shared" si="57"/>
        <v>0</v>
      </c>
      <c r="AB105" s="139"/>
      <c r="AC105" s="642">
        <f>IF(AC$81="Hydro",VLOOKUP($F105,'Inflated Bid Prices After Tax'!$AB$247:$AI$347,2,FALSE),IF(AC$81="Solar",VLOOKUP($F105,'Inflated Bid Prices After Tax'!$AB$247:$AI$347,3,FALSE),IF(AC$81="Biomass",VLOOKUP($F105,'Inflated Bid Prices After Tax'!$AB$247:$AI$347,4,FALSE),IF(AC$81="Biodiesel",VLOOKUP($F105,'Inflated Bid Prices After Tax'!$AB$247:$AI$347,5,FALSE),IF(AC$81="LNG",VLOOKUP($F105,'Inflated Bid Prices After Tax'!$AB$247:$AI$347,6,FALSE),IF(AC$81="Bunker",VLOOKUP($F105,'Inflated Bid Prices After Tax'!$AB$247:$AI$347,7,FALSE),IF(AC$81="LFO Diesel",VLOOKUP($F105,'Inflated Bid Prices After Tax'!$AB$247:$AI$347,8,FALSE),0)))))))</f>
        <v>0</v>
      </c>
      <c r="AD105" s="643">
        <f>IF(AC$81="Hydro",VLOOKUP($F105,'Inflated Bid Prices After Tax'!$AB$352:$AI$452,2,FALSE),IF(AC$81="Solar",VLOOKUP($F105,'Inflated Bid Prices After Tax'!$AB$352:$AI$452,3,FALSE),IF(AC$81="Biomass",VLOOKUP($F105,'Inflated Bid Prices After Tax'!$AB$352:$AI$452,4,FALSE),IF(AC$81="Biodiesel",VLOOKUP($F105,'Inflated Bid Prices After Tax'!$AB$352:$AI$452,5,FALSE),IF(AC$81="LNG",VLOOKUP($F105,'Inflated Bid Prices After Tax'!$AB$352:$AI$452,6,FALSE),IF(AC$81="Bunker",VLOOKUP($F105,'Inflated Bid Prices After Tax'!$AB$352:$AI$452,7,FALSE),IF(AC$81="LFO Diesel",VLOOKUP($F105,'Inflated Bid Prices After Tax'!$AB$352:$AI$452,8,FALSE),0)))))))</f>
        <v>0</v>
      </c>
      <c r="AE105" s="643">
        <f>IF($F105=0,0,IF(AC$81="Hydro",HLOOKUP(AC$81,'Inflated Bid Prices After Tax'!$B$455:$I$463,6,FALSE),IF(AC$81="Solar",HLOOKUP(AC$81,'Inflated Bid Prices After Tax'!$B$455:$I$463,6,FALSE),IF(AC$81="Biomass",HLOOKUP(AC$81,'Inflated Bid Prices After Tax'!$B$455:$I$463,6,FALSE),IF(AC$81="Biodiesel",HLOOKUP(AC$81,'Inflated Bid Prices After Tax'!$B$455:$I$463,6,FALSE),IF(AC$81="LNG",HLOOKUP(AC$81,'Inflated Bid Prices After Tax'!$B$455:$I$463,6,FALSE),IF(AC$81="Bunker",HLOOKUP(AC$81,'Inflated Bid Prices After Tax'!$B$455:$I$463,6,FALSE),IF(AC$81="LFO Diesel",HLOOKUP(AC$81,'Inflated Bid Prices After Tax'!$B$455:$I$463,6,FALSE),0))))))))</f>
        <v>0</v>
      </c>
      <c r="AF105" s="643">
        <f>IF($F105=0,0,IF(AC$81="Hydro",HLOOKUP(AC$81,'Inflated Bid Prices After Tax'!$B$465:$I$471,4,FALSE),IF(AC$81="Solar",HLOOKUP(AC$81,'Inflated Bid Prices After Tax'!$B$465:$I$471,4,FALSE),IF(AC$81="Biomass",HLOOKUP(AC$81,'Inflated Bid Prices After Tax'!$B$465:$I$471,4,FALSE),IF(AC$81="Biodiesel",HLOOKUP(AC$81,'Inflated Bid Prices After Tax'!$B$465:$I$471,4,FALSE),IF(AC$81="LNG",HLOOKUP(AC$81,'Inflated Bid Prices After Tax'!$B$465:$I$471,4,FALSE),IF(AC$81="Bunker",HLOOKUP(AC$81,'Inflated Bid Prices After Tax'!$B$465:$I$471,4,FALSE),IF(AC$81="LFO Diesel",HLOOKUP(AC$81,'Inflated Bid Prices After Tax'!$B$465:$I$471,4,FALSE),0))))))))</f>
        <v>0</v>
      </c>
      <c r="AG105" s="644">
        <f t="shared" si="58"/>
        <v>0</v>
      </c>
      <c r="AH105" s="139"/>
      <c r="AI105" s="590">
        <f>IF(AI$81="Hydro",VLOOKUP($G105,'Inflated Bid Prices After Tax'!$AB$247:$AI$347,2,FALSE),IF(AI$81="Solar",VLOOKUP($G105,'Inflated Bid Prices After Tax'!$AB$247:$AI$347,3,FALSE),IF(AI$81="Biomass",VLOOKUP($G105,'Inflated Bid Prices After Tax'!$AB$247:$AI$347,4,FALSE),IF(AI$81="Biodiesel",VLOOKUP($G105,'Inflated Bid Prices After Tax'!$AB$247:$AI$347,5,FALSE),IF(AI$81="LNG",VLOOKUP($G105,'Inflated Bid Prices After Tax'!$AB$247:$AI$347,6,FALSE),IF(AI$81="Bunker",VLOOKUP($G105,'Inflated Bid Prices After Tax'!$AB$247:$AI$347,7,FALSE),IF(AI$81="LFO Diesel",VLOOKUP($G105,'Inflated Bid Prices After Tax'!$AB$247:$AI$347,8,FALSE),0)))))))</f>
        <v>0</v>
      </c>
      <c r="AJ105" s="591">
        <f>IF(AI$81="Hydro",VLOOKUP($G105,'Inflated Bid Prices After Tax'!$AB$352:$AI$452,2,FALSE),IF(AI$81="Solar",VLOOKUP($G105,'Inflated Bid Prices After Tax'!$AB$352:$AI$452,3,FALSE),IF(AI$81="Biomass",VLOOKUP($G105,'Inflated Bid Prices After Tax'!$AB$352:$AI$452,4,FALSE),IF(AI$81="Biodiesel",VLOOKUP($G105,'Inflated Bid Prices After Tax'!$AB$352:$AI$452,5,FALSE),IF(AI$81="LNG",VLOOKUP($G105,'Inflated Bid Prices After Tax'!$AB$352:$AI$452,6,FALSE),IF(AI$81="Bunker",VLOOKUP($G105,'Inflated Bid Prices After Tax'!$AB$352:$AI$452,7,FALSE),IF(AI$81="LFO Diesel",VLOOKUP($G105,'Inflated Bid Prices After Tax'!$AB$352:$AI$452,8,FALSE),0)))))))</f>
        <v>0</v>
      </c>
      <c r="AK105" s="591">
        <f>IF($G105=0,0,IF(AI$81="Hydro",HLOOKUP(AI$81,'Inflated Bid Prices After Tax'!$B$455:$I$463,6,FALSE),IF(AI$81="Solar",HLOOKUP(AI$81,'Inflated Bid Prices After Tax'!$B$455:$I$463,6,FALSE),IF(AI$81="Biomass",HLOOKUP(AI$81,'Inflated Bid Prices After Tax'!$B$455:$I$463,6,FALSE),IF(AI$81="Biodiesel",HLOOKUP(AI$81,'Inflated Bid Prices After Tax'!$B$455:$I$463,6,FALSE),IF(AI$81="LNG",HLOOKUP(AI$81,'Inflated Bid Prices After Tax'!$B$455:$I$463,6,FALSE),IF(AI$81="Bunker",HLOOKUP(AI$81,'Inflated Bid Prices After Tax'!$B$455:$I$463,6,FALSE),IF(AI$81="LFO Diesel",HLOOKUP(AI$81,'Inflated Bid Prices After Tax'!$B$455:$I$463,6,FALSE),0))))))))</f>
        <v>0</v>
      </c>
      <c r="AL105" s="591">
        <f>IF($G105=0,0,IF(AI$81="Hydro",HLOOKUP(AI$81,'Inflated Bid Prices After Tax'!$B$465:$I$471,4,FALSE),IF(AI$81="Solar",HLOOKUP(AI$81,'Inflated Bid Prices After Tax'!$B$465:$I$471,4,FALSE),IF(AI$81="Biomass",HLOOKUP(AI$81,'Inflated Bid Prices After Tax'!$B$465:$I$471,4,FALSE),IF(AI$81="Biodiesel",HLOOKUP(AI$81,'Inflated Bid Prices After Tax'!$B$465:$I$471,4,FALSE),IF(AI$81="LNG",HLOOKUP(AI$81,'Inflated Bid Prices After Tax'!$B$465:$I$471,4,FALSE),IF(AI$81="Bunker",HLOOKUP(AI$81,'Inflated Bid Prices After Tax'!$B$465:$I$471,4,FALSE),IF(AI$81="LFO Diesel",HLOOKUP(AI$81,'Inflated Bid Prices After Tax'!$B$465:$I$471,4,FALSE),0))))))))</f>
        <v>0</v>
      </c>
      <c r="AM105" s="592">
        <f t="shared" si="59"/>
        <v>0</v>
      </c>
      <c r="AN105" s="139"/>
      <c r="AO105" s="598">
        <f>IF(AO$81="Hydro",VLOOKUP($H105,'Inflated Bid Prices After Tax'!$AB$247:$AI$347,2,FALSE),IF(AO$81="Solar",VLOOKUP($H105,'Inflated Bid Prices After Tax'!$AB$247:$AI$347,3,FALSE),IF(AO$81="Biomass",VLOOKUP($H105,'Inflated Bid Prices After Tax'!$AB$247:$AI$347,4,FALSE),IF(AO$81="Biodiesel",VLOOKUP($H105,'Inflated Bid Prices After Tax'!$AB$247:$AI$347,5,FALSE),IF(AO$81="LNG",VLOOKUP($H105,'Inflated Bid Prices After Tax'!$AB$247:$AI$347,6,FALSE),IF(AO$81="Bunker",VLOOKUP($H105,'Inflated Bid Prices After Tax'!$AB$247:$AI$347,7,FALSE),IF(AO$81="LFO Diesel",VLOOKUP($H105,'Inflated Bid Prices After Tax'!$AB$247:$AI$347,8,FALSE),0)))))))</f>
        <v>0</v>
      </c>
      <c r="AP105" s="309">
        <f>IF(AO$81="Hydro",VLOOKUP($H105,'Inflated Bid Prices After Tax'!$AB$352:$AI$452,2,FALSE),IF(AO$81="Solar",VLOOKUP($H105,'Inflated Bid Prices After Tax'!$AB$352:$AI$452,3,FALSE),IF(AO$81="Biomass",VLOOKUP($H105,'Inflated Bid Prices After Tax'!$AB$352:$AI$452,4,FALSE),IF(AO$81="Biodiesel",VLOOKUP($H105,'Inflated Bid Prices After Tax'!$AB$352:$AI$452,5,FALSE),IF(AO$81="LNG",VLOOKUP($H105,'Inflated Bid Prices After Tax'!$AB$352:$AI$452,6,FALSE),IF(AO$81="Bunker",VLOOKUP($H105,'Inflated Bid Prices After Tax'!$AB$352:$AI$452,7,FALSE),IF(AO$81="LFO Diesel",VLOOKUP($H105,'Inflated Bid Prices After Tax'!$AB$352:$AI$452,8,FALSE),0)))))))</f>
        <v>0</v>
      </c>
      <c r="AQ105" s="309">
        <f>IF($H105=0,0,IF(AO$81="Hydro",HLOOKUP(AO$81,'Inflated Bid Prices After Tax'!$B$455:$I$463,6,FALSE),IF(AO$81="Solar",HLOOKUP(AO$81,'Inflated Bid Prices After Tax'!$B$455:$I$463,6,FALSE),IF(AO$81="Biomass",HLOOKUP(AO$81,'Inflated Bid Prices After Tax'!$B$455:$I$463,6,FALSE),IF(AO$81="Biodiesel",HLOOKUP(AO$81,'Inflated Bid Prices After Tax'!$B$455:$I$463,6,FALSE),IF(AO$81="LNG",HLOOKUP(AO$81,'Inflated Bid Prices After Tax'!$B$455:$I$463,6,FALSE),IF(AO$81="Bunker",HLOOKUP(AO$81,'Inflated Bid Prices After Tax'!$B$455:$I$463,6,FALSE),IF(AO$81="LFO Diesel",HLOOKUP(AO$81,'Inflated Bid Prices After Tax'!$B$455:$I$463,6,FALSE),0))))))))</f>
        <v>0</v>
      </c>
      <c r="AR105" s="309">
        <f>IF($H105=0,0,IF(AO$81="Hydro",HLOOKUP(AO$81,'Inflated Bid Prices After Tax'!$B$465:$I$471,4,FALSE),IF(AO$81="Solar",HLOOKUP(AO$81,'Inflated Bid Prices After Tax'!$B$465:$I$471,4,FALSE),IF(AO$81="Biomass",HLOOKUP(AO$81,'Inflated Bid Prices After Tax'!$B$465:$I$471,4,FALSE),IF(AO$81="Biodiesel",HLOOKUP(AO$81,'Inflated Bid Prices After Tax'!$B$465:$I$471,4,FALSE),IF(AO$81="LNG",HLOOKUP(AO$81,'Inflated Bid Prices After Tax'!$B$465:$I$471,4,FALSE),IF(AO$81="Bunker",HLOOKUP(AO$81,'Inflated Bid Prices After Tax'!$B$465:$I$471,4,FALSE),IF(AO$81="LFO Diesel",HLOOKUP(AO$81,'Inflated Bid Prices After Tax'!$B$465:$I$471,4,FALSE),0))))))))</f>
        <v>0</v>
      </c>
      <c r="AS105" s="298">
        <f t="shared" si="60"/>
        <v>0</v>
      </c>
      <c r="AT105" s="139"/>
      <c r="AU105" s="606">
        <f>IF(AU$81="Hydro",VLOOKUP($I105,'Inflated Bid Prices After Tax'!$AB$247:$AI$347,2,FALSE),IF(AU$81="Solar",VLOOKUP($I105,'Inflated Bid Prices After Tax'!$AB$247:$AI$347,3,FALSE),IF(AU$81="Biomass",VLOOKUP($I105,'Inflated Bid Prices After Tax'!$AB$247:$AI$347,4,FALSE),IF(AU$81="Biodiesel",VLOOKUP($I105,'Inflated Bid Prices After Tax'!$AB$247:$AI$347,5,FALSE),IF(AU$81="LNG",VLOOKUP($I105,'Inflated Bid Prices After Tax'!$AB$247:$AI$347,6,FALSE),IF(AU$81="Bunker",VLOOKUP($I105,'Inflated Bid Prices After Tax'!$AB$247:$AI$347,7,FALSE),IF(AU$81="LFO Diesel",VLOOKUP($I105,'Inflated Bid Prices After Tax'!$AB$247:$AI$347,8,FALSE),0)))))))</f>
        <v>0</v>
      </c>
      <c r="AV105" s="607">
        <f>IF(AU$81="Hydro",VLOOKUP($I105,'Inflated Bid Prices After Tax'!$AB$352:$AI$452,2,FALSE),IF(AU$81="Solar",VLOOKUP($I105,'Inflated Bid Prices After Tax'!$AB$352:$AI$452,3,FALSE),IF(AU$81="Biomass",VLOOKUP($I105,'Inflated Bid Prices After Tax'!$AB$352:$AI$452,4,FALSE),IF(AU$81="Biodiesel",VLOOKUP($I105,'Inflated Bid Prices After Tax'!$AB$352:$AI$452,5,FALSE),IF(AU$81="LNG",VLOOKUP($I105,'Inflated Bid Prices After Tax'!$AB$352:$AI$452,6,FALSE),IF(AU$81="Bunker",VLOOKUP($I105,'Inflated Bid Prices After Tax'!$AB$352:$AI$452,7,FALSE),IF(AU$81="LFO Diesel",VLOOKUP($I105,'Inflated Bid Prices After Tax'!$AB$352:$AI$452,8,FALSE),0)))))))</f>
        <v>0</v>
      </c>
      <c r="AW105" s="607">
        <f>IF($I105=0,0,IF(AU$81="Hydro",HLOOKUP(AU$81,'Inflated Bid Prices After Tax'!$B$455:$I$463,6,FALSE),IF(AU$81="Solar",HLOOKUP(AU$81,'Inflated Bid Prices After Tax'!$B$455:$I$463,6,FALSE),IF(AU$81="Biomass",HLOOKUP(AU$81,'Inflated Bid Prices After Tax'!$B$455:$I$463,6,FALSE),IF(AU$81="Biodiesel",HLOOKUP(AU$81,'Inflated Bid Prices After Tax'!$B$455:$I$463,6,FALSE),IF(AU$81="LNG",HLOOKUP(AU$81,'Inflated Bid Prices After Tax'!$B$455:$I$463,6,FALSE),IF(AU$81="Bunker",HLOOKUP(AU$81,'Inflated Bid Prices After Tax'!$B$455:$I$463,6,FALSE),IF(AU$81="LFO Diesel",HLOOKUP(AU$81,'Inflated Bid Prices After Tax'!$B$455:$I$463,6,FALSE),0))))))))</f>
        <v>0</v>
      </c>
      <c r="AX105" s="607">
        <f>IF($I105=0,0,IF(AU$81="Hydro",HLOOKUP(AU$81,'Inflated Bid Prices After Tax'!$B$465:$I$471,4,FALSE),IF(AU$81="Solar",HLOOKUP(AU$81,'Inflated Bid Prices After Tax'!$B$465:$I$471,4,FALSE),IF(AU$81="Biomass",HLOOKUP(AU$81,'Inflated Bid Prices After Tax'!$B$465:$I$471,4,FALSE),IF(AU$81="Biodiesel",HLOOKUP(AU$81,'Inflated Bid Prices After Tax'!$B$465:$I$471,4,FALSE),IF(AU$81="LNG",HLOOKUP(AU$81,'Inflated Bid Prices After Tax'!$B$465:$I$471,4,FALSE),IF(AU$81="Bunker",HLOOKUP(AU$81,'Inflated Bid Prices After Tax'!$B$465:$I$471,4,FALSE),IF(AU$81="LFO Diesel",HLOOKUP(AU$81,'Inflated Bid Prices After Tax'!$B$465:$I$471,4,FALSE),0))))))))</f>
        <v>0</v>
      </c>
      <c r="AY105" s="608">
        <f t="shared" si="61"/>
        <v>0</v>
      </c>
      <c r="AZ105" s="139"/>
      <c r="BA105" s="106"/>
      <c r="BB105" s="648" t="s">
        <v>44</v>
      </c>
      <c r="BC105" s="657">
        <f>IF(C105=0,O105,O105*'Available Energy and Dispatch'!N129*1000)</f>
        <v>0</v>
      </c>
      <c r="BD105" s="657">
        <f>IF(D105=0,U105,U105*'Available Energy and Dispatch'!O129*1000)</f>
        <v>0</v>
      </c>
      <c r="BE105" s="657">
        <f>IF(E105=0,AA105,AA105*'Available Energy and Dispatch'!P129*1000)</f>
        <v>0</v>
      </c>
      <c r="BF105" s="657">
        <f>IF(F105=0,AG105,AG105*'Available Energy and Dispatch'!Q129*1000)</f>
        <v>0</v>
      </c>
      <c r="BG105" s="657">
        <f>IF(G105=0,AM105,AM105*'Available Energy and Dispatch'!R129*1000)</f>
        <v>0</v>
      </c>
      <c r="BH105" s="657">
        <f>IF(H105=0,AS105,AS105*'Available Energy and Dispatch'!S129*1000)</f>
        <v>0</v>
      </c>
      <c r="BI105" s="657">
        <f>IF(I105=0,AY105,AY105*'Available Energy and Dispatch'!T129*1000)</f>
        <v>0</v>
      </c>
      <c r="BJ105" s="663">
        <f t="shared" si="62"/>
        <v>0</v>
      </c>
      <c r="BK105" s="655"/>
    </row>
    <row r="106" spans="2:63" x14ac:dyDescent="0.25">
      <c r="B106" s="530" t="s">
        <v>45</v>
      </c>
      <c r="C106" s="523">
        <f>ROUND(IFERROR(('Available Energy and Dispatch'!N130/((IF(C$82="Solar",(SUMIFS('Dependable Capacity'!$F$64:$F$69,'Dependable Capacity'!$C$64:$C$69,$B$98)*'Available Energy and Dispatch'!$C130),HLOOKUP(C$82,'Dependable Capacity'!$I$58:$P$64,4,FALSE)*'Available Energy and Dispatch'!$C130))))/C$83,0),2)</f>
        <v>0</v>
      </c>
      <c r="D106" s="523">
        <f>ROUND(IFERROR(('Available Energy and Dispatch'!O130/((IF(D$82="Solar",(SUMIFS('Dependable Capacity'!$F$64:$F$69,'Dependable Capacity'!$C$64:$C$69,$B$98)*'Available Energy and Dispatch'!$C130),HLOOKUP(D$82,'Dependable Capacity'!$I$58:$P$64,4,FALSE)*'Available Energy and Dispatch'!$C130))))/D$83,0),2)</f>
        <v>0</v>
      </c>
      <c r="E106" s="523">
        <f>ROUND(IFERROR(('Available Energy and Dispatch'!P130/((IF(E$82="Solar",(SUMIFS('Dependable Capacity'!$F$64:$F$69,'Dependable Capacity'!$C$64:$C$69,$B$98)*'Available Energy and Dispatch'!$C130),HLOOKUP(E$82,'Dependable Capacity'!$I$58:$P$64,4,FALSE)*'Available Energy and Dispatch'!$C130))))/E$83,0),2)</f>
        <v>0</v>
      </c>
      <c r="F106" s="523">
        <f>ROUND(IFERROR(('Available Energy and Dispatch'!Q130/((IF(F$82="Solar",(SUMIFS('Dependable Capacity'!$F$64:$F$69,'Dependable Capacity'!$C$64:$C$69,$B$98)*'Available Energy and Dispatch'!$C130),HLOOKUP(F$82,'Dependable Capacity'!$I$58:$P$64,4,FALSE)*'Available Energy and Dispatch'!$C130))))/F$83,0),2)</f>
        <v>0</v>
      </c>
      <c r="G106" s="523">
        <f>ROUND(IFERROR(('Available Energy and Dispatch'!R130/((IF(G$82="Solar",(SUMIFS('Dependable Capacity'!$F$64:$F$69,'Dependable Capacity'!$C$64:$C$69,$B$98)*'Available Energy and Dispatch'!$C130),HLOOKUP(G$82,'Dependable Capacity'!$I$58:$P$64,4,FALSE)*'Available Energy and Dispatch'!$C130))))/G$83,0),2)</f>
        <v>0</v>
      </c>
      <c r="H106" s="523">
        <f>ROUND(IFERROR(('Available Energy and Dispatch'!S130/((IF(H$82="Solar",(SUMIFS('Dependable Capacity'!$F$64:$F$69,'Dependable Capacity'!$C$64:$C$69,$B$98)*'Available Energy and Dispatch'!$C130),HLOOKUP(H$82,'Dependable Capacity'!$I$58:$P$64,4,FALSE)*'Available Energy and Dispatch'!$C130))))/H$83,0),2)</f>
        <v>0</v>
      </c>
      <c r="I106" s="524">
        <f>ROUND(IFERROR(('Available Energy and Dispatch'!T130/((IF(I$82="Solar",(SUMIFS('Dependable Capacity'!$F$64:$F$69,'Dependable Capacity'!$C$64:$C$69,$B$98)*'Available Energy and Dispatch'!$C130),HLOOKUP(I$82,'Dependable Capacity'!$I$58:$P$64,4,FALSE)*'Available Energy and Dispatch'!$C130))))/I$83,0),2)</f>
        <v>0</v>
      </c>
      <c r="J106" s="106"/>
      <c r="K106" s="542">
        <f>IF(K$81="Hydro",VLOOKUP($C106,'Inflated Bid Prices After Tax'!$AB$247:$AI$347,2,FALSE),IF(K$81="Solar",VLOOKUP($C106,'Inflated Bid Prices After Tax'!$AB$247:$AI$347,3,FALSE),IF(K$81="Biomass",VLOOKUP($C106,'Inflated Bid Prices After Tax'!$AB$247:$AI$347,4,FALSE),IF(K$81="Biodiesel",VLOOKUP($C106,'Inflated Bid Prices After Tax'!$AB$247:$AI$347,5,FALSE),IF(K$81="LNG",VLOOKUP($C106,'Inflated Bid Prices After Tax'!$AB$247:$AI$347,6,FALSE),IF(K$81="Bunker",VLOOKUP($C106,'Inflated Bid Prices After Tax'!$AB$247:$AI$347,7,FALSE),IF(K$81="LFO Diesel",VLOOKUP($C106,'Inflated Bid Prices After Tax'!$AB$247:$AI$347,8,FALSE),0)))))))</f>
        <v>0</v>
      </c>
      <c r="L106" s="543">
        <f>IF(K$81="Hydro",VLOOKUP($C106,'Inflated Bid Prices After Tax'!$AB$352:$AI$452,2,FALSE),IF(K$81="Solar",VLOOKUP($C106,'Inflated Bid Prices After Tax'!$AB$352:$AI$452,3,FALSE),IF(K$81="Biomass",VLOOKUP($C106,'Inflated Bid Prices After Tax'!$AB$352:$AI$452,4,FALSE),IF(K$81="Biodiesel",VLOOKUP($C106,'Inflated Bid Prices After Tax'!$AB$352:$AI$452,5,FALSE),IF(K$81="LNG",VLOOKUP($C106,'Inflated Bid Prices After Tax'!$AB$352:$AI$452,6,FALSE),IF(K$81="Bunker",VLOOKUP($C106,'Inflated Bid Prices After Tax'!$AB$352:$AI$452,7,FALSE),IF(K$81="LFO Diesel",VLOOKUP($C106,'Inflated Bid Prices After Tax'!$AB$352:$AI$452,8,FALSE),0)))))))</f>
        <v>0</v>
      </c>
      <c r="M106" s="543">
        <f>IF($C106=0,0,IF(K$81="Hydro",HLOOKUP(K$81,'Inflated Bid Prices After Tax'!$B$455:$I$463,6,FALSE),IF(K$81="Solar",HLOOKUP(K$81,'Inflated Bid Prices After Tax'!$B$455:$I$463,6,FALSE),IF(K$81="Biomass",HLOOKUP(K$81,'Inflated Bid Prices After Tax'!$B$455:$I$463,6,FALSE),IF(K$81="Biodiesel",HLOOKUP(K$81,'Inflated Bid Prices After Tax'!$B$455:$I$463,6,FALSE),IF(K$81="LNG",HLOOKUP(K$81,'Inflated Bid Prices After Tax'!$B$455:$I$463,6,FALSE),IF(K$81="Bunker",HLOOKUP(K$81,'Inflated Bid Prices After Tax'!$B$455:$I$463,6,FALSE),IF(K$81="LFO Diesel",HLOOKUP(K$81,'Inflated Bid Prices After Tax'!$B$455:$I$463,6,FALSE),0))))))))</f>
        <v>0</v>
      </c>
      <c r="N106" s="543">
        <f>IF($C106=0,0,IF(K$81="Hydro",HLOOKUP(K$81,'Inflated Bid Prices After Tax'!$B$465:$I$471,4,FALSE),IF(K$81="Solar",HLOOKUP(K$81,'Inflated Bid Prices After Tax'!$B$465:$I$471,4,FALSE),IF(K$81="Biomass",HLOOKUP(K$81,'Inflated Bid Prices After Tax'!$B$465:$I$471,4,FALSE),IF(K$81="Biodiesel",HLOOKUP(K$81,'Inflated Bid Prices After Tax'!$B$465:$I$471,4,FALSE),IF(K$81="LNG",HLOOKUP(K$81,'Inflated Bid Prices After Tax'!$B$465:$I$471,4,FALSE),IF(K$81="Bunker",HLOOKUP(K$81,'Inflated Bid Prices After Tax'!$B$465:$I$471,4,FALSE),IF(K$81="LFO Diesel",HLOOKUP(K$81,'Inflated Bid Prices After Tax'!$B$465:$I$471,4,FALSE),0))))))))</f>
        <v>0</v>
      </c>
      <c r="O106" s="544">
        <f t="shared" si="55"/>
        <v>0</v>
      </c>
      <c r="P106" s="139"/>
      <c r="Q106" s="606">
        <f>IF(Q$81="Hydro",VLOOKUP($D106,'Inflated Bid Prices After Tax'!$AB$247:$AI$347,2,FALSE),IF(Q$81="Solar",VLOOKUP($D106,'Inflated Bid Prices After Tax'!$AB$247:$AI$347,3,FALSE),IF(Q$81="Biomass",VLOOKUP($D106,'Inflated Bid Prices After Tax'!$AB$247:$AI$347,4,FALSE),IF(Q$81="Biodiesel",VLOOKUP($D106,'Inflated Bid Prices After Tax'!$AB$247:$AI$347,5,FALSE),IF(Q$81="LNG",VLOOKUP($D106,'Inflated Bid Prices After Tax'!$AB$247:$AI$347,6,FALSE),IF(Q$81="Bunker",VLOOKUP($D106,'Inflated Bid Prices After Tax'!$AB$247:$AI$347,7,FALSE),IF(Q$81="LFO Diesel",VLOOKUP($D106,'Inflated Bid Prices After Tax'!$AB$247:$AI$347,8,FALSE),0)))))))</f>
        <v>0</v>
      </c>
      <c r="R106" s="607">
        <f>IF(Q$81="Hydro",VLOOKUP($D106,'Inflated Bid Prices After Tax'!$AB$352:$AI$452,2,FALSE),IF(Q$81="Solar",VLOOKUP($D106,'Inflated Bid Prices After Tax'!$AB$352:$AI$452,3,FALSE),IF(Q$81="Biomass",VLOOKUP($D106,'Inflated Bid Prices After Tax'!$AB$352:$AI$452,4,FALSE),IF(Q$81="Biodiesel",VLOOKUP($D106,'Inflated Bid Prices After Tax'!$AB$352:$AI$452,5,FALSE),IF(Q$81="LNG",VLOOKUP($D106,'Inflated Bid Prices After Tax'!$AB$352:$AI$452,6,FALSE),IF(Q$81="Bunker",VLOOKUP($D106,'Inflated Bid Prices After Tax'!$AB$352:$AI$452,7,FALSE),IF(Q$81="LFO Diesel",VLOOKUP($D106,'Inflated Bid Prices After Tax'!$AB$352:$AI$452,8,FALSE),0)))))))</f>
        <v>0</v>
      </c>
      <c r="S106" s="607">
        <f>IF($D106=0,0,IF(Q$81="Hydro",HLOOKUP(Q$81,'Inflated Bid Prices After Tax'!$B$455:$I$463,6,FALSE),IF(Q$81="Solar",HLOOKUP(Q$81,'Inflated Bid Prices After Tax'!$B$455:$I$463,6,FALSE),IF(Q$81="Biomass",HLOOKUP(Q$81,'Inflated Bid Prices After Tax'!$B$455:$I$463,6,FALSE),IF(Q$81="Biodiesel",HLOOKUP(Q$81,'Inflated Bid Prices After Tax'!$B$455:$I$463,6,FALSE),IF(Q$81="LNG",HLOOKUP(Q$81,'Inflated Bid Prices After Tax'!$B$455:$I$463,6,FALSE),IF(Q$81="Bunker",HLOOKUP(Q$81,'Inflated Bid Prices After Tax'!$B$455:$I$463,6,FALSE),IF(Q$81="LFO Diesel",HLOOKUP(Q$81,'Inflated Bid Prices After Tax'!$B$455:$I$463,6,FALSE),0))))))))</f>
        <v>0</v>
      </c>
      <c r="T106" s="607">
        <f>IF($D106=0,0,IF(Q$81="Hydro",HLOOKUP(Q$81,'Inflated Bid Prices After Tax'!$B$465:$I$471,4,FALSE),IF(Q$81="Solar",HLOOKUP(Q$81,'Inflated Bid Prices After Tax'!$B$465:$I$471,4,FALSE),IF(Q$81="Biomass",HLOOKUP(Q$81,'Inflated Bid Prices After Tax'!$B$465:$I$471,4,FALSE),IF(Q$81="Biodiesel",HLOOKUP(Q$81,'Inflated Bid Prices After Tax'!$B$465:$I$471,4,FALSE),IF(Q$81="LNG",HLOOKUP(Q$81,'Inflated Bid Prices After Tax'!$B$465:$I$471,4,FALSE),IF(Q$81="Bunker",HLOOKUP(Q$81,'Inflated Bid Prices After Tax'!$B$465:$I$471,4,FALSE),IF(Q$81="LFO Diesel",HLOOKUP(Q$81,'Inflated Bid Prices After Tax'!$B$465:$I$471,4,FALSE),0))))))))</f>
        <v>0</v>
      </c>
      <c r="U106" s="608">
        <f t="shared" si="56"/>
        <v>0</v>
      </c>
      <c r="V106" s="139"/>
      <c r="W106" s="566">
        <f>IF(W$81="Hydro",VLOOKUP($E106,'Inflated Bid Prices After Tax'!$AB$247:$AI$347,2,FALSE),IF(W$81="Solar",VLOOKUP($E106,'Inflated Bid Prices After Tax'!$AB$247:$AI$347,3,FALSE),IF(W$81="Biomass",VLOOKUP($E106,'Inflated Bid Prices After Tax'!$AB$247:$AI$347,4,FALSE),IF(W$81="Biodiesel",VLOOKUP($E106,'Inflated Bid Prices After Tax'!$AB$247:$AI$347,5,FALSE),IF(W$81="LNG",VLOOKUP($E106,'Inflated Bid Prices After Tax'!$AB$247:$AI$347,6,FALSE),IF(W$81="Bunker",VLOOKUP($E106,'Inflated Bid Prices After Tax'!$AB$247:$AI$347,7,FALSE),IF(W$81="LFO Diesel",VLOOKUP($E106,'Inflated Bid Prices After Tax'!$AB$247:$AI$347,8,FALSE),0)))))))</f>
        <v>0</v>
      </c>
      <c r="X106" s="567">
        <f>IF(W$81="Hydro",VLOOKUP($E106,'Inflated Bid Prices After Tax'!$AB$352:$AI$452,2,FALSE),IF(W$81="Solar",VLOOKUP($E106,'Inflated Bid Prices After Tax'!$AB$352:$AI$452,3,FALSE),IF(W$81="Biomass",VLOOKUP($E106,'Inflated Bid Prices After Tax'!$AB$352:$AI$452,4,FALSE),IF(W$81="Biodiesel",VLOOKUP($E106,'Inflated Bid Prices After Tax'!$AB$352:$AI$452,5,FALSE),IF(W$81="LNG",VLOOKUP($E106,'Inflated Bid Prices After Tax'!$AB$352:$AI$452,6,FALSE),IF(W$81="Bunker",VLOOKUP($E106,'Inflated Bid Prices After Tax'!$AB$352:$AI$452,7,FALSE),IF(W$81="LFO Diesel",VLOOKUP($E106,'Inflated Bid Prices After Tax'!$AB$352:$AI$452,8,FALSE),0)))))))</f>
        <v>0</v>
      </c>
      <c r="Y106" s="567">
        <f>IF($E106=0,0,IF(W$81="Hydro",HLOOKUP(W$81,'Inflated Bid Prices After Tax'!$B$455:$I$463,6,FALSE),IF(W$81="Solar",HLOOKUP(W$81,'Inflated Bid Prices After Tax'!$B$455:$I$463,6,FALSE),IF(W$81="Biomass",HLOOKUP(W$81,'Inflated Bid Prices After Tax'!$B$455:$I$463,6,FALSE),IF(W$81="Biodiesel",HLOOKUP(W$81,'Inflated Bid Prices After Tax'!$B$455:$I$463,6,FALSE),IF(W$81="LNG",HLOOKUP(W$81,'Inflated Bid Prices After Tax'!$B$455:$I$463,6,FALSE),IF(W$81="Bunker",HLOOKUP(W$81,'Inflated Bid Prices After Tax'!$B$455:$I$463,6,FALSE),IF(W$81="LFO Diesel",HLOOKUP(W$81,'Inflated Bid Prices After Tax'!$B$455:$I$463,6,FALSE),0))))))))</f>
        <v>0</v>
      </c>
      <c r="Z106" s="567">
        <f>IF($E106=0,0,IF(W$81="Hydro",HLOOKUP(W$81,'Inflated Bid Prices After Tax'!$B$465:$I$471,4,FALSE),IF(W$81="Solar",HLOOKUP(W$81,'Inflated Bid Prices After Tax'!$B$465:$I$471,4,FALSE),IF(W$81="Biomass",HLOOKUP(W$81,'Inflated Bid Prices After Tax'!$B$465:$I$471,4,FALSE),IF(W$81="Biodiesel",HLOOKUP(W$81,'Inflated Bid Prices After Tax'!$B$465:$I$471,4,FALSE),IF(W$81="LNG",HLOOKUP(W$81,'Inflated Bid Prices After Tax'!$B$465:$I$471,4,FALSE),IF(W$81="Bunker",HLOOKUP(W$81,'Inflated Bid Prices After Tax'!$B$465:$I$471,4,FALSE),IF(W$81="LFO Diesel",HLOOKUP(W$81,'Inflated Bid Prices After Tax'!$B$465:$I$471,4,FALSE),0))))))))</f>
        <v>0</v>
      </c>
      <c r="AA106" s="568">
        <f t="shared" si="57"/>
        <v>0</v>
      </c>
      <c r="AB106" s="139"/>
      <c r="AC106" s="642">
        <f>IF(AC$81="Hydro",VLOOKUP($F106,'Inflated Bid Prices After Tax'!$AB$247:$AI$347,2,FALSE),IF(AC$81="Solar",VLOOKUP($F106,'Inflated Bid Prices After Tax'!$AB$247:$AI$347,3,FALSE),IF(AC$81="Biomass",VLOOKUP($F106,'Inflated Bid Prices After Tax'!$AB$247:$AI$347,4,FALSE),IF(AC$81="Biodiesel",VLOOKUP($F106,'Inflated Bid Prices After Tax'!$AB$247:$AI$347,5,FALSE),IF(AC$81="LNG",VLOOKUP($F106,'Inflated Bid Prices After Tax'!$AB$247:$AI$347,6,FALSE),IF(AC$81="Bunker",VLOOKUP($F106,'Inflated Bid Prices After Tax'!$AB$247:$AI$347,7,FALSE),IF(AC$81="LFO Diesel",VLOOKUP($F106,'Inflated Bid Prices After Tax'!$AB$247:$AI$347,8,FALSE),0)))))))</f>
        <v>0</v>
      </c>
      <c r="AD106" s="643">
        <f>IF(AC$81="Hydro",VLOOKUP($F106,'Inflated Bid Prices After Tax'!$AB$352:$AI$452,2,FALSE),IF(AC$81="Solar",VLOOKUP($F106,'Inflated Bid Prices After Tax'!$AB$352:$AI$452,3,FALSE),IF(AC$81="Biomass",VLOOKUP($F106,'Inflated Bid Prices After Tax'!$AB$352:$AI$452,4,FALSE),IF(AC$81="Biodiesel",VLOOKUP($F106,'Inflated Bid Prices After Tax'!$AB$352:$AI$452,5,FALSE),IF(AC$81="LNG",VLOOKUP($F106,'Inflated Bid Prices After Tax'!$AB$352:$AI$452,6,FALSE),IF(AC$81="Bunker",VLOOKUP($F106,'Inflated Bid Prices After Tax'!$AB$352:$AI$452,7,FALSE),IF(AC$81="LFO Diesel",VLOOKUP($F106,'Inflated Bid Prices After Tax'!$AB$352:$AI$452,8,FALSE),0)))))))</f>
        <v>0</v>
      </c>
      <c r="AE106" s="643">
        <f>IF($F106=0,0,IF(AC$81="Hydro",HLOOKUP(AC$81,'Inflated Bid Prices After Tax'!$B$455:$I$463,6,FALSE),IF(AC$81="Solar",HLOOKUP(AC$81,'Inflated Bid Prices After Tax'!$B$455:$I$463,6,FALSE),IF(AC$81="Biomass",HLOOKUP(AC$81,'Inflated Bid Prices After Tax'!$B$455:$I$463,6,FALSE),IF(AC$81="Biodiesel",HLOOKUP(AC$81,'Inflated Bid Prices After Tax'!$B$455:$I$463,6,FALSE),IF(AC$81="LNG",HLOOKUP(AC$81,'Inflated Bid Prices After Tax'!$B$455:$I$463,6,FALSE),IF(AC$81="Bunker",HLOOKUP(AC$81,'Inflated Bid Prices After Tax'!$B$455:$I$463,6,FALSE),IF(AC$81="LFO Diesel",HLOOKUP(AC$81,'Inflated Bid Prices After Tax'!$B$455:$I$463,6,FALSE),0))))))))</f>
        <v>0</v>
      </c>
      <c r="AF106" s="643">
        <f>IF($F106=0,0,IF(AC$81="Hydro",HLOOKUP(AC$81,'Inflated Bid Prices After Tax'!$B$465:$I$471,4,FALSE),IF(AC$81="Solar",HLOOKUP(AC$81,'Inflated Bid Prices After Tax'!$B$465:$I$471,4,FALSE),IF(AC$81="Biomass",HLOOKUP(AC$81,'Inflated Bid Prices After Tax'!$B$465:$I$471,4,FALSE),IF(AC$81="Biodiesel",HLOOKUP(AC$81,'Inflated Bid Prices After Tax'!$B$465:$I$471,4,FALSE),IF(AC$81="LNG",HLOOKUP(AC$81,'Inflated Bid Prices After Tax'!$B$465:$I$471,4,FALSE),IF(AC$81="Bunker",HLOOKUP(AC$81,'Inflated Bid Prices After Tax'!$B$465:$I$471,4,FALSE),IF(AC$81="LFO Diesel",HLOOKUP(AC$81,'Inflated Bid Prices After Tax'!$B$465:$I$471,4,FALSE),0))))))))</f>
        <v>0</v>
      </c>
      <c r="AG106" s="644">
        <f t="shared" si="58"/>
        <v>0</v>
      </c>
      <c r="AH106" s="139"/>
      <c r="AI106" s="590">
        <f>IF(AI$81="Hydro",VLOOKUP($G106,'Inflated Bid Prices After Tax'!$AB$247:$AI$347,2,FALSE),IF(AI$81="Solar",VLOOKUP($G106,'Inflated Bid Prices After Tax'!$AB$247:$AI$347,3,FALSE),IF(AI$81="Biomass",VLOOKUP($G106,'Inflated Bid Prices After Tax'!$AB$247:$AI$347,4,FALSE),IF(AI$81="Biodiesel",VLOOKUP($G106,'Inflated Bid Prices After Tax'!$AB$247:$AI$347,5,FALSE),IF(AI$81="LNG",VLOOKUP($G106,'Inflated Bid Prices After Tax'!$AB$247:$AI$347,6,FALSE),IF(AI$81="Bunker",VLOOKUP($G106,'Inflated Bid Prices After Tax'!$AB$247:$AI$347,7,FALSE),IF(AI$81="LFO Diesel",VLOOKUP($G106,'Inflated Bid Prices After Tax'!$AB$247:$AI$347,8,FALSE),0)))))))</f>
        <v>0</v>
      </c>
      <c r="AJ106" s="591">
        <f>IF(AI$81="Hydro",VLOOKUP($G106,'Inflated Bid Prices After Tax'!$AB$352:$AI$452,2,FALSE),IF(AI$81="Solar",VLOOKUP($G106,'Inflated Bid Prices After Tax'!$AB$352:$AI$452,3,FALSE),IF(AI$81="Biomass",VLOOKUP($G106,'Inflated Bid Prices After Tax'!$AB$352:$AI$452,4,FALSE),IF(AI$81="Biodiesel",VLOOKUP($G106,'Inflated Bid Prices After Tax'!$AB$352:$AI$452,5,FALSE),IF(AI$81="LNG",VLOOKUP($G106,'Inflated Bid Prices After Tax'!$AB$352:$AI$452,6,FALSE),IF(AI$81="Bunker",VLOOKUP($G106,'Inflated Bid Prices After Tax'!$AB$352:$AI$452,7,FALSE),IF(AI$81="LFO Diesel",VLOOKUP($G106,'Inflated Bid Prices After Tax'!$AB$352:$AI$452,8,FALSE),0)))))))</f>
        <v>0</v>
      </c>
      <c r="AK106" s="591">
        <f>IF($G106=0,0,IF(AI$81="Hydro",HLOOKUP(AI$81,'Inflated Bid Prices After Tax'!$B$455:$I$463,6,FALSE),IF(AI$81="Solar",HLOOKUP(AI$81,'Inflated Bid Prices After Tax'!$B$455:$I$463,6,FALSE),IF(AI$81="Biomass",HLOOKUP(AI$81,'Inflated Bid Prices After Tax'!$B$455:$I$463,6,FALSE),IF(AI$81="Biodiesel",HLOOKUP(AI$81,'Inflated Bid Prices After Tax'!$B$455:$I$463,6,FALSE),IF(AI$81="LNG",HLOOKUP(AI$81,'Inflated Bid Prices After Tax'!$B$455:$I$463,6,FALSE),IF(AI$81="Bunker",HLOOKUP(AI$81,'Inflated Bid Prices After Tax'!$B$455:$I$463,6,FALSE),IF(AI$81="LFO Diesel",HLOOKUP(AI$81,'Inflated Bid Prices After Tax'!$B$455:$I$463,6,FALSE),0))))))))</f>
        <v>0</v>
      </c>
      <c r="AL106" s="591">
        <f>IF($G106=0,0,IF(AI$81="Hydro",HLOOKUP(AI$81,'Inflated Bid Prices After Tax'!$B$465:$I$471,4,FALSE),IF(AI$81="Solar",HLOOKUP(AI$81,'Inflated Bid Prices After Tax'!$B$465:$I$471,4,FALSE),IF(AI$81="Biomass",HLOOKUP(AI$81,'Inflated Bid Prices After Tax'!$B$465:$I$471,4,FALSE),IF(AI$81="Biodiesel",HLOOKUP(AI$81,'Inflated Bid Prices After Tax'!$B$465:$I$471,4,FALSE),IF(AI$81="LNG",HLOOKUP(AI$81,'Inflated Bid Prices After Tax'!$B$465:$I$471,4,FALSE),IF(AI$81="Bunker",HLOOKUP(AI$81,'Inflated Bid Prices After Tax'!$B$465:$I$471,4,FALSE),IF(AI$81="LFO Diesel",HLOOKUP(AI$81,'Inflated Bid Prices After Tax'!$B$465:$I$471,4,FALSE),0))))))))</f>
        <v>0</v>
      </c>
      <c r="AM106" s="592">
        <f t="shared" si="59"/>
        <v>0</v>
      </c>
      <c r="AN106" s="139"/>
      <c r="AO106" s="598">
        <f>IF(AO$81="Hydro",VLOOKUP($H106,'Inflated Bid Prices After Tax'!$AB$247:$AI$347,2,FALSE),IF(AO$81="Solar",VLOOKUP($H106,'Inflated Bid Prices After Tax'!$AB$247:$AI$347,3,FALSE),IF(AO$81="Biomass",VLOOKUP($H106,'Inflated Bid Prices After Tax'!$AB$247:$AI$347,4,FALSE),IF(AO$81="Biodiesel",VLOOKUP($H106,'Inflated Bid Prices After Tax'!$AB$247:$AI$347,5,FALSE),IF(AO$81="LNG",VLOOKUP($H106,'Inflated Bid Prices After Tax'!$AB$247:$AI$347,6,FALSE),IF(AO$81="Bunker",VLOOKUP($H106,'Inflated Bid Prices After Tax'!$AB$247:$AI$347,7,FALSE),IF(AO$81="LFO Diesel",VLOOKUP($H106,'Inflated Bid Prices After Tax'!$AB$247:$AI$347,8,FALSE),0)))))))</f>
        <v>0</v>
      </c>
      <c r="AP106" s="309">
        <f>IF(AO$81="Hydro",VLOOKUP($H106,'Inflated Bid Prices After Tax'!$AB$352:$AI$452,2,FALSE),IF(AO$81="Solar",VLOOKUP($H106,'Inflated Bid Prices After Tax'!$AB$352:$AI$452,3,FALSE),IF(AO$81="Biomass",VLOOKUP($H106,'Inflated Bid Prices After Tax'!$AB$352:$AI$452,4,FALSE),IF(AO$81="Biodiesel",VLOOKUP($H106,'Inflated Bid Prices After Tax'!$AB$352:$AI$452,5,FALSE),IF(AO$81="LNG",VLOOKUP($H106,'Inflated Bid Prices After Tax'!$AB$352:$AI$452,6,FALSE),IF(AO$81="Bunker",VLOOKUP($H106,'Inflated Bid Prices After Tax'!$AB$352:$AI$452,7,FALSE),IF(AO$81="LFO Diesel",VLOOKUP($H106,'Inflated Bid Prices After Tax'!$AB$352:$AI$452,8,FALSE),0)))))))</f>
        <v>0</v>
      </c>
      <c r="AQ106" s="309">
        <f>IF($H106=0,0,IF(AO$81="Hydro",HLOOKUP(AO$81,'Inflated Bid Prices After Tax'!$B$455:$I$463,6,FALSE),IF(AO$81="Solar",HLOOKUP(AO$81,'Inflated Bid Prices After Tax'!$B$455:$I$463,6,FALSE),IF(AO$81="Biomass",HLOOKUP(AO$81,'Inflated Bid Prices After Tax'!$B$455:$I$463,6,FALSE),IF(AO$81="Biodiesel",HLOOKUP(AO$81,'Inflated Bid Prices After Tax'!$B$455:$I$463,6,FALSE),IF(AO$81="LNG",HLOOKUP(AO$81,'Inflated Bid Prices After Tax'!$B$455:$I$463,6,FALSE),IF(AO$81="Bunker",HLOOKUP(AO$81,'Inflated Bid Prices After Tax'!$B$455:$I$463,6,FALSE),IF(AO$81="LFO Diesel",HLOOKUP(AO$81,'Inflated Bid Prices After Tax'!$B$455:$I$463,6,FALSE),0))))))))</f>
        <v>0</v>
      </c>
      <c r="AR106" s="309">
        <f>IF($H106=0,0,IF(AO$81="Hydro",HLOOKUP(AO$81,'Inflated Bid Prices After Tax'!$B$465:$I$471,4,FALSE),IF(AO$81="Solar",HLOOKUP(AO$81,'Inflated Bid Prices After Tax'!$B$465:$I$471,4,FALSE),IF(AO$81="Biomass",HLOOKUP(AO$81,'Inflated Bid Prices After Tax'!$B$465:$I$471,4,FALSE),IF(AO$81="Biodiesel",HLOOKUP(AO$81,'Inflated Bid Prices After Tax'!$B$465:$I$471,4,FALSE),IF(AO$81="LNG",HLOOKUP(AO$81,'Inflated Bid Prices After Tax'!$B$465:$I$471,4,FALSE),IF(AO$81="Bunker",HLOOKUP(AO$81,'Inflated Bid Prices After Tax'!$B$465:$I$471,4,FALSE),IF(AO$81="LFO Diesel",HLOOKUP(AO$81,'Inflated Bid Prices After Tax'!$B$465:$I$471,4,FALSE),0))))))))</f>
        <v>0</v>
      </c>
      <c r="AS106" s="298">
        <f t="shared" si="60"/>
        <v>0</v>
      </c>
      <c r="AT106" s="139"/>
      <c r="AU106" s="606">
        <f>IF(AU$81="Hydro",VLOOKUP($I106,'Inflated Bid Prices After Tax'!$AB$247:$AI$347,2,FALSE),IF(AU$81="Solar",VLOOKUP($I106,'Inflated Bid Prices After Tax'!$AB$247:$AI$347,3,FALSE),IF(AU$81="Biomass",VLOOKUP($I106,'Inflated Bid Prices After Tax'!$AB$247:$AI$347,4,FALSE),IF(AU$81="Biodiesel",VLOOKUP($I106,'Inflated Bid Prices After Tax'!$AB$247:$AI$347,5,FALSE),IF(AU$81="LNG",VLOOKUP($I106,'Inflated Bid Prices After Tax'!$AB$247:$AI$347,6,FALSE),IF(AU$81="Bunker",VLOOKUP($I106,'Inflated Bid Prices After Tax'!$AB$247:$AI$347,7,FALSE),IF(AU$81="LFO Diesel",VLOOKUP($I106,'Inflated Bid Prices After Tax'!$AB$247:$AI$347,8,FALSE),0)))))))</f>
        <v>0</v>
      </c>
      <c r="AV106" s="607">
        <f>IF(AU$81="Hydro",VLOOKUP($I106,'Inflated Bid Prices After Tax'!$AB$352:$AI$452,2,FALSE),IF(AU$81="Solar",VLOOKUP($I106,'Inflated Bid Prices After Tax'!$AB$352:$AI$452,3,FALSE),IF(AU$81="Biomass",VLOOKUP($I106,'Inflated Bid Prices After Tax'!$AB$352:$AI$452,4,FALSE),IF(AU$81="Biodiesel",VLOOKUP($I106,'Inflated Bid Prices After Tax'!$AB$352:$AI$452,5,FALSE),IF(AU$81="LNG",VLOOKUP($I106,'Inflated Bid Prices After Tax'!$AB$352:$AI$452,6,FALSE),IF(AU$81="Bunker",VLOOKUP($I106,'Inflated Bid Prices After Tax'!$AB$352:$AI$452,7,FALSE),IF(AU$81="LFO Diesel",VLOOKUP($I106,'Inflated Bid Prices After Tax'!$AB$352:$AI$452,8,FALSE),0)))))))</f>
        <v>0</v>
      </c>
      <c r="AW106" s="607">
        <f>IF($I106=0,0,IF(AU$81="Hydro",HLOOKUP(AU$81,'Inflated Bid Prices After Tax'!$B$455:$I$463,6,FALSE),IF(AU$81="Solar",HLOOKUP(AU$81,'Inflated Bid Prices After Tax'!$B$455:$I$463,6,FALSE),IF(AU$81="Biomass",HLOOKUP(AU$81,'Inflated Bid Prices After Tax'!$B$455:$I$463,6,FALSE),IF(AU$81="Biodiesel",HLOOKUP(AU$81,'Inflated Bid Prices After Tax'!$B$455:$I$463,6,FALSE),IF(AU$81="LNG",HLOOKUP(AU$81,'Inflated Bid Prices After Tax'!$B$455:$I$463,6,FALSE),IF(AU$81="Bunker",HLOOKUP(AU$81,'Inflated Bid Prices After Tax'!$B$455:$I$463,6,FALSE),IF(AU$81="LFO Diesel",HLOOKUP(AU$81,'Inflated Bid Prices After Tax'!$B$455:$I$463,6,FALSE),0))))))))</f>
        <v>0</v>
      </c>
      <c r="AX106" s="607">
        <f>IF($I106=0,0,IF(AU$81="Hydro",HLOOKUP(AU$81,'Inflated Bid Prices After Tax'!$B$465:$I$471,4,FALSE),IF(AU$81="Solar",HLOOKUP(AU$81,'Inflated Bid Prices After Tax'!$B$465:$I$471,4,FALSE),IF(AU$81="Biomass",HLOOKUP(AU$81,'Inflated Bid Prices After Tax'!$B$465:$I$471,4,FALSE),IF(AU$81="Biodiesel",HLOOKUP(AU$81,'Inflated Bid Prices After Tax'!$B$465:$I$471,4,FALSE),IF(AU$81="LNG",HLOOKUP(AU$81,'Inflated Bid Prices After Tax'!$B$465:$I$471,4,FALSE),IF(AU$81="Bunker",HLOOKUP(AU$81,'Inflated Bid Prices After Tax'!$B$465:$I$471,4,FALSE),IF(AU$81="LFO Diesel",HLOOKUP(AU$81,'Inflated Bid Prices After Tax'!$B$465:$I$471,4,FALSE),0))))))))</f>
        <v>0</v>
      </c>
      <c r="AY106" s="608">
        <f t="shared" si="61"/>
        <v>0</v>
      </c>
      <c r="AZ106" s="139"/>
      <c r="BA106" s="106"/>
      <c r="BB106" s="648" t="s">
        <v>45</v>
      </c>
      <c r="BC106" s="657">
        <f>IF(C106=0,O106,O106*'Available Energy and Dispatch'!N130*1000)</f>
        <v>0</v>
      </c>
      <c r="BD106" s="657">
        <f>IF(D106=0,U106,U106*'Available Energy and Dispatch'!O130*1000)</f>
        <v>0</v>
      </c>
      <c r="BE106" s="657">
        <f>IF(E106=0,AA106,AA106*'Available Energy and Dispatch'!P130*1000)</f>
        <v>0</v>
      </c>
      <c r="BF106" s="657">
        <f>IF(F106=0,AG106,AG106*'Available Energy and Dispatch'!Q130*1000)</f>
        <v>0</v>
      </c>
      <c r="BG106" s="657">
        <f>IF(G106=0,AM106,AM106*'Available Energy and Dispatch'!R130*1000)</f>
        <v>0</v>
      </c>
      <c r="BH106" s="657">
        <f>IF(H106=0,AS106,AS106*'Available Energy and Dispatch'!S130*1000)</f>
        <v>0</v>
      </c>
      <c r="BI106" s="657">
        <f>IF(I106=0,AY106,AY106*'Available Energy and Dispatch'!T130*1000)</f>
        <v>0</v>
      </c>
      <c r="BJ106" s="663">
        <f t="shared" si="62"/>
        <v>0</v>
      </c>
      <c r="BK106" s="655"/>
    </row>
    <row r="107" spans="2:63" x14ac:dyDescent="0.25">
      <c r="B107" s="530" t="s">
        <v>46</v>
      </c>
      <c r="C107" s="523">
        <f>ROUND(IFERROR(('Available Energy and Dispatch'!N131/((IF(C$82="Solar",(SUMIFS('Dependable Capacity'!$F$64:$F$69,'Dependable Capacity'!$C$64:$C$69,$B$98)*'Available Energy and Dispatch'!$C131),HLOOKUP(C$82,'Dependable Capacity'!$I$58:$P$64,4,FALSE)*'Available Energy and Dispatch'!$C131))))/C$83,0),2)</f>
        <v>0</v>
      </c>
      <c r="D107" s="523">
        <f>ROUND(IFERROR(('Available Energy and Dispatch'!O131/((IF(D$82="Solar",(SUMIFS('Dependable Capacity'!$F$64:$F$69,'Dependable Capacity'!$C$64:$C$69,$B$98)*'Available Energy and Dispatch'!$C131),HLOOKUP(D$82,'Dependable Capacity'!$I$58:$P$64,4,FALSE)*'Available Energy and Dispatch'!$C131))))/D$83,0),2)</f>
        <v>0</v>
      </c>
      <c r="E107" s="523">
        <f>ROUND(IFERROR(('Available Energy and Dispatch'!P131/((IF(E$82="Solar",(SUMIFS('Dependable Capacity'!$F$64:$F$69,'Dependable Capacity'!$C$64:$C$69,$B$98)*'Available Energy and Dispatch'!$C131),HLOOKUP(E$82,'Dependable Capacity'!$I$58:$P$64,4,FALSE)*'Available Energy and Dispatch'!$C131))))/E$83,0),2)</f>
        <v>0</v>
      </c>
      <c r="F107" s="523">
        <f>ROUND(IFERROR(('Available Energy and Dispatch'!Q131/((IF(F$82="Solar",(SUMIFS('Dependable Capacity'!$F$64:$F$69,'Dependable Capacity'!$C$64:$C$69,$B$98)*'Available Energy and Dispatch'!$C131),HLOOKUP(F$82,'Dependable Capacity'!$I$58:$P$64,4,FALSE)*'Available Energy and Dispatch'!$C131))))/F$83,0),2)</f>
        <v>0</v>
      </c>
      <c r="G107" s="523">
        <f>ROUND(IFERROR(('Available Energy and Dispatch'!R131/((IF(G$82="Solar",(SUMIFS('Dependable Capacity'!$F$64:$F$69,'Dependable Capacity'!$C$64:$C$69,$B$98)*'Available Energy and Dispatch'!$C131),HLOOKUP(G$82,'Dependable Capacity'!$I$58:$P$64,4,FALSE)*'Available Energy and Dispatch'!$C131))))/G$83,0),2)</f>
        <v>0</v>
      </c>
      <c r="H107" s="523">
        <f>ROUND(IFERROR(('Available Energy and Dispatch'!S131/((IF(H$82="Solar",(SUMIFS('Dependable Capacity'!$F$64:$F$69,'Dependable Capacity'!$C$64:$C$69,$B$98)*'Available Energy and Dispatch'!$C131),HLOOKUP(H$82,'Dependable Capacity'!$I$58:$P$64,4,FALSE)*'Available Energy and Dispatch'!$C131))))/H$83,0),2)</f>
        <v>0</v>
      </c>
      <c r="I107" s="524">
        <f>ROUND(IFERROR(('Available Energy and Dispatch'!T131/((IF(I$82="Solar",(SUMIFS('Dependable Capacity'!$F$64:$F$69,'Dependable Capacity'!$C$64:$C$69,$B$98)*'Available Energy and Dispatch'!$C131),HLOOKUP(I$82,'Dependable Capacity'!$I$58:$P$64,4,FALSE)*'Available Energy and Dispatch'!$C131))))/I$83,0),2)</f>
        <v>0</v>
      </c>
      <c r="J107" s="106"/>
      <c r="K107" s="542">
        <f>IF(K$81="Hydro",VLOOKUP($C107,'Inflated Bid Prices After Tax'!$AB$247:$AI$347,2,FALSE),IF(K$81="Solar",VLOOKUP($C107,'Inflated Bid Prices After Tax'!$AB$247:$AI$347,3,FALSE),IF(K$81="Biomass",VLOOKUP($C107,'Inflated Bid Prices After Tax'!$AB$247:$AI$347,4,FALSE),IF(K$81="Biodiesel",VLOOKUP($C107,'Inflated Bid Prices After Tax'!$AB$247:$AI$347,5,FALSE),IF(K$81="LNG",VLOOKUP($C107,'Inflated Bid Prices After Tax'!$AB$247:$AI$347,6,FALSE),IF(K$81="Bunker",VLOOKUP($C107,'Inflated Bid Prices After Tax'!$AB$247:$AI$347,7,FALSE),IF(K$81="LFO Diesel",VLOOKUP($C107,'Inflated Bid Prices After Tax'!$AB$247:$AI$347,8,FALSE),0)))))))</f>
        <v>0</v>
      </c>
      <c r="L107" s="543">
        <f>IF(K$81="Hydro",VLOOKUP($C107,'Inflated Bid Prices After Tax'!$AB$352:$AI$452,2,FALSE),IF(K$81="Solar",VLOOKUP($C107,'Inflated Bid Prices After Tax'!$AB$352:$AI$452,3,FALSE),IF(K$81="Biomass",VLOOKUP($C107,'Inflated Bid Prices After Tax'!$AB$352:$AI$452,4,FALSE),IF(K$81="Biodiesel",VLOOKUP($C107,'Inflated Bid Prices After Tax'!$AB$352:$AI$452,5,FALSE),IF(K$81="LNG",VLOOKUP($C107,'Inflated Bid Prices After Tax'!$AB$352:$AI$452,6,FALSE),IF(K$81="Bunker",VLOOKUP($C107,'Inflated Bid Prices After Tax'!$AB$352:$AI$452,7,FALSE),IF(K$81="LFO Diesel",VLOOKUP($C107,'Inflated Bid Prices After Tax'!$AB$352:$AI$452,8,FALSE),0)))))))</f>
        <v>0</v>
      </c>
      <c r="M107" s="543">
        <f>IF($C107=0,0,IF(K$81="Hydro",HLOOKUP(K$81,'Inflated Bid Prices After Tax'!$B$455:$I$463,6,FALSE),IF(K$81="Solar",HLOOKUP(K$81,'Inflated Bid Prices After Tax'!$B$455:$I$463,6,FALSE),IF(K$81="Biomass",HLOOKUP(K$81,'Inflated Bid Prices After Tax'!$B$455:$I$463,6,FALSE),IF(K$81="Biodiesel",HLOOKUP(K$81,'Inflated Bid Prices After Tax'!$B$455:$I$463,6,FALSE),IF(K$81="LNG",HLOOKUP(K$81,'Inflated Bid Prices After Tax'!$B$455:$I$463,6,FALSE),IF(K$81="Bunker",HLOOKUP(K$81,'Inflated Bid Prices After Tax'!$B$455:$I$463,6,FALSE),IF(K$81="LFO Diesel",HLOOKUP(K$81,'Inflated Bid Prices After Tax'!$B$455:$I$463,6,FALSE),0))))))))</f>
        <v>0</v>
      </c>
      <c r="N107" s="543">
        <f>IF($C107=0,0,IF(K$81="Hydro",HLOOKUP(K$81,'Inflated Bid Prices After Tax'!$B$465:$I$471,4,FALSE),IF(K$81="Solar",HLOOKUP(K$81,'Inflated Bid Prices After Tax'!$B$465:$I$471,4,FALSE),IF(K$81="Biomass",HLOOKUP(K$81,'Inflated Bid Prices After Tax'!$B$465:$I$471,4,FALSE),IF(K$81="Biodiesel",HLOOKUP(K$81,'Inflated Bid Prices After Tax'!$B$465:$I$471,4,FALSE),IF(K$81="LNG",HLOOKUP(K$81,'Inflated Bid Prices After Tax'!$B$465:$I$471,4,FALSE),IF(K$81="Bunker",HLOOKUP(K$81,'Inflated Bid Prices After Tax'!$B$465:$I$471,4,FALSE),IF(K$81="LFO Diesel",HLOOKUP(K$81,'Inflated Bid Prices After Tax'!$B$465:$I$471,4,FALSE),0))))))))</f>
        <v>0</v>
      </c>
      <c r="O107" s="544">
        <f t="shared" si="55"/>
        <v>0</v>
      </c>
      <c r="P107" s="139"/>
      <c r="Q107" s="606">
        <f>IF(Q$81="Hydro",VLOOKUP($D107,'Inflated Bid Prices After Tax'!$AB$247:$AI$347,2,FALSE),IF(Q$81="Solar",VLOOKUP($D107,'Inflated Bid Prices After Tax'!$AB$247:$AI$347,3,FALSE),IF(Q$81="Biomass",VLOOKUP($D107,'Inflated Bid Prices After Tax'!$AB$247:$AI$347,4,FALSE),IF(Q$81="Biodiesel",VLOOKUP($D107,'Inflated Bid Prices After Tax'!$AB$247:$AI$347,5,FALSE),IF(Q$81="LNG",VLOOKUP($D107,'Inflated Bid Prices After Tax'!$AB$247:$AI$347,6,FALSE),IF(Q$81="Bunker",VLOOKUP($D107,'Inflated Bid Prices After Tax'!$AB$247:$AI$347,7,FALSE),IF(Q$81="LFO Diesel",VLOOKUP($D107,'Inflated Bid Prices After Tax'!$AB$247:$AI$347,8,FALSE),0)))))))</f>
        <v>0</v>
      </c>
      <c r="R107" s="607">
        <f>IF(Q$81="Hydro",VLOOKUP($D107,'Inflated Bid Prices After Tax'!$AB$352:$AI$452,2,FALSE),IF(Q$81="Solar",VLOOKUP($D107,'Inflated Bid Prices After Tax'!$AB$352:$AI$452,3,FALSE),IF(Q$81="Biomass",VLOOKUP($D107,'Inflated Bid Prices After Tax'!$AB$352:$AI$452,4,FALSE),IF(Q$81="Biodiesel",VLOOKUP($D107,'Inflated Bid Prices After Tax'!$AB$352:$AI$452,5,FALSE),IF(Q$81="LNG",VLOOKUP($D107,'Inflated Bid Prices After Tax'!$AB$352:$AI$452,6,FALSE),IF(Q$81="Bunker",VLOOKUP($D107,'Inflated Bid Prices After Tax'!$AB$352:$AI$452,7,FALSE),IF(Q$81="LFO Diesel",VLOOKUP($D107,'Inflated Bid Prices After Tax'!$AB$352:$AI$452,8,FALSE),0)))))))</f>
        <v>0</v>
      </c>
      <c r="S107" s="607">
        <f>IF($D107=0,0,IF(Q$81="Hydro",HLOOKUP(Q$81,'Inflated Bid Prices After Tax'!$B$455:$I$463,6,FALSE),IF(Q$81="Solar",HLOOKUP(Q$81,'Inflated Bid Prices After Tax'!$B$455:$I$463,6,FALSE),IF(Q$81="Biomass",HLOOKUP(Q$81,'Inflated Bid Prices After Tax'!$B$455:$I$463,6,FALSE),IF(Q$81="Biodiesel",HLOOKUP(Q$81,'Inflated Bid Prices After Tax'!$B$455:$I$463,6,FALSE),IF(Q$81="LNG",HLOOKUP(Q$81,'Inflated Bid Prices After Tax'!$B$455:$I$463,6,FALSE),IF(Q$81="Bunker",HLOOKUP(Q$81,'Inflated Bid Prices After Tax'!$B$455:$I$463,6,FALSE),IF(Q$81="LFO Diesel",HLOOKUP(Q$81,'Inflated Bid Prices After Tax'!$B$455:$I$463,6,FALSE),0))))))))</f>
        <v>0</v>
      </c>
      <c r="T107" s="607">
        <f>IF($D107=0,0,IF(Q$81="Hydro",HLOOKUP(Q$81,'Inflated Bid Prices After Tax'!$B$465:$I$471,4,FALSE),IF(Q$81="Solar",HLOOKUP(Q$81,'Inflated Bid Prices After Tax'!$B$465:$I$471,4,FALSE),IF(Q$81="Biomass",HLOOKUP(Q$81,'Inflated Bid Prices After Tax'!$B$465:$I$471,4,FALSE),IF(Q$81="Biodiesel",HLOOKUP(Q$81,'Inflated Bid Prices After Tax'!$B$465:$I$471,4,FALSE),IF(Q$81="LNG",HLOOKUP(Q$81,'Inflated Bid Prices After Tax'!$B$465:$I$471,4,FALSE),IF(Q$81="Bunker",HLOOKUP(Q$81,'Inflated Bid Prices After Tax'!$B$465:$I$471,4,FALSE),IF(Q$81="LFO Diesel",HLOOKUP(Q$81,'Inflated Bid Prices After Tax'!$B$465:$I$471,4,FALSE),0))))))))</f>
        <v>0</v>
      </c>
      <c r="U107" s="608">
        <f t="shared" si="56"/>
        <v>0</v>
      </c>
      <c r="V107" s="139"/>
      <c r="W107" s="566">
        <f>IF(W$81="Hydro",VLOOKUP($E107,'Inflated Bid Prices After Tax'!$AB$247:$AI$347,2,FALSE),IF(W$81="Solar",VLOOKUP($E107,'Inflated Bid Prices After Tax'!$AB$247:$AI$347,3,FALSE),IF(W$81="Biomass",VLOOKUP($E107,'Inflated Bid Prices After Tax'!$AB$247:$AI$347,4,FALSE),IF(W$81="Biodiesel",VLOOKUP($E107,'Inflated Bid Prices After Tax'!$AB$247:$AI$347,5,FALSE),IF(W$81="LNG",VLOOKUP($E107,'Inflated Bid Prices After Tax'!$AB$247:$AI$347,6,FALSE),IF(W$81="Bunker",VLOOKUP($E107,'Inflated Bid Prices After Tax'!$AB$247:$AI$347,7,FALSE),IF(W$81="LFO Diesel",VLOOKUP($E107,'Inflated Bid Prices After Tax'!$AB$247:$AI$347,8,FALSE),0)))))))</f>
        <v>0</v>
      </c>
      <c r="X107" s="567">
        <f>IF(W$81="Hydro",VLOOKUP($E107,'Inflated Bid Prices After Tax'!$AB$352:$AI$452,2,FALSE),IF(W$81="Solar",VLOOKUP($E107,'Inflated Bid Prices After Tax'!$AB$352:$AI$452,3,FALSE),IF(W$81="Biomass",VLOOKUP($E107,'Inflated Bid Prices After Tax'!$AB$352:$AI$452,4,FALSE),IF(W$81="Biodiesel",VLOOKUP($E107,'Inflated Bid Prices After Tax'!$AB$352:$AI$452,5,FALSE),IF(W$81="LNG",VLOOKUP($E107,'Inflated Bid Prices After Tax'!$AB$352:$AI$452,6,FALSE),IF(W$81="Bunker",VLOOKUP($E107,'Inflated Bid Prices After Tax'!$AB$352:$AI$452,7,FALSE),IF(W$81="LFO Diesel",VLOOKUP($E107,'Inflated Bid Prices After Tax'!$AB$352:$AI$452,8,FALSE),0)))))))</f>
        <v>0</v>
      </c>
      <c r="Y107" s="567">
        <f>IF($E107=0,0,IF(W$81="Hydro",HLOOKUP(W$81,'Inflated Bid Prices After Tax'!$B$455:$I$463,6,FALSE),IF(W$81="Solar",HLOOKUP(W$81,'Inflated Bid Prices After Tax'!$B$455:$I$463,6,FALSE),IF(W$81="Biomass",HLOOKUP(W$81,'Inflated Bid Prices After Tax'!$B$455:$I$463,6,FALSE),IF(W$81="Biodiesel",HLOOKUP(W$81,'Inflated Bid Prices After Tax'!$B$455:$I$463,6,FALSE),IF(W$81="LNG",HLOOKUP(W$81,'Inflated Bid Prices After Tax'!$B$455:$I$463,6,FALSE),IF(W$81="Bunker",HLOOKUP(W$81,'Inflated Bid Prices After Tax'!$B$455:$I$463,6,FALSE),IF(W$81="LFO Diesel",HLOOKUP(W$81,'Inflated Bid Prices After Tax'!$B$455:$I$463,6,FALSE),0))))))))</f>
        <v>0</v>
      </c>
      <c r="Z107" s="567">
        <f>IF($E107=0,0,IF(W$81="Hydro",HLOOKUP(W$81,'Inflated Bid Prices After Tax'!$B$465:$I$471,4,FALSE),IF(W$81="Solar",HLOOKUP(W$81,'Inflated Bid Prices After Tax'!$B$465:$I$471,4,FALSE),IF(W$81="Biomass",HLOOKUP(W$81,'Inflated Bid Prices After Tax'!$B$465:$I$471,4,FALSE),IF(W$81="Biodiesel",HLOOKUP(W$81,'Inflated Bid Prices After Tax'!$B$465:$I$471,4,FALSE),IF(W$81="LNG",HLOOKUP(W$81,'Inflated Bid Prices After Tax'!$B$465:$I$471,4,FALSE),IF(W$81="Bunker",HLOOKUP(W$81,'Inflated Bid Prices After Tax'!$B$465:$I$471,4,FALSE),IF(W$81="LFO Diesel",HLOOKUP(W$81,'Inflated Bid Prices After Tax'!$B$465:$I$471,4,FALSE),0))))))))</f>
        <v>0</v>
      </c>
      <c r="AA107" s="568">
        <f t="shared" si="57"/>
        <v>0</v>
      </c>
      <c r="AB107" s="139"/>
      <c r="AC107" s="642">
        <f>IF(AC$81="Hydro",VLOOKUP($F107,'Inflated Bid Prices After Tax'!$AB$247:$AI$347,2,FALSE),IF(AC$81="Solar",VLOOKUP($F107,'Inflated Bid Prices After Tax'!$AB$247:$AI$347,3,FALSE),IF(AC$81="Biomass",VLOOKUP($F107,'Inflated Bid Prices After Tax'!$AB$247:$AI$347,4,FALSE),IF(AC$81="Biodiesel",VLOOKUP($F107,'Inflated Bid Prices After Tax'!$AB$247:$AI$347,5,FALSE),IF(AC$81="LNG",VLOOKUP($F107,'Inflated Bid Prices After Tax'!$AB$247:$AI$347,6,FALSE),IF(AC$81="Bunker",VLOOKUP($F107,'Inflated Bid Prices After Tax'!$AB$247:$AI$347,7,FALSE),IF(AC$81="LFO Diesel",VLOOKUP($F107,'Inflated Bid Prices After Tax'!$AB$247:$AI$347,8,FALSE),0)))))))</f>
        <v>0</v>
      </c>
      <c r="AD107" s="643">
        <f>IF(AC$81="Hydro",VLOOKUP($F107,'Inflated Bid Prices After Tax'!$AB$352:$AI$452,2,FALSE),IF(AC$81="Solar",VLOOKUP($F107,'Inflated Bid Prices After Tax'!$AB$352:$AI$452,3,FALSE),IF(AC$81="Biomass",VLOOKUP($F107,'Inflated Bid Prices After Tax'!$AB$352:$AI$452,4,FALSE),IF(AC$81="Biodiesel",VLOOKUP($F107,'Inflated Bid Prices After Tax'!$AB$352:$AI$452,5,FALSE),IF(AC$81="LNG",VLOOKUP($F107,'Inflated Bid Prices After Tax'!$AB$352:$AI$452,6,FALSE),IF(AC$81="Bunker",VLOOKUP($F107,'Inflated Bid Prices After Tax'!$AB$352:$AI$452,7,FALSE),IF(AC$81="LFO Diesel",VLOOKUP($F107,'Inflated Bid Prices After Tax'!$AB$352:$AI$452,8,FALSE),0)))))))</f>
        <v>0</v>
      </c>
      <c r="AE107" s="643">
        <f>IF($F107=0,0,IF(AC$81="Hydro",HLOOKUP(AC$81,'Inflated Bid Prices After Tax'!$B$455:$I$463,6,FALSE),IF(AC$81="Solar",HLOOKUP(AC$81,'Inflated Bid Prices After Tax'!$B$455:$I$463,6,FALSE),IF(AC$81="Biomass",HLOOKUP(AC$81,'Inflated Bid Prices After Tax'!$B$455:$I$463,6,FALSE),IF(AC$81="Biodiesel",HLOOKUP(AC$81,'Inflated Bid Prices After Tax'!$B$455:$I$463,6,FALSE),IF(AC$81="LNG",HLOOKUP(AC$81,'Inflated Bid Prices After Tax'!$B$455:$I$463,6,FALSE),IF(AC$81="Bunker",HLOOKUP(AC$81,'Inflated Bid Prices After Tax'!$B$455:$I$463,6,FALSE),IF(AC$81="LFO Diesel",HLOOKUP(AC$81,'Inflated Bid Prices After Tax'!$B$455:$I$463,6,FALSE),0))))))))</f>
        <v>0</v>
      </c>
      <c r="AF107" s="643">
        <f>IF($F107=0,0,IF(AC$81="Hydro",HLOOKUP(AC$81,'Inflated Bid Prices After Tax'!$B$465:$I$471,4,FALSE),IF(AC$81="Solar",HLOOKUP(AC$81,'Inflated Bid Prices After Tax'!$B$465:$I$471,4,FALSE),IF(AC$81="Biomass",HLOOKUP(AC$81,'Inflated Bid Prices After Tax'!$B$465:$I$471,4,FALSE),IF(AC$81="Biodiesel",HLOOKUP(AC$81,'Inflated Bid Prices After Tax'!$B$465:$I$471,4,FALSE),IF(AC$81="LNG",HLOOKUP(AC$81,'Inflated Bid Prices After Tax'!$B$465:$I$471,4,FALSE),IF(AC$81="Bunker",HLOOKUP(AC$81,'Inflated Bid Prices After Tax'!$B$465:$I$471,4,FALSE),IF(AC$81="LFO Diesel",HLOOKUP(AC$81,'Inflated Bid Prices After Tax'!$B$465:$I$471,4,FALSE),0))))))))</f>
        <v>0</v>
      </c>
      <c r="AG107" s="644">
        <f t="shared" si="58"/>
        <v>0</v>
      </c>
      <c r="AH107" s="139"/>
      <c r="AI107" s="590">
        <f>IF(AI$81="Hydro",VLOOKUP($G107,'Inflated Bid Prices After Tax'!$AB$247:$AI$347,2,FALSE),IF(AI$81="Solar",VLOOKUP($G107,'Inflated Bid Prices After Tax'!$AB$247:$AI$347,3,FALSE),IF(AI$81="Biomass",VLOOKUP($G107,'Inflated Bid Prices After Tax'!$AB$247:$AI$347,4,FALSE),IF(AI$81="Biodiesel",VLOOKUP($G107,'Inflated Bid Prices After Tax'!$AB$247:$AI$347,5,FALSE),IF(AI$81="LNG",VLOOKUP($G107,'Inflated Bid Prices After Tax'!$AB$247:$AI$347,6,FALSE),IF(AI$81="Bunker",VLOOKUP($G107,'Inflated Bid Prices After Tax'!$AB$247:$AI$347,7,FALSE),IF(AI$81="LFO Diesel",VLOOKUP($G107,'Inflated Bid Prices After Tax'!$AB$247:$AI$347,8,FALSE),0)))))))</f>
        <v>0</v>
      </c>
      <c r="AJ107" s="591">
        <f>IF(AI$81="Hydro",VLOOKUP($G107,'Inflated Bid Prices After Tax'!$AB$352:$AI$452,2,FALSE),IF(AI$81="Solar",VLOOKUP($G107,'Inflated Bid Prices After Tax'!$AB$352:$AI$452,3,FALSE),IF(AI$81="Biomass",VLOOKUP($G107,'Inflated Bid Prices After Tax'!$AB$352:$AI$452,4,FALSE),IF(AI$81="Biodiesel",VLOOKUP($G107,'Inflated Bid Prices After Tax'!$AB$352:$AI$452,5,FALSE),IF(AI$81="LNG",VLOOKUP($G107,'Inflated Bid Prices After Tax'!$AB$352:$AI$452,6,FALSE),IF(AI$81="Bunker",VLOOKUP($G107,'Inflated Bid Prices After Tax'!$AB$352:$AI$452,7,FALSE),IF(AI$81="LFO Diesel",VLOOKUP($G107,'Inflated Bid Prices After Tax'!$AB$352:$AI$452,8,FALSE),0)))))))</f>
        <v>0</v>
      </c>
      <c r="AK107" s="591">
        <f>IF($G107=0,0,IF(AI$81="Hydro",HLOOKUP(AI$81,'Inflated Bid Prices After Tax'!$B$455:$I$463,6,FALSE),IF(AI$81="Solar",HLOOKUP(AI$81,'Inflated Bid Prices After Tax'!$B$455:$I$463,6,FALSE),IF(AI$81="Biomass",HLOOKUP(AI$81,'Inflated Bid Prices After Tax'!$B$455:$I$463,6,FALSE),IF(AI$81="Biodiesel",HLOOKUP(AI$81,'Inflated Bid Prices After Tax'!$B$455:$I$463,6,FALSE),IF(AI$81="LNG",HLOOKUP(AI$81,'Inflated Bid Prices After Tax'!$B$455:$I$463,6,FALSE),IF(AI$81="Bunker",HLOOKUP(AI$81,'Inflated Bid Prices After Tax'!$B$455:$I$463,6,FALSE),IF(AI$81="LFO Diesel",HLOOKUP(AI$81,'Inflated Bid Prices After Tax'!$B$455:$I$463,6,FALSE),0))))))))</f>
        <v>0</v>
      </c>
      <c r="AL107" s="591">
        <f>IF($G107=0,0,IF(AI$81="Hydro",HLOOKUP(AI$81,'Inflated Bid Prices After Tax'!$B$465:$I$471,4,FALSE),IF(AI$81="Solar",HLOOKUP(AI$81,'Inflated Bid Prices After Tax'!$B$465:$I$471,4,FALSE),IF(AI$81="Biomass",HLOOKUP(AI$81,'Inflated Bid Prices After Tax'!$B$465:$I$471,4,FALSE),IF(AI$81="Biodiesel",HLOOKUP(AI$81,'Inflated Bid Prices After Tax'!$B$465:$I$471,4,FALSE),IF(AI$81="LNG",HLOOKUP(AI$81,'Inflated Bid Prices After Tax'!$B$465:$I$471,4,FALSE),IF(AI$81="Bunker",HLOOKUP(AI$81,'Inflated Bid Prices After Tax'!$B$465:$I$471,4,FALSE),IF(AI$81="LFO Diesel",HLOOKUP(AI$81,'Inflated Bid Prices After Tax'!$B$465:$I$471,4,FALSE),0))))))))</f>
        <v>0</v>
      </c>
      <c r="AM107" s="592">
        <f t="shared" si="59"/>
        <v>0</v>
      </c>
      <c r="AN107" s="139"/>
      <c r="AO107" s="598">
        <f>IF(AO$81="Hydro",VLOOKUP($H107,'Inflated Bid Prices After Tax'!$AB$247:$AI$347,2,FALSE),IF(AO$81="Solar",VLOOKUP($H107,'Inflated Bid Prices After Tax'!$AB$247:$AI$347,3,FALSE),IF(AO$81="Biomass",VLOOKUP($H107,'Inflated Bid Prices After Tax'!$AB$247:$AI$347,4,FALSE),IF(AO$81="Biodiesel",VLOOKUP($H107,'Inflated Bid Prices After Tax'!$AB$247:$AI$347,5,FALSE),IF(AO$81="LNG",VLOOKUP($H107,'Inflated Bid Prices After Tax'!$AB$247:$AI$347,6,FALSE),IF(AO$81="Bunker",VLOOKUP($H107,'Inflated Bid Prices After Tax'!$AB$247:$AI$347,7,FALSE),IF(AO$81="LFO Diesel",VLOOKUP($H107,'Inflated Bid Prices After Tax'!$AB$247:$AI$347,8,FALSE),0)))))))</f>
        <v>0</v>
      </c>
      <c r="AP107" s="309">
        <f>IF(AO$81="Hydro",VLOOKUP($H107,'Inflated Bid Prices After Tax'!$AB$352:$AI$452,2,FALSE),IF(AO$81="Solar",VLOOKUP($H107,'Inflated Bid Prices After Tax'!$AB$352:$AI$452,3,FALSE),IF(AO$81="Biomass",VLOOKUP($H107,'Inflated Bid Prices After Tax'!$AB$352:$AI$452,4,FALSE),IF(AO$81="Biodiesel",VLOOKUP($H107,'Inflated Bid Prices After Tax'!$AB$352:$AI$452,5,FALSE),IF(AO$81="LNG",VLOOKUP($H107,'Inflated Bid Prices After Tax'!$AB$352:$AI$452,6,FALSE),IF(AO$81="Bunker",VLOOKUP($H107,'Inflated Bid Prices After Tax'!$AB$352:$AI$452,7,FALSE),IF(AO$81="LFO Diesel",VLOOKUP($H107,'Inflated Bid Prices After Tax'!$AB$352:$AI$452,8,FALSE),0)))))))</f>
        <v>0</v>
      </c>
      <c r="AQ107" s="309">
        <f>IF($H107=0,0,IF(AO$81="Hydro",HLOOKUP(AO$81,'Inflated Bid Prices After Tax'!$B$455:$I$463,6,FALSE),IF(AO$81="Solar",HLOOKUP(AO$81,'Inflated Bid Prices After Tax'!$B$455:$I$463,6,FALSE),IF(AO$81="Biomass",HLOOKUP(AO$81,'Inflated Bid Prices After Tax'!$B$455:$I$463,6,FALSE),IF(AO$81="Biodiesel",HLOOKUP(AO$81,'Inflated Bid Prices After Tax'!$B$455:$I$463,6,FALSE),IF(AO$81="LNG",HLOOKUP(AO$81,'Inflated Bid Prices After Tax'!$B$455:$I$463,6,FALSE),IF(AO$81="Bunker",HLOOKUP(AO$81,'Inflated Bid Prices After Tax'!$B$455:$I$463,6,FALSE),IF(AO$81="LFO Diesel",HLOOKUP(AO$81,'Inflated Bid Prices After Tax'!$B$455:$I$463,6,FALSE),0))))))))</f>
        <v>0</v>
      </c>
      <c r="AR107" s="309">
        <f>IF($H107=0,0,IF(AO$81="Hydro",HLOOKUP(AO$81,'Inflated Bid Prices After Tax'!$B$465:$I$471,4,FALSE),IF(AO$81="Solar",HLOOKUP(AO$81,'Inflated Bid Prices After Tax'!$B$465:$I$471,4,FALSE),IF(AO$81="Biomass",HLOOKUP(AO$81,'Inflated Bid Prices After Tax'!$B$465:$I$471,4,FALSE),IF(AO$81="Biodiesel",HLOOKUP(AO$81,'Inflated Bid Prices After Tax'!$B$465:$I$471,4,FALSE),IF(AO$81="LNG",HLOOKUP(AO$81,'Inflated Bid Prices After Tax'!$B$465:$I$471,4,FALSE),IF(AO$81="Bunker",HLOOKUP(AO$81,'Inflated Bid Prices After Tax'!$B$465:$I$471,4,FALSE),IF(AO$81="LFO Diesel",HLOOKUP(AO$81,'Inflated Bid Prices After Tax'!$B$465:$I$471,4,FALSE),0))))))))</f>
        <v>0</v>
      </c>
      <c r="AS107" s="298">
        <f t="shared" si="60"/>
        <v>0</v>
      </c>
      <c r="AT107" s="139"/>
      <c r="AU107" s="606">
        <f>IF(AU$81="Hydro",VLOOKUP($I107,'Inflated Bid Prices After Tax'!$AB$247:$AI$347,2,FALSE),IF(AU$81="Solar",VLOOKUP($I107,'Inflated Bid Prices After Tax'!$AB$247:$AI$347,3,FALSE),IF(AU$81="Biomass",VLOOKUP($I107,'Inflated Bid Prices After Tax'!$AB$247:$AI$347,4,FALSE),IF(AU$81="Biodiesel",VLOOKUP($I107,'Inflated Bid Prices After Tax'!$AB$247:$AI$347,5,FALSE),IF(AU$81="LNG",VLOOKUP($I107,'Inflated Bid Prices After Tax'!$AB$247:$AI$347,6,FALSE),IF(AU$81="Bunker",VLOOKUP($I107,'Inflated Bid Prices After Tax'!$AB$247:$AI$347,7,FALSE),IF(AU$81="LFO Diesel",VLOOKUP($I107,'Inflated Bid Prices After Tax'!$AB$247:$AI$347,8,FALSE),0)))))))</f>
        <v>0</v>
      </c>
      <c r="AV107" s="607">
        <f>IF(AU$81="Hydro",VLOOKUP($I107,'Inflated Bid Prices After Tax'!$AB$352:$AI$452,2,FALSE),IF(AU$81="Solar",VLOOKUP($I107,'Inflated Bid Prices After Tax'!$AB$352:$AI$452,3,FALSE),IF(AU$81="Biomass",VLOOKUP($I107,'Inflated Bid Prices After Tax'!$AB$352:$AI$452,4,FALSE),IF(AU$81="Biodiesel",VLOOKUP($I107,'Inflated Bid Prices After Tax'!$AB$352:$AI$452,5,FALSE),IF(AU$81="LNG",VLOOKUP($I107,'Inflated Bid Prices After Tax'!$AB$352:$AI$452,6,FALSE),IF(AU$81="Bunker",VLOOKUP($I107,'Inflated Bid Prices After Tax'!$AB$352:$AI$452,7,FALSE),IF(AU$81="LFO Diesel",VLOOKUP($I107,'Inflated Bid Prices After Tax'!$AB$352:$AI$452,8,FALSE),0)))))))</f>
        <v>0</v>
      </c>
      <c r="AW107" s="607">
        <f>IF($I107=0,0,IF(AU$81="Hydro",HLOOKUP(AU$81,'Inflated Bid Prices After Tax'!$B$455:$I$463,6,FALSE),IF(AU$81="Solar",HLOOKUP(AU$81,'Inflated Bid Prices After Tax'!$B$455:$I$463,6,FALSE),IF(AU$81="Biomass",HLOOKUP(AU$81,'Inflated Bid Prices After Tax'!$B$455:$I$463,6,FALSE),IF(AU$81="Biodiesel",HLOOKUP(AU$81,'Inflated Bid Prices After Tax'!$B$455:$I$463,6,FALSE),IF(AU$81="LNG",HLOOKUP(AU$81,'Inflated Bid Prices After Tax'!$B$455:$I$463,6,FALSE),IF(AU$81="Bunker",HLOOKUP(AU$81,'Inflated Bid Prices After Tax'!$B$455:$I$463,6,FALSE),IF(AU$81="LFO Diesel",HLOOKUP(AU$81,'Inflated Bid Prices After Tax'!$B$455:$I$463,6,FALSE),0))))))))</f>
        <v>0</v>
      </c>
      <c r="AX107" s="607">
        <f>IF($I107=0,0,IF(AU$81="Hydro",HLOOKUP(AU$81,'Inflated Bid Prices After Tax'!$B$465:$I$471,4,FALSE),IF(AU$81="Solar",HLOOKUP(AU$81,'Inflated Bid Prices After Tax'!$B$465:$I$471,4,FALSE),IF(AU$81="Biomass",HLOOKUP(AU$81,'Inflated Bid Prices After Tax'!$B$465:$I$471,4,FALSE),IF(AU$81="Biodiesel",HLOOKUP(AU$81,'Inflated Bid Prices After Tax'!$B$465:$I$471,4,FALSE),IF(AU$81="LNG",HLOOKUP(AU$81,'Inflated Bid Prices After Tax'!$B$465:$I$471,4,FALSE),IF(AU$81="Bunker",HLOOKUP(AU$81,'Inflated Bid Prices After Tax'!$B$465:$I$471,4,FALSE),IF(AU$81="LFO Diesel",HLOOKUP(AU$81,'Inflated Bid Prices After Tax'!$B$465:$I$471,4,FALSE),0))))))))</f>
        <v>0</v>
      </c>
      <c r="AY107" s="608">
        <f t="shared" si="61"/>
        <v>0</v>
      </c>
      <c r="AZ107" s="139"/>
      <c r="BA107" s="106"/>
      <c r="BB107" s="648" t="s">
        <v>46</v>
      </c>
      <c r="BC107" s="657">
        <f>IF(C107=0,O107,O107*'Available Energy and Dispatch'!N131*1000)</f>
        <v>0</v>
      </c>
      <c r="BD107" s="657">
        <f>IF(D107=0,U107,U107*'Available Energy and Dispatch'!O131*1000)</f>
        <v>0</v>
      </c>
      <c r="BE107" s="657">
        <f>IF(E107=0,AA107,AA107*'Available Energy and Dispatch'!P131*1000)</f>
        <v>0</v>
      </c>
      <c r="BF107" s="657">
        <f>IF(F107=0,AG107,AG107*'Available Energy and Dispatch'!Q131*1000)</f>
        <v>0</v>
      </c>
      <c r="BG107" s="657">
        <f>IF(G107=0,AM107,AM107*'Available Energy and Dispatch'!R131*1000)</f>
        <v>0</v>
      </c>
      <c r="BH107" s="657">
        <f>IF(H107=0,AS107,AS107*'Available Energy and Dispatch'!S131*1000)</f>
        <v>0</v>
      </c>
      <c r="BI107" s="657">
        <f>IF(I107=0,AY107,AY107*'Available Energy and Dispatch'!T131*1000)</f>
        <v>0</v>
      </c>
      <c r="BJ107" s="663">
        <f t="shared" si="62"/>
        <v>0</v>
      </c>
      <c r="BK107" s="655"/>
    </row>
    <row r="108" spans="2:63" x14ac:dyDescent="0.25">
      <c r="B108" s="530" t="s">
        <v>47</v>
      </c>
      <c r="C108" s="523">
        <f>ROUND(IFERROR(('Available Energy and Dispatch'!N132/((IF(C$82="Solar",(SUMIFS('Dependable Capacity'!$F$64:$F$69,'Dependable Capacity'!$C$64:$C$69,$B$98)*'Available Energy and Dispatch'!$C132),HLOOKUP(C$82,'Dependable Capacity'!$I$58:$P$64,4,FALSE)*'Available Energy and Dispatch'!$C132))))/C$83,0),2)</f>
        <v>0</v>
      </c>
      <c r="D108" s="523">
        <f>ROUND(IFERROR(('Available Energy and Dispatch'!O132/((IF(D$82="Solar",(SUMIFS('Dependable Capacity'!$F$64:$F$69,'Dependable Capacity'!$C$64:$C$69,$B$98)*'Available Energy and Dispatch'!$C132),HLOOKUP(D$82,'Dependable Capacity'!$I$58:$P$64,4,FALSE)*'Available Energy and Dispatch'!$C132))))/D$83,0),2)</f>
        <v>0</v>
      </c>
      <c r="E108" s="523">
        <f>ROUND(IFERROR(('Available Energy and Dispatch'!P132/((IF(E$82="Solar",(SUMIFS('Dependable Capacity'!$F$64:$F$69,'Dependable Capacity'!$C$64:$C$69,$B$98)*'Available Energy and Dispatch'!$C132),HLOOKUP(E$82,'Dependable Capacity'!$I$58:$P$64,4,FALSE)*'Available Energy and Dispatch'!$C132))))/E$83,0),2)</f>
        <v>0</v>
      </c>
      <c r="F108" s="523">
        <f>ROUND(IFERROR(('Available Energy and Dispatch'!Q132/((IF(F$82="Solar",(SUMIFS('Dependable Capacity'!$F$64:$F$69,'Dependable Capacity'!$C$64:$C$69,$B$98)*'Available Energy and Dispatch'!$C132),HLOOKUP(F$82,'Dependable Capacity'!$I$58:$P$64,4,FALSE)*'Available Energy and Dispatch'!$C132))))/F$83,0),2)</f>
        <v>0</v>
      </c>
      <c r="G108" s="523">
        <f>ROUND(IFERROR(('Available Energy and Dispatch'!R132/((IF(G$82="Solar",(SUMIFS('Dependable Capacity'!$F$64:$F$69,'Dependable Capacity'!$C$64:$C$69,$B$98)*'Available Energy and Dispatch'!$C132),HLOOKUP(G$82,'Dependable Capacity'!$I$58:$P$64,4,FALSE)*'Available Energy and Dispatch'!$C132))))/G$83,0),2)</f>
        <v>0</v>
      </c>
      <c r="H108" s="523">
        <f>ROUND(IFERROR(('Available Energy and Dispatch'!S132/((IF(H$82="Solar",(SUMIFS('Dependable Capacity'!$F$64:$F$69,'Dependable Capacity'!$C$64:$C$69,$B$98)*'Available Energy and Dispatch'!$C132),HLOOKUP(H$82,'Dependable Capacity'!$I$58:$P$64,4,FALSE)*'Available Energy and Dispatch'!$C132))))/H$83,0),2)</f>
        <v>0</v>
      </c>
      <c r="I108" s="524">
        <f>ROUND(IFERROR(('Available Energy and Dispatch'!T132/((IF(I$82="Solar",(SUMIFS('Dependable Capacity'!$F$64:$F$69,'Dependable Capacity'!$C$64:$C$69,$B$98)*'Available Energy and Dispatch'!$C132),HLOOKUP(I$82,'Dependable Capacity'!$I$58:$P$64,4,FALSE)*'Available Energy and Dispatch'!$C132))))/I$83,0),2)</f>
        <v>0</v>
      </c>
      <c r="J108" s="106"/>
      <c r="K108" s="542">
        <f>IF(K$81="Hydro",VLOOKUP($C108,'Inflated Bid Prices After Tax'!$AB$247:$AI$347,2,FALSE),IF(K$81="Solar",VLOOKUP($C108,'Inflated Bid Prices After Tax'!$AB$247:$AI$347,3,FALSE),IF(K$81="Biomass",VLOOKUP($C108,'Inflated Bid Prices After Tax'!$AB$247:$AI$347,4,FALSE),IF(K$81="Biodiesel",VLOOKUP($C108,'Inflated Bid Prices After Tax'!$AB$247:$AI$347,5,FALSE),IF(K$81="LNG",VLOOKUP($C108,'Inflated Bid Prices After Tax'!$AB$247:$AI$347,6,FALSE),IF(K$81="Bunker",VLOOKUP($C108,'Inflated Bid Prices After Tax'!$AB$247:$AI$347,7,FALSE),IF(K$81="LFO Diesel",VLOOKUP($C108,'Inflated Bid Prices After Tax'!$AB$247:$AI$347,8,FALSE),0)))))))</f>
        <v>0</v>
      </c>
      <c r="L108" s="543">
        <f>IF(K$81="Hydro",VLOOKUP($C108,'Inflated Bid Prices After Tax'!$AB$352:$AI$452,2,FALSE),IF(K$81="Solar",VLOOKUP($C108,'Inflated Bid Prices After Tax'!$AB$352:$AI$452,3,FALSE),IF(K$81="Biomass",VLOOKUP($C108,'Inflated Bid Prices After Tax'!$AB$352:$AI$452,4,FALSE),IF(K$81="Biodiesel",VLOOKUP($C108,'Inflated Bid Prices After Tax'!$AB$352:$AI$452,5,FALSE),IF(K$81="LNG",VLOOKUP($C108,'Inflated Bid Prices After Tax'!$AB$352:$AI$452,6,FALSE),IF(K$81="Bunker",VLOOKUP($C108,'Inflated Bid Prices After Tax'!$AB$352:$AI$452,7,FALSE),IF(K$81="LFO Diesel",VLOOKUP($C108,'Inflated Bid Prices After Tax'!$AB$352:$AI$452,8,FALSE),0)))))))</f>
        <v>0</v>
      </c>
      <c r="M108" s="543">
        <f>IF($C108=0,0,IF(K$81="Hydro",HLOOKUP(K$81,'Inflated Bid Prices After Tax'!$B$455:$I$463,6,FALSE),IF(K$81="Solar",HLOOKUP(K$81,'Inflated Bid Prices After Tax'!$B$455:$I$463,6,FALSE),IF(K$81="Biomass",HLOOKUP(K$81,'Inflated Bid Prices After Tax'!$B$455:$I$463,6,FALSE),IF(K$81="Biodiesel",HLOOKUP(K$81,'Inflated Bid Prices After Tax'!$B$455:$I$463,6,FALSE),IF(K$81="LNG",HLOOKUP(K$81,'Inflated Bid Prices After Tax'!$B$455:$I$463,6,FALSE),IF(K$81="Bunker",HLOOKUP(K$81,'Inflated Bid Prices After Tax'!$B$455:$I$463,6,FALSE),IF(K$81="LFO Diesel",HLOOKUP(K$81,'Inflated Bid Prices After Tax'!$B$455:$I$463,6,FALSE),0))))))))</f>
        <v>0</v>
      </c>
      <c r="N108" s="543">
        <f>IF($C108=0,0,IF(K$81="Hydro",HLOOKUP(K$81,'Inflated Bid Prices After Tax'!$B$465:$I$471,4,FALSE),IF(K$81="Solar",HLOOKUP(K$81,'Inflated Bid Prices After Tax'!$B$465:$I$471,4,FALSE),IF(K$81="Biomass",HLOOKUP(K$81,'Inflated Bid Prices After Tax'!$B$465:$I$471,4,FALSE),IF(K$81="Biodiesel",HLOOKUP(K$81,'Inflated Bid Prices After Tax'!$B$465:$I$471,4,FALSE),IF(K$81="LNG",HLOOKUP(K$81,'Inflated Bid Prices After Tax'!$B$465:$I$471,4,FALSE),IF(K$81="Bunker",HLOOKUP(K$81,'Inflated Bid Prices After Tax'!$B$465:$I$471,4,FALSE),IF(K$81="LFO Diesel",HLOOKUP(K$81,'Inflated Bid Prices After Tax'!$B$465:$I$471,4,FALSE),0))))))))</f>
        <v>0</v>
      </c>
      <c r="O108" s="544">
        <f t="shared" si="55"/>
        <v>0</v>
      </c>
      <c r="P108" s="139"/>
      <c r="Q108" s="606">
        <f>IF(Q$81="Hydro",VLOOKUP($D108,'Inflated Bid Prices After Tax'!$AB$247:$AI$347,2,FALSE),IF(Q$81="Solar",VLOOKUP($D108,'Inflated Bid Prices After Tax'!$AB$247:$AI$347,3,FALSE),IF(Q$81="Biomass",VLOOKUP($D108,'Inflated Bid Prices After Tax'!$AB$247:$AI$347,4,FALSE),IF(Q$81="Biodiesel",VLOOKUP($D108,'Inflated Bid Prices After Tax'!$AB$247:$AI$347,5,FALSE),IF(Q$81="LNG",VLOOKUP($D108,'Inflated Bid Prices After Tax'!$AB$247:$AI$347,6,FALSE),IF(Q$81="Bunker",VLOOKUP($D108,'Inflated Bid Prices After Tax'!$AB$247:$AI$347,7,FALSE),IF(Q$81="LFO Diesel",VLOOKUP($D108,'Inflated Bid Prices After Tax'!$AB$247:$AI$347,8,FALSE),0)))))))</f>
        <v>0</v>
      </c>
      <c r="R108" s="607">
        <f>IF(Q$81="Hydro",VLOOKUP($D108,'Inflated Bid Prices After Tax'!$AB$352:$AI$452,2,FALSE),IF(Q$81="Solar",VLOOKUP($D108,'Inflated Bid Prices After Tax'!$AB$352:$AI$452,3,FALSE),IF(Q$81="Biomass",VLOOKUP($D108,'Inflated Bid Prices After Tax'!$AB$352:$AI$452,4,FALSE),IF(Q$81="Biodiesel",VLOOKUP($D108,'Inflated Bid Prices After Tax'!$AB$352:$AI$452,5,FALSE),IF(Q$81="LNG",VLOOKUP($D108,'Inflated Bid Prices After Tax'!$AB$352:$AI$452,6,FALSE),IF(Q$81="Bunker",VLOOKUP($D108,'Inflated Bid Prices After Tax'!$AB$352:$AI$452,7,FALSE),IF(Q$81="LFO Diesel",VLOOKUP($D108,'Inflated Bid Prices After Tax'!$AB$352:$AI$452,8,FALSE),0)))))))</f>
        <v>0</v>
      </c>
      <c r="S108" s="607">
        <f>IF($D108=0,0,IF(Q$81="Hydro",HLOOKUP(Q$81,'Inflated Bid Prices After Tax'!$B$455:$I$463,6,FALSE),IF(Q$81="Solar",HLOOKUP(Q$81,'Inflated Bid Prices After Tax'!$B$455:$I$463,6,FALSE),IF(Q$81="Biomass",HLOOKUP(Q$81,'Inflated Bid Prices After Tax'!$B$455:$I$463,6,FALSE),IF(Q$81="Biodiesel",HLOOKUP(Q$81,'Inflated Bid Prices After Tax'!$B$455:$I$463,6,FALSE),IF(Q$81="LNG",HLOOKUP(Q$81,'Inflated Bid Prices After Tax'!$B$455:$I$463,6,FALSE),IF(Q$81="Bunker",HLOOKUP(Q$81,'Inflated Bid Prices After Tax'!$B$455:$I$463,6,FALSE),IF(Q$81="LFO Diesel",HLOOKUP(Q$81,'Inflated Bid Prices After Tax'!$B$455:$I$463,6,FALSE),0))))))))</f>
        <v>0</v>
      </c>
      <c r="T108" s="607">
        <f>IF($D108=0,0,IF(Q$81="Hydro",HLOOKUP(Q$81,'Inflated Bid Prices After Tax'!$B$465:$I$471,4,FALSE),IF(Q$81="Solar",HLOOKUP(Q$81,'Inflated Bid Prices After Tax'!$B$465:$I$471,4,FALSE),IF(Q$81="Biomass",HLOOKUP(Q$81,'Inflated Bid Prices After Tax'!$B$465:$I$471,4,FALSE),IF(Q$81="Biodiesel",HLOOKUP(Q$81,'Inflated Bid Prices After Tax'!$B$465:$I$471,4,FALSE),IF(Q$81="LNG",HLOOKUP(Q$81,'Inflated Bid Prices After Tax'!$B$465:$I$471,4,FALSE),IF(Q$81="Bunker",HLOOKUP(Q$81,'Inflated Bid Prices After Tax'!$B$465:$I$471,4,FALSE),IF(Q$81="LFO Diesel",HLOOKUP(Q$81,'Inflated Bid Prices After Tax'!$B$465:$I$471,4,FALSE),0))))))))</f>
        <v>0</v>
      </c>
      <c r="U108" s="608">
        <f t="shared" si="56"/>
        <v>0</v>
      </c>
      <c r="V108" s="139"/>
      <c r="W108" s="566">
        <f>IF(W$81="Hydro",VLOOKUP($E108,'Inflated Bid Prices After Tax'!$AB$247:$AI$347,2,FALSE),IF(W$81="Solar",VLOOKUP($E108,'Inflated Bid Prices After Tax'!$AB$247:$AI$347,3,FALSE),IF(W$81="Biomass",VLOOKUP($E108,'Inflated Bid Prices After Tax'!$AB$247:$AI$347,4,FALSE),IF(W$81="Biodiesel",VLOOKUP($E108,'Inflated Bid Prices After Tax'!$AB$247:$AI$347,5,FALSE),IF(W$81="LNG",VLOOKUP($E108,'Inflated Bid Prices After Tax'!$AB$247:$AI$347,6,FALSE),IF(W$81="Bunker",VLOOKUP($E108,'Inflated Bid Prices After Tax'!$AB$247:$AI$347,7,FALSE),IF(W$81="LFO Diesel",VLOOKUP($E108,'Inflated Bid Prices After Tax'!$AB$247:$AI$347,8,FALSE),0)))))))</f>
        <v>0</v>
      </c>
      <c r="X108" s="567">
        <f>IF(W$81="Hydro",VLOOKUP($E108,'Inflated Bid Prices After Tax'!$AB$352:$AI$452,2,FALSE),IF(W$81="Solar",VLOOKUP($E108,'Inflated Bid Prices After Tax'!$AB$352:$AI$452,3,FALSE),IF(W$81="Biomass",VLOOKUP($E108,'Inflated Bid Prices After Tax'!$AB$352:$AI$452,4,FALSE),IF(W$81="Biodiesel",VLOOKUP($E108,'Inflated Bid Prices After Tax'!$AB$352:$AI$452,5,FALSE),IF(W$81="LNG",VLOOKUP($E108,'Inflated Bid Prices After Tax'!$AB$352:$AI$452,6,FALSE),IF(W$81="Bunker",VLOOKUP($E108,'Inflated Bid Prices After Tax'!$AB$352:$AI$452,7,FALSE),IF(W$81="LFO Diesel",VLOOKUP($E108,'Inflated Bid Prices After Tax'!$AB$352:$AI$452,8,FALSE),0)))))))</f>
        <v>0</v>
      </c>
      <c r="Y108" s="567">
        <f>IF($E108=0,0,IF(W$81="Hydro",HLOOKUP(W$81,'Inflated Bid Prices After Tax'!$B$455:$I$463,6,FALSE),IF(W$81="Solar",HLOOKUP(W$81,'Inflated Bid Prices After Tax'!$B$455:$I$463,6,FALSE),IF(W$81="Biomass",HLOOKUP(W$81,'Inflated Bid Prices After Tax'!$B$455:$I$463,6,FALSE),IF(W$81="Biodiesel",HLOOKUP(W$81,'Inflated Bid Prices After Tax'!$B$455:$I$463,6,FALSE),IF(W$81="LNG",HLOOKUP(W$81,'Inflated Bid Prices After Tax'!$B$455:$I$463,6,FALSE),IF(W$81="Bunker",HLOOKUP(W$81,'Inflated Bid Prices After Tax'!$B$455:$I$463,6,FALSE),IF(W$81="LFO Diesel",HLOOKUP(W$81,'Inflated Bid Prices After Tax'!$B$455:$I$463,6,FALSE),0))))))))</f>
        <v>0</v>
      </c>
      <c r="Z108" s="567">
        <f>IF($E108=0,0,IF(W$81="Hydro",HLOOKUP(W$81,'Inflated Bid Prices After Tax'!$B$465:$I$471,4,FALSE),IF(W$81="Solar",HLOOKUP(W$81,'Inflated Bid Prices After Tax'!$B$465:$I$471,4,FALSE),IF(W$81="Biomass",HLOOKUP(W$81,'Inflated Bid Prices After Tax'!$B$465:$I$471,4,FALSE),IF(W$81="Biodiesel",HLOOKUP(W$81,'Inflated Bid Prices After Tax'!$B$465:$I$471,4,FALSE),IF(W$81="LNG",HLOOKUP(W$81,'Inflated Bid Prices After Tax'!$B$465:$I$471,4,FALSE),IF(W$81="Bunker",HLOOKUP(W$81,'Inflated Bid Prices After Tax'!$B$465:$I$471,4,FALSE),IF(W$81="LFO Diesel",HLOOKUP(W$81,'Inflated Bid Prices After Tax'!$B$465:$I$471,4,FALSE),0))))))))</f>
        <v>0</v>
      </c>
      <c r="AA108" s="568">
        <f t="shared" si="57"/>
        <v>0</v>
      </c>
      <c r="AB108" s="139"/>
      <c r="AC108" s="642">
        <f>IF(AC$81="Hydro",VLOOKUP($F108,'Inflated Bid Prices After Tax'!$AB$247:$AI$347,2,FALSE),IF(AC$81="Solar",VLOOKUP($F108,'Inflated Bid Prices After Tax'!$AB$247:$AI$347,3,FALSE),IF(AC$81="Biomass",VLOOKUP($F108,'Inflated Bid Prices After Tax'!$AB$247:$AI$347,4,FALSE),IF(AC$81="Biodiesel",VLOOKUP($F108,'Inflated Bid Prices After Tax'!$AB$247:$AI$347,5,FALSE),IF(AC$81="LNG",VLOOKUP($F108,'Inflated Bid Prices After Tax'!$AB$247:$AI$347,6,FALSE),IF(AC$81="Bunker",VLOOKUP($F108,'Inflated Bid Prices After Tax'!$AB$247:$AI$347,7,FALSE),IF(AC$81="LFO Diesel",VLOOKUP($F108,'Inflated Bid Prices After Tax'!$AB$247:$AI$347,8,FALSE),0)))))))</f>
        <v>0</v>
      </c>
      <c r="AD108" s="643">
        <f>IF(AC$81="Hydro",VLOOKUP($F108,'Inflated Bid Prices After Tax'!$AB$352:$AI$452,2,FALSE),IF(AC$81="Solar",VLOOKUP($F108,'Inflated Bid Prices After Tax'!$AB$352:$AI$452,3,FALSE),IF(AC$81="Biomass",VLOOKUP($F108,'Inflated Bid Prices After Tax'!$AB$352:$AI$452,4,FALSE),IF(AC$81="Biodiesel",VLOOKUP($F108,'Inflated Bid Prices After Tax'!$AB$352:$AI$452,5,FALSE),IF(AC$81="LNG",VLOOKUP($F108,'Inflated Bid Prices After Tax'!$AB$352:$AI$452,6,FALSE),IF(AC$81="Bunker",VLOOKUP($F108,'Inflated Bid Prices After Tax'!$AB$352:$AI$452,7,FALSE),IF(AC$81="LFO Diesel",VLOOKUP($F108,'Inflated Bid Prices After Tax'!$AB$352:$AI$452,8,FALSE),0)))))))</f>
        <v>0</v>
      </c>
      <c r="AE108" s="643">
        <f>IF($F108=0,0,IF(AC$81="Hydro",HLOOKUP(AC$81,'Inflated Bid Prices After Tax'!$B$455:$I$463,6,FALSE),IF(AC$81="Solar",HLOOKUP(AC$81,'Inflated Bid Prices After Tax'!$B$455:$I$463,6,FALSE),IF(AC$81="Biomass",HLOOKUP(AC$81,'Inflated Bid Prices After Tax'!$B$455:$I$463,6,FALSE),IF(AC$81="Biodiesel",HLOOKUP(AC$81,'Inflated Bid Prices After Tax'!$B$455:$I$463,6,FALSE),IF(AC$81="LNG",HLOOKUP(AC$81,'Inflated Bid Prices After Tax'!$B$455:$I$463,6,FALSE),IF(AC$81="Bunker",HLOOKUP(AC$81,'Inflated Bid Prices After Tax'!$B$455:$I$463,6,FALSE),IF(AC$81="LFO Diesel",HLOOKUP(AC$81,'Inflated Bid Prices After Tax'!$B$455:$I$463,6,FALSE),0))))))))</f>
        <v>0</v>
      </c>
      <c r="AF108" s="643">
        <f>IF($F108=0,0,IF(AC$81="Hydro",HLOOKUP(AC$81,'Inflated Bid Prices After Tax'!$B$465:$I$471,4,FALSE),IF(AC$81="Solar",HLOOKUP(AC$81,'Inflated Bid Prices After Tax'!$B$465:$I$471,4,FALSE),IF(AC$81="Biomass",HLOOKUP(AC$81,'Inflated Bid Prices After Tax'!$B$465:$I$471,4,FALSE),IF(AC$81="Biodiesel",HLOOKUP(AC$81,'Inflated Bid Prices After Tax'!$B$465:$I$471,4,FALSE),IF(AC$81="LNG",HLOOKUP(AC$81,'Inflated Bid Prices After Tax'!$B$465:$I$471,4,FALSE),IF(AC$81="Bunker",HLOOKUP(AC$81,'Inflated Bid Prices After Tax'!$B$465:$I$471,4,FALSE),IF(AC$81="LFO Diesel",HLOOKUP(AC$81,'Inflated Bid Prices After Tax'!$B$465:$I$471,4,FALSE),0))))))))</f>
        <v>0</v>
      </c>
      <c r="AG108" s="644">
        <f t="shared" si="58"/>
        <v>0</v>
      </c>
      <c r="AH108" s="139"/>
      <c r="AI108" s="590">
        <f>IF(AI$81="Hydro",VLOOKUP($G108,'Inflated Bid Prices After Tax'!$AB$247:$AI$347,2,FALSE),IF(AI$81="Solar",VLOOKUP($G108,'Inflated Bid Prices After Tax'!$AB$247:$AI$347,3,FALSE),IF(AI$81="Biomass",VLOOKUP($G108,'Inflated Bid Prices After Tax'!$AB$247:$AI$347,4,FALSE),IF(AI$81="Biodiesel",VLOOKUP($G108,'Inflated Bid Prices After Tax'!$AB$247:$AI$347,5,FALSE),IF(AI$81="LNG",VLOOKUP($G108,'Inflated Bid Prices After Tax'!$AB$247:$AI$347,6,FALSE),IF(AI$81="Bunker",VLOOKUP($G108,'Inflated Bid Prices After Tax'!$AB$247:$AI$347,7,FALSE),IF(AI$81="LFO Diesel",VLOOKUP($G108,'Inflated Bid Prices After Tax'!$AB$247:$AI$347,8,FALSE),0)))))))</f>
        <v>0</v>
      </c>
      <c r="AJ108" s="591">
        <f>IF(AI$81="Hydro",VLOOKUP($G108,'Inflated Bid Prices After Tax'!$AB$352:$AI$452,2,FALSE),IF(AI$81="Solar",VLOOKUP($G108,'Inflated Bid Prices After Tax'!$AB$352:$AI$452,3,FALSE),IF(AI$81="Biomass",VLOOKUP($G108,'Inflated Bid Prices After Tax'!$AB$352:$AI$452,4,FALSE),IF(AI$81="Biodiesel",VLOOKUP($G108,'Inflated Bid Prices After Tax'!$AB$352:$AI$452,5,FALSE),IF(AI$81="LNG",VLOOKUP($G108,'Inflated Bid Prices After Tax'!$AB$352:$AI$452,6,FALSE),IF(AI$81="Bunker",VLOOKUP($G108,'Inflated Bid Prices After Tax'!$AB$352:$AI$452,7,FALSE),IF(AI$81="LFO Diesel",VLOOKUP($G108,'Inflated Bid Prices After Tax'!$AB$352:$AI$452,8,FALSE),0)))))))</f>
        <v>0</v>
      </c>
      <c r="AK108" s="591">
        <f>IF($G108=0,0,IF(AI$81="Hydro",HLOOKUP(AI$81,'Inflated Bid Prices After Tax'!$B$455:$I$463,6,FALSE),IF(AI$81="Solar",HLOOKUP(AI$81,'Inflated Bid Prices After Tax'!$B$455:$I$463,6,FALSE),IF(AI$81="Biomass",HLOOKUP(AI$81,'Inflated Bid Prices After Tax'!$B$455:$I$463,6,FALSE),IF(AI$81="Biodiesel",HLOOKUP(AI$81,'Inflated Bid Prices After Tax'!$B$455:$I$463,6,FALSE),IF(AI$81="LNG",HLOOKUP(AI$81,'Inflated Bid Prices After Tax'!$B$455:$I$463,6,FALSE),IF(AI$81="Bunker",HLOOKUP(AI$81,'Inflated Bid Prices After Tax'!$B$455:$I$463,6,FALSE),IF(AI$81="LFO Diesel",HLOOKUP(AI$81,'Inflated Bid Prices After Tax'!$B$455:$I$463,6,FALSE),0))))))))</f>
        <v>0</v>
      </c>
      <c r="AL108" s="591">
        <f>IF($G108=0,0,IF(AI$81="Hydro",HLOOKUP(AI$81,'Inflated Bid Prices After Tax'!$B$465:$I$471,4,FALSE),IF(AI$81="Solar",HLOOKUP(AI$81,'Inflated Bid Prices After Tax'!$B$465:$I$471,4,FALSE),IF(AI$81="Biomass",HLOOKUP(AI$81,'Inflated Bid Prices After Tax'!$B$465:$I$471,4,FALSE),IF(AI$81="Biodiesel",HLOOKUP(AI$81,'Inflated Bid Prices After Tax'!$B$465:$I$471,4,FALSE),IF(AI$81="LNG",HLOOKUP(AI$81,'Inflated Bid Prices After Tax'!$B$465:$I$471,4,FALSE),IF(AI$81="Bunker",HLOOKUP(AI$81,'Inflated Bid Prices After Tax'!$B$465:$I$471,4,FALSE),IF(AI$81="LFO Diesel",HLOOKUP(AI$81,'Inflated Bid Prices After Tax'!$B$465:$I$471,4,FALSE),0))))))))</f>
        <v>0</v>
      </c>
      <c r="AM108" s="592">
        <f t="shared" si="59"/>
        <v>0</v>
      </c>
      <c r="AN108" s="139"/>
      <c r="AO108" s="598">
        <f>IF(AO$81="Hydro",VLOOKUP($H108,'Inflated Bid Prices After Tax'!$AB$247:$AI$347,2,FALSE),IF(AO$81="Solar",VLOOKUP($H108,'Inflated Bid Prices After Tax'!$AB$247:$AI$347,3,FALSE),IF(AO$81="Biomass",VLOOKUP($H108,'Inflated Bid Prices After Tax'!$AB$247:$AI$347,4,FALSE),IF(AO$81="Biodiesel",VLOOKUP($H108,'Inflated Bid Prices After Tax'!$AB$247:$AI$347,5,FALSE),IF(AO$81="LNG",VLOOKUP($H108,'Inflated Bid Prices After Tax'!$AB$247:$AI$347,6,FALSE),IF(AO$81="Bunker",VLOOKUP($H108,'Inflated Bid Prices After Tax'!$AB$247:$AI$347,7,FALSE),IF(AO$81="LFO Diesel",VLOOKUP($H108,'Inflated Bid Prices After Tax'!$AB$247:$AI$347,8,FALSE),0)))))))</f>
        <v>0</v>
      </c>
      <c r="AP108" s="309">
        <f>IF(AO$81="Hydro",VLOOKUP($H108,'Inflated Bid Prices After Tax'!$AB$352:$AI$452,2,FALSE),IF(AO$81="Solar",VLOOKUP($H108,'Inflated Bid Prices After Tax'!$AB$352:$AI$452,3,FALSE),IF(AO$81="Biomass",VLOOKUP($H108,'Inflated Bid Prices After Tax'!$AB$352:$AI$452,4,FALSE),IF(AO$81="Biodiesel",VLOOKUP($H108,'Inflated Bid Prices After Tax'!$AB$352:$AI$452,5,FALSE),IF(AO$81="LNG",VLOOKUP($H108,'Inflated Bid Prices After Tax'!$AB$352:$AI$452,6,FALSE),IF(AO$81="Bunker",VLOOKUP($H108,'Inflated Bid Prices After Tax'!$AB$352:$AI$452,7,FALSE),IF(AO$81="LFO Diesel",VLOOKUP($H108,'Inflated Bid Prices After Tax'!$AB$352:$AI$452,8,FALSE),0)))))))</f>
        <v>0</v>
      </c>
      <c r="AQ108" s="309">
        <f>IF($H108=0,0,IF(AO$81="Hydro",HLOOKUP(AO$81,'Inflated Bid Prices After Tax'!$B$455:$I$463,6,FALSE),IF(AO$81="Solar",HLOOKUP(AO$81,'Inflated Bid Prices After Tax'!$B$455:$I$463,6,FALSE),IF(AO$81="Biomass",HLOOKUP(AO$81,'Inflated Bid Prices After Tax'!$B$455:$I$463,6,FALSE),IF(AO$81="Biodiesel",HLOOKUP(AO$81,'Inflated Bid Prices After Tax'!$B$455:$I$463,6,FALSE),IF(AO$81="LNG",HLOOKUP(AO$81,'Inflated Bid Prices After Tax'!$B$455:$I$463,6,FALSE),IF(AO$81="Bunker",HLOOKUP(AO$81,'Inflated Bid Prices After Tax'!$B$455:$I$463,6,FALSE),IF(AO$81="LFO Diesel",HLOOKUP(AO$81,'Inflated Bid Prices After Tax'!$B$455:$I$463,6,FALSE),0))))))))</f>
        <v>0</v>
      </c>
      <c r="AR108" s="309">
        <f>IF($H108=0,0,IF(AO$81="Hydro",HLOOKUP(AO$81,'Inflated Bid Prices After Tax'!$B$465:$I$471,4,FALSE),IF(AO$81="Solar",HLOOKUP(AO$81,'Inflated Bid Prices After Tax'!$B$465:$I$471,4,FALSE),IF(AO$81="Biomass",HLOOKUP(AO$81,'Inflated Bid Prices After Tax'!$B$465:$I$471,4,FALSE),IF(AO$81="Biodiesel",HLOOKUP(AO$81,'Inflated Bid Prices After Tax'!$B$465:$I$471,4,FALSE),IF(AO$81="LNG",HLOOKUP(AO$81,'Inflated Bid Prices After Tax'!$B$465:$I$471,4,FALSE),IF(AO$81="Bunker",HLOOKUP(AO$81,'Inflated Bid Prices After Tax'!$B$465:$I$471,4,FALSE),IF(AO$81="LFO Diesel",HLOOKUP(AO$81,'Inflated Bid Prices After Tax'!$B$465:$I$471,4,FALSE),0))))))))</f>
        <v>0</v>
      </c>
      <c r="AS108" s="298">
        <f t="shared" si="60"/>
        <v>0</v>
      </c>
      <c r="AT108" s="139"/>
      <c r="AU108" s="606">
        <f>IF(AU$81="Hydro",VLOOKUP($I108,'Inflated Bid Prices After Tax'!$AB$247:$AI$347,2,FALSE),IF(AU$81="Solar",VLOOKUP($I108,'Inflated Bid Prices After Tax'!$AB$247:$AI$347,3,FALSE),IF(AU$81="Biomass",VLOOKUP($I108,'Inflated Bid Prices After Tax'!$AB$247:$AI$347,4,FALSE),IF(AU$81="Biodiesel",VLOOKUP($I108,'Inflated Bid Prices After Tax'!$AB$247:$AI$347,5,FALSE),IF(AU$81="LNG",VLOOKUP($I108,'Inflated Bid Prices After Tax'!$AB$247:$AI$347,6,FALSE),IF(AU$81="Bunker",VLOOKUP($I108,'Inflated Bid Prices After Tax'!$AB$247:$AI$347,7,FALSE),IF(AU$81="LFO Diesel",VLOOKUP($I108,'Inflated Bid Prices After Tax'!$AB$247:$AI$347,8,FALSE),0)))))))</f>
        <v>0</v>
      </c>
      <c r="AV108" s="607">
        <f>IF(AU$81="Hydro",VLOOKUP($I108,'Inflated Bid Prices After Tax'!$AB$352:$AI$452,2,FALSE),IF(AU$81="Solar",VLOOKUP($I108,'Inflated Bid Prices After Tax'!$AB$352:$AI$452,3,FALSE),IF(AU$81="Biomass",VLOOKUP($I108,'Inflated Bid Prices After Tax'!$AB$352:$AI$452,4,FALSE),IF(AU$81="Biodiesel",VLOOKUP($I108,'Inflated Bid Prices After Tax'!$AB$352:$AI$452,5,FALSE),IF(AU$81="LNG",VLOOKUP($I108,'Inflated Bid Prices After Tax'!$AB$352:$AI$452,6,FALSE),IF(AU$81="Bunker",VLOOKUP($I108,'Inflated Bid Prices After Tax'!$AB$352:$AI$452,7,FALSE),IF(AU$81="LFO Diesel",VLOOKUP($I108,'Inflated Bid Prices After Tax'!$AB$352:$AI$452,8,FALSE),0)))))))</f>
        <v>0</v>
      </c>
      <c r="AW108" s="607">
        <f>IF($I108=0,0,IF(AU$81="Hydro",HLOOKUP(AU$81,'Inflated Bid Prices After Tax'!$B$455:$I$463,6,FALSE),IF(AU$81="Solar",HLOOKUP(AU$81,'Inflated Bid Prices After Tax'!$B$455:$I$463,6,FALSE),IF(AU$81="Biomass",HLOOKUP(AU$81,'Inflated Bid Prices After Tax'!$B$455:$I$463,6,FALSE),IF(AU$81="Biodiesel",HLOOKUP(AU$81,'Inflated Bid Prices After Tax'!$B$455:$I$463,6,FALSE),IF(AU$81="LNG",HLOOKUP(AU$81,'Inflated Bid Prices After Tax'!$B$455:$I$463,6,FALSE),IF(AU$81="Bunker",HLOOKUP(AU$81,'Inflated Bid Prices After Tax'!$B$455:$I$463,6,FALSE),IF(AU$81="LFO Diesel",HLOOKUP(AU$81,'Inflated Bid Prices After Tax'!$B$455:$I$463,6,FALSE),0))))))))</f>
        <v>0</v>
      </c>
      <c r="AX108" s="607">
        <f>IF($I108=0,0,IF(AU$81="Hydro",HLOOKUP(AU$81,'Inflated Bid Prices After Tax'!$B$465:$I$471,4,FALSE),IF(AU$81="Solar",HLOOKUP(AU$81,'Inflated Bid Prices After Tax'!$B$465:$I$471,4,FALSE),IF(AU$81="Biomass",HLOOKUP(AU$81,'Inflated Bid Prices After Tax'!$B$465:$I$471,4,FALSE),IF(AU$81="Biodiesel",HLOOKUP(AU$81,'Inflated Bid Prices After Tax'!$B$465:$I$471,4,FALSE),IF(AU$81="LNG",HLOOKUP(AU$81,'Inflated Bid Prices After Tax'!$B$465:$I$471,4,FALSE),IF(AU$81="Bunker",HLOOKUP(AU$81,'Inflated Bid Prices After Tax'!$B$465:$I$471,4,FALSE),IF(AU$81="LFO Diesel",HLOOKUP(AU$81,'Inflated Bid Prices After Tax'!$B$465:$I$471,4,FALSE),0))))))))</f>
        <v>0</v>
      </c>
      <c r="AY108" s="608">
        <f t="shared" si="61"/>
        <v>0</v>
      </c>
      <c r="AZ108" s="139"/>
      <c r="BA108" s="106"/>
      <c r="BB108" s="648" t="s">
        <v>47</v>
      </c>
      <c r="BC108" s="657">
        <f>IF(C108=0,O108,O108*'Available Energy and Dispatch'!N132*1000)</f>
        <v>0</v>
      </c>
      <c r="BD108" s="657">
        <f>IF(D108=0,U108,U108*'Available Energy and Dispatch'!O132*1000)</f>
        <v>0</v>
      </c>
      <c r="BE108" s="657">
        <f>IF(E108=0,AA108,AA108*'Available Energy and Dispatch'!P132*1000)</f>
        <v>0</v>
      </c>
      <c r="BF108" s="657">
        <f>IF(F108=0,AG108,AG108*'Available Energy and Dispatch'!Q132*1000)</f>
        <v>0</v>
      </c>
      <c r="BG108" s="657">
        <f>IF(G108=0,AM108,AM108*'Available Energy and Dispatch'!R132*1000)</f>
        <v>0</v>
      </c>
      <c r="BH108" s="657">
        <f>IF(H108=0,AS108,AS108*'Available Energy and Dispatch'!S132*1000)</f>
        <v>0</v>
      </c>
      <c r="BI108" s="657">
        <f>IF(I108=0,AY108,AY108*'Available Energy and Dispatch'!T132*1000)</f>
        <v>0</v>
      </c>
      <c r="BJ108" s="663">
        <f t="shared" si="62"/>
        <v>0</v>
      </c>
      <c r="BK108" s="655"/>
    </row>
    <row r="109" spans="2:63" x14ac:dyDescent="0.25">
      <c r="B109" s="530" t="s">
        <v>48</v>
      </c>
      <c r="C109" s="523">
        <f>ROUND(IFERROR(('Available Energy and Dispatch'!N133/((IF(C$82="Solar",(SUMIFS('Dependable Capacity'!$F$64:$F$69,'Dependable Capacity'!$C$64:$C$69,$B$98)*'Available Energy and Dispatch'!$C133),HLOOKUP(C$82,'Dependable Capacity'!$I$58:$P$64,4,FALSE)*'Available Energy and Dispatch'!$C133))))/C$83,0),2)</f>
        <v>0</v>
      </c>
      <c r="D109" s="523">
        <f>ROUND(IFERROR(('Available Energy and Dispatch'!O133/((IF(D$82="Solar",(SUMIFS('Dependable Capacity'!$F$64:$F$69,'Dependable Capacity'!$C$64:$C$69,$B$98)*'Available Energy and Dispatch'!$C133),HLOOKUP(D$82,'Dependable Capacity'!$I$58:$P$64,4,FALSE)*'Available Energy and Dispatch'!$C133))))/D$83,0),2)</f>
        <v>0</v>
      </c>
      <c r="E109" s="523">
        <f>ROUND(IFERROR(('Available Energy and Dispatch'!P133/((IF(E$82="Solar",(SUMIFS('Dependable Capacity'!$F$64:$F$69,'Dependable Capacity'!$C$64:$C$69,$B$98)*'Available Energy and Dispatch'!$C133),HLOOKUP(E$82,'Dependable Capacity'!$I$58:$P$64,4,FALSE)*'Available Energy and Dispatch'!$C133))))/E$83,0),2)</f>
        <v>0</v>
      </c>
      <c r="F109" s="523">
        <f>ROUND(IFERROR(('Available Energy and Dispatch'!Q133/((IF(F$82="Solar",(SUMIFS('Dependable Capacity'!$F$64:$F$69,'Dependable Capacity'!$C$64:$C$69,$B$98)*'Available Energy and Dispatch'!$C133),HLOOKUP(F$82,'Dependable Capacity'!$I$58:$P$64,4,FALSE)*'Available Energy and Dispatch'!$C133))))/F$83,0),2)</f>
        <v>0</v>
      </c>
      <c r="G109" s="523">
        <f>ROUND(IFERROR(('Available Energy and Dispatch'!R133/((IF(G$82="Solar",(SUMIFS('Dependable Capacity'!$F$64:$F$69,'Dependable Capacity'!$C$64:$C$69,$B$98)*'Available Energy and Dispatch'!$C133),HLOOKUP(G$82,'Dependable Capacity'!$I$58:$P$64,4,FALSE)*'Available Energy and Dispatch'!$C133))))/G$83,0),2)</f>
        <v>0</v>
      </c>
      <c r="H109" s="523">
        <f>ROUND(IFERROR(('Available Energy and Dispatch'!S133/((IF(H$82="Solar",(SUMIFS('Dependable Capacity'!$F$64:$F$69,'Dependable Capacity'!$C$64:$C$69,$B$98)*'Available Energy and Dispatch'!$C133),HLOOKUP(H$82,'Dependable Capacity'!$I$58:$P$64,4,FALSE)*'Available Energy and Dispatch'!$C133))))/H$83,0),2)</f>
        <v>0</v>
      </c>
      <c r="I109" s="524">
        <f>ROUND(IFERROR(('Available Energy and Dispatch'!T133/((IF(I$82="Solar",(SUMIFS('Dependable Capacity'!$F$64:$F$69,'Dependable Capacity'!$C$64:$C$69,$B$98)*'Available Energy and Dispatch'!$C133),HLOOKUP(I$82,'Dependable Capacity'!$I$58:$P$64,4,FALSE)*'Available Energy and Dispatch'!$C133))))/I$83,0),2)</f>
        <v>0</v>
      </c>
      <c r="J109" s="106"/>
      <c r="K109" s="542">
        <f>IF(K$81="Hydro",VLOOKUP($C109,'Inflated Bid Prices After Tax'!$AB$247:$AI$347,2,FALSE),IF(K$81="Solar",VLOOKUP($C109,'Inflated Bid Prices After Tax'!$AB$247:$AI$347,3,FALSE),IF(K$81="Biomass",VLOOKUP($C109,'Inflated Bid Prices After Tax'!$AB$247:$AI$347,4,FALSE),IF(K$81="Biodiesel",VLOOKUP($C109,'Inflated Bid Prices After Tax'!$AB$247:$AI$347,5,FALSE),IF(K$81="LNG",VLOOKUP($C109,'Inflated Bid Prices After Tax'!$AB$247:$AI$347,6,FALSE),IF(K$81="Bunker",VLOOKUP($C109,'Inflated Bid Prices After Tax'!$AB$247:$AI$347,7,FALSE),IF(K$81="LFO Diesel",VLOOKUP($C109,'Inflated Bid Prices After Tax'!$AB$247:$AI$347,8,FALSE),0)))))))</f>
        <v>0</v>
      </c>
      <c r="L109" s="543">
        <f>IF(K$81="Hydro",VLOOKUP($C109,'Inflated Bid Prices After Tax'!$AB$352:$AI$452,2,FALSE),IF(K$81="Solar",VLOOKUP($C109,'Inflated Bid Prices After Tax'!$AB$352:$AI$452,3,FALSE),IF(K$81="Biomass",VLOOKUP($C109,'Inflated Bid Prices After Tax'!$AB$352:$AI$452,4,FALSE),IF(K$81="Biodiesel",VLOOKUP($C109,'Inflated Bid Prices After Tax'!$AB$352:$AI$452,5,FALSE),IF(K$81="LNG",VLOOKUP($C109,'Inflated Bid Prices After Tax'!$AB$352:$AI$452,6,FALSE),IF(K$81="Bunker",VLOOKUP($C109,'Inflated Bid Prices After Tax'!$AB$352:$AI$452,7,FALSE),IF(K$81="LFO Diesel",VLOOKUP($C109,'Inflated Bid Prices After Tax'!$AB$352:$AI$452,8,FALSE),0)))))))</f>
        <v>0</v>
      </c>
      <c r="M109" s="543">
        <f>IF($C109=0,0,IF(K$81="Hydro",HLOOKUP(K$81,'Inflated Bid Prices After Tax'!$B$455:$I$463,6,FALSE),IF(K$81="Solar",HLOOKUP(K$81,'Inflated Bid Prices After Tax'!$B$455:$I$463,6,FALSE),IF(K$81="Biomass",HLOOKUP(K$81,'Inflated Bid Prices After Tax'!$B$455:$I$463,6,FALSE),IF(K$81="Biodiesel",HLOOKUP(K$81,'Inflated Bid Prices After Tax'!$B$455:$I$463,6,FALSE),IF(K$81="LNG",HLOOKUP(K$81,'Inflated Bid Prices After Tax'!$B$455:$I$463,6,FALSE),IF(K$81="Bunker",HLOOKUP(K$81,'Inflated Bid Prices After Tax'!$B$455:$I$463,6,FALSE),IF(K$81="LFO Diesel",HLOOKUP(K$81,'Inflated Bid Prices After Tax'!$B$455:$I$463,6,FALSE),0))))))))</f>
        <v>0</v>
      </c>
      <c r="N109" s="543">
        <f>IF($C109=0,0,IF(K$81="Hydro",HLOOKUP(K$81,'Inflated Bid Prices After Tax'!$B$465:$I$471,4,FALSE),IF(K$81="Solar",HLOOKUP(K$81,'Inflated Bid Prices After Tax'!$B$465:$I$471,4,FALSE),IF(K$81="Biomass",HLOOKUP(K$81,'Inflated Bid Prices After Tax'!$B$465:$I$471,4,FALSE),IF(K$81="Biodiesel",HLOOKUP(K$81,'Inflated Bid Prices After Tax'!$B$465:$I$471,4,FALSE),IF(K$81="LNG",HLOOKUP(K$81,'Inflated Bid Prices After Tax'!$B$465:$I$471,4,FALSE),IF(K$81="Bunker",HLOOKUP(K$81,'Inflated Bid Prices After Tax'!$B$465:$I$471,4,FALSE),IF(K$81="LFO Diesel",HLOOKUP(K$81,'Inflated Bid Prices After Tax'!$B$465:$I$471,4,FALSE),0))))))))</f>
        <v>0</v>
      </c>
      <c r="O109" s="544">
        <f t="shared" si="55"/>
        <v>0</v>
      </c>
      <c r="P109" s="139"/>
      <c r="Q109" s="606">
        <f>IF(Q$81="Hydro",VLOOKUP($D109,'Inflated Bid Prices After Tax'!$AB$247:$AI$347,2,FALSE),IF(Q$81="Solar",VLOOKUP($D109,'Inflated Bid Prices After Tax'!$AB$247:$AI$347,3,FALSE),IF(Q$81="Biomass",VLOOKUP($D109,'Inflated Bid Prices After Tax'!$AB$247:$AI$347,4,FALSE),IF(Q$81="Biodiesel",VLOOKUP($D109,'Inflated Bid Prices After Tax'!$AB$247:$AI$347,5,FALSE),IF(Q$81="LNG",VLOOKUP($D109,'Inflated Bid Prices After Tax'!$AB$247:$AI$347,6,FALSE),IF(Q$81="Bunker",VLOOKUP($D109,'Inflated Bid Prices After Tax'!$AB$247:$AI$347,7,FALSE),IF(Q$81="LFO Diesel",VLOOKUP($D109,'Inflated Bid Prices After Tax'!$AB$247:$AI$347,8,FALSE),0)))))))</f>
        <v>0</v>
      </c>
      <c r="R109" s="607">
        <f>IF(Q$81="Hydro",VLOOKUP($D109,'Inflated Bid Prices After Tax'!$AB$352:$AI$452,2,FALSE),IF(Q$81="Solar",VLOOKUP($D109,'Inflated Bid Prices After Tax'!$AB$352:$AI$452,3,FALSE),IF(Q$81="Biomass",VLOOKUP($D109,'Inflated Bid Prices After Tax'!$AB$352:$AI$452,4,FALSE),IF(Q$81="Biodiesel",VLOOKUP($D109,'Inflated Bid Prices After Tax'!$AB$352:$AI$452,5,FALSE),IF(Q$81="LNG",VLOOKUP($D109,'Inflated Bid Prices After Tax'!$AB$352:$AI$452,6,FALSE),IF(Q$81="Bunker",VLOOKUP($D109,'Inflated Bid Prices After Tax'!$AB$352:$AI$452,7,FALSE),IF(Q$81="LFO Diesel",VLOOKUP($D109,'Inflated Bid Prices After Tax'!$AB$352:$AI$452,8,FALSE),0)))))))</f>
        <v>0</v>
      </c>
      <c r="S109" s="607">
        <f>IF($D109=0,0,IF(Q$81="Hydro",HLOOKUP(Q$81,'Inflated Bid Prices After Tax'!$B$455:$I$463,6,FALSE),IF(Q$81="Solar",HLOOKUP(Q$81,'Inflated Bid Prices After Tax'!$B$455:$I$463,6,FALSE),IF(Q$81="Biomass",HLOOKUP(Q$81,'Inflated Bid Prices After Tax'!$B$455:$I$463,6,FALSE),IF(Q$81="Biodiesel",HLOOKUP(Q$81,'Inflated Bid Prices After Tax'!$B$455:$I$463,6,FALSE),IF(Q$81="LNG",HLOOKUP(Q$81,'Inflated Bid Prices After Tax'!$B$455:$I$463,6,FALSE),IF(Q$81="Bunker",HLOOKUP(Q$81,'Inflated Bid Prices After Tax'!$B$455:$I$463,6,FALSE),IF(Q$81="LFO Diesel",HLOOKUP(Q$81,'Inflated Bid Prices After Tax'!$B$455:$I$463,6,FALSE),0))))))))</f>
        <v>0</v>
      </c>
      <c r="T109" s="607">
        <f>IF($D109=0,0,IF(Q$81="Hydro",HLOOKUP(Q$81,'Inflated Bid Prices After Tax'!$B$465:$I$471,4,FALSE),IF(Q$81="Solar",HLOOKUP(Q$81,'Inflated Bid Prices After Tax'!$B$465:$I$471,4,FALSE),IF(Q$81="Biomass",HLOOKUP(Q$81,'Inflated Bid Prices After Tax'!$B$465:$I$471,4,FALSE),IF(Q$81="Biodiesel",HLOOKUP(Q$81,'Inflated Bid Prices After Tax'!$B$465:$I$471,4,FALSE),IF(Q$81="LNG",HLOOKUP(Q$81,'Inflated Bid Prices After Tax'!$B$465:$I$471,4,FALSE),IF(Q$81="Bunker",HLOOKUP(Q$81,'Inflated Bid Prices After Tax'!$B$465:$I$471,4,FALSE),IF(Q$81="LFO Diesel",HLOOKUP(Q$81,'Inflated Bid Prices After Tax'!$B$465:$I$471,4,FALSE),0))))))))</f>
        <v>0</v>
      </c>
      <c r="U109" s="608">
        <f t="shared" si="56"/>
        <v>0</v>
      </c>
      <c r="V109" s="139"/>
      <c r="W109" s="566">
        <f>IF(W$81="Hydro",VLOOKUP($E109,'Inflated Bid Prices After Tax'!$AB$247:$AI$347,2,FALSE),IF(W$81="Solar",VLOOKUP($E109,'Inflated Bid Prices After Tax'!$AB$247:$AI$347,3,FALSE),IF(W$81="Biomass",VLOOKUP($E109,'Inflated Bid Prices After Tax'!$AB$247:$AI$347,4,FALSE),IF(W$81="Biodiesel",VLOOKUP($E109,'Inflated Bid Prices After Tax'!$AB$247:$AI$347,5,FALSE),IF(W$81="LNG",VLOOKUP($E109,'Inflated Bid Prices After Tax'!$AB$247:$AI$347,6,FALSE),IF(W$81="Bunker",VLOOKUP($E109,'Inflated Bid Prices After Tax'!$AB$247:$AI$347,7,FALSE),IF(W$81="LFO Diesel",VLOOKUP($E109,'Inflated Bid Prices After Tax'!$AB$247:$AI$347,8,FALSE),0)))))))</f>
        <v>0</v>
      </c>
      <c r="X109" s="567">
        <f>IF(W$81="Hydro",VLOOKUP($E109,'Inflated Bid Prices After Tax'!$AB$352:$AI$452,2,FALSE),IF(W$81="Solar",VLOOKUP($E109,'Inflated Bid Prices After Tax'!$AB$352:$AI$452,3,FALSE),IF(W$81="Biomass",VLOOKUP($E109,'Inflated Bid Prices After Tax'!$AB$352:$AI$452,4,FALSE),IF(W$81="Biodiesel",VLOOKUP($E109,'Inflated Bid Prices After Tax'!$AB$352:$AI$452,5,FALSE),IF(W$81="LNG",VLOOKUP($E109,'Inflated Bid Prices After Tax'!$AB$352:$AI$452,6,FALSE),IF(W$81="Bunker",VLOOKUP($E109,'Inflated Bid Prices After Tax'!$AB$352:$AI$452,7,FALSE),IF(W$81="LFO Diesel",VLOOKUP($E109,'Inflated Bid Prices After Tax'!$AB$352:$AI$452,8,FALSE),0)))))))</f>
        <v>0</v>
      </c>
      <c r="Y109" s="567">
        <f>IF($E109=0,0,IF(W$81="Hydro",HLOOKUP(W$81,'Inflated Bid Prices After Tax'!$B$455:$I$463,6,FALSE),IF(W$81="Solar",HLOOKUP(W$81,'Inflated Bid Prices After Tax'!$B$455:$I$463,6,FALSE),IF(W$81="Biomass",HLOOKUP(W$81,'Inflated Bid Prices After Tax'!$B$455:$I$463,6,FALSE),IF(W$81="Biodiesel",HLOOKUP(W$81,'Inflated Bid Prices After Tax'!$B$455:$I$463,6,FALSE),IF(W$81="LNG",HLOOKUP(W$81,'Inflated Bid Prices After Tax'!$B$455:$I$463,6,FALSE),IF(W$81="Bunker",HLOOKUP(W$81,'Inflated Bid Prices After Tax'!$B$455:$I$463,6,FALSE),IF(W$81="LFO Diesel",HLOOKUP(W$81,'Inflated Bid Prices After Tax'!$B$455:$I$463,6,FALSE),0))))))))</f>
        <v>0</v>
      </c>
      <c r="Z109" s="567">
        <f>IF($E109=0,0,IF(W$81="Hydro",HLOOKUP(W$81,'Inflated Bid Prices After Tax'!$B$465:$I$471,4,FALSE),IF(W$81="Solar",HLOOKUP(W$81,'Inflated Bid Prices After Tax'!$B$465:$I$471,4,FALSE),IF(W$81="Biomass",HLOOKUP(W$81,'Inflated Bid Prices After Tax'!$B$465:$I$471,4,FALSE),IF(W$81="Biodiesel",HLOOKUP(W$81,'Inflated Bid Prices After Tax'!$B$465:$I$471,4,FALSE),IF(W$81="LNG",HLOOKUP(W$81,'Inflated Bid Prices After Tax'!$B$465:$I$471,4,FALSE),IF(W$81="Bunker",HLOOKUP(W$81,'Inflated Bid Prices After Tax'!$B$465:$I$471,4,FALSE),IF(W$81="LFO Diesel",HLOOKUP(W$81,'Inflated Bid Prices After Tax'!$B$465:$I$471,4,FALSE),0))))))))</f>
        <v>0</v>
      </c>
      <c r="AA109" s="568">
        <f t="shared" si="57"/>
        <v>0</v>
      </c>
      <c r="AB109" s="139"/>
      <c r="AC109" s="642">
        <f>IF(AC$81="Hydro",VLOOKUP($F109,'Inflated Bid Prices After Tax'!$AB$247:$AI$347,2,FALSE),IF(AC$81="Solar",VLOOKUP($F109,'Inflated Bid Prices After Tax'!$AB$247:$AI$347,3,FALSE),IF(AC$81="Biomass",VLOOKUP($F109,'Inflated Bid Prices After Tax'!$AB$247:$AI$347,4,FALSE),IF(AC$81="Biodiesel",VLOOKUP($F109,'Inflated Bid Prices After Tax'!$AB$247:$AI$347,5,FALSE),IF(AC$81="LNG",VLOOKUP($F109,'Inflated Bid Prices After Tax'!$AB$247:$AI$347,6,FALSE),IF(AC$81="Bunker",VLOOKUP($F109,'Inflated Bid Prices After Tax'!$AB$247:$AI$347,7,FALSE),IF(AC$81="LFO Diesel",VLOOKUP($F109,'Inflated Bid Prices After Tax'!$AB$247:$AI$347,8,FALSE),0)))))))</f>
        <v>0</v>
      </c>
      <c r="AD109" s="643">
        <f>IF(AC$81="Hydro",VLOOKUP($F109,'Inflated Bid Prices After Tax'!$AB$352:$AI$452,2,FALSE),IF(AC$81="Solar",VLOOKUP($F109,'Inflated Bid Prices After Tax'!$AB$352:$AI$452,3,FALSE),IF(AC$81="Biomass",VLOOKUP($F109,'Inflated Bid Prices After Tax'!$AB$352:$AI$452,4,FALSE),IF(AC$81="Biodiesel",VLOOKUP($F109,'Inflated Bid Prices After Tax'!$AB$352:$AI$452,5,FALSE),IF(AC$81="LNG",VLOOKUP($F109,'Inflated Bid Prices After Tax'!$AB$352:$AI$452,6,FALSE),IF(AC$81="Bunker",VLOOKUP($F109,'Inflated Bid Prices After Tax'!$AB$352:$AI$452,7,FALSE),IF(AC$81="LFO Diesel",VLOOKUP($F109,'Inflated Bid Prices After Tax'!$AB$352:$AI$452,8,FALSE),0)))))))</f>
        <v>0</v>
      </c>
      <c r="AE109" s="643">
        <f>IF($F109=0,0,IF(AC$81="Hydro",HLOOKUP(AC$81,'Inflated Bid Prices After Tax'!$B$455:$I$463,6,FALSE),IF(AC$81="Solar",HLOOKUP(AC$81,'Inflated Bid Prices After Tax'!$B$455:$I$463,6,FALSE),IF(AC$81="Biomass",HLOOKUP(AC$81,'Inflated Bid Prices After Tax'!$B$455:$I$463,6,FALSE),IF(AC$81="Biodiesel",HLOOKUP(AC$81,'Inflated Bid Prices After Tax'!$B$455:$I$463,6,FALSE),IF(AC$81="LNG",HLOOKUP(AC$81,'Inflated Bid Prices After Tax'!$B$455:$I$463,6,FALSE),IF(AC$81="Bunker",HLOOKUP(AC$81,'Inflated Bid Prices After Tax'!$B$455:$I$463,6,FALSE),IF(AC$81="LFO Diesel",HLOOKUP(AC$81,'Inflated Bid Prices After Tax'!$B$455:$I$463,6,FALSE),0))))))))</f>
        <v>0</v>
      </c>
      <c r="AF109" s="643">
        <f>IF($F109=0,0,IF(AC$81="Hydro",HLOOKUP(AC$81,'Inflated Bid Prices After Tax'!$B$465:$I$471,4,FALSE),IF(AC$81="Solar",HLOOKUP(AC$81,'Inflated Bid Prices After Tax'!$B$465:$I$471,4,FALSE),IF(AC$81="Biomass",HLOOKUP(AC$81,'Inflated Bid Prices After Tax'!$B$465:$I$471,4,FALSE),IF(AC$81="Biodiesel",HLOOKUP(AC$81,'Inflated Bid Prices After Tax'!$B$465:$I$471,4,FALSE),IF(AC$81="LNG",HLOOKUP(AC$81,'Inflated Bid Prices After Tax'!$B$465:$I$471,4,FALSE),IF(AC$81="Bunker",HLOOKUP(AC$81,'Inflated Bid Prices After Tax'!$B$465:$I$471,4,FALSE),IF(AC$81="LFO Diesel",HLOOKUP(AC$81,'Inflated Bid Prices After Tax'!$B$465:$I$471,4,FALSE),0))))))))</f>
        <v>0</v>
      </c>
      <c r="AG109" s="644">
        <f t="shared" si="58"/>
        <v>0</v>
      </c>
      <c r="AH109" s="139"/>
      <c r="AI109" s="590">
        <f>IF(AI$81="Hydro",VLOOKUP($G109,'Inflated Bid Prices After Tax'!$AB$247:$AI$347,2,FALSE),IF(AI$81="Solar",VLOOKUP($G109,'Inflated Bid Prices After Tax'!$AB$247:$AI$347,3,FALSE),IF(AI$81="Biomass",VLOOKUP($G109,'Inflated Bid Prices After Tax'!$AB$247:$AI$347,4,FALSE),IF(AI$81="Biodiesel",VLOOKUP($G109,'Inflated Bid Prices After Tax'!$AB$247:$AI$347,5,FALSE),IF(AI$81="LNG",VLOOKUP($G109,'Inflated Bid Prices After Tax'!$AB$247:$AI$347,6,FALSE),IF(AI$81="Bunker",VLOOKUP($G109,'Inflated Bid Prices After Tax'!$AB$247:$AI$347,7,FALSE),IF(AI$81="LFO Diesel",VLOOKUP($G109,'Inflated Bid Prices After Tax'!$AB$247:$AI$347,8,FALSE),0)))))))</f>
        <v>0</v>
      </c>
      <c r="AJ109" s="591">
        <f>IF(AI$81="Hydro",VLOOKUP($G109,'Inflated Bid Prices After Tax'!$AB$352:$AI$452,2,FALSE),IF(AI$81="Solar",VLOOKUP($G109,'Inflated Bid Prices After Tax'!$AB$352:$AI$452,3,FALSE),IF(AI$81="Biomass",VLOOKUP($G109,'Inflated Bid Prices After Tax'!$AB$352:$AI$452,4,FALSE),IF(AI$81="Biodiesel",VLOOKUP($G109,'Inflated Bid Prices After Tax'!$AB$352:$AI$452,5,FALSE),IF(AI$81="LNG",VLOOKUP($G109,'Inflated Bid Prices After Tax'!$AB$352:$AI$452,6,FALSE),IF(AI$81="Bunker",VLOOKUP($G109,'Inflated Bid Prices After Tax'!$AB$352:$AI$452,7,FALSE),IF(AI$81="LFO Diesel",VLOOKUP($G109,'Inflated Bid Prices After Tax'!$AB$352:$AI$452,8,FALSE),0)))))))</f>
        <v>0</v>
      </c>
      <c r="AK109" s="591">
        <f>IF($G109=0,0,IF(AI$81="Hydro",HLOOKUP(AI$81,'Inflated Bid Prices After Tax'!$B$455:$I$463,6,FALSE),IF(AI$81="Solar",HLOOKUP(AI$81,'Inflated Bid Prices After Tax'!$B$455:$I$463,6,FALSE),IF(AI$81="Biomass",HLOOKUP(AI$81,'Inflated Bid Prices After Tax'!$B$455:$I$463,6,FALSE),IF(AI$81="Biodiesel",HLOOKUP(AI$81,'Inflated Bid Prices After Tax'!$B$455:$I$463,6,FALSE),IF(AI$81="LNG",HLOOKUP(AI$81,'Inflated Bid Prices After Tax'!$B$455:$I$463,6,FALSE),IF(AI$81="Bunker",HLOOKUP(AI$81,'Inflated Bid Prices After Tax'!$B$455:$I$463,6,FALSE),IF(AI$81="LFO Diesel",HLOOKUP(AI$81,'Inflated Bid Prices After Tax'!$B$455:$I$463,6,FALSE),0))))))))</f>
        <v>0</v>
      </c>
      <c r="AL109" s="591">
        <f>IF($G109=0,0,IF(AI$81="Hydro",HLOOKUP(AI$81,'Inflated Bid Prices After Tax'!$B$465:$I$471,4,FALSE),IF(AI$81="Solar",HLOOKUP(AI$81,'Inflated Bid Prices After Tax'!$B$465:$I$471,4,FALSE),IF(AI$81="Biomass",HLOOKUP(AI$81,'Inflated Bid Prices After Tax'!$B$465:$I$471,4,FALSE),IF(AI$81="Biodiesel",HLOOKUP(AI$81,'Inflated Bid Prices After Tax'!$B$465:$I$471,4,FALSE),IF(AI$81="LNG",HLOOKUP(AI$81,'Inflated Bid Prices After Tax'!$B$465:$I$471,4,FALSE),IF(AI$81="Bunker",HLOOKUP(AI$81,'Inflated Bid Prices After Tax'!$B$465:$I$471,4,FALSE),IF(AI$81="LFO Diesel",HLOOKUP(AI$81,'Inflated Bid Prices After Tax'!$B$465:$I$471,4,FALSE),0))))))))</f>
        <v>0</v>
      </c>
      <c r="AM109" s="592">
        <f t="shared" si="59"/>
        <v>0</v>
      </c>
      <c r="AN109" s="139"/>
      <c r="AO109" s="598">
        <f>IF(AO$81="Hydro",VLOOKUP($H109,'Inflated Bid Prices After Tax'!$AB$247:$AI$347,2,FALSE),IF(AO$81="Solar",VLOOKUP($H109,'Inflated Bid Prices After Tax'!$AB$247:$AI$347,3,FALSE),IF(AO$81="Biomass",VLOOKUP($H109,'Inflated Bid Prices After Tax'!$AB$247:$AI$347,4,FALSE),IF(AO$81="Biodiesel",VLOOKUP($H109,'Inflated Bid Prices After Tax'!$AB$247:$AI$347,5,FALSE),IF(AO$81="LNG",VLOOKUP($H109,'Inflated Bid Prices After Tax'!$AB$247:$AI$347,6,FALSE),IF(AO$81="Bunker",VLOOKUP($H109,'Inflated Bid Prices After Tax'!$AB$247:$AI$347,7,FALSE),IF(AO$81="LFO Diesel",VLOOKUP($H109,'Inflated Bid Prices After Tax'!$AB$247:$AI$347,8,FALSE),0)))))))</f>
        <v>0</v>
      </c>
      <c r="AP109" s="309">
        <f>IF(AO$81="Hydro",VLOOKUP($H109,'Inflated Bid Prices After Tax'!$AB$352:$AI$452,2,FALSE),IF(AO$81="Solar",VLOOKUP($H109,'Inflated Bid Prices After Tax'!$AB$352:$AI$452,3,FALSE),IF(AO$81="Biomass",VLOOKUP($H109,'Inflated Bid Prices After Tax'!$AB$352:$AI$452,4,FALSE),IF(AO$81="Biodiesel",VLOOKUP($H109,'Inflated Bid Prices After Tax'!$AB$352:$AI$452,5,FALSE),IF(AO$81="LNG",VLOOKUP($H109,'Inflated Bid Prices After Tax'!$AB$352:$AI$452,6,FALSE),IF(AO$81="Bunker",VLOOKUP($H109,'Inflated Bid Prices After Tax'!$AB$352:$AI$452,7,FALSE),IF(AO$81="LFO Diesel",VLOOKUP($H109,'Inflated Bid Prices After Tax'!$AB$352:$AI$452,8,FALSE),0)))))))</f>
        <v>0</v>
      </c>
      <c r="AQ109" s="309">
        <f>IF($H109=0,0,IF(AO$81="Hydro",HLOOKUP(AO$81,'Inflated Bid Prices After Tax'!$B$455:$I$463,6,FALSE),IF(AO$81="Solar",HLOOKUP(AO$81,'Inflated Bid Prices After Tax'!$B$455:$I$463,6,FALSE),IF(AO$81="Biomass",HLOOKUP(AO$81,'Inflated Bid Prices After Tax'!$B$455:$I$463,6,FALSE),IF(AO$81="Biodiesel",HLOOKUP(AO$81,'Inflated Bid Prices After Tax'!$B$455:$I$463,6,FALSE),IF(AO$81="LNG",HLOOKUP(AO$81,'Inflated Bid Prices After Tax'!$B$455:$I$463,6,FALSE),IF(AO$81="Bunker",HLOOKUP(AO$81,'Inflated Bid Prices After Tax'!$B$455:$I$463,6,FALSE),IF(AO$81="LFO Diesel",HLOOKUP(AO$81,'Inflated Bid Prices After Tax'!$B$455:$I$463,6,FALSE),0))))))))</f>
        <v>0</v>
      </c>
      <c r="AR109" s="309">
        <f>IF($H109=0,0,IF(AO$81="Hydro",HLOOKUP(AO$81,'Inflated Bid Prices After Tax'!$B$465:$I$471,4,FALSE),IF(AO$81="Solar",HLOOKUP(AO$81,'Inflated Bid Prices After Tax'!$B$465:$I$471,4,FALSE),IF(AO$81="Biomass",HLOOKUP(AO$81,'Inflated Bid Prices After Tax'!$B$465:$I$471,4,FALSE),IF(AO$81="Biodiesel",HLOOKUP(AO$81,'Inflated Bid Prices After Tax'!$B$465:$I$471,4,FALSE),IF(AO$81="LNG",HLOOKUP(AO$81,'Inflated Bid Prices After Tax'!$B$465:$I$471,4,FALSE),IF(AO$81="Bunker",HLOOKUP(AO$81,'Inflated Bid Prices After Tax'!$B$465:$I$471,4,FALSE),IF(AO$81="LFO Diesel",HLOOKUP(AO$81,'Inflated Bid Prices After Tax'!$B$465:$I$471,4,FALSE),0))))))))</f>
        <v>0</v>
      </c>
      <c r="AS109" s="298">
        <f t="shared" si="60"/>
        <v>0</v>
      </c>
      <c r="AT109" s="139"/>
      <c r="AU109" s="606">
        <f>IF(AU$81="Hydro",VLOOKUP($I109,'Inflated Bid Prices After Tax'!$AB$247:$AI$347,2,FALSE),IF(AU$81="Solar",VLOOKUP($I109,'Inflated Bid Prices After Tax'!$AB$247:$AI$347,3,FALSE),IF(AU$81="Biomass",VLOOKUP($I109,'Inflated Bid Prices After Tax'!$AB$247:$AI$347,4,FALSE),IF(AU$81="Biodiesel",VLOOKUP($I109,'Inflated Bid Prices After Tax'!$AB$247:$AI$347,5,FALSE),IF(AU$81="LNG",VLOOKUP($I109,'Inflated Bid Prices After Tax'!$AB$247:$AI$347,6,FALSE),IF(AU$81="Bunker",VLOOKUP($I109,'Inflated Bid Prices After Tax'!$AB$247:$AI$347,7,FALSE),IF(AU$81="LFO Diesel",VLOOKUP($I109,'Inflated Bid Prices After Tax'!$AB$247:$AI$347,8,FALSE),0)))))))</f>
        <v>0</v>
      </c>
      <c r="AV109" s="607">
        <f>IF(AU$81="Hydro",VLOOKUP($I109,'Inflated Bid Prices After Tax'!$AB$352:$AI$452,2,FALSE),IF(AU$81="Solar",VLOOKUP($I109,'Inflated Bid Prices After Tax'!$AB$352:$AI$452,3,FALSE),IF(AU$81="Biomass",VLOOKUP($I109,'Inflated Bid Prices After Tax'!$AB$352:$AI$452,4,FALSE),IF(AU$81="Biodiesel",VLOOKUP($I109,'Inflated Bid Prices After Tax'!$AB$352:$AI$452,5,FALSE),IF(AU$81="LNG",VLOOKUP($I109,'Inflated Bid Prices After Tax'!$AB$352:$AI$452,6,FALSE),IF(AU$81="Bunker",VLOOKUP($I109,'Inflated Bid Prices After Tax'!$AB$352:$AI$452,7,FALSE),IF(AU$81="LFO Diesel",VLOOKUP($I109,'Inflated Bid Prices After Tax'!$AB$352:$AI$452,8,FALSE),0)))))))</f>
        <v>0</v>
      </c>
      <c r="AW109" s="607">
        <f>IF($I109=0,0,IF(AU$81="Hydro",HLOOKUP(AU$81,'Inflated Bid Prices After Tax'!$B$455:$I$463,6,FALSE),IF(AU$81="Solar",HLOOKUP(AU$81,'Inflated Bid Prices After Tax'!$B$455:$I$463,6,FALSE),IF(AU$81="Biomass",HLOOKUP(AU$81,'Inflated Bid Prices After Tax'!$B$455:$I$463,6,FALSE),IF(AU$81="Biodiesel",HLOOKUP(AU$81,'Inflated Bid Prices After Tax'!$B$455:$I$463,6,FALSE),IF(AU$81="LNG",HLOOKUP(AU$81,'Inflated Bid Prices After Tax'!$B$455:$I$463,6,FALSE),IF(AU$81="Bunker",HLOOKUP(AU$81,'Inflated Bid Prices After Tax'!$B$455:$I$463,6,FALSE),IF(AU$81="LFO Diesel",HLOOKUP(AU$81,'Inflated Bid Prices After Tax'!$B$455:$I$463,6,FALSE),0))))))))</f>
        <v>0</v>
      </c>
      <c r="AX109" s="607">
        <f>IF($I109=0,0,IF(AU$81="Hydro",HLOOKUP(AU$81,'Inflated Bid Prices After Tax'!$B$465:$I$471,4,FALSE),IF(AU$81="Solar",HLOOKUP(AU$81,'Inflated Bid Prices After Tax'!$B$465:$I$471,4,FALSE),IF(AU$81="Biomass",HLOOKUP(AU$81,'Inflated Bid Prices After Tax'!$B$465:$I$471,4,FALSE),IF(AU$81="Biodiesel",HLOOKUP(AU$81,'Inflated Bid Prices After Tax'!$B$465:$I$471,4,FALSE),IF(AU$81="LNG",HLOOKUP(AU$81,'Inflated Bid Prices After Tax'!$B$465:$I$471,4,FALSE),IF(AU$81="Bunker",HLOOKUP(AU$81,'Inflated Bid Prices After Tax'!$B$465:$I$471,4,FALSE),IF(AU$81="LFO Diesel",HLOOKUP(AU$81,'Inflated Bid Prices After Tax'!$B$465:$I$471,4,FALSE),0))))))))</f>
        <v>0</v>
      </c>
      <c r="AY109" s="608">
        <f t="shared" si="61"/>
        <v>0</v>
      </c>
      <c r="AZ109" s="139"/>
      <c r="BA109" s="106"/>
      <c r="BB109" s="648" t="s">
        <v>48</v>
      </c>
      <c r="BC109" s="657">
        <f>IF(C109=0,O109,O109*'Available Energy and Dispatch'!N133*1000)</f>
        <v>0</v>
      </c>
      <c r="BD109" s="657">
        <f>IF(D109=0,U109,U109*'Available Energy and Dispatch'!O133*1000)</f>
        <v>0</v>
      </c>
      <c r="BE109" s="657">
        <f>IF(E109=0,AA109,AA109*'Available Energy and Dispatch'!P133*1000)</f>
        <v>0</v>
      </c>
      <c r="BF109" s="657">
        <f>IF(F109=0,AG109,AG109*'Available Energy and Dispatch'!Q133*1000)</f>
        <v>0</v>
      </c>
      <c r="BG109" s="657">
        <f>IF(G109=0,AM109,AM109*'Available Energy and Dispatch'!R133*1000)</f>
        <v>0</v>
      </c>
      <c r="BH109" s="657">
        <f>IF(H109=0,AS109,AS109*'Available Energy and Dispatch'!S133*1000)</f>
        <v>0</v>
      </c>
      <c r="BI109" s="657">
        <f>IF(I109=0,AY109,AY109*'Available Energy and Dispatch'!T133*1000)</f>
        <v>0</v>
      </c>
      <c r="BJ109" s="663">
        <f t="shared" si="62"/>
        <v>0</v>
      </c>
      <c r="BK109" s="655"/>
    </row>
    <row r="110" spans="2:63" ht="13.8" thickBot="1" x14ac:dyDescent="0.3">
      <c r="B110" s="531" t="s">
        <v>49</v>
      </c>
      <c r="C110" s="525">
        <f>ROUND(IFERROR(('Available Energy and Dispatch'!N134/((IF(C$82="Solar",(SUMIFS('Dependable Capacity'!$F$64:$F$69,'Dependable Capacity'!$C$64:$C$69,$B$98)*'Available Energy and Dispatch'!$C134),HLOOKUP(C$82,'Dependable Capacity'!$I$58:$P$64,4,FALSE)*'Available Energy and Dispatch'!$C134))))/C$83,0),2)</f>
        <v>0</v>
      </c>
      <c r="D110" s="525">
        <f>ROUND(IFERROR(('Available Energy and Dispatch'!O134/((IF(D$82="Solar",(SUMIFS('Dependable Capacity'!$F$64:$F$69,'Dependable Capacity'!$C$64:$C$69,$B$98)*'Available Energy and Dispatch'!$C134),HLOOKUP(D$82,'Dependable Capacity'!$I$58:$P$64,4,FALSE)*'Available Energy and Dispatch'!$C134))))/D$83,0),2)</f>
        <v>0</v>
      </c>
      <c r="E110" s="525">
        <f>ROUND(IFERROR(('Available Energy and Dispatch'!P134/((IF(E$82="Solar",(SUMIFS('Dependable Capacity'!$F$64:$F$69,'Dependable Capacity'!$C$64:$C$69,$B$98)*'Available Energy and Dispatch'!$C134),HLOOKUP(E$82,'Dependable Capacity'!$I$58:$P$64,4,FALSE)*'Available Energy and Dispatch'!$C134))))/E$83,0),2)</f>
        <v>0</v>
      </c>
      <c r="F110" s="525">
        <f>ROUND(IFERROR(('Available Energy and Dispatch'!Q134/((IF(F$82="Solar",(SUMIFS('Dependable Capacity'!$F$64:$F$69,'Dependable Capacity'!$C$64:$C$69,$B$98)*'Available Energy and Dispatch'!$C134),HLOOKUP(F$82,'Dependable Capacity'!$I$58:$P$64,4,FALSE)*'Available Energy and Dispatch'!$C134))))/F$83,0),2)</f>
        <v>0</v>
      </c>
      <c r="G110" s="525">
        <f>ROUND(IFERROR(('Available Energy and Dispatch'!R134/((IF(G$82="Solar",(SUMIFS('Dependable Capacity'!$F$64:$F$69,'Dependable Capacity'!$C$64:$C$69,$B$98)*'Available Energy and Dispatch'!$C134),HLOOKUP(G$82,'Dependable Capacity'!$I$58:$P$64,4,FALSE)*'Available Energy and Dispatch'!$C134))))/G$83,0),2)</f>
        <v>0</v>
      </c>
      <c r="H110" s="525">
        <f>ROUND(IFERROR(('Available Energy and Dispatch'!S134/((IF(H$82="Solar",(SUMIFS('Dependable Capacity'!$F$64:$F$69,'Dependable Capacity'!$C$64:$C$69,$B$98)*'Available Energy and Dispatch'!$C134),HLOOKUP(H$82,'Dependable Capacity'!$I$58:$P$64,4,FALSE)*'Available Energy and Dispatch'!$C134))))/H$83,0),2)</f>
        <v>0</v>
      </c>
      <c r="I110" s="526">
        <f>ROUND(IFERROR(('Available Energy and Dispatch'!T134/((IF(I$82="Solar",(SUMIFS('Dependable Capacity'!$F$64:$F$69,'Dependable Capacity'!$C$64:$C$69,$B$98)*'Available Energy and Dispatch'!$C134),HLOOKUP(I$82,'Dependable Capacity'!$I$58:$P$64,4,FALSE)*'Available Energy and Dispatch'!$C134))))/I$83,0),2)</f>
        <v>0</v>
      </c>
      <c r="J110" s="106"/>
      <c r="K110" s="545">
        <f>IF(K$81="Hydro",VLOOKUP($C110,'Inflated Bid Prices After Tax'!$AB$247:$AI$347,2,FALSE),IF(K$81="Solar",VLOOKUP($C110,'Inflated Bid Prices After Tax'!$AB$247:$AI$347,3,FALSE),IF(K$81="Biomass",VLOOKUP($C110,'Inflated Bid Prices After Tax'!$AB$247:$AI$347,4,FALSE),IF(K$81="Biodiesel",VLOOKUP($C110,'Inflated Bid Prices After Tax'!$AB$247:$AI$347,5,FALSE),IF(K$81="LNG",VLOOKUP($C110,'Inflated Bid Prices After Tax'!$AB$247:$AI$347,6,FALSE),IF(K$81="Bunker",VLOOKUP($C110,'Inflated Bid Prices After Tax'!$AB$247:$AI$347,7,FALSE),IF(K$81="LFO Diesel",VLOOKUP($C110,'Inflated Bid Prices After Tax'!$AB$247:$AI$347,8,FALSE),0)))))))</f>
        <v>0</v>
      </c>
      <c r="L110" s="546">
        <f>IF(K$81="Hydro",VLOOKUP($C110,'Inflated Bid Prices After Tax'!$AB$352:$AI$452,2,FALSE),IF(K$81="Solar",VLOOKUP($C110,'Inflated Bid Prices After Tax'!$AB$352:$AI$452,3,FALSE),IF(K$81="Biomass",VLOOKUP($C110,'Inflated Bid Prices After Tax'!$AB$352:$AI$452,4,FALSE),IF(K$81="Biodiesel",VLOOKUP($C110,'Inflated Bid Prices After Tax'!$AB$352:$AI$452,5,FALSE),IF(K$81="LNG",VLOOKUP($C110,'Inflated Bid Prices After Tax'!$AB$352:$AI$452,6,FALSE),IF(K$81="Bunker",VLOOKUP($C110,'Inflated Bid Prices After Tax'!$AB$352:$AI$452,7,FALSE),IF(K$81="LFO Diesel",VLOOKUP($C110,'Inflated Bid Prices After Tax'!$AB$352:$AI$452,8,FALSE),0)))))))</f>
        <v>0</v>
      </c>
      <c r="M110" s="546">
        <f>IF($C110=0,0,IF(K$81="Hydro",HLOOKUP(K$81,'Inflated Bid Prices After Tax'!$B$455:$I$463,6,FALSE),IF(K$81="Solar",HLOOKUP(K$81,'Inflated Bid Prices After Tax'!$B$455:$I$463,6,FALSE),IF(K$81="Biomass",HLOOKUP(K$81,'Inflated Bid Prices After Tax'!$B$455:$I$463,6,FALSE),IF(K$81="Biodiesel",HLOOKUP(K$81,'Inflated Bid Prices After Tax'!$B$455:$I$463,6,FALSE),IF(K$81="LNG",HLOOKUP(K$81,'Inflated Bid Prices After Tax'!$B$455:$I$463,6,FALSE),IF(K$81="Bunker",HLOOKUP(K$81,'Inflated Bid Prices After Tax'!$B$455:$I$463,6,FALSE),IF(K$81="LFO Diesel",HLOOKUP(K$81,'Inflated Bid Prices After Tax'!$B$455:$I$463,6,FALSE),0))))))))</f>
        <v>0</v>
      </c>
      <c r="N110" s="546">
        <f>IF($C110=0,0,IF(K$81="Hydro",HLOOKUP(K$81,'Inflated Bid Prices After Tax'!$B$465:$I$471,4,FALSE),IF(K$81="Solar",HLOOKUP(K$81,'Inflated Bid Prices After Tax'!$B$465:$I$471,4,FALSE),IF(K$81="Biomass",HLOOKUP(K$81,'Inflated Bid Prices After Tax'!$B$465:$I$471,4,FALSE),IF(K$81="Biodiesel",HLOOKUP(K$81,'Inflated Bid Prices After Tax'!$B$465:$I$471,4,FALSE),IF(K$81="LNG",HLOOKUP(K$81,'Inflated Bid Prices After Tax'!$B$465:$I$471,4,FALSE),IF(K$81="Bunker",HLOOKUP(K$81,'Inflated Bid Prices After Tax'!$B$465:$I$471,4,FALSE),IF(K$81="LFO Diesel",HLOOKUP(K$81,'Inflated Bid Prices After Tax'!$B$465:$I$471,4,FALSE),0))))))))</f>
        <v>0</v>
      </c>
      <c r="O110" s="547">
        <f t="shared" si="55"/>
        <v>0</v>
      </c>
      <c r="P110" s="139"/>
      <c r="Q110" s="609">
        <f>IF(Q$81="Hydro",VLOOKUP($D110,'Inflated Bid Prices After Tax'!$AB$247:$AI$347,2,FALSE),IF(Q$81="Solar",VLOOKUP($D110,'Inflated Bid Prices After Tax'!$AB$247:$AI$347,3,FALSE),IF(Q$81="Biomass",VLOOKUP($D110,'Inflated Bid Prices After Tax'!$AB$247:$AI$347,4,FALSE),IF(Q$81="Biodiesel",VLOOKUP($D110,'Inflated Bid Prices After Tax'!$AB$247:$AI$347,5,FALSE),IF(Q$81="LNG",VLOOKUP($D110,'Inflated Bid Prices After Tax'!$AB$247:$AI$347,6,FALSE),IF(Q$81="Bunker",VLOOKUP($D110,'Inflated Bid Prices After Tax'!$AB$247:$AI$347,7,FALSE),IF(Q$81="LFO Diesel",VLOOKUP($D110,'Inflated Bid Prices After Tax'!$AB$247:$AI$347,8,FALSE),0)))))))</f>
        <v>0</v>
      </c>
      <c r="R110" s="610">
        <f>IF(Q$81="Hydro",VLOOKUP($D110,'Inflated Bid Prices After Tax'!$AB$352:$AI$452,2,FALSE),IF(Q$81="Solar",VLOOKUP($D110,'Inflated Bid Prices After Tax'!$AB$352:$AI$452,3,FALSE),IF(Q$81="Biomass",VLOOKUP($D110,'Inflated Bid Prices After Tax'!$AB$352:$AI$452,4,FALSE),IF(Q$81="Biodiesel",VLOOKUP($D110,'Inflated Bid Prices After Tax'!$AB$352:$AI$452,5,FALSE),IF(Q$81="LNG",VLOOKUP($D110,'Inflated Bid Prices After Tax'!$AB$352:$AI$452,6,FALSE),IF(Q$81="Bunker",VLOOKUP($D110,'Inflated Bid Prices After Tax'!$AB$352:$AI$452,7,FALSE),IF(Q$81="LFO Diesel",VLOOKUP($D110,'Inflated Bid Prices After Tax'!$AB$352:$AI$452,8,FALSE),0)))))))</f>
        <v>0</v>
      </c>
      <c r="S110" s="610">
        <f>IF($D110=0,0,IF(Q$81="Hydro",HLOOKUP(Q$81,'Inflated Bid Prices After Tax'!$B$455:$I$463,6,FALSE),IF(Q$81="Solar",HLOOKUP(Q$81,'Inflated Bid Prices After Tax'!$B$455:$I$463,6,FALSE),IF(Q$81="Biomass",HLOOKUP(Q$81,'Inflated Bid Prices After Tax'!$B$455:$I$463,6,FALSE),IF(Q$81="Biodiesel",HLOOKUP(Q$81,'Inflated Bid Prices After Tax'!$B$455:$I$463,6,FALSE),IF(Q$81="LNG",HLOOKUP(Q$81,'Inflated Bid Prices After Tax'!$B$455:$I$463,6,FALSE),IF(Q$81="Bunker",HLOOKUP(Q$81,'Inflated Bid Prices After Tax'!$B$455:$I$463,6,FALSE),IF(Q$81="LFO Diesel",HLOOKUP(Q$81,'Inflated Bid Prices After Tax'!$B$455:$I$463,6,FALSE),0))))))))</f>
        <v>0</v>
      </c>
      <c r="T110" s="610">
        <f>IF($D110=0,0,IF(Q$81="Hydro",HLOOKUP(Q$81,'Inflated Bid Prices After Tax'!$B$465:$I$471,4,FALSE),IF(Q$81="Solar",HLOOKUP(Q$81,'Inflated Bid Prices After Tax'!$B$465:$I$471,4,FALSE),IF(Q$81="Biomass",HLOOKUP(Q$81,'Inflated Bid Prices After Tax'!$B$465:$I$471,4,FALSE),IF(Q$81="Biodiesel",HLOOKUP(Q$81,'Inflated Bid Prices After Tax'!$B$465:$I$471,4,FALSE),IF(Q$81="LNG",HLOOKUP(Q$81,'Inflated Bid Prices After Tax'!$B$465:$I$471,4,FALSE),IF(Q$81="Bunker",HLOOKUP(Q$81,'Inflated Bid Prices After Tax'!$B$465:$I$471,4,FALSE),IF(Q$81="LFO Diesel",HLOOKUP(Q$81,'Inflated Bid Prices After Tax'!$B$465:$I$471,4,FALSE),0))))))))</f>
        <v>0</v>
      </c>
      <c r="U110" s="611">
        <f t="shared" si="56"/>
        <v>0</v>
      </c>
      <c r="V110" s="139"/>
      <c r="W110" s="569">
        <f>IF(W$81="Hydro",VLOOKUP($E110,'Inflated Bid Prices After Tax'!$AB$247:$AI$347,2,FALSE),IF(W$81="Solar",VLOOKUP($E110,'Inflated Bid Prices After Tax'!$AB$247:$AI$347,3,FALSE),IF(W$81="Biomass",VLOOKUP($E110,'Inflated Bid Prices After Tax'!$AB$247:$AI$347,4,FALSE),IF(W$81="Biodiesel",VLOOKUP($E110,'Inflated Bid Prices After Tax'!$AB$247:$AI$347,5,FALSE),IF(W$81="LNG",VLOOKUP($E110,'Inflated Bid Prices After Tax'!$AB$247:$AI$347,6,FALSE),IF(W$81="Bunker",VLOOKUP($E110,'Inflated Bid Prices After Tax'!$AB$247:$AI$347,7,FALSE),IF(W$81="LFO Diesel",VLOOKUP($E110,'Inflated Bid Prices After Tax'!$AB$247:$AI$347,8,FALSE),0)))))))</f>
        <v>0</v>
      </c>
      <c r="X110" s="570">
        <f>IF(W$81="Hydro",VLOOKUP($E110,'Inflated Bid Prices After Tax'!$AB$352:$AI$452,2,FALSE),IF(W$81="Solar",VLOOKUP($E110,'Inflated Bid Prices After Tax'!$AB$352:$AI$452,3,FALSE),IF(W$81="Biomass",VLOOKUP($E110,'Inflated Bid Prices After Tax'!$AB$352:$AI$452,4,FALSE),IF(W$81="Biodiesel",VLOOKUP($E110,'Inflated Bid Prices After Tax'!$AB$352:$AI$452,5,FALSE),IF(W$81="LNG",VLOOKUP($E110,'Inflated Bid Prices After Tax'!$AB$352:$AI$452,6,FALSE),IF(W$81="Bunker",VLOOKUP($E110,'Inflated Bid Prices After Tax'!$AB$352:$AI$452,7,FALSE),IF(W$81="LFO Diesel",VLOOKUP($E110,'Inflated Bid Prices After Tax'!$AB$352:$AI$452,8,FALSE),0)))))))</f>
        <v>0</v>
      </c>
      <c r="Y110" s="570">
        <f>IF($E110=0,0,IF(W$81="Hydro",HLOOKUP(W$81,'Inflated Bid Prices After Tax'!$B$455:$I$463,6,FALSE),IF(W$81="Solar",HLOOKUP(W$81,'Inflated Bid Prices After Tax'!$B$455:$I$463,6,FALSE),IF(W$81="Biomass",HLOOKUP(W$81,'Inflated Bid Prices After Tax'!$B$455:$I$463,6,FALSE),IF(W$81="Biodiesel",HLOOKUP(W$81,'Inflated Bid Prices After Tax'!$B$455:$I$463,6,FALSE),IF(W$81="LNG",HLOOKUP(W$81,'Inflated Bid Prices After Tax'!$B$455:$I$463,6,FALSE),IF(W$81="Bunker",HLOOKUP(W$81,'Inflated Bid Prices After Tax'!$B$455:$I$463,6,FALSE),IF(W$81="LFO Diesel",HLOOKUP(W$81,'Inflated Bid Prices After Tax'!$B$455:$I$463,6,FALSE),0))))))))</f>
        <v>0</v>
      </c>
      <c r="Z110" s="570">
        <f>IF($E110=0,0,IF(W$81="Hydro",HLOOKUP(W$81,'Inflated Bid Prices After Tax'!$B$465:$I$471,4,FALSE),IF(W$81="Solar",HLOOKUP(W$81,'Inflated Bid Prices After Tax'!$B$465:$I$471,4,FALSE),IF(W$81="Biomass",HLOOKUP(W$81,'Inflated Bid Prices After Tax'!$B$465:$I$471,4,FALSE),IF(W$81="Biodiesel",HLOOKUP(W$81,'Inflated Bid Prices After Tax'!$B$465:$I$471,4,FALSE),IF(W$81="LNG",HLOOKUP(W$81,'Inflated Bid Prices After Tax'!$B$465:$I$471,4,FALSE),IF(W$81="Bunker",HLOOKUP(W$81,'Inflated Bid Prices After Tax'!$B$465:$I$471,4,FALSE),IF(W$81="LFO Diesel",HLOOKUP(W$81,'Inflated Bid Prices After Tax'!$B$465:$I$471,4,FALSE),0))))))))</f>
        <v>0</v>
      </c>
      <c r="AA110" s="571">
        <f t="shared" si="57"/>
        <v>0</v>
      </c>
      <c r="AB110" s="139"/>
      <c r="AC110" s="645">
        <f>IF(AC$81="Hydro",VLOOKUP($F110,'Inflated Bid Prices After Tax'!$AB$247:$AI$347,2,FALSE),IF(AC$81="Solar",VLOOKUP($F110,'Inflated Bid Prices After Tax'!$AB$247:$AI$347,3,FALSE),IF(AC$81="Biomass",VLOOKUP($F110,'Inflated Bid Prices After Tax'!$AB$247:$AI$347,4,FALSE),IF(AC$81="Biodiesel",VLOOKUP($F110,'Inflated Bid Prices After Tax'!$AB$247:$AI$347,5,FALSE),IF(AC$81="LNG",VLOOKUP($F110,'Inflated Bid Prices After Tax'!$AB$247:$AI$347,6,FALSE),IF(AC$81="Bunker",VLOOKUP($F110,'Inflated Bid Prices After Tax'!$AB$247:$AI$347,7,FALSE),IF(AC$81="LFO Diesel",VLOOKUP($F110,'Inflated Bid Prices After Tax'!$AB$247:$AI$347,8,FALSE),0)))))))</f>
        <v>0</v>
      </c>
      <c r="AD110" s="646">
        <f>IF(AC$81="Hydro",VLOOKUP($F110,'Inflated Bid Prices After Tax'!$AB$352:$AI$452,2,FALSE),IF(AC$81="Solar",VLOOKUP($F110,'Inflated Bid Prices After Tax'!$AB$352:$AI$452,3,FALSE),IF(AC$81="Biomass",VLOOKUP($F110,'Inflated Bid Prices After Tax'!$AB$352:$AI$452,4,FALSE),IF(AC$81="Biodiesel",VLOOKUP($F110,'Inflated Bid Prices After Tax'!$AB$352:$AI$452,5,FALSE),IF(AC$81="LNG",VLOOKUP($F110,'Inflated Bid Prices After Tax'!$AB$352:$AI$452,6,FALSE),IF(AC$81="Bunker",VLOOKUP($F110,'Inflated Bid Prices After Tax'!$AB$352:$AI$452,7,FALSE),IF(AC$81="LFO Diesel",VLOOKUP($F110,'Inflated Bid Prices After Tax'!$AB$352:$AI$452,8,FALSE),0)))))))</f>
        <v>0</v>
      </c>
      <c r="AE110" s="646">
        <f>IF($F110=0,0,IF(AC$81="Hydro",HLOOKUP(AC$81,'Inflated Bid Prices After Tax'!$B$455:$I$463,6,FALSE),IF(AC$81="Solar",HLOOKUP(AC$81,'Inflated Bid Prices After Tax'!$B$455:$I$463,6,FALSE),IF(AC$81="Biomass",HLOOKUP(AC$81,'Inflated Bid Prices After Tax'!$B$455:$I$463,6,FALSE),IF(AC$81="Biodiesel",HLOOKUP(AC$81,'Inflated Bid Prices After Tax'!$B$455:$I$463,6,FALSE),IF(AC$81="LNG",HLOOKUP(AC$81,'Inflated Bid Prices After Tax'!$B$455:$I$463,6,FALSE),IF(AC$81="Bunker",HLOOKUP(AC$81,'Inflated Bid Prices After Tax'!$B$455:$I$463,6,FALSE),IF(AC$81="LFO Diesel",HLOOKUP(AC$81,'Inflated Bid Prices After Tax'!$B$455:$I$463,6,FALSE),0))))))))</f>
        <v>0</v>
      </c>
      <c r="AF110" s="646">
        <f>IF($F110=0,0,IF(AC$81="Hydro",HLOOKUP(AC$81,'Inflated Bid Prices After Tax'!$B$465:$I$471,4,FALSE),IF(AC$81="Solar",HLOOKUP(AC$81,'Inflated Bid Prices After Tax'!$B$465:$I$471,4,FALSE),IF(AC$81="Biomass",HLOOKUP(AC$81,'Inflated Bid Prices After Tax'!$B$465:$I$471,4,FALSE),IF(AC$81="Biodiesel",HLOOKUP(AC$81,'Inflated Bid Prices After Tax'!$B$465:$I$471,4,FALSE),IF(AC$81="LNG",HLOOKUP(AC$81,'Inflated Bid Prices After Tax'!$B$465:$I$471,4,FALSE),IF(AC$81="Bunker",HLOOKUP(AC$81,'Inflated Bid Prices After Tax'!$B$465:$I$471,4,FALSE),IF(AC$81="LFO Diesel",HLOOKUP(AC$81,'Inflated Bid Prices After Tax'!$B$465:$I$471,4,FALSE),0))))))))</f>
        <v>0</v>
      </c>
      <c r="AG110" s="647">
        <f t="shared" si="58"/>
        <v>0</v>
      </c>
      <c r="AH110" s="139"/>
      <c r="AI110" s="593">
        <f>IF(AI$81="Hydro",VLOOKUP($G110,'Inflated Bid Prices After Tax'!$AB$247:$AI$347,2,FALSE),IF(AI$81="Solar",VLOOKUP($G110,'Inflated Bid Prices After Tax'!$AB$247:$AI$347,3,FALSE),IF(AI$81="Biomass",VLOOKUP($G110,'Inflated Bid Prices After Tax'!$AB$247:$AI$347,4,FALSE),IF(AI$81="Biodiesel",VLOOKUP($G110,'Inflated Bid Prices After Tax'!$AB$247:$AI$347,5,FALSE),IF(AI$81="LNG",VLOOKUP($G110,'Inflated Bid Prices After Tax'!$AB$247:$AI$347,6,FALSE),IF(AI$81="Bunker",VLOOKUP($G110,'Inflated Bid Prices After Tax'!$AB$247:$AI$347,7,FALSE),IF(AI$81="LFO Diesel",VLOOKUP($G110,'Inflated Bid Prices After Tax'!$AB$247:$AI$347,8,FALSE),0)))))))</f>
        <v>0</v>
      </c>
      <c r="AJ110" s="594">
        <f>IF(AI$81="Hydro",VLOOKUP($G110,'Inflated Bid Prices After Tax'!$AB$352:$AI$452,2,FALSE),IF(AI$81="Solar",VLOOKUP($G110,'Inflated Bid Prices After Tax'!$AB$352:$AI$452,3,FALSE),IF(AI$81="Biomass",VLOOKUP($G110,'Inflated Bid Prices After Tax'!$AB$352:$AI$452,4,FALSE),IF(AI$81="Biodiesel",VLOOKUP($G110,'Inflated Bid Prices After Tax'!$AB$352:$AI$452,5,FALSE),IF(AI$81="LNG",VLOOKUP($G110,'Inflated Bid Prices After Tax'!$AB$352:$AI$452,6,FALSE),IF(AI$81="Bunker",VLOOKUP($G110,'Inflated Bid Prices After Tax'!$AB$352:$AI$452,7,FALSE),IF(AI$81="LFO Diesel",VLOOKUP($G110,'Inflated Bid Prices After Tax'!$AB$352:$AI$452,8,FALSE),0)))))))</f>
        <v>0</v>
      </c>
      <c r="AK110" s="594">
        <f>IF($G110=0,0,IF(AI$81="Hydro",HLOOKUP(AI$81,'Inflated Bid Prices After Tax'!$B$455:$I$463,6,FALSE),IF(AI$81="Solar",HLOOKUP(AI$81,'Inflated Bid Prices After Tax'!$B$455:$I$463,6,FALSE),IF(AI$81="Biomass",HLOOKUP(AI$81,'Inflated Bid Prices After Tax'!$B$455:$I$463,6,FALSE),IF(AI$81="Biodiesel",HLOOKUP(AI$81,'Inflated Bid Prices After Tax'!$B$455:$I$463,6,FALSE),IF(AI$81="LNG",HLOOKUP(AI$81,'Inflated Bid Prices After Tax'!$B$455:$I$463,6,FALSE),IF(AI$81="Bunker",HLOOKUP(AI$81,'Inflated Bid Prices After Tax'!$B$455:$I$463,6,FALSE),IF(AI$81="LFO Diesel",HLOOKUP(AI$81,'Inflated Bid Prices After Tax'!$B$455:$I$463,6,FALSE),0))))))))</f>
        <v>0</v>
      </c>
      <c r="AL110" s="594">
        <f>IF($G110=0,0,IF(AI$81="Hydro",HLOOKUP(AI$81,'Inflated Bid Prices After Tax'!$B$465:$I$471,4,FALSE),IF(AI$81="Solar",HLOOKUP(AI$81,'Inflated Bid Prices After Tax'!$B$465:$I$471,4,FALSE),IF(AI$81="Biomass",HLOOKUP(AI$81,'Inflated Bid Prices After Tax'!$B$465:$I$471,4,FALSE),IF(AI$81="Biodiesel",HLOOKUP(AI$81,'Inflated Bid Prices After Tax'!$B$465:$I$471,4,FALSE),IF(AI$81="LNG",HLOOKUP(AI$81,'Inflated Bid Prices After Tax'!$B$465:$I$471,4,FALSE),IF(AI$81="Bunker",HLOOKUP(AI$81,'Inflated Bid Prices After Tax'!$B$465:$I$471,4,FALSE),IF(AI$81="LFO Diesel",HLOOKUP(AI$81,'Inflated Bid Prices After Tax'!$B$465:$I$471,4,FALSE),0))))))))</f>
        <v>0</v>
      </c>
      <c r="AM110" s="595">
        <f t="shared" si="59"/>
        <v>0</v>
      </c>
      <c r="AN110" s="139"/>
      <c r="AO110" s="599">
        <f>IF(AO$81="Hydro",VLOOKUP($H110,'Inflated Bid Prices After Tax'!$AB$247:$AI$347,2,FALSE),IF(AO$81="Solar",VLOOKUP($H110,'Inflated Bid Prices After Tax'!$AB$247:$AI$347,3,FALSE),IF(AO$81="Biomass",VLOOKUP($H110,'Inflated Bid Prices After Tax'!$AB$247:$AI$347,4,FALSE),IF(AO$81="Biodiesel",VLOOKUP($H110,'Inflated Bid Prices After Tax'!$AB$247:$AI$347,5,FALSE),IF(AO$81="LNG",VLOOKUP($H110,'Inflated Bid Prices After Tax'!$AB$247:$AI$347,6,FALSE),IF(AO$81="Bunker",VLOOKUP($H110,'Inflated Bid Prices After Tax'!$AB$247:$AI$347,7,FALSE),IF(AO$81="LFO Diesel",VLOOKUP($H110,'Inflated Bid Prices After Tax'!$AB$247:$AI$347,8,FALSE),0)))))))</f>
        <v>0</v>
      </c>
      <c r="AP110" s="310">
        <f>IF(AO$81="Hydro",VLOOKUP($H110,'Inflated Bid Prices After Tax'!$AB$352:$AI$452,2,FALSE),IF(AO$81="Solar",VLOOKUP($H110,'Inflated Bid Prices After Tax'!$AB$352:$AI$452,3,FALSE),IF(AO$81="Biomass",VLOOKUP($H110,'Inflated Bid Prices After Tax'!$AB$352:$AI$452,4,FALSE),IF(AO$81="Biodiesel",VLOOKUP($H110,'Inflated Bid Prices After Tax'!$AB$352:$AI$452,5,FALSE),IF(AO$81="LNG",VLOOKUP($H110,'Inflated Bid Prices After Tax'!$AB$352:$AI$452,6,FALSE),IF(AO$81="Bunker",VLOOKUP($H110,'Inflated Bid Prices After Tax'!$AB$352:$AI$452,7,FALSE),IF(AO$81="LFO Diesel",VLOOKUP($H110,'Inflated Bid Prices After Tax'!$AB$352:$AI$452,8,FALSE),0)))))))</f>
        <v>0</v>
      </c>
      <c r="AQ110" s="310">
        <f>IF($H110=0,0,IF(AO$81="Hydro",HLOOKUP(AO$81,'Inflated Bid Prices After Tax'!$B$455:$I$463,6,FALSE),IF(AO$81="Solar",HLOOKUP(AO$81,'Inflated Bid Prices After Tax'!$B$455:$I$463,6,FALSE),IF(AO$81="Biomass",HLOOKUP(AO$81,'Inflated Bid Prices After Tax'!$B$455:$I$463,6,FALSE),IF(AO$81="Biodiesel",HLOOKUP(AO$81,'Inflated Bid Prices After Tax'!$B$455:$I$463,6,FALSE),IF(AO$81="LNG",HLOOKUP(AO$81,'Inflated Bid Prices After Tax'!$B$455:$I$463,6,FALSE),IF(AO$81="Bunker",HLOOKUP(AO$81,'Inflated Bid Prices After Tax'!$B$455:$I$463,6,FALSE),IF(AO$81="LFO Diesel",HLOOKUP(AO$81,'Inflated Bid Prices After Tax'!$B$455:$I$463,6,FALSE),0))))))))</f>
        <v>0</v>
      </c>
      <c r="AR110" s="310">
        <f>IF($H110=0,0,IF(AO$81="Hydro",HLOOKUP(AO$81,'Inflated Bid Prices After Tax'!$B$465:$I$471,4,FALSE),IF(AO$81="Solar",HLOOKUP(AO$81,'Inflated Bid Prices After Tax'!$B$465:$I$471,4,FALSE),IF(AO$81="Biomass",HLOOKUP(AO$81,'Inflated Bid Prices After Tax'!$B$465:$I$471,4,FALSE),IF(AO$81="Biodiesel",HLOOKUP(AO$81,'Inflated Bid Prices After Tax'!$B$465:$I$471,4,FALSE),IF(AO$81="LNG",HLOOKUP(AO$81,'Inflated Bid Prices After Tax'!$B$465:$I$471,4,FALSE),IF(AO$81="Bunker",HLOOKUP(AO$81,'Inflated Bid Prices After Tax'!$B$465:$I$471,4,FALSE),IF(AO$81="LFO Diesel",HLOOKUP(AO$81,'Inflated Bid Prices After Tax'!$B$465:$I$471,4,FALSE),0))))))))</f>
        <v>0</v>
      </c>
      <c r="AS110" s="300">
        <f t="shared" si="60"/>
        <v>0</v>
      </c>
      <c r="AT110" s="139"/>
      <c r="AU110" s="609">
        <f>IF(AU$81="Hydro",VLOOKUP($I110,'Inflated Bid Prices After Tax'!$AB$247:$AI$347,2,FALSE),IF(AU$81="Solar",VLOOKUP($I110,'Inflated Bid Prices After Tax'!$AB$247:$AI$347,3,FALSE),IF(AU$81="Biomass",VLOOKUP($I110,'Inflated Bid Prices After Tax'!$AB$247:$AI$347,4,FALSE),IF(AU$81="Biodiesel",VLOOKUP($I110,'Inflated Bid Prices After Tax'!$AB$247:$AI$347,5,FALSE),IF(AU$81="LNG",VLOOKUP($I110,'Inflated Bid Prices After Tax'!$AB$247:$AI$347,6,FALSE),IF(AU$81="Bunker",VLOOKUP($I110,'Inflated Bid Prices After Tax'!$AB$247:$AI$347,7,FALSE),IF(AU$81="LFO Diesel",VLOOKUP($I110,'Inflated Bid Prices After Tax'!$AB$247:$AI$347,8,FALSE),0)))))))</f>
        <v>0</v>
      </c>
      <c r="AV110" s="610">
        <f>IF(AU$81="Hydro",VLOOKUP($I110,'Inflated Bid Prices After Tax'!$AB$352:$AI$452,2,FALSE),IF(AU$81="Solar",VLOOKUP($I110,'Inflated Bid Prices After Tax'!$AB$352:$AI$452,3,FALSE),IF(AU$81="Biomass",VLOOKUP($I110,'Inflated Bid Prices After Tax'!$AB$352:$AI$452,4,FALSE),IF(AU$81="Biodiesel",VLOOKUP($I110,'Inflated Bid Prices After Tax'!$AB$352:$AI$452,5,FALSE),IF(AU$81="LNG",VLOOKUP($I110,'Inflated Bid Prices After Tax'!$AB$352:$AI$452,6,FALSE),IF(AU$81="Bunker",VLOOKUP($I110,'Inflated Bid Prices After Tax'!$AB$352:$AI$452,7,FALSE),IF(AU$81="LFO Diesel",VLOOKUP($I110,'Inflated Bid Prices After Tax'!$AB$352:$AI$452,8,FALSE),0)))))))</f>
        <v>0</v>
      </c>
      <c r="AW110" s="610">
        <f>IF($I110=0,0,IF(AU$81="Hydro",HLOOKUP(AU$81,'Inflated Bid Prices After Tax'!$B$455:$I$463,6,FALSE),IF(AU$81="Solar",HLOOKUP(AU$81,'Inflated Bid Prices After Tax'!$B$455:$I$463,6,FALSE),IF(AU$81="Biomass",HLOOKUP(AU$81,'Inflated Bid Prices After Tax'!$B$455:$I$463,6,FALSE),IF(AU$81="Biodiesel",HLOOKUP(AU$81,'Inflated Bid Prices After Tax'!$B$455:$I$463,6,FALSE),IF(AU$81="LNG",HLOOKUP(AU$81,'Inflated Bid Prices After Tax'!$B$455:$I$463,6,FALSE),IF(AU$81="Bunker",HLOOKUP(AU$81,'Inflated Bid Prices After Tax'!$B$455:$I$463,6,FALSE),IF(AU$81="LFO Diesel",HLOOKUP(AU$81,'Inflated Bid Prices After Tax'!$B$455:$I$463,6,FALSE),0))))))))</f>
        <v>0</v>
      </c>
      <c r="AX110" s="610">
        <f>IF($I110=0,0,IF(AU$81="Hydro",HLOOKUP(AU$81,'Inflated Bid Prices After Tax'!$B$465:$I$471,4,FALSE),IF(AU$81="Solar",HLOOKUP(AU$81,'Inflated Bid Prices After Tax'!$B$465:$I$471,4,FALSE),IF(AU$81="Biomass",HLOOKUP(AU$81,'Inflated Bid Prices After Tax'!$B$465:$I$471,4,FALSE),IF(AU$81="Biodiesel",HLOOKUP(AU$81,'Inflated Bid Prices After Tax'!$B$465:$I$471,4,FALSE),IF(AU$81="LNG",HLOOKUP(AU$81,'Inflated Bid Prices After Tax'!$B$465:$I$471,4,FALSE),IF(AU$81="Bunker",HLOOKUP(AU$81,'Inflated Bid Prices After Tax'!$B$465:$I$471,4,FALSE),IF(AU$81="LFO Diesel",HLOOKUP(AU$81,'Inflated Bid Prices After Tax'!$B$465:$I$471,4,FALSE),0))))))))</f>
        <v>0</v>
      </c>
      <c r="AY110" s="611">
        <f t="shared" si="61"/>
        <v>0</v>
      </c>
      <c r="AZ110" s="139"/>
      <c r="BA110" s="106"/>
      <c r="BB110" s="648" t="s">
        <v>49</v>
      </c>
      <c r="BC110" s="657">
        <f>IF(C110=0,O110,O110*'Available Energy and Dispatch'!N134*1000)</f>
        <v>0</v>
      </c>
      <c r="BD110" s="657">
        <f>IF(D110=0,U110,U110*'Available Energy and Dispatch'!O134*1000)</f>
        <v>0</v>
      </c>
      <c r="BE110" s="657">
        <f>IF(E110=0,AA110,AA110*'Available Energy and Dispatch'!P134*1000)</f>
        <v>0</v>
      </c>
      <c r="BF110" s="657">
        <f>IF(F110=0,AG110,AG110*'Available Energy and Dispatch'!Q134*1000)</f>
        <v>0</v>
      </c>
      <c r="BG110" s="657">
        <f>IF(G110=0,AM110,AM110*'Available Energy and Dispatch'!R134*1000)</f>
        <v>0</v>
      </c>
      <c r="BH110" s="657">
        <f>IF(H110=0,AS110,AS110*'Available Energy and Dispatch'!S134*1000)</f>
        <v>0</v>
      </c>
      <c r="BI110" s="657">
        <f>IF(I110=0,AY110,AY110*'Available Energy and Dispatch'!T134*1000)</f>
        <v>0</v>
      </c>
      <c r="BJ110" s="663">
        <f t="shared" si="62"/>
        <v>0</v>
      </c>
      <c r="BK110" s="655"/>
    </row>
    <row r="111" spans="2:63" ht="13.8" thickBot="1" x14ac:dyDescent="0.3">
      <c r="B111" s="109"/>
      <c r="C111" s="106"/>
      <c r="D111" s="106"/>
      <c r="E111" s="106"/>
      <c r="F111" s="106"/>
      <c r="G111" s="106"/>
      <c r="H111" s="106"/>
      <c r="I111" s="106"/>
      <c r="J111" s="106"/>
      <c r="K111" s="113"/>
      <c r="L111" s="113"/>
      <c r="M111" s="113"/>
      <c r="N111" s="113"/>
      <c r="O111" s="113"/>
      <c r="P111" s="139"/>
      <c r="Q111" s="113"/>
      <c r="R111" s="113"/>
      <c r="S111" s="113"/>
      <c r="T111" s="113"/>
      <c r="U111" s="113"/>
      <c r="V111" s="139"/>
      <c r="W111" s="113"/>
      <c r="X111" s="113"/>
      <c r="Y111" s="113"/>
      <c r="Z111" s="113"/>
      <c r="AA111" s="113"/>
      <c r="AB111" s="139"/>
      <c r="AC111" s="113"/>
      <c r="AD111" s="113"/>
      <c r="AE111" s="113"/>
      <c r="AF111" s="113"/>
      <c r="AG111" s="113"/>
      <c r="AH111" s="139"/>
      <c r="AI111" s="113"/>
      <c r="AJ111" s="113"/>
      <c r="AK111" s="113"/>
      <c r="AL111" s="113"/>
      <c r="AM111" s="113"/>
      <c r="AN111" s="139"/>
      <c r="AO111" s="113"/>
      <c r="AP111" s="113"/>
      <c r="AQ111" s="113"/>
      <c r="AR111" s="113"/>
      <c r="AS111" s="113"/>
      <c r="AT111" s="139"/>
      <c r="AU111" s="113"/>
      <c r="AV111" s="113"/>
      <c r="AW111" s="113"/>
      <c r="AX111" s="113"/>
      <c r="AY111" s="113"/>
      <c r="AZ111" s="139"/>
      <c r="BA111" s="106"/>
      <c r="BB111" s="648" t="s">
        <v>182</v>
      </c>
      <c r="BC111" s="656">
        <f t="shared" ref="BC111:BJ111" si="63">SUM(BC99:BC110)</f>
        <v>0</v>
      </c>
      <c r="BD111" s="656">
        <f t="shared" si="63"/>
        <v>0</v>
      </c>
      <c r="BE111" s="656">
        <f t="shared" si="63"/>
        <v>0</v>
      </c>
      <c r="BF111" s="656">
        <f t="shared" si="63"/>
        <v>0</v>
      </c>
      <c r="BG111" s="656">
        <f t="shared" si="63"/>
        <v>0</v>
      </c>
      <c r="BH111" s="656">
        <f t="shared" si="63"/>
        <v>0</v>
      </c>
      <c r="BI111" s="656">
        <f t="shared" si="63"/>
        <v>0</v>
      </c>
      <c r="BJ111" s="656">
        <f t="shared" si="63"/>
        <v>0</v>
      </c>
      <c r="BK111" s="667">
        <f>BJ111/(BE80*1000)</f>
        <v>0</v>
      </c>
    </row>
    <row r="112" spans="2:63" x14ac:dyDescent="0.25">
      <c r="B112" s="527">
        <v>2024</v>
      </c>
      <c r="C112" s="528"/>
      <c r="D112" s="528"/>
      <c r="E112" s="528"/>
      <c r="F112" s="528"/>
      <c r="G112" s="528"/>
      <c r="H112" s="528"/>
      <c r="I112" s="529"/>
      <c r="J112" s="106"/>
      <c r="K112" s="629"/>
      <c r="L112" s="630"/>
      <c r="M112" s="630"/>
      <c r="N112" s="630"/>
      <c r="O112" s="631"/>
      <c r="P112" s="139"/>
      <c r="Q112" s="620"/>
      <c r="R112" s="621"/>
      <c r="S112" s="621"/>
      <c r="T112" s="621"/>
      <c r="U112" s="622"/>
      <c r="V112" s="139"/>
      <c r="W112" s="636"/>
      <c r="X112" s="637"/>
      <c r="Y112" s="637"/>
      <c r="Z112" s="637"/>
      <c r="AA112" s="638"/>
      <c r="AB112" s="139"/>
      <c r="AC112" s="639"/>
      <c r="AD112" s="640"/>
      <c r="AE112" s="640"/>
      <c r="AF112" s="640"/>
      <c r="AG112" s="641"/>
      <c r="AH112" s="139"/>
      <c r="AI112" s="626"/>
      <c r="AJ112" s="627"/>
      <c r="AK112" s="627"/>
      <c r="AL112" s="627"/>
      <c r="AM112" s="628"/>
      <c r="AN112" s="139"/>
      <c r="AO112" s="623"/>
      <c r="AP112" s="624"/>
      <c r="AQ112" s="624"/>
      <c r="AR112" s="624"/>
      <c r="AS112" s="625"/>
      <c r="AT112" s="139"/>
      <c r="AU112" s="620"/>
      <c r="AV112" s="621"/>
      <c r="AW112" s="621"/>
      <c r="AX112" s="621"/>
      <c r="AY112" s="622"/>
      <c r="AZ112" s="139"/>
      <c r="BA112" s="106"/>
      <c r="BB112" s="648">
        <v>2024</v>
      </c>
      <c r="BC112" s="654"/>
      <c r="BD112" s="654"/>
      <c r="BE112" s="654"/>
      <c r="BF112" s="654"/>
      <c r="BG112" s="654"/>
      <c r="BH112" s="654"/>
      <c r="BI112" s="654"/>
      <c r="BJ112" s="661"/>
      <c r="BK112" s="655"/>
    </row>
    <row r="113" spans="2:63" x14ac:dyDescent="0.25">
      <c r="B113" s="530" t="s">
        <v>38</v>
      </c>
      <c r="C113" s="523">
        <f>ROUND(IFERROR(('Available Energy and Dispatch'!N139/((IF(C$82="Solar",(SUMIFS('Dependable Capacity'!$F$64:$F$69,'Dependable Capacity'!$C$64:$C$69,$B$112)*'Available Energy and Dispatch'!$C139),HLOOKUP(C$82,'Dependable Capacity'!$I$58:$P$64,5,FALSE)*'Available Energy and Dispatch'!$C139))))/C$83,0),2)</f>
        <v>0</v>
      </c>
      <c r="D113" s="523">
        <f>ROUND(IFERROR(('Available Energy and Dispatch'!O139/((IF(D$82="Solar",(SUMIFS('Dependable Capacity'!$F$64:$F$69,'Dependable Capacity'!$C$64:$C$69,$B$112)*'Available Energy and Dispatch'!$C139),HLOOKUP(D$82,'Dependable Capacity'!$I$58:$P$64,5,FALSE)*'Available Energy and Dispatch'!$C139))))/D$83,0),2)</f>
        <v>0</v>
      </c>
      <c r="E113" s="523">
        <f>ROUND(IFERROR(('Available Energy and Dispatch'!P139/((IF(E$82="Solar",(SUMIFS('Dependable Capacity'!$F$64:$F$69,'Dependable Capacity'!$C$64:$C$69,$B$112)*'Available Energy and Dispatch'!$C139),HLOOKUP(E$82,'Dependable Capacity'!$I$58:$P$64,5,FALSE)*'Available Energy and Dispatch'!$C139))))/E$83,0),2)</f>
        <v>0</v>
      </c>
      <c r="F113" s="523">
        <f>ROUND(IFERROR(('Available Energy and Dispatch'!Q139/((IF(F$82="Solar",(SUMIFS('Dependable Capacity'!$F$64:$F$69,'Dependable Capacity'!$C$64:$C$69,$B$112)*'Available Energy and Dispatch'!$C139),HLOOKUP(F$82,'Dependable Capacity'!$I$58:$P$64,5,FALSE)*'Available Energy and Dispatch'!$C139))))/F$83,0),2)</f>
        <v>0</v>
      </c>
      <c r="G113" s="523">
        <f>ROUND(IFERROR(('Available Energy and Dispatch'!R139/((IF(G$82="Solar",(SUMIFS('Dependable Capacity'!$F$64:$F$69,'Dependable Capacity'!$C$64:$C$69,$B$112)*'Available Energy and Dispatch'!$C139),HLOOKUP(G$82,'Dependable Capacity'!$I$58:$P$64,5,FALSE)*'Available Energy and Dispatch'!$C139))))/G$83,0),2)</f>
        <v>0</v>
      </c>
      <c r="H113" s="523">
        <f>ROUND(IFERROR(('Available Energy and Dispatch'!S139/((IF(H$82="Solar",(SUMIFS('Dependable Capacity'!$F$64:$F$69,'Dependable Capacity'!$C$64:$C$69,$B$112)*'Available Energy and Dispatch'!$C139),HLOOKUP(H$82,'Dependable Capacity'!$I$58:$P$64,5,FALSE)*'Available Energy and Dispatch'!$C139))))/H$83,0),2)</f>
        <v>0</v>
      </c>
      <c r="I113" s="524">
        <f>ROUND(IFERROR(('Available Energy and Dispatch'!T139/((IF(I$82="Solar",(SUMIFS('Dependable Capacity'!$F$64:$F$69,'Dependable Capacity'!$C$64:$C$69,$B$112)*'Available Energy and Dispatch'!$C139),HLOOKUP(I$82,'Dependable Capacity'!$I$58:$P$64,5,FALSE)*'Available Energy and Dispatch'!$C139))))/I$83,0),2)</f>
        <v>0</v>
      </c>
      <c r="J113" s="106"/>
      <c r="K113" s="542">
        <f>IF(K$81="Hydro",VLOOKUP($C113,'Inflated Bid Prices After Tax'!$AL$247:$AS$347,2,FALSE),IF(K$81="Solar",VLOOKUP($C113,'Inflated Bid Prices After Tax'!$AL$247:$AS$347,3,FALSE),IF(K$81="Biomass",VLOOKUP($C113,'Inflated Bid Prices After Tax'!$AL$247:$AS$347,4,FALSE),IF(K$81="Biodiesel",VLOOKUP($C113,'Inflated Bid Prices After Tax'!$AL$247:$AS$347,5,FALSE),IF(K$81="LNG",VLOOKUP($C113,'Inflated Bid Prices After Tax'!$AL$247:$AS$347,6,FALSE),IF(K$81="Bunker",VLOOKUP($C113,'Inflated Bid Prices After Tax'!$AL$247:$AS$347,7,FALSE),IF(K$81="LFO Diesel",VLOOKUP($C113,'Inflated Bid Prices After Tax'!$AL$247:$AS$347,8,FALSE),0)))))))</f>
        <v>0</v>
      </c>
      <c r="L113" s="543">
        <f>IF(K$81="Hydro",VLOOKUP($C113,'Inflated Bid Prices After Tax'!$AL$352:$AS$452,2,FALSE),IF(K$81="Solar",VLOOKUP($C113,'Inflated Bid Prices After Tax'!$AL$352:$AS$452,3,FALSE),IF(K$81="Biomass",VLOOKUP($C113,'Inflated Bid Prices After Tax'!$AL$352:$AS$452,4,FALSE),IF(K$81="Biodiesel",VLOOKUP($C113,'Inflated Bid Prices After Tax'!$AL$352:$AS$452,5,FALSE),IF(K$81="LNG",VLOOKUP($C113,'Inflated Bid Prices After Tax'!$AL$352:$AS$452,6,FALSE),IF(K$81="Bunker",VLOOKUP($C113,'Inflated Bid Prices After Tax'!$AL$352:$AS$452,7,FALSE),IF(K$81="LFO Diesel",VLOOKUP($C113,'Inflated Bid Prices After Tax'!$AL$352:$AS$452,8,FALSE),0)))))))</f>
        <v>0</v>
      </c>
      <c r="M113" s="543">
        <f>IF($C113=0,0,IF(K$81="Hydro",HLOOKUP(K$81,'Inflated Bid Prices After Tax'!$B$455:$I$463,7,FALSE),IF(K$81="Solar",HLOOKUP(K$81,'Inflated Bid Prices After Tax'!$B$455:$I$463,7,FALSE),IF(K$81="Biomass",HLOOKUP(K$81,'Inflated Bid Prices After Tax'!$B$455:$I$463,7,FALSE),IF(K$81="Biodiesel",HLOOKUP(K$81,'Inflated Bid Prices After Tax'!$B$455:$I$463,7,FALSE),IF(K$81="LNG",HLOOKUP(K$81,'Inflated Bid Prices After Tax'!$B$455:$I$463,7,FALSE),IF(K$81="Bunker",HLOOKUP(K$81,'Inflated Bid Prices After Tax'!$B$455:$I$463,7,FALSE),IF(K$81="LFO Diesel",HLOOKUP(K$81,'Inflated Bid Prices After Tax'!$B$455:$I$463,7,FALSE),0))))))))</f>
        <v>0</v>
      </c>
      <c r="N113" s="543">
        <f>IF($C113=0,0,IF(K$81="Hydro",HLOOKUP(K$81,'Inflated Bid Prices After Tax'!$B$465:$I$471,5,FALSE),IF(K$81="Solar",HLOOKUP(K$81,'Inflated Bid Prices After Tax'!$B$465:$I$471,5,FALSE),IF(K$81="Biomass",HLOOKUP(K$81,'Inflated Bid Prices After Tax'!$B$465:$I$471,5,FALSE),IF(K$81="Biodiesel",HLOOKUP(K$81,'Inflated Bid Prices After Tax'!$B$465:$I$471,5,FALSE),IF(K$81="LNG",HLOOKUP(K$81,'Inflated Bid Prices After Tax'!$B$465:$I$471,5,FALSE),IF(K$81="Bunker",HLOOKUP(K$81,'Inflated Bid Prices After Tax'!$B$465:$I$471,5,FALSE),IF(K$81="LFO Diesel",HLOOKUP(K$81,'Inflated Bid Prices After Tax'!$B$465:$I$471,5,FALSE),0))))))))</f>
        <v>0</v>
      </c>
      <c r="O113" s="544">
        <f t="shared" ref="O113:O124" si="64">SUM(K113:N113)</f>
        <v>0</v>
      </c>
      <c r="P113" s="139"/>
      <c r="Q113" s="606">
        <f>IF(Q$81="Hydro",VLOOKUP($D113,'Inflated Bid Prices After Tax'!$AL$247:$AS$347,2,FALSE),IF(Q$81="Solar",VLOOKUP($D113,'Inflated Bid Prices After Tax'!$AL$247:$AS$347,3,FALSE),IF(Q$81="Biomass",VLOOKUP($D113,'Inflated Bid Prices After Tax'!$AL$247:$AS$347,4,FALSE),IF(Q$81="Biodiesel",VLOOKUP($D113,'Inflated Bid Prices After Tax'!$AL$247:$AS$347,5,FALSE),IF(Q$81="LNG",VLOOKUP($D113,'Inflated Bid Prices After Tax'!$AL$247:$AS$347,6,FALSE),IF(Q$81="Bunker",VLOOKUP($D113,'Inflated Bid Prices After Tax'!$AL$247:$AS$347,7,FALSE),IF(Q$81="LFO Diesel",VLOOKUP($D113,'Inflated Bid Prices After Tax'!$AL$247:$AS$347,8,FALSE),0)))))))</f>
        <v>0</v>
      </c>
      <c r="R113" s="607">
        <f>IF(Q$81="Hydro",VLOOKUP($D113,'Inflated Bid Prices After Tax'!$AL$352:$AS$452,2,FALSE),IF(Q$81="Solar",VLOOKUP($D113,'Inflated Bid Prices After Tax'!$AL$352:$AS$452,3,FALSE),IF(Q$81="Biomass",VLOOKUP($D113,'Inflated Bid Prices After Tax'!$AL$352:$AS$452,4,FALSE),IF(Q$81="Biodiesel",VLOOKUP($D113,'Inflated Bid Prices After Tax'!$AL$352:$AS$452,5,FALSE),IF(Q$81="LNG",VLOOKUP($D113,'Inflated Bid Prices After Tax'!$AL$352:$AS$452,6,FALSE),IF(Q$81="Bunker",VLOOKUP($D113,'Inflated Bid Prices After Tax'!$AL$352:$AS$452,7,FALSE),IF(Q$81="LFO Diesel",VLOOKUP($D113,'Inflated Bid Prices After Tax'!$AL$352:$AS$452,8,FALSE),0)))))))</f>
        <v>0</v>
      </c>
      <c r="S113" s="607">
        <f>IF($D113=0,0,IF(Q$81="Hydro",HLOOKUP(Q$81,'Inflated Bid Prices After Tax'!$B$455:$I$463,7,FALSE),IF(Q$81="Solar",HLOOKUP(Q$81,'Inflated Bid Prices After Tax'!$B$455:$I$463,7,FALSE),IF(Q$81="Biomass",HLOOKUP(Q$81,'Inflated Bid Prices After Tax'!$B$455:$I$463,7,FALSE),IF(Q$81="Biodiesel",HLOOKUP(Q$81,'Inflated Bid Prices After Tax'!$B$455:$I$463,7,FALSE),IF(Q$81="LNG",HLOOKUP(Q$81,'Inflated Bid Prices After Tax'!$B$455:$I$463,7,FALSE),IF(Q$81="Bunker",HLOOKUP(Q$81,'Inflated Bid Prices After Tax'!$B$455:$I$463,7,FALSE),IF(Q$81="LFO Diesel",HLOOKUP(Q$81,'Inflated Bid Prices After Tax'!$B$455:$I$463,7,FALSE),0))))))))</f>
        <v>0</v>
      </c>
      <c r="T113" s="607">
        <f>IF($D113=0,0,IF(Q$81="Hydro",HLOOKUP(Q$81,'Inflated Bid Prices After Tax'!$B$465:$I$471,5,FALSE),IF(Q$81="Solar",HLOOKUP(Q$81,'Inflated Bid Prices After Tax'!$B$465:$I$471,5,FALSE),IF(Q$81="Biomass",HLOOKUP(Q$81,'Inflated Bid Prices After Tax'!$B$465:$I$471,5,FALSE),IF(Q$81="Biodiesel",HLOOKUP(Q$81,'Inflated Bid Prices After Tax'!$B$465:$I$471,5,FALSE),IF(Q$81="LNG",HLOOKUP(Q$81,'Inflated Bid Prices After Tax'!$B$465:$I$471,5,FALSE),IF(Q$81="Bunker",HLOOKUP(Q$81,'Inflated Bid Prices After Tax'!$B$465:$I$471,5,FALSE),IF(Q$81="LFO Diesel",HLOOKUP(Q$81,'Inflated Bid Prices After Tax'!$B$465:$I$471,5,FALSE),0))))))))</f>
        <v>0</v>
      </c>
      <c r="U113" s="608">
        <f t="shared" ref="U113:U124" si="65">SUM(Q113:T113)</f>
        <v>0</v>
      </c>
      <c r="V113" s="139"/>
      <c r="W113" s="566">
        <f>IF(W$81="Hydro",VLOOKUP($E113,'Inflated Bid Prices After Tax'!$AL$247:$AS$347,2,FALSE),IF(W$81="Solar",VLOOKUP($E113,'Inflated Bid Prices After Tax'!$AL$247:$AS$347,3,FALSE),IF(W$81="Biomass",VLOOKUP($E113,'Inflated Bid Prices After Tax'!$AL$247:$AS$347,4,FALSE),IF(W$81="Biodiesel",VLOOKUP($E113,'Inflated Bid Prices After Tax'!$AL$247:$AS$347,5,FALSE),IF(W$81="LNG",VLOOKUP($E113,'Inflated Bid Prices After Tax'!$AL$247:$AS$347,6,FALSE),IF(W$81="Bunker",VLOOKUP($E113,'Inflated Bid Prices After Tax'!$AL$247:$AS$347,7,FALSE),IF(W$81="LFO Diesel",VLOOKUP($E113,'Inflated Bid Prices After Tax'!$AL$247:$AS$347,8,FALSE),0)))))))</f>
        <v>0</v>
      </c>
      <c r="X113" s="567">
        <f>IF(W$81="Hydro",VLOOKUP($E113,'Inflated Bid Prices After Tax'!$AL$352:$AS$452,2,FALSE),IF(W$81="Solar",VLOOKUP($E113,'Inflated Bid Prices After Tax'!$AL$352:$AS$452,3,FALSE),IF(W$81="Biomass",VLOOKUP($E113,'Inflated Bid Prices After Tax'!$AL$352:$AS$452,4,FALSE),IF(W$81="Biodiesel",VLOOKUP($E113,'Inflated Bid Prices After Tax'!$AL$352:$AS$452,5,FALSE),IF(W$81="LNG",VLOOKUP($E113,'Inflated Bid Prices After Tax'!$AL$352:$AS$452,6,FALSE),IF(W$81="Bunker",VLOOKUP($E113,'Inflated Bid Prices After Tax'!$AL$352:$AS$452,7,FALSE),IF(W$81="LFO Diesel",VLOOKUP($E113,'Inflated Bid Prices After Tax'!$AL$352:$AS$452,8,FALSE),0)))))))</f>
        <v>0</v>
      </c>
      <c r="Y113" s="567">
        <f>IF($E113=0,0,IF(W$81="Hydro",HLOOKUP(W$81,'Inflated Bid Prices After Tax'!$B$455:$I$463,7,FALSE),IF(W$81="Solar",HLOOKUP(W$81,'Inflated Bid Prices After Tax'!$B$455:$I$463,7,FALSE),IF(W$81="Biomass",HLOOKUP(W$81,'Inflated Bid Prices After Tax'!$B$455:$I$463,7,FALSE),IF(W$81="Biodiesel",HLOOKUP(W$81,'Inflated Bid Prices After Tax'!$B$455:$I$463,7,FALSE),IF(W$81="LNG",HLOOKUP(W$81,'Inflated Bid Prices After Tax'!$B$455:$I$463,7,FALSE),IF(W$81="Bunker",HLOOKUP(W$81,'Inflated Bid Prices After Tax'!$B$455:$I$463,7,FALSE),IF(W$81="LFO Diesel",HLOOKUP(W$81,'Inflated Bid Prices After Tax'!$B$455:$I$463,7,FALSE),0))))))))</f>
        <v>0</v>
      </c>
      <c r="Z113" s="567">
        <f>IF($E113=0,0,IF(W$81="Hydro",HLOOKUP(W$81,'Inflated Bid Prices After Tax'!$B$465:$I$471,5,FALSE),IF(W$81="Solar",HLOOKUP(W$81,'Inflated Bid Prices After Tax'!$B$465:$I$471,5,FALSE),IF(W$81="Biomass",HLOOKUP(W$81,'Inflated Bid Prices After Tax'!$B$465:$I$471,5,FALSE),IF(W$81="Biodiesel",HLOOKUP(W$81,'Inflated Bid Prices After Tax'!$B$465:$I$471,5,FALSE),IF(W$81="LNG",HLOOKUP(W$81,'Inflated Bid Prices After Tax'!$B$465:$I$471,5,FALSE),IF(W$81="Bunker",HLOOKUP(W$81,'Inflated Bid Prices After Tax'!$B$465:$I$471,5,FALSE),IF(W$81="LFO Diesel",HLOOKUP(W$81,'Inflated Bid Prices After Tax'!$B$465:$I$471,5,FALSE),0))))))))</f>
        <v>0</v>
      </c>
      <c r="AA113" s="568">
        <f t="shared" ref="AA113:AA124" si="66">SUM(W113:Z113)</f>
        <v>0</v>
      </c>
      <c r="AB113" s="139"/>
      <c r="AC113" s="642">
        <f>IF(AC$81="Hydro",VLOOKUP($F113,'Inflated Bid Prices After Tax'!$AL$247:$AS$347,2,FALSE),IF(AC$81="Solar",VLOOKUP($F113,'Inflated Bid Prices After Tax'!$AL$247:$AS$347,3,FALSE),IF(AC$81="Biomass",VLOOKUP($F113,'Inflated Bid Prices After Tax'!$AL$247:$AS$347,4,FALSE),IF(AC$81="Biodiesel",VLOOKUP($F113,'Inflated Bid Prices After Tax'!$AL$247:$AS$347,5,FALSE),IF(AC$81="LNG",VLOOKUP($F113,'Inflated Bid Prices After Tax'!$AL$247:$AS$347,6,FALSE),IF(AC$81="Bunker",VLOOKUP($F113,'Inflated Bid Prices After Tax'!$AL$247:$AS$347,7,FALSE),IF(AC$81="LFO Diesel",VLOOKUP($F113,'Inflated Bid Prices After Tax'!$AL$247:$AS$347,8,FALSE),0)))))))</f>
        <v>0</v>
      </c>
      <c r="AD113" s="643">
        <f>IF(AC$81="Hydro",VLOOKUP($F113,'Inflated Bid Prices After Tax'!$AL$352:$AS$452,2,FALSE),IF(AC$81="Solar",VLOOKUP($F113,'Inflated Bid Prices After Tax'!$AL$352:$AS$452,3,FALSE),IF(AC$81="Biomass",VLOOKUP($F113,'Inflated Bid Prices After Tax'!$AL$352:$AS$452,4,FALSE),IF(AC$81="Biodiesel",VLOOKUP($F113,'Inflated Bid Prices After Tax'!$AL$352:$AS$452,5,FALSE),IF(AC$81="LNG",VLOOKUP($F113,'Inflated Bid Prices After Tax'!$AL$352:$AS$452,6,FALSE),IF(AC$81="Bunker",VLOOKUP($F113,'Inflated Bid Prices After Tax'!$AL$352:$AS$452,7,FALSE),IF(AC$81="LFO Diesel",VLOOKUP($F113,'Inflated Bid Prices After Tax'!$AL$352:$AS$452,8,FALSE),0)))))))</f>
        <v>0</v>
      </c>
      <c r="AE113" s="643">
        <f>IF($F113=0,0,IF(AC$81="Hydro",HLOOKUP(AC$81,'Inflated Bid Prices After Tax'!$B$455:$I$463,7,FALSE),IF(AC$81="Solar",HLOOKUP(AC$81,'Inflated Bid Prices After Tax'!$B$455:$I$463,7,FALSE),IF(AC$81="Biomass",HLOOKUP(AC$81,'Inflated Bid Prices After Tax'!$B$455:$I$463,7,FALSE),IF(AC$81="Biodiesel",HLOOKUP(AC$81,'Inflated Bid Prices After Tax'!$B$455:$I$463,7,FALSE),IF(AC$81="LNG",HLOOKUP(AC$81,'Inflated Bid Prices After Tax'!$B$455:$I$463,7,FALSE),IF(AC$81="Bunker",HLOOKUP(AC$81,'Inflated Bid Prices After Tax'!$B$455:$I$463,7,FALSE),IF(AC$81="LFO Diesel",HLOOKUP(AC$81,'Inflated Bid Prices After Tax'!$B$455:$I$463,7,FALSE),0))))))))</f>
        <v>0</v>
      </c>
      <c r="AF113" s="643">
        <f>IF($F113=0,0,IF(AC$81="Hydro",HLOOKUP(AC$81,'Inflated Bid Prices After Tax'!$B$465:$I$471,5,FALSE),IF(AC$81="Solar",HLOOKUP(AC$81,'Inflated Bid Prices After Tax'!$B$465:$I$471,5,FALSE),IF(AC$81="Biomass",HLOOKUP(AC$81,'Inflated Bid Prices After Tax'!$B$465:$I$471,5,FALSE),IF(AC$81="Biodiesel",HLOOKUP(AC$81,'Inflated Bid Prices After Tax'!$B$465:$I$471,5,FALSE),IF(AC$81="LNG",HLOOKUP(AC$81,'Inflated Bid Prices After Tax'!$B$465:$I$471,5,FALSE),IF(AC$81="Bunker",HLOOKUP(AC$81,'Inflated Bid Prices After Tax'!$B$465:$I$471,5,FALSE),IF(AC$81="LFO Diesel",HLOOKUP(AC$81,'Inflated Bid Prices After Tax'!$B$465:$I$471,5,FALSE),0))))))))</f>
        <v>0</v>
      </c>
      <c r="AG113" s="644">
        <f t="shared" ref="AG113:AG124" si="67">SUM(AC113:AF113)</f>
        <v>0</v>
      </c>
      <c r="AH113" s="139"/>
      <c r="AI113" s="590">
        <f>IF(AI$81="Hydro",VLOOKUP($G113,'Inflated Bid Prices After Tax'!$AL$247:$AS$347,2,FALSE),IF(AI$81="Solar",VLOOKUP($G113,'Inflated Bid Prices After Tax'!$AL$247:$AS$347,3,FALSE),IF(AI$81="Biomass",VLOOKUP($G113,'Inflated Bid Prices After Tax'!$AL$247:$AS$347,4,FALSE),IF(AI$81="Biodiesel",VLOOKUP($G113,'Inflated Bid Prices After Tax'!$AL$247:$AS$347,5,FALSE),IF(AI$81="LNG",VLOOKUP($G113,'Inflated Bid Prices After Tax'!$AL$247:$AS$347,6,FALSE),IF(AI$81="Bunker",VLOOKUP($G113,'Inflated Bid Prices After Tax'!$AL$247:$AS$347,7,FALSE),IF(AI$81="LFO Diesel",VLOOKUP($G113,'Inflated Bid Prices After Tax'!$AL$247:$AS$347,8,FALSE),0)))))))</f>
        <v>0</v>
      </c>
      <c r="AJ113" s="591">
        <f>IF(AI$81="Hydro",VLOOKUP($G113,'Inflated Bid Prices After Tax'!$AL$352:$AS$452,2,FALSE),IF(AI$81="Solar",VLOOKUP($G113,'Inflated Bid Prices After Tax'!$AL$352:$AS$452,3,FALSE),IF(AI$81="Biomass",VLOOKUP($G113,'Inflated Bid Prices After Tax'!$AL$352:$AS$452,4,FALSE),IF(AI$81="Biodiesel",VLOOKUP($G113,'Inflated Bid Prices After Tax'!$AL$352:$AS$452,5,FALSE),IF(AI$81="LNG",VLOOKUP($G113,'Inflated Bid Prices After Tax'!$AL$352:$AS$452,6,FALSE),IF(AI$81="Bunker",VLOOKUP($G113,'Inflated Bid Prices After Tax'!$AL$352:$AS$452,7,FALSE),IF(AI$81="LFO Diesel",VLOOKUP($G113,'Inflated Bid Prices After Tax'!$AL$352:$AS$452,8,FALSE),0)))))))</f>
        <v>0</v>
      </c>
      <c r="AK113" s="591">
        <f>IF($G113=0,0,IF(AI$81="Hydro",HLOOKUP(AI$81,'Inflated Bid Prices After Tax'!$B$455:$I$463,7,FALSE),IF(AI$81="Solar",HLOOKUP(AI$81,'Inflated Bid Prices After Tax'!$B$455:$I$463,7,FALSE),IF(AI$81="Biomass",HLOOKUP(AI$81,'Inflated Bid Prices After Tax'!$B$455:$I$463,7,FALSE),IF(AI$81="Biodiesel",HLOOKUP(AI$81,'Inflated Bid Prices After Tax'!$B$455:$I$463,7,FALSE),IF(AI$81="LNG",HLOOKUP(AI$81,'Inflated Bid Prices After Tax'!$B$455:$I$463,7,FALSE),IF(AI$81="Bunker",HLOOKUP(AI$81,'Inflated Bid Prices After Tax'!$B$455:$I$463,7,FALSE),IF(AI$81="LFO Diesel",HLOOKUP(AI$81,'Inflated Bid Prices After Tax'!$B$455:$I$463,7,FALSE),0))))))))</f>
        <v>0</v>
      </c>
      <c r="AL113" s="591">
        <f>IF($G113=0,0,IF(AI$81="Hydro",HLOOKUP(AI$81,'Inflated Bid Prices After Tax'!$B$465:$I$471,5,FALSE),IF(AI$81="Solar",HLOOKUP(AI$81,'Inflated Bid Prices After Tax'!$B$465:$I$471,5,FALSE),IF(AI$81="Biomass",HLOOKUP(AI$81,'Inflated Bid Prices After Tax'!$B$465:$I$471,5,FALSE),IF(AI$81="Biodiesel",HLOOKUP(AI$81,'Inflated Bid Prices After Tax'!$B$465:$I$471,5,FALSE),IF(AI$81="LNG",HLOOKUP(AI$81,'Inflated Bid Prices After Tax'!$B$465:$I$471,5,FALSE),IF(AI$81="Bunker",HLOOKUP(AI$81,'Inflated Bid Prices After Tax'!$B$465:$I$471,5,FALSE),IF(AI$81="LFO Diesel",HLOOKUP(AI$81,'Inflated Bid Prices After Tax'!$B$465:$I$471,5,FALSE),0))))))))</f>
        <v>0</v>
      </c>
      <c r="AM113" s="592">
        <f t="shared" ref="AM113:AM124" si="68">SUM(AI113:AL113)</f>
        <v>0</v>
      </c>
      <c r="AN113" s="139"/>
      <c r="AO113" s="598">
        <f>IF(AO$81="Hydro",VLOOKUP($H113,'Inflated Bid Prices After Tax'!$AL$247:$AS$347,2,FALSE),IF(AO$81="Solar",VLOOKUP($H113,'Inflated Bid Prices After Tax'!$AL$247:$AS$347,3,FALSE),IF(AO$81="Biomass",VLOOKUP($H113,'Inflated Bid Prices After Tax'!$AL$247:$AS$347,4,FALSE),IF(AO$81="Biodiesel",VLOOKUP($H113,'Inflated Bid Prices After Tax'!$AL$247:$AS$347,5,FALSE),IF(AO$81="LNG",VLOOKUP($H113,'Inflated Bid Prices After Tax'!$AL$247:$AS$347,6,FALSE),IF(AO$81="Bunker",VLOOKUP($H113,'Inflated Bid Prices After Tax'!$AL$247:$AS$347,7,FALSE),IF(AO$81="LFO Diesel",VLOOKUP($H113,'Inflated Bid Prices After Tax'!$AL$247:$AS$347,8,FALSE),0)))))))</f>
        <v>0</v>
      </c>
      <c r="AP113" s="309">
        <f>IF(AO$81="Hydro",VLOOKUP($H113,'Inflated Bid Prices After Tax'!$AL$352:$AS$452,2,FALSE),IF(AO$81="Solar",VLOOKUP($H113,'Inflated Bid Prices After Tax'!$AL$352:$AS$452,3,FALSE),IF(AO$81="Biomass",VLOOKUP($H113,'Inflated Bid Prices After Tax'!$AL$352:$AS$452,4,FALSE),IF(AO$81="Biodiesel",VLOOKUP($H113,'Inflated Bid Prices After Tax'!$AL$352:$AS$452,5,FALSE),IF(AO$81="LNG",VLOOKUP($H113,'Inflated Bid Prices After Tax'!$AL$352:$AS$452,6,FALSE),IF(AO$81="Bunker",VLOOKUP($H113,'Inflated Bid Prices After Tax'!$AL$352:$AS$452,7,FALSE),IF(AO$81="LFO Diesel",VLOOKUP($H113,'Inflated Bid Prices After Tax'!$AL$352:$AS$452,8,FALSE),0)))))))</f>
        <v>0</v>
      </c>
      <c r="AQ113" s="309">
        <f>IF($H113=0,0,IF(AO$81="Hydro",HLOOKUP(AO$81,'Inflated Bid Prices After Tax'!$B$455:$I$463,7,FALSE),IF(AO$81="Solar",HLOOKUP(AO$81,'Inflated Bid Prices After Tax'!$B$455:$I$463,7,FALSE),IF(AO$81="Biomass",HLOOKUP(AO$81,'Inflated Bid Prices After Tax'!$B$455:$I$463,7,FALSE),IF(AO$81="Biodiesel",HLOOKUP(AO$81,'Inflated Bid Prices After Tax'!$B$455:$I$463,7,FALSE),IF(AO$81="LNG",HLOOKUP(AO$81,'Inflated Bid Prices After Tax'!$B$455:$I$463,7,FALSE),IF(AO$81="Bunker",HLOOKUP(AO$81,'Inflated Bid Prices After Tax'!$B$455:$I$463,7,FALSE),IF(AO$81="LFO Diesel",HLOOKUP(AO$81,'Inflated Bid Prices After Tax'!$B$455:$I$463,7,FALSE),0))))))))</f>
        <v>0</v>
      </c>
      <c r="AR113" s="309">
        <f>IF($H113=0,0,IF(AO$81="Hydro",HLOOKUP(AO$81,'Inflated Bid Prices After Tax'!$B$465:$I$471,5,FALSE),IF(AO$81="Solar",HLOOKUP(AO$81,'Inflated Bid Prices After Tax'!$B$465:$I$471,5,FALSE),IF(AO$81="Biomass",HLOOKUP(AO$81,'Inflated Bid Prices After Tax'!$B$465:$I$471,5,FALSE),IF(AO$81="Biodiesel",HLOOKUP(AO$81,'Inflated Bid Prices After Tax'!$B$465:$I$471,5,FALSE),IF(AO$81="LNG",HLOOKUP(AO$81,'Inflated Bid Prices After Tax'!$B$465:$I$471,5,FALSE),IF(AO$81="Bunker",HLOOKUP(AO$81,'Inflated Bid Prices After Tax'!$B$465:$I$471,5,FALSE),IF(AO$81="LFO Diesel",HLOOKUP(AO$81,'Inflated Bid Prices After Tax'!$B$465:$I$471,5,FALSE),0))))))))</f>
        <v>0</v>
      </c>
      <c r="AS113" s="298">
        <f t="shared" ref="AS113:AS124" si="69">SUM(AO113:AR113)</f>
        <v>0</v>
      </c>
      <c r="AT113" s="139"/>
      <c r="AU113" s="606">
        <f>IF(AU$81="Hydro",VLOOKUP($I113,'Inflated Bid Prices After Tax'!$AL$247:$AS$347,2,FALSE),IF(AU$81="Solar",VLOOKUP($I113,'Inflated Bid Prices After Tax'!$AL$247:$AS$347,3,FALSE),IF(AU$81="Biomass",VLOOKUP($I113,'Inflated Bid Prices After Tax'!$AL$247:$AS$347,4,FALSE),IF(AU$81="Biodiesel",VLOOKUP($I113,'Inflated Bid Prices After Tax'!$AL$247:$AS$347,5,FALSE),IF(AU$81="LNG",VLOOKUP($I113,'Inflated Bid Prices After Tax'!$AL$247:$AS$347,6,FALSE),IF(AU$81="Bunker",VLOOKUP($I113,'Inflated Bid Prices After Tax'!$AL$247:$AS$347,7,FALSE),IF(AU$81="LFO Diesel",VLOOKUP($I113,'Inflated Bid Prices After Tax'!$AL$247:$AS$347,8,FALSE),0)))))))</f>
        <v>0</v>
      </c>
      <c r="AV113" s="607">
        <f>IF(AU$81="Hydro",VLOOKUP($I113,'Inflated Bid Prices After Tax'!$AL$352:$AS$452,2,FALSE),IF(AU$81="Solar",VLOOKUP($I113,'Inflated Bid Prices After Tax'!$AL$352:$AS$452,3,FALSE),IF(AU$81="Biomass",VLOOKUP($I113,'Inflated Bid Prices After Tax'!$AL$352:$AS$452,4,FALSE),IF(AU$81="Biodiesel",VLOOKUP($I113,'Inflated Bid Prices After Tax'!$AL$352:$AS$452,5,FALSE),IF(AU$81="LNG",VLOOKUP($I113,'Inflated Bid Prices After Tax'!$AL$352:$AS$452,6,FALSE),IF(AU$81="Bunker",VLOOKUP($I113,'Inflated Bid Prices After Tax'!$AL$352:$AS$452,7,FALSE),IF(AU$81="LFO Diesel",VLOOKUP($I113,'Inflated Bid Prices After Tax'!$AL$352:$AS$452,8,FALSE),0)))))))</f>
        <v>0</v>
      </c>
      <c r="AW113" s="607">
        <f>IF($I113=0,0,IF(AU$81="Hydro",HLOOKUP(AU$81,'Inflated Bid Prices After Tax'!$B$455:$I$463,7,FALSE),IF(AU$81="Solar",HLOOKUP(AU$81,'Inflated Bid Prices After Tax'!$B$455:$I$463,7,FALSE),IF(AU$81="Biomass",HLOOKUP(AU$81,'Inflated Bid Prices After Tax'!$B$455:$I$463,7,FALSE),IF(AU$81="Biodiesel",HLOOKUP(AU$81,'Inflated Bid Prices After Tax'!$B$455:$I$463,7,FALSE),IF(AU$81="LNG",HLOOKUP(AU$81,'Inflated Bid Prices After Tax'!$B$455:$I$463,7,FALSE),IF(AU$81="Bunker",HLOOKUP(AU$81,'Inflated Bid Prices After Tax'!$B$455:$I$463,7,FALSE),IF(AU$81="LFO Diesel",HLOOKUP(AU$81,'Inflated Bid Prices After Tax'!$B$455:$I$463,4,FALSE),0))))))))</f>
        <v>0</v>
      </c>
      <c r="AX113" s="607">
        <f>IF($I113=0,0,IF(AU$81="Hydro",HLOOKUP(AU$81,'Inflated Bid Prices After Tax'!$B$465:$I$471,5,FALSE),IF(AU$81="Solar",HLOOKUP(AU$81,'Inflated Bid Prices After Tax'!$B$465:$I$471,5,FALSE),IF(AU$81="Biomass",HLOOKUP(AU$81,'Inflated Bid Prices After Tax'!$B$465:$I$471,5,FALSE),IF(AU$81="Biodiesel",HLOOKUP(AU$81,'Inflated Bid Prices After Tax'!$B$465:$I$471,5,FALSE),IF(AU$81="LNG",HLOOKUP(AU$81,'Inflated Bid Prices After Tax'!$B$465:$I$471,5,FALSE),IF(AU$81="Bunker",HLOOKUP(AU$81,'Inflated Bid Prices After Tax'!$B$465:$I$471,5,FALSE),IF(AU$81="LFO Diesel",HLOOKUP(AU$81,'Inflated Bid Prices After Tax'!$B$465:$I$471,5,FALSE),0))))))))</f>
        <v>0</v>
      </c>
      <c r="AY113" s="608">
        <f t="shared" ref="AY113:AY124" si="70">SUM(AU113:AX113)</f>
        <v>0</v>
      </c>
      <c r="AZ113" s="139"/>
      <c r="BA113" s="106"/>
      <c r="BB113" s="648" t="s">
        <v>38</v>
      </c>
      <c r="BC113" s="658">
        <f>IF(C113=0,O113,O113*'Available Energy and Dispatch'!N139*1000)</f>
        <v>0</v>
      </c>
      <c r="BD113" s="658">
        <f>IF(D113=0,U113,U113*'Available Energy and Dispatch'!O139*1000)</f>
        <v>0</v>
      </c>
      <c r="BE113" s="658">
        <f>IF(E113=0,AA113,AA113*'Available Energy and Dispatch'!P139*1000)</f>
        <v>0</v>
      </c>
      <c r="BF113" s="658">
        <f>IF(F113=0,AG113,AG113*'Available Energy and Dispatch'!Q139*1000)</f>
        <v>0</v>
      </c>
      <c r="BG113" s="658">
        <f>IF(G113=0,AM113,AM113*'Available Energy and Dispatch'!R139*1000)</f>
        <v>0</v>
      </c>
      <c r="BH113" s="658">
        <f>IF(H113=0,AS113,AS113*'Available Energy and Dispatch'!S139*1000)</f>
        <v>0</v>
      </c>
      <c r="BI113" s="658">
        <f>IF(I113=0,AY113,AY113*'Available Energy and Dispatch'!T139*1000)</f>
        <v>0</v>
      </c>
      <c r="BJ113" s="664">
        <f t="shared" ref="BJ113:BJ124" si="71">SUM(BC113:BI113)</f>
        <v>0</v>
      </c>
      <c r="BK113" s="655"/>
    </row>
    <row r="114" spans="2:63" x14ac:dyDescent="0.25">
      <c r="B114" s="530" t="s">
        <v>39</v>
      </c>
      <c r="C114" s="523">
        <f>ROUND(IFERROR(('Available Energy and Dispatch'!N140/((IF(C$82="Solar",(SUMIFS('Dependable Capacity'!$F$64:$F$69,'Dependable Capacity'!$C$64:$C$69,$B$112)*'Available Energy and Dispatch'!$C140),HLOOKUP(C$82,'Dependable Capacity'!$I$58:$P$64,5,FALSE)*'Available Energy and Dispatch'!$C140))))/C$83,0),2)</f>
        <v>0</v>
      </c>
      <c r="D114" s="523">
        <f>ROUND(IFERROR(('Available Energy and Dispatch'!O140/((IF(D$82="Solar",(SUMIFS('Dependable Capacity'!$F$64:$F$69,'Dependable Capacity'!$C$64:$C$69,$B$112)*'Available Energy and Dispatch'!$C140),HLOOKUP(D$82,'Dependable Capacity'!$I$58:$P$64,5,FALSE)*'Available Energy and Dispatch'!$C140))))/D$83,0),2)</f>
        <v>0</v>
      </c>
      <c r="E114" s="523">
        <f>ROUND(IFERROR(('Available Energy and Dispatch'!P140/((IF(E$82="Solar",(SUMIFS('Dependable Capacity'!$F$64:$F$69,'Dependable Capacity'!$C$64:$C$69,$B$112)*'Available Energy and Dispatch'!$C140),HLOOKUP(E$82,'Dependable Capacity'!$I$58:$P$64,5,FALSE)*'Available Energy and Dispatch'!$C140))))/E$83,0),2)</f>
        <v>0</v>
      </c>
      <c r="F114" s="523">
        <f>ROUND(IFERROR(('Available Energy and Dispatch'!Q140/((IF(F$82="Solar",(SUMIFS('Dependable Capacity'!$F$64:$F$69,'Dependable Capacity'!$C$64:$C$69,$B$112)*'Available Energy and Dispatch'!$C140),HLOOKUP(F$82,'Dependable Capacity'!$I$58:$P$64,5,FALSE)*'Available Energy and Dispatch'!$C140))))/F$83,0),2)</f>
        <v>0</v>
      </c>
      <c r="G114" s="523">
        <f>ROUND(IFERROR(('Available Energy and Dispatch'!R140/((IF(G$82="Solar",(SUMIFS('Dependable Capacity'!$F$64:$F$69,'Dependable Capacity'!$C$64:$C$69,$B$112)*'Available Energy and Dispatch'!$C140),HLOOKUP(G$82,'Dependable Capacity'!$I$58:$P$64,5,FALSE)*'Available Energy and Dispatch'!$C140))))/G$83,0),2)</f>
        <v>0</v>
      </c>
      <c r="H114" s="523">
        <f>ROUND(IFERROR(('Available Energy and Dispatch'!S140/((IF(H$82="Solar",(SUMIFS('Dependable Capacity'!$F$64:$F$69,'Dependable Capacity'!$C$64:$C$69,$B$112)*'Available Energy and Dispatch'!$C140),HLOOKUP(H$82,'Dependable Capacity'!$I$58:$P$64,5,FALSE)*'Available Energy and Dispatch'!$C140))))/H$83,0),2)</f>
        <v>0</v>
      </c>
      <c r="I114" s="524">
        <f>ROUND(IFERROR(('Available Energy and Dispatch'!T140/((IF(I$82="Solar",(SUMIFS('Dependable Capacity'!$F$64:$F$69,'Dependable Capacity'!$C$64:$C$69,$B$112)*'Available Energy and Dispatch'!$C140),HLOOKUP(I$82,'Dependable Capacity'!$I$58:$P$64,5,FALSE)*'Available Energy and Dispatch'!$C140))))/I$83,0),2)</f>
        <v>0</v>
      </c>
      <c r="J114" s="106"/>
      <c r="K114" s="542">
        <f>IF(K$81="Hydro",VLOOKUP($C114,'Inflated Bid Prices After Tax'!$AL$247:$AS$347,2,FALSE),IF(K$81="Solar",VLOOKUP($C114,'Inflated Bid Prices After Tax'!$AL$247:$AS$347,3,FALSE),IF(K$81="Biomass",VLOOKUP($C114,'Inflated Bid Prices After Tax'!$AL$247:$AS$347,4,FALSE),IF(K$81="Biodiesel",VLOOKUP($C114,'Inflated Bid Prices After Tax'!$AL$247:$AS$347,5,FALSE),IF(K$81="LNG",VLOOKUP($C114,'Inflated Bid Prices After Tax'!$AL$247:$AS$347,6,FALSE),IF(K$81="Bunker",VLOOKUP($C114,'Inflated Bid Prices After Tax'!$AL$247:$AS$347,7,FALSE),IF(K$81="LFO Diesel",VLOOKUP($C114,'Inflated Bid Prices After Tax'!$AL$247:$AS$347,8,FALSE),0)))))))</f>
        <v>0</v>
      </c>
      <c r="L114" s="543">
        <f>IF(K$81="Hydro",VLOOKUP($C114,'Inflated Bid Prices After Tax'!$AL$352:$AS$452,2,FALSE),IF(K$81="Solar",VLOOKUP($C114,'Inflated Bid Prices After Tax'!$AL$352:$AS$452,3,FALSE),IF(K$81="Biomass",VLOOKUP($C114,'Inflated Bid Prices After Tax'!$AL$352:$AS$452,4,FALSE),IF(K$81="Biodiesel",VLOOKUP($C114,'Inflated Bid Prices After Tax'!$AL$352:$AS$452,5,FALSE),IF(K$81="LNG",VLOOKUP($C114,'Inflated Bid Prices After Tax'!$AL$352:$AS$452,6,FALSE),IF(K$81="Bunker",VLOOKUP($C114,'Inflated Bid Prices After Tax'!$AL$352:$AS$452,7,FALSE),IF(K$81="LFO Diesel",VLOOKUP($C114,'Inflated Bid Prices After Tax'!$AL$352:$AS$452,8,FALSE),0)))))))</f>
        <v>0</v>
      </c>
      <c r="M114" s="543">
        <f>IF($C114=0,0,IF(K$81="Hydro",HLOOKUP(K$81,'Inflated Bid Prices After Tax'!$B$455:$I$463,7,FALSE),IF(K$81="Solar",HLOOKUP(K$81,'Inflated Bid Prices After Tax'!$B$455:$I$463,7,FALSE),IF(K$81="Biomass",HLOOKUP(K$81,'Inflated Bid Prices After Tax'!$B$455:$I$463,7,FALSE),IF(K$81="Biodiesel",HLOOKUP(K$81,'Inflated Bid Prices After Tax'!$B$455:$I$463,7,FALSE),IF(K$81="LNG",HLOOKUP(K$81,'Inflated Bid Prices After Tax'!$B$455:$I$463,7,FALSE),IF(K$81="Bunker",HLOOKUP(K$81,'Inflated Bid Prices After Tax'!$B$455:$I$463,7,FALSE),IF(K$81="LFO Diesel",HLOOKUP(K$81,'Inflated Bid Prices After Tax'!$B$455:$I$463,7,FALSE),0))))))))</f>
        <v>0</v>
      </c>
      <c r="N114" s="543">
        <f>IF($C114=0,0,IF(K$81="Hydro",HLOOKUP(K$81,'Inflated Bid Prices After Tax'!$B$465:$I$471,5,FALSE),IF(K$81="Solar",HLOOKUP(K$81,'Inflated Bid Prices After Tax'!$B$465:$I$471,5,FALSE),IF(K$81="Biomass",HLOOKUP(K$81,'Inflated Bid Prices After Tax'!$B$465:$I$471,5,FALSE),IF(K$81="Biodiesel",HLOOKUP(K$81,'Inflated Bid Prices After Tax'!$B$465:$I$471,5,FALSE),IF(K$81="LNG",HLOOKUP(K$81,'Inflated Bid Prices After Tax'!$B$465:$I$471,5,FALSE),IF(K$81="Bunker",HLOOKUP(K$81,'Inflated Bid Prices After Tax'!$B$465:$I$471,5,FALSE),IF(K$81="LFO Diesel",HLOOKUP(K$81,'Inflated Bid Prices After Tax'!$B$465:$I$471,5,FALSE),0))))))))</f>
        <v>0</v>
      </c>
      <c r="O114" s="544">
        <f t="shared" si="64"/>
        <v>0</v>
      </c>
      <c r="P114" s="139"/>
      <c r="Q114" s="606">
        <f>IF(Q$81="Hydro",VLOOKUP($D114,'Inflated Bid Prices After Tax'!$AL$247:$AS$347,2,FALSE),IF(Q$81="Solar",VLOOKUP($D114,'Inflated Bid Prices After Tax'!$AL$247:$AS$347,3,FALSE),IF(Q$81="Biomass",VLOOKUP($D114,'Inflated Bid Prices After Tax'!$AL$247:$AS$347,4,FALSE),IF(Q$81="Biodiesel",VLOOKUP($D114,'Inflated Bid Prices After Tax'!$AL$247:$AS$347,5,FALSE),IF(Q$81="LNG",VLOOKUP($D114,'Inflated Bid Prices After Tax'!$AL$247:$AS$347,6,FALSE),IF(Q$81="Bunker",VLOOKUP($D114,'Inflated Bid Prices After Tax'!$AL$247:$AS$347,7,FALSE),IF(Q$81="LFO Diesel",VLOOKUP($D114,'Inflated Bid Prices After Tax'!$AL$247:$AS$347,8,FALSE),0)))))))</f>
        <v>0</v>
      </c>
      <c r="R114" s="607">
        <f>IF(Q$81="Hydro",VLOOKUP($D114,'Inflated Bid Prices After Tax'!$AL$352:$AS$452,2,FALSE),IF(Q$81="Solar",VLOOKUP($D114,'Inflated Bid Prices After Tax'!$AL$352:$AS$452,3,FALSE),IF(Q$81="Biomass",VLOOKUP($D114,'Inflated Bid Prices After Tax'!$AL$352:$AS$452,4,FALSE),IF(Q$81="Biodiesel",VLOOKUP($D114,'Inflated Bid Prices After Tax'!$AL$352:$AS$452,5,FALSE),IF(Q$81="LNG",VLOOKUP($D114,'Inflated Bid Prices After Tax'!$AL$352:$AS$452,6,FALSE),IF(Q$81="Bunker",VLOOKUP($D114,'Inflated Bid Prices After Tax'!$AL$352:$AS$452,7,FALSE),IF(Q$81="LFO Diesel",VLOOKUP($D114,'Inflated Bid Prices After Tax'!$AL$352:$AS$452,8,FALSE),0)))))))</f>
        <v>0</v>
      </c>
      <c r="S114" s="607">
        <f>IF($D114=0,0,IF(Q$81="Hydro",HLOOKUP(Q$81,'Inflated Bid Prices After Tax'!$B$455:$I$463,7,FALSE),IF(Q$81="Solar",HLOOKUP(Q$81,'Inflated Bid Prices After Tax'!$B$455:$I$463,7,FALSE),IF(Q$81="Biomass",HLOOKUP(Q$81,'Inflated Bid Prices After Tax'!$B$455:$I$463,7,FALSE),IF(Q$81="Biodiesel",HLOOKUP(Q$81,'Inflated Bid Prices After Tax'!$B$455:$I$463,7,FALSE),IF(Q$81="LNG",HLOOKUP(Q$81,'Inflated Bid Prices After Tax'!$B$455:$I$463,7,FALSE),IF(Q$81="Bunker",HLOOKUP(Q$81,'Inflated Bid Prices After Tax'!$B$455:$I$463,7,FALSE),IF(Q$81="LFO Diesel",HLOOKUP(Q$81,'Inflated Bid Prices After Tax'!$B$455:$I$463,7,FALSE),0))))))))</f>
        <v>0</v>
      </c>
      <c r="T114" s="607">
        <f>IF($D114=0,0,IF(Q$81="Hydro",HLOOKUP(Q$81,'Inflated Bid Prices After Tax'!$B$465:$I$471,5,FALSE),IF(Q$81="Solar",HLOOKUP(Q$81,'Inflated Bid Prices After Tax'!$B$465:$I$471,5,FALSE),IF(Q$81="Biomass",HLOOKUP(Q$81,'Inflated Bid Prices After Tax'!$B$465:$I$471,5,FALSE),IF(Q$81="Biodiesel",HLOOKUP(Q$81,'Inflated Bid Prices After Tax'!$B$465:$I$471,5,FALSE),IF(Q$81="LNG",HLOOKUP(Q$81,'Inflated Bid Prices After Tax'!$B$465:$I$471,5,FALSE),IF(Q$81="Bunker",HLOOKUP(Q$81,'Inflated Bid Prices After Tax'!$B$465:$I$471,5,FALSE),IF(Q$81="LFO Diesel",HLOOKUP(Q$81,'Inflated Bid Prices After Tax'!$B$465:$I$471,5,FALSE),0))))))))</f>
        <v>0</v>
      </c>
      <c r="U114" s="608">
        <f t="shared" si="65"/>
        <v>0</v>
      </c>
      <c r="V114" s="139"/>
      <c r="W114" s="566">
        <f>IF(W$81="Hydro",VLOOKUP($E114,'Inflated Bid Prices After Tax'!$AL$247:$AS$347,2,FALSE),IF(W$81="Solar",VLOOKUP($E114,'Inflated Bid Prices After Tax'!$AL$247:$AS$347,3,FALSE),IF(W$81="Biomass",VLOOKUP($E114,'Inflated Bid Prices After Tax'!$AL$247:$AS$347,4,FALSE),IF(W$81="Biodiesel",VLOOKUP($E114,'Inflated Bid Prices After Tax'!$AL$247:$AS$347,5,FALSE),IF(W$81="LNG",VLOOKUP($E114,'Inflated Bid Prices After Tax'!$AL$247:$AS$347,6,FALSE),IF(W$81="Bunker",VLOOKUP($E114,'Inflated Bid Prices After Tax'!$AL$247:$AS$347,7,FALSE),IF(W$81="LFO Diesel",VLOOKUP($E114,'Inflated Bid Prices After Tax'!$AL$247:$AS$347,8,FALSE),0)))))))</f>
        <v>0</v>
      </c>
      <c r="X114" s="567">
        <f>IF(W$81="Hydro",VLOOKUP($E114,'Inflated Bid Prices After Tax'!$AL$352:$AS$452,2,FALSE),IF(W$81="Solar",VLOOKUP($E114,'Inflated Bid Prices After Tax'!$AL$352:$AS$452,3,FALSE),IF(W$81="Biomass",VLOOKUP($E114,'Inflated Bid Prices After Tax'!$AL$352:$AS$452,4,FALSE),IF(W$81="Biodiesel",VLOOKUP($E114,'Inflated Bid Prices After Tax'!$AL$352:$AS$452,5,FALSE),IF(W$81="LNG",VLOOKUP($E114,'Inflated Bid Prices After Tax'!$AL$352:$AS$452,6,FALSE),IF(W$81="Bunker",VLOOKUP($E114,'Inflated Bid Prices After Tax'!$AL$352:$AS$452,7,FALSE),IF(W$81="LFO Diesel",VLOOKUP($E114,'Inflated Bid Prices After Tax'!$AL$352:$AS$452,8,FALSE),0)))))))</f>
        <v>0</v>
      </c>
      <c r="Y114" s="567">
        <f>IF($E114=0,0,IF(W$81="Hydro",HLOOKUP(W$81,'Inflated Bid Prices After Tax'!$B$455:$I$463,7,FALSE),IF(W$81="Solar",HLOOKUP(W$81,'Inflated Bid Prices After Tax'!$B$455:$I$463,7,FALSE),IF(W$81="Biomass",HLOOKUP(W$81,'Inflated Bid Prices After Tax'!$B$455:$I$463,7,FALSE),IF(W$81="Biodiesel",HLOOKUP(W$81,'Inflated Bid Prices After Tax'!$B$455:$I$463,7,FALSE),IF(W$81="LNG",HLOOKUP(W$81,'Inflated Bid Prices After Tax'!$B$455:$I$463,7,FALSE),IF(W$81="Bunker",HLOOKUP(W$81,'Inflated Bid Prices After Tax'!$B$455:$I$463,7,FALSE),IF(W$81="LFO Diesel",HLOOKUP(W$81,'Inflated Bid Prices After Tax'!$B$455:$I$463,7,FALSE),0))))))))</f>
        <v>0</v>
      </c>
      <c r="Z114" s="567">
        <f>IF($E114=0,0,IF(W$81="Hydro",HLOOKUP(W$81,'Inflated Bid Prices After Tax'!$B$465:$I$471,5,FALSE),IF(W$81="Solar",HLOOKUP(W$81,'Inflated Bid Prices After Tax'!$B$465:$I$471,5,FALSE),IF(W$81="Biomass",HLOOKUP(W$81,'Inflated Bid Prices After Tax'!$B$465:$I$471,5,FALSE),IF(W$81="Biodiesel",HLOOKUP(W$81,'Inflated Bid Prices After Tax'!$B$465:$I$471,5,FALSE),IF(W$81="LNG",HLOOKUP(W$81,'Inflated Bid Prices After Tax'!$B$465:$I$471,5,FALSE),IF(W$81="Bunker",HLOOKUP(W$81,'Inflated Bid Prices After Tax'!$B$465:$I$471,5,FALSE),IF(W$81="LFO Diesel",HLOOKUP(W$81,'Inflated Bid Prices After Tax'!$B$465:$I$471,5,FALSE),0))))))))</f>
        <v>0</v>
      </c>
      <c r="AA114" s="568">
        <f t="shared" si="66"/>
        <v>0</v>
      </c>
      <c r="AB114" s="139"/>
      <c r="AC114" s="642">
        <f>IF(AC$81="Hydro",VLOOKUP($F114,'Inflated Bid Prices After Tax'!$AL$247:$AS$347,2,FALSE),IF(AC$81="Solar",VLOOKUP($F114,'Inflated Bid Prices After Tax'!$AL$247:$AS$347,3,FALSE),IF(AC$81="Biomass",VLOOKUP($F114,'Inflated Bid Prices After Tax'!$AL$247:$AS$347,4,FALSE),IF(AC$81="Biodiesel",VLOOKUP($F114,'Inflated Bid Prices After Tax'!$AL$247:$AS$347,5,FALSE),IF(AC$81="LNG",VLOOKUP($F114,'Inflated Bid Prices After Tax'!$AL$247:$AS$347,6,FALSE),IF(AC$81="Bunker",VLOOKUP($F114,'Inflated Bid Prices After Tax'!$AL$247:$AS$347,7,FALSE),IF(AC$81="LFO Diesel",VLOOKUP($F114,'Inflated Bid Prices After Tax'!$AL$247:$AS$347,8,FALSE),0)))))))</f>
        <v>0</v>
      </c>
      <c r="AD114" s="643">
        <f>IF(AC$81="Hydro",VLOOKUP($F114,'Inflated Bid Prices After Tax'!$AL$352:$AS$452,2,FALSE),IF(AC$81="Solar",VLOOKUP($F114,'Inflated Bid Prices After Tax'!$AL$352:$AS$452,3,FALSE),IF(AC$81="Biomass",VLOOKUP($F114,'Inflated Bid Prices After Tax'!$AL$352:$AS$452,4,FALSE),IF(AC$81="Biodiesel",VLOOKUP($F114,'Inflated Bid Prices After Tax'!$AL$352:$AS$452,5,FALSE),IF(AC$81="LNG",VLOOKUP($F114,'Inflated Bid Prices After Tax'!$AL$352:$AS$452,6,FALSE),IF(AC$81="Bunker",VLOOKUP($F114,'Inflated Bid Prices After Tax'!$AL$352:$AS$452,7,FALSE),IF(AC$81="LFO Diesel",VLOOKUP($F114,'Inflated Bid Prices After Tax'!$AL$352:$AS$452,8,FALSE),0)))))))</f>
        <v>0</v>
      </c>
      <c r="AE114" s="643">
        <f>IF($F114=0,0,IF(AC$81="Hydro",HLOOKUP(AC$81,'Inflated Bid Prices After Tax'!$B$455:$I$463,7,FALSE),IF(AC$81="Solar",HLOOKUP(AC$81,'Inflated Bid Prices After Tax'!$B$455:$I$463,7,FALSE),IF(AC$81="Biomass",HLOOKUP(AC$81,'Inflated Bid Prices After Tax'!$B$455:$I$463,7,FALSE),IF(AC$81="Biodiesel",HLOOKUP(AC$81,'Inflated Bid Prices After Tax'!$B$455:$I$463,7,FALSE),IF(AC$81="LNG",HLOOKUP(AC$81,'Inflated Bid Prices After Tax'!$B$455:$I$463,7,FALSE),IF(AC$81="Bunker",HLOOKUP(AC$81,'Inflated Bid Prices After Tax'!$B$455:$I$463,7,FALSE),IF(AC$81="LFO Diesel",HLOOKUP(AC$81,'Inflated Bid Prices After Tax'!$B$455:$I$463,7,FALSE),0))))))))</f>
        <v>0</v>
      </c>
      <c r="AF114" s="643">
        <f>IF($F114=0,0,IF(AC$81="Hydro",HLOOKUP(AC$81,'Inflated Bid Prices After Tax'!$B$465:$I$471,5,FALSE),IF(AC$81="Solar",HLOOKUP(AC$81,'Inflated Bid Prices After Tax'!$B$465:$I$471,5,FALSE),IF(AC$81="Biomass",HLOOKUP(AC$81,'Inflated Bid Prices After Tax'!$B$465:$I$471,5,FALSE),IF(AC$81="Biodiesel",HLOOKUP(AC$81,'Inflated Bid Prices After Tax'!$B$465:$I$471,5,FALSE),IF(AC$81="LNG",HLOOKUP(AC$81,'Inflated Bid Prices After Tax'!$B$465:$I$471,5,FALSE),IF(AC$81="Bunker",HLOOKUP(AC$81,'Inflated Bid Prices After Tax'!$B$465:$I$471,5,FALSE),IF(AC$81="LFO Diesel",HLOOKUP(AC$81,'Inflated Bid Prices After Tax'!$B$465:$I$471,5,FALSE),0))))))))</f>
        <v>0</v>
      </c>
      <c r="AG114" s="644">
        <f t="shared" si="67"/>
        <v>0</v>
      </c>
      <c r="AH114" s="139"/>
      <c r="AI114" s="590">
        <f>IF(AI$81="Hydro",VLOOKUP($G114,'Inflated Bid Prices After Tax'!$AL$247:$AS$347,2,FALSE),IF(AI$81="Solar",VLOOKUP($G114,'Inflated Bid Prices After Tax'!$AL$247:$AS$347,3,FALSE),IF(AI$81="Biomass",VLOOKUP($G114,'Inflated Bid Prices After Tax'!$AL$247:$AS$347,4,FALSE),IF(AI$81="Biodiesel",VLOOKUP($G114,'Inflated Bid Prices After Tax'!$AL$247:$AS$347,5,FALSE),IF(AI$81="LNG",VLOOKUP($G114,'Inflated Bid Prices After Tax'!$AL$247:$AS$347,6,FALSE),IF(AI$81="Bunker",VLOOKUP($G114,'Inflated Bid Prices After Tax'!$AL$247:$AS$347,7,FALSE),IF(AI$81="LFO Diesel",VLOOKUP($G114,'Inflated Bid Prices After Tax'!$AL$247:$AS$347,8,FALSE),0)))))))</f>
        <v>0</v>
      </c>
      <c r="AJ114" s="591">
        <f>IF(AI$81="Hydro",VLOOKUP($G114,'Inflated Bid Prices After Tax'!$AL$352:$AS$452,2,FALSE),IF(AI$81="Solar",VLOOKUP($G114,'Inflated Bid Prices After Tax'!$AL$352:$AS$452,3,FALSE),IF(AI$81="Biomass",VLOOKUP($G114,'Inflated Bid Prices After Tax'!$AL$352:$AS$452,4,FALSE),IF(AI$81="Biodiesel",VLOOKUP($G114,'Inflated Bid Prices After Tax'!$AL$352:$AS$452,5,FALSE),IF(AI$81="LNG",VLOOKUP($G114,'Inflated Bid Prices After Tax'!$AL$352:$AS$452,6,FALSE),IF(AI$81="Bunker",VLOOKUP($G114,'Inflated Bid Prices After Tax'!$AL$352:$AS$452,7,FALSE),IF(AI$81="LFO Diesel",VLOOKUP($G114,'Inflated Bid Prices After Tax'!$AL$352:$AS$452,8,FALSE),0)))))))</f>
        <v>0</v>
      </c>
      <c r="AK114" s="591">
        <f>IF($G114=0,0,IF(AI$81="Hydro",HLOOKUP(AI$81,'Inflated Bid Prices After Tax'!$B$455:$I$463,7,FALSE),IF(AI$81="Solar",HLOOKUP(AI$81,'Inflated Bid Prices After Tax'!$B$455:$I$463,7,FALSE),IF(AI$81="Biomass",HLOOKUP(AI$81,'Inflated Bid Prices After Tax'!$B$455:$I$463,7,FALSE),IF(AI$81="Biodiesel",HLOOKUP(AI$81,'Inflated Bid Prices After Tax'!$B$455:$I$463,7,FALSE),IF(AI$81="LNG",HLOOKUP(AI$81,'Inflated Bid Prices After Tax'!$B$455:$I$463,7,FALSE),IF(AI$81="Bunker",HLOOKUP(AI$81,'Inflated Bid Prices After Tax'!$B$455:$I$463,7,FALSE),IF(AI$81="LFO Diesel",HLOOKUP(AI$81,'Inflated Bid Prices After Tax'!$B$455:$I$463,7,FALSE),0))))))))</f>
        <v>0</v>
      </c>
      <c r="AL114" s="591">
        <f>IF($G114=0,0,IF(AI$81="Hydro",HLOOKUP(AI$81,'Inflated Bid Prices After Tax'!$B$465:$I$471,5,FALSE),IF(AI$81="Solar",HLOOKUP(AI$81,'Inflated Bid Prices After Tax'!$B$465:$I$471,5,FALSE),IF(AI$81="Biomass",HLOOKUP(AI$81,'Inflated Bid Prices After Tax'!$B$465:$I$471,5,FALSE),IF(AI$81="Biodiesel",HLOOKUP(AI$81,'Inflated Bid Prices After Tax'!$B$465:$I$471,5,FALSE),IF(AI$81="LNG",HLOOKUP(AI$81,'Inflated Bid Prices After Tax'!$B$465:$I$471,5,FALSE),IF(AI$81="Bunker",HLOOKUP(AI$81,'Inflated Bid Prices After Tax'!$B$465:$I$471,5,FALSE),IF(AI$81="LFO Diesel",HLOOKUP(AI$81,'Inflated Bid Prices After Tax'!$B$465:$I$471,5,FALSE),0))))))))</f>
        <v>0</v>
      </c>
      <c r="AM114" s="592">
        <f t="shared" si="68"/>
        <v>0</v>
      </c>
      <c r="AN114" s="139"/>
      <c r="AO114" s="598">
        <f>IF(AO$81="Hydro",VLOOKUP($H114,'Inflated Bid Prices After Tax'!$AL$247:$AS$347,2,FALSE),IF(AO$81="Solar",VLOOKUP($H114,'Inflated Bid Prices After Tax'!$AL$247:$AS$347,3,FALSE),IF(AO$81="Biomass",VLOOKUP($H114,'Inflated Bid Prices After Tax'!$AL$247:$AS$347,4,FALSE),IF(AO$81="Biodiesel",VLOOKUP($H114,'Inflated Bid Prices After Tax'!$AL$247:$AS$347,5,FALSE),IF(AO$81="LNG",VLOOKUP($H114,'Inflated Bid Prices After Tax'!$AL$247:$AS$347,6,FALSE),IF(AO$81="Bunker",VLOOKUP($H114,'Inflated Bid Prices After Tax'!$AL$247:$AS$347,7,FALSE),IF(AO$81="LFO Diesel",VLOOKUP($H114,'Inflated Bid Prices After Tax'!$AL$247:$AS$347,8,FALSE),0)))))))</f>
        <v>0</v>
      </c>
      <c r="AP114" s="309">
        <f>IF(AO$81="Hydro",VLOOKUP($H114,'Inflated Bid Prices After Tax'!$AL$352:$AS$452,2,FALSE),IF(AO$81="Solar",VLOOKUP($H114,'Inflated Bid Prices After Tax'!$AL$352:$AS$452,3,FALSE),IF(AO$81="Biomass",VLOOKUP($H114,'Inflated Bid Prices After Tax'!$AL$352:$AS$452,4,FALSE),IF(AO$81="Biodiesel",VLOOKUP($H114,'Inflated Bid Prices After Tax'!$AL$352:$AS$452,5,FALSE),IF(AO$81="LNG",VLOOKUP($H114,'Inflated Bid Prices After Tax'!$AL$352:$AS$452,6,FALSE),IF(AO$81="Bunker",VLOOKUP($H114,'Inflated Bid Prices After Tax'!$AL$352:$AS$452,7,FALSE),IF(AO$81="LFO Diesel",VLOOKUP($H114,'Inflated Bid Prices After Tax'!$AL$352:$AS$452,8,FALSE),0)))))))</f>
        <v>0</v>
      </c>
      <c r="AQ114" s="309">
        <f>IF($H114=0,0,IF(AO$81="Hydro",HLOOKUP(AO$81,'Inflated Bid Prices After Tax'!$B$455:$I$463,7,FALSE),IF(AO$81="Solar",HLOOKUP(AO$81,'Inflated Bid Prices After Tax'!$B$455:$I$463,7,FALSE),IF(AO$81="Biomass",HLOOKUP(AO$81,'Inflated Bid Prices After Tax'!$B$455:$I$463,7,FALSE),IF(AO$81="Biodiesel",HLOOKUP(AO$81,'Inflated Bid Prices After Tax'!$B$455:$I$463,7,FALSE),IF(AO$81="LNG",HLOOKUP(AO$81,'Inflated Bid Prices After Tax'!$B$455:$I$463,7,FALSE),IF(AO$81="Bunker",HLOOKUP(AO$81,'Inflated Bid Prices After Tax'!$B$455:$I$463,7,FALSE),IF(AO$81="LFO Diesel",HLOOKUP(AO$81,'Inflated Bid Prices After Tax'!$B$455:$I$463,7,FALSE),0))))))))</f>
        <v>0</v>
      </c>
      <c r="AR114" s="309">
        <f>IF($H114=0,0,IF(AO$81="Hydro",HLOOKUP(AO$81,'Inflated Bid Prices After Tax'!$B$465:$I$471,5,FALSE),IF(AO$81="Solar",HLOOKUP(AO$81,'Inflated Bid Prices After Tax'!$B$465:$I$471,5,FALSE),IF(AO$81="Biomass",HLOOKUP(AO$81,'Inflated Bid Prices After Tax'!$B$465:$I$471,5,FALSE),IF(AO$81="Biodiesel",HLOOKUP(AO$81,'Inflated Bid Prices After Tax'!$B$465:$I$471,5,FALSE),IF(AO$81="LNG",HLOOKUP(AO$81,'Inflated Bid Prices After Tax'!$B$465:$I$471,5,FALSE),IF(AO$81="Bunker",HLOOKUP(AO$81,'Inflated Bid Prices After Tax'!$B$465:$I$471,5,FALSE),IF(AO$81="LFO Diesel",HLOOKUP(AO$81,'Inflated Bid Prices After Tax'!$B$465:$I$471,5,FALSE),0))))))))</f>
        <v>0</v>
      </c>
      <c r="AS114" s="298">
        <f t="shared" si="69"/>
        <v>0</v>
      </c>
      <c r="AT114" s="139"/>
      <c r="AU114" s="606">
        <f>IF(AU$81="Hydro",VLOOKUP($I114,'Inflated Bid Prices After Tax'!$AL$247:$AS$347,2,FALSE),IF(AU$81="Solar",VLOOKUP($I114,'Inflated Bid Prices After Tax'!$AL$247:$AS$347,3,FALSE),IF(AU$81="Biomass",VLOOKUP($I114,'Inflated Bid Prices After Tax'!$AL$247:$AS$347,4,FALSE),IF(AU$81="Biodiesel",VLOOKUP($I114,'Inflated Bid Prices After Tax'!$AL$247:$AS$347,5,FALSE),IF(AU$81="LNG",VLOOKUP($I114,'Inflated Bid Prices After Tax'!$AL$247:$AS$347,6,FALSE),IF(AU$81="Bunker",VLOOKUP($I114,'Inflated Bid Prices After Tax'!$AL$247:$AS$347,7,FALSE),IF(AU$81="LFO Diesel",VLOOKUP($I114,'Inflated Bid Prices After Tax'!$AL$247:$AS$347,8,FALSE),0)))))))</f>
        <v>0</v>
      </c>
      <c r="AV114" s="607">
        <f>IF(AU$81="Hydro",VLOOKUP($I114,'Inflated Bid Prices After Tax'!$AL$352:$AS$452,2,FALSE),IF(AU$81="Solar",VLOOKUP($I114,'Inflated Bid Prices After Tax'!$AL$352:$AS$452,3,FALSE),IF(AU$81="Biomass",VLOOKUP($I114,'Inflated Bid Prices After Tax'!$AL$352:$AS$452,4,FALSE),IF(AU$81="Biodiesel",VLOOKUP($I114,'Inflated Bid Prices After Tax'!$AL$352:$AS$452,5,FALSE),IF(AU$81="LNG",VLOOKUP($I114,'Inflated Bid Prices After Tax'!$AL$352:$AS$452,6,FALSE),IF(AU$81="Bunker",VLOOKUP($I114,'Inflated Bid Prices After Tax'!$AL$352:$AS$452,7,FALSE),IF(AU$81="LFO Diesel",VLOOKUP($I114,'Inflated Bid Prices After Tax'!$AL$352:$AS$452,8,FALSE),0)))))))</f>
        <v>0</v>
      </c>
      <c r="AW114" s="607">
        <f>IF($I114=0,0,IF(AU$81="Hydro",HLOOKUP(AU$81,'Inflated Bid Prices After Tax'!$B$455:$I$463,7,FALSE),IF(AU$81="Solar",HLOOKUP(AU$81,'Inflated Bid Prices After Tax'!$B$455:$I$463,7,FALSE),IF(AU$81="Biomass",HLOOKUP(AU$81,'Inflated Bid Prices After Tax'!$B$455:$I$463,7,FALSE),IF(AU$81="Biodiesel",HLOOKUP(AU$81,'Inflated Bid Prices After Tax'!$B$455:$I$463,7,FALSE),IF(AU$81="LNG",HLOOKUP(AU$81,'Inflated Bid Prices After Tax'!$B$455:$I$463,7,FALSE),IF(AU$81="Bunker",HLOOKUP(AU$81,'Inflated Bid Prices After Tax'!$B$455:$I$463,7,FALSE),IF(AU$81="LFO Diesel",HLOOKUP(AU$81,'Inflated Bid Prices After Tax'!$B$455:$I$463,4,FALSE),0))))))))</f>
        <v>0</v>
      </c>
      <c r="AX114" s="607">
        <f>IF($I114=0,0,IF(AU$81="Hydro",HLOOKUP(AU$81,'Inflated Bid Prices After Tax'!$B$465:$I$471,5,FALSE),IF(AU$81="Solar",HLOOKUP(AU$81,'Inflated Bid Prices After Tax'!$B$465:$I$471,5,FALSE),IF(AU$81="Biomass",HLOOKUP(AU$81,'Inflated Bid Prices After Tax'!$B$465:$I$471,5,FALSE),IF(AU$81="Biodiesel",HLOOKUP(AU$81,'Inflated Bid Prices After Tax'!$B$465:$I$471,5,FALSE),IF(AU$81="LNG",HLOOKUP(AU$81,'Inflated Bid Prices After Tax'!$B$465:$I$471,5,FALSE),IF(AU$81="Bunker",HLOOKUP(AU$81,'Inflated Bid Prices After Tax'!$B$465:$I$471,5,FALSE),IF(AU$81="LFO Diesel",HLOOKUP(AU$81,'Inflated Bid Prices After Tax'!$B$465:$I$471,5,FALSE),0))))))))</f>
        <v>0</v>
      </c>
      <c r="AY114" s="608">
        <f t="shared" si="70"/>
        <v>0</v>
      </c>
      <c r="AZ114" s="139"/>
      <c r="BA114" s="106"/>
      <c r="BB114" s="648" t="s">
        <v>39</v>
      </c>
      <c r="BC114" s="658">
        <f>IF(C114=0,O114,O114*'Available Energy and Dispatch'!N140*1000)</f>
        <v>0</v>
      </c>
      <c r="BD114" s="658">
        <f>IF(D114=0,U114,U114*'Available Energy and Dispatch'!O140*1000)</f>
        <v>0</v>
      </c>
      <c r="BE114" s="658">
        <f>IF(E114=0,AA114,AA114*'Available Energy and Dispatch'!P140*1000)</f>
        <v>0</v>
      </c>
      <c r="BF114" s="658">
        <f>IF(F114=0,AG114,AG114*'Available Energy and Dispatch'!Q140*1000)</f>
        <v>0</v>
      </c>
      <c r="BG114" s="658">
        <f>IF(G114=0,AM114,AM114*'Available Energy and Dispatch'!R140*1000)</f>
        <v>0</v>
      </c>
      <c r="BH114" s="658">
        <f>IF(H114=0,AS114,AS114*'Available Energy and Dispatch'!S140*1000)</f>
        <v>0</v>
      </c>
      <c r="BI114" s="658">
        <f>IF(I114=0,AY114,AY114*'Available Energy and Dispatch'!T140*1000)</f>
        <v>0</v>
      </c>
      <c r="BJ114" s="664">
        <f t="shared" si="71"/>
        <v>0</v>
      </c>
      <c r="BK114" s="655"/>
    </row>
    <row r="115" spans="2:63" x14ac:dyDescent="0.25">
      <c r="B115" s="530" t="s">
        <v>40</v>
      </c>
      <c r="C115" s="523">
        <f>ROUND(IFERROR(('Available Energy and Dispatch'!N141/((IF(C$82="Solar",(SUMIFS('Dependable Capacity'!$F$64:$F$69,'Dependable Capacity'!$C$64:$C$69,$B$112)*'Available Energy and Dispatch'!$C141),HLOOKUP(C$82,'Dependable Capacity'!$I$58:$P$64,5,FALSE)*'Available Energy and Dispatch'!$C141))))/C$83,0),2)</f>
        <v>0</v>
      </c>
      <c r="D115" s="523">
        <f>ROUND(IFERROR(('Available Energy and Dispatch'!O141/((IF(D$82="Solar",(SUMIFS('Dependable Capacity'!$F$64:$F$69,'Dependable Capacity'!$C$64:$C$69,$B$112)*'Available Energy and Dispatch'!$C141),HLOOKUP(D$82,'Dependable Capacity'!$I$58:$P$64,5,FALSE)*'Available Energy and Dispatch'!$C141))))/D$83,0),2)</f>
        <v>0</v>
      </c>
      <c r="E115" s="523">
        <f>ROUND(IFERROR(('Available Energy and Dispatch'!P141/((IF(E$82="Solar",(SUMIFS('Dependable Capacity'!$F$64:$F$69,'Dependable Capacity'!$C$64:$C$69,$B$112)*'Available Energy and Dispatch'!$C141),HLOOKUP(E$82,'Dependable Capacity'!$I$58:$P$64,5,FALSE)*'Available Energy and Dispatch'!$C141))))/E$83,0),2)</f>
        <v>0</v>
      </c>
      <c r="F115" s="523">
        <f>ROUND(IFERROR(('Available Energy and Dispatch'!Q141/((IF(F$82="Solar",(SUMIFS('Dependable Capacity'!$F$64:$F$69,'Dependable Capacity'!$C$64:$C$69,$B$112)*'Available Energy and Dispatch'!$C141),HLOOKUP(F$82,'Dependable Capacity'!$I$58:$P$64,5,FALSE)*'Available Energy and Dispatch'!$C141))))/F$83,0),2)</f>
        <v>0</v>
      </c>
      <c r="G115" s="523">
        <f>ROUND(IFERROR(('Available Energy and Dispatch'!R141/((IF(G$82="Solar",(SUMIFS('Dependable Capacity'!$F$64:$F$69,'Dependable Capacity'!$C$64:$C$69,$B$112)*'Available Energy and Dispatch'!$C141),HLOOKUP(G$82,'Dependable Capacity'!$I$58:$P$64,5,FALSE)*'Available Energy and Dispatch'!$C141))))/G$83,0),2)</f>
        <v>0</v>
      </c>
      <c r="H115" s="523">
        <f>ROUND(IFERROR(('Available Energy and Dispatch'!S141/((IF(H$82="Solar",(SUMIFS('Dependable Capacity'!$F$64:$F$69,'Dependable Capacity'!$C$64:$C$69,$B$112)*'Available Energy and Dispatch'!$C141),HLOOKUP(H$82,'Dependable Capacity'!$I$58:$P$64,5,FALSE)*'Available Energy and Dispatch'!$C141))))/H$83,0),2)</f>
        <v>0</v>
      </c>
      <c r="I115" s="524">
        <f>ROUND(IFERROR(('Available Energy and Dispatch'!T141/((IF(I$82="Solar",(SUMIFS('Dependable Capacity'!$F$64:$F$69,'Dependable Capacity'!$C$64:$C$69,$B$112)*'Available Energy and Dispatch'!$C141),HLOOKUP(I$82,'Dependable Capacity'!$I$58:$P$64,5,FALSE)*'Available Energy and Dispatch'!$C141))))/I$83,0),2)</f>
        <v>0</v>
      </c>
      <c r="J115" s="106"/>
      <c r="K115" s="542">
        <f>IF(K$81="Hydro",VLOOKUP($C115,'Inflated Bid Prices After Tax'!$AL$247:$AS$347,2,FALSE),IF(K$81="Solar",VLOOKUP($C115,'Inflated Bid Prices After Tax'!$AL$247:$AS$347,3,FALSE),IF(K$81="Biomass",VLOOKUP($C115,'Inflated Bid Prices After Tax'!$AL$247:$AS$347,4,FALSE),IF(K$81="Biodiesel",VLOOKUP($C115,'Inflated Bid Prices After Tax'!$AL$247:$AS$347,5,FALSE),IF(K$81="LNG",VLOOKUP($C115,'Inflated Bid Prices After Tax'!$AL$247:$AS$347,6,FALSE),IF(K$81="Bunker",VLOOKUP($C115,'Inflated Bid Prices After Tax'!$AL$247:$AS$347,7,FALSE),IF(K$81="LFO Diesel",VLOOKUP($C115,'Inflated Bid Prices After Tax'!$AL$247:$AS$347,8,FALSE),0)))))))</f>
        <v>0</v>
      </c>
      <c r="L115" s="543">
        <f>IF(K$81="Hydro",VLOOKUP($C115,'Inflated Bid Prices After Tax'!$AL$352:$AS$452,2,FALSE),IF(K$81="Solar",VLOOKUP($C115,'Inflated Bid Prices After Tax'!$AL$352:$AS$452,3,FALSE),IF(K$81="Biomass",VLOOKUP($C115,'Inflated Bid Prices After Tax'!$AL$352:$AS$452,4,FALSE),IF(K$81="Biodiesel",VLOOKUP($C115,'Inflated Bid Prices After Tax'!$AL$352:$AS$452,5,FALSE),IF(K$81="LNG",VLOOKUP($C115,'Inflated Bid Prices After Tax'!$AL$352:$AS$452,6,FALSE),IF(K$81="Bunker",VLOOKUP($C115,'Inflated Bid Prices After Tax'!$AL$352:$AS$452,7,FALSE),IF(K$81="LFO Diesel",VLOOKUP($C115,'Inflated Bid Prices After Tax'!$AL$352:$AS$452,8,FALSE),0)))))))</f>
        <v>0</v>
      </c>
      <c r="M115" s="543">
        <f>IF($C115=0,0,IF(K$81="Hydro",HLOOKUP(K$81,'Inflated Bid Prices After Tax'!$B$455:$I$463,7,FALSE),IF(K$81="Solar",HLOOKUP(K$81,'Inflated Bid Prices After Tax'!$B$455:$I$463,7,FALSE),IF(K$81="Biomass",HLOOKUP(K$81,'Inflated Bid Prices After Tax'!$B$455:$I$463,7,FALSE),IF(K$81="Biodiesel",HLOOKUP(K$81,'Inflated Bid Prices After Tax'!$B$455:$I$463,7,FALSE),IF(K$81="LNG",HLOOKUP(K$81,'Inflated Bid Prices After Tax'!$B$455:$I$463,7,FALSE),IF(K$81="Bunker",HLOOKUP(K$81,'Inflated Bid Prices After Tax'!$B$455:$I$463,7,FALSE),IF(K$81="LFO Diesel",HLOOKUP(K$81,'Inflated Bid Prices After Tax'!$B$455:$I$463,7,FALSE),0))))))))</f>
        <v>0</v>
      </c>
      <c r="N115" s="543">
        <f>IF($C115=0,0,IF(K$81="Hydro",HLOOKUP(K$81,'Inflated Bid Prices After Tax'!$B$465:$I$471,5,FALSE),IF(K$81="Solar",HLOOKUP(K$81,'Inflated Bid Prices After Tax'!$B$465:$I$471,5,FALSE),IF(K$81="Biomass",HLOOKUP(K$81,'Inflated Bid Prices After Tax'!$B$465:$I$471,5,FALSE),IF(K$81="Biodiesel",HLOOKUP(K$81,'Inflated Bid Prices After Tax'!$B$465:$I$471,5,FALSE),IF(K$81="LNG",HLOOKUP(K$81,'Inflated Bid Prices After Tax'!$B$465:$I$471,5,FALSE),IF(K$81="Bunker",HLOOKUP(K$81,'Inflated Bid Prices After Tax'!$B$465:$I$471,5,FALSE),IF(K$81="LFO Diesel",HLOOKUP(K$81,'Inflated Bid Prices After Tax'!$B$465:$I$471,5,FALSE),0))))))))</f>
        <v>0</v>
      </c>
      <c r="O115" s="544">
        <f t="shared" si="64"/>
        <v>0</v>
      </c>
      <c r="P115" s="139"/>
      <c r="Q115" s="606">
        <f>IF(Q$81="Hydro",VLOOKUP($D115,'Inflated Bid Prices After Tax'!$AL$247:$AS$347,2,FALSE),IF(Q$81="Solar",VLOOKUP($D115,'Inflated Bid Prices After Tax'!$AL$247:$AS$347,3,FALSE),IF(Q$81="Biomass",VLOOKUP($D115,'Inflated Bid Prices After Tax'!$AL$247:$AS$347,4,FALSE),IF(Q$81="Biodiesel",VLOOKUP($D115,'Inflated Bid Prices After Tax'!$AL$247:$AS$347,5,FALSE),IF(Q$81="LNG",VLOOKUP($D115,'Inflated Bid Prices After Tax'!$AL$247:$AS$347,6,FALSE),IF(Q$81="Bunker",VLOOKUP($D115,'Inflated Bid Prices After Tax'!$AL$247:$AS$347,7,FALSE),IF(Q$81="LFO Diesel",VLOOKUP($D115,'Inflated Bid Prices After Tax'!$AL$247:$AS$347,8,FALSE),0)))))))</f>
        <v>0</v>
      </c>
      <c r="R115" s="607">
        <f>IF(Q$81="Hydro",VLOOKUP($D115,'Inflated Bid Prices After Tax'!$AL$352:$AS$452,2,FALSE),IF(Q$81="Solar",VLOOKUP($D115,'Inflated Bid Prices After Tax'!$AL$352:$AS$452,3,FALSE),IF(Q$81="Biomass",VLOOKUP($D115,'Inflated Bid Prices After Tax'!$AL$352:$AS$452,4,FALSE),IF(Q$81="Biodiesel",VLOOKUP($D115,'Inflated Bid Prices After Tax'!$AL$352:$AS$452,5,FALSE),IF(Q$81="LNG",VLOOKUP($D115,'Inflated Bid Prices After Tax'!$AL$352:$AS$452,6,FALSE),IF(Q$81="Bunker",VLOOKUP($D115,'Inflated Bid Prices After Tax'!$AL$352:$AS$452,7,FALSE),IF(Q$81="LFO Diesel",VLOOKUP($D115,'Inflated Bid Prices After Tax'!$AL$352:$AS$452,8,FALSE),0)))))))</f>
        <v>0</v>
      </c>
      <c r="S115" s="607">
        <f>IF($D115=0,0,IF(Q$81="Hydro",HLOOKUP(Q$81,'Inflated Bid Prices After Tax'!$B$455:$I$463,7,FALSE),IF(Q$81="Solar",HLOOKUP(Q$81,'Inflated Bid Prices After Tax'!$B$455:$I$463,7,FALSE),IF(Q$81="Biomass",HLOOKUP(Q$81,'Inflated Bid Prices After Tax'!$B$455:$I$463,7,FALSE),IF(Q$81="Biodiesel",HLOOKUP(Q$81,'Inflated Bid Prices After Tax'!$B$455:$I$463,7,FALSE),IF(Q$81="LNG",HLOOKUP(Q$81,'Inflated Bid Prices After Tax'!$B$455:$I$463,7,FALSE),IF(Q$81="Bunker",HLOOKUP(Q$81,'Inflated Bid Prices After Tax'!$B$455:$I$463,7,FALSE),IF(Q$81="LFO Diesel",HLOOKUP(Q$81,'Inflated Bid Prices After Tax'!$B$455:$I$463,7,FALSE),0))))))))</f>
        <v>0</v>
      </c>
      <c r="T115" s="607">
        <f>IF($D115=0,0,IF(Q$81="Hydro",HLOOKUP(Q$81,'Inflated Bid Prices After Tax'!$B$465:$I$471,5,FALSE),IF(Q$81="Solar",HLOOKUP(Q$81,'Inflated Bid Prices After Tax'!$B$465:$I$471,5,FALSE),IF(Q$81="Biomass",HLOOKUP(Q$81,'Inflated Bid Prices After Tax'!$B$465:$I$471,5,FALSE),IF(Q$81="Biodiesel",HLOOKUP(Q$81,'Inflated Bid Prices After Tax'!$B$465:$I$471,5,FALSE),IF(Q$81="LNG",HLOOKUP(Q$81,'Inflated Bid Prices After Tax'!$B$465:$I$471,5,FALSE),IF(Q$81="Bunker",HLOOKUP(Q$81,'Inflated Bid Prices After Tax'!$B$465:$I$471,5,FALSE),IF(Q$81="LFO Diesel",HLOOKUP(Q$81,'Inflated Bid Prices After Tax'!$B$465:$I$471,5,FALSE),0))))))))</f>
        <v>0</v>
      </c>
      <c r="U115" s="608">
        <f t="shared" si="65"/>
        <v>0</v>
      </c>
      <c r="V115" s="139"/>
      <c r="W115" s="566">
        <f>IF(W$81="Hydro",VLOOKUP($E115,'Inflated Bid Prices After Tax'!$AL$247:$AS$347,2,FALSE),IF(W$81="Solar",VLOOKUP($E115,'Inflated Bid Prices After Tax'!$AL$247:$AS$347,3,FALSE),IF(W$81="Biomass",VLOOKUP($E115,'Inflated Bid Prices After Tax'!$AL$247:$AS$347,4,FALSE),IF(W$81="Biodiesel",VLOOKUP($E115,'Inflated Bid Prices After Tax'!$AL$247:$AS$347,5,FALSE),IF(W$81="LNG",VLOOKUP($E115,'Inflated Bid Prices After Tax'!$AL$247:$AS$347,6,FALSE),IF(W$81="Bunker",VLOOKUP($E115,'Inflated Bid Prices After Tax'!$AL$247:$AS$347,7,FALSE),IF(W$81="LFO Diesel",VLOOKUP($E115,'Inflated Bid Prices After Tax'!$AL$247:$AS$347,8,FALSE),0)))))))</f>
        <v>0</v>
      </c>
      <c r="X115" s="567">
        <f>IF(W$81="Hydro",VLOOKUP($E115,'Inflated Bid Prices After Tax'!$AL$352:$AS$452,2,FALSE),IF(W$81="Solar",VLOOKUP($E115,'Inflated Bid Prices After Tax'!$AL$352:$AS$452,3,FALSE),IF(W$81="Biomass",VLOOKUP($E115,'Inflated Bid Prices After Tax'!$AL$352:$AS$452,4,FALSE),IF(W$81="Biodiesel",VLOOKUP($E115,'Inflated Bid Prices After Tax'!$AL$352:$AS$452,5,FALSE),IF(W$81="LNG",VLOOKUP($E115,'Inflated Bid Prices After Tax'!$AL$352:$AS$452,6,FALSE),IF(W$81="Bunker",VLOOKUP($E115,'Inflated Bid Prices After Tax'!$AL$352:$AS$452,7,FALSE),IF(W$81="LFO Diesel",VLOOKUP($E115,'Inflated Bid Prices After Tax'!$AL$352:$AS$452,8,FALSE),0)))))))</f>
        <v>0</v>
      </c>
      <c r="Y115" s="567">
        <f>IF($E115=0,0,IF(W$81="Hydro",HLOOKUP(W$81,'Inflated Bid Prices After Tax'!$B$455:$I$463,7,FALSE),IF(W$81="Solar",HLOOKUP(W$81,'Inflated Bid Prices After Tax'!$B$455:$I$463,7,FALSE),IF(W$81="Biomass",HLOOKUP(W$81,'Inflated Bid Prices After Tax'!$B$455:$I$463,7,FALSE),IF(W$81="Biodiesel",HLOOKUP(W$81,'Inflated Bid Prices After Tax'!$B$455:$I$463,7,FALSE),IF(W$81="LNG",HLOOKUP(W$81,'Inflated Bid Prices After Tax'!$B$455:$I$463,7,FALSE),IF(W$81="Bunker",HLOOKUP(W$81,'Inflated Bid Prices After Tax'!$B$455:$I$463,7,FALSE),IF(W$81="LFO Diesel",HLOOKUP(W$81,'Inflated Bid Prices After Tax'!$B$455:$I$463,7,FALSE),0))))))))</f>
        <v>0</v>
      </c>
      <c r="Z115" s="567">
        <f>IF($E115=0,0,IF(W$81="Hydro",HLOOKUP(W$81,'Inflated Bid Prices After Tax'!$B$465:$I$471,5,FALSE),IF(W$81="Solar",HLOOKUP(W$81,'Inflated Bid Prices After Tax'!$B$465:$I$471,5,FALSE),IF(W$81="Biomass",HLOOKUP(W$81,'Inflated Bid Prices After Tax'!$B$465:$I$471,5,FALSE),IF(W$81="Biodiesel",HLOOKUP(W$81,'Inflated Bid Prices After Tax'!$B$465:$I$471,5,FALSE),IF(W$81="LNG",HLOOKUP(W$81,'Inflated Bid Prices After Tax'!$B$465:$I$471,5,FALSE),IF(W$81="Bunker",HLOOKUP(W$81,'Inflated Bid Prices After Tax'!$B$465:$I$471,5,FALSE),IF(W$81="LFO Diesel",HLOOKUP(W$81,'Inflated Bid Prices After Tax'!$B$465:$I$471,5,FALSE),0))))))))</f>
        <v>0</v>
      </c>
      <c r="AA115" s="568">
        <f t="shared" si="66"/>
        <v>0</v>
      </c>
      <c r="AB115" s="139"/>
      <c r="AC115" s="642">
        <f>IF(AC$81="Hydro",VLOOKUP($F115,'Inflated Bid Prices After Tax'!$AL$247:$AS$347,2,FALSE),IF(AC$81="Solar",VLOOKUP($F115,'Inflated Bid Prices After Tax'!$AL$247:$AS$347,3,FALSE),IF(AC$81="Biomass",VLOOKUP($F115,'Inflated Bid Prices After Tax'!$AL$247:$AS$347,4,FALSE),IF(AC$81="Biodiesel",VLOOKUP($F115,'Inflated Bid Prices After Tax'!$AL$247:$AS$347,5,FALSE),IF(AC$81="LNG",VLOOKUP($F115,'Inflated Bid Prices After Tax'!$AL$247:$AS$347,6,FALSE),IF(AC$81="Bunker",VLOOKUP($F115,'Inflated Bid Prices After Tax'!$AL$247:$AS$347,7,FALSE),IF(AC$81="LFO Diesel",VLOOKUP($F115,'Inflated Bid Prices After Tax'!$AL$247:$AS$347,8,FALSE),0)))))))</f>
        <v>0</v>
      </c>
      <c r="AD115" s="643">
        <f>IF(AC$81="Hydro",VLOOKUP($F115,'Inflated Bid Prices After Tax'!$AL$352:$AS$452,2,FALSE),IF(AC$81="Solar",VLOOKUP($F115,'Inflated Bid Prices After Tax'!$AL$352:$AS$452,3,FALSE),IF(AC$81="Biomass",VLOOKUP($F115,'Inflated Bid Prices After Tax'!$AL$352:$AS$452,4,FALSE),IF(AC$81="Biodiesel",VLOOKUP($F115,'Inflated Bid Prices After Tax'!$AL$352:$AS$452,5,FALSE),IF(AC$81="LNG",VLOOKUP($F115,'Inflated Bid Prices After Tax'!$AL$352:$AS$452,6,FALSE),IF(AC$81="Bunker",VLOOKUP($F115,'Inflated Bid Prices After Tax'!$AL$352:$AS$452,7,FALSE),IF(AC$81="LFO Diesel",VLOOKUP($F115,'Inflated Bid Prices After Tax'!$AL$352:$AS$452,8,FALSE),0)))))))</f>
        <v>0</v>
      </c>
      <c r="AE115" s="643">
        <f>IF($F115=0,0,IF(AC$81="Hydro",HLOOKUP(AC$81,'Inflated Bid Prices After Tax'!$B$455:$I$463,7,FALSE),IF(AC$81="Solar",HLOOKUP(AC$81,'Inflated Bid Prices After Tax'!$B$455:$I$463,7,FALSE),IF(AC$81="Biomass",HLOOKUP(AC$81,'Inflated Bid Prices After Tax'!$B$455:$I$463,7,FALSE),IF(AC$81="Biodiesel",HLOOKUP(AC$81,'Inflated Bid Prices After Tax'!$B$455:$I$463,7,FALSE),IF(AC$81="LNG",HLOOKUP(AC$81,'Inflated Bid Prices After Tax'!$B$455:$I$463,7,FALSE),IF(AC$81="Bunker",HLOOKUP(AC$81,'Inflated Bid Prices After Tax'!$B$455:$I$463,7,FALSE),IF(AC$81="LFO Diesel",HLOOKUP(AC$81,'Inflated Bid Prices After Tax'!$B$455:$I$463,7,FALSE),0))))))))</f>
        <v>0</v>
      </c>
      <c r="AF115" s="643">
        <f>IF($F115=0,0,IF(AC$81="Hydro",HLOOKUP(AC$81,'Inflated Bid Prices After Tax'!$B$465:$I$471,5,FALSE),IF(AC$81="Solar",HLOOKUP(AC$81,'Inflated Bid Prices After Tax'!$B$465:$I$471,5,FALSE),IF(AC$81="Biomass",HLOOKUP(AC$81,'Inflated Bid Prices After Tax'!$B$465:$I$471,5,FALSE),IF(AC$81="Biodiesel",HLOOKUP(AC$81,'Inflated Bid Prices After Tax'!$B$465:$I$471,5,FALSE),IF(AC$81="LNG",HLOOKUP(AC$81,'Inflated Bid Prices After Tax'!$B$465:$I$471,5,FALSE),IF(AC$81="Bunker",HLOOKUP(AC$81,'Inflated Bid Prices After Tax'!$B$465:$I$471,5,FALSE),IF(AC$81="LFO Diesel",HLOOKUP(AC$81,'Inflated Bid Prices After Tax'!$B$465:$I$471,5,FALSE),0))))))))</f>
        <v>0</v>
      </c>
      <c r="AG115" s="644">
        <f t="shared" si="67"/>
        <v>0</v>
      </c>
      <c r="AH115" s="139"/>
      <c r="AI115" s="590">
        <f>IF(AI$81="Hydro",VLOOKUP($G115,'Inflated Bid Prices After Tax'!$AL$247:$AS$347,2,FALSE),IF(AI$81="Solar",VLOOKUP($G115,'Inflated Bid Prices After Tax'!$AL$247:$AS$347,3,FALSE),IF(AI$81="Biomass",VLOOKUP($G115,'Inflated Bid Prices After Tax'!$AL$247:$AS$347,4,FALSE),IF(AI$81="Biodiesel",VLOOKUP($G115,'Inflated Bid Prices After Tax'!$AL$247:$AS$347,5,FALSE),IF(AI$81="LNG",VLOOKUP($G115,'Inflated Bid Prices After Tax'!$AL$247:$AS$347,6,FALSE),IF(AI$81="Bunker",VLOOKUP($G115,'Inflated Bid Prices After Tax'!$AL$247:$AS$347,7,FALSE),IF(AI$81="LFO Diesel",VLOOKUP($G115,'Inflated Bid Prices After Tax'!$AL$247:$AS$347,8,FALSE),0)))))))</f>
        <v>0</v>
      </c>
      <c r="AJ115" s="591">
        <f>IF(AI$81="Hydro",VLOOKUP($G115,'Inflated Bid Prices After Tax'!$AL$352:$AS$452,2,FALSE),IF(AI$81="Solar",VLOOKUP($G115,'Inflated Bid Prices After Tax'!$AL$352:$AS$452,3,FALSE),IF(AI$81="Biomass",VLOOKUP($G115,'Inflated Bid Prices After Tax'!$AL$352:$AS$452,4,FALSE),IF(AI$81="Biodiesel",VLOOKUP($G115,'Inflated Bid Prices After Tax'!$AL$352:$AS$452,5,FALSE),IF(AI$81="LNG",VLOOKUP($G115,'Inflated Bid Prices After Tax'!$AL$352:$AS$452,6,FALSE),IF(AI$81="Bunker",VLOOKUP($G115,'Inflated Bid Prices After Tax'!$AL$352:$AS$452,7,FALSE),IF(AI$81="LFO Diesel",VLOOKUP($G115,'Inflated Bid Prices After Tax'!$AL$352:$AS$452,8,FALSE),0)))))))</f>
        <v>0</v>
      </c>
      <c r="AK115" s="591">
        <f>IF($G115=0,0,IF(AI$81="Hydro",HLOOKUP(AI$81,'Inflated Bid Prices After Tax'!$B$455:$I$463,7,FALSE),IF(AI$81="Solar",HLOOKUP(AI$81,'Inflated Bid Prices After Tax'!$B$455:$I$463,7,FALSE),IF(AI$81="Biomass",HLOOKUP(AI$81,'Inflated Bid Prices After Tax'!$B$455:$I$463,7,FALSE),IF(AI$81="Biodiesel",HLOOKUP(AI$81,'Inflated Bid Prices After Tax'!$B$455:$I$463,7,FALSE),IF(AI$81="LNG",HLOOKUP(AI$81,'Inflated Bid Prices After Tax'!$B$455:$I$463,7,FALSE),IF(AI$81="Bunker",HLOOKUP(AI$81,'Inflated Bid Prices After Tax'!$B$455:$I$463,7,FALSE),IF(AI$81="LFO Diesel",HLOOKUP(AI$81,'Inflated Bid Prices After Tax'!$B$455:$I$463,7,FALSE),0))))))))</f>
        <v>0</v>
      </c>
      <c r="AL115" s="591">
        <f>IF($G115=0,0,IF(AI$81="Hydro",HLOOKUP(AI$81,'Inflated Bid Prices After Tax'!$B$465:$I$471,5,FALSE),IF(AI$81="Solar",HLOOKUP(AI$81,'Inflated Bid Prices After Tax'!$B$465:$I$471,5,FALSE),IF(AI$81="Biomass",HLOOKUP(AI$81,'Inflated Bid Prices After Tax'!$B$465:$I$471,5,FALSE),IF(AI$81="Biodiesel",HLOOKUP(AI$81,'Inflated Bid Prices After Tax'!$B$465:$I$471,5,FALSE),IF(AI$81="LNG",HLOOKUP(AI$81,'Inflated Bid Prices After Tax'!$B$465:$I$471,5,FALSE),IF(AI$81="Bunker",HLOOKUP(AI$81,'Inflated Bid Prices After Tax'!$B$465:$I$471,5,FALSE),IF(AI$81="LFO Diesel",HLOOKUP(AI$81,'Inflated Bid Prices After Tax'!$B$465:$I$471,5,FALSE),0))))))))</f>
        <v>0</v>
      </c>
      <c r="AM115" s="592">
        <f t="shared" si="68"/>
        <v>0</v>
      </c>
      <c r="AN115" s="139"/>
      <c r="AO115" s="598">
        <f>IF(AO$81="Hydro",VLOOKUP($H115,'Inflated Bid Prices After Tax'!$AL$247:$AS$347,2,FALSE),IF(AO$81="Solar",VLOOKUP($H115,'Inflated Bid Prices After Tax'!$AL$247:$AS$347,3,FALSE),IF(AO$81="Biomass",VLOOKUP($H115,'Inflated Bid Prices After Tax'!$AL$247:$AS$347,4,FALSE),IF(AO$81="Biodiesel",VLOOKUP($H115,'Inflated Bid Prices After Tax'!$AL$247:$AS$347,5,FALSE),IF(AO$81="LNG",VLOOKUP($H115,'Inflated Bid Prices After Tax'!$AL$247:$AS$347,6,FALSE),IF(AO$81="Bunker",VLOOKUP($H115,'Inflated Bid Prices After Tax'!$AL$247:$AS$347,7,FALSE),IF(AO$81="LFO Diesel",VLOOKUP($H115,'Inflated Bid Prices After Tax'!$AL$247:$AS$347,8,FALSE),0)))))))</f>
        <v>0</v>
      </c>
      <c r="AP115" s="309">
        <f>IF(AO$81="Hydro",VLOOKUP($H115,'Inflated Bid Prices After Tax'!$AL$352:$AS$452,2,FALSE),IF(AO$81="Solar",VLOOKUP($H115,'Inflated Bid Prices After Tax'!$AL$352:$AS$452,3,FALSE),IF(AO$81="Biomass",VLOOKUP($H115,'Inflated Bid Prices After Tax'!$AL$352:$AS$452,4,FALSE),IF(AO$81="Biodiesel",VLOOKUP($H115,'Inflated Bid Prices After Tax'!$AL$352:$AS$452,5,FALSE),IF(AO$81="LNG",VLOOKUP($H115,'Inflated Bid Prices After Tax'!$AL$352:$AS$452,6,FALSE),IF(AO$81="Bunker",VLOOKUP($H115,'Inflated Bid Prices After Tax'!$AL$352:$AS$452,7,FALSE),IF(AO$81="LFO Diesel",VLOOKUP($H115,'Inflated Bid Prices After Tax'!$AL$352:$AS$452,8,FALSE),0)))))))</f>
        <v>0</v>
      </c>
      <c r="AQ115" s="309">
        <f>IF($H115=0,0,IF(AO$81="Hydro",HLOOKUP(AO$81,'Inflated Bid Prices After Tax'!$B$455:$I$463,7,FALSE),IF(AO$81="Solar",HLOOKUP(AO$81,'Inflated Bid Prices After Tax'!$B$455:$I$463,7,FALSE),IF(AO$81="Biomass",HLOOKUP(AO$81,'Inflated Bid Prices After Tax'!$B$455:$I$463,7,FALSE),IF(AO$81="Biodiesel",HLOOKUP(AO$81,'Inflated Bid Prices After Tax'!$B$455:$I$463,7,FALSE),IF(AO$81="LNG",HLOOKUP(AO$81,'Inflated Bid Prices After Tax'!$B$455:$I$463,7,FALSE),IF(AO$81="Bunker",HLOOKUP(AO$81,'Inflated Bid Prices After Tax'!$B$455:$I$463,7,FALSE),IF(AO$81="LFO Diesel",HLOOKUP(AO$81,'Inflated Bid Prices After Tax'!$B$455:$I$463,7,FALSE),0))))))))</f>
        <v>0</v>
      </c>
      <c r="AR115" s="309">
        <f>IF($H115=0,0,IF(AO$81="Hydro",HLOOKUP(AO$81,'Inflated Bid Prices After Tax'!$B$465:$I$471,5,FALSE),IF(AO$81="Solar",HLOOKUP(AO$81,'Inflated Bid Prices After Tax'!$B$465:$I$471,5,FALSE),IF(AO$81="Biomass",HLOOKUP(AO$81,'Inflated Bid Prices After Tax'!$B$465:$I$471,5,FALSE),IF(AO$81="Biodiesel",HLOOKUP(AO$81,'Inflated Bid Prices After Tax'!$B$465:$I$471,5,FALSE),IF(AO$81="LNG",HLOOKUP(AO$81,'Inflated Bid Prices After Tax'!$B$465:$I$471,5,FALSE),IF(AO$81="Bunker",HLOOKUP(AO$81,'Inflated Bid Prices After Tax'!$B$465:$I$471,5,FALSE),IF(AO$81="LFO Diesel",HLOOKUP(AO$81,'Inflated Bid Prices After Tax'!$B$465:$I$471,5,FALSE),0))))))))</f>
        <v>0</v>
      </c>
      <c r="AS115" s="298">
        <f t="shared" si="69"/>
        <v>0</v>
      </c>
      <c r="AT115" s="139"/>
      <c r="AU115" s="606">
        <f>IF(AU$81="Hydro",VLOOKUP($I115,'Inflated Bid Prices After Tax'!$AL$247:$AS$347,2,FALSE),IF(AU$81="Solar",VLOOKUP($I115,'Inflated Bid Prices After Tax'!$AL$247:$AS$347,3,FALSE),IF(AU$81="Biomass",VLOOKUP($I115,'Inflated Bid Prices After Tax'!$AL$247:$AS$347,4,FALSE),IF(AU$81="Biodiesel",VLOOKUP($I115,'Inflated Bid Prices After Tax'!$AL$247:$AS$347,5,FALSE),IF(AU$81="LNG",VLOOKUP($I115,'Inflated Bid Prices After Tax'!$AL$247:$AS$347,6,FALSE),IF(AU$81="Bunker",VLOOKUP($I115,'Inflated Bid Prices After Tax'!$AL$247:$AS$347,7,FALSE),IF(AU$81="LFO Diesel",VLOOKUP($I115,'Inflated Bid Prices After Tax'!$AL$247:$AS$347,8,FALSE),0)))))))</f>
        <v>0</v>
      </c>
      <c r="AV115" s="607">
        <f>IF(AU$81="Hydro",VLOOKUP($I115,'Inflated Bid Prices After Tax'!$AL$352:$AS$452,2,FALSE),IF(AU$81="Solar",VLOOKUP($I115,'Inflated Bid Prices After Tax'!$AL$352:$AS$452,3,FALSE),IF(AU$81="Biomass",VLOOKUP($I115,'Inflated Bid Prices After Tax'!$AL$352:$AS$452,4,FALSE),IF(AU$81="Biodiesel",VLOOKUP($I115,'Inflated Bid Prices After Tax'!$AL$352:$AS$452,5,FALSE),IF(AU$81="LNG",VLOOKUP($I115,'Inflated Bid Prices After Tax'!$AL$352:$AS$452,6,FALSE),IF(AU$81="Bunker",VLOOKUP($I115,'Inflated Bid Prices After Tax'!$AL$352:$AS$452,7,FALSE),IF(AU$81="LFO Diesel",VLOOKUP($I115,'Inflated Bid Prices After Tax'!$AL$352:$AS$452,8,FALSE),0)))))))</f>
        <v>0</v>
      </c>
      <c r="AW115" s="607">
        <f>IF($I115=0,0,IF(AU$81="Hydro",HLOOKUP(AU$81,'Inflated Bid Prices After Tax'!$B$455:$I$463,7,FALSE),IF(AU$81="Solar",HLOOKUP(AU$81,'Inflated Bid Prices After Tax'!$B$455:$I$463,7,FALSE),IF(AU$81="Biomass",HLOOKUP(AU$81,'Inflated Bid Prices After Tax'!$B$455:$I$463,7,FALSE),IF(AU$81="Biodiesel",HLOOKUP(AU$81,'Inflated Bid Prices After Tax'!$B$455:$I$463,7,FALSE),IF(AU$81="LNG",HLOOKUP(AU$81,'Inflated Bid Prices After Tax'!$B$455:$I$463,7,FALSE),IF(AU$81="Bunker",HLOOKUP(AU$81,'Inflated Bid Prices After Tax'!$B$455:$I$463,7,FALSE),IF(AU$81="LFO Diesel",HLOOKUP(AU$81,'Inflated Bid Prices After Tax'!$B$455:$I$463,4,FALSE),0))))))))</f>
        <v>0</v>
      </c>
      <c r="AX115" s="607">
        <f>IF($I115=0,0,IF(AU$81="Hydro",HLOOKUP(AU$81,'Inflated Bid Prices After Tax'!$B$465:$I$471,5,FALSE),IF(AU$81="Solar",HLOOKUP(AU$81,'Inflated Bid Prices After Tax'!$B$465:$I$471,5,FALSE),IF(AU$81="Biomass",HLOOKUP(AU$81,'Inflated Bid Prices After Tax'!$B$465:$I$471,5,FALSE),IF(AU$81="Biodiesel",HLOOKUP(AU$81,'Inflated Bid Prices After Tax'!$B$465:$I$471,5,FALSE),IF(AU$81="LNG",HLOOKUP(AU$81,'Inflated Bid Prices After Tax'!$B$465:$I$471,5,FALSE),IF(AU$81="Bunker",HLOOKUP(AU$81,'Inflated Bid Prices After Tax'!$B$465:$I$471,5,FALSE),IF(AU$81="LFO Diesel",HLOOKUP(AU$81,'Inflated Bid Prices After Tax'!$B$465:$I$471,5,FALSE),0))))))))</f>
        <v>0</v>
      </c>
      <c r="AY115" s="608">
        <f t="shared" si="70"/>
        <v>0</v>
      </c>
      <c r="AZ115" s="139"/>
      <c r="BA115" s="106"/>
      <c r="BB115" s="648" t="s">
        <v>40</v>
      </c>
      <c r="BC115" s="658">
        <f>IF(C115=0,O115,O115*'Available Energy and Dispatch'!N141*1000)</f>
        <v>0</v>
      </c>
      <c r="BD115" s="658">
        <f>IF(D115=0,U115,U115*'Available Energy and Dispatch'!O141*1000)</f>
        <v>0</v>
      </c>
      <c r="BE115" s="658">
        <f>IF(E115=0,AA115,AA115*'Available Energy and Dispatch'!P141*1000)</f>
        <v>0</v>
      </c>
      <c r="BF115" s="658">
        <f>IF(F115=0,AG115,AG115*'Available Energy and Dispatch'!Q141*1000)</f>
        <v>0</v>
      </c>
      <c r="BG115" s="658">
        <f>IF(G115=0,AM115,AM115*'Available Energy and Dispatch'!R141*1000)</f>
        <v>0</v>
      </c>
      <c r="BH115" s="658">
        <f>IF(H115=0,AS115,AS115*'Available Energy and Dispatch'!S141*1000)</f>
        <v>0</v>
      </c>
      <c r="BI115" s="658">
        <f>IF(I115=0,AY115,AY115*'Available Energy and Dispatch'!T141*1000)</f>
        <v>0</v>
      </c>
      <c r="BJ115" s="664">
        <f t="shared" si="71"/>
        <v>0</v>
      </c>
      <c r="BK115" s="655"/>
    </row>
    <row r="116" spans="2:63" x14ac:dyDescent="0.25">
      <c r="B116" s="530" t="s">
        <v>41</v>
      </c>
      <c r="C116" s="523">
        <f>ROUND(IFERROR(('Available Energy and Dispatch'!N142/((IF(C$82="Solar",(SUMIFS('Dependable Capacity'!$F$64:$F$69,'Dependable Capacity'!$C$64:$C$69,$B$112)*'Available Energy and Dispatch'!$C142),HLOOKUP(C$82,'Dependable Capacity'!$I$58:$P$64,5,FALSE)*'Available Energy and Dispatch'!$C142))))/C$83,0),2)</f>
        <v>0</v>
      </c>
      <c r="D116" s="523">
        <f>ROUND(IFERROR(('Available Energy and Dispatch'!O142/((IF(D$82="Solar",(SUMIFS('Dependable Capacity'!$F$64:$F$69,'Dependable Capacity'!$C$64:$C$69,$B$112)*'Available Energy and Dispatch'!$C142),HLOOKUP(D$82,'Dependable Capacity'!$I$58:$P$64,5,FALSE)*'Available Energy and Dispatch'!$C142))))/D$83,0),2)</f>
        <v>0</v>
      </c>
      <c r="E116" s="523">
        <f>ROUND(IFERROR(('Available Energy and Dispatch'!P142/((IF(E$82="Solar",(SUMIFS('Dependable Capacity'!$F$64:$F$69,'Dependable Capacity'!$C$64:$C$69,$B$112)*'Available Energy and Dispatch'!$C142),HLOOKUP(E$82,'Dependable Capacity'!$I$58:$P$64,5,FALSE)*'Available Energy and Dispatch'!$C142))))/E$83,0),2)</f>
        <v>0</v>
      </c>
      <c r="F116" s="523">
        <f>ROUND(IFERROR(('Available Energy and Dispatch'!Q142/((IF(F$82="Solar",(SUMIFS('Dependable Capacity'!$F$64:$F$69,'Dependable Capacity'!$C$64:$C$69,$B$112)*'Available Energy and Dispatch'!$C142),HLOOKUP(F$82,'Dependable Capacity'!$I$58:$P$64,5,FALSE)*'Available Energy and Dispatch'!$C142))))/F$83,0),2)</f>
        <v>0</v>
      </c>
      <c r="G116" s="523">
        <f>ROUND(IFERROR(('Available Energy and Dispatch'!R142/((IF(G$82="Solar",(SUMIFS('Dependable Capacity'!$F$64:$F$69,'Dependable Capacity'!$C$64:$C$69,$B$112)*'Available Energy and Dispatch'!$C142),HLOOKUP(G$82,'Dependable Capacity'!$I$58:$P$64,5,FALSE)*'Available Energy and Dispatch'!$C142))))/G$83,0),2)</f>
        <v>0</v>
      </c>
      <c r="H116" s="523">
        <f>ROUND(IFERROR(('Available Energy and Dispatch'!S142/((IF(H$82="Solar",(SUMIFS('Dependable Capacity'!$F$64:$F$69,'Dependable Capacity'!$C$64:$C$69,$B$112)*'Available Energy and Dispatch'!$C142),HLOOKUP(H$82,'Dependable Capacity'!$I$58:$P$64,5,FALSE)*'Available Energy and Dispatch'!$C142))))/H$83,0),2)</f>
        <v>0</v>
      </c>
      <c r="I116" s="524">
        <f>ROUND(IFERROR(('Available Energy and Dispatch'!T142/((IF(I$82="Solar",(SUMIFS('Dependable Capacity'!$F$64:$F$69,'Dependable Capacity'!$C$64:$C$69,$B$112)*'Available Energy and Dispatch'!$C142),HLOOKUP(I$82,'Dependable Capacity'!$I$58:$P$64,5,FALSE)*'Available Energy and Dispatch'!$C142))))/I$83,0),2)</f>
        <v>0</v>
      </c>
      <c r="J116" s="106"/>
      <c r="K116" s="542">
        <f>IF(K$81="Hydro",VLOOKUP($C116,'Inflated Bid Prices After Tax'!$AL$247:$AS$347,2,FALSE),IF(K$81="Solar",VLOOKUP($C116,'Inflated Bid Prices After Tax'!$AL$247:$AS$347,3,FALSE),IF(K$81="Biomass",VLOOKUP($C116,'Inflated Bid Prices After Tax'!$AL$247:$AS$347,4,FALSE),IF(K$81="Biodiesel",VLOOKUP($C116,'Inflated Bid Prices After Tax'!$AL$247:$AS$347,5,FALSE),IF(K$81="LNG",VLOOKUP($C116,'Inflated Bid Prices After Tax'!$AL$247:$AS$347,6,FALSE),IF(K$81="Bunker",VLOOKUP($C116,'Inflated Bid Prices After Tax'!$AL$247:$AS$347,7,FALSE),IF(K$81="LFO Diesel",VLOOKUP($C116,'Inflated Bid Prices After Tax'!$AL$247:$AS$347,8,FALSE),0)))))))</f>
        <v>0</v>
      </c>
      <c r="L116" s="543">
        <f>IF(K$81="Hydro",VLOOKUP($C116,'Inflated Bid Prices After Tax'!$AL$352:$AS$452,2,FALSE),IF(K$81="Solar",VLOOKUP($C116,'Inflated Bid Prices After Tax'!$AL$352:$AS$452,3,FALSE),IF(K$81="Biomass",VLOOKUP($C116,'Inflated Bid Prices After Tax'!$AL$352:$AS$452,4,FALSE),IF(K$81="Biodiesel",VLOOKUP($C116,'Inflated Bid Prices After Tax'!$AL$352:$AS$452,5,FALSE),IF(K$81="LNG",VLOOKUP($C116,'Inflated Bid Prices After Tax'!$AL$352:$AS$452,6,FALSE),IF(K$81="Bunker",VLOOKUP($C116,'Inflated Bid Prices After Tax'!$AL$352:$AS$452,7,FALSE),IF(K$81="LFO Diesel",VLOOKUP($C116,'Inflated Bid Prices After Tax'!$AL$352:$AS$452,8,FALSE),0)))))))</f>
        <v>0</v>
      </c>
      <c r="M116" s="543">
        <f>IF($C116=0,0,IF(K$81="Hydro",HLOOKUP(K$81,'Inflated Bid Prices After Tax'!$B$455:$I$463,7,FALSE),IF(K$81="Solar",HLOOKUP(K$81,'Inflated Bid Prices After Tax'!$B$455:$I$463,7,FALSE),IF(K$81="Biomass",HLOOKUP(K$81,'Inflated Bid Prices After Tax'!$B$455:$I$463,7,FALSE),IF(K$81="Biodiesel",HLOOKUP(K$81,'Inflated Bid Prices After Tax'!$B$455:$I$463,7,FALSE),IF(K$81="LNG",HLOOKUP(K$81,'Inflated Bid Prices After Tax'!$B$455:$I$463,7,FALSE),IF(K$81="Bunker",HLOOKUP(K$81,'Inflated Bid Prices After Tax'!$B$455:$I$463,7,FALSE),IF(K$81="LFO Diesel",HLOOKUP(K$81,'Inflated Bid Prices After Tax'!$B$455:$I$463,7,FALSE),0))))))))</f>
        <v>0</v>
      </c>
      <c r="N116" s="543">
        <f>IF($C116=0,0,IF(K$81="Hydro",HLOOKUP(K$81,'Inflated Bid Prices After Tax'!$B$465:$I$471,5,FALSE),IF(K$81="Solar",HLOOKUP(K$81,'Inflated Bid Prices After Tax'!$B$465:$I$471,5,FALSE),IF(K$81="Biomass",HLOOKUP(K$81,'Inflated Bid Prices After Tax'!$B$465:$I$471,5,FALSE),IF(K$81="Biodiesel",HLOOKUP(K$81,'Inflated Bid Prices After Tax'!$B$465:$I$471,5,FALSE),IF(K$81="LNG",HLOOKUP(K$81,'Inflated Bid Prices After Tax'!$B$465:$I$471,5,FALSE),IF(K$81="Bunker",HLOOKUP(K$81,'Inflated Bid Prices After Tax'!$B$465:$I$471,5,FALSE),IF(K$81="LFO Diesel",HLOOKUP(K$81,'Inflated Bid Prices After Tax'!$B$465:$I$471,5,FALSE),0))))))))</f>
        <v>0</v>
      </c>
      <c r="O116" s="544">
        <f t="shared" si="64"/>
        <v>0</v>
      </c>
      <c r="P116" s="139"/>
      <c r="Q116" s="606">
        <f>IF(Q$81="Hydro",VLOOKUP($D116,'Inflated Bid Prices After Tax'!$AL$247:$AS$347,2,FALSE),IF(Q$81="Solar",VLOOKUP($D116,'Inflated Bid Prices After Tax'!$AL$247:$AS$347,3,FALSE),IF(Q$81="Biomass",VLOOKUP($D116,'Inflated Bid Prices After Tax'!$AL$247:$AS$347,4,FALSE),IF(Q$81="Biodiesel",VLOOKUP($D116,'Inflated Bid Prices After Tax'!$AL$247:$AS$347,5,FALSE),IF(Q$81="LNG",VLOOKUP($D116,'Inflated Bid Prices After Tax'!$AL$247:$AS$347,6,FALSE),IF(Q$81="Bunker",VLOOKUP($D116,'Inflated Bid Prices After Tax'!$AL$247:$AS$347,7,FALSE),IF(Q$81="LFO Diesel",VLOOKUP($D116,'Inflated Bid Prices After Tax'!$AL$247:$AS$347,8,FALSE),0)))))))</f>
        <v>0</v>
      </c>
      <c r="R116" s="607">
        <f>IF(Q$81="Hydro",VLOOKUP($D116,'Inflated Bid Prices After Tax'!$AL$352:$AS$452,2,FALSE),IF(Q$81="Solar",VLOOKUP($D116,'Inflated Bid Prices After Tax'!$AL$352:$AS$452,3,FALSE),IF(Q$81="Biomass",VLOOKUP($D116,'Inflated Bid Prices After Tax'!$AL$352:$AS$452,4,FALSE),IF(Q$81="Biodiesel",VLOOKUP($D116,'Inflated Bid Prices After Tax'!$AL$352:$AS$452,5,FALSE),IF(Q$81="LNG",VLOOKUP($D116,'Inflated Bid Prices After Tax'!$AL$352:$AS$452,6,FALSE),IF(Q$81="Bunker",VLOOKUP($D116,'Inflated Bid Prices After Tax'!$AL$352:$AS$452,7,FALSE),IF(Q$81="LFO Diesel",VLOOKUP($D116,'Inflated Bid Prices After Tax'!$AL$352:$AS$452,8,FALSE),0)))))))</f>
        <v>0</v>
      </c>
      <c r="S116" s="607">
        <f>IF($D116=0,0,IF(Q$81="Hydro",HLOOKUP(Q$81,'Inflated Bid Prices After Tax'!$B$455:$I$463,7,FALSE),IF(Q$81="Solar",HLOOKUP(Q$81,'Inflated Bid Prices After Tax'!$B$455:$I$463,7,FALSE),IF(Q$81="Biomass",HLOOKUP(Q$81,'Inflated Bid Prices After Tax'!$B$455:$I$463,7,FALSE),IF(Q$81="Biodiesel",HLOOKUP(Q$81,'Inflated Bid Prices After Tax'!$B$455:$I$463,7,FALSE),IF(Q$81="LNG",HLOOKUP(Q$81,'Inflated Bid Prices After Tax'!$B$455:$I$463,7,FALSE),IF(Q$81="Bunker",HLOOKUP(Q$81,'Inflated Bid Prices After Tax'!$B$455:$I$463,7,FALSE),IF(Q$81="LFO Diesel",HLOOKUP(Q$81,'Inflated Bid Prices After Tax'!$B$455:$I$463,7,FALSE),0))))))))</f>
        <v>0</v>
      </c>
      <c r="T116" s="607">
        <f>IF($D116=0,0,IF(Q$81="Hydro",HLOOKUP(Q$81,'Inflated Bid Prices After Tax'!$B$465:$I$471,5,FALSE),IF(Q$81="Solar",HLOOKUP(Q$81,'Inflated Bid Prices After Tax'!$B$465:$I$471,5,FALSE),IF(Q$81="Biomass",HLOOKUP(Q$81,'Inflated Bid Prices After Tax'!$B$465:$I$471,5,FALSE),IF(Q$81="Biodiesel",HLOOKUP(Q$81,'Inflated Bid Prices After Tax'!$B$465:$I$471,5,FALSE),IF(Q$81="LNG",HLOOKUP(Q$81,'Inflated Bid Prices After Tax'!$B$465:$I$471,5,FALSE),IF(Q$81="Bunker",HLOOKUP(Q$81,'Inflated Bid Prices After Tax'!$B$465:$I$471,5,FALSE),IF(Q$81="LFO Diesel",HLOOKUP(Q$81,'Inflated Bid Prices After Tax'!$B$465:$I$471,5,FALSE),0))))))))</f>
        <v>0</v>
      </c>
      <c r="U116" s="608">
        <f t="shared" si="65"/>
        <v>0</v>
      </c>
      <c r="V116" s="139"/>
      <c r="W116" s="566">
        <f>IF(W$81="Hydro",VLOOKUP($E116,'Inflated Bid Prices After Tax'!$AL$247:$AS$347,2,FALSE),IF(W$81="Solar",VLOOKUP($E116,'Inflated Bid Prices After Tax'!$AL$247:$AS$347,3,FALSE),IF(W$81="Biomass",VLOOKUP($E116,'Inflated Bid Prices After Tax'!$AL$247:$AS$347,4,FALSE),IF(W$81="Biodiesel",VLOOKUP($E116,'Inflated Bid Prices After Tax'!$AL$247:$AS$347,5,FALSE),IF(W$81="LNG",VLOOKUP($E116,'Inflated Bid Prices After Tax'!$AL$247:$AS$347,6,FALSE),IF(W$81="Bunker",VLOOKUP($E116,'Inflated Bid Prices After Tax'!$AL$247:$AS$347,7,FALSE),IF(W$81="LFO Diesel",VLOOKUP($E116,'Inflated Bid Prices After Tax'!$AL$247:$AS$347,8,FALSE),0)))))))</f>
        <v>0</v>
      </c>
      <c r="X116" s="567">
        <f>IF(W$81="Hydro",VLOOKUP($E116,'Inflated Bid Prices After Tax'!$AL$352:$AS$452,2,FALSE),IF(W$81="Solar",VLOOKUP($E116,'Inflated Bid Prices After Tax'!$AL$352:$AS$452,3,FALSE),IF(W$81="Biomass",VLOOKUP($E116,'Inflated Bid Prices After Tax'!$AL$352:$AS$452,4,FALSE),IF(W$81="Biodiesel",VLOOKUP($E116,'Inflated Bid Prices After Tax'!$AL$352:$AS$452,5,FALSE),IF(W$81="LNG",VLOOKUP($E116,'Inflated Bid Prices After Tax'!$AL$352:$AS$452,6,FALSE),IF(W$81="Bunker",VLOOKUP($E116,'Inflated Bid Prices After Tax'!$AL$352:$AS$452,7,FALSE),IF(W$81="LFO Diesel",VLOOKUP($E116,'Inflated Bid Prices After Tax'!$AL$352:$AS$452,8,FALSE),0)))))))</f>
        <v>0</v>
      </c>
      <c r="Y116" s="567">
        <f>IF($E116=0,0,IF(W$81="Hydro",HLOOKUP(W$81,'Inflated Bid Prices After Tax'!$B$455:$I$463,7,FALSE),IF(W$81="Solar",HLOOKUP(W$81,'Inflated Bid Prices After Tax'!$B$455:$I$463,7,FALSE),IF(W$81="Biomass",HLOOKUP(W$81,'Inflated Bid Prices After Tax'!$B$455:$I$463,7,FALSE),IF(W$81="Biodiesel",HLOOKUP(W$81,'Inflated Bid Prices After Tax'!$B$455:$I$463,7,FALSE),IF(W$81="LNG",HLOOKUP(W$81,'Inflated Bid Prices After Tax'!$B$455:$I$463,7,FALSE),IF(W$81="Bunker",HLOOKUP(W$81,'Inflated Bid Prices After Tax'!$B$455:$I$463,7,FALSE),IF(W$81="LFO Diesel",HLOOKUP(W$81,'Inflated Bid Prices After Tax'!$B$455:$I$463,7,FALSE),0))))))))</f>
        <v>0</v>
      </c>
      <c r="Z116" s="567">
        <f>IF($E116=0,0,IF(W$81="Hydro",HLOOKUP(W$81,'Inflated Bid Prices After Tax'!$B$465:$I$471,5,FALSE),IF(W$81="Solar",HLOOKUP(W$81,'Inflated Bid Prices After Tax'!$B$465:$I$471,5,FALSE),IF(W$81="Biomass",HLOOKUP(W$81,'Inflated Bid Prices After Tax'!$B$465:$I$471,5,FALSE),IF(W$81="Biodiesel",HLOOKUP(W$81,'Inflated Bid Prices After Tax'!$B$465:$I$471,5,FALSE),IF(W$81="LNG",HLOOKUP(W$81,'Inflated Bid Prices After Tax'!$B$465:$I$471,5,FALSE),IF(W$81="Bunker",HLOOKUP(W$81,'Inflated Bid Prices After Tax'!$B$465:$I$471,5,FALSE),IF(W$81="LFO Diesel",HLOOKUP(W$81,'Inflated Bid Prices After Tax'!$B$465:$I$471,5,FALSE),0))))))))</f>
        <v>0</v>
      </c>
      <c r="AA116" s="568">
        <f t="shared" si="66"/>
        <v>0</v>
      </c>
      <c r="AB116" s="139"/>
      <c r="AC116" s="642">
        <f>IF(AC$81="Hydro",VLOOKUP($F116,'Inflated Bid Prices After Tax'!$AL$247:$AS$347,2,FALSE),IF(AC$81="Solar",VLOOKUP($F116,'Inflated Bid Prices After Tax'!$AL$247:$AS$347,3,FALSE),IF(AC$81="Biomass",VLOOKUP($F116,'Inflated Bid Prices After Tax'!$AL$247:$AS$347,4,FALSE),IF(AC$81="Biodiesel",VLOOKUP($F116,'Inflated Bid Prices After Tax'!$AL$247:$AS$347,5,FALSE),IF(AC$81="LNG",VLOOKUP($F116,'Inflated Bid Prices After Tax'!$AL$247:$AS$347,6,FALSE),IF(AC$81="Bunker",VLOOKUP($F116,'Inflated Bid Prices After Tax'!$AL$247:$AS$347,7,FALSE),IF(AC$81="LFO Diesel",VLOOKUP($F116,'Inflated Bid Prices After Tax'!$AL$247:$AS$347,8,FALSE),0)))))))</f>
        <v>0</v>
      </c>
      <c r="AD116" s="643">
        <f>IF(AC$81="Hydro",VLOOKUP($F116,'Inflated Bid Prices After Tax'!$AL$352:$AS$452,2,FALSE),IF(AC$81="Solar",VLOOKUP($F116,'Inflated Bid Prices After Tax'!$AL$352:$AS$452,3,FALSE),IF(AC$81="Biomass",VLOOKUP($F116,'Inflated Bid Prices After Tax'!$AL$352:$AS$452,4,FALSE),IF(AC$81="Biodiesel",VLOOKUP($F116,'Inflated Bid Prices After Tax'!$AL$352:$AS$452,5,FALSE),IF(AC$81="LNG",VLOOKUP($F116,'Inflated Bid Prices After Tax'!$AL$352:$AS$452,6,FALSE),IF(AC$81="Bunker",VLOOKUP($F116,'Inflated Bid Prices After Tax'!$AL$352:$AS$452,7,FALSE),IF(AC$81="LFO Diesel",VLOOKUP($F116,'Inflated Bid Prices After Tax'!$AL$352:$AS$452,8,FALSE),0)))))))</f>
        <v>0</v>
      </c>
      <c r="AE116" s="643">
        <f>IF($F116=0,0,IF(AC$81="Hydro",HLOOKUP(AC$81,'Inflated Bid Prices After Tax'!$B$455:$I$463,7,FALSE),IF(AC$81="Solar",HLOOKUP(AC$81,'Inflated Bid Prices After Tax'!$B$455:$I$463,7,FALSE),IF(AC$81="Biomass",HLOOKUP(AC$81,'Inflated Bid Prices After Tax'!$B$455:$I$463,7,FALSE),IF(AC$81="Biodiesel",HLOOKUP(AC$81,'Inflated Bid Prices After Tax'!$B$455:$I$463,7,FALSE),IF(AC$81="LNG",HLOOKUP(AC$81,'Inflated Bid Prices After Tax'!$B$455:$I$463,7,FALSE),IF(AC$81="Bunker",HLOOKUP(AC$81,'Inflated Bid Prices After Tax'!$B$455:$I$463,7,FALSE),IF(AC$81="LFO Diesel",HLOOKUP(AC$81,'Inflated Bid Prices After Tax'!$B$455:$I$463,7,FALSE),0))))))))</f>
        <v>0</v>
      </c>
      <c r="AF116" s="643">
        <f>IF($F116=0,0,IF(AC$81="Hydro",HLOOKUP(AC$81,'Inflated Bid Prices After Tax'!$B$465:$I$471,5,FALSE),IF(AC$81="Solar",HLOOKUP(AC$81,'Inflated Bid Prices After Tax'!$B$465:$I$471,5,FALSE),IF(AC$81="Biomass",HLOOKUP(AC$81,'Inflated Bid Prices After Tax'!$B$465:$I$471,5,FALSE),IF(AC$81="Biodiesel",HLOOKUP(AC$81,'Inflated Bid Prices After Tax'!$B$465:$I$471,5,FALSE),IF(AC$81="LNG",HLOOKUP(AC$81,'Inflated Bid Prices After Tax'!$B$465:$I$471,5,FALSE),IF(AC$81="Bunker",HLOOKUP(AC$81,'Inflated Bid Prices After Tax'!$B$465:$I$471,5,FALSE),IF(AC$81="LFO Diesel",HLOOKUP(AC$81,'Inflated Bid Prices After Tax'!$B$465:$I$471,5,FALSE),0))))))))</f>
        <v>0</v>
      </c>
      <c r="AG116" s="644">
        <f t="shared" si="67"/>
        <v>0</v>
      </c>
      <c r="AH116" s="139"/>
      <c r="AI116" s="590">
        <f>IF(AI$81="Hydro",VLOOKUP($G116,'Inflated Bid Prices After Tax'!$AL$247:$AS$347,2,FALSE),IF(AI$81="Solar",VLOOKUP($G116,'Inflated Bid Prices After Tax'!$AL$247:$AS$347,3,FALSE),IF(AI$81="Biomass",VLOOKUP($G116,'Inflated Bid Prices After Tax'!$AL$247:$AS$347,4,FALSE),IF(AI$81="Biodiesel",VLOOKUP($G116,'Inflated Bid Prices After Tax'!$AL$247:$AS$347,5,FALSE),IF(AI$81="LNG",VLOOKUP($G116,'Inflated Bid Prices After Tax'!$AL$247:$AS$347,6,FALSE),IF(AI$81="Bunker",VLOOKUP($G116,'Inflated Bid Prices After Tax'!$AL$247:$AS$347,7,FALSE),IF(AI$81="LFO Diesel",VLOOKUP($G116,'Inflated Bid Prices After Tax'!$AL$247:$AS$347,8,FALSE),0)))))))</f>
        <v>0</v>
      </c>
      <c r="AJ116" s="591">
        <f>IF(AI$81="Hydro",VLOOKUP($G116,'Inflated Bid Prices After Tax'!$AL$352:$AS$452,2,FALSE),IF(AI$81="Solar",VLOOKUP($G116,'Inflated Bid Prices After Tax'!$AL$352:$AS$452,3,FALSE),IF(AI$81="Biomass",VLOOKUP($G116,'Inflated Bid Prices After Tax'!$AL$352:$AS$452,4,FALSE),IF(AI$81="Biodiesel",VLOOKUP($G116,'Inflated Bid Prices After Tax'!$AL$352:$AS$452,5,FALSE),IF(AI$81="LNG",VLOOKUP($G116,'Inflated Bid Prices After Tax'!$AL$352:$AS$452,6,FALSE),IF(AI$81="Bunker",VLOOKUP($G116,'Inflated Bid Prices After Tax'!$AL$352:$AS$452,7,FALSE),IF(AI$81="LFO Diesel",VLOOKUP($G116,'Inflated Bid Prices After Tax'!$AL$352:$AS$452,8,FALSE),0)))))))</f>
        <v>0</v>
      </c>
      <c r="AK116" s="591">
        <f>IF($G116=0,0,IF(AI$81="Hydro",HLOOKUP(AI$81,'Inflated Bid Prices After Tax'!$B$455:$I$463,7,FALSE),IF(AI$81="Solar",HLOOKUP(AI$81,'Inflated Bid Prices After Tax'!$B$455:$I$463,7,FALSE),IF(AI$81="Biomass",HLOOKUP(AI$81,'Inflated Bid Prices After Tax'!$B$455:$I$463,7,FALSE),IF(AI$81="Biodiesel",HLOOKUP(AI$81,'Inflated Bid Prices After Tax'!$B$455:$I$463,7,FALSE),IF(AI$81="LNG",HLOOKUP(AI$81,'Inflated Bid Prices After Tax'!$B$455:$I$463,7,FALSE),IF(AI$81="Bunker",HLOOKUP(AI$81,'Inflated Bid Prices After Tax'!$B$455:$I$463,7,FALSE),IF(AI$81="LFO Diesel",HLOOKUP(AI$81,'Inflated Bid Prices After Tax'!$B$455:$I$463,7,FALSE),0))))))))</f>
        <v>0</v>
      </c>
      <c r="AL116" s="591">
        <f>IF($G116=0,0,IF(AI$81="Hydro",HLOOKUP(AI$81,'Inflated Bid Prices After Tax'!$B$465:$I$471,5,FALSE),IF(AI$81="Solar",HLOOKUP(AI$81,'Inflated Bid Prices After Tax'!$B$465:$I$471,5,FALSE),IF(AI$81="Biomass",HLOOKUP(AI$81,'Inflated Bid Prices After Tax'!$B$465:$I$471,5,FALSE),IF(AI$81="Biodiesel",HLOOKUP(AI$81,'Inflated Bid Prices After Tax'!$B$465:$I$471,5,FALSE),IF(AI$81="LNG",HLOOKUP(AI$81,'Inflated Bid Prices After Tax'!$B$465:$I$471,5,FALSE),IF(AI$81="Bunker",HLOOKUP(AI$81,'Inflated Bid Prices After Tax'!$B$465:$I$471,5,FALSE),IF(AI$81="LFO Diesel",HLOOKUP(AI$81,'Inflated Bid Prices After Tax'!$B$465:$I$471,5,FALSE),0))))))))</f>
        <v>0</v>
      </c>
      <c r="AM116" s="592">
        <f t="shared" si="68"/>
        <v>0</v>
      </c>
      <c r="AN116" s="139"/>
      <c r="AO116" s="598">
        <f>IF(AO$81="Hydro",VLOOKUP($H116,'Inflated Bid Prices After Tax'!$AL$247:$AS$347,2,FALSE),IF(AO$81="Solar",VLOOKUP($H116,'Inflated Bid Prices After Tax'!$AL$247:$AS$347,3,FALSE),IF(AO$81="Biomass",VLOOKUP($H116,'Inflated Bid Prices After Tax'!$AL$247:$AS$347,4,FALSE),IF(AO$81="Biodiesel",VLOOKUP($H116,'Inflated Bid Prices After Tax'!$AL$247:$AS$347,5,FALSE),IF(AO$81="LNG",VLOOKUP($H116,'Inflated Bid Prices After Tax'!$AL$247:$AS$347,6,FALSE),IF(AO$81="Bunker",VLOOKUP($H116,'Inflated Bid Prices After Tax'!$AL$247:$AS$347,7,FALSE),IF(AO$81="LFO Diesel",VLOOKUP($H116,'Inflated Bid Prices After Tax'!$AL$247:$AS$347,8,FALSE),0)))))))</f>
        <v>0</v>
      </c>
      <c r="AP116" s="309">
        <f>IF(AO$81="Hydro",VLOOKUP($H116,'Inflated Bid Prices After Tax'!$AL$352:$AS$452,2,FALSE),IF(AO$81="Solar",VLOOKUP($H116,'Inflated Bid Prices After Tax'!$AL$352:$AS$452,3,FALSE),IF(AO$81="Biomass",VLOOKUP($H116,'Inflated Bid Prices After Tax'!$AL$352:$AS$452,4,FALSE),IF(AO$81="Biodiesel",VLOOKUP($H116,'Inflated Bid Prices After Tax'!$AL$352:$AS$452,5,FALSE),IF(AO$81="LNG",VLOOKUP($H116,'Inflated Bid Prices After Tax'!$AL$352:$AS$452,6,FALSE),IF(AO$81="Bunker",VLOOKUP($H116,'Inflated Bid Prices After Tax'!$AL$352:$AS$452,7,FALSE),IF(AO$81="LFO Diesel",VLOOKUP($H116,'Inflated Bid Prices After Tax'!$AL$352:$AS$452,8,FALSE),0)))))))</f>
        <v>0</v>
      </c>
      <c r="AQ116" s="309">
        <f>IF($H116=0,0,IF(AO$81="Hydro",HLOOKUP(AO$81,'Inflated Bid Prices After Tax'!$B$455:$I$463,7,FALSE),IF(AO$81="Solar",HLOOKUP(AO$81,'Inflated Bid Prices After Tax'!$B$455:$I$463,7,FALSE),IF(AO$81="Biomass",HLOOKUP(AO$81,'Inflated Bid Prices After Tax'!$B$455:$I$463,7,FALSE),IF(AO$81="Biodiesel",HLOOKUP(AO$81,'Inflated Bid Prices After Tax'!$B$455:$I$463,7,FALSE),IF(AO$81="LNG",HLOOKUP(AO$81,'Inflated Bid Prices After Tax'!$B$455:$I$463,7,FALSE),IF(AO$81="Bunker",HLOOKUP(AO$81,'Inflated Bid Prices After Tax'!$B$455:$I$463,7,FALSE),IF(AO$81="LFO Diesel",HLOOKUP(AO$81,'Inflated Bid Prices After Tax'!$B$455:$I$463,7,FALSE),0))))))))</f>
        <v>0</v>
      </c>
      <c r="AR116" s="309">
        <f>IF($H116=0,0,IF(AO$81="Hydro",HLOOKUP(AO$81,'Inflated Bid Prices After Tax'!$B$465:$I$471,5,FALSE),IF(AO$81="Solar",HLOOKUP(AO$81,'Inflated Bid Prices After Tax'!$B$465:$I$471,5,FALSE),IF(AO$81="Biomass",HLOOKUP(AO$81,'Inflated Bid Prices After Tax'!$B$465:$I$471,5,FALSE),IF(AO$81="Biodiesel",HLOOKUP(AO$81,'Inflated Bid Prices After Tax'!$B$465:$I$471,5,FALSE),IF(AO$81="LNG",HLOOKUP(AO$81,'Inflated Bid Prices After Tax'!$B$465:$I$471,5,FALSE),IF(AO$81="Bunker",HLOOKUP(AO$81,'Inflated Bid Prices After Tax'!$B$465:$I$471,5,FALSE),IF(AO$81="LFO Diesel",HLOOKUP(AO$81,'Inflated Bid Prices After Tax'!$B$465:$I$471,5,FALSE),0))))))))</f>
        <v>0</v>
      </c>
      <c r="AS116" s="298">
        <f t="shared" si="69"/>
        <v>0</v>
      </c>
      <c r="AT116" s="139"/>
      <c r="AU116" s="606">
        <f>IF(AU$81="Hydro",VLOOKUP($I116,'Inflated Bid Prices After Tax'!$AL$247:$AS$347,2,FALSE),IF(AU$81="Solar",VLOOKUP($I116,'Inflated Bid Prices After Tax'!$AL$247:$AS$347,3,FALSE),IF(AU$81="Biomass",VLOOKUP($I116,'Inflated Bid Prices After Tax'!$AL$247:$AS$347,4,FALSE),IF(AU$81="Biodiesel",VLOOKUP($I116,'Inflated Bid Prices After Tax'!$AL$247:$AS$347,5,FALSE),IF(AU$81="LNG",VLOOKUP($I116,'Inflated Bid Prices After Tax'!$AL$247:$AS$347,6,FALSE),IF(AU$81="Bunker",VLOOKUP($I116,'Inflated Bid Prices After Tax'!$AL$247:$AS$347,7,FALSE),IF(AU$81="LFO Diesel",VLOOKUP($I116,'Inflated Bid Prices After Tax'!$AL$247:$AS$347,8,FALSE),0)))))))</f>
        <v>0</v>
      </c>
      <c r="AV116" s="607">
        <f>IF(AU$81="Hydro",VLOOKUP($I116,'Inflated Bid Prices After Tax'!$AL$352:$AS$452,2,FALSE),IF(AU$81="Solar",VLOOKUP($I116,'Inflated Bid Prices After Tax'!$AL$352:$AS$452,3,FALSE),IF(AU$81="Biomass",VLOOKUP($I116,'Inflated Bid Prices After Tax'!$AL$352:$AS$452,4,FALSE),IF(AU$81="Biodiesel",VLOOKUP($I116,'Inflated Bid Prices After Tax'!$AL$352:$AS$452,5,FALSE),IF(AU$81="LNG",VLOOKUP($I116,'Inflated Bid Prices After Tax'!$AL$352:$AS$452,6,FALSE),IF(AU$81="Bunker",VLOOKUP($I116,'Inflated Bid Prices After Tax'!$AL$352:$AS$452,7,FALSE),IF(AU$81="LFO Diesel",VLOOKUP($I116,'Inflated Bid Prices After Tax'!$AL$352:$AS$452,8,FALSE),0)))))))</f>
        <v>0</v>
      </c>
      <c r="AW116" s="607">
        <f>IF($I116=0,0,IF(AU$81="Hydro",HLOOKUP(AU$81,'Inflated Bid Prices After Tax'!$B$455:$I$463,7,FALSE),IF(AU$81="Solar",HLOOKUP(AU$81,'Inflated Bid Prices After Tax'!$B$455:$I$463,7,FALSE),IF(AU$81="Biomass",HLOOKUP(AU$81,'Inflated Bid Prices After Tax'!$B$455:$I$463,7,FALSE),IF(AU$81="Biodiesel",HLOOKUP(AU$81,'Inflated Bid Prices After Tax'!$B$455:$I$463,7,FALSE),IF(AU$81="LNG",HLOOKUP(AU$81,'Inflated Bid Prices After Tax'!$B$455:$I$463,7,FALSE),IF(AU$81="Bunker",HLOOKUP(AU$81,'Inflated Bid Prices After Tax'!$B$455:$I$463,7,FALSE),IF(AU$81="LFO Diesel",HLOOKUP(AU$81,'Inflated Bid Prices After Tax'!$B$455:$I$463,4,FALSE),0))))))))</f>
        <v>0</v>
      </c>
      <c r="AX116" s="607">
        <f>IF($I116=0,0,IF(AU$81="Hydro",HLOOKUP(AU$81,'Inflated Bid Prices After Tax'!$B$465:$I$471,5,FALSE),IF(AU$81="Solar",HLOOKUP(AU$81,'Inflated Bid Prices After Tax'!$B$465:$I$471,5,FALSE),IF(AU$81="Biomass",HLOOKUP(AU$81,'Inflated Bid Prices After Tax'!$B$465:$I$471,5,FALSE),IF(AU$81="Biodiesel",HLOOKUP(AU$81,'Inflated Bid Prices After Tax'!$B$465:$I$471,5,FALSE),IF(AU$81="LNG",HLOOKUP(AU$81,'Inflated Bid Prices After Tax'!$B$465:$I$471,5,FALSE),IF(AU$81="Bunker",HLOOKUP(AU$81,'Inflated Bid Prices After Tax'!$B$465:$I$471,5,FALSE),IF(AU$81="LFO Diesel",HLOOKUP(AU$81,'Inflated Bid Prices After Tax'!$B$465:$I$471,5,FALSE),0))))))))</f>
        <v>0</v>
      </c>
      <c r="AY116" s="608">
        <f t="shared" si="70"/>
        <v>0</v>
      </c>
      <c r="AZ116" s="139"/>
      <c r="BA116" s="106"/>
      <c r="BB116" s="648" t="s">
        <v>41</v>
      </c>
      <c r="BC116" s="658">
        <f>IF(C116=0,O116,O116*'Available Energy and Dispatch'!N142*1000)</f>
        <v>0</v>
      </c>
      <c r="BD116" s="658">
        <f>IF(D116=0,U116,U116*'Available Energy and Dispatch'!O142*1000)</f>
        <v>0</v>
      </c>
      <c r="BE116" s="658">
        <f>IF(E116=0,AA116,AA116*'Available Energy and Dispatch'!P142*1000)</f>
        <v>0</v>
      </c>
      <c r="BF116" s="658">
        <f>IF(F116=0,AG116,AG116*'Available Energy and Dispatch'!Q142*1000)</f>
        <v>0</v>
      </c>
      <c r="BG116" s="658">
        <f>IF(G116=0,AM116,AM116*'Available Energy and Dispatch'!R142*1000)</f>
        <v>0</v>
      </c>
      <c r="BH116" s="658">
        <f>IF(H116=0,AS116,AS116*'Available Energy and Dispatch'!S142*1000)</f>
        <v>0</v>
      </c>
      <c r="BI116" s="658">
        <f>IF(I116=0,AY116,AY116*'Available Energy and Dispatch'!T142*1000)</f>
        <v>0</v>
      </c>
      <c r="BJ116" s="664">
        <f t="shared" si="71"/>
        <v>0</v>
      </c>
      <c r="BK116" s="655"/>
    </row>
    <row r="117" spans="2:63" x14ac:dyDescent="0.25">
      <c r="B117" s="530" t="s">
        <v>42</v>
      </c>
      <c r="C117" s="523">
        <f>ROUND(IFERROR(('Available Energy and Dispatch'!N143/((IF(C$82="Solar",(SUMIFS('Dependable Capacity'!$F$64:$F$69,'Dependable Capacity'!$C$64:$C$69,$B$112)*'Available Energy and Dispatch'!$C143),HLOOKUP(C$82,'Dependable Capacity'!$I$58:$P$64,5,FALSE)*'Available Energy and Dispatch'!$C143))))/C$83,0),2)</f>
        <v>0</v>
      </c>
      <c r="D117" s="523">
        <f>ROUND(IFERROR(('Available Energy and Dispatch'!O143/((IF(D$82="Solar",(SUMIFS('Dependable Capacity'!$F$64:$F$69,'Dependable Capacity'!$C$64:$C$69,$B$112)*'Available Energy and Dispatch'!$C143),HLOOKUP(D$82,'Dependable Capacity'!$I$58:$P$64,5,FALSE)*'Available Energy and Dispatch'!$C143))))/D$83,0),2)</f>
        <v>0</v>
      </c>
      <c r="E117" s="523">
        <f>ROUND(IFERROR(('Available Energy and Dispatch'!P143/((IF(E$82="Solar",(SUMIFS('Dependable Capacity'!$F$64:$F$69,'Dependable Capacity'!$C$64:$C$69,$B$112)*'Available Energy and Dispatch'!$C143),HLOOKUP(E$82,'Dependable Capacity'!$I$58:$P$64,5,FALSE)*'Available Energy and Dispatch'!$C143))))/E$83,0),2)</f>
        <v>0</v>
      </c>
      <c r="F117" s="523">
        <f>ROUND(IFERROR(('Available Energy and Dispatch'!Q143/((IF(F$82="Solar",(SUMIFS('Dependable Capacity'!$F$64:$F$69,'Dependable Capacity'!$C$64:$C$69,$B$112)*'Available Energy and Dispatch'!$C143),HLOOKUP(F$82,'Dependable Capacity'!$I$58:$P$64,5,FALSE)*'Available Energy and Dispatch'!$C143))))/F$83,0),2)</f>
        <v>0</v>
      </c>
      <c r="G117" s="523">
        <f>ROUND(IFERROR(('Available Energy and Dispatch'!R143/((IF(G$82="Solar",(SUMIFS('Dependable Capacity'!$F$64:$F$69,'Dependable Capacity'!$C$64:$C$69,$B$112)*'Available Energy and Dispatch'!$C143),HLOOKUP(G$82,'Dependable Capacity'!$I$58:$P$64,5,FALSE)*'Available Energy and Dispatch'!$C143))))/G$83,0),2)</f>
        <v>0</v>
      </c>
      <c r="H117" s="523">
        <f>ROUND(IFERROR(('Available Energy and Dispatch'!S143/((IF(H$82="Solar",(SUMIFS('Dependable Capacity'!$F$64:$F$69,'Dependable Capacity'!$C$64:$C$69,$B$112)*'Available Energy and Dispatch'!$C143),HLOOKUP(H$82,'Dependable Capacity'!$I$58:$P$64,5,FALSE)*'Available Energy and Dispatch'!$C143))))/H$83,0),2)</f>
        <v>0</v>
      </c>
      <c r="I117" s="524">
        <f>ROUND(IFERROR(('Available Energy and Dispatch'!T143/((IF(I$82="Solar",(SUMIFS('Dependable Capacity'!$F$64:$F$69,'Dependable Capacity'!$C$64:$C$69,$B$112)*'Available Energy and Dispatch'!$C143),HLOOKUP(I$82,'Dependable Capacity'!$I$58:$P$64,5,FALSE)*'Available Energy and Dispatch'!$C143))))/I$83,0),2)</f>
        <v>0</v>
      </c>
      <c r="J117" s="106"/>
      <c r="K117" s="542">
        <f>IF(K$81="Hydro",VLOOKUP($C117,'Inflated Bid Prices After Tax'!$AL$247:$AS$347,2,FALSE),IF(K$81="Solar",VLOOKUP($C117,'Inflated Bid Prices After Tax'!$AL$247:$AS$347,3,FALSE),IF(K$81="Biomass",VLOOKUP($C117,'Inflated Bid Prices After Tax'!$AL$247:$AS$347,4,FALSE),IF(K$81="Biodiesel",VLOOKUP($C117,'Inflated Bid Prices After Tax'!$AL$247:$AS$347,5,FALSE),IF(K$81="LNG",VLOOKUP($C117,'Inflated Bid Prices After Tax'!$AL$247:$AS$347,6,FALSE),IF(K$81="Bunker",VLOOKUP($C117,'Inflated Bid Prices After Tax'!$AL$247:$AS$347,7,FALSE),IF(K$81="LFO Diesel",VLOOKUP($C117,'Inflated Bid Prices After Tax'!$AL$247:$AS$347,8,FALSE),0)))))))</f>
        <v>0</v>
      </c>
      <c r="L117" s="543">
        <f>IF(K$81="Hydro",VLOOKUP($C117,'Inflated Bid Prices After Tax'!$AL$352:$AS$452,2,FALSE),IF(K$81="Solar",VLOOKUP($C117,'Inflated Bid Prices After Tax'!$AL$352:$AS$452,3,FALSE),IF(K$81="Biomass",VLOOKUP($C117,'Inflated Bid Prices After Tax'!$AL$352:$AS$452,4,FALSE),IF(K$81="Biodiesel",VLOOKUP($C117,'Inflated Bid Prices After Tax'!$AL$352:$AS$452,5,FALSE),IF(K$81="LNG",VLOOKUP($C117,'Inflated Bid Prices After Tax'!$AL$352:$AS$452,6,FALSE),IF(K$81="Bunker",VLOOKUP($C117,'Inflated Bid Prices After Tax'!$AL$352:$AS$452,7,FALSE),IF(K$81="LFO Diesel",VLOOKUP($C117,'Inflated Bid Prices After Tax'!$AL$352:$AS$452,8,FALSE),0)))))))</f>
        <v>0</v>
      </c>
      <c r="M117" s="543">
        <f>IF($C117=0,0,IF(K$81="Hydro",HLOOKUP(K$81,'Inflated Bid Prices After Tax'!$B$455:$I$463,7,FALSE),IF(K$81="Solar",HLOOKUP(K$81,'Inflated Bid Prices After Tax'!$B$455:$I$463,7,FALSE),IF(K$81="Biomass",HLOOKUP(K$81,'Inflated Bid Prices After Tax'!$B$455:$I$463,7,FALSE),IF(K$81="Biodiesel",HLOOKUP(K$81,'Inflated Bid Prices After Tax'!$B$455:$I$463,7,FALSE),IF(K$81="LNG",HLOOKUP(K$81,'Inflated Bid Prices After Tax'!$B$455:$I$463,7,FALSE),IF(K$81="Bunker",HLOOKUP(K$81,'Inflated Bid Prices After Tax'!$B$455:$I$463,7,FALSE),IF(K$81="LFO Diesel",HLOOKUP(K$81,'Inflated Bid Prices After Tax'!$B$455:$I$463,7,FALSE),0))))))))</f>
        <v>0</v>
      </c>
      <c r="N117" s="543">
        <f>IF($C117=0,0,IF(K$81="Hydro",HLOOKUP(K$81,'Inflated Bid Prices After Tax'!$B$465:$I$471,5,FALSE),IF(K$81="Solar",HLOOKUP(K$81,'Inflated Bid Prices After Tax'!$B$465:$I$471,5,FALSE),IF(K$81="Biomass",HLOOKUP(K$81,'Inflated Bid Prices After Tax'!$B$465:$I$471,5,FALSE),IF(K$81="Biodiesel",HLOOKUP(K$81,'Inflated Bid Prices After Tax'!$B$465:$I$471,5,FALSE),IF(K$81="LNG",HLOOKUP(K$81,'Inflated Bid Prices After Tax'!$B$465:$I$471,5,FALSE),IF(K$81="Bunker",HLOOKUP(K$81,'Inflated Bid Prices After Tax'!$B$465:$I$471,5,FALSE),IF(K$81="LFO Diesel",HLOOKUP(K$81,'Inflated Bid Prices After Tax'!$B$465:$I$471,5,FALSE),0))))))))</f>
        <v>0</v>
      </c>
      <c r="O117" s="544">
        <f t="shared" si="64"/>
        <v>0</v>
      </c>
      <c r="P117" s="139"/>
      <c r="Q117" s="606">
        <f>IF(Q$81="Hydro",VLOOKUP($D117,'Inflated Bid Prices After Tax'!$AL$247:$AS$347,2,FALSE),IF(Q$81="Solar",VLOOKUP($D117,'Inflated Bid Prices After Tax'!$AL$247:$AS$347,3,FALSE),IF(Q$81="Biomass",VLOOKUP($D117,'Inflated Bid Prices After Tax'!$AL$247:$AS$347,4,FALSE),IF(Q$81="Biodiesel",VLOOKUP($D117,'Inflated Bid Prices After Tax'!$AL$247:$AS$347,5,FALSE),IF(Q$81="LNG",VLOOKUP($D117,'Inflated Bid Prices After Tax'!$AL$247:$AS$347,6,FALSE),IF(Q$81="Bunker",VLOOKUP($D117,'Inflated Bid Prices After Tax'!$AL$247:$AS$347,7,FALSE),IF(Q$81="LFO Diesel",VLOOKUP($D117,'Inflated Bid Prices After Tax'!$AL$247:$AS$347,8,FALSE),0)))))))</f>
        <v>0</v>
      </c>
      <c r="R117" s="607">
        <f>IF(Q$81="Hydro",VLOOKUP($D117,'Inflated Bid Prices After Tax'!$AL$352:$AS$452,2,FALSE),IF(Q$81="Solar",VLOOKUP($D117,'Inflated Bid Prices After Tax'!$AL$352:$AS$452,3,FALSE),IF(Q$81="Biomass",VLOOKUP($D117,'Inflated Bid Prices After Tax'!$AL$352:$AS$452,4,FALSE),IF(Q$81="Biodiesel",VLOOKUP($D117,'Inflated Bid Prices After Tax'!$AL$352:$AS$452,5,FALSE),IF(Q$81="LNG",VLOOKUP($D117,'Inflated Bid Prices After Tax'!$AL$352:$AS$452,6,FALSE),IF(Q$81="Bunker",VLOOKUP($D117,'Inflated Bid Prices After Tax'!$AL$352:$AS$452,7,FALSE),IF(Q$81="LFO Diesel",VLOOKUP($D117,'Inflated Bid Prices After Tax'!$AL$352:$AS$452,8,FALSE),0)))))))</f>
        <v>0</v>
      </c>
      <c r="S117" s="607">
        <f>IF($D117=0,0,IF(Q$81="Hydro",HLOOKUP(Q$81,'Inflated Bid Prices After Tax'!$B$455:$I$463,7,FALSE),IF(Q$81="Solar",HLOOKUP(Q$81,'Inflated Bid Prices After Tax'!$B$455:$I$463,7,FALSE),IF(Q$81="Biomass",HLOOKUP(Q$81,'Inflated Bid Prices After Tax'!$B$455:$I$463,7,FALSE),IF(Q$81="Biodiesel",HLOOKUP(Q$81,'Inflated Bid Prices After Tax'!$B$455:$I$463,7,FALSE),IF(Q$81="LNG",HLOOKUP(Q$81,'Inflated Bid Prices After Tax'!$B$455:$I$463,7,FALSE),IF(Q$81="Bunker",HLOOKUP(Q$81,'Inflated Bid Prices After Tax'!$B$455:$I$463,7,FALSE),IF(Q$81="LFO Diesel",HLOOKUP(Q$81,'Inflated Bid Prices After Tax'!$B$455:$I$463,7,FALSE),0))))))))</f>
        <v>0</v>
      </c>
      <c r="T117" s="607">
        <f>IF($D117=0,0,IF(Q$81="Hydro",HLOOKUP(Q$81,'Inflated Bid Prices After Tax'!$B$465:$I$471,5,FALSE),IF(Q$81="Solar",HLOOKUP(Q$81,'Inflated Bid Prices After Tax'!$B$465:$I$471,5,FALSE),IF(Q$81="Biomass",HLOOKUP(Q$81,'Inflated Bid Prices After Tax'!$B$465:$I$471,5,FALSE),IF(Q$81="Biodiesel",HLOOKUP(Q$81,'Inflated Bid Prices After Tax'!$B$465:$I$471,5,FALSE),IF(Q$81="LNG",HLOOKUP(Q$81,'Inflated Bid Prices After Tax'!$B$465:$I$471,5,FALSE),IF(Q$81="Bunker",HLOOKUP(Q$81,'Inflated Bid Prices After Tax'!$B$465:$I$471,5,FALSE),IF(Q$81="LFO Diesel",HLOOKUP(Q$81,'Inflated Bid Prices After Tax'!$B$465:$I$471,5,FALSE),0))))))))</f>
        <v>0</v>
      </c>
      <c r="U117" s="608">
        <f t="shared" si="65"/>
        <v>0</v>
      </c>
      <c r="V117" s="139"/>
      <c r="W117" s="566">
        <f>IF(W$81="Hydro",VLOOKUP($E117,'Inflated Bid Prices After Tax'!$AL$247:$AS$347,2,FALSE),IF(W$81="Solar",VLOOKUP($E117,'Inflated Bid Prices After Tax'!$AL$247:$AS$347,3,FALSE),IF(W$81="Biomass",VLOOKUP($E117,'Inflated Bid Prices After Tax'!$AL$247:$AS$347,4,FALSE),IF(W$81="Biodiesel",VLOOKUP($E117,'Inflated Bid Prices After Tax'!$AL$247:$AS$347,5,FALSE),IF(W$81="LNG",VLOOKUP($E117,'Inflated Bid Prices After Tax'!$AL$247:$AS$347,6,FALSE),IF(W$81="Bunker",VLOOKUP($E117,'Inflated Bid Prices After Tax'!$AL$247:$AS$347,7,FALSE),IF(W$81="LFO Diesel",VLOOKUP($E117,'Inflated Bid Prices After Tax'!$AL$247:$AS$347,8,FALSE),0)))))))</f>
        <v>0</v>
      </c>
      <c r="X117" s="567">
        <f>IF(W$81="Hydro",VLOOKUP($E117,'Inflated Bid Prices After Tax'!$AL$352:$AS$452,2,FALSE),IF(W$81="Solar",VLOOKUP($E117,'Inflated Bid Prices After Tax'!$AL$352:$AS$452,3,FALSE),IF(W$81="Biomass",VLOOKUP($E117,'Inflated Bid Prices After Tax'!$AL$352:$AS$452,4,FALSE),IF(W$81="Biodiesel",VLOOKUP($E117,'Inflated Bid Prices After Tax'!$AL$352:$AS$452,5,FALSE),IF(W$81="LNG",VLOOKUP($E117,'Inflated Bid Prices After Tax'!$AL$352:$AS$452,6,FALSE),IF(W$81="Bunker",VLOOKUP($E117,'Inflated Bid Prices After Tax'!$AL$352:$AS$452,7,FALSE),IF(W$81="LFO Diesel",VLOOKUP($E117,'Inflated Bid Prices After Tax'!$AL$352:$AS$452,8,FALSE),0)))))))</f>
        <v>0</v>
      </c>
      <c r="Y117" s="567">
        <f>IF($E117=0,0,IF(W$81="Hydro",HLOOKUP(W$81,'Inflated Bid Prices After Tax'!$B$455:$I$463,7,FALSE),IF(W$81="Solar",HLOOKUP(W$81,'Inflated Bid Prices After Tax'!$B$455:$I$463,7,FALSE),IF(W$81="Biomass",HLOOKUP(W$81,'Inflated Bid Prices After Tax'!$B$455:$I$463,7,FALSE),IF(W$81="Biodiesel",HLOOKUP(W$81,'Inflated Bid Prices After Tax'!$B$455:$I$463,7,FALSE),IF(W$81="LNG",HLOOKUP(W$81,'Inflated Bid Prices After Tax'!$B$455:$I$463,7,FALSE),IF(W$81="Bunker",HLOOKUP(W$81,'Inflated Bid Prices After Tax'!$B$455:$I$463,7,FALSE),IF(W$81="LFO Diesel",HLOOKUP(W$81,'Inflated Bid Prices After Tax'!$B$455:$I$463,7,FALSE),0))))))))</f>
        <v>0</v>
      </c>
      <c r="Z117" s="567">
        <f>IF($E117=0,0,IF(W$81="Hydro",HLOOKUP(W$81,'Inflated Bid Prices After Tax'!$B$465:$I$471,5,FALSE),IF(W$81="Solar",HLOOKUP(W$81,'Inflated Bid Prices After Tax'!$B$465:$I$471,5,FALSE),IF(W$81="Biomass",HLOOKUP(W$81,'Inflated Bid Prices After Tax'!$B$465:$I$471,5,FALSE),IF(W$81="Biodiesel",HLOOKUP(W$81,'Inflated Bid Prices After Tax'!$B$465:$I$471,5,FALSE),IF(W$81="LNG",HLOOKUP(W$81,'Inflated Bid Prices After Tax'!$B$465:$I$471,5,FALSE),IF(W$81="Bunker",HLOOKUP(W$81,'Inflated Bid Prices After Tax'!$B$465:$I$471,5,FALSE),IF(W$81="LFO Diesel",HLOOKUP(W$81,'Inflated Bid Prices After Tax'!$B$465:$I$471,5,FALSE),0))))))))</f>
        <v>0</v>
      </c>
      <c r="AA117" s="568">
        <f t="shared" si="66"/>
        <v>0</v>
      </c>
      <c r="AB117" s="139"/>
      <c r="AC117" s="642">
        <f>IF(AC$81="Hydro",VLOOKUP($F117,'Inflated Bid Prices After Tax'!$AL$247:$AS$347,2,FALSE),IF(AC$81="Solar",VLOOKUP($F117,'Inflated Bid Prices After Tax'!$AL$247:$AS$347,3,FALSE),IF(AC$81="Biomass",VLOOKUP($F117,'Inflated Bid Prices After Tax'!$AL$247:$AS$347,4,FALSE),IF(AC$81="Biodiesel",VLOOKUP($F117,'Inflated Bid Prices After Tax'!$AL$247:$AS$347,5,FALSE),IF(AC$81="LNG",VLOOKUP($F117,'Inflated Bid Prices After Tax'!$AL$247:$AS$347,6,FALSE),IF(AC$81="Bunker",VLOOKUP($F117,'Inflated Bid Prices After Tax'!$AL$247:$AS$347,7,FALSE),IF(AC$81="LFO Diesel",VLOOKUP($F117,'Inflated Bid Prices After Tax'!$AL$247:$AS$347,8,FALSE),0)))))))</f>
        <v>0</v>
      </c>
      <c r="AD117" s="643">
        <f>IF(AC$81="Hydro",VLOOKUP($F117,'Inflated Bid Prices After Tax'!$AL$352:$AS$452,2,FALSE),IF(AC$81="Solar",VLOOKUP($F117,'Inflated Bid Prices After Tax'!$AL$352:$AS$452,3,FALSE),IF(AC$81="Biomass",VLOOKUP($F117,'Inflated Bid Prices After Tax'!$AL$352:$AS$452,4,FALSE),IF(AC$81="Biodiesel",VLOOKUP($F117,'Inflated Bid Prices After Tax'!$AL$352:$AS$452,5,FALSE),IF(AC$81="LNG",VLOOKUP($F117,'Inflated Bid Prices After Tax'!$AL$352:$AS$452,6,FALSE),IF(AC$81="Bunker",VLOOKUP($F117,'Inflated Bid Prices After Tax'!$AL$352:$AS$452,7,FALSE),IF(AC$81="LFO Diesel",VLOOKUP($F117,'Inflated Bid Prices After Tax'!$AL$352:$AS$452,8,FALSE),0)))))))</f>
        <v>0</v>
      </c>
      <c r="AE117" s="643">
        <f>IF($F117=0,0,IF(AC$81="Hydro",HLOOKUP(AC$81,'Inflated Bid Prices After Tax'!$B$455:$I$463,7,FALSE),IF(AC$81="Solar",HLOOKUP(AC$81,'Inflated Bid Prices After Tax'!$B$455:$I$463,7,FALSE),IF(AC$81="Biomass",HLOOKUP(AC$81,'Inflated Bid Prices After Tax'!$B$455:$I$463,7,FALSE),IF(AC$81="Biodiesel",HLOOKUP(AC$81,'Inflated Bid Prices After Tax'!$B$455:$I$463,7,FALSE),IF(AC$81="LNG",HLOOKUP(AC$81,'Inflated Bid Prices After Tax'!$B$455:$I$463,7,FALSE),IF(AC$81="Bunker",HLOOKUP(AC$81,'Inflated Bid Prices After Tax'!$B$455:$I$463,7,FALSE),IF(AC$81="LFO Diesel",HLOOKUP(AC$81,'Inflated Bid Prices After Tax'!$B$455:$I$463,7,FALSE),0))))))))</f>
        <v>0</v>
      </c>
      <c r="AF117" s="643">
        <f>IF($F117=0,0,IF(AC$81="Hydro",HLOOKUP(AC$81,'Inflated Bid Prices After Tax'!$B$465:$I$471,5,FALSE),IF(AC$81="Solar",HLOOKUP(AC$81,'Inflated Bid Prices After Tax'!$B$465:$I$471,5,FALSE),IF(AC$81="Biomass",HLOOKUP(AC$81,'Inflated Bid Prices After Tax'!$B$465:$I$471,5,FALSE),IF(AC$81="Biodiesel",HLOOKUP(AC$81,'Inflated Bid Prices After Tax'!$B$465:$I$471,5,FALSE),IF(AC$81="LNG",HLOOKUP(AC$81,'Inflated Bid Prices After Tax'!$B$465:$I$471,5,FALSE),IF(AC$81="Bunker",HLOOKUP(AC$81,'Inflated Bid Prices After Tax'!$B$465:$I$471,5,FALSE),IF(AC$81="LFO Diesel",HLOOKUP(AC$81,'Inflated Bid Prices After Tax'!$B$465:$I$471,5,FALSE),0))))))))</f>
        <v>0</v>
      </c>
      <c r="AG117" s="644">
        <f t="shared" si="67"/>
        <v>0</v>
      </c>
      <c r="AH117" s="139"/>
      <c r="AI117" s="590">
        <f>IF(AI$81="Hydro",VLOOKUP($G117,'Inflated Bid Prices After Tax'!$AL$247:$AS$347,2,FALSE),IF(AI$81="Solar",VLOOKUP($G117,'Inflated Bid Prices After Tax'!$AL$247:$AS$347,3,FALSE),IF(AI$81="Biomass",VLOOKUP($G117,'Inflated Bid Prices After Tax'!$AL$247:$AS$347,4,FALSE),IF(AI$81="Biodiesel",VLOOKUP($G117,'Inflated Bid Prices After Tax'!$AL$247:$AS$347,5,FALSE),IF(AI$81="LNG",VLOOKUP($G117,'Inflated Bid Prices After Tax'!$AL$247:$AS$347,6,FALSE),IF(AI$81="Bunker",VLOOKUP($G117,'Inflated Bid Prices After Tax'!$AL$247:$AS$347,7,FALSE),IF(AI$81="LFO Diesel",VLOOKUP($G117,'Inflated Bid Prices After Tax'!$AL$247:$AS$347,8,FALSE),0)))))))</f>
        <v>0</v>
      </c>
      <c r="AJ117" s="591">
        <f>IF(AI$81="Hydro",VLOOKUP($G117,'Inflated Bid Prices After Tax'!$AL$352:$AS$452,2,FALSE),IF(AI$81="Solar",VLOOKUP($G117,'Inflated Bid Prices After Tax'!$AL$352:$AS$452,3,FALSE),IF(AI$81="Biomass",VLOOKUP($G117,'Inflated Bid Prices After Tax'!$AL$352:$AS$452,4,FALSE),IF(AI$81="Biodiesel",VLOOKUP($G117,'Inflated Bid Prices After Tax'!$AL$352:$AS$452,5,FALSE),IF(AI$81="LNG",VLOOKUP($G117,'Inflated Bid Prices After Tax'!$AL$352:$AS$452,6,FALSE),IF(AI$81="Bunker",VLOOKUP($G117,'Inflated Bid Prices After Tax'!$AL$352:$AS$452,7,FALSE),IF(AI$81="LFO Diesel",VLOOKUP($G117,'Inflated Bid Prices After Tax'!$AL$352:$AS$452,8,FALSE),0)))))))</f>
        <v>0</v>
      </c>
      <c r="AK117" s="591">
        <f>IF($G117=0,0,IF(AI$81="Hydro",HLOOKUP(AI$81,'Inflated Bid Prices After Tax'!$B$455:$I$463,7,FALSE),IF(AI$81="Solar",HLOOKUP(AI$81,'Inflated Bid Prices After Tax'!$B$455:$I$463,7,FALSE),IF(AI$81="Biomass",HLOOKUP(AI$81,'Inflated Bid Prices After Tax'!$B$455:$I$463,7,FALSE),IF(AI$81="Biodiesel",HLOOKUP(AI$81,'Inflated Bid Prices After Tax'!$B$455:$I$463,7,FALSE),IF(AI$81="LNG",HLOOKUP(AI$81,'Inflated Bid Prices After Tax'!$B$455:$I$463,7,FALSE),IF(AI$81="Bunker",HLOOKUP(AI$81,'Inflated Bid Prices After Tax'!$B$455:$I$463,7,FALSE),IF(AI$81="LFO Diesel",HLOOKUP(AI$81,'Inflated Bid Prices After Tax'!$B$455:$I$463,7,FALSE),0))))))))</f>
        <v>0</v>
      </c>
      <c r="AL117" s="591">
        <f>IF($G117=0,0,IF(AI$81="Hydro",HLOOKUP(AI$81,'Inflated Bid Prices After Tax'!$B$465:$I$471,5,FALSE),IF(AI$81="Solar",HLOOKUP(AI$81,'Inflated Bid Prices After Tax'!$B$465:$I$471,5,FALSE),IF(AI$81="Biomass",HLOOKUP(AI$81,'Inflated Bid Prices After Tax'!$B$465:$I$471,5,FALSE),IF(AI$81="Biodiesel",HLOOKUP(AI$81,'Inflated Bid Prices After Tax'!$B$465:$I$471,5,FALSE),IF(AI$81="LNG",HLOOKUP(AI$81,'Inflated Bid Prices After Tax'!$B$465:$I$471,5,FALSE),IF(AI$81="Bunker",HLOOKUP(AI$81,'Inflated Bid Prices After Tax'!$B$465:$I$471,5,FALSE),IF(AI$81="LFO Diesel",HLOOKUP(AI$81,'Inflated Bid Prices After Tax'!$B$465:$I$471,5,FALSE),0))))))))</f>
        <v>0</v>
      </c>
      <c r="AM117" s="592">
        <f t="shared" si="68"/>
        <v>0</v>
      </c>
      <c r="AN117" s="139"/>
      <c r="AO117" s="598">
        <f>IF(AO$81="Hydro",VLOOKUP($H117,'Inflated Bid Prices After Tax'!$AL$247:$AS$347,2,FALSE),IF(AO$81="Solar",VLOOKUP($H117,'Inflated Bid Prices After Tax'!$AL$247:$AS$347,3,FALSE),IF(AO$81="Biomass",VLOOKUP($H117,'Inflated Bid Prices After Tax'!$AL$247:$AS$347,4,FALSE),IF(AO$81="Biodiesel",VLOOKUP($H117,'Inflated Bid Prices After Tax'!$AL$247:$AS$347,5,FALSE),IF(AO$81="LNG",VLOOKUP($H117,'Inflated Bid Prices After Tax'!$AL$247:$AS$347,6,FALSE),IF(AO$81="Bunker",VLOOKUP($H117,'Inflated Bid Prices After Tax'!$AL$247:$AS$347,7,FALSE),IF(AO$81="LFO Diesel",VLOOKUP($H117,'Inflated Bid Prices After Tax'!$AL$247:$AS$347,8,FALSE),0)))))))</f>
        <v>0</v>
      </c>
      <c r="AP117" s="309">
        <f>IF(AO$81="Hydro",VLOOKUP($H117,'Inflated Bid Prices After Tax'!$AL$352:$AS$452,2,FALSE),IF(AO$81="Solar",VLOOKUP($H117,'Inflated Bid Prices After Tax'!$AL$352:$AS$452,3,FALSE),IF(AO$81="Biomass",VLOOKUP($H117,'Inflated Bid Prices After Tax'!$AL$352:$AS$452,4,FALSE),IF(AO$81="Biodiesel",VLOOKUP($H117,'Inflated Bid Prices After Tax'!$AL$352:$AS$452,5,FALSE),IF(AO$81="LNG",VLOOKUP($H117,'Inflated Bid Prices After Tax'!$AL$352:$AS$452,6,FALSE),IF(AO$81="Bunker",VLOOKUP($H117,'Inflated Bid Prices After Tax'!$AL$352:$AS$452,7,FALSE),IF(AO$81="LFO Diesel",VLOOKUP($H117,'Inflated Bid Prices After Tax'!$AL$352:$AS$452,8,FALSE),0)))))))</f>
        <v>0</v>
      </c>
      <c r="AQ117" s="309">
        <f>IF($H117=0,0,IF(AO$81="Hydro",HLOOKUP(AO$81,'Inflated Bid Prices After Tax'!$B$455:$I$463,7,FALSE),IF(AO$81="Solar",HLOOKUP(AO$81,'Inflated Bid Prices After Tax'!$B$455:$I$463,7,FALSE),IF(AO$81="Biomass",HLOOKUP(AO$81,'Inflated Bid Prices After Tax'!$B$455:$I$463,7,FALSE),IF(AO$81="Biodiesel",HLOOKUP(AO$81,'Inflated Bid Prices After Tax'!$B$455:$I$463,7,FALSE),IF(AO$81="LNG",HLOOKUP(AO$81,'Inflated Bid Prices After Tax'!$B$455:$I$463,7,FALSE),IF(AO$81="Bunker",HLOOKUP(AO$81,'Inflated Bid Prices After Tax'!$B$455:$I$463,7,FALSE),IF(AO$81="LFO Diesel",HLOOKUP(AO$81,'Inflated Bid Prices After Tax'!$B$455:$I$463,7,FALSE),0))))))))</f>
        <v>0</v>
      </c>
      <c r="AR117" s="309">
        <f>IF($H117=0,0,IF(AO$81="Hydro",HLOOKUP(AO$81,'Inflated Bid Prices After Tax'!$B$465:$I$471,5,FALSE),IF(AO$81="Solar",HLOOKUP(AO$81,'Inflated Bid Prices After Tax'!$B$465:$I$471,5,FALSE),IF(AO$81="Biomass",HLOOKUP(AO$81,'Inflated Bid Prices After Tax'!$B$465:$I$471,5,FALSE),IF(AO$81="Biodiesel",HLOOKUP(AO$81,'Inflated Bid Prices After Tax'!$B$465:$I$471,5,FALSE),IF(AO$81="LNG",HLOOKUP(AO$81,'Inflated Bid Prices After Tax'!$B$465:$I$471,5,FALSE),IF(AO$81="Bunker",HLOOKUP(AO$81,'Inflated Bid Prices After Tax'!$B$465:$I$471,5,FALSE),IF(AO$81="LFO Diesel",HLOOKUP(AO$81,'Inflated Bid Prices After Tax'!$B$465:$I$471,5,FALSE),0))))))))</f>
        <v>0</v>
      </c>
      <c r="AS117" s="298">
        <f t="shared" si="69"/>
        <v>0</v>
      </c>
      <c r="AT117" s="139"/>
      <c r="AU117" s="606">
        <f>IF(AU$81="Hydro",VLOOKUP($I117,'Inflated Bid Prices After Tax'!$AL$247:$AS$347,2,FALSE),IF(AU$81="Solar",VLOOKUP($I117,'Inflated Bid Prices After Tax'!$AL$247:$AS$347,3,FALSE),IF(AU$81="Biomass",VLOOKUP($I117,'Inflated Bid Prices After Tax'!$AL$247:$AS$347,4,FALSE),IF(AU$81="Biodiesel",VLOOKUP($I117,'Inflated Bid Prices After Tax'!$AL$247:$AS$347,5,FALSE),IF(AU$81="LNG",VLOOKUP($I117,'Inflated Bid Prices After Tax'!$AL$247:$AS$347,6,FALSE),IF(AU$81="Bunker",VLOOKUP($I117,'Inflated Bid Prices After Tax'!$AL$247:$AS$347,7,FALSE),IF(AU$81="LFO Diesel",VLOOKUP($I117,'Inflated Bid Prices After Tax'!$AL$247:$AS$347,8,FALSE),0)))))))</f>
        <v>0</v>
      </c>
      <c r="AV117" s="607">
        <f>IF(AU$81="Hydro",VLOOKUP($I117,'Inflated Bid Prices After Tax'!$AL$352:$AS$452,2,FALSE),IF(AU$81="Solar",VLOOKUP($I117,'Inflated Bid Prices After Tax'!$AL$352:$AS$452,3,FALSE),IF(AU$81="Biomass",VLOOKUP($I117,'Inflated Bid Prices After Tax'!$AL$352:$AS$452,4,FALSE),IF(AU$81="Biodiesel",VLOOKUP($I117,'Inflated Bid Prices After Tax'!$AL$352:$AS$452,5,FALSE),IF(AU$81="LNG",VLOOKUP($I117,'Inflated Bid Prices After Tax'!$AL$352:$AS$452,6,FALSE),IF(AU$81="Bunker",VLOOKUP($I117,'Inflated Bid Prices After Tax'!$AL$352:$AS$452,7,FALSE),IF(AU$81="LFO Diesel",VLOOKUP($I117,'Inflated Bid Prices After Tax'!$AL$352:$AS$452,8,FALSE),0)))))))</f>
        <v>0</v>
      </c>
      <c r="AW117" s="607">
        <f>IF($I117=0,0,IF(AU$81="Hydro",HLOOKUP(AU$81,'Inflated Bid Prices After Tax'!$B$455:$I$463,7,FALSE),IF(AU$81="Solar",HLOOKUP(AU$81,'Inflated Bid Prices After Tax'!$B$455:$I$463,7,FALSE),IF(AU$81="Biomass",HLOOKUP(AU$81,'Inflated Bid Prices After Tax'!$B$455:$I$463,7,FALSE),IF(AU$81="Biodiesel",HLOOKUP(AU$81,'Inflated Bid Prices After Tax'!$B$455:$I$463,7,FALSE),IF(AU$81="LNG",HLOOKUP(AU$81,'Inflated Bid Prices After Tax'!$B$455:$I$463,7,FALSE),IF(AU$81="Bunker",HLOOKUP(AU$81,'Inflated Bid Prices After Tax'!$B$455:$I$463,7,FALSE),IF(AU$81="LFO Diesel",HLOOKUP(AU$81,'Inflated Bid Prices After Tax'!$B$455:$I$463,4,FALSE),0))))))))</f>
        <v>0</v>
      </c>
      <c r="AX117" s="607">
        <f>IF($I117=0,0,IF(AU$81="Hydro",HLOOKUP(AU$81,'Inflated Bid Prices After Tax'!$B$465:$I$471,5,FALSE),IF(AU$81="Solar",HLOOKUP(AU$81,'Inflated Bid Prices After Tax'!$B$465:$I$471,5,FALSE),IF(AU$81="Biomass",HLOOKUP(AU$81,'Inflated Bid Prices After Tax'!$B$465:$I$471,5,FALSE),IF(AU$81="Biodiesel",HLOOKUP(AU$81,'Inflated Bid Prices After Tax'!$B$465:$I$471,5,FALSE),IF(AU$81="LNG",HLOOKUP(AU$81,'Inflated Bid Prices After Tax'!$B$465:$I$471,5,FALSE),IF(AU$81="Bunker",HLOOKUP(AU$81,'Inflated Bid Prices After Tax'!$B$465:$I$471,5,FALSE),IF(AU$81="LFO Diesel",HLOOKUP(AU$81,'Inflated Bid Prices After Tax'!$B$465:$I$471,5,FALSE),0))))))))</f>
        <v>0</v>
      </c>
      <c r="AY117" s="608">
        <f t="shared" si="70"/>
        <v>0</v>
      </c>
      <c r="AZ117" s="139"/>
      <c r="BA117" s="106"/>
      <c r="BB117" s="648" t="s">
        <v>42</v>
      </c>
      <c r="BC117" s="658">
        <f>IF(C117=0,O117,O117*'Available Energy and Dispatch'!N143*1000)</f>
        <v>0</v>
      </c>
      <c r="BD117" s="658">
        <f>IF(D117=0,U117,U117*'Available Energy and Dispatch'!O143*1000)</f>
        <v>0</v>
      </c>
      <c r="BE117" s="658">
        <f>IF(E117=0,AA117,AA117*'Available Energy and Dispatch'!P143*1000)</f>
        <v>0</v>
      </c>
      <c r="BF117" s="658">
        <f>IF(F117=0,AG117,AG117*'Available Energy and Dispatch'!Q143*1000)</f>
        <v>0</v>
      </c>
      <c r="BG117" s="658">
        <f>IF(G117=0,AM117,AM117*'Available Energy and Dispatch'!R143*1000)</f>
        <v>0</v>
      </c>
      <c r="BH117" s="658">
        <f>IF(H117=0,AS117,AS117*'Available Energy and Dispatch'!S143*1000)</f>
        <v>0</v>
      </c>
      <c r="BI117" s="658">
        <f>IF(I117=0,AY117,AY117*'Available Energy and Dispatch'!T143*1000)</f>
        <v>0</v>
      </c>
      <c r="BJ117" s="664">
        <f t="shared" si="71"/>
        <v>0</v>
      </c>
      <c r="BK117" s="655"/>
    </row>
    <row r="118" spans="2:63" x14ac:dyDescent="0.25">
      <c r="B118" s="530" t="s">
        <v>43</v>
      </c>
      <c r="C118" s="523">
        <f>ROUND(IFERROR(('Available Energy and Dispatch'!N144/((IF(C$82="Solar",(SUMIFS('Dependable Capacity'!$F$64:$F$69,'Dependable Capacity'!$C$64:$C$69,$B$112)*'Available Energy and Dispatch'!$C144),HLOOKUP(C$82,'Dependable Capacity'!$I$58:$P$64,5,FALSE)*'Available Energy and Dispatch'!$C144))))/C$83,0),2)</f>
        <v>0</v>
      </c>
      <c r="D118" s="523">
        <f>ROUND(IFERROR(('Available Energy and Dispatch'!O144/((IF(D$82="Solar",(SUMIFS('Dependable Capacity'!$F$64:$F$69,'Dependable Capacity'!$C$64:$C$69,$B$112)*'Available Energy and Dispatch'!$C144),HLOOKUP(D$82,'Dependable Capacity'!$I$58:$P$64,5,FALSE)*'Available Energy and Dispatch'!$C144))))/D$83,0),2)</f>
        <v>0</v>
      </c>
      <c r="E118" s="523">
        <f>ROUND(IFERROR(('Available Energy and Dispatch'!P144/((IF(E$82="Solar",(SUMIFS('Dependable Capacity'!$F$64:$F$69,'Dependable Capacity'!$C$64:$C$69,$B$112)*'Available Energy and Dispatch'!$C144),HLOOKUP(E$82,'Dependable Capacity'!$I$58:$P$64,5,FALSE)*'Available Energy and Dispatch'!$C144))))/E$83,0),2)</f>
        <v>0</v>
      </c>
      <c r="F118" s="523">
        <f>ROUND(IFERROR(('Available Energy and Dispatch'!Q144/((IF(F$82="Solar",(SUMIFS('Dependable Capacity'!$F$64:$F$69,'Dependable Capacity'!$C$64:$C$69,$B$112)*'Available Energy and Dispatch'!$C144),HLOOKUP(F$82,'Dependable Capacity'!$I$58:$P$64,5,FALSE)*'Available Energy and Dispatch'!$C144))))/F$83,0),2)</f>
        <v>0</v>
      </c>
      <c r="G118" s="523">
        <f>ROUND(IFERROR(('Available Energy and Dispatch'!R144/((IF(G$82="Solar",(SUMIFS('Dependable Capacity'!$F$64:$F$69,'Dependable Capacity'!$C$64:$C$69,$B$112)*'Available Energy and Dispatch'!$C144),HLOOKUP(G$82,'Dependable Capacity'!$I$58:$P$64,5,FALSE)*'Available Energy and Dispatch'!$C144))))/G$83,0),2)</f>
        <v>0</v>
      </c>
      <c r="H118" s="523">
        <f>ROUND(IFERROR(('Available Energy and Dispatch'!S144/((IF(H$82="Solar",(SUMIFS('Dependable Capacity'!$F$64:$F$69,'Dependable Capacity'!$C$64:$C$69,$B$112)*'Available Energy and Dispatch'!$C144),HLOOKUP(H$82,'Dependable Capacity'!$I$58:$P$64,5,FALSE)*'Available Energy and Dispatch'!$C144))))/H$83,0),2)</f>
        <v>0</v>
      </c>
      <c r="I118" s="524">
        <f>ROUND(IFERROR(('Available Energy and Dispatch'!T144/((IF(I$82="Solar",(SUMIFS('Dependable Capacity'!$F$64:$F$69,'Dependable Capacity'!$C$64:$C$69,$B$112)*'Available Energy and Dispatch'!$C144),HLOOKUP(I$82,'Dependable Capacity'!$I$58:$P$64,5,FALSE)*'Available Energy and Dispatch'!$C144))))/I$83,0),2)</f>
        <v>0</v>
      </c>
      <c r="J118" s="106"/>
      <c r="K118" s="542">
        <f>IF(K$81="Hydro",VLOOKUP($C118,'Inflated Bid Prices After Tax'!$AL$247:$AS$347,2,FALSE),IF(K$81="Solar",VLOOKUP($C118,'Inflated Bid Prices After Tax'!$AL$247:$AS$347,3,FALSE),IF(K$81="Biomass",VLOOKUP($C118,'Inflated Bid Prices After Tax'!$AL$247:$AS$347,4,FALSE),IF(K$81="Biodiesel",VLOOKUP($C118,'Inflated Bid Prices After Tax'!$AL$247:$AS$347,5,FALSE),IF(K$81="LNG",VLOOKUP($C118,'Inflated Bid Prices After Tax'!$AL$247:$AS$347,6,FALSE),IF(K$81="Bunker",VLOOKUP($C118,'Inflated Bid Prices After Tax'!$AL$247:$AS$347,7,FALSE),IF(K$81="LFO Diesel",VLOOKUP($C118,'Inflated Bid Prices After Tax'!$AL$247:$AS$347,8,FALSE),0)))))))</f>
        <v>0</v>
      </c>
      <c r="L118" s="543">
        <f>IF(K$81="Hydro",VLOOKUP($C118,'Inflated Bid Prices After Tax'!$AL$352:$AS$452,2,FALSE),IF(K$81="Solar",VLOOKUP($C118,'Inflated Bid Prices After Tax'!$AL$352:$AS$452,3,FALSE),IF(K$81="Biomass",VLOOKUP($C118,'Inflated Bid Prices After Tax'!$AL$352:$AS$452,4,FALSE),IF(K$81="Biodiesel",VLOOKUP($C118,'Inflated Bid Prices After Tax'!$AL$352:$AS$452,5,FALSE),IF(K$81="LNG",VLOOKUP($C118,'Inflated Bid Prices After Tax'!$AL$352:$AS$452,6,FALSE),IF(K$81="Bunker",VLOOKUP($C118,'Inflated Bid Prices After Tax'!$AL$352:$AS$452,7,FALSE),IF(K$81="LFO Diesel",VLOOKUP($C118,'Inflated Bid Prices After Tax'!$AL$352:$AS$452,8,FALSE),0)))))))</f>
        <v>0</v>
      </c>
      <c r="M118" s="543">
        <f>IF($C118=0,0,IF(K$81="Hydro",HLOOKUP(K$81,'Inflated Bid Prices After Tax'!$B$455:$I$463,7,FALSE),IF(K$81="Solar",HLOOKUP(K$81,'Inflated Bid Prices After Tax'!$B$455:$I$463,7,FALSE),IF(K$81="Biomass",HLOOKUP(K$81,'Inflated Bid Prices After Tax'!$B$455:$I$463,7,FALSE),IF(K$81="Biodiesel",HLOOKUP(K$81,'Inflated Bid Prices After Tax'!$B$455:$I$463,7,FALSE),IF(K$81="LNG",HLOOKUP(K$81,'Inflated Bid Prices After Tax'!$B$455:$I$463,7,FALSE),IF(K$81="Bunker",HLOOKUP(K$81,'Inflated Bid Prices After Tax'!$B$455:$I$463,7,FALSE),IF(K$81="LFO Diesel",HLOOKUP(K$81,'Inflated Bid Prices After Tax'!$B$455:$I$463,7,FALSE),0))))))))</f>
        <v>0</v>
      </c>
      <c r="N118" s="543">
        <f>IF($C118=0,0,IF(K$81="Hydro",HLOOKUP(K$81,'Inflated Bid Prices After Tax'!$B$465:$I$471,5,FALSE),IF(K$81="Solar",HLOOKUP(K$81,'Inflated Bid Prices After Tax'!$B$465:$I$471,5,FALSE),IF(K$81="Biomass",HLOOKUP(K$81,'Inflated Bid Prices After Tax'!$B$465:$I$471,5,FALSE),IF(K$81="Biodiesel",HLOOKUP(K$81,'Inflated Bid Prices After Tax'!$B$465:$I$471,5,FALSE),IF(K$81="LNG",HLOOKUP(K$81,'Inflated Bid Prices After Tax'!$B$465:$I$471,5,FALSE),IF(K$81="Bunker",HLOOKUP(K$81,'Inflated Bid Prices After Tax'!$B$465:$I$471,5,FALSE),IF(K$81="LFO Diesel",HLOOKUP(K$81,'Inflated Bid Prices After Tax'!$B$465:$I$471,5,FALSE),0))))))))</f>
        <v>0</v>
      </c>
      <c r="O118" s="544">
        <f t="shared" si="64"/>
        <v>0</v>
      </c>
      <c r="P118" s="139"/>
      <c r="Q118" s="606">
        <f>IF(Q$81="Hydro",VLOOKUP($D118,'Inflated Bid Prices After Tax'!$AL$247:$AS$347,2,FALSE),IF(Q$81="Solar",VLOOKUP($D118,'Inflated Bid Prices After Tax'!$AL$247:$AS$347,3,FALSE),IF(Q$81="Biomass",VLOOKUP($D118,'Inflated Bid Prices After Tax'!$AL$247:$AS$347,4,FALSE),IF(Q$81="Biodiesel",VLOOKUP($D118,'Inflated Bid Prices After Tax'!$AL$247:$AS$347,5,FALSE),IF(Q$81="LNG",VLOOKUP($D118,'Inflated Bid Prices After Tax'!$AL$247:$AS$347,6,FALSE),IF(Q$81="Bunker",VLOOKUP($D118,'Inflated Bid Prices After Tax'!$AL$247:$AS$347,7,FALSE),IF(Q$81="LFO Diesel",VLOOKUP($D118,'Inflated Bid Prices After Tax'!$AL$247:$AS$347,8,FALSE),0)))))))</f>
        <v>0</v>
      </c>
      <c r="R118" s="607">
        <f>IF(Q$81="Hydro",VLOOKUP($D118,'Inflated Bid Prices After Tax'!$AL$352:$AS$452,2,FALSE),IF(Q$81="Solar",VLOOKUP($D118,'Inflated Bid Prices After Tax'!$AL$352:$AS$452,3,FALSE),IF(Q$81="Biomass",VLOOKUP($D118,'Inflated Bid Prices After Tax'!$AL$352:$AS$452,4,FALSE),IF(Q$81="Biodiesel",VLOOKUP($D118,'Inflated Bid Prices After Tax'!$AL$352:$AS$452,5,FALSE),IF(Q$81="LNG",VLOOKUP($D118,'Inflated Bid Prices After Tax'!$AL$352:$AS$452,6,FALSE),IF(Q$81="Bunker",VLOOKUP($D118,'Inflated Bid Prices After Tax'!$AL$352:$AS$452,7,FALSE),IF(Q$81="LFO Diesel",VLOOKUP($D118,'Inflated Bid Prices After Tax'!$AL$352:$AS$452,8,FALSE),0)))))))</f>
        <v>0</v>
      </c>
      <c r="S118" s="607">
        <f>IF($D118=0,0,IF(Q$81="Hydro",HLOOKUP(Q$81,'Inflated Bid Prices After Tax'!$B$455:$I$463,7,FALSE),IF(Q$81="Solar",HLOOKUP(Q$81,'Inflated Bid Prices After Tax'!$B$455:$I$463,7,FALSE),IF(Q$81="Biomass",HLOOKUP(Q$81,'Inflated Bid Prices After Tax'!$B$455:$I$463,7,FALSE),IF(Q$81="Biodiesel",HLOOKUP(Q$81,'Inflated Bid Prices After Tax'!$B$455:$I$463,7,FALSE),IF(Q$81="LNG",HLOOKUP(Q$81,'Inflated Bid Prices After Tax'!$B$455:$I$463,7,FALSE),IF(Q$81="Bunker",HLOOKUP(Q$81,'Inflated Bid Prices After Tax'!$B$455:$I$463,7,FALSE),IF(Q$81="LFO Diesel",HLOOKUP(Q$81,'Inflated Bid Prices After Tax'!$B$455:$I$463,7,FALSE),0))))))))</f>
        <v>0</v>
      </c>
      <c r="T118" s="607">
        <f>IF($D118=0,0,IF(Q$81="Hydro",HLOOKUP(Q$81,'Inflated Bid Prices After Tax'!$B$465:$I$471,5,FALSE),IF(Q$81="Solar",HLOOKUP(Q$81,'Inflated Bid Prices After Tax'!$B$465:$I$471,5,FALSE),IF(Q$81="Biomass",HLOOKUP(Q$81,'Inflated Bid Prices After Tax'!$B$465:$I$471,5,FALSE),IF(Q$81="Biodiesel",HLOOKUP(Q$81,'Inflated Bid Prices After Tax'!$B$465:$I$471,5,FALSE),IF(Q$81="LNG",HLOOKUP(Q$81,'Inflated Bid Prices After Tax'!$B$465:$I$471,5,FALSE),IF(Q$81="Bunker",HLOOKUP(Q$81,'Inflated Bid Prices After Tax'!$B$465:$I$471,5,FALSE),IF(Q$81="LFO Diesel",HLOOKUP(Q$81,'Inflated Bid Prices After Tax'!$B$465:$I$471,5,FALSE),0))))))))</f>
        <v>0</v>
      </c>
      <c r="U118" s="608">
        <f t="shared" si="65"/>
        <v>0</v>
      </c>
      <c r="V118" s="139"/>
      <c r="W118" s="566">
        <f>IF(W$81="Hydro",VLOOKUP($E118,'Inflated Bid Prices After Tax'!$AL$247:$AS$347,2,FALSE),IF(W$81="Solar",VLOOKUP($E118,'Inflated Bid Prices After Tax'!$AL$247:$AS$347,3,FALSE),IF(W$81="Biomass",VLOOKUP($E118,'Inflated Bid Prices After Tax'!$AL$247:$AS$347,4,FALSE),IF(W$81="Biodiesel",VLOOKUP($E118,'Inflated Bid Prices After Tax'!$AL$247:$AS$347,5,FALSE),IF(W$81="LNG",VLOOKUP($E118,'Inflated Bid Prices After Tax'!$AL$247:$AS$347,6,FALSE),IF(W$81="Bunker",VLOOKUP($E118,'Inflated Bid Prices After Tax'!$AL$247:$AS$347,7,FALSE),IF(W$81="LFO Diesel",VLOOKUP($E118,'Inflated Bid Prices After Tax'!$AL$247:$AS$347,8,FALSE),0)))))))</f>
        <v>0</v>
      </c>
      <c r="X118" s="567">
        <f>IF(W$81="Hydro",VLOOKUP($E118,'Inflated Bid Prices After Tax'!$AL$352:$AS$452,2,FALSE),IF(W$81="Solar",VLOOKUP($E118,'Inflated Bid Prices After Tax'!$AL$352:$AS$452,3,FALSE),IF(W$81="Biomass",VLOOKUP($E118,'Inflated Bid Prices After Tax'!$AL$352:$AS$452,4,FALSE),IF(W$81="Biodiesel",VLOOKUP($E118,'Inflated Bid Prices After Tax'!$AL$352:$AS$452,5,FALSE),IF(W$81="LNG",VLOOKUP($E118,'Inflated Bid Prices After Tax'!$AL$352:$AS$452,6,FALSE),IF(W$81="Bunker",VLOOKUP($E118,'Inflated Bid Prices After Tax'!$AL$352:$AS$452,7,FALSE),IF(W$81="LFO Diesel",VLOOKUP($E118,'Inflated Bid Prices After Tax'!$AL$352:$AS$452,8,FALSE),0)))))))</f>
        <v>0</v>
      </c>
      <c r="Y118" s="567">
        <f>IF($E118=0,0,IF(W$81="Hydro",HLOOKUP(W$81,'Inflated Bid Prices After Tax'!$B$455:$I$463,7,FALSE),IF(W$81="Solar",HLOOKUP(W$81,'Inflated Bid Prices After Tax'!$B$455:$I$463,7,FALSE),IF(W$81="Biomass",HLOOKUP(W$81,'Inflated Bid Prices After Tax'!$B$455:$I$463,7,FALSE),IF(W$81="Biodiesel",HLOOKUP(W$81,'Inflated Bid Prices After Tax'!$B$455:$I$463,7,FALSE),IF(W$81="LNG",HLOOKUP(W$81,'Inflated Bid Prices After Tax'!$B$455:$I$463,7,FALSE),IF(W$81="Bunker",HLOOKUP(W$81,'Inflated Bid Prices After Tax'!$B$455:$I$463,7,FALSE),IF(W$81="LFO Diesel",HLOOKUP(W$81,'Inflated Bid Prices After Tax'!$B$455:$I$463,7,FALSE),0))))))))</f>
        <v>0</v>
      </c>
      <c r="Z118" s="567">
        <f>IF($E118=0,0,IF(W$81="Hydro",HLOOKUP(W$81,'Inflated Bid Prices After Tax'!$B$465:$I$471,5,FALSE),IF(W$81="Solar",HLOOKUP(W$81,'Inflated Bid Prices After Tax'!$B$465:$I$471,5,FALSE),IF(W$81="Biomass",HLOOKUP(W$81,'Inflated Bid Prices After Tax'!$B$465:$I$471,5,FALSE),IF(W$81="Biodiesel",HLOOKUP(W$81,'Inflated Bid Prices After Tax'!$B$465:$I$471,5,FALSE),IF(W$81="LNG",HLOOKUP(W$81,'Inflated Bid Prices After Tax'!$B$465:$I$471,5,FALSE),IF(W$81="Bunker",HLOOKUP(W$81,'Inflated Bid Prices After Tax'!$B$465:$I$471,5,FALSE),IF(W$81="LFO Diesel",HLOOKUP(W$81,'Inflated Bid Prices After Tax'!$B$465:$I$471,5,FALSE),0))))))))</f>
        <v>0</v>
      </c>
      <c r="AA118" s="568">
        <f t="shared" si="66"/>
        <v>0</v>
      </c>
      <c r="AB118" s="139"/>
      <c r="AC118" s="642">
        <f>IF(AC$81="Hydro",VLOOKUP($F118,'Inflated Bid Prices After Tax'!$AL$247:$AS$347,2,FALSE),IF(AC$81="Solar",VLOOKUP($F118,'Inflated Bid Prices After Tax'!$AL$247:$AS$347,3,FALSE),IF(AC$81="Biomass",VLOOKUP($F118,'Inflated Bid Prices After Tax'!$AL$247:$AS$347,4,FALSE),IF(AC$81="Biodiesel",VLOOKUP($F118,'Inflated Bid Prices After Tax'!$AL$247:$AS$347,5,FALSE),IF(AC$81="LNG",VLOOKUP($F118,'Inflated Bid Prices After Tax'!$AL$247:$AS$347,6,FALSE),IF(AC$81="Bunker",VLOOKUP($F118,'Inflated Bid Prices After Tax'!$AL$247:$AS$347,7,FALSE),IF(AC$81="LFO Diesel",VLOOKUP($F118,'Inflated Bid Prices After Tax'!$AL$247:$AS$347,8,FALSE),0)))))))</f>
        <v>0</v>
      </c>
      <c r="AD118" s="643">
        <f>IF(AC$81="Hydro",VLOOKUP($F118,'Inflated Bid Prices After Tax'!$AL$352:$AS$452,2,FALSE),IF(AC$81="Solar",VLOOKUP($F118,'Inflated Bid Prices After Tax'!$AL$352:$AS$452,3,FALSE),IF(AC$81="Biomass",VLOOKUP($F118,'Inflated Bid Prices After Tax'!$AL$352:$AS$452,4,FALSE),IF(AC$81="Biodiesel",VLOOKUP($F118,'Inflated Bid Prices After Tax'!$AL$352:$AS$452,5,FALSE),IF(AC$81="LNG",VLOOKUP($F118,'Inflated Bid Prices After Tax'!$AL$352:$AS$452,6,FALSE),IF(AC$81="Bunker",VLOOKUP($F118,'Inflated Bid Prices After Tax'!$AL$352:$AS$452,7,FALSE),IF(AC$81="LFO Diesel",VLOOKUP($F118,'Inflated Bid Prices After Tax'!$AL$352:$AS$452,8,FALSE),0)))))))</f>
        <v>0</v>
      </c>
      <c r="AE118" s="643">
        <f>IF($F118=0,0,IF(AC$81="Hydro",HLOOKUP(AC$81,'Inflated Bid Prices After Tax'!$B$455:$I$463,7,FALSE),IF(AC$81="Solar",HLOOKUP(AC$81,'Inflated Bid Prices After Tax'!$B$455:$I$463,7,FALSE),IF(AC$81="Biomass",HLOOKUP(AC$81,'Inflated Bid Prices After Tax'!$B$455:$I$463,7,FALSE),IF(AC$81="Biodiesel",HLOOKUP(AC$81,'Inflated Bid Prices After Tax'!$B$455:$I$463,7,FALSE),IF(AC$81="LNG",HLOOKUP(AC$81,'Inflated Bid Prices After Tax'!$B$455:$I$463,7,FALSE),IF(AC$81="Bunker",HLOOKUP(AC$81,'Inflated Bid Prices After Tax'!$B$455:$I$463,7,FALSE),IF(AC$81="LFO Diesel",HLOOKUP(AC$81,'Inflated Bid Prices After Tax'!$B$455:$I$463,7,FALSE),0))))))))</f>
        <v>0</v>
      </c>
      <c r="AF118" s="643">
        <f>IF($F118=0,0,IF(AC$81="Hydro",HLOOKUP(AC$81,'Inflated Bid Prices After Tax'!$B$465:$I$471,5,FALSE),IF(AC$81="Solar",HLOOKUP(AC$81,'Inflated Bid Prices After Tax'!$B$465:$I$471,5,FALSE),IF(AC$81="Biomass",HLOOKUP(AC$81,'Inflated Bid Prices After Tax'!$B$465:$I$471,5,FALSE),IF(AC$81="Biodiesel",HLOOKUP(AC$81,'Inflated Bid Prices After Tax'!$B$465:$I$471,5,FALSE),IF(AC$81="LNG",HLOOKUP(AC$81,'Inflated Bid Prices After Tax'!$B$465:$I$471,5,FALSE),IF(AC$81="Bunker",HLOOKUP(AC$81,'Inflated Bid Prices After Tax'!$B$465:$I$471,5,FALSE),IF(AC$81="LFO Diesel",HLOOKUP(AC$81,'Inflated Bid Prices After Tax'!$B$465:$I$471,5,FALSE),0))))))))</f>
        <v>0</v>
      </c>
      <c r="AG118" s="644">
        <f t="shared" si="67"/>
        <v>0</v>
      </c>
      <c r="AH118" s="139"/>
      <c r="AI118" s="590">
        <f>IF(AI$81="Hydro",VLOOKUP($G118,'Inflated Bid Prices After Tax'!$AL$247:$AS$347,2,FALSE),IF(AI$81="Solar",VLOOKUP($G118,'Inflated Bid Prices After Tax'!$AL$247:$AS$347,3,FALSE),IF(AI$81="Biomass",VLOOKUP($G118,'Inflated Bid Prices After Tax'!$AL$247:$AS$347,4,FALSE),IF(AI$81="Biodiesel",VLOOKUP($G118,'Inflated Bid Prices After Tax'!$AL$247:$AS$347,5,FALSE),IF(AI$81="LNG",VLOOKUP($G118,'Inflated Bid Prices After Tax'!$AL$247:$AS$347,6,FALSE),IF(AI$81="Bunker",VLOOKUP($G118,'Inflated Bid Prices After Tax'!$AL$247:$AS$347,7,FALSE),IF(AI$81="LFO Diesel",VLOOKUP($G118,'Inflated Bid Prices After Tax'!$AL$247:$AS$347,8,FALSE),0)))))))</f>
        <v>0</v>
      </c>
      <c r="AJ118" s="591">
        <f>IF(AI$81="Hydro",VLOOKUP($G118,'Inflated Bid Prices After Tax'!$AL$352:$AS$452,2,FALSE),IF(AI$81="Solar",VLOOKUP($G118,'Inflated Bid Prices After Tax'!$AL$352:$AS$452,3,FALSE),IF(AI$81="Biomass",VLOOKUP($G118,'Inflated Bid Prices After Tax'!$AL$352:$AS$452,4,FALSE),IF(AI$81="Biodiesel",VLOOKUP($G118,'Inflated Bid Prices After Tax'!$AL$352:$AS$452,5,FALSE),IF(AI$81="LNG",VLOOKUP($G118,'Inflated Bid Prices After Tax'!$AL$352:$AS$452,6,FALSE),IF(AI$81="Bunker",VLOOKUP($G118,'Inflated Bid Prices After Tax'!$AL$352:$AS$452,7,FALSE),IF(AI$81="LFO Diesel",VLOOKUP($G118,'Inflated Bid Prices After Tax'!$AL$352:$AS$452,8,FALSE),0)))))))</f>
        <v>0</v>
      </c>
      <c r="AK118" s="591">
        <f>IF($G118=0,0,IF(AI$81="Hydro",HLOOKUP(AI$81,'Inflated Bid Prices After Tax'!$B$455:$I$463,7,FALSE),IF(AI$81="Solar",HLOOKUP(AI$81,'Inflated Bid Prices After Tax'!$B$455:$I$463,7,FALSE),IF(AI$81="Biomass",HLOOKUP(AI$81,'Inflated Bid Prices After Tax'!$B$455:$I$463,7,FALSE),IF(AI$81="Biodiesel",HLOOKUP(AI$81,'Inflated Bid Prices After Tax'!$B$455:$I$463,7,FALSE),IF(AI$81="LNG",HLOOKUP(AI$81,'Inflated Bid Prices After Tax'!$B$455:$I$463,7,FALSE),IF(AI$81="Bunker",HLOOKUP(AI$81,'Inflated Bid Prices After Tax'!$B$455:$I$463,7,FALSE),IF(AI$81="LFO Diesel",HLOOKUP(AI$81,'Inflated Bid Prices After Tax'!$B$455:$I$463,7,FALSE),0))))))))</f>
        <v>0</v>
      </c>
      <c r="AL118" s="591">
        <f>IF($G118=0,0,IF(AI$81="Hydro",HLOOKUP(AI$81,'Inflated Bid Prices After Tax'!$B$465:$I$471,5,FALSE),IF(AI$81="Solar",HLOOKUP(AI$81,'Inflated Bid Prices After Tax'!$B$465:$I$471,5,FALSE),IF(AI$81="Biomass",HLOOKUP(AI$81,'Inflated Bid Prices After Tax'!$B$465:$I$471,5,FALSE),IF(AI$81="Biodiesel",HLOOKUP(AI$81,'Inflated Bid Prices After Tax'!$B$465:$I$471,5,FALSE),IF(AI$81="LNG",HLOOKUP(AI$81,'Inflated Bid Prices After Tax'!$B$465:$I$471,5,FALSE),IF(AI$81="Bunker",HLOOKUP(AI$81,'Inflated Bid Prices After Tax'!$B$465:$I$471,5,FALSE),IF(AI$81="LFO Diesel",HLOOKUP(AI$81,'Inflated Bid Prices After Tax'!$B$465:$I$471,5,FALSE),0))))))))</f>
        <v>0</v>
      </c>
      <c r="AM118" s="592">
        <f t="shared" si="68"/>
        <v>0</v>
      </c>
      <c r="AN118" s="139"/>
      <c r="AO118" s="598">
        <f>IF(AO$81="Hydro",VLOOKUP($H118,'Inflated Bid Prices After Tax'!$AL$247:$AS$347,2,FALSE),IF(AO$81="Solar",VLOOKUP($H118,'Inflated Bid Prices After Tax'!$AL$247:$AS$347,3,FALSE),IF(AO$81="Biomass",VLOOKUP($H118,'Inflated Bid Prices After Tax'!$AL$247:$AS$347,4,FALSE),IF(AO$81="Biodiesel",VLOOKUP($H118,'Inflated Bid Prices After Tax'!$AL$247:$AS$347,5,FALSE),IF(AO$81="LNG",VLOOKUP($H118,'Inflated Bid Prices After Tax'!$AL$247:$AS$347,6,FALSE),IF(AO$81="Bunker",VLOOKUP($H118,'Inflated Bid Prices After Tax'!$AL$247:$AS$347,7,FALSE),IF(AO$81="LFO Diesel",VLOOKUP($H118,'Inflated Bid Prices After Tax'!$AL$247:$AS$347,8,FALSE),0)))))))</f>
        <v>0</v>
      </c>
      <c r="AP118" s="309">
        <f>IF(AO$81="Hydro",VLOOKUP($H118,'Inflated Bid Prices After Tax'!$AL$352:$AS$452,2,FALSE),IF(AO$81="Solar",VLOOKUP($H118,'Inflated Bid Prices After Tax'!$AL$352:$AS$452,3,FALSE),IF(AO$81="Biomass",VLOOKUP($H118,'Inflated Bid Prices After Tax'!$AL$352:$AS$452,4,FALSE),IF(AO$81="Biodiesel",VLOOKUP($H118,'Inflated Bid Prices After Tax'!$AL$352:$AS$452,5,FALSE),IF(AO$81="LNG",VLOOKUP($H118,'Inflated Bid Prices After Tax'!$AL$352:$AS$452,6,FALSE),IF(AO$81="Bunker",VLOOKUP($H118,'Inflated Bid Prices After Tax'!$AL$352:$AS$452,7,FALSE),IF(AO$81="LFO Diesel",VLOOKUP($H118,'Inflated Bid Prices After Tax'!$AL$352:$AS$452,8,FALSE),0)))))))</f>
        <v>0</v>
      </c>
      <c r="AQ118" s="309">
        <f>IF($H118=0,0,IF(AO$81="Hydro",HLOOKUP(AO$81,'Inflated Bid Prices After Tax'!$B$455:$I$463,7,FALSE),IF(AO$81="Solar",HLOOKUP(AO$81,'Inflated Bid Prices After Tax'!$B$455:$I$463,7,FALSE),IF(AO$81="Biomass",HLOOKUP(AO$81,'Inflated Bid Prices After Tax'!$B$455:$I$463,7,FALSE),IF(AO$81="Biodiesel",HLOOKUP(AO$81,'Inflated Bid Prices After Tax'!$B$455:$I$463,7,FALSE),IF(AO$81="LNG",HLOOKUP(AO$81,'Inflated Bid Prices After Tax'!$B$455:$I$463,7,FALSE),IF(AO$81="Bunker",HLOOKUP(AO$81,'Inflated Bid Prices After Tax'!$B$455:$I$463,7,FALSE),IF(AO$81="LFO Diesel",HLOOKUP(AO$81,'Inflated Bid Prices After Tax'!$B$455:$I$463,7,FALSE),0))))))))</f>
        <v>0</v>
      </c>
      <c r="AR118" s="309">
        <f>IF($H118=0,0,IF(AO$81="Hydro",HLOOKUP(AO$81,'Inflated Bid Prices After Tax'!$B$465:$I$471,5,FALSE),IF(AO$81="Solar",HLOOKUP(AO$81,'Inflated Bid Prices After Tax'!$B$465:$I$471,5,FALSE),IF(AO$81="Biomass",HLOOKUP(AO$81,'Inflated Bid Prices After Tax'!$B$465:$I$471,5,FALSE),IF(AO$81="Biodiesel",HLOOKUP(AO$81,'Inflated Bid Prices After Tax'!$B$465:$I$471,5,FALSE),IF(AO$81="LNG",HLOOKUP(AO$81,'Inflated Bid Prices After Tax'!$B$465:$I$471,5,FALSE),IF(AO$81="Bunker",HLOOKUP(AO$81,'Inflated Bid Prices After Tax'!$B$465:$I$471,5,FALSE),IF(AO$81="LFO Diesel",HLOOKUP(AO$81,'Inflated Bid Prices After Tax'!$B$465:$I$471,5,FALSE),0))))))))</f>
        <v>0</v>
      </c>
      <c r="AS118" s="298">
        <f t="shared" si="69"/>
        <v>0</v>
      </c>
      <c r="AT118" s="139"/>
      <c r="AU118" s="606">
        <f>IF(AU$81="Hydro",VLOOKUP($I118,'Inflated Bid Prices After Tax'!$AL$247:$AS$347,2,FALSE),IF(AU$81="Solar",VLOOKUP($I118,'Inflated Bid Prices After Tax'!$AL$247:$AS$347,3,FALSE),IF(AU$81="Biomass",VLOOKUP($I118,'Inflated Bid Prices After Tax'!$AL$247:$AS$347,4,FALSE),IF(AU$81="Biodiesel",VLOOKUP($I118,'Inflated Bid Prices After Tax'!$AL$247:$AS$347,5,FALSE),IF(AU$81="LNG",VLOOKUP($I118,'Inflated Bid Prices After Tax'!$AL$247:$AS$347,6,FALSE),IF(AU$81="Bunker",VLOOKUP($I118,'Inflated Bid Prices After Tax'!$AL$247:$AS$347,7,FALSE),IF(AU$81="LFO Diesel",VLOOKUP($I118,'Inflated Bid Prices After Tax'!$AL$247:$AS$347,8,FALSE),0)))))))</f>
        <v>0</v>
      </c>
      <c r="AV118" s="607">
        <f>IF(AU$81="Hydro",VLOOKUP($I118,'Inflated Bid Prices After Tax'!$AL$352:$AS$452,2,FALSE),IF(AU$81="Solar",VLOOKUP($I118,'Inflated Bid Prices After Tax'!$AL$352:$AS$452,3,FALSE),IF(AU$81="Biomass",VLOOKUP($I118,'Inflated Bid Prices After Tax'!$AL$352:$AS$452,4,FALSE),IF(AU$81="Biodiesel",VLOOKUP($I118,'Inflated Bid Prices After Tax'!$AL$352:$AS$452,5,FALSE),IF(AU$81="LNG",VLOOKUP($I118,'Inflated Bid Prices After Tax'!$AL$352:$AS$452,6,FALSE),IF(AU$81="Bunker",VLOOKUP($I118,'Inflated Bid Prices After Tax'!$AL$352:$AS$452,7,FALSE),IF(AU$81="LFO Diesel",VLOOKUP($I118,'Inflated Bid Prices After Tax'!$AL$352:$AS$452,8,FALSE),0)))))))</f>
        <v>0</v>
      </c>
      <c r="AW118" s="607">
        <f>IF($I118=0,0,IF(AU$81="Hydro",HLOOKUP(AU$81,'Inflated Bid Prices After Tax'!$B$455:$I$463,7,FALSE),IF(AU$81="Solar",HLOOKUP(AU$81,'Inflated Bid Prices After Tax'!$B$455:$I$463,7,FALSE),IF(AU$81="Biomass",HLOOKUP(AU$81,'Inflated Bid Prices After Tax'!$B$455:$I$463,7,FALSE),IF(AU$81="Biodiesel",HLOOKUP(AU$81,'Inflated Bid Prices After Tax'!$B$455:$I$463,7,FALSE),IF(AU$81="LNG",HLOOKUP(AU$81,'Inflated Bid Prices After Tax'!$B$455:$I$463,7,FALSE),IF(AU$81="Bunker",HLOOKUP(AU$81,'Inflated Bid Prices After Tax'!$B$455:$I$463,7,FALSE),IF(AU$81="LFO Diesel",HLOOKUP(AU$81,'Inflated Bid Prices After Tax'!$B$455:$I$463,4,FALSE),0))))))))</f>
        <v>0</v>
      </c>
      <c r="AX118" s="607">
        <f>IF($I118=0,0,IF(AU$81="Hydro",HLOOKUP(AU$81,'Inflated Bid Prices After Tax'!$B$465:$I$471,5,FALSE),IF(AU$81="Solar",HLOOKUP(AU$81,'Inflated Bid Prices After Tax'!$B$465:$I$471,5,FALSE),IF(AU$81="Biomass",HLOOKUP(AU$81,'Inflated Bid Prices After Tax'!$B$465:$I$471,5,FALSE),IF(AU$81="Biodiesel",HLOOKUP(AU$81,'Inflated Bid Prices After Tax'!$B$465:$I$471,5,FALSE),IF(AU$81="LNG",HLOOKUP(AU$81,'Inflated Bid Prices After Tax'!$B$465:$I$471,5,FALSE),IF(AU$81="Bunker",HLOOKUP(AU$81,'Inflated Bid Prices After Tax'!$B$465:$I$471,5,FALSE),IF(AU$81="LFO Diesel",HLOOKUP(AU$81,'Inflated Bid Prices After Tax'!$B$465:$I$471,5,FALSE),0))))))))</f>
        <v>0</v>
      </c>
      <c r="AY118" s="608">
        <f t="shared" si="70"/>
        <v>0</v>
      </c>
      <c r="AZ118" s="139"/>
      <c r="BA118" s="106"/>
      <c r="BB118" s="648" t="s">
        <v>43</v>
      </c>
      <c r="BC118" s="658">
        <f>IF(C118=0,O118,O118*'Available Energy and Dispatch'!N144*1000)</f>
        <v>0</v>
      </c>
      <c r="BD118" s="658">
        <f>IF(D118=0,U118,U118*'Available Energy and Dispatch'!O144*1000)</f>
        <v>0</v>
      </c>
      <c r="BE118" s="658">
        <f>IF(E118=0,AA118,AA118*'Available Energy and Dispatch'!P144*1000)</f>
        <v>0</v>
      </c>
      <c r="BF118" s="658">
        <f>IF(F118=0,AG118,AG118*'Available Energy and Dispatch'!Q144*1000)</f>
        <v>0</v>
      </c>
      <c r="BG118" s="658">
        <f>IF(G118=0,AM118,AM118*'Available Energy and Dispatch'!R144*1000)</f>
        <v>0</v>
      </c>
      <c r="BH118" s="658">
        <f>IF(H118=0,AS118,AS118*'Available Energy and Dispatch'!S144*1000)</f>
        <v>0</v>
      </c>
      <c r="BI118" s="658">
        <f>IF(I118=0,AY118,AY118*'Available Energy and Dispatch'!T144*1000)</f>
        <v>0</v>
      </c>
      <c r="BJ118" s="664">
        <f t="shared" si="71"/>
        <v>0</v>
      </c>
      <c r="BK118" s="655"/>
    </row>
    <row r="119" spans="2:63" x14ac:dyDescent="0.25">
      <c r="B119" s="530" t="s">
        <v>44</v>
      </c>
      <c r="C119" s="523">
        <f>ROUND(IFERROR(('Available Energy and Dispatch'!N145/((IF(C$82="Solar",(SUMIFS('Dependable Capacity'!$F$64:$F$69,'Dependable Capacity'!$C$64:$C$69,$B$112)*'Available Energy and Dispatch'!$C145),HLOOKUP(C$82,'Dependable Capacity'!$I$58:$P$64,5,FALSE)*'Available Energy and Dispatch'!$C145))))/C$83,0),2)</f>
        <v>0</v>
      </c>
      <c r="D119" s="523">
        <f>ROUND(IFERROR(('Available Energy and Dispatch'!O145/((IF(D$82="Solar",(SUMIFS('Dependable Capacity'!$F$64:$F$69,'Dependable Capacity'!$C$64:$C$69,$B$112)*'Available Energy and Dispatch'!$C145),HLOOKUP(D$82,'Dependable Capacity'!$I$58:$P$64,5,FALSE)*'Available Energy and Dispatch'!$C145))))/D$83,0),2)</f>
        <v>0</v>
      </c>
      <c r="E119" s="523">
        <f>ROUND(IFERROR(('Available Energy and Dispatch'!P145/((IF(E$82="Solar",(SUMIFS('Dependable Capacity'!$F$64:$F$69,'Dependable Capacity'!$C$64:$C$69,$B$112)*'Available Energy and Dispatch'!$C145),HLOOKUP(E$82,'Dependable Capacity'!$I$58:$P$64,5,FALSE)*'Available Energy and Dispatch'!$C145))))/E$83,0),2)</f>
        <v>0</v>
      </c>
      <c r="F119" s="523">
        <f>ROUND(IFERROR(('Available Energy and Dispatch'!Q145/((IF(F$82="Solar",(SUMIFS('Dependable Capacity'!$F$64:$F$69,'Dependable Capacity'!$C$64:$C$69,$B$112)*'Available Energy and Dispatch'!$C145),HLOOKUP(F$82,'Dependable Capacity'!$I$58:$P$64,5,FALSE)*'Available Energy and Dispatch'!$C145))))/F$83,0),2)</f>
        <v>0</v>
      </c>
      <c r="G119" s="523">
        <f>ROUND(IFERROR(('Available Energy and Dispatch'!R145/((IF(G$82="Solar",(SUMIFS('Dependable Capacity'!$F$64:$F$69,'Dependable Capacity'!$C$64:$C$69,$B$112)*'Available Energy and Dispatch'!$C145),HLOOKUP(G$82,'Dependable Capacity'!$I$58:$P$64,5,FALSE)*'Available Energy and Dispatch'!$C145))))/G$83,0),2)</f>
        <v>0</v>
      </c>
      <c r="H119" s="523">
        <f>ROUND(IFERROR(('Available Energy and Dispatch'!S145/((IF(H$82="Solar",(SUMIFS('Dependable Capacity'!$F$64:$F$69,'Dependable Capacity'!$C$64:$C$69,$B$112)*'Available Energy and Dispatch'!$C145),HLOOKUP(H$82,'Dependable Capacity'!$I$58:$P$64,5,FALSE)*'Available Energy and Dispatch'!$C145))))/H$83,0),2)</f>
        <v>0</v>
      </c>
      <c r="I119" s="524">
        <f>ROUND(IFERROR(('Available Energy and Dispatch'!T145/((IF(I$82="Solar",(SUMIFS('Dependable Capacity'!$F$64:$F$69,'Dependable Capacity'!$C$64:$C$69,$B$112)*'Available Energy and Dispatch'!$C145),HLOOKUP(I$82,'Dependable Capacity'!$I$58:$P$64,5,FALSE)*'Available Energy and Dispatch'!$C145))))/I$83,0),2)</f>
        <v>0</v>
      </c>
      <c r="J119" s="106"/>
      <c r="K119" s="542">
        <f>IF(K$81="Hydro",VLOOKUP($C119,'Inflated Bid Prices After Tax'!$AL$247:$AS$347,2,FALSE),IF(K$81="Solar",VLOOKUP($C119,'Inflated Bid Prices After Tax'!$AL$247:$AS$347,3,FALSE),IF(K$81="Biomass",VLOOKUP($C119,'Inflated Bid Prices After Tax'!$AL$247:$AS$347,4,FALSE),IF(K$81="Biodiesel",VLOOKUP($C119,'Inflated Bid Prices After Tax'!$AL$247:$AS$347,5,FALSE),IF(K$81="LNG",VLOOKUP($C119,'Inflated Bid Prices After Tax'!$AL$247:$AS$347,6,FALSE),IF(K$81="Bunker",VLOOKUP($C119,'Inflated Bid Prices After Tax'!$AL$247:$AS$347,7,FALSE),IF(K$81="LFO Diesel",VLOOKUP($C119,'Inflated Bid Prices After Tax'!$AL$247:$AS$347,8,FALSE),0)))))))</f>
        <v>0</v>
      </c>
      <c r="L119" s="543">
        <f>IF(K$81="Hydro",VLOOKUP($C119,'Inflated Bid Prices After Tax'!$AL$352:$AS$452,2,FALSE),IF(K$81="Solar",VLOOKUP($C119,'Inflated Bid Prices After Tax'!$AL$352:$AS$452,3,FALSE),IF(K$81="Biomass",VLOOKUP($C119,'Inflated Bid Prices After Tax'!$AL$352:$AS$452,4,FALSE),IF(K$81="Biodiesel",VLOOKUP($C119,'Inflated Bid Prices After Tax'!$AL$352:$AS$452,5,FALSE),IF(K$81="LNG",VLOOKUP($C119,'Inflated Bid Prices After Tax'!$AL$352:$AS$452,6,FALSE),IF(K$81="Bunker",VLOOKUP($C119,'Inflated Bid Prices After Tax'!$AL$352:$AS$452,7,FALSE),IF(K$81="LFO Diesel",VLOOKUP($C119,'Inflated Bid Prices After Tax'!$AL$352:$AS$452,8,FALSE),0)))))))</f>
        <v>0</v>
      </c>
      <c r="M119" s="543">
        <f>IF($C119=0,0,IF(K$81="Hydro",HLOOKUP(K$81,'Inflated Bid Prices After Tax'!$B$455:$I$463,7,FALSE),IF(K$81="Solar",HLOOKUP(K$81,'Inflated Bid Prices After Tax'!$B$455:$I$463,7,FALSE),IF(K$81="Biomass",HLOOKUP(K$81,'Inflated Bid Prices After Tax'!$B$455:$I$463,7,FALSE),IF(K$81="Biodiesel",HLOOKUP(K$81,'Inflated Bid Prices After Tax'!$B$455:$I$463,7,FALSE),IF(K$81="LNG",HLOOKUP(K$81,'Inflated Bid Prices After Tax'!$B$455:$I$463,7,FALSE),IF(K$81="Bunker",HLOOKUP(K$81,'Inflated Bid Prices After Tax'!$B$455:$I$463,7,FALSE),IF(K$81="LFO Diesel",HLOOKUP(K$81,'Inflated Bid Prices After Tax'!$B$455:$I$463,7,FALSE),0))))))))</f>
        <v>0</v>
      </c>
      <c r="N119" s="543">
        <f>IF($C119=0,0,IF(K$81="Hydro",HLOOKUP(K$81,'Inflated Bid Prices After Tax'!$B$465:$I$471,5,FALSE),IF(K$81="Solar",HLOOKUP(K$81,'Inflated Bid Prices After Tax'!$B$465:$I$471,5,FALSE),IF(K$81="Biomass",HLOOKUP(K$81,'Inflated Bid Prices After Tax'!$B$465:$I$471,5,FALSE),IF(K$81="Biodiesel",HLOOKUP(K$81,'Inflated Bid Prices After Tax'!$B$465:$I$471,5,FALSE),IF(K$81="LNG",HLOOKUP(K$81,'Inflated Bid Prices After Tax'!$B$465:$I$471,5,FALSE),IF(K$81="Bunker",HLOOKUP(K$81,'Inflated Bid Prices After Tax'!$B$465:$I$471,5,FALSE),IF(K$81="LFO Diesel",HLOOKUP(K$81,'Inflated Bid Prices After Tax'!$B$465:$I$471,5,FALSE),0))))))))</f>
        <v>0</v>
      </c>
      <c r="O119" s="544">
        <f t="shared" si="64"/>
        <v>0</v>
      </c>
      <c r="P119" s="139"/>
      <c r="Q119" s="606">
        <f>IF(Q$81="Hydro",VLOOKUP($D119,'Inflated Bid Prices After Tax'!$AL$247:$AS$347,2,FALSE),IF(Q$81="Solar",VLOOKUP($D119,'Inflated Bid Prices After Tax'!$AL$247:$AS$347,3,FALSE),IF(Q$81="Biomass",VLOOKUP($D119,'Inflated Bid Prices After Tax'!$AL$247:$AS$347,4,FALSE),IF(Q$81="Biodiesel",VLOOKUP($D119,'Inflated Bid Prices After Tax'!$AL$247:$AS$347,5,FALSE),IF(Q$81="LNG",VLOOKUP($D119,'Inflated Bid Prices After Tax'!$AL$247:$AS$347,6,FALSE),IF(Q$81="Bunker",VLOOKUP($D119,'Inflated Bid Prices After Tax'!$AL$247:$AS$347,7,FALSE),IF(Q$81="LFO Diesel",VLOOKUP($D119,'Inflated Bid Prices After Tax'!$AL$247:$AS$347,8,FALSE),0)))))))</f>
        <v>0</v>
      </c>
      <c r="R119" s="607">
        <f>IF(Q$81="Hydro",VLOOKUP($D119,'Inflated Bid Prices After Tax'!$AL$352:$AS$452,2,FALSE),IF(Q$81="Solar",VLOOKUP($D119,'Inflated Bid Prices After Tax'!$AL$352:$AS$452,3,FALSE),IF(Q$81="Biomass",VLOOKUP($D119,'Inflated Bid Prices After Tax'!$AL$352:$AS$452,4,FALSE),IF(Q$81="Biodiesel",VLOOKUP($D119,'Inflated Bid Prices After Tax'!$AL$352:$AS$452,5,FALSE),IF(Q$81="LNG",VLOOKUP($D119,'Inflated Bid Prices After Tax'!$AL$352:$AS$452,6,FALSE),IF(Q$81="Bunker",VLOOKUP($D119,'Inflated Bid Prices After Tax'!$AL$352:$AS$452,7,FALSE),IF(Q$81="LFO Diesel",VLOOKUP($D119,'Inflated Bid Prices After Tax'!$AL$352:$AS$452,8,FALSE),0)))))))</f>
        <v>0</v>
      </c>
      <c r="S119" s="607">
        <f>IF($D119=0,0,IF(Q$81="Hydro",HLOOKUP(Q$81,'Inflated Bid Prices After Tax'!$B$455:$I$463,7,FALSE),IF(Q$81="Solar",HLOOKUP(Q$81,'Inflated Bid Prices After Tax'!$B$455:$I$463,7,FALSE),IF(Q$81="Biomass",HLOOKUP(Q$81,'Inflated Bid Prices After Tax'!$B$455:$I$463,7,FALSE),IF(Q$81="Biodiesel",HLOOKUP(Q$81,'Inflated Bid Prices After Tax'!$B$455:$I$463,7,FALSE),IF(Q$81="LNG",HLOOKUP(Q$81,'Inflated Bid Prices After Tax'!$B$455:$I$463,7,FALSE),IF(Q$81="Bunker",HLOOKUP(Q$81,'Inflated Bid Prices After Tax'!$B$455:$I$463,7,FALSE),IF(Q$81="LFO Diesel",HLOOKUP(Q$81,'Inflated Bid Prices After Tax'!$B$455:$I$463,7,FALSE),0))))))))</f>
        <v>0</v>
      </c>
      <c r="T119" s="607">
        <f>IF($D119=0,0,IF(Q$81="Hydro",HLOOKUP(Q$81,'Inflated Bid Prices After Tax'!$B$465:$I$471,5,FALSE),IF(Q$81="Solar",HLOOKUP(Q$81,'Inflated Bid Prices After Tax'!$B$465:$I$471,5,FALSE),IF(Q$81="Biomass",HLOOKUP(Q$81,'Inflated Bid Prices After Tax'!$B$465:$I$471,5,FALSE),IF(Q$81="Biodiesel",HLOOKUP(Q$81,'Inflated Bid Prices After Tax'!$B$465:$I$471,5,FALSE),IF(Q$81="LNG",HLOOKUP(Q$81,'Inflated Bid Prices After Tax'!$B$465:$I$471,5,FALSE),IF(Q$81="Bunker",HLOOKUP(Q$81,'Inflated Bid Prices After Tax'!$B$465:$I$471,5,FALSE),IF(Q$81="LFO Diesel",HLOOKUP(Q$81,'Inflated Bid Prices After Tax'!$B$465:$I$471,5,FALSE),0))))))))</f>
        <v>0</v>
      </c>
      <c r="U119" s="608">
        <f t="shared" si="65"/>
        <v>0</v>
      </c>
      <c r="V119" s="139"/>
      <c r="W119" s="566">
        <f>IF(W$81="Hydro",VLOOKUP($E119,'Inflated Bid Prices After Tax'!$AL$247:$AS$347,2,FALSE),IF(W$81="Solar",VLOOKUP($E119,'Inflated Bid Prices After Tax'!$AL$247:$AS$347,3,FALSE),IF(W$81="Biomass",VLOOKUP($E119,'Inflated Bid Prices After Tax'!$AL$247:$AS$347,4,FALSE),IF(W$81="Biodiesel",VLOOKUP($E119,'Inflated Bid Prices After Tax'!$AL$247:$AS$347,5,FALSE),IF(W$81="LNG",VLOOKUP($E119,'Inflated Bid Prices After Tax'!$AL$247:$AS$347,6,FALSE),IF(W$81="Bunker",VLOOKUP($E119,'Inflated Bid Prices After Tax'!$AL$247:$AS$347,7,FALSE),IF(W$81="LFO Diesel",VLOOKUP($E119,'Inflated Bid Prices After Tax'!$AL$247:$AS$347,8,FALSE),0)))))))</f>
        <v>0</v>
      </c>
      <c r="X119" s="567">
        <f>IF(W$81="Hydro",VLOOKUP($E119,'Inflated Bid Prices After Tax'!$AL$352:$AS$452,2,FALSE),IF(W$81="Solar",VLOOKUP($E119,'Inflated Bid Prices After Tax'!$AL$352:$AS$452,3,FALSE),IF(W$81="Biomass",VLOOKUP($E119,'Inflated Bid Prices After Tax'!$AL$352:$AS$452,4,FALSE),IF(W$81="Biodiesel",VLOOKUP($E119,'Inflated Bid Prices After Tax'!$AL$352:$AS$452,5,FALSE),IF(W$81="LNG",VLOOKUP($E119,'Inflated Bid Prices After Tax'!$AL$352:$AS$452,6,FALSE),IF(W$81="Bunker",VLOOKUP($E119,'Inflated Bid Prices After Tax'!$AL$352:$AS$452,7,FALSE),IF(W$81="LFO Diesel",VLOOKUP($E119,'Inflated Bid Prices After Tax'!$AL$352:$AS$452,8,FALSE),0)))))))</f>
        <v>0</v>
      </c>
      <c r="Y119" s="567">
        <f>IF($E119=0,0,IF(W$81="Hydro",HLOOKUP(W$81,'Inflated Bid Prices After Tax'!$B$455:$I$463,7,FALSE),IF(W$81="Solar",HLOOKUP(W$81,'Inflated Bid Prices After Tax'!$B$455:$I$463,7,FALSE),IF(W$81="Biomass",HLOOKUP(W$81,'Inflated Bid Prices After Tax'!$B$455:$I$463,7,FALSE),IF(W$81="Biodiesel",HLOOKUP(W$81,'Inflated Bid Prices After Tax'!$B$455:$I$463,7,FALSE),IF(W$81="LNG",HLOOKUP(W$81,'Inflated Bid Prices After Tax'!$B$455:$I$463,7,FALSE),IF(W$81="Bunker",HLOOKUP(W$81,'Inflated Bid Prices After Tax'!$B$455:$I$463,7,FALSE),IF(W$81="LFO Diesel",HLOOKUP(W$81,'Inflated Bid Prices After Tax'!$B$455:$I$463,7,FALSE),0))))))))</f>
        <v>0</v>
      </c>
      <c r="Z119" s="567">
        <f>IF($E119=0,0,IF(W$81="Hydro",HLOOKUP(W$81,'Inflated Bid Prices After Tax'!$B$465:$I$471,5,FALSE),IF(W$81="Solar",HLOOKUP(W$81,'Inflated Bid Prices After Tax'!$B$465:$I$471,5,FALSE),IF(W$81="Biomass",HLOOKUP(W$81,'Inflated Bid Prices After Tax'!$B$465:$I$471,5,FALSE),IF(W$81="Biodiesel",HLOOKUP(W$81,'Inflated Bid Prices After Tax'!$B$465:$I$471,5,FALSE),IF(W$81="LNG",HLOOKUP(W$81,'Inflated Bid Prices After Tax'!$B$465:$I$471,5,FALSE),IF(W$81="Bunker",HLOOKUP(W$81,'Inflated Bid Prices After Tax'!$B$465:$I$471,5,FALSE),IF(W$81="LFO Diesel",HLOOKUP(W$81,'Inflated Bid Prices After Tax'!$B$465:$I$471,5,FALSE),0))))))))</f>
        <v>0</v>
      </c>
      <c r="AA119" s="568">
        <f t="shared" si="66"/>
        <v>0</v>
      </c>
      <c r="AB119" s="139"/>
      <c r="AC119" s="642">
        <f>IF(AC$81="Hydro",VLOOKUP($F119,'Inflated Bid Prices After Tax'!$AL$247:$AS$347,2,FALSE),IF(AC$81="Solar",VLOOKUP($F119,'Inflated Bid Prices After Tax'!$AL$247:$AS$347,3,FALSE),IF(AC$81="Biomass",VLOOKUP($F119,'Inflated Bid Prices After Tax'!$AL$247:$AS$347,4,FALSE),IF(AC$81="Biodiesel",VLOOKUP($F119,'Inflated Bid Prices After Tax'!$AL$247:$AS$347,5,FALSE),IF(AC$81="LNG",VLOOKUP($F119,'Inflated Bid Prices After Tax'!$AL$247:$AS$347,6,FALSE),IF(AC$81="Bunker",VLOOKUP($F119,'Inflated Bid Prices After Tax'!$AL$247:$AS$347,7,FALSE),IF(AC$81="LFO Diesel",VLOOKUP($F119,'Inflated Bid Prices After Tax'!$AL$247:$AS$347,8,FALSE),0)))))))</f>
        <v>0</v>
      </c>
      <c r="AD119" s="643">
        <f>IF(AC$81="Hydro",VLOOKUP($F119,'Inflated Bid Prices After Tax'!$AL$352:$AS$452,2,FALSE),IF(AC$81="Solar",VLOOKUP($F119,'Inflated Bid Prices After Tax'!$AL$352:$AS$452,3,FALSE),IF(AC$81="Biomass",VLOOKUP($F119,'Inflated Bid Prices After Tax'!$AL$352:$AS$452,4,FALSE),IF(AC$81="Biodiesel",VLOOKUP($F119,'Inflated Bid Prices After Tax'!$AL$352:$AS$452,5,FALSE),IF(AC$81="LNG",VLOOKUP($F119,'Inflated Bid Prices After Tax'!$AL$352:$AS$452,6,FALSE),IF(AC$81="Bunker",VLOOKUP($F119,'Inflated Bid Prices After Tax'!$AL$352:$AS$452,7,FALSE),IF(AC$81="LFO Diesel",VLOOKUP($F119,'Inflated Bid Prices After Tax'!$AL$352:$AS$452,8,FALSE),0)))))))</f>
        <v>0</v>
      </c>
      <c r="AE119" s="643">
        <f>IF($F119=0,0,IF(AC$81="Hydro",HLOOKUP(AC$81,'Inflated Bid Prices After Tax'!$B$455:$I$463,7,FALSE),IF(AC$81="Solar",HLOOKUP(AC$81,'Inflated Bid Prices After Tax'!$B$455:$I$463,7,FALSE),IF(AC$81="Biomass",HLOOKUP(AC$81,'Inflated Bid Prices After Tax'!$B$455:$I$463,7,FALSE),IF(AC$81="Biodiesel",HLOOKUP(AC$81,'Inflated Bid Prices After Tax'!$B$455:$I$463,7,FALSE),IF(AC$81="LNG",HLOOKUP(AC$81,'Inflated Bid Prices After Tax'!$B$455:$I$463,7,FALSE),IF(AC$81="Bunker",HLOOKUP(AC$81,'Inflated Bid Prices After Tax'!$B$455:$I$463,7,FALSE),IF(AC$81="LFO Diesel",HLOOKUP(AC$81,'Inflated Bid Prices After Tax'!$B$455:$I$463,7,FALSE),0))))))))</f>
        <v>0</v>
      </c>
      <c r="AF119" s="643">
        <f>IF($F119=0,0,IF(AC$81="Hydro",HLOOKUP(AC$81,'Inflated Bid Prices After Tax'!$B$465:$I$471,5,FALSE),IF(AC$81="Solar",HLOOKUP(AC$81,'Inflated Bid Prices After Tax'!$B$465:$I$471,5,FALSE),IF(AC$81="Biomass",HLOOKUP(AC$81,'Inflated Bid Prices After Tax'!$B$465:$I$471,5,FALSE),IF(AC$81="Biodiesel",HLOOKUP(AC$81,'Inflated Bid Prices After Tax'!$B$465:$I$471,5,FALSE),IF(AC$81="LNG",HLOOKUP(AC$81,'Inflated Bid Prices After Tax'!$B$465:$I$471,5,FALSE),IF(AC$81="Bunker",HLOOKUP(AC$81,'Inflated Bid Prices After Tax'!$B$465:$I$471,5,FALSE),IF(AC$81="LFO Diesel",HLOOKUP(AC$81,'Inflated Bid Prices After Tax'!$B$465:$I$471,5,FALSE),0))))))))</f>
        <v>0</v>
      </c>
      <c r="AG119" s="644">
        <f t="shared" si="67"/>
        <v>0</v>
      </c>
      <c r="AH119" s="139"/>
      <c r="AI119" s="590">
        <f>IF(AI$81="Hydro",VLOOKUP($G119,'Inflated Bid Prices After Tax'!$AL$247:$AS$347,2,FALSE),IF(AI$81="Solar",VLOOKUP($G119,'Inflated Bid Prices After Tax'!$AL$247:$AS$347,3,FALSE),IF(AI$81="Biomass",VLOOKUP($G119,'Inflated Bid Prices After Tax'!$AL$247:$AS$347,4,FALSE),IF(AI$81="Biodiesel",VLOOKUP($G119,'Inflated Bid Prices After Tax'!$AL$247:$AS$347,5,FALSE),IF(AI$81="LNG",VLOOKUP($G119,'Inflated Bid Prices After Tax'!$AL$247:$AS$347,6,FALSE),IF(AI$81="Bunker",VLOOKUP($G119,'Inflated Bid Prices After Tax'!$AL$247:$AS$347,7,FALSE),IF(AI$81="LFO Diesel",VLOOKUP($G119,'Inflated Bid Prices After Tax'!$AL$247:$AS$347,8,FALSE),0)))))))</f>
        <v>0</v>
      </c>
      <c r="AJ119" s="591">
        <f>IF(AI$81="Hydro",VLOOKUP($G119,'Inflated Bid Prices After Tax'!$AL$352:$AS$452,2,FALSE),IF(AI$81="Solar",VLOOKUP($G119,'Inflated Bid Prices After Tax'!$AL$352:$AS$452,3,FALSE),IF(AI$81="Biomass",VLOOKUP($G119,'Inflated Bid Prices After Tax'!$AL$352:$AS$452,4,FALSE),IF(AI$81="Biodiesel",VLOOKUP($G119,'Inflated Bid Prices After Tax'!$AL$352:$AS$452,5,FALSE),IF(AI$81="LNG",VLOOKUP($G119,'Inflated Bid Prices After Tax'!$AL$352:$AS$452,6,FALSE),IF(AI$81="Bunker",VLOOKUP($G119,'Inflated Bid Prices After Tax'!$AL$352:$AS$452,7,FALSE),IF(AI$81="LFO Diesel",VLOOKUP($G119,'Inflated Bid Prices After Tax'!$AL$352:$AS$452,8,FALSE),0)))))))</f>
        <v>0</v>
      </c>
      <c r="AK119" s="591">
        <f>IF($G119=0,0,IF(AI$81="Hydro",HLOOKUP(AI$81,'Inflated Bid Prices After Tax'!$B$455:$I$463,7,FALSE),IF(AI$81="Solar",HLOOKUP(AI$81,'Inflated Bid Prices After Tax'!$B$455:$I$463,7,FALSE),IF(AI$81="Biomass",HLOOKUP(AI$81,'Inflated Bid Prices After Tax'!$B$455:$I$463,7,FALSE),IF(AI$81="Biodiesel",HLOOKUP(AI$81,'Inflated Bid Prices After Tax'!$B$455:$I$463,7,FALSE),IF(AI$81="LNG",HLOOKUP(AI$81,'Inflated Bid Prices After Tax'!$B$455:$I$463,7,FALSE),IF(AI$81="Bunker",HLOOKUP(AI$81,'Inflated Bid Prices After Tax'!$B$455:$I$463,7,FALSE),IF(AI$81="LFO Diesel",HLOOKUP(AI$81,'Inflated Bid Prices After Tax'!$B$455:$I$463,7,FALSE),0))))))))</f>
        <v>0</v>
      </c>
      <c r="AL119" s="591">
        <f>IF($G119=0,0,IF(AI$81="Hydro",HLOOKUP(AI$81,'Inflated Bid Prices After Tax'!$B$465:$I$471,5,FALSE),IF(AI$81="Solar",HLOOKUP(AI$81,'Inflated Bid Prices After Tax'!$B$465:$I$471,5,FALSE),IF(AI$81="Biomass",HLOOKUP(AI$81,'Inflated Bid Prices After Tax'!$B$465:$I$471,5,FALSE),IF(AI$81="Biodiesel",HLOOKUP(AI$81,'Inflated Bid Prices After Tax'!$B$465:$I$471,5,FALSE),IF(AI$81="LNG",HLOOKUP(AI$81,'Inflated Bid Prices After Tax'!$B$465:$I$471,5,FALSE),IF(AI$81="Bunker",HLOOKUP(AI$81,'Inflated Bid Prices After Tax'!$B$465:$I$471,5,FALSE),IF(AI$81="LFO Diesel",HLOOKUP(AI$81,'Inflated Bid Prices After Tax'!$B$465:$I$471,5,FALSE),0))))))))</f>
        <v>0</v>
      </c>
      <c r="AM119" s="592">
        <f t="shared" si="68"/>
        <v>0</v>
      </c>
      <c r="AN119" s="139"/>
      <c r="AO119" s="598">
        <f>IF(AO$81="Hydro",VLOOKUP($H119,'Inflated Bid Prices After Tax'!$AL$247:$AS$347,2,FALSE),IF(AO$81="Solar",VLOOKUP($H119,'Inflated Bid Prices After Tax'!$AL$247:$AS$347,3,FALSE),IF(AO$81="Biomass",VLOOKUP($H119,'Inflated Bid Prices After Tax'!$AL$247:$AS$347,4,FALSE),IF(AO$81="Biodiesel",VLOOKUP($H119,'Inflated Bid Prices After Tax'!$AL$247:$AS$347,5,FALSE),IF(AO$81="LNG",VLOOKUP($H119,'Inflated Bid Prices After Tax'!$AL$247:$AS$347,6,FALSE),IF(AO$81="Bunker",VLOOKUP($H119,'Inflated Bid Prices After Tax'!$AL$247:$AS$347,7,FALSE),IF(AO$81="LFO Diesel",VLOOKUP($H119,'Inflated Bid Prices After Tax'!$AL$247:$AS$347,8,FALSE),0)))))))</f>
        <v>0</v>
      </c>
      <c r="AP119" s="309">
        <f>IF(AO$81="Hydro",VLOOKUP($H119,'Inflated Bid Prices After Tax'!$AL$352:$AS$452,2,FALSE),IF(AO$81="Solar",VLOOKUP($H119,'Inflated Bid Prices After Tax'!$AL$352:$AS$452,3,FALSE),IF(AO$81="Biomass",VLOOKUP($H119,'Inflated Bid Prices After Tax'!$AL$352:$AS$452,4,FALSE),IF(AO$81="Biodiesel",VLOOKUP($H119,'Inflated Bid Prices After Tax'!$AL$352:$AS$452,5,FALSE),IF(AO$81="LNG",VLOOKUP($H119,'Inflated Bid Prices After Tax'!$AL$352:$AS$452,6,FALSE),IF(AO$81="Bunker",VLOOKUP($H119,'Inflated Bid Prices After Tax'!$AL$352:$AS$452,7,FALSE),IF(AO$81="LFO Diesel",VLOOKUP($H119,'Inflated Bid Prices After Tax'!$AL$352:$AS$452,8,FALSE),0)))))))</f>
        <v>0</v>
      </c>
      <c r="AQ119" s="309">
        <f>IF($H119=0,0,IF(AO$81="Hydro",HLOOKUP(AO$81,'Inflated Bid Prices After Tax'!$B$455:$I$463,7,FALSE),IF(AO$81="Solar",HLOOKUP(AO$81,'Inflated Bid Prices After Tax'!$B$455:$I$463,7,FALSE),IF(AO$81="Biomass",HLOOKUP(AO$81,'Inflated Bid Prices After Tax'!$B$455:$I$463,7,FALSE),IF(AO$81="Biodiesel",HLOOKUP(AO$81,'Inflated Bid Prices After Tax'!$B$455:$I$463,7,FALSE),IF(AO$81="LNG",HLOOKUP(AO$81,'Inflated Bid Prices After Tax'!$B$455:$I$463,7,FALSE),IF(AO$81="Bunker",HLOOKUP(AO$81,'Inflated Bid Prices After Tax'!$B$455:$I$463,7,FALSE),IF(AO$81="LFO Diesel",HLOOKUP(AO$81,'Inflated Bid Prices After Tax'!$B$455:$I$463,7,FALSE),0))))))))</f>
        <v>0</v>
      </c>
      <c r="AR119" s="309">
        <f>IF($H119=0,0,IF(AO$81="Hydro",HLOOKUP(AO$81,'Inflated Bid Prices After Tax'!$B$465:$I$471,5,FALSE),IF(AO$81="Solar",HLOOKUP(AO$81,'Inflated Bid Prices After Tax'!$B$465:$I$471,5,FALSE),IF(AO$81="Biomass",HLOOKUP(AO$81,'Inflated Bid Prices After Tax'!$B$465:$I$471,5,FALSE),IF(AO$81="Biodiesel",HLOOKUP(AO$81,'Inflated Bid Prices After Tax'!$B$465:$I$471,5,FALSE),IF(AO$81="LNG",HLOOKUP(AO$81,'Inflated Bid Prices After Tax'!$B$465:$I$471,5,FALSE),IF(AO$81="Bunker",HLOOKUP(AO$81,'Inflated Bid Prices After Tax'!$B$465:$I$471,5,FALSE),IF(AO$81="LFO Diesel",HLOOKUP(AO$81,'Inflated Bid Prices After Tax'!$B$465:$I$471,5,FALSE),0))))))))</f>
        <v>0</v>
      </c>
      <c r="AS119" s="298">
        <f t="shared" si="69"/>
        <v>0</v>
      </c>
      <c r="AT119" s="139"/>
      <c r="AU119" s="606">
        <f>IF(AU$81="Hydro",VLOOKUP($I119,'Inflated Bid Prices After Tax'!$AL$247:$AS$347,2,FALSE),IF(AU$81="Solar",VLOOKUP($I119,'Inflated Bid Prices After Tax'!$AL$247:$AS$347,3,FALSE),IF(AU$81="Biomass",VLOOKUP($I119,'Inflated Bid Prices After Tax'!$AL$247:$AS$347,4,FALSE),IF(AU$81="Biodiesel",VLOOKUP($I119,'Inflated Bid Prices After Tax'!$AL$247:$AS$347,5,FALSE),IF(AU$81="LNG",VLOOKUP($I119,'Inflated Bid Prices After Tax'!$AL$247:$AS$347,6,FALSE),IF(AU$81="Bunker",VLOOKUP($I119,'Inflated Bid Prices After Tax'!$AL$247:$AS$347,7,FALSE),IF(AU$81="LFO Diesel",VLOOKUP($I119,'Inflated Bid Prices After Tax'!$AL$247:$AS$347,8,FALSE),0)))))))</f>
        <v>0</v>
      </c>
      <c r="AV119" s="607">
        <f>IF(AU$81="Hydro",VLOOKUP($I119,'Inflated Bid Prices After Tax'!$AL$352:$AS$452,2,FALSE),IF(AU$81="Solar",VLOOKUP($I119,'Inflated Bid Prices After Tax'!$AL$352:$AS$452,3,FALSE),IF(AU$81="Biomass",VLOOKUP($I119,'Inflated Bid Prices After Tax'!$AL$352:$AS$452,4,FALSE),IF(AU$81="Biodiesel",VLOOKUP($I119,'Inflated Bid Prices After Tax'!$AL$352:$AS$452,5,FALSE),IF(AU$81="LNG",VLOOKUP($I119,'Inflated Bid Prices After Tax'!$AL$352:$AS$452,6,FALSE),IF(AU$81="Bunker",VLOOKUP($I119,'Inflated Bid Prices After Tax'!$AL$352:$AS$452,7,FALSE),IF(AU$81="LFO Diesel",VLOOKUP($I119,'Inflated Bid Prices After Tax'!$AL$352:$AS$452,8,FALSE),0)))))))</f>
        <v>0</v>
      </c>
      <c r="AW119" s="607">
        <f>IF($I119=0,0,IF(AU$81="Hydro",HLOOKUP(AU$81,'Inflated Bid Prices After Tax'!$B$455:$I$463,7,FALSE),IF(AU$81="Solar",HLOOKUP(AU$81,'Inflated Bid Prices After Tax'!$B$455:$I$463,7,FALSE),IF(AU$81="Biomass",HLOOKUP(AU$81,'Inflated Bid Prices After Tax'!$B$455:$I$463,7,FALSE),IF(AU$81="Biodiesel",HLOOKUP(AU$81,'Inflated Bid Prices After Tax'!$B$455:$I$463,7,FALSE),IF(AU$81="LNG",HLOOKUP(AU$81,'Inflated Bid Prices After Tax'!$B$455:$I$463,7,FALSE),IF(AU$81="Bunker",HLOOKUP(AU$81,'Inflated Bid Prices After Tax'!$B$455:$I$463,7,FALSE),IF(AU$81="LFO Diesel",HLOOKUP(AU$81,'Inflated Bid Prices After Tax'!$B$455:$I$463,4,FALSE),0))))))))</f>
        <v>0</v>
      </c>
      <c r="AX119" s="607">
        <f>IF($I119=0,0,IF(AU$81="Hydro",HLOOKUP(AU$81,'Inflated Bid Prices After Tax'!$B$465:$I$471,5,FALSE),IF(AU$81="Solar",HLOOKUP(AU$81,'Inflated Bid Prices After Tax'!$B$465:$I$471,5,FALSE),IF(AU$81="Biomass",HLOOKUP(AU$81,'Inflated Bid Prices After Tax'!$B$465:$I$471,5,FALSE),IF(AU$81="Biodiesel",HLOOKUP(AU$81,'Inflated Bid Prices After Tax'!$B$465:$I$471,5,FALSE),IF(AU$81="LNG",HLOOKUP(AU$81,'Inflated Bid Prices After Tax'!$B$465:$I$471,5,FALSE),IF(AU$81="Bunker",HLOOKUP(AU$81,'Inflated Bid Prices After Tax'!$B$465:$I$471,5,FALSE),IF(AU$81="LFO Diesel",HLOOKUP(AU$81,'Inflated Bid Prices After Tax'!$B$465:$I$471,5,FALSE),0))))))))</f>
        <v>0</v>
      </c>
      <c r="AY119" s="608">
        <f t="shared" si="70"/>
        <v>0</v>
      </c>
      <c r="AZ119" s="139"/>
      <c r="BA119" s="106"/>
      <c r="BB119" s="648" t="s">
        <v>44</v>
      </c>
      <c r="BC119" s="658">
        <f>IF(C119=0,O119,O119*'Available Energy and Dispatch'!N145*1000)</f>
        <v>0</v>
      </c>
      <c r="BD119" s="658">
        <f>IF(D119=0,U119,U119*'Available Energy and Dispatch'!O145*1000)</f>
        <v>0</v>
      </c>
      <c r="BE119" s="658">
        <f>IF(E119=0,AA119,AA119*'Available Energy and Dispatch'!P145*1000)</f>
        <v>0</v>
      </c>
      <c r="BF119" s="658">
        <f>IF(F119=0,AG119,AG119*'Available Energy and Dispatch'!Q145*1000)</f>
        <v>0</v>
      </c>
      <c r="BG119" s="658">
        <f>IF(G119=0,AM119,AM119*'Available Energy and Dispatch'!R145*1000)</f>
        <v>0</v>
      </c>
      <c r="BH119" s="658">
        <f>IF(H119=0,AS119,AS119*'Available Energy and Dispatch'!S145*1000)</f>
        <v>0</v>
      </c>
      <c r="BI119" s="658">
        <f>IF(I119=0,AY119,AY119*'Available Energy and Dispatch'!T145*1000)</f>
        <v>0</v>
      </c>
      <c r="BJ119" s="664">
        <f t="shared" si="71"/>
        <v>0</v>
      </c>
      <c r="BK119" s="655"/>
    </row>
    <row r="120" spans="2:63" x14ac:dyDescent="0.25">
      <c r="B120" s="530" t="s">
        <v>45</v>
      </c>
      <c r="C120" s="523">
        <f>ROUND(IFERROR(('Available Energy and Dispatch'!N146/((IF(C$82="Solar",(SUMIFS('Dependable Capacity'!$F$64:$F$69,'Dependable Capacity'!$C$64:$C$69,$B$112)*'Available Energy and Dispatch'!$C146),HLOOKUP(C$82,'Dependable Capacity'!$I$58:$P$64,5,FALSE)*'Available Energy and Dispatch'!$C146))))/C$83,0),2)</f>
        <v>0</v>
      </c>
      <c r="D120" s="523">
        <f>ROUND(IFERROR(('Available Energy and Dispatch'!O146/((IF(D$82="Solar",(SUMIFS('Dependable Capacity'!$F$64:$F$69,'Dependable Capacity'!$C$64:$C$69,$B$112)*'Available Energy and Dispatch'!$C146),HLOOKUP(D$82,'Dependable Capacity'!$I$58:$P$64,5,FALSE)*'Available Energy and Dispatch'!$C146))))/D$83,0),2)</f>
        <v>0</v>
      </c>
      <c r="E120" s="523">
        <f>ROUND(IFERROR(('Available Energy and Dispatch'!P146/((IF(E$82="Solar",(SUMIFS('Dependable Capacity'!$F$64:$F$69,'Dependable Capacity'!$C$64:$C$69,$B$112)*'Available Energy and Dispatch'!$C146),HLOOKUP(E$82,'Dependable Capacity'!$I$58:$P$64,5,FALSE)*'Available Energy and Dispatch'!$C146))))/E$83,0),2)</f>
        <v>0</v>
      </c>
      <c r="F120" s="523">
        <f>ROUND(IFERROR(('Available Energy and Dispatch'!Q146/((IF(F$82="Solar",(SUMIFS('Dependable Capacity'!$F$64:$F$69,'Dependable Capacity'!$C$64:$C$69,$B$112)*'Available Energy and Dispatch'!$C146),HLOOKUP(F$82,'Dependable Capacity'!$I$58:$P$64,5,FALSE)*'Available Energy and Dispatch'!$C146))))/F$83,0),2)</f>
        <v>0</v>
      </c>
      <c r="G120" s="523">
        <f>ROUND(IFERROR(('Available Energy and Dispatch'!R146/((IF(G$82="Solar",(SUMIFS('Dependable Capacity'!$F$64:$F$69,'Dependable Capacity'!$C$64:$C$69,$B$112)*'Available Energy and Dispatch'!$C146),HLOOKUP(G$82,'Dependable Capacity'!$I$58:$P$64,5,FALSE)*'Available Energy and Dispatch'!$C146))))/G$83,0),2)</f>
        <v>0</v>
      </c>
      <c r="H120" s="523">
        <f>ROUND(IFERROR(('Available Energy and Dispatch'!S146/((IF(H$82="Solar",(SUMIFS('Dependable Capacity'!$F$64:$F$69,'Dependable Capacity'!$C$64:$C$69,$B$112)*'Available Energy and Dispatch'!$C146),HLOOKUP(H$82,'Dependable Capacity'!$I$58:$P$64,5,FALSE)*'Available Energy and Dispatch'!$C146))))/H$83,0),2)</f>
        <v>0</v>
      </c>
      <c r="I120" s="524">
        <f>ROUND(IFERROR(('Available Energy and Dispatch'!T146/((IF(I$82="Solar",(SUMIFS('Dependable Capacity'!$F$64:$F$69,'Dependable Capacity'!$C$64:$C$69,$B$112)*'Available Energy and Dispatch'!$C146),HLOOKUP(I$82,'Dependable Capacity'!$I$58:$P$64,5,FALSE)*'Available Energy and Dispatch'!$C146))))/I$83,0),2)</f>
        <v>0</v>
      </c>
      <c r="J120" s="106"/>
      <c r="K120" s="542">
        <f>IF(K$81="Hydro",VLOOKUP($C120,'Inflated Bid Prices After Tax'!$AL$247:$AS$347,2,FALSE),IF(K$81="Solar",VLOOKUP($C120,'Inflated Bid Prices After Tax'!$AL$247:$AS$347,3,FALSE),IF(K$81="Biomass",VLOOKUP($C120,'Inflated Bid Prices After Tax'!$AL$247:$AS$347,4,FALSE),IF(K$81="Biodiesel",VLOOKUP($C120,'Inflated Bid Prices After Tax'!$AL$247:$AS$347,5,FALSE),IF(K$81="LNG",VLOOKUP($C120,'Inflated Bid Prices After Tax'!$AL$247:$AS$347,6,FALSE),IF(K$81="Bunker",VLOOKUP($C120,'Inflated Bid Prices After Tax'!$AL$247:$AS$347,7,FALSE),IF(K$81="LFO Diesel",VLOOKUP($C120,'Inflated Bid Prices After Tax'!$AL$247:$AS$347,8,FALSE),0)))))))</f>
        <v>0</v>
      </c>
      <c r="L120" s="543">
        <f>IF(K$81="Hydro",VLOOKUP($C120,'Inflated Bid Prices After Tax'!$AL$352:$AS$452,2,FALSE),IF(K$81="Solar",VLOOKUP($C120,'Inflated Bid Prices After Tax'!$AL$352:$AS$452,3,FALSE),IF(K$81="Biomass",VLOOKUP($C120,'Inflated Bid Prices After Tax'!$AL$352:$AS$452,4,FALSE),IF(K$81="Biodiesel",VLOOKUP($C120,'Inflated Bid Prices After Tax'!$AL$352:$AS$452,5,FALSE),IF(K$81="LNG",VLOOKUP($C120,'Inflated Bid Prices After Tax'!$AL$352:$AS$452,6,FALSE),IF(K$81="Bunker",VLOOKUP($C120,'Inflated Bid Prices After Tax'!$AL$352:$AS$452,7,FALSE),IF(K$81="LFO Diesel",VLOOKUP($C120,'Inflated Bid Prices After Tax'!$AL$352:$AS$452,8,FALSE),0)))))))</f>
        <v>0</v>
      </c>
      <c r="M120" s="543">
        <f>IF($C120=0,0,IF(K$81="Hydro",HLOOKUP(K$81,'Inflated Bid Prices After Tax'!$B$455:$I$463,7,FALSE),IF(K$81="Solar",HLOOKUP(K$81,'Inflated Bid Prices After Tax'!$B$455:$I$463,7,FALSE),IF(K$81="Biomass",HLOOKUP(K$81,'Inflated Bid Prices After Tax'!$B$455:$I$463,7,FALSE),IF(K$81="Biodiesel",HLOOKUP(K$81,'Inflated Bid Prices After Tax'!$B$455:$I$463,7,FALSE),IF(K$81="LNG",HLOOKUP(K$81,'Inflated Bid Prices After Tax'!$B$455:$I$463,7,FALSE),IF(K$81="Bunker",HLOOKUP(K$81,'Inflated Bid Prices After Tax'!$B$455:$I$463,7,FALSE),IF(K$81="LFO Diesel",HLOOKUP(K$81,'Inflated Bid Prices After Tax'!$B$455:$I$463,7,FALSE),0))))))))</f>
        <v>0</v>
      </c>
      <c r="N120" s="543">
        <f>IF($C120=0,0,IF(K$81="Hydro",HLOOKUP(K$81,'Inflated Bid Prices After Tax'!$B$465:$I$471,5,FALSE),IF(K$81="Solar",HLOOKUP(K$81,'Inflated Bid Prices After Tax'!$B$465:$I$471,5,FALSE),IF(K$81="Biomass",HLOOKUP(K$81,'Inflated Bid Prices After Tax'!$B$465:$I$471,5,FALSE),IF(K$81="Biodiesel",HLOOKUP(K$81,'Inflated Bid Prices After Tax'!$B$465:$I$471,5,FALSE),IF(K$81="LNG",HLOOKUP(K$81,'Inflated Bid Prices After Tax'!$B$465:$I$471,5,FALSE),IF(K$81="Bunker",HLOOKUP(K$81,'Inflated Bid Prices After Tax'!$B$465:$I$471,5,FALSE),IF(K$81="LFO Diesel",HLOOKUP(K$81,'Inflated Bid Prices After Tax'!$B$465:$I$471,5,FALSE),0))))))))</f>
        <v>0</v>
      </c>
      <c r="O120" s="544">
        <f t="shared" si="64"/>
        <v>0</v>
      </c>
      <c r="P120" s="139"/>
      <c r="Q120" s="606">
        <f>IF(Q$81="Hydro",VLOOKUP($D120,'Inflated Bid Prices After Tax'!$AL$247:$AS$347,2,FALSE),IF(Q$81="Solar",VLOOKUP($D120,'Inflated Bid Prices After Tax'!$AL$247:$AS$347,3,FALSE),IF(Q$81="Biomass",VLOOKUP($D120,'Inflated Bid Prices After Tax'!$AL$247:$AS$347,4,FALSE),IF(Q$81="Biodiesel",VLOOKUP($D120,'Inflated Bid Prices After Tax'!$AL$247:$AS$347,5,FALSE),IF(Q$81="LNG",VLOOKUP($D120,'Inflated Bid Prices After Tax'!$AL$247:$AS$347,6,FALSE),IF(Q$81="Bunker",VLOOKUP($D120,'Inflated Bid Prices After Tax'!$AL$247:$AS$347,7,FALSE),IF(Q$81="LFO Diesel",VLOOKUP($D120,'Inflated Bid Prices After Tax'!$AL$247:$AS$347,8,FALSE),0)))))))</f>
        <v>0</v>
      </c>
      <c r="R120" s="607">
        <f>IF(Q$81="Hydro",VLOOKUP($D120,'Inflated Bid Prices After Tax'!$AL$352:$AS$452,2,FALSE),IF(Q$81="Solar",VLOOKUP($D120,'Inflated Bid Prices After Tax'!$AL$352:$AS$452,3,FALSE),IF(Q$81="Biomass",VLOOKUP($D120,'Inflated Bid Prices After Tax'!$AL$352:$AS$452,4,FALSE),IF(Q$81="Biodiesel",VLOOKUP($D120,'Inflated Bid Prices After Tax'!$AL$352:$AS$452,5,FALSE),IF(Q$81="LNG",VLOOKUP($D120,'Inflated Bid Prices After Tax'!$AL$352:$AS$452,6,FALSE),IF(Q$81="Bunker",VLOOKUP($D120,'Inflated Bid Prices After Tax'!$AL$352:$AS$452,7,FALSE),IF(Q$81="LFO Diesel",VLOOKUP($D120,'Inflated Bid Prices After Tax'!$AL$352:$AS$452,8,FALSE),0)))))))</f>
        <v>0</v>
      </c>
      <c r="S120" s="607">
        <f>IF($D120=0,0,IF(Q$81="Hydro",HLOOKUP(Q$81,'Inflated Bid Prices After Tax'!$B$455:$I$463,7,FALSE),IF(Q$81="Solar",HLOOKUP(Q$81,'Inflated Bid Prices After Tax'!$B$455:$I$463,7,FALSE),IF(Q$81="Biomass",HLOOKUP(Q$81,'Inflated Bid Prices After Tax'!$B$455:$I$463,7,FALSE),IF(Q$81="Biodiesel",HLOOKUP(Q$81,'Inflated Bid Prices After Tax'!$B$455:$I$463,7,FALSE),IF(Q$81="LNG",HLOOKUP(Q$81,'Inflated Bid Prices After Tax'!$B$455:$I$463,7,FALSE),IF(Q$81="Bunker",HLOOKUP(Q$81,'Inflated Bid Prices After Tax'!$B$455:$I$463,7,FALSE),IF(Q$81="LFO Diesel",HLOOKUP(Q$81,'Inflated Bid Prices After Tax'!$B$455:$I$463,7,FALSE),0))))))))</f>
        <v>0</v>
      </c>
      <c r="T120" s="607">
        <f>IF($D120=0,0,IF(Q$81="Hydro",HLOOKUP(Q$81,'Inflated Bid Prices After Tax'!$B$465:$I$471,5,FALSE),IF(Q$81="Solar",HLOOKUP(Q$81,'Inflated Bid Prices After Tax'!$B$465:$I$471,5,FALSE),IF(Q$81="Biomass",HLOOKUP(Q$81,'Inflated Bid Prices After Tax'!$B$465:$I$471,5,FALSE),IF(Q$81="Biodiesel",HLOOKUP(Q$81,'Inflated Bid Prices After Tax'!$B$465:$I$471,5,FALSE),IF(Q$81="LNG",HLOOKUP(Q$81,'Inflated Bid Prices After Tax'!$B$465:$I$471,5,FALSE),IF(Q$81="Bunker",HLOOKUP(Q$81,'Inflated Bid Prices After Tax'!$B$465:$I$471,5,FALSE),IF(Q$81="LFO Diesel",HLOOKUP(Q$81,'Inflated Bid Prices After Tax'!$B$465:$I$471,5,FALSE),0))))))))</f>
        <v>0</v>
      </c>
      <c r="U120" s="608">
        <f t="shared" si="65"/>
        <v>0</v>
      </c>
      <c r="V120" s="139"/>
      <c r="W120" s="566">
        <f>IF(W$81="Hydro",VLOOKUP($E120,'Inflated Bid Prices After Tax'!$AL$247:$AS$347,2,FALSE),IF(W$81="Solar",VLOOKUP($E120,'Inflated Bid Prices After Tax'!$AL$247:$AS$347,3,FALSE),IF(W$81="Biomass",VLOOKUP($E120,'Inflated Bid Prices After Tax'!$AL$247:$AS$347,4,FALSE),IF(W$81="Biodiesel",VLOOKUP($E120,'Inflated Bid Prices After Tax'!$AL$247:$AS$347,5,FALSE),IF(W$81="LNG",VLOOKUP($E120,'Inflated Bid Prices After Tax'!$AL$247:$AS$347,6,FALSE),IF(W$81="Bunker",VLOOKUP($E120,'Inflated Bid Prices After Tax'!$AL$247:$AS$347,7,FALSE),IF(W$81="LFO Diesel",VLOOKUP($E120,'Inflated Bid Prices After Tax'!$AL$247:$AS$347,8,FALSE),0)))))))</f>
        <v>0</v>
      </c>
      <c r="X120" s="567">
        <f>IF(W$81="Hydro",VLOOKUP($E120,'Inflated Bid Prices After Tax'!$AL$352:$AS$452,2,FALSE),IF(W$81="Solar",VLOOKUP($E120,'Inflated Bid Prices After Tax'!$AL$352:$AS$452,3,FALSE),IF(W$81="Biomass",VLOOKUP($E120,'Inflated Bid Prices After Tax'!$AL$352:$AS$452,4,FALSE),IF(W$81="Biodiesel",VLOOKUP($E120,'Inflated Bid Prices After Tax'!$AL$352:$AS$452,5,FALSE),IF(W$81="LNG",VLOOKUP($E120,'Inflated Bid Prices After Tax'!$AL$352:$AS$452,6,FALSE),IF(W$81="Bunker",VLOOKUP($E120,'Inflated Bid Prices After Tax'!$AL$352:$AS$452,7,FALSE),IF(W$81="LFO Diesel",VLOOKUP($E120,'Inflated Bid Prices After Tax'!$AL$352:$AS$452,8,FALSE),0)))))))</f>
        <v>0</v>
      </c>
      <c r="Y120" s="567">
        <f>IF($E120=0,0,IF(W$81="Hydro",HLOOKUP(W$81,'Inflated Bid Prices After Tax'!$B$455:$I$463,7,FALSE),IF(W$81="Solar",HLOOKUP(W$81,'Inflated Bid Prices After Tax'!$B$455:$I$463,7,FALSE),IF(W$81="Biomass",HLOOKUP(W$81,'Inflated Bid Prices After Tax'!$B$455:$I$463,7,FALSE),IF(W$81="Biodiesel",HLOOKUP(W$81,'Inflated Bid Prices After Tax'!$B$455:$I$463,7,FALSE),IF(W$81="LNG",HLOOKUP(W$81,'Inflated Bid Prices After Tax'!$B$455:$I$463,7,FALSE),IF(W$81="Bunker",HLOOKUP(W$81,'Inflated Bid Prices After Tax'!$B$455:$I$463,7,FALSE),IF(W$81="LFO Diesel",HLOOKUP(W$81,'Inflated Bid Prices After Tax'!$B$455:$I$463,7,FALSE),0))))))))</f>
        <v>0</v>
      </c>
      <c r="Z120" s="567">
        <f>IF($E120=0,0,IF(W$81="Hydro",HLOOKUP(W$81,'Inflated Bid Prices After Tax'!$B$465:$I$471,5,FALSE),IF(W$81="Solar",HLOOKUP(W$81,'Inflated Bid Prices After Tax'!$B$465:$I$471,5,FALSE),IF(W$81="Biomass",HLOOKUP(W$81,'Inflated Bid Prices After Tax'!$B$465:$I$471,5,FALSE),IF(W$81="Biodiesel",HLOOKUP(W$81,'Inflated Bid Prices After Tax'!$B$465:$I$471,5,FALSE),IF(W$81="LNG",HLOOKUP(W$81,'Inflated Bid Prices After Tax'!$B$465:$I$471,5,FALSE),IF(W$81="Bunker",HLOOKUP(W$81,'Inflated Bid Prices After Tax'!$B$465:$I$471,5,FALSE),IF(W$81="LFO Diesel",HLOOKUP(W$81,'Inflated Bid Prices After Tax'!$B$465:$I$471,5,FALSE),0))))))))</f>
        <v>0</v>
      </c>
      <c r="AA120" s="568">
        <f t="shared" si="66"/>
        <v>0</v>
      </c>
      <c r="AB120" s="139"/>
      <c r="AC120" s="642">
        <f>IF(AC$81="Hydro",VLOOKUP($F120,'Inflated Bid Prices After Tax'!$AL$247:$AS$347,2,FALSE),IF(AC$81="Solar",VLOOKUP($F120,'Inflated Bid Prices After Tax'!$AL$247:$AS$347,3,FALSE),IF(AC$81="Biomass",VLOOKUP($F120,'Inflated Bid Prices After Tax'!$AL$247:$AS$347,4,FALSE),IF(AC$81="Biodiesel",VLOOKUP($F120,'Inflated Bid Prices After Tax'!$AL$247:$AS$347,5,FALSE),IF(AC$81="LNG",VLOOKUP($F120,'Inflated Bid Prices After Tax'!$AL$247:$AS$347,6,FALSE),IF(AC$81="Bunker",VLOOKUP($F120,'Inflated Bid Prices After Tax'!$AL$247:$AS$347,7,FALSE),IF(AC$81="LFO Diesel",VLOOKUP($F120,'Inflated Bid Prices After Tax'!$AL$247:$AS$347,8,FALSE),0)))))))</f>
        <v>0</v>
      </c>
      <c r="AD120" s="643">
        <f>IF(AC$81="Hydro",VLOOKUP($F120,'Inflated Bid Prices After Tax'!$AL$352:$AS$452,2,FALSE),IF(AC$81="Solar",VLOOKUP($F120,'Inflated Bid Prices After Tax'!$AL$352:$AS$452,3,FALSE),IF(AC$81="Biomass",VLOOKUP($F120,'Inflated Bid Prices After Tax'!$AL$352:$AS$452,4,FALSE),IF(AC$81="Biodiesel",VLOOKUP($F120,'Inflated Bid Prices After Tax'!$AL$352:$AS$452,5,FALSE),IF(AC$81="LNG",VLOOKUP($F120,'Inflated Bid Prices After Tax'!$AL$352:$AS$452,6,FALSE),IF(AC$81="Bunker",VLOOKUP($F120,'Inflated Bid Prices After Tax'!$AL$352:$AS$452,7,FALSE),IF(AC$81="LFO Diesel",VLOOKUP($F120,'Inflated Bid Prices After Tax'!$AL$352:$AS$452,8,FALSE),0)))))))</f>
        <v>0</v>
      </c>
      <c r="AE120" s="643">
        <f>IF($F120=0,0,IF(AC$81="Hydro",HLOOKUP(AC$81,'Inflated Bid Prices After Tax'!$B$455:$I$463,7,FALSE),IF(AC$81="Solar",HLOOKUP(AC$81,'Inflated Bid Prices After Tax'!$B$455:$I$463,7,FALSE),IF(AC$81="Biomass",HLOOKUP(AC$81,'Inflated Bid Prices After Tax'!$B$455:$I$463,7,FALSE),IF(AC$81="Biodiesel",HLOOKUP(AC$81,'Inflated Bid Prices After Tax'!$B$455:$I$463,7,FALSE),IF(AC$81="LNG",HLOOKUP(AC$81,'Inflated Bid Prices After Tax'!$B$455:$I$463,7,FALSE),IF(AC$81="Bunker",HLOOKUP(AC$81,'Inflated Bid Prices After Tax'!$B$455:$I$463,7,FALSE),IF(AC$81="LFO Diesel",HLOOKUP(AC$81,'Inflated Bid Prices After Tax'!$B$455:$I$463,7,FALSE),0))))))))</f>
        <v>0</v>
      </c>
      <c r="AF120" s="643">
        <f>IF($F120=0,0,IF(AC$81="Hydro",HLOOKUP(AC$81,'Inflated Bid Prices After Tax'!$B$465:$I$471,5,FALSE),IF(AC$81="Solar",HLOOKUP(AC$81,'Inflated Bid Prices After Tax'!$B$465:$I$471,5,FALSE),IF(AC$81="Biomass",HLOOKUP(AC$81,'Inflated Bid Prices After Tax'!$B$465:$I$471,5,FALSE),IF(AC$81="Biodiesel",HLOOKUP(AC$81,'Inflated Bid Prices After Tax'!$B$465:$I$471,5,FALSE),IF(AC$81="LNG",HLOOKUP(AC$81,'Inflated Bid Prices After Tax'!$B$465:$I$471,5,FALSE),IF(AC$81="Bunker",HLOOKUP(AC$81,'Inflated Bid Prices After Tax'!$B$465:$I$471,5,FALSE),IF(AC$81="LFO Diesel",HLOOKUP(AC$81,'Inflated Bid Prices After Tax'!$B$465:$I$471,5,FALSE),0))))))))</f>
        <v>0</v>
      </c>
      <c r="AG120" s="644">
        <f t="shared" si="67"/>
        <v>0</v>
      </c>
      <c r="AH120" s="139"/>
      <c r="AI120" s="590">
        <f>IF(AI$81="Hydro",VLOOKUP($G120,'Inflated Bid Prices After Tax'!$AL$247:$AS$347,2,FALSE),IF(AI$81="Solar",VLOOKUP($G120,'Inflated Bid Prices After Tax'!$AL$247:$AS$347,3,FALSE),IF(AI$81="Biomass",VLOOKUP($G120,'Inflated Bid Prices After Tax'!$AL$247:$AS$347,4,FALSE),IF(AI$81="Biodiesel",VLOOKUP($G120,'Inflated Bid Prices After Tax'!$AL$247:$AS$347,5,FALSE),IF(AI$81="LNG",VLOOKUP($G120,'Inflated Bid Prices After Tax'!$AL$247:$AS$347,6,FALSE),IF(AI$81="Bunker",VLOOKUP($G120,'Inflated Bid Prices After Tax'!$AL$247:$AS$347,7,FALSE),IF(AI$81="LFO Diesel",VLOOKUP($G120,'Inflated Bid Prices After Tax'!$AL$247:$AS$347,8,FALSE),0)))))))</f>
        <v>0</v>
      </c>
      <c r="AJ120" s="591">
        <f>IF(AI$81="Hydro",VLOOKUP($G120,'Inflated Bid Prices After Tax'!$AL$352:$AS$452,2,FALSE),IF(AI$81="Solar",VLOOKUP($G120,'Inflated Bid Prices After Tax'!$AL$352:$AS$452,3,FALSE),IF(AI$81="Biomass",VLOOKUP($G120,'Inflated Bid Prices After Tax'!$AL$352:$AS$452,4,FALSE),IF(AI$81="Biodiesel",VLOOKUP($G120,'Inflated Bid Prices After Tax'!$AL$352:$AS$452,5,FALSE),IF(AI$81="LNG",VLOOKUP($G120,'Inflated Bid Prices After Tax'!$AL$352:$AS$452,6,FALSE),IF(AI$81="Bunker",VLOOKUP($G120,'Inflated Bid Prices After Tax'!$AL$352:$AS$452,7,FALSE),IF(AI$81="LFO Diesel",VLOOKUP($G120,'Inflated Bid Prices After Tax'!$AL$352:$AS$452,8,FALSE),0)))))))</f>
        <v>0</v>
      </c>
      <c r="AK120" s="591">
        <f>IF($G120=0,0,IF(AI$81="Hydro",HLOOKUP(AI$81,'Inflated Bid Prices After Tax'!$B$455:$I$463,7,FALSE),IF(AI$81="Solar",HLOOKUP(AI$81,'Inflated Bid Prices After Tax'!$B$455:$I$463,7,FALSE),IF(AI$81="Biomass",HLOOKUP(AI$81,'Inflated Bid Prices After Tax'!$B$455:$I$463,7,FALSE),IF(AI$81="Biodiesel",HLOOKUP(AI$81,'Inflated Bid Prices After Tax'!$B$455:$I$463,7,FALSE),IF(AI$81="LNG",HLOOKUP(AI$81,'Inflated Bid Prices After Tax'!$B$455:$I$463,7,FALSE),IF(AI$81="Bunker",HLOOKUP(AI$81,'Inflated Bid Prices After Tax'!$B$455:$I$463,7,FALSE),IF(AI$81="LFO Diesel",HLOOKUP(AI$81,'Inflated Bid Prices After Tax'!$B$455:$I$463,7,FALSE),0))))))))</f>
        <v>0</v>
      </c>
      <c r="AL120" s="591">
        <f>IF($G120=0,0,IF(AI$81="Hydro",HLOOKUP(AI$81,'Inflated Bid Prices After Tax'!$B$465:$I$471,5,FALSE),IF(AI$81="Solar",HLOOKUP(AI$81,'Inflated Bid Prices After Tax'!$B$465:$I$471,5,FALSE),IF(AI$81="Biomass",HLOOKUP(AI$81,'Inflated Bid Prices After Tax'!$B$465:$I$471,5,FALSE),IF(AI$81="Biodiesel",HLOOKUP(AI$81,'Inflated Bid Prices After Tax'!$B$465:$I$471,5,FALSE),IF(AI$81="LNG",HLOOKUP(AI$81,'Inflated Bid Prices After Tax'!$B$465:$I$471,5,FALSE),IF(AI$81="Bunker",HLOOKUP(AI$81,'Inflated Bid Prices After Tax'!$B$465:$I$471,5,FALSE),IF(AI$81="LFO Diesel",HLOOKUP(AI$81,'Inflated Bid Prices After Tax'!$B$465:$I$471,5,FALSE),0))))))))</f>
        <v>0</v>
      </c>
      <c r="AM120" s="592">
        <f t="shared" si="68"/>
        <v>0</v>
      </c>
      <c r="AN120" s="139"/>
      <c r="AO120" s="598">
        <f>IF(AO$81="Hydro",VLOOKUP($H120,'Inflated Bid Prices After Tax'!$AL$247:$AS$347,2,FALSE),IF(AO$81="Solar",VLOOKUP($H120,'Inflated Bid Prices After Tax'!$AL$247:$AS$347,3,FALSE),IF(AO$81="Biomass",VLOOKUP($H120,'Inflated Bid Prices After Tax'!$AL$247:$AS$347,4,FALSE),IF(AO$81="Biodiesel",VLOOKUP($H120,'Inflated Bid Prices After Tax'!$AL$247:$AS$347,5,FALSE),IF(AO$81="LNG",VLOOKUP($H120,'Inflated Bid Prices After Tax'!$AL$247:$AS$347,6,FALSE),IF(AO$81="Bunker",VLOOKUP($H120,'Inflated Bid Prices After Tax'!$AL$247:$AS$347,7,FALSE),IF(AO$81="LFO Diesel",VLOOKUP($H120,'Inflated Bid Prices After Tax'!$AL$247:$AS$347,8,FALSE),0)))))))</f>
        <v>0</v>
      </c>
      <c r="AP120" s="309">
        <f>IF(AO$81="Hydro",VLOOKUP($H120,'Inflated Bid Prices After Tax'!$AL$352:$AS$452,2,FALSE),IF(AO$81="Solar",VLOOKUP($H120,'Inflated Bid Prices After Tax'!$AL$352:$AS$452,3,FALSE),IF(AO$81="Biomass",VLOOKUP($H120,'Inflated Bid Prices After Tax'!$AL$352:$AS$452,4,FALSE),IF(AO$81="Biodiesel",VLOOKUP($H120,'Inflated Bid Prices After Tax'!$AL$352:$AS$452,5,FALSE),IF(AO$81="LNG",VLOOKUP($H120,'Inflated Bid Prices After Tax'!$AL$352:$AS$452,6,FALSE),IF(AO$81="Bunker",VLOOKUP($H120,'Inflated Bid Prices After Tax'!$AL$352:$AS$452,7,FALSE),IF(AO$81="LFO Diesel",VLOOKUP($H120,'Inflated Bid Prices After Tax'!$AL$352:$AS$452,8,FALSE),0)))))))</f>
        <v>0</v>
      </c>
      <c r="AQ120" s="309">
        <f>IF($H120=0,0,IF(AO$81="Hydro",HLOOKUP(AO$81,'Inflated Bid Prices After Tax'!$B$455:$I$463,7,FALSE),IF(AO$81="Solar",HLOOKUP(AO$81,'Inflated Bid Prices After Tax'!$B$455:$I$463,7,FALSE),IF(AO$81="Biomass",HLOOKUP(AO$81,'Inflated Bid Prices After Tax'!$B$455:$I$463,7,FALSE),IF(AO$81="Biodiesel",HLOOKUP(AO$81,'Inflated Bid Prices After Tax'!$B$455:$I$463,7,FALSE),IF(AO$81="LNG",HLOOKUP(AO$81,'Inflated Bid Prices After Tax'!$B$455:$I$463,7,FALSE),IF(AO$81="Bunker",HLOOKUP(AO$81,'Inflated Bid Prices After Tax'!$B$455:$I$463,7,FALSE),IF(AO$81="LFO Diesel",HLOOKUP(AO$81,'Inflated Bid Prices After Tax'!$B$455:$I$463,7,FALSE),0))))))))</f>
        <v>0</v>
      </c>
      <c r="AR120" s="309">
        <f>IF($H120=0,0,IF(AO$81="Hydro",HLOOKUP(AO$81,'Inflated Bid Prices After Tax'!$B$465:$I$471,5,FALSE),IF(AO$81="Solar",HLOOKUP(AO$81,'Inflated Bid Prices After Tax'!$B$465:$I$471,5,FALSE),IF(AO$81="Biomass",HLOOKUP(AO$81,'Inflated Bid Prices After Tax'!$B$465:$I$471,5,FALSE),IF(AO$81="Biodiesel",HLOOKUP(AO$81,'Inflated Bid Prices After Tax'!$B$465:$I$471,5,FALSE),IF(AO$81="LNG",HLOOKUP(AO$81,'Inflated Bid Prices After Tax'!$B$465:$I$471,5,FALSE),IF(AO$81="Bunker",HLOOKUP(AO$81,'Inflated Bid Prices After Tax'!$B$465:$I$471,5,FALSE),IF(AO$81="LFO Diesel",HLOOKUP(AO$81,'Inflated Bid Prices After Tax'!$B$465:$I$471,5,FALSE),0))))))))</f>
        <v>0</v>
      </c>
      <c r="AS120" s="298">
        <f t="shared" si="69"/>
        <v>0</v>
      </c>
      <c r="AT120" s="139"/>
      <c r="AU120" s="606">
        <f>IF(AU$81="Hydro",VLOOKUP($I120,'Inflated Bid Prices After Tax'!$AL$247:$AS$347,2,FALSE),IF(AU$81="Solar",VLOOKUP($I120,'Inflated Bid Prices After Tax'!$AL$247:$AS$347,3,FALSE),IF(AU$81="Biomass",VLOOKUP($I120,'Inflated Bid Prices After Tax'!$AL$247:$AS$347,4,FALSE),IF(AU$81="Biodiesel",VLOOKUP($I120,'Inflated Bid Prices After Tax'!$AL$247:$AS$347,5,FALSE),IF(AU$81="LNG",VLOOKUP($I120,'Inflated Bid Prices After Tax'!$AL$247:$AS$347,6,FALSE),IF(AU$81="Bunker",VLOOKUP($I120,'Inflated Bid Prices After Tax'!$AL$247:$AS$347,7,FALSE),IF(AU$81="LFO Diesel",VLOOKUP($I120,'Inflated Bid Prices After Tax'!$AL$247:$AS$347,8,FALSE),0)))))))</f>
        <v>0</v>
      </c>
      <c r="AV120" s="607">
        <f>IF(AU$81="Hydro",VLOOKUP($I120,'Inflated Bid Prices After Tax'!$AL$352:$AS$452,2,FALSE),IF(AU$81="Solar",VLOOKUP($I120,'Inflated Bid Prices After Tax'!$AL$352:$AS$452,3,FALSE),IF(AU$81="Biomass",VLOOKUP($I120,'Inflated Bid Prices After Tax'!$AL$352:$AS$452,4,FALSE),IF(AU$81="Biodiesel",VLOOKUP($I120,'Inflated Bid Prices After Tax'!$AL$352:$AS$452,5,FALSE),IF(AU$81="LNG",VLOOKUP($I120,'Inflated Bid Prices After Tax'!$AL$352:$AS$452,6,FALSE),IF(AU$81="Bunker",VLOOKUP($I120,'Inflated Bid Prices After Tax'!$AL$352:$AS$452,7,FALSE),IF(AU$81="LFO Diesel",VLOOKUP($I120,'Inflated Bid Prices After Tax'!$AL$352:$AS$452,8,FALSE),0)))))))</f>
        <v>0</v>
      </c>
      <c r="AW120" s="607">
        <f>IF($I120=0,0,IF(AU$81="Hydro",HLOOKUP(AU$81,'Inflated Bid Prices After Tax'!$B$455:$I$463,7,FALSE),IF(AU$81="Solar",HLOOKUP(AU$81,'Inflated Bid Prices After Tax'!$B$455:$I$463,7,FALSE),IF(AU$81="Biomass",HLOOKUP(AU$81,'Inflated Bid Prices After Tax'!$B$455:$I$463,7,FALSE),IF(AU$81="Biodiesel",HLOOKUP(AU$81,'Inflated Bid Prices After Tax'!$B$455:$I$463,7,FALSE),IF(AU$81="LNG",HLOOKUP(AU$81,'Inflated Bid Prices After Tax'!$B$455:$I$463,7,FALSE),IF(AU$81="Bunker",HLOOKUP(AU$81,'Inflated Bid Prices After Tax'!$B$455:$I$463,7,FALSE),IF(AU$81="LFO Diesel",HLOOKUP(AU$81,'Inflated Bid Prices After Tax'!$B$455:$I$463,4,FALSE),0))))))))</f>
        <v>0</v>
      </c>
      <c r="AX120" s="607">
        <f>IF($I120=0,0,IF(AU$81="Hydro",HLOOKUP(AU$81,'Inflated Bid Prices After Tax'!$B$465:$I$471,5,FALSE),IF(AU$81="Solar",HLOOKUP(AU$81,'Inflated Bid Prices After Tax'!$B$465:$I$471,5,FALSE),IF(AU$81="Biomass",HLOOKUP(AU$81,'Inflated Bid Prices After Tax'!$B$465:$I$471,5,FALSE),IF(AU$81="Biodiesel",HLOOKUP(AU$81,'Inflated Bid Prices After Tax'!$B$465:$I$471,5,FALSE),IF(AU$81="LNG",HLOOKUP(AU$81,'Inflated Bid Prices After Tax'!$B$465:$I$471,5,FALSE),IF(AU$81="Bunker",HLOOKUP(AU$81,'Inflated Bid Prices After Tax'!$B$465:$I$471,5,FALSE),IF(AU$81="LFO Diesel",HLOOKUP(AU$81,'Inflated Bid Prices After Tax'!$B$465:$I$471,5,FALSE),0))))))))</f>
        <v>0</v>
      </c>
      <c r="AY120" s="608">
        <f t="shared" si="70"/>
        <v>0</v>
      </c>
      <c r="AZ120" s="139"/>
      <c r="BA120" s="106"/>
      <c r="BB120" s="648" t="s">
        <v>45</v>
      </c>
      <c r="BC120" s="658">
        <f>IF(C120=0,O120,O120*'Available Energy and Dispatch'!N146*1000)</f>
        <v>0</v>
      </c>
      <c r="BD120" s="658">
        <f>IF(D120=0,U120,U120*'Available Energy and Dispatch'!O146*1000)</f>
        <v>0</v>
      </c>
      <c r="BE120" s="658">
        <f>IF(E120=0,AA120,AA120*'Available Energy and Dispatch'!P146*1000)</f>
        <v>0</v>
      </c>
      <c r="BF120" s="658">
        <f>IF(F120=0,AG120,AG120*'Available Energy and Dispatch'!Q146*1000)</f>
        <v>0</v>
      </c>
      <c r="BG120" s="658">
        <f>IF(G120=0,AM120,AM120*'Available Energy and Dispatch'!R146*1000)</f>
        <v>0</v>
      </c>
      <c r="BH120" s="658">
        <f>IF(H120=0,AS120,AS120*'Available Energy and Dispatch'!S146*1000)</f>
        <v>0</v>
      </c>
      <c r="BI120" s="658">
        <f>IF(I120=0,AY120,AY120*'Available Energy and Dispatch'!T146*1000)</f>
        <v>0</v>
      </c>
      <c r="BJ120" s="664">
        <f t="shared" si="71"/>
        <v>0</v>
      </c>
      <c r="BK120" s="655"/>
    </row>
    <row r="121" spans="2:63" x14ac:dyDescent="0.25">
      <c r="B121" s="530" t="s">
        <v>46</v>
      </c>
      <c r="C121" s="523">
        <f>ROUND(IFERROR(('Available Energy and Dispatch'!N147/((IF(C$82="Solar",(SUMIFS('Dependable Capacity'!$F$64:$F$69,'Dependable Capacity'!$C$64:$C$69,$B$112)*'Available Energy and Dispatch'!$C147),HLOOKUP(C$82,'Dependable Capacity'!$I$58:$P$64,5,FALSE)*'Available Energy and Dispatch'!$C147))))/C$83,0),2)</f>
        <v>0</v>
      </c>
      <c r="D121" s="523">
        <f>ROUND(IFERROR(('Available Energy and Dispatch'!O147/((IF(D$82="Solar",(SUMIFS('Dependable Capacity'!$F$64:$F$69,'Dependable Capacity'!$C$64:$C$69,$B$112)*'Available Energy and Dispatch'!$C147),HLOOKUP(D$82,'Dependable Capacity'!$I$58:$P$64,5,FALSE)*'Available Energy and Dispatch'!$C147))))/D$83,0),2)</f>
        <v>0</v>
      </c>
      <c r="E121" s="523">
        <f>ROUND(IFERROR(('Available Energy and Dispatch'!P147/((IF(E$82="Solar",(SUMIFS('Dependable Capacity'!$F$64:$F$69,'Dependable Capacity'!$C$64:$C$69,$B$112)*'Available Energy and Dispatch'!$C147),HLOOKUP(E$82,'Dependable Capacity'!$I$58:$P$64,5,FALSE)*'Available Energy and Dispatch'!$C147))))/E$83,0),2)</f>
        <v>0</v>
      </c>
      <c r="F121" s="523">
        <f>ROUND(IFERROR(('Available Energy and Dispatch'!Q147/((IF(F$82="Solar",(SUMIFS('Dependable Capacity'!$F$64:$F$69,'Dependable Capacity'!$C$64:$C$69,$B$112)*'Available Energy and Dispatch'!$C147),HLOOKUP(F$82,'Dependable Capacity'!$I$58:$P$64,5,FALSE)*'Available Energy and Dispatch'!$C147))))/F$83,0),2)</f>
        <v>0</v>
      </c>
      <c r="G121" s="523">
        <f>ROUND(IFERROR(('Available Energy and Dispatch'!R147/((IF(G$82="Solar",(SUMIFS('Dependable Capacity'!$F$64:$F$69,'Dependable Capacity'!$C$64:$C$69,$B$112)*'Available Energy and Dispatch'!$C147),HLOOKUP(G$82,'Dependable Capacity'!$I$58:$P$64,5,FALSE)*'Available Energy and Dispatch'!$C147))))/G$83,0),2)</f>
        <v>0</v>
      </c>
      <c r="H121" s="523">
        <f>ROUND(IFERROR(('Available Energy and Dispatch'!S147/((IF(H$82="Solar",(SUMIFS('Dependable Capacity'!$F$64:$F$69,'Dependable Capacity'!$C$64:$C$69,$B$112)*'Available Energy and Dispatch'!$C147),HLOOKUP(H$82,'Dependable Capacity'!$I$58:$P$64,5,FALSE)*'Available Energy and Dispatch'!$C147))))/H$83,0),2)</f>
        <v>0</v>
      </c>
      <c r="I121" s="524">
        <f>ROUND(IFERROR(('Available Energy and Dispatch'!T147/((IF(I$82="Solar",(SUMIFS('Dependable Capacity'!$F$64:$F$69,'Dependable Capacity'!$C$64:$C$69,$B$112)*'Available Energy and Dispatch'!$C147),HLOOKUP(I$82,'Dependable Capacity'!$I$58:$P$64,5,FALSE)*'Available Energy and Dispatch'!$C147))))/I$83,0),2)</f>
        <v>0</v>
      </c>
      <c r="J121" s="106"/>
      <c r="K121" s="542">
        <f>IF(K$81="Hydro",VLOOKUP($C121,'Inflated Bid Prices After Tax'!$AL$247:$AS$347,2,FALSE),IF(K$81="Solar",VLOOKUP($C121,'Inflated Bid Prices After Tax'!$AL$247:$AS$347,3,FALSE),IF(K$81="Biomass",VLOOKUP($C121,'Inflated Bid Prices After Tax'!$AL$247:$AS$347,4,FALSE),IF(K$81="Biodiesel",VLOOKUP($C121,'Inflated Bid Prices After Tax'!$AL$247:$AS$347,5,FALSE),IF(K$81="LNG",VLOOKUP($C121,'Inflated Bid Prices After Tax'!$AL$247:$AS$347,6,FALSE),IF(K$81="Bunker",VLOOKUP($C121,'Inflated Bid Prices After Tax'!$AL$247:$AS$347,7,FALSE),IF(K$81="LFO Diesel",VLOOKUP($C121,'Inflated Bid Prices After Tax'!$AL$247:$AS$347,8,FALSE),0)))))))</f>
        <v>0</v>
      </c>
      <c r="L121" s="543">
        <f>IF(K$81="Hydro",VLOOKUP($C121,'Inflated Bid Prices After Tax'!$AL$352:$AS$452,2,FALSE),IF(K$81="Solar",VLOOKUP($C121,'Inflated Bid Prices After Tax'!$AL$352:$AS$452,3,FALSE),IF(K$81="Biomass",VLOOKUP($C121,'Inflated Bid Prices After Tax'!$AL$352:$AS$452,4,FALSE),IF(K$81="Biodiesel",VLOOKUP($C121,'Inflated Bid Prices After Tax'!$AL$352:$AS$452,5,FALSE),IF(K$81="LNG",VLOOKUP($C121,'Inflated Bid Prices After Tax'!$AL$352:$AS$452,6,FALSE),IF(K$81="Bunker",VLOOKUP($C121,'Inflated Bid Prices After Tax'!$AL$352:$AS$452,7,FALSE),IF(K$81="LFO Diesel",VLOOKUP($C121,'Inflated Bid Prices After Tax'!$AL$352:$AS$452,8,FALSE),0)))))))</f>
        <v>0</v>
      </c>
      <c r="M121" s="543">
        <f>IF($C121=0,0,IF(K$81="Hydro",HLOOKUP(K$81,'Inflated Bid Prices After Tax'!$B$455:$I$463,7,FALSE),IF(K$81="Solar",HLOOKUP(K$81,'Inflated Bid Prices After Tax'!$B$455:$I$463,7,FALSE),IF(K$81="Biomass",HLOOKUP(K$81,'Inflated Bid Prices After Tax'!$B$455:$I$463,7,FALSE),IF(K$81="Biodiesel",HLOOKUP(K$81,'Inflated Bid Prices After Tax'!$B$455:$I$463,7,FALSE),IF(K$81="LNG",HLOOKUP(K$81,'Inflated Bid Prices After Tax'!$B$455:$I$463,7,FALSE),IF(K$81="Bunker",HLOOKUP(K$81,'Inflated Bid Prices After Tax'!$B$455:$I$463,7,FALSE),IF(K$81="LFO Diesel",HLOOKUP(K$81,'Inflated Bid Prices After Tax'!$B$455:$I$463,7,FALSE),0))))))))</f>
        <v>0</v>
      </c>
      <c r="N121" s="543">
        <f>IF($C121=0,0,IF(K$81="Hydro",HLOOKUP(K$81,'Inflated Bid Prices After Tax'!$B$465:$I$471,5,FALSE),IF(K$81="Solar",HLOOKUP(K$81,'Inflated Bid Prices After Tax'!$B$465:$I$471,5,FALSE),IF(K$81="Biomass",HLOOKUP(K$81,'Inflated Bid Prices After Tax'!$B$465:$I$471,5,FALSE),IF(K$81="Biodiesel",HLOOKUP(K$81,'Inflated Bid Prices After Tax'!$B$465:$I$471,5,FALSE),IF(K$81="LNG",HLOOKUP(K$81,'Inflated Bid Prices After Tax'!$B$465:$I$471,5,FALSE),IF(K$81="Bunker",HLOOKUP(K$81,'Inflated Bid Prices After Tax'!$B$465:$I$471,5,FALSE),IF(K$81="LFO Diesel",HLOOKUP(K$81,'Inflated Bid Prices After Tax'!$B$465:$I$471,5,FALSE),0))))))))</f>
        <v>0</v>
      </c>
      <c r="O121" s="544">
        <f t="shared" si="64"/>
        <v>0</v>
      </c>
      <c r="P121" s="139"/>
      <c r="Q121" s="606">
        <f>IF(Q$81="Hydro",VLOOKUP($D121,'Inflated Bid Prices After Tax'!$AL$247:$AS$347,2,FALSE),IF(Q$81="Solar",VLOOKUP($D121,'Inflated Bid Prices After Tax'!$AL$247:$AS$347,3,FALSE),IF(Q$81="Biomass",VLOOKUP($D121,'Inflated Bid Prices After Tax'!$AL$247:$AS$347,4,FALSE),IF(Q$81="Biodiesel",VLOOKUP($D121,'Inflated Bid Prices After Tax'!$AL$247:$AS$347,5,FALSE),IF(Q$81="LNG",VLOOKUP($D121,'Inflated Bid Prices After Tax'!$AL$247:$AS$347,6,FALSE),IF(Q$81="Bunker",VLOOKUP($D121,'Inflated Bid Prices After Tax'!$AL$247:$AS$347,7,FALSE),IF(Q$81="LFO Diesel",VLOOKUP($D121,'Inflated Bid Prices After Tax'!$AL$247:$AS$347,8,FALSE),0)))))))</f>
        <v>0</v>
      </c>
      <c r="R121" s="607">
        <f>IF(Q$81="Hydro",VLOOKUP($D121,'Inflated Bid Prices After Tax'!$AL$352:$AS$452,2,FALSE),IF(Q$81="Solar",VLOOKUP($D121,'Inflated Bid Prices After Tax'!$AL$352:$AS$452,3,FALSE),IF(Q$81="Biomass",VLOOKUP($D121,'Inflated Bid Prices After Tax'!$AL$352:$AS$452,4,FALSE),IF(Q$81="Biodiesel",VLOOKUP($D121,'Inflated Bid Prices After Tax'!$AL$352:$AS$452,5,FALSE),IF(Q$81="LNG",VLOOKUP($D121,'Inflated Bid Prices After Tax'!$AL$352:$AS$452,6,FALSE),IF(Q$81="Bunker",VLOOKUP($D121,'Inflated Bid Prices After Tax'!$AL$352:$AS$452,7,FALSE),IF(Q$81="LFO Diesel",VLOOKUP($D121,'Inflated Bid Prices After Tax'!$AL$352:$AS$452,8,FALSE),0)))))))</f>
        <v>0</v>
      </c>
      <c r="S121" s="607">
        <f>IF($D121=0,0,IF(Q$81="Hydro",HLOOKUP(Q$81,'Inflated Bid Prices After Tax'!$B$455:$I$463,7,FALSE),IF(Q$81="Solar",HLOOKUP(Q$81,'Inflated Bid Prices After Tax'!$B$455:$I$463,7,FALSE),IF(Q$81="Biomass",HLOOKUP(Q$81,'Inflated Bid Prices After Tax'!$B$455:$I$463,7,FALSE),IF(Q$81="Biodiesel",HLOOKUP(Q$81,'Inflated Bid Prices After Tax'!$B$455:$I$463,7,FALSE),IF(Q$81="LNG",HLOOKUP(Q$81,'Inflated Bid Prices After Tax'!$B$455:$I$463,7,FALSE),IF(Q$81="Bunker",HLOOKUP(Q$81,'Inflated Bid Prices After Tax'!$B$455:$I$463,7,FALSE),IF(Q$81="LFO Diesel",HLOOKUP(Q$81,'Inflated Bid Prices After Tax'!$B$455:$I$463,7,FALSE),0))))))))</f>
        <v>0</v>
      </c>
      <c r="T121" s="607">
        <f>IF($D121=0,0,IF(Q$81="Hydro",HLOOKUP(Q$81,'Inflated Bid Prices After Tax'!$B$465:$I$471,5,FALSE),IF(Q$81="Solar",HLOOKUP(Q$81,'Inflated Bid Prices After Tax'!$B$465:$I$471,5,FALSE),IF(Q$81="Biomass",HLOOKUP(Q$81,'Inflated Bid Prices After Tax'!$B$465:$I$471,5,FALSE),IF(Q$81="Biodiesel",HLOOKUP(Q$81,'Inflated Bid Prices After Tax'!$B$465:$I$471,5,FALSE),IF(Q$81="LNG",HLOOKUP(Q$81,'Inflated Bid Prices After Tax'!$B$465:$I$471,5,FALSE),IF(Q$81="Bunker",HLOOKUP(Q$81,'Inflated Bid Prices After Tax'!$B$465:$I$471,5,FALSE),IF(Q$81="LFO Diesel",HLOOKUP(Q$81,'Inflated Bid Prices After Tax'!$B$465:$I$471,5,FALSE),0))))))))</f>
        <v>0</v>
      </c>
      <c r="U121" s="608">
        <f t="shared" si="65"/>
        <v>0</v>
      </c>
      <c r="V121" s="139"/>
      <c r="W121" s="566">
        <f>IF(W$81="Hydro",VLOOKUP($E121,'Inflated Bid Prices After Tax'!$AL$247:$AS$347,2,FALSE),IF(W$81="Solar",VLOOKUP($E121,'Inflated Bid Prices After Tax'!$AL$247:$AS$347,3,FALSE),IF(W$81="Biomass",VLOOKUP($E121,'Inflated Bid Prices After Tax'!$AL$247:$AS$347,4,FALSE),IF(W$81="Biodiesel",VLOOKUP($E121,'Inflated Bid Prices After Tax'!$AL$247:$AS$347,5,FALSE),IF(W$81="LNG",VLOOKUP($E121,'Inflated Bid Prices After Tax'!$AL$247:$AS$347,6,FALSE),IF(W$81="Bunker",VLOOKUP($E121,'Inflated Bid Prices After Tax'!$AL$247:$AS$347,7,FALSE),IF(W$81="LFO Diesel",VLOOKUP($E121,'Inflated Bid Prices After Tax'!$AL$247:$AS$347,8,FALSE),0)))))))</f>
        <v>0</v>
      </c>
      <c r="X121" s="567">
        <f>IF(W$81="Hydro",VLOOKUP($E121,'Inflated Bid Prices After Tax'!$AL$352:$AS$452,2,FALSE),IF(W$81="Solar",VLOOKUP($E121,'Inflated Bid Prices After Tax'!$AL$352:$AS$452,3,FALSE),IF(W$81="Biomass",VLOOKUP($E121,'Inflated Bid Prices After Tax'!$AL$352:$AS$452,4,FALSE),IF(W$81="Biodiesel",VLOOKUP($E121,'Inflated Bid Prices After Tax'!$AL$352:$AS$452,5,FALSE),IF(W$81="LNG",VLOOKUP($E121,'Inflated Bid Prices After Tax'!$AL$352:$AS$452,6,FALSE),IF(W$81="Bunker",VLOOKUP($E121,'Inflated Bid Prices After Tax'!$AL$352:$AS$452,7,FALSE),IF(W$81="LFO Diesel",VLOOKUP($E121,'Inflated Bid Prices After Tax'!$AL$352:$AS$452,8,FALSE),0)))))))</f>
        <v>0</v>
      </c>
      <c r="Y121" s="567">
        <f>IF($E121=0,0,IF(W$81="Hydro",HLOOKUP(W$81,'Inflated Bid Prices After Tax'!$B$455:$I$463,7,FALSE),IF(W$81="Solar",HLOOKUP(W$81,'Inflated Bid Prices After Tax'!$B$455:$I$463,7,FALSE),IF(W$81="Biomass",HLOOKUP(W$81,'Inflated Bid Prices After Tax'!$B$455:$I$463,7,FALSE),IF(W$81="Biodiesel",HLOOKUP(W$81,'Inflated Bid Prices After Tax'!$B$455:$I$463,7,FALSE),IF(W$81="LNG",HLOOKUP(W$81,'Inflated Bid Prices After Tax'!$B$455:$I$463,7,FALSE),IF(W$81="Bunker",HLOOKUP(W$81,'Inflated Bid Prices After Tax'!$B$455:$I$463,7,FALSE),IF(W$81="LFO Diesel",HLOOKUP(W$81,'Inflated Bid Prices After Tax'!$B$455:$I$463,7,FALSE),0))))))))</f>
        <v>0</v>
      </c>
      <c r="Z121" s="567">
        <f>IF($E121=0,0,IF(W$81="Hydro",HLOOKUP(W$81,'Inflated Bid Prices After Tax'!$B$465:$I$471,5,FALSE),IF(W$81="Solar",HLOOKUP(W$81,'Inflated Bid Prices After Tax'!$B$465:$I$471,5,FALSE),IF(W$81="Biomass",HLOOKUP(W$81,'Inflated Bid Prices After Tax'!$B$465:$I$471,5,FALSE),IF(W$81="Biodiesel",HLOOKUP(W$81,'Inflated Bid Prices After Tax'!$B$465:$I$471,5,FALSE),IF(W$81="LNG",HLOOKUP(W$81,'Inflated Bid Prices After Tax'!$B$465:$I$471,5,FALSE),IF(W$81="Bunker",HLOOKUP(W$81,'Inflated Bid Prices After Tax'!$B$465:$I$471,5,FALSE),IF(W$81="LFO Diesel",HLOOKUP(W$81,'Inflated Bid Prices After Tax'!$B$465:$I$471,5,FALSE),0))))))))</f>
        <v>0</v>
      </c>
      <c r="AA121" s="568">
        <f t="shared" si="66"/>
        <v>0</v>
      </c>
      <c r="AB121" s="139"/>
      <c r="AC121" s="642">
        <f>IF(AC$81="Hydro",VLOOKUP($F121,'Inflated Bid Prices After Tax'!$AL$247:$AS$347,2,FALSE),IF(AC$81="Solar",VLOOKUP($F121,'Inflated Bid Prices After Tax'!$AL$247:$AS$347,3,FALSE),IF(AC$81="Biomass",VLOOKUP($F121,'Inflated Bid Prices After Tax'!$AL$247:$AS$347,4,FALSE),IF(AC$81="Biodiesel",VLOOKUP($F121,'Inflated Bid Prices After Tax'!$AL$247:$AS$347,5,FALSE),IF(AC$81="LNG",VLOOKUP($F121,'Inflated Bid Prices After Tax'!$AL$247:$AS$347,6,FALSE),IF(AC$81="Bunker",VLOOKUP($F121,'Inflated Bid Prices After Tax'!$AL$247:$AS$347,7,FALSE),IF(AC$81="LFO Diesel",VLOOKUP($F121,'Inflated Bid Prices After Tax'!$AL$247:$AS$347,8,FALSE),0)))))))</f>
        <v>0</v>
      </c>
      <c r="AD121" s="643">
        <f>IF(AC$81="Hydro",VLOOKUP($F121,'Inflated Bid Prices After Tax'!$AL$352:$AS$452,2,FALSE),IF(AC$81="Solar",VLOOKUP($F121,'Inflated Bid Prices After Tax'!$AL$352:$AS$452,3,FALSE),IF(AC$81="Biomass",VLOOKUP($F121,'Inflated Bid Prices After Tax'!$AL$352:$AS$452,4,FALSE),IF(AC$81="Biodiesel",VLOOKUP($F121,'Inflated Bid Prices After Tax'!$AL$352:$AS$452,5,FALSE),IF(AC$81="LNG",VLOOKUP($F121,'Inflated Bid Prices After Tax'!$AL$352:$AS$452,6,FALSE),IF(AC$81="Bunker",VLOOKUP($F121,'Inflated Bid Prices After Tax'!$AL$352:$AS$452,7,FALSE),IF(AC$81="LFO Diesel",VLOOKUP($F121,'Inflated Bid Prices After Tax'!$AL$352:$AS$452,8,FALSE),0)))))))</f>
        <v>0</v>
      </c>
      <c r="AE121" s="643">
        <f>IF($F121=0,0,IF(AC$81="Hydro",HLOOKUP(AC$81,'Inflated Bid Prices After Tax'!$B$455:$I$463,7,FALSE),IF(AC$81="Solar",HLOOKUP(AC$81,'Inflated Bid Prices After Tax'!$B$455:$I$463,7,FALSE),IF(AC$81="Biomass",HLOOKUP(AC$81,'Inflated Bid Prices After Tax'!$B$455:$I$463,7,FALSE),IF(AC$81="Biodiesel",HLOOKUP(AC$81,'Inflated Bid Prices After Tax'!$B$455:$I$463,7,FALSE),IF(AC$81="LNG",HLOOKUP(AC$81,'Inflated Bid Prices After Tax'!$B$455:$I$463,7,FALSE),IF(AC$81="Bunker",HLOOKUP(AC$81,'Inflated Bid Prices After Tax'!$B$455:$I$463,7,FALSE),IF(AC$81="LFO Diesel",HLOOKUP(AC$81,'Inflated Bid Prices After Tax'!$B$455:$I$463,7,FALSE),0))))))))</f>
        <v>0</v>
      </c>
      <c r="AF121" s="643">
        <f>IF($F121=0,0,IF(AC$81="Hydro",HLOOKUP(AC$81,'Inflated Bid Prices After Tax'!$B$465:$I$471,5,FALSE),IF(AC$81="Solar",HLOOKUP(AC$81,'Inflated Bid Prices After Tax'!$B$465:$I$471,5,FALSE),IF(AC$81="Biomass",HLOOKUP(AC$81,'Inflated Bid Prices After Tax'!$B$465:$I$471,5,FALSE),IF(AC$81="Biodiesel",HLOOKUP(AC$81,'Inflated Bid Prices After Tax'!$B$465:$I$471,5,FALSE),IF(AC$81="LNG",HLOOKUP(AC$81,'Inflated Bid Prices After Tax'!$B$465:$I$471,5,FALSE),IF(AC$81="Bunker",HLOOKUP(AC$81,'Inflated Bid Prices After Tax'!$B$465:$I$471,5,FALSE),IF(AC$81="LFO Diesel",HLOOKUP(AC$81,'Inflated Bid Prices After Tax'!$B$465:$I$471,5,FALSE),0))))))))</f>
        <v>0</v>
      </c>
      <c r="AG121" s="644">
        <f t="shared" si="67"/>
        <v>0</v>
      </c>
      <c r="AH121" s="139"/>
      <c r="AI121" s="590">
        <f>IF(AI$81="Hydro",VLOOKUP($G121,'Inflated Bid Prices After Tax'!$AL$247:$AS$347,2,FALSE),IF(AI$81="Solar",VLOOKUP($G121,'Inflated Bid Prices After Tax'!$AL$247:$AS$347,3,FALSE),IF(AI$81="Biomass",VLOOKUP($G121,'Inflated Bid Prices After Tax'!$AL$247:$AS$347,4,FALSE),IF(AI$81="Biodiesel",VLOOKUP($G121,'Inflated Bid Prices After Tax'!$AL$247:$AS$347,5,FALSE),IF(AI$81="LNG",VLOOKUP($G121,'Inflated Bid Prices After Tax'!$AL$247:$AS$347,6,FALSE),IF(AI$81="Bunker",VLOOKUP($G121,'Inflated Bid Prices After Tax'!$AL$247:$AS$347,7,FALSE),IF(AI$81="LFO Diesel",VLOOKUP($G121,'Inflated Bid Prices After Tax'!$AL$247:$AS$347,8,FALSE),0)))))))</f>
        <v>0</v>
      </c>
      <c r="AJ121" s="591">
        <f>IF(AI$81="Hydro",VLOOKUP($G121,'Inflated Bid Prices After Tax'!$AL$352:$AS$452,2,FALSE),IF(AI$81="Solar",VLOOKUP($G121,'Inflated Bid Prices After Tax'!$AL$352:$AS$452,3,FALSE),IF(AI$81="Biomass",VLOOKUP($G121,'Inflated Bid Prices After Tax'!$AL$352:$AS$452,4,FALSE),IF(AI$81="Biodiesel",VLOOKUP($G121,'Inflated Bid Prices After Tax'!$AL$352:$AS$452,5,FALSE),IF(AI$81="LNG",VLOOKUP($G121,'Inflated Bid Prices After Tax'!$AL$352:$AS$452,6,FALSE),IF(AI$81="Bunker",VLOOKUP($G121,'Inflated Bid Prices After Tax'!$AL$352:$AS$452,7,FALSE),IF(AI$81="LFO Diesel",VLOOKUP($G121,'Inflated Bid Prices After Tax'!$AL$352:$AS$452,8,FALSE),0)))))))</f>
        <v>0</v>
      </c>
      <c r="AK121" s="591">
        <f>IF($G121=0,0,IF(AI$81="Hydro",HLOOKUP(AI$81,'Inflated Bid Prices After Tax'!$B$455:$I$463,7,FALSE),IF(AI$81="Solar",HLOOKUP(AI$81,'Inflated Bid Prices After Tax'!$B$455:$I$463,7,FALSE),IF(AI$81="Biomass",HLOOKUP(AI$81,'Inflated Bid Prices After Tax'!$B$455:$I$463,7,FALSE),IF(AI$81="Biodiesel",HLOOKUP(AI$81,'Inflated Bid Prices After Tax'!$B$455:$I$463,7,FALSE),IF(AI$81="LNG",HLOOKUP(AI$81,'Inflated Bid Prices After Tax'!$B$455:$I$463,7,FALSE),IF(AI$81="Bunker",HLOOKUP(AI$81,'Inflated Bid Prices After Tax'!$B$455:$I$463,7,FALSE),IF(AI$81="LFO Diesel",HLOOKUP(AI$81,'Inflated Bid Prices After Tax'!$B$455:$I$463,7,FALSE),0))))))))</f>
        <v>0</v>
      </c>
      <c r="AL121" s="591">
        <f>IF($G121=0,0,IF(AI$81="Hydro",HLOOKUP(AI$81,'Inflated Bid Prices After Tax'!$B$465:$I$471,5,FALSE),IF(AI$81="Solar",HLOOKUP(AI$81,'Inflated Bid Prices After Tax'!$B$465:$I$471,5,FALSE),IF(AI$81="Biomass",HLOOKUP(AI$81,'Inflated Bid Prices After Tax'!$B$465:$I$471,5,FALSE),IF(AI$81="Biodiesel",HLOOKUP(AI$81,'Inflated Bid Prices After Tax'!$B$465:$I$471,5,FALSE),IF(AI$81="LNG",HLOOKUP(AI$81,'Inflated Bid Prices After Tax'!$B$465:$I$471,5,FALSE),IF(AI$81="Bunker",HLOOKUP(AI$81,'Inflated Bid Prices After Tax'!$B$465:$I$471,5,FALSE),IF(AI$81="LFO Diesel",HLOOKUP(AI$81,'Inflated Bid Prices After Tax'!$B$465:$I$471,5,FALSE),0))))))))</f>
        <v>0</v>
      </c>
      <c r="AM121" s="592">
        <f t="shared" si="68"/>
        <v>0</v>
      </c>
      <c r="AN121" s="139"/>
      <c r="AO121" s="598">
        <f>IF(AO$81="Hydro",VLOOKUP($H121,'Inflated Bid Prices After Tax'!$AL$247:$AS$347,2,FALSE),IF(AO$81="Solar",VLOOKUP($H121,'Inflated Bid Prices After Tax'!$AL$247:$AS$347,3,FALSE),IF(AO$81="Biomass",VLOOKUP($H121,'Inflated Bid Prices After Tax'!$AL$247:$AS$347,4,FALSE),IF(AO$81="Biodiesel",VLOOKUP($H121,'Inflated Bid Prices After Tax'!$AL$247:$AS$347,5,FALSE),IF(AO$81="LNG",VLOOKUP($H121,'Inflated Bid Prices After Tax'!$AL$247:$AS$347,6,FALSE),IF(AO$81="Bunker",VLOOKUP($H121,'Inflated Bid Prices After Tax'!$AL$247:$AS$347,7,FALSE),IF(AO$81="LFO Diesel",VLOOKUP($H121,'Inflated Bid Prices After Tax'!$AL$247:$AS$347,8,FALSE),0)))))))</f>
        <v>0</v>
      </c>
      <c r="AP121" s="309">
        <f>IF(AO$81="Hydro",VLOOKUP($H121,'Inflated Bid Prices After Tax'!$AL$352:$AS$452,2,FALSE),IF(AO$81="Solar",VLOOKUP($H121,'Inflated Bid Prices After Tax'!$AL$352:$AS$452,3,FALSE),IF(AO$81="Biomass",VLOOKUP($H121,'Inflated Bid Prices After Tax'!$AL$352:$AS$452,4,FALSE),IF(AO$81="Biodiesel",VLOOKUP($H121,'Inflated Bid Prices After Tax'!$AL$352:$AS$452,5,FALSE),IF(AO$81="LNG",VLOOKUP($H121,'Inflated Bid Prices After Tax'!$AL$352:$AS$452,6,FALSE),IF(AO$81="Bunker",VLOOKUP($H121,'Inflated Bid Prices After Tax'!$AL$352:$AS$452,7,FALSE),IF(AO$81="LFO Diesel",VLOOKUP($H121,'Inflated Bid Prices After Tax'!$AL$352:$AS$452,8,FALSE),0)))))))</f>
        <v>0</v>
      </c>
      <c r="AQ121" s="309">
        <f>IF($H121=0,0,IF(AO$81="Hydro",HLOOKUP(AO$81,'Inflated Bid Prices After Tax'!$B$455:$I$463,7,FALSE),IF(AO$81="Solar",HLOOKUP(AO$81,'Inflated Bid Prices After Tax'!$B$455:$I$463,7,FALSE),IF(AO$81="Biomass",HLOOKUP(AO$81,'Inflated Bid Prices After Tax'!$B$455:$I$463,7,FALSE),IF(AO$81="Biodiesel",HLOOKUP(AO$81,'Inflated Bid Prices After Tax'!$B$455:$I$463,7,FALSE),IF(AO$81="LNG",HLOOKUP(AO$81,'Inflated Bid Prices After Tax'!$B$455:$I$463,7,FALSE),IF(AO$81="Bunker",HLOOKUP(AO$81,'Inflated Bid Prices After Tax'!$B$455:$I$463,7,FALSE),IF(AO$81="LFO Diesel",HLOOKUP(AO$81,'Inflated Bid Prices After Tax'!$B$455:$I$463,7,FALSE),0))))))))</f>
        <v>0</v>
      </c>
      <c r="AR121" s="309">
        <f>IF($H121=0,0,IF(AO$81="Hydro",HLOOKUP(AO$81,'Inflated Bid Prices After Tax'!$B$465:$I$471,5,FALSE),IF(AO$81="Solar",HLOOKUP(AO$81,'Inflated Bid Prices After Tax'!$B$465:$I$471,5,FALSE),IF(AO$81="Biomass",HLOOKUP(AO$81,'Inflated Bid Prices After Tax'!$B$465:$I$471,5,FALSE),IF(AO$81="Biodiesel",HLOOKUP(AO$81,'Inflated Bid Prices After Tax'!$B$465:$I$471,5,FALSE),IF(AO$81="LNG",HLOOKUP(AO$81,'Inflated Bid Prices After Tax'!$B$465:$I$471,5,FALSE),IF(AO$81="Bunker",HLOOKUP(AO$81,'Inflated Bid Prices After Tax'!$B$465:$I$471,5,FALSE),IF(AO$81="LFO Diesel",HLOOKUP(AO$81,'Inflated Bid Prices After Tax'!$B$465:$I$471,5,FALSE),0))))))))</f>
        <v>0</v>
      </c>
      <c r="AS121" s="298">
        <f t="shared" si="69"/>
        <v>0</v>
      </c>
      <c r="AT121" s="139"/>
      <c r="AU121" s="606">
        <f>IF(AU$81="Hydro",VLOOKUP($I121,'Inflated Bid Prices After Tax'!$AL$247:$AS$347,2,FALSE),IF(AU$81="Solar",VLOOKUP($I121,'Inflated Bid Prices After Tax'!$AL$247:$AS$347,3,FALSE),IF(AU$81="Biomass",VLOOKUP($I121,'Inflated Bid Prices After Tax'!$AL$247:$AS$347,4,FALSE),IF(AU$81="Biodiesel",VLOOKUP($I121,'Inflated Bid Prices After Tax'!$AL$247:$AS$347,5,FALSE),IF(AU$81="LNG",VLOOKUP($I121,'Inflated Bid Prices After Tax'!$AL$247:$AS$347,6,FALSE),IF(AU$81="Bunker",VLOOKUP($I121,'Inflated Bid Prices After Tax'!$AL$247:$AS$347,7,FALSE),IF(AU$81="LFO Diesel",VLOOKUP($I121,'Inflated Bid Prices After Tax'!$AL$247:$AS$347,8,FALSE),0)))))))</f>
        <v>0</v>
      </c>
      <c r="AV121" s="607">
        <f>IF(AU$81="Hydro",VLOOKUP($I121,'Inflated Bid Prices After Tax'!$AL$352:$AS$452,2,FALSE),IF(AU$81="Solar",VLOOKUP($I121,'Inflated Bid Prices After Tax'!$AL$352:$AS$452,3,FALSE),IF(AU$81="Biomass",VLOOKUP($I121,'Inflated Bid Prices After Tax'!$AL$352:$AS$452,4,FALSE),IF(AU$81="Biodiesel",VLOOKUP($I121,'Inflated Bid Prices After Tax'!$AL$352:$AS$452,5,FALSE),IF(AU$81="LNG",VLOOKUP($I121,'Inflated Bid Prices After Tax'!$AL$352:$AS$452,6,FALSE),IF(AU$81="Bunker",VLOOKUP($I121,'Inflated Bid Prices After Tax'!$AL$352:$AS$452,7,FALSE),IF(AU$81="LFO Diesel",VLOOKUP($I121,'Inflated Bid Prices After Tax'!$AL$352:$AS$452,8,FALSE),0)))))))</f>
        <v>0</v>
      </c>
      <c r="AW121" s="607">
        <f>IF($I121=0,0,IF(AU$81="Hydro",HLOOKUP(AU$81,'Inflated Bid Prices After Tax'!$B$455:$I$463,7,FALSE),IF(AU$81="Solar",HLOOKUP(AU$81,'Inflated Bid Prices After Tax'!$B$455:$I$463,7,FALSE),IF(AU$81="Biomass",HLOOKUP(AU$81,'Inflated Bid Prices After Tax'!$B$455:$I$463,7,FALSE),IF(AU$81="Biodiesel",HLOOKUP(AU$81,'Inflated Bid Prices After Tax'!$B$455:$I$463,7,FALSE),IF(AU$81="LNG",HLOOKUP(AU$81,'Inflated Bid Prices After Tax'!$B$455:$I$463,7,FALSE),IF(AU$81="Bunker",HLOOKUP(AU$81,'Inflated Bid Prices After Tax'!$B$455:$I$463,7,FALSE),IF(AU$81="LFO Diesel",HLOOKUP(AU$81,'Inflated Bid Prices After Tax'!$B$455:$I$463,4,FALSE),0))))))))</f>
        <v>0</v>
      </c>
      <c r="AX121" s="607">
        <f>IF($I121=0,0,IF(AU$81="Hydro",HLOOKUP(AU$81,'Inflated Bid Prices After Tax'!$B$465:$I$471,5,FALSE),IF(AU$81="Solar",HLOOKUP(AU$81,'Inflated Bid Prices After Tax'!$B$465:$I$471,5,FALSE),IF(AU$81="Biomass",HLOOKUP(AU$81,'Inflated Bid Prices After Tax'!$B$465:$I$471,5,FALSE),IF(AU$81="Biodiesel",HLOOKUP(AU$81,'Inflated Bid Prices After Tax'!$B$465:$I$471,5,FALSE),IF(AU$81="LNG",HLOOKUP(AU$81,'Inflated Bid Prices After Tax'!$B$465:$I$471,5,FALSE),IF(AU$81="Bunker",HLOOKUP(AU$81,'Inflated Bid Prices After Tax'!$B$465:$I$471,5,FALSE),IF(AU$81="LFO Diesel",HLOOKUP(AU$81,'Inflated Bid Prices After Tax'!$B$465:$I$471,5,FALSE),0))))))))</f>
        <v>0</v>
      </c>
      <c r="AY121" s="608">
        <f t="shared" si="70"/>
        <v>0</v>
      </c>
      <c r="AZ121" s="139"/>
      <c r="BA121" s="106"/>
      <c r="BB121" s="648" t="s">
        <v>46</v>
      </c>
      <c r="BC121" s="658">
        <f>IF(C121=0,O121,O121*'Available Energy and Dispatch'!N147*1000)</f>
        <v>0</v>
      </c>
      <c r="BD121" s="658">
        <f>IF(D121=0,U121,U121*'Available Energy and Dispatch'!O147*1000)</f>
        <v>0</v>
      </c>
      <c r="BE121" s="658">
        <f>IF(E121=0,AA121,AA121*'Available Energy and Dispatch'!P147*1000)</f>
        <v>0</v>
      </c>
      <c r="BF121" s="658">
        <f>IF(F121=0,AG121,AG121*'Available Energy and Dispatch'!Q147*1000)</f>
        <v>0</v>
      </c>
      <c r="BG121" s="658">
        <f>IF(G121=0,AM121,AM121*'Available Energy and Dispatch'!R147*1000)</f>
        <v>0</v>
      </c>
      <c r="BH121" s="658">
        <f>IF(H121=0,AS121,AS121*'Available Energy and Dispatch'!S147*1000)</f>
        <v>0</v>
      </c>
      <c r="BI121" s="658">
        <f>IF(I121=0,AY121,AY121*'Available Energy and Dispatch'!T147*1000)</f>
        <v>0</v>
      </c>
      <c r="BJ121" s="664">
        <f t="shared" si="71"/>
        <v>0</v>
      </c>
      <c r="BK121" s="655"/>
    </row>
    <row r="122" spans="2:63" x14ac:dyDescent="0.25">
      <c r="B122" s="530" t="s">
        <v>47</v>
      </c>
      <c r="C122" s="523">
        <f>ROUND(IFERROR(('Available Energy and Dispatch'!N148/((IF(C$82="Solar",(SUMIFS('Dependable Capacity'!$F$64:$F$69,'Dependable Capacity'!$C$64:$C$69,$B$112)*'Available Energy and Dispatch'!$C148),HLOOKUP(C$82,'Dependable Capacity'!$I$58:$P$64,5,FALSE)*'Available Energy and Dispatch'!$C148))))/C$83,0),2)</f>
        <v>0</v>
      </c>
      <c r="D122" s="523">
        <f>ROUND(IFERROR(('Available Energy and Dispatch'!O148/((IF(D$82="Solar",(SUMIFS('Dependable Capacity'!$F$64:$F$69,'Dependable Capacity'!$C$64:$C$69,$B$112)*'Available Energy and Dispatch'!$C148),HLOOKUP(D$82,'Dependable Capacity'!$I$58:$P$64,5,FALSE)*'Available Energy and Dispatch'!$C148))))/D$83,0),2)</f>
        <v>0</v>
      </c>
      <c r="E122" s="523">
        <f>ROUND(IFERROR(('Available Energy and Dispatch'!P148/((IF(E$82="Solar",(SUMIFS('Dependable Capacity'!$F$64:$F$69,'Dependable Capacity'!$C$64:$C$69,$B$112)*'Available Energy and Dispatch'!$C148),HLOOKUP(E$82,'Dependable Capacity'!$I$58:$P$64,5,FALSE)*'Available Energy and Dispatch'!$C148))))/E$83,0),2)</f>
        <v>0</v>
      </c>
      <c r="F122" s="523">
        <f>ROUND(IFERROR(('Available Energy and Dispatch'!Q148/((IF(F$82="Solar",(SUMIFS('Dependable Capacity'!$F$64:$F$69,'Dependable Capacity'!$C$64:$C$69,$B$112)*'Available Energy and Dispatch'!$C148),HLOOKUP(F$82,'Dependable Capacity'!$I$58:$P$64,5,FALSE)*'Available Energy and Dispatch'!$C148))))/F$83,0),2)</f>
        <v>0</v>
      </c>
      <c r="G122" s="523">
        <f>ROUND(IFERROR(('Available Energy and Dispatch'!R148/((IF(G$82="Solar",(SUMIFS('Dependable Capacity'!$F$64:$F$69,'Dependable Capacity'!$C$64:$C$69,$B$112)*'Available Energy and Dispatch'!$C148),HLOOKUP(G$82,'Dependable Capacity'!$I$58:$P$64,5,FALSE)*'Available Energy and Dispatch'!$C148))))/G$83,0),2)</f>
        <v>0</v>
      </c>
      <c r="H122" s="523">
        <f>ROUND(IFERROR(('Available Energy and Dispatch'!S148/((IF(H$82="Solar",(SUMIFS('Dependable Capacity'!$F$64:$F$69,'Dependable Capacity'!$C$64:$C$69,$B$112)*'Available Energy and Dispatch'!$C148),HLOOKUP(H$82,'Dependable Capacity'!$I$58:$P$64,5,FALSE)*'Available Energy and Dispatch'!$C148))))/H$83,0),2)</f>
        <v>0</v>
      </c>
      <c r="I122" s="524">
        <f>ROUND(IFERROR(('Available Energy and Dispatch'!T148/((IF(I$82="Solar",(SUMIFS('Dependable Capacity'!$F$64:$F$69,'Dependable Capacity'!$C$64:$C$69,$B$112)*'Available Energy and Dispatch'!$C148),HLOOKUP(I$82,'Dependable Capacity'!$I$58:$P$64,5,FALSE)*'Available Energy and Dispatch'!$C148))))/I$83,0),2)</f>
        <v>0</v>
      </c>
      <c r="J122" s="106"/>
      <c r="K122" s="542">
        <f>IF(K$81="Hydro",VLOOKUP($C122,'Inflated Bid Prices After Tax'!$AL$247:$AS$347,2,FALSE),IF(K$81="Solar",VLOOKUP($C122,'Inflated Bid Prices After Tax'!$AL$247:$AS$347,3,FALSE),IF(K$81="Biomass",VLOOKUP($C122,'Inflated Bid Prices After Tax'!$AL$247:$AS$347,4,FALSE),IF(K$81="Biodiesel",VLOOKUP($C122,'Inflated Bid Prices After Tax'!$AL$247:$AS$347,5,FALSE),IF(K$81="LNG",VLOOKUP($C122,'Inflated Bid Prices After Tax'!$AL$247:$AS$347,6,FALSE),IF(K$81="Bunker",VLOOKUP($C122,'Inflated Bid Prices After Tax'!$AL$247:$AS$347,7,FALSE),IF(K$81="LFO Diesel",VLOOKUP($C122,'Inflated Bid Prices After Tax'!$AL$247:$AS$347,8,FALSE),0)))))))</f>
        <v>0</v>
      </c>
      <c r="L122" s="543">
        <f>IF(K$81="Hydro",VLOOKUP($C122,'Inflated Bid Prices After Tax'!$AL$352:$AS$452,2,FALSE),IF(K$81="Solar",VLOOKUP($C122,'Inflated Bid Prices After Tax'!$AL$352:$AS$452,3,FALSE),IF(K$81="Biomass",VLOOKUP($C122,'Inflated Bid Prices After Tax'!$AL$352:$AS$452,4,FALSE),IF(K$81="Biodiesel",VLOOKUP($C122,'Inflated Bid Prices After Tax'!$AL$352:$AS$452,5,FALSE),IF(K$81="LNG",VLOOKUP($C122,'Inflated Bid Prices After Tax'!$AL$352:$AS$452,6,FALSE),IF(K$81="Bunker",VLOOKUP($C122,'Inflated Bid Prices After Tax'!$AL$352:$AS$452,7,FALSE),IF(K$81="LFO Diesel",VLOOKUP($C122,'Inflated Bid Prices After Tax'!$AL$352:$AS$452,8,FALSE),0)))))))</f>
        <v>0</v>
      </c>
      <c r="M122" s="543">
        <f>IF($C122=0,0,IF(K$81="Hydro",HLOOKUP(K$81,'Inflated Bid Prices After Tax'!$B$455:$I$463,7,FALSE),IF(K$81="Solar",HLOOKUP(K$81,'Inflated Bid Prices After Tax'!$B$455:$I$463,7,FALSE),IF(K$81="Biomass",HLOOKUP(K$81,'Inflated Bid Prices After Tax'!$B$455:$I$463,7,FALSE),IF(K$81="Biodiesel",HLOOKUP(K$81,'Inflated Bid Prices After Tax'!$B$455:$I$463,7,FALSE),IF(K$81="LNG",HLOOKUP(K$81,'Inflated Bid Prices After Tax'!$B$455:$I$463,7,FALSE),IF(K$81="Bunker",HLOOKUP(K$81,'Inflated Bid Prices After Tax'!$B$455:$I$463,7,FALSE),IF(K$81="LFO Diesel",HLOOKUP(K$81,'Inflated Bid Prices After Tax'!$B$455:$I$463,7,FALSE),0))))))))</f>
        <v>0</v>
      </c>
      <c r="N122" s="543">
        <f>IF($C122=0,0,IF(K$81="Hydro",HLOOKUP(K$81,'Inflated Bid Prices After Tax'!$B$465:$I$471,5,FALSE),IF(K$81="Solar",HLOOKUP(K$81,'Inflated Bid Prices After Tax'!$B$465:$I$471,5,FALSE),IF(K$81="Biomass",HLOOKUP(K$81,'Inflated Bid Prices After Tax'!$B$465:$I$471,5,FALSE),IF(K$81="Biodiesel",HLOOKUP(K$81,'Inflated Bid Prices After Tax'!$B$465:$I$471,5,FALSE),IF(K$81="LNG",HLOOKUP(K$81,'Inflated Bid Prices After Tax'!$B$465:$I$471,5,FALSE),IF(K$81="Bunker",HLOOKUP(K$81,'Inflated Bid Prices After Tax'!$B$465:$I$471,5,FALSE),IF(K$81="LFO Diesel",HLOOKUP(K$81,'Inflated Bid Prices After Tax'!$B$465:$I$471,5,FALSE),0))))))))</f>
        <v>0</v>
      </c>
      <c r="O122" s="544">
        <f t="shared" si="64"/>
        <v>0</v>
      </c>
      <c r="P122" s="139"/>
      <c r="Q122" s="606">
        <f>IF(Q$81="Hydro",VLOOKUP($D122,'Inflated Bid Prices After Tax'!$AL$247:$AS$347,2,FALSE),IF(Q$81="Solar",VLOOKUP($D122,'Inflated Bid Prices After Tax'!$AL$247:$AS$347,3,FALSE),IF(Q$81="Biomass",VLOOKUP($D122,'Inflated Bid Prices After Tax'!$AL$247:$AS$347,4,FALSE),IF(Q$81="Biodiesel",VLOOKUP($D122,'Inflated Bid Prices After Tax'!$AL$247:$AS$347,5,FALSE),IF(Q$81="LNG",VLOOKUP($D122,'Inflated Bid Prices After Tax'!$AL$247:$AS$347,6,FALSE),IF(Q$81="Bunker",VLOOKUP($D122,'Inflated Bid Prices After Tax'!$AL$247:$AS$347,7,FALSE),IF(Q$81="LFO Diesel",VLOOKUP($D122,'Inflated Bid Prices After Tax'!$AL$247:$AS$347,8,FALSE),0)))))))</f>
        <v>0</v>
      </c>
      <c r="R122" s="607">
        <f>IF(Q$81="Hydro",VLOOKUP($D122,'Inflated Bid Prices After Tax'!$AL$352:$AS$452,2,FALSE),IF(Q$81="Solar",VLOOKUP($D122,'Inflated Bid Prices After Tax'!$AL$352:$AS$452,3,FALSE),IF(Q$81="Biomass",VLOOKUP($D122,'Inflated Bid Prices After Tax'!$AL$352:$AS$452,4,FALSE),IF(Q$81="Biodiesel",VLOOKUP($D122,'Inflated Bid Prices After Tax'!$AL$352:$AS$452,5,FALSE),IF(Q$81="LNG",VLOOKUP($D122,'Inflated Bid Prices After Tax'!$AL$352:$AS$452,6,FALSE),IF(Q$81="Bunker",VLOOKUP($D122,'Inflated Bid Prices After Tax'!$AL$352:$AS$452,7,FALSE),IF(Q$81="LFO Diesel",VLOOKUP($D122,'Inflated Bid Prices After Tax'!$AL$352:$AS$452,8,FALSE),0)))))))</f>
        <v>0</v>
      </c>
      <c r="S122" s="607">
        <f>IF($D122=0,0,IF(Q$81="Hydro",HLOOKUP(Q$81,'Inflated Bid Prices After Tax'!$B$455:$I$463,7,FALSE),IF(Q$81="Solar",HLOOKUP(Q$81,'Inflated Bid Prices After Tax'!$B$455:$I$463,7,FALSE),IF(Q$81="Biomass",HLOOKUP(Q$81,'Inflated Bid Prices After Tax'!$B$455:$I$463,7,FALSE),IF(Q$81="Biodiesel",HLOOKUP(Q$81,'Inflated Bid Prices After Tax'!$B$455:$I$463,7,FALSE),IF(Q$81="LNG",HLOOKUP(Q$81,'Inflated Bid Prices After Tax'!$B$455:$I$463,7,FALSE),IF(Q$81="Bunker",HLOOKUP(Q$81,'Inflated Bid Prices After Tax'!$B$455:$I$463,7,FALSE),IF(Q$81="LFO Diesel",HLOOKUP(Q$81,'Inflated Bid Prices After Tax'!$B$455:$I$463,7,FALSE),0))))))))</f>
        <v>0</v>
      </c>
      <c r="T122" s="607">
        <f>IF($D122=0,0,IF(Q$81="Hydro",HLOOKUP(Q$81,'Inflated Bid Prices After Tax'!$B$465:$I$471,5,FALSE),IF(Q$81="Solar",HLOOKUP(Q$81,'Inflated Bid Prices After Tax'!$B$465:$I$471,5,FALSE),IF(Q$81="Biomass",HLOOKUP(Q$81,'Inflated Bid Prices After Tax'!$B$465:$I$471,5,FALSE),IF(Q$81="Biodiesel",HLOOKUP(Q$81,'Inflated Bid Prices After Tax'!$B$465:$I$471,5,FALSE),IF(Q$81="LNG",HLOOKUP(Q$81,'Inflated Bid Prices After Tax'!$B$465:$I$471,5,FALSE),IF(Q$81="Bunker",HLOOKUP(Q$81,'Inflated Bid Prices After Tax'!$B$465:$I$471,5,FALSE),IF(Q$81="LFO Diesel",HLOOKUP(Q$81,'Inflated Bid Prices After Tax'!$B$465:$I$471,5,FALSE),0))))))))</f>
        <v>0</v>
      </c>
      <c r="U122" s="608">
        <f t="shared" si="65"/>
        <v>0</v>
      </c>
      <c r="V122" s="139"/>
      <c r="W122" s="566">
        <f>IF(W$81="Hydro",VLOOKUP($E122,'Inflated Bid Prices After Tax'!$AL$247:$AS$347,2,FALSE),IF(W$81="Solar",VLOOKUP($E122,'Inflated Bid Prices After Tax'!$AL$247:$AS$347,3,FALSE),IF(W$81="Biomass",VLOOKUP($E122,'Inflated Bid Prices After Tax'!$AL$247:$AS$347,4,FALSE),IF(W$81="Biodiesel",VLOOKUP($E122,'Inflated Bid Prices After Tax'!$AL$247:$AS$347,5,FALSE),IF(W$81="LNG",VLOOKUP($E122,'Inflated Bid Prices After Tax'!$AL$247:$AS$347,6,FALSE),IF(W$81="Bunker",VLOOKUP($E122,'Inflated Bid Prices After Tax'!$AL$247:$AS$347,7,FALSE),IF(W$81="LFO Diesel",VLOOKUP($E122,'Inflated Bid Prices After Tax'!$AL$247:$AS$347,8,FALSE),0)))))))</f>
        <v>0</v>
      </c>
      <c r="X122" s="567">
        <f>IF(W$81="Hydro",VLOOKUP($E122,'Inflated Bid Prices After Tax'!$AL$352:$AS$452,2,FALSE),IF(W$81="Solar",VLOOKUP($E122,'Inflated Bid Prices After Tax'!$AL$352:$AS$452,3,FALSE),IF(W$81="Biomass",VLOOKUP($E122,'Inflated Bid Prices After Tax'!$AL$352:$AS$452,4,FALSE),IF(W$81="Biodiesel",VLOOKUP($E122,'Inflated Bid Prices After Tax'!$AL$352:$AS$452,5,FALSE),IF(W$81="LNG",VLOOKUP($E122,'Inflated Bid Prices After Tax'!$AL$352:$AS$452,6,FALSE),IF(W$81="Bunker",VLOOKUP($E122,'Inflated Bid Prices After Tax'!$AL$352:$AS$452,7,FALSE),IF(W$81="LFO Diesel",VLOOKUP($E122,'Inflated Bid Prices After Tax'!$AL$352:$AS$452,8,FALSE),0)))))))</f>
        <v>0</v>
      </c>
      <c r="Y122" s="567">
        <f>IF($E122=0,0,IF(W$81="Hydro",HLOOKUP(W$81,'Inflated Bid Prices After Tax'!$B$455:$I$463,7,FALSE),IF(W$81="Solar",HLOOKUP(W$81,'Inflated Bid Prices After Tax'!$B$455:$I$463,7,FALSE),IF(W$81="Biomass",HLOOKUP(W$81,'Inflated Bid Prices After Tax'!$B$455:$I$463,7,FALSE),IF(W$81="Biodiesel",HLOOKUP(W$81,'Inflated Bid Prices After Tax'!$B$455:$I$463,7,FALSE),IF(W$81="LNG",HLOOKUP(W$81,'Inflated Bid Prices After Tax'!$B$455:$I$463,7,FALSE),IF(W$81="Bunker",HLOOKUP(W$81,'Inflated Bid Prices After Tax'!$B$455:$I$463,7,FALSE),IF(W$81="LFO Diesel",HLOOKUP(W$81,'Inflated Bid Prices After Tax'!$B$455:$I$463,7,FALSE),0))))))))</f>
        <v>0</v>
      </c>
      <c r="Z122" s="567">
        <f>IF($E122=0,0,IF(W$81="Hydro",HLOOKUP(W$81,'Inflated Bid Prices After Tax'!$B$465:$I$471,5,FALSE),IF(W$81="Solar",HLOOKUP(W$81,'Inflated Bid Prices After Tax'!$B$465:$I$471,5,FALSE),IF(W$81="Biomass",HLOOKUP(W$81,'Inflated Bid Prices After Tax'!$B$465:$I$471,5,FALSE),IF(W$81="Biodiesel",HLOOKUP(W$81,'Inflated Bid Prices After Tax'!$B$465:$I$471,5,FALSE),IF(W$81="LNG",HLOOKUP(W$81,'Inflated Bid Prices After Tax'!$B$465:$I$471,5,FALSE),IF(W$81="Bunker",HLOOKUP(W$81,'Inflated Bid Prices After Tax'!$B$465:$I$471,5,FALSE),IF(W$81="LFO Diesel",HLOOKUP(W$81,'Inflated Bid Prices After Tax'!$B$465:$I$471,5,FALSE),0))))))))</f>
        <v>0</v>
      </c>
      <c r="AA122" s="568">
        <f t="shared" si="66"/>
        <v>0</v>
      </c>
      <c r="AB122" s="139"/>
      <c r="AC122" s="642">
        <f>IF(AC$81="Hydro",VLOOKUP($F122,'Inflated Bid Prices After Tax'!$AL$247:$AS$347,2,FALSE),IF(AC$81="Solar",VLOOKUP($F122,'Inflated Bid Prices After Tax'!$AL$247:$AS$347,3,FALSE),IF(AC$81="Biomass",VLOOKUP($F122,'Inflated Bid Prices After Tax'!$AL$247:$AS$347,4,FALSE),IF(AC$81="Biodiesel",VLOOKUP($F122,'Inflated Bid Prices After Tax'!$AL$247:$AS$347,5,FALSE),IF(AC$81="LNG",VLOOKUP($F122,'Inflated Bid Prices After Tax'!$AL$247:$AS$347,6,FALSE),IF(AC$81="Bunker",VLOOKUP($F122,'Inflated Bid Prices After Tax'!$AL$247:$AS$347,7,FALSE),IF(AC$81="LFO Diesel",VLOOKUP($F122,'Inflated Bid Prices After Tax'!$AL$247:$AS$347,8,FALSE),0)))))))</f>
        <v>0</v>
      </c>
      <c r="AD122" s="643">
        <f>IF(AC$81="Hydro",VLOOKUP($F122,'Inflated Bid Prices After Tax'!$AL$352:$AS$452,2,FALSE),IF(AC$81="Solar",VLOOKUP($F122,'Inflated Bid Prices After Tax'!$AL$352:$AS$452,3,FALSE),IF(AC$81="Biomass",VLOOKUP($F122,'Inflated Bid Prices After Tax'!$AL$352:$AS$452,4,FALSE),IF(AC$81="Biodiesel",VLOOKUP($F122,'Inflated Bid Prices After Tax'!$AL$352:$AS$452,5,FALSE),IF(AC$81="LNG",VLOOKUP($F122,'Inflated Bid Prices After Tax'!$AL$352:$AS$452,6,FALSE),IF(AC$81="Bunker",VLOOKUP($F122,'Inflated Bid Prices After Tax'!$AL$352:$AS$452,7,FALSE),IF(AC$81="LFO Diesel",VLOOKUP($F122,'Inflated Bid Prices After Tax'!$AL$352:$AS$452,8,FALSE),0)))))))</f>
        <v>0</v>
      </c>
      <c r="AE122" s="643">
        <f>IF($F122=0,0,IF(AC$81="Hydro",HLOOKUP(AC$81,'Inflated Bid Prices After Tax'!$B$455:$I$463,7,FALSE),IF(AC$81="Solar",HLOOKUP(AC$81,'Inflated Bid Prices After Tax'!$B$455:$I$463,7,FALSE),IF(AC$81="Biomass",HLOOKUP(AC$81,'Inflated Bid Prices After Tax'!$B$455:$I$463,7,FALSE),IF(AC$81="Biodiesel",HLOOKUP(AC$81,'Inflated Bid Prices After Tax'!$B$455:$I$463,7,FALSE),IF(AC$81="LNG",HLOOKUP(AC$81,'Inflated Bid Prices After Tax'!$B$455:$I$463,7,FALSE),IF(AC$81="Bunker",HLOOKUP(AC$81,'Inflated Bid Prices After Tax'!$B$455:$I$463,7,FALSE),IF(AC$81="LFO Diesel",HLOOKUP(AC$81,'Inflated Bid Prices After Tax'!$B$455:$I$463,7,FALSE),0))))))))</f>
        <v>0</v>
      </c>
      <c r="AF122" s="643">
        <f>IF($F122=0,0,IF(AC$81="Hydro",HLOOKUP(AC$81,'Inflated Bid Prices After Tax'!$B$465:$I$471,5,FALSE),IF(AC$81="Solar",HLOOKUP(AC$81,'Inflated Bid Prices After Tax'!$B$465:$I$471,5,FALSE),IF(AC$81="Biomass",HLOOKUP(AC$81,'Inflated Bid Prices After Tax'!$B$465:$I$471,5,FALSE),IF(AC$81="Biodiesel",HLOOKUP(AC$81,'Inflated Bid Prices After Tax'!$B$465:$I$471,5,FALSE),IF(AC$81="LNG",HLOOKUP(AC$81,'Inflated Bid Prices After Tax'!$B$465:$I$471,5,FALSE),IF(AC$81="Bunker",HLOOKUP(AC$81,'Inflated Bid Prices After Tax'!$B$465:$I$471,5,FALSE),IF(AC$81="LFO Diesel",HLOOKUP(AC$81,'Inflated Bid Prices After Tax'!$B$465:$I$471,5,FALSE),0))))))))</f>
        <v>0</v>
      </c>
      <c r="AG122" s="644">
        <f t="shared" si="67"/>
        <v>0</v>
      </c>
      <c r="AH122" s="139"/>
      <c r="AI122" s="590">
        <f>IF(AI$81="Hydro",VLOOKUP($G122,'Inflated Bid Prices After Tax'!$AL$247:$AS$347,2,FALSE),IF(AI$81="Solar",VLOOKUP($G122,'Inflated Bid Prices After Tax'!$AL$247:$AS$347,3,FALSE),IF(AI$81="Biomass",VLOOKUP($G122,'Inflated Bid Prices After Tax'!$AL$247:$AS$347,4,FALSE),IF(AI$81="Biodiesel",VLOOKUP($G122,'Inflated Bid Prices After Tax'!$AL$247:$AS$347,5,FALSE),IF(AI$81="LNG",VLOOKUP($G122,'Inflated Bid Prices After Tax'!$AL$247:$AS$347,6,FALSE),IF(AI$81="Bunker",VLOOKUP($G122,'Inflated Bid Prices After Tax'!$AL$247:$AS$347,7,FALSE),IF(AI$81="LFO Diesel",VLOOKUP($G122,'Inflated Bid Prices After Tax'!$AL$247:$AS$347,8,FALSE),0)))))))</f>
        <v>0</v>
      </c>
      <c r="AJ122" s="591">
        <f>IF(AI$81="Hydro",VLOOKUP($G122,'Inflated Bid Prices After Tax'!$AL$352:$AS$452,2,FALSE),IF(AI$81="Solar",VLOOKUP($G122,'Inflated Bid Prices After Tax'!$AL$352:$AS$452,3,FALSE),IF(AI$81="Biomass",VLOOKUP($G122,'Inflated Bid Prices After Tax'!$AL$352:$AS$452,4,FALSE),IF(AI$81="Biodiesel",VLOOKUP($G122,'Inflated Bid Prices After Tax'!$AL$352:$AS$452,5,FALSE),IF(AI$81="LNG",VLOOKUP($G122,'Inflated Bid Prices After Tax'!$AL$352:$AS$452,6,FALSE),IF(AI$81="Bunker",VLOOKUP($G122,'Inflated Bid Prices After Tax'!$AL$352:$AS$452,7,FALSE),IF(AI$81="LFO Diesel",VLOOKUP($G122,'Inflated Bid Prices After Tax'!$AL$352:$AS$452,8,FALSE),0)))))))</f>
        <v>0</v>
      </c>
      <c r="AK122" s="591">
        <f>IF($G122=0,0,IF(AI$81="Hydro",HLOOKUP(AI$81,'Inflated Bid Prices After Tax'!$B$455:$I$463,7,FALSE),IF(AI$81="Solar",HLOOKUP(AI$81,'Inflated Bid Prices After Tax'!$B$455:$I$463,7,FALSE),IF(AI$81="Biomass",HLOOKUP(AI$81,'Inflated Bid Prices After Tax'!$B$455:$I$463,7,FALSE),IF(AI$81="Biodiesel",HLOOKUP(AI$81,'Inflated Bid Prices After Tax'!$B$455:$I$463,7,FALSE),IF(AI$81="LNG",HLOOKUP(AI$81,'Inflated Bid Prices After Tax'!$B$455:$I$463,7,FALSE),IF(AI$81="Bunker",HLOOKUP(AI$81,'Inflated Bid Prices After Tax'!$B$455:$I$463,7,FALSE),IF(AI$81="LFO Diesel",HLOOKUP(AI$81,'Inflated Bid Prices After Tax'!$B$455:$I$463,7,FALSE),0))))))))</f>
        <v>0</v>
      </c>
      <c r="AL122" s="591">
        <f>IF($G122=0,0,IF(AI$81="Hydro",HLOOKUP(AI$81,'Inflated Bid Prices After Tax'!$B$465:$I$471,5,FALSE),IF(AI$81="Solar",HLOOKUP(AI$81,'Inflated Bid Prices After Tax'!$B$465:$I$471,5,FALSE),IF(AI$81="Biomass",HLOOKUP(AI$81,'Inflated Bid Prices After Tax'!$B$465:$I$471,5,FALSE),IF(AI$81="Biodiesel",HLOOKUP(AI$81,'Inflated Bid Prices After Tax'!$B$465:$I$471,5,FALSE),IF(AI$81="LNG",HLOOKUP(AI$81,'Inflated Bid Prices After Tax'!$B$465:$I$471,5,FALSE),IF(AI$81="Bunker",HLOOKUP(AI$81,'Inflated Bid Prices After Tax'!$B$465:$I$471,5,FALSE),IF(AI$81="LFO Diesel",HLOOKUP(AI$81,'Inflated Bid Prices After Tax'!$B$465:$I$471,5,FALSE),0))))))))</f>
        <v>0</v>
      </c>
      <c r="AM122" s="592">
        <f t="shared" si="68"/>
        <v>0</v>
      </c>
      <c r="AN122" s="139"/>
      <c r="AO122" s="598">
        <f>IF(AO$81="Hydro",VLOOKUP($H122,'Inflated Bid Prices After Tax'!$AL$247:$AS$347,2,FALSE),IF(AO$81="Solar",VLOOKUP($H122,'Inflated Bid Prices After Tax'!$AL$247:$AS$347,3,FALSE),IF(AO$81="Biomass",VLOOKUP($H122,'Inflated Bid Prices After Tax'!$AL$247:$AS$347,4,FALSE),IF(AO$81="Biodiesel",VLOOKUP($H122,'Inflated Bid Prices After Tax'!$AL$247:$AS$347,5,FALSE),IF(AO$81="LNG",VLOOKUP($H122,'Inflated Bid Prices After Tax'!$AL$247:$AS$347,6,FALSE),IF(AO$81="Bunker",VLOOKUP($H122,'Inflated Bid Prices After Tax'!$AL$247:$AS$347,7,FALSE),IF(AO$81="LFO Diesel",VLOOKUP($H122,'Inflated Bid Prices After Tax'!$AL$247:$AS$347,8,FALSE),0)))))))</f>
        <v>0</v>
      </c>
      <c r="AP122" s="309">
        <f>IF(AO$81="Hydro",VLOOKUP($H122,'Inflated Bid Prices After Tax'!$AL$352:$AS$452,2,FALSE),IF(AO$81="Solar",VLOOKUP($H122,'Inflated Bid Prices After Tax'!$AL$352:$AS$452,3,FALSE),IF(AO$81="Biomass",VLOOKUP($H122,'Inflated Bid Prices After Tax'!$AL$352:$AS$452,4,FALSE),IF(AO$81="Biodiesel",VLOOKUP($H122,'Inflated Bid Prices After Tax'!$AL$352:$AS$452,5,FALSE),IF(AO$81="LNG",VLOOKUP($H122,'Inflated Bid Prices After Tax'!$AL$352:$AS$452,6,FALSE),IF(AO$81="Bunker",VLOOKUP($H122,'Inflated Bid Prices After Tax'!$AL$352:$AS$452,7,FALSE),IF(AO$81="LFO Diesel",VLOOKUP($H122,'Inflated Bid Prices After Tax'!$AL$352:$AS$452,8,FALSE),0)))))))</f>
        <v>0</v>
      </c>
      <c r="AQ122" s="309">
        <f>IF($H122=0,0,IF(AO$81="Hydro",HLOOKUP(AO$81,'Inflated Bid Prices After Tax'!$B$455:$I$463,7,FALSE),IF(AO$81="Solar",HLOOKUP(AO$81,'Inflated Bid Prices After Tax'!$B$455:$I$463,7,FALSE),IF(AO$81="Biomass",HLOOKUP(AO$81,'Inflated Bid Prices After Tax'!$B$455:$I$463,7,FALSE),IF(AO$81="Biodiesel",HLOOKUP(AO$81,'Inflated Bid Prices After Tax'!$B$455:$I$463,7,FALSE),IF(AO$81="LNG",HLOOKUP(AO$81,'Inflated Bid Prices After Tax'!$B$455:$I$463,7,FALSE),IF(AO$81="Bunker",HLOOKUP(AO$81,'Inflated Bid Prices After Tax'!$B$455:$I$463,7,FALSE),IF(AO$81="LFO Diesel",HLOOKUP(AO$81,'Inflated Bid Prices After Tax'!$B$455:$I$463,7,FALSE),0))))))))</f>
        <v>0</v>
      </c>
      <c r="AR122" s="309">
        <f>IF($H122=0,0,IF(AO$81="Hydro",HLOOKUP(AO$81,'Inflated Bid Prices After Tax'!$B$465:$I$471,5,FALSE),IF(AO$81="Solar",HLOOKUP(AO$81,'Inflated Bid Prices After Tax'!$B$465:$I$471,5,FALSE),IF(AO$81="Biomass",HLOOKUP(AO$81,'Inflated Bid Prices After Tax'!$B$465:$I$471,5,FALSE),IF(AO$81="Biodiesel",HLOOKUP(AO$81,'Inflated Bid Prices After Tax'!$B$465:$I$471,5,FALSE),IF(AO$81="LNG",HLOOKUP(AO$81,'Inflated Bid Prices After Tax'!$B$465:$I$471,5,FALSE),IF(AO$81="Bunker",HLOOKUP(AO$81,'Inflated Bid Prices After Tax'!$B$465:$I$471,5,FALSE),IF(AO$81="LFO Diesel",HLOOKUP(AO$81,'Inflated Bid Prices After Tax'!$B$465:$I$471,5,FALSE),0))))))))</f>
        <v>0</v>
      </c>
      <c r="AS122" s="298">
        <f t="shared" si="69"/>
        <v>0</v>
      </c>
      <c r="AT122" s="139"/>
      <c r="AU122" s="606">
        <f>IF(AU$81="Hydro",VLOOKUP($I122,'Inflated Bid Prices After Tax'!$AL$247:$AS$347,2,FALSE),IF(AU$81="Solar",VLOOKUP($I122,'Inflated Bid Prices After Tax'!$AL$247:$AS$347,3,FALSE),IF(AU$81="Biomass",VLOOKUP($I122,'Inflated Bid Prices After Tax'!$AL$247:$AS$347,4,FALSE),IF(AU$81="Biodiesel",VLOOKUP($I122,'Inflated Bid Prices After Tax'!$AL$247:$AS$347,5,FALSE),IF(AU$81="LNG",VLOOKUP($I122,'Inflated Bid Prices After Tax'!$AL$247:$AS$347,6,FALSE),IF(AU$81="Bunker",VLOOKUP($I122,'Inflated Bid Prices After Tax'!$AL$247:$AS$347,7,FALSE),IF(AU$81="LFO Diesel",VLOOKUP($I122,'Inflated Bid Prices After Tax'!$AL$247:$AS$347,8,FALSE),0)))))))</f>
        <v>0</v>
      </c>
      <c r="AV122" s="607">
        <f>IF(AU$81="Hydro",VLOOKUP($I122,'Inflated Bid Prices After Tax'!$AL$352:$AS$452,2,FALSE),IF(AU$81="Solar",VLOOKUP($I122,'Inflated Bid Prices After Tax'!$AL$352:$AS$452,3,FALSE),IF(AU$81="Biomass",VLOOKUP($I122,'Inflated Bid Prices After Tax'!$AL$352:$AS$452,4,FALSE),IF(AU$81="Biodiesel",VLOOKUP($I122,'Inflated Bid Prices After Tax'!$AL$352:$AS$452,5,FALSE),IF(AU$81="LNG",VLOOKUP($I122,'Inflated Bid Prices After Tax'!$AL$352:$AS$452,6,FALSE),IF(AU$81="Bunker",VLOOKUP($I122,'Inflated Bid Prices After Tax'!$AL$352:$AS$452,7,FALSE),IF(AU$81="LFO Diesel",VLOOKUP($I122,'Inflated Bid Prices After Tax'!$AL$352:$AS$452,8,FALSE),0)))))))</f>
        <v>0</v>
      </c>
      <c r="AW122" s="607">
        <f>IF($I122=0,0,IF(AU$81="Hydro",HLOOKUP(AU$81,'Inflated Bid Prices After Tax'!$B$455:$I$463,7,FALSE),IF(AU$81="Solar",HLOOKUP(AU$81,'Inflated Bid Prices After Tax'!$B$455:$I$463,7,FALSE),IF(AU$81="Biomass",HLOOKUP(AU$81,'Inflated Bid Prices After Tax'!$B$455:$I$463,7,FALSE),IF(AU$81="Biodiesel",HLOOKUP(AU$81,'Inflated Bid Prices After Tax'!$B$455:$I$463,7,FALSE),IF(AU$81="LNG",HLOOKUP(AU$81,'Inflated Bid Prices After Tax'!$B$455:$I$463,7,FALSE),IF(AU$81="Bunker",HLOOKUP(AU$81,'Inflated Bid Prices After Tax'!$B$455:$I$463,7,FALSE),IF(AU$81="LFO Diesel",HLOOKUP(AU$81,'Inflated Bid Prices After Tax'!$B$455:$I$463,4,FALSE),0))))))))</f>
        <v>0</v>
      </c>
      <c r="AX122" s="607">
        <f>IF($I122=0,0,IF(AU$81="Hydro",HLOOKUP(AU$81,'Inflated Bid Prices After Tax'!$B$465:$I$471,5,FALSE),IF(AU$81="Solar",HLOOKUP(AU$81,'Inflated Bid Prices After Tax'!$B$465:$I$471,5,FALSE),IF(AU$81="Biomass",HLOOKUP(AU$81,'Inflated Bid Prices After Tax'!$B$465:$I$471,5,FALSE),IF(AU$81="Biodiesel",HLOOKUP(AU$81,'Inflated Bid Prices After Tax'!$B$465:$I$471,5,FALSE),IF(AU$81="LNG",HLOOKUP(AU$81,'Inflated Bid Prices After Tax'!$B$465:$I$471,5,FALSE),IF(AU$81="Bunker",HLOOKUP(AU$81,'Inflated Bid Prices After Tax'!$B$465:$I$471,5,FALSE),IF(AU$81="LFO Diesel",HLOOKUP(AU$81,'Inflated Bid Prices After Tax'!$B$465:$I$471,5,FALSE),0))))))))</f>
        <v>0</v>
      </c>
      <c r="AY122" s="608">
        <f t="shared" si="70"/>
        <v>0</v>
      </c>
      <c r="AZ122" s="139"/>
      <c r="BA122" s="106"/>
      <c r="BB122" s="648" t="s">
        <v>47</v>
      </c>
      <c r="BC122" s="658">
        <f>IF(C122=0,O122,O122*'Available Energy and Dispatch'!N148*1000)</f>
        <v>0</v>
      </c>
      <c r="BD122" s="658">
        <f>IF(D122=0,U122,U122*'Available Energy and Dispatch'!O148*1000)</f>
        <v>0</v>
      </c>
      <c r="BE122" s="658">
        <f>IF(E122=0,AA122,AA122*'Available Energy and Dispatch'!P148*1000)</f>
        <v>0</v>
      </c>
      <c r="BF122" s="658">
        <f>IF(F122=0,AG122,AG122*'Available Energy and Dispatch'!Q148*1000)</f>
        <v>0</v>
      </c>
      <c r="BG122" s="658">
        <f>IF(G122=0,AM122,AM122*'Available Energy and Dispatch'!R148*1000)</f>
        <v>0</v>
      </c>
      <c r="BH122" s="658">
        <f>IF(H122=0,AS122,AS122*'Available Energy and Dispatch'!S148*1000)</f>
        <v>0</v>
      </c>
      <c r="BI122" s="658">
        <f>IF(I122=0,AY122,AY122*'Available Energy and Dispatch'!T148*1000)</f>
        <v>0</v>
      </c>
      <c r="BJ122" s="664">
        <f t="shared" si="71"/>
        <v>0</v>
      </c>
      <c r="BK122" s="655"/>
    </row>
    <row r="123" spans="2:63" x14ac:dyDescent="0.25">
      <c r="B123" s="530" t="s">
        <v>48</v>
      </c>
      <c r="C123" s="523">
        <f>ROUND(IFERROR(('Available Energy and Dispatch'!N149/((IF(C$82="Solar",(SUMIFS('Dependable Capacity'!$F$64:$F$69,'Dependable Capacity'!$C$64:$C$69,$B$112)*'Available Energy and Dispatch'!$C149),HLOOKUP(C$82,'Dependable Capacity'!$I$58:$P$64,5,FALSE)*'Available Energy and Dispatch'!$C149))))/C$83,0),2)</f>
        <v>0</v>
      </c>
      <c r="D123" s="523">
        <f>ROUND(IFERROR(('Available Energy and Dispatch'!O149/((IF(D$82="Solar",(SUMIFS('Dependable Capacity'!$F$64:$F$69,'Dependable Capacity'!$C$64:$C$69,$B$112)*'Available Energy and Dispatch'!$C149),HLOOKUP(D$82,'Dependable Capacity'!$I$58:$P$64,5,FALSE)*'Available Energy and Dispatch'!$C149))))/D$83,0),2)</f>
        <v>0</v>
      </c>
      <c r="E123" s="523">
        <f>ROUND(IFERROR(('Available Energy and Dispatch'!P149/((IF(E$82="Solar",(SUMIFS('Dependable Capacity'!$F$64:$F$69,'Dependable Capacity'!$C$64:$C$69,$B$112)*'Available Energy and Dispatch'!$C149),HLOOKUP(E$82,'Dependable Capacity'!$I$58:$P$64,5,FALSE)*'Available Energy and Dispatch'!$C149))))/E$83,0),2)</f>
        <v>0</v>
      </c>
      <c r="F123" s="523">
        <f>ROUND(IFERROR(('Available Energy and Dispatch'!Q149/((IF(F$82="Solar",(SUMIFS('Dependable Capacity'!$F$64:$F$69,'Dependable Capacity'!$C$64:$C$69,$B$112)*'Available Energy and Dispatch'!$C149),HLOOKUP(F$82,'Dependable Capacity'!$I$58:$P$64,5,FALSE)*'Available Energy and Dispatch'!$C149))))/F$83,0),2)</f>
        <v>0</v>
      </c>
      <c r="G123" s="523">
        <f>ROUND(IFERROR(('Available Energy and Dispatch'!R149/((IF(G$82="Solar",(SUMIFS('Dependable Capacity'!$F$64:$F$69,'Dependable Capacity'!$C$64:$C$69,$B$112)*'Available Energy and Dispatch'!$C149),HLOOKUP(G$82,'Dependable Capacity'!$I$58:$P$64,5,FALSE)*'Available Energy and Dispatch'!$C149))))/G$83,0),2)</f>
        <v>0</v>
      </c>
      <c r="H123" s="523">
        <f>ROUND(IFERROR(('Available Energy and Dispatch'!S149/((IF(H$82="Solar",(SUMIFS('Dependable Capacity'!$F$64:$F$69,'Dependable Capacity'!$C$64:$C$69,$B$112)*'Available Energy and Dispatch'!$C149),HLOOKUP(H$82,'Dependable Capacity'!$I$58:$P$64,5,FALSE)*'Available Energy and Dispatch'!$C149))))/H$83,0),2)</f>
        <v>0</v>
      </c>
      <c r="I123" s="524">
        <f>ROUND(IFERROR(('Available Energy and Dispatch'!T149/((IF(I$82="Solar",(SUMIFS('Dependable Capacity'!$F$64:$F$69,'Dependable Capacity'!$C$64:$C$69,$B$112)*'Available Energy and Dispatch'!$C149),HLOOKUP(I$82,'Dependable Capacity'!$I$58:$P$64,5,FALSE)*'Available Energy and Dispatch'!$C149))))/I$83,0),2)</f>
        <v>0</v>
      </c>
      <c r="J123" s="106"/>
      <c r="K123" s="542">
        <f>IF(K$81="Hydro",VLOOKUP($C123,'Inflated Bid Prices After Tax'!$AL$247:$AS$347,2,FALSE),IF(K$81="Solar",VLOOKUP($C123,'Inflated Bid Prices After Tax'!$AL$247:$AS$347,3,FALSE),IF(K$81="Biomass",VLOOKUP($C123,'Inflated Bid Prices After Tax'!$AL$247:$AS$347,4,FALSE),IF(K$81="Biodiesel",VLOOKUP($C123,'Inflated Bid Prices After Tax'!$AL$247:$AS$347,5,FALSE),IF(K$81="LNG",VLOOKUP($C123,'Inflated Bid Prices After Tax'!$AL$247:$AS$347,6,FALSE),IF(K$81="Bunker",VLOOKUP($C123,'Inflated Bid Prices After Tax'!$AL$247:$AS$347,7,FALSE),IF(K$81="LFO Diesel",VLOOKUP($C123,'Inflated Bid Prices After Tax'!$AL$247:$AS$347,8,FALSE),0)))))))</f>
        <v>0</v>
      </c>
      <c r="L123" s="543">
        <f>IF(K$81="Hydro",VLOOKUP($C123,'Inflated Bid Prices After Tax'!$AL$352:$AS$452,2,FALSE),IF(K$81="Solar",VLOOKUP($C123,'Inflated Bid Prices After Tax'!$AL$352:$AS$452,3,FALSE),IF(K$81="Biomass",VLOOKUP($C123,'Inflated Bid Prices After Tax'!$AL$352:$AS$452,4,FALSE),IF(K$81="Biodiesel",VLOOKUP($C123,'Inflated Bid Prices After Tax'!$AL$352:$AS$452,5,FALSE),IF(K$81="LNG",VLOOKUP($C123,'Inflated Bid Prices After Tax'!$AL$352:$AS$452,6,FALSE),IF(K$81="Bunker",VLOOKUP($C123,'Inflated Bid Prices After Tax'!$AL$352:$AS$452,7,FALSE),IF(K$81="LFO Diesel",VLOOKUP($C123,'Inflated Bid Prices After Tax'!$AL$352:$AS$452,8,FALSE),0)))))))</f>
        <v>0</v>
      </c>
      <c r="M123" s="543">
        <f>IF($C123=0,0,IF(K$81="Hydro",HLOOKUP(K$81,'Inflated Bid Prices After Tax'!$B$455:$I$463,7,FALSE),IF(K$81="Solar",HLOOKUP(K$81,'Inflated Bid Prices After Tax'!$B$455:$I$463,7,FALSE),IF(K$81="Biomass",HLOOKUP(K$81,'Inflated Bid Prices After Tax'!$B$455:$I$463,7,FALSE),IF(K$81="Biodiesel",HLOOKUP(K$81,'Inflated Bid Prices After Tax'!$B$455:$I$463,7,FALSE),IF(K$81="LNG",HLOOKUP(K$81,'Inflated Bid Prices After Tax'!$B$455:$I$463,7,FALSE),IF(K$81="Bunker",HLOOKUP(K$81,'Inflated Bid Prices After Tax'!$B$455:$I$463,7,FALSE),IF(K$81="LFO Diesel",HLOOKUP(K$81,'Inflated Bid Prices After Tax'!$B$455:$I$463,7,FALSE),0))))))))</f>
        <v>0</v>
      </c>
      <c r="N123" s="543">
        <f>IF($C123=0,0,IF(K$81="Hydro",HLOOKUP(K$81,'Inflated Bid Prices After Tax'!$B$465:$I$471,5,FALSE),IF(K$81="Solar",HLOOKUP(K$81,'Inflated Bid Prices After Tax'!$B$465:$I$471,5,FALSE),IF(K$81="Biomass",HLOOKUP(K$81,'Inflated Bid Prices After Tax'!$B$465:$I$471,5,FALSE),IF(K$81="Biodiesel",HLOOKUP(K$81,'Inflated Bid Prices After Tax'!$B$465:$I$471,5,FALSE),IF(K$81="LNG",HLOOKUP(K$81,'Inflated Bid Prices After Tax'!$B$465:$I$471,5,FALSE),IF(K$81="Bunker",HLOOKUP(K$81,'Inflated Bid Prices After Tax'!$B$465:$I$471,5,FALSE),IF(K$81="LFO Diesel",HLOOKUP(K$81,'Inflated Bid Prices After Tax'!$B$465:$I$471,5,FALSE),0))))))))</f>
        <v>0</v>
      </c>
      <c r="O123" s="544">
        <f t="shared" si="64"/>
        <v>0</v>
      </c>
      <c r="P123" s="139"/>
      <c r="Q123" s="606">
        <f>IF(Q$81="Hydro",VLOOKUP($D123,'Inflated Bid Prices After Tax'!$AL$247:$AS$347,2,FALSE),IF(Q$81="Solar",VLOOKUP($D123,'Inflated Bid Prices After Tax'!$AL$247:$AS$347,3,FALSE),IF(Q$81="Biomass",VLOOKUP($D123,'Inflated Bid Prices After Tax'!$AL$247:$AS$347,4,FALSE),IF(Q$81="Biodiesel",VLOOKUP($D123,'Inflated Bid Prices After Tax'!$AL$247:$AS$347,5,FALSE),IF(Q$81="LNG",VLOOKUP($D123,'Inflated Bid Prices After Tax'!$AL$247:$AS$347,6,FALSE),IF(Q$81="Bunker",VLOOKUP($D123,'Inflated Bid Prices After Tax'!$AL$247:$AS$347,7,FALSE),IF(Q$81="LFO Diesel",VLOOKUP($D123,'Inflated Bid Prices After Tax'!$AL$247:$AS$347,8,FALSE),0)))))))</f>
        <v>0</v>
      </c>
      <c r="R123" s="607">
        <f>IF(Q$81="Hydro",VLOOKUP($D123,'Inflated Bid Prices After Tax'!$AL$352:$AS$452,2,FALSE),IF(Q$81="Solar",VLOOKUP($D123,'Inflated Bid Prices After Tax'!$AL$352:$AS$452,3,FALSE),IF(Q$81="Biomass",VLOOKUP($D123,'Inflated Bid Prices After Tax'!$AL$352:$AS$452,4,FALSE),IF(Q$81="Biodiesel",VLOOKUP($D123,'Inflated Bid Prices After Tax'!$AL$352:$AS$452,5,FALSE),IF(Q$81="LNG",VLOOKUP($D123,'Inflated Bid Prices After Tax'!$AL$352:$AS$452,6,FALSE),IF(Q$81="Bunker",VLOOKUP($D123,'Inflated Bid Prices After Tax'!$AL$352:$AS$452,7,FALSE),IF(Q$81="LFO Diesel",VLOOKUP($D123,'Inflated Bid Prices After Tax'!$AL$352:$AS$452,8,FALSE),0)))))))</f>
        <v>0</v>
      </c>
      <c r="S123" s="607">
        <f>IF($D123=0,0,IF(Q$81="Hydro",HLOOKUP(Q$81,'Inflated Bid Prices After Tax'!$B$455:$I$463,7,FALSE),IF(Q$81="Solar",HLOOKUP(Q$81,'Inflated Bid Prices After Tax'!$B$455:$I$463,7,FALSE),IF(Q$81="Biomass",HLOOKUP(Q$81,'Inflated Bid Prices After Tax'!$B$455:$I$463,7,FALSE),IF(Q$81="Biodiesel",HLOOKUP(Q$81,'Inflated Bid Prices After Tax'!$B$455:$I$463,7,FALSE),IF(Q$81="LNG",HLOOKUP(Q$81,'Inflated Bid Prices After Tax'!$B$455:$I$463,7,FALSE),IF(Q$81="Bunker",HLOOKUP(Q$81,'Inflated Bid Prices After Tax'!$B$455:$I$463,7,FALSE),IF(Q$81="LFO Diesel",HLOOKUP(Q$81,'Inflated Bid Prices After Tax'!$B$455:$I$463,7,FALSE),0))))))))</f>
        <v>0</v>
      </c>
      <c r="T123" s="607">
        <f>IF($D123=0,0,IF(Q$81="Hydro",HLOOKUP(Q$81,'Inflated Bid Prices After Tax'!$B$465:$I$471,5,FALSE),IF(Q$81="Solar",HLOOKUP(Q$81,'Inflated Bid Prices After Tax'!$B$465:$I$471,5,FALSE),IF(Q$81="Biomass",HLOOKUP(Q$81,'Inflated Bid Prices After Tax'!$B$465:$I$471,5,FALSE),IF(Q$81="Biodiesel",HLOOKUP(Q$81,'Inflated Bid Prices After Tax'!$B$465:$I$471,5,FALSE),IF(Q$81="LNG",HLOOKUP(Q$81,'Inflated Bid Prices After Tax'!$B$465:$I$471,5,FALSE),IF(Q$81="Bunker",HLOOKUP(Q$81,'Inflated Bid Prices After Tax'!$B$465:$I$471,5,FALSE),IF(Q$81="LFO Diesel",HLOOKUP(Q$81,'Inflated Bid Prices After Tax'!$B$465:$I$471,5,FALSE),0))))))))</f>
        <v>0</v>
      </c>
      <c r="U123" s="608">
        <f t="shared" si="65"/>
        <v>0</v>
      </c>
      <c r="V123" s="139"/>
      <c r="W123" s="566">
        <f>IF(W$81="Hydro",VLOOKUP($E123,'Inflated Bid Prices After Tax'!$AL$247:$AS$347,2,FALSE),IF(W$81="Solar",VLOOKUP($E123,'Inflated Bid Prices After Tax'!$AL$247:$AS$347,3,FALSE),IF(W$81="Biomass",VLOOKUP($E123,'Inflated Bid Prices After Tax'!$AL$247:$AS$347,4,FALSE),IF(W$81="Biodiesel",VLOOKUP($E123,'Inflated Bid Prices After Tax'!$AL$247:$AS$347,5,FALSE),IF(W$81="LNG",VLOOKUP($E123,'Inflated Bid Prices After Tax'!$AL$247:$AS$347,6,FALSE),IF(W$81="Bunker",VLOOKUP($E123,'Inflated Bid Prices After Tax'!$AL$247:$AS$347,7,FALSE),IF(W$81="LFO Diesel",VLOOKUP($E123,'Inflated Bid Prices After Tax'!$AL$247:$AS$347,8,FALSE),0)))))))</f>
        <v>0</v>
      </c>
      <c r="X123" s="567">
        <f>IF(W$81="Hydro",VLOOKUP($E123,'Inflated Bid Prices After Tax'!$AL$352:$AS$452,2,FALSE),IF(W$81="Solar",VLOOKUP($E123,'Inflated Bid Prices After Tax'!$AL$352:$AS$452,3,FALSE),IF(W$81="Biomass",VLOOKUP($E123,'Inflated Bid Prices After Tax'!$AL$352:$AS$452,4,FALSE),IF(W$81="Biodiesel",VLOOKUP($E123,'Inflated Bid Prices After Tax'!$AL$352:$AS$452,5,FALSE),IF(W$81="LNG",VLOOKUP($E123,'Inflated Bid Prices After Tax'!$AL$352:$AS$452,6,FALSE),IF(W$81="Bunker",VLOOKUP($E123,'Inflated Bid Prices After Tax'!$AL$352:$AS$452,7,FALSE),IF(W$81="LFO Diesel",VLOOKUP($E123,'Inflated Bid Prices After Tax'!$AL$352:$AS$452,8,FALSE),0)))))))</f>
        <v>0</v>
      </c>
      <c r="Y123" s="567">
        <f>IF($E123=0,0,IF(W$81="Hydro",HLOOKUP(W$81,'Inflated Bid Prices After Tax'!$B$455:$I$463,7,FALSE),IF(W$81="Solar",HLOOKUP(W$81,'Inflated Bid Prices After Tax'!$B$455:$I$463,7,FALSE),IF(W$81="Biomass",HLOOKUP(W$81,'Inflated Bid Prices After Tax'!$B$455:$I$463,7,FALSE),IF(W$81="Biodiesel",HLOOKUP(W$81,'Inflated Bid Prices After Tax'!$B$455:$I$463,7,FALSE),IF(W$81="LNG",HLOOKUP(W$81,'Inflated Bid Prices After Tax'!$B$455:$I$463,7,FALSE),IF(W$81="Bunker",HLOOKUP(W$81,'Inflated Bid Prices After Tax'!$B$455:$I$463,7,FALSE),IF(W$81="LFO Diesel",HLOOKUP(W$81,'Inflated Bid Prices After Tax'!$B$455:$I$463,7,FALSE),0))))))))</f>
        <v>0</v>
      </c>
      <c r="Z123" s="567">
        <f>IF($E123=0,0,IF(W$81="Hydro",HLOOKUP(W$81,'Inflated Bid Prices After Tax'!$B$465:$I$471,5,FALSE),IF(W$81="Solar",HLOOKUP(W$81,'Inflated Bid Prices After Tax'!$B$465:$I$471,5,FALSE),IF(W$81="Biomass",HLOOKUP(W$81,'Inflated Bid Prices After Tax'!$B$465:$I$471,5,FALSE),IF(W$81="Biodiesel",HLOOKUP(W$81,'Inflated Bid Prices After Tax'!$B$465:$I$471,5,FALSE),IF(W$81="LNG",HLOOKUP(W$81,'Inflated Bid Prices After Tax'!$B$465:$I$471,5,FALSE),IF(W$81="Bunker",HLOOKUP(W$81,'Inflated Bid Prices After Tax'!$B$465:$I$471,5,FALSE),IF(W$81="LFO Diesel",HLOOKUP(W$81,'Inflated Bid Prices After Tax'!$B$465:$I$471,5,FALSE),0))))))))</f>
        <v>0</v>
      </c>
      <c r="AA123" s="568">
        <f t="shared" si="66"/>
        <v>0</v>
      </c>
      <c r="AB123" s="139"/>
      <c r="AC123" s="642">
        <f>IF(AC$81="Hydro",VLOOKUP($F123,'Inflated Bid Prices After Tax'!$AL$247:$AS$347,2,FALSE),IF(AC$81="Solar",VLOOKUP($F123,'Inflated Bid Prices After Tax'!$AL$247:$AS$347,3,FALSE),IF(AC$81="Biomass",VLOOKUP($F123,'Inflated Bid Prices After Tax'!$AL$247:$AS$347,4,FALSE),IF(AC$81="Biodiesel",VLOOKUP($F123,'Inflated Bid Prices After Tax'!$AL$247:$AS$347,5,FALSE),IF(AC$81="LNG",VLOOKUP($F123,'Inflated Bid Prices After Tax'!$AL$247:$AS$347,6,FALSE),IF(AC$81="Bunker",VLOOKUP($F123,'Inflated Bid Prices After Tax'!$AL$247:$AS$347,7,FALSE),IF(AC$81="LFO Diesel",VLOOKUP($F123,'Inflated Bid Prices After Tax'!$AL$247:$AS$347,8,FALSE),0)))))))</f>
        <v>0</v>
      </c>
      <c r="AD123" s="643">
        <f>IF(AC$81="Hydro",VLOOKUP($F123,'Inflated Bid Prices After Tax'!$AL$352:$AS$452,2,FALSE),IF(AC$81="Solar",VLOOKUP($F123,'Inflated Bid Prices After Tax'!$AL$352:$AS$452,3,FALSE),IF(AC$81="Biomass",VLOOKUP($F123,'Inflated Bid Prices After Tax'!$AL$352:$AS$452,4,FALSE),IF(AC$81="Biodiesel",VLOOKUP($F123,'Inflated Bid Prices After Tax'!$AL$352:$AS$452,5,FALSE),IF(AC$81="LNG",VLOOKUP($F123,'Inflated Bid Prices After Tax'!$AL$352:$AS$452,6,FALSE),IF(AC$81="Bunker",VLOOKUP($F123,'Inflated Bid Prices After Tax'!$AL$352:$AS$452,7,FALSE),IF(AC$81="LFO Diesel",VLOOKUP($F123,'Inflated Bid Prices After Tax'!$AL$352:$AS$452,8,FALSE),0)))))))</f>
        <v>0</v>
      </c>
      <c r="AE123" s="643">
        <f>IF($F123=0,0,IF(AC$81="Hydro",HLOOKUP(AC$81,'Inflated Bid Prices After Tax'!$B$455:$I$463,7,FALSE),IF(AC$81="Solar",HLOOKUP(AC$81,'Inflated Bid Prices After Tax'!$B$455:$I$463,7,FALSE),IF(AC$81="Biomass",HLOOKUP(AC$81,'Inflated Bid Prices After Tax'!$B$455:$I$463,7,FALSE),IF(AC$81="Biodiesel",HLOOKUP(AC$81,'Inflated Bid Prices After Tax'!$B$455:$I$463,7,FALSE),IF(AC$81="LNG",HLOOKUP(AC$81,'Inflated Bid Prices After Tax'!$B$455:$I$463,7,FALSE),IF(AC$81="Bunker",HLOOKUP(AC$81,'Inflated Bid Prices After Tax'!$B$455:$I$463,7,FALSE),IF(AC$81="LFO Diesel",HLOOKUP(AC$81,'Inflated Bid Prices After Tax'!$B$455:$I$463,7,FALSE),0))))))))</f>
        <v>0</v>
      </c>
      <c r="AF123" s="643">
        <f>IF($F123=0,0,IF(AC$81="Hydro",HLOOKUP(AC$81,'Inflated Bid Prices After Tax'!$B$465:$I$471,5,FALSE),IF(AC$81="Solar",HLOOKUP(AC$81,'Inflated Bid Prices After Tax'!$B$465:$I$471,5,FALSE),IF(AC$81="Biomass",HLOOKUP(AC$81,'Inflated Bid Prices After Tax'!$B$465:$I$471,5,FALSE),IF(AC$81="Biodiesel",HLOOKUP(AC$81,'Inflated Bid Prices After Tax'!$B$465:$I$471,5,FALSE),IF(AC$81="LNG",HLOOKUP(AC$81,'Inflated Bid Prices After Tax'!$B$465:$I$471,5,FALSE),IF(AC$81="Bunker",HLOOKUP(AC$81,'Inflated Bid Prices After Tax'!$B$465:$I$471,5,FALSE),IF(AC$81="LFO Diesel",HLOOKUP(AC$81,'Inflated Bid Prices After Tax'!$B$465:$I$471,5,FALSE),0))))))))</f>
        <v>0</v>
      </c>
      <c r="AG123" s="644">
        <f t="shared" si="67"/>
        <v>0</v>
      </c>
      <c r="AH123" s="139"/>
      <c r="AI123" s="590">
        <f>IF(AI$81="Hydro",VLOOKUP($G123,'Inflated Bid Prices After Tax'!$AL$247:$AS$347,2,FALSE),IF(AI$81="Solar",VLOOKUP($G123,'Inflated Bid Prices After Tax'!$AL$247:$AS$347,3,FALSE),IF(AI$81="Biomass",VLOOKUP($G123,'Inflated Bid Prices After Tax'!$AL$247:$AS$347,4,FALSE),IF(AI$81="Biodiesel",VLOOKUP($G123,'Inflated Bid Prices After Tax'!$AL$247:$AS$347,5,FALSE),IF(AI$81="LNG",VLOOKUP($G123,'Inflated Bid Prices After Tax'!$AL$247:$AS$347,6,FALSE),IF(AI$81="Bunker",VLOOKUP($G123,'Inflated Bid Prices After Tax'!$AL$247:$AS$347,7,FALSE),IF(AI$81="LFO Diesel",VLOOKUP($G123,'Inflated Bid Prices After Tax'!$AL$247:$AS$347,8,FALSE),0)))))))</f>
        <v>0</v>
      </c>
      <c r="AJ123" s="591">
        <f>IF(AI$81="Hydro",VLOOKUP($G123,'Inflated Bid Prices After Tax'!$AL$352:$AS$452,2,FALSE),IF(AI$81="Solar",VLOOKUP($G123,'Inflated Bid Prices After Tax'!$AL$352:$AS$452,3,FALSE),IF(AI$81="Biomass",VLOOKUP($G123,'Inflated Bid Prices After Tax'!$AL$352:$AS$452,4,FALSE),IF(AI$81="Biodiesel",VLOOKUP($G123,'Inflated Bid Prices After Tax'!$AL$352:$AS$452,5,FALSE),IF(AI$81="LNG",VLOOKUP($G123,'Inflated Bid Prices After Tax'!$AL$352:$AS$452,6,FALSE),IF(AI$81="Bunker",VLOOKUP($G123,'Inflated Bid Prices After Tax'!$AL$352:$AS$452,7,FALSE),IF(AI$81="LFO Diesel",VLOOKUP($G123,'Inflated Bid Prices After Tax'!$AL$352:$AS$452,8,FALSE),0)))))))</f>
        <v>0</v>
      </c>
      <c r="AK123" s="591">
        <f>IF($G123=0,0,IF(AI$81="Hydro",HLOOKUP(AI$81,'Inflated Bid Prices After Tax'!$B$455:$I$463,7,FALSE),IF(AI$81="Solar",HLOOKUP(AI$81,'Inflated Bid Prices After Tax'!$B$455:$I$463,7,FALSE),IF(AI$81="Biomass",HLOOKUP(AI$81,'Inflated Bid Prices After Tax'!$B$455:$I$463,7,FALSE),IF(AI$81="Biodiesel",HLOOKUP(AI$81,'Inflated Bid Prices After Tax'!$B$455:$I$463,7,FALSE),IF(AI$81="LNG",HLOOKUP(AI$81,'Inflated Bid Prices After Tax'!$B$455:$I$463,7,FALSE),IF(AI$81="Bunker",HLOOKUP(AI$81,'Inflated Bid Prices After Tax'!$B$455:$I$463,7,FALSE),IF(AI$81="LFO Diesel",HLOOKUP(AI$81,'Inflated Bid Prices After Tax'!$B$455:$I$463,7,FALSE),0))))))))</f>
        <v>0</v>
      </c>
      <c r="AL123" s="591">
        <f>IF($G123=0,0,IF(AI$81="Hydro",HLOOKUP(AI$81,'Inflated Bid Prices After Tax'!$B$465:$I$471,5,FALSE),IF(AI$81="Solar",HLOOKUP(AI$81,'Inflated Bid Prices After Tax'!$B$465:$I$471,5,FALSE),IF(AI$81="Biomass",HLOOKUP(AI$81,'Inflated Bid Prices After Tax'!$B$465:$I$471,5,FALSE),IF(AI$81="Biodiesel",HLOOKUP(AI$81,'Inflated Bid Prices After Tax'!$B$465:$I$471,5,FALSE),IF(AI$81="LNG",HLOOKUP(AI$81,'Inflated Bid Prices After Tax'!$B$465:$I$471,5,FALSE),IF(AI$81="Bunker",HLOOKUP(AI$81,'Inflated Bid Prices After Tax'!$B$465:$I$471,5,FALSE),IF(AI$81="LFO Diesel",HLOOKUP(AI$81,'Inflated Bid Prices After Tax'!$B$465:$I$471,5,FALSE),0))))))))</f>
        <v>0</v>
      </c>
      <c r="AM123" s="592">
        <f t="shared" si="68"/>
        <v>0</v>
      </c>
      <c r="AN123" s="139"/>
      <c r="AO123" s="598">
        <f>IF(AO$81="Hydro",VLOOKUP($H123,'Inflated Bid Prices After Tax'!$AL$247:$AS$347,2,FALSE),IF(AO$81="Solar",VLOOKUP($H123,'Inflated Bid Prices After Tax'!$AL$247:$AS$347,3,FALSE),IF(AO$81="Biomass",VLOOKUP($H123,'Inflated Bid Prices After Tax'!$AL$247:$AS$347,4,FALSE),IF(AO$81="Biodiesel",VLOOKUP($H123,'Inflated Bid Prices After Tax'!$AL$247:$AS$347,5,FALSE),IF(AO$81="LNG",VLOOKUP($H123,'Inflated Bid Prices After Tax'!$AL$247:$AS$347,6,FALSE),IF(AO$81="Bunker",VLOOKUP($H123,'Inflated Bid Prices After Tax'!$AL$247:$AS$347,7,FALSE),IF(AO$81="LFO Diesel",VLOOKUP($H123,'Inflated Bid Prices After Tax'!$AL$247:$AS$347,8,FALSE),0)))))))</f>
        <v>0</v>
      </c>
      <c r="AP123" s="309">
        <f>IF(AO$81="Hydro",VLOOKUP($H123,'Inflated Bid Prices After Tax'!$AL$352:$AS$452,2,FALSE),IF(AO$81="Solar",VLOOKUP($H123,'Inflated Bid Prices After Tax'!$AL$352:$AS$452,3,FALSE),IF(AO$81="Biomass",VLOOKUP($H123,'Inflated Bid Prices After Tax'!$AL$352:$AS$452,4,FALSE),IF(AO$81="Biodiesel",VLOOKUP($H123,'Inflated Bid Prices After Tax'!$AL$352:$AS$452,5,FALSE),IF(AO$81="LNG",VLOOKUP($H123,'Inflated Bid Prices After Tax'!$AL$352:$AS$452,6,FALSE),IF(AO$81="Bunker",VLOOKUP($H123,'Inflated Bid Prices After Tax'!$AL$352:$AS$452,7,FALSE),IF(AO$81="LFO Diesel",VLOOKUP($H123,'Inflated Bid Prices After Tax'!$AL$352:$AS$452,8,FALSE),0)))))))</f>
        <v>0</v>
      </c>
      <c r="AQ123" s="309">
        <f>IF($H123=0,0,IF(AO$81="Hydro",HLOOKUP(AO$81,'Inflated Bid Prices After Tax'!$B$455:$I$463,7,FALSE),IF(AO$81="Solar",HLOOKUP(AO$81,'Inflated Bid Prices After Tax'!$B$455:$I$463,7,FALSE),IF(AO$81="Biomass",HLOOKUP(AO$81,'Inflated Bid Prices After Tax'!$B$455:$I$463,7,FALSE),IF(AO$81="Biodiesel",HLOOKUP(AO$81,'Inflated Bid Prices After Tax'!$B$455:$I$463,7,FALSE),IF(AO$81="LNG",HLOOKUP(AO$81,'Inflated Bid Prices After Tax'!$B$455:$I$463,7,FALSE),IF(AO$81="Bunker",HLOOKUP(AO$81,'Inflated Bid Prices After Tax'!$B$455:$I$463,7,FALSE),IF(AO$81="LFO Diesel",HLOOKUP(AO$81,'Inflated Bid Prices After Tax'!$B$455:$I$463,7,FALSE),0))))))))</f>
        <v>0</v>
      </c>
      <c r="AR123" s="309">
        <f>IF($H123=0,0,IF(AO$81="Hydro",HLOOKUP(AO$81,'Inflated Bid Prices After Tax'!$B$465:$I$471,5,FALSE),IF(AO$81="Solar",HLOOKUP(AO$81,'Inflated Bid Prices After Tax'!$B$465:$I$471,5,FALSE),IF(AO$81="Biomass",HLOOKUP(AO$81,'Inflated Bid Prices After Tax'!$B$465:$I$471,5,FALSE),IF(AO$81="Biodiesel",HLOOKUP(AO$81,'Inflated Bid Prices After Tax'!$B$465:$I$471,5,FALSE),IF(AO$81="LNG",HLOOKUP(AO$81,'Inflated Bid Prices After Tax'!$B$465:$I$471,5,FALSE),IF(AO$81="Bunker",HLOOKUP(AO$81,'Inflated Bid Prices After Tax'!$B$465:$I$471,5,FALSE),IF(AO$81="LFO Diesel",HLOOKUP(AO$81,'Inflated Bid Prices After Tax'!$B$465:$I$471,5,FALSE),0))))))))</f>
        <v>0</v>
      </c>
      <c r="AS123" s="298">
        <f t="shared" si="69"/>
        <v>0</v>
      </c>
      <c r="AT123" s="139"/>
      <c r="AU123" s="606">
        <f>IF(AU$81="Hydro",VLOOKUP($I123,'Inflated Bid Prices After Tax'!$AL$247:$AS$347,2,FALSE),IF(AU$81="Solar",VLOOKUP($I123,'Inflated Bid Prices After Tax'!$AL$247:$AS$347,3,FALSE),IF(AU$81="Biomass",VLOOKUP($I123,'Inflated Bid Prices After Tax'!$AL$247:$AS$347,4,FALSE),IF(AU$81="Biodiesel",VLOOKUP($I123,'Inflated Bid Prices After Tax'!$AL$247:$AS$347,5,FALSE),IF(AU$81="LNG",VLOOKUP($I123,'Inflated Bid Prices After Tax'!$AL$247:$AS$347,6,FALSE),IF(AU$81="Bunker",VLOOKUP($I123,'Inflated Bid Prices After Tax'!$AL$247:$AS$347,7,FALSE),IF(AU$81="LFO Diesel",VLOOKUP($I123,'Inflated Bid Prices After Tax'!$AL$247:$AS$347,8,FALSE),0)))))))</f>
        <v>0</v>
      </c>
      <c r="AV123" s="607">
        <f>IF(AU$81="Hydro",VLOOKUP($I123,'Inflated Bid Prices After Tax'!$AL$352:$AS$452,2,FALSE),IF(AU$81="Solar",VLOOKUP($I123,'Inflated Bid Prices After Tax'!$AL$352:$AS$452,3,FALSE),IF(AU$81="Biomass",VLOOKUP($I123,'Inflated Bid Prices After Tax'!$AL$352:$AS$452,4,FALSE),IF(AU$81="Biodiesel",VLOOKUP($I123,'Inflated Bid Prices After Tax'!$AL$352:$AS$452,5,FALSE),IF(AU$81="LNG",VLOOKUP($I123,'Inflated Bid Prices After Tax'!$AL$352:$AS$452,6,FALSE),IF(AU$81="Bunker",VLOOKUP($I123,'Inflated Bid Prices After Tax'!$AL$352:$AS$452,7,FALSE),IF(AU$81="LFO Diesel",VLOOKUP($I123,'Inflated Bid Prices After Tax'!$AL$352:$AS$452,8,FALSE),0)))))))</f>
        <v>0</v>
      </c>
      <c r="AW123" s="607">
        <f>IF($I123=0,0,IF(AU$81="Hydro",HLOOKUP(AU$81,'Inflated Bid Prices After Tax'!$B$455:$I$463,7,FALSE),IF(AU$81="Solar",HLOOKUP(AU$81,'Inflated Bid Prices After Tax'!$B$455:$I$463,7,FALSE),IF(AU$81="Biomass",HLOOKUP(AU$81,'Inflated Bid Prices After Tax'!$B$455:$I$463,7,FALSE),IF(AU$81="Biodiesel",HLOOKUP(AU$81,'Inflated Bid Prices After Tax'!$B$455:$I$463,7,FALSE),IF(AU$81="LNG",HLOOKUP(AU$81,'Inflated Bid Prices After Tax'!$B$455:$I$463,7,FALSE),IF(AU$81="Bunker",HLOOKUP(AU$81,'Inflated Bid Prices After Tax'!$B$455:$I$463,7,FALSE),IF(AU$81="LFO Diesel",HLOOKUP(AU$81,'Inflated Bid Prices After Tax'!$B$455:$I$463,4,FALSE),0))))))))</f>
        <v>0</v>
      </c>
      <c r="AX123" s="607">
        <f>IF($I123=0,0,IF(AU$81="Hydro",HLOOKUP(AU$81,'Inflated Bid Prices After Tax'!$B$465:$I$471,5,FALSE),IF(AU$81="Solar",HLOOKUP(AU$81,'Inflated Bid Prices After Tax'!$B$465:$I$471,5,FALSE),IF(AU$81="Biomass",HLOOKUP(AU$81,'Inflated Bid Prices After Tax'!$B$465:$I$471,5,FALSE),IF(AU$81="Biodiesel",HLOOKUP(AU$81,'Inflated Bid Prices After Tax'!$B$465:$I$471,5,FALSE),IF(AU$81="LNG",HLOOKUP(AU$81,'Inflated Bid Prices After Tax'!$B$465:$I$471,5,FALSE),IF(AU$81="Bunker",HLOOKUP(AU$81,'Inflated Bid Prices After Tax'!$B$465:$I$471,5,FALSE),IF(AU$81="LFO Diesel",HLOOKUP(AU$81,'Inflated Bid Prices After Tax'!$B$465:$I$471,5,FALSE),0))))))))</f>
        <v>0</v>
      </c>
      <c r="AY123" s="608">
        <f t="shared" si="70"/>
        <v>0</v>
      </c>
      <c r="AZ123" s="139"/>
      <c r="BA123" s="106"/>
      <c r="BB123" s="648" t="s">
        <v>48</v>
      </c>
      <c r="BC123" s="658">
        <f>IF(C123=0,O123,O123*'Available Energy and Dispatch'!N149*1000)</f>
        <v>0</v>
      </c>
      <c r="BD123" s="658">
        <f>IF(D123=0,U123,U123*'Available Energy and Dispatch'!O149*1000)</f>
        <v>0</v>
      </c>
      <c r="BE123" s="658">
        <f>IF(E123=0,AA123,AA123*'Available Energy and Dispatch'!P149*1000)</f>
        <v>0</v>
      </c>
      <c r="BF123" s="658">
        <f>IF(F123=0,AG123,AG123*'Available Energy and Dispatch'!Q149*1000)</f>
        <v>0</v>
      </c>
      <c r="BG123" s="658">
        <f>IF(G123=0,AM123,AM123*'Available Energy and Dispatch'!R149*1000)</f>
        <v>0</v>
      </c>
      <c r="BH123" s="658">
        <f>IF(H123=0,AS123,AS123*'Available Energy and Dispatch'!S149*1000)</f>
        <v>0</v>
      </c>
      <c r="BI123" s="658">
        <f>IF(I123=0,AY123,AY123*'Available Energy and Dispatch'!T149*1000)</f>
        <v>0</v>
      </c>
      <c r="BJ123" s="664">
        <f t="shared" si="71"/>
        <v>0</v>
      </c>
      <c r="BK123" s="655"/>
    </row>
    <row r="124" spans="2:63" ht="13.8" thickBot="1" x14ac:dyDescent="0.3">
      <c r="B124" s="531" t="s">
        <v>49</v>
      </c>
      <c r="C124" s="525">
        <f>ROUND(IFERROR(('Available Energy and Dispatch'!N150/((IF(C$82="Solar",(SUMIFS('Dependable Capacity'!$F$64:$F$69,'Dependable Capacity'!$C$64:$C$69,$B$112)*'Available Energy and Dispatch'!$C150),HLOOKUP(C$82,'Dependable Capacity'!$I$58:$P$64,5,FALSE)*'Available Energy and Dispatch'!$C150))))/C$83,0),2)</f>
        <v>0</v>
      </c>
      <c r="D124" s="525">
        <f>ROUND(IFERROR(('Available Energy and Dispatch'!O150/((IF(D$82="Solar",(SUMIFS('Dependable Capacity'!$F$64:$F$69,'Dependable Capacity'!$C$64:$C$69,$B$112)*'Available Energy and Dispatch'!$C150),HLOOKUP(D$82,'Dependable Capacity'!$I$58:$P$64,5,FALSE)*'Available Energy and Dispatch'!$C150))))/D$83,0),2)</f>
        <v>0</v>
      </c>
      <c r="E124" s="525">
        <f>ROUND(IFERROR(('Available Energy and Dispatch'!P150/((IF(E$82="Solar",(SUMIFS('Dependable Capacity'!$F$64:$F$69,'Dependable Capacity'!$C$64:$C$69,$B$112)*'Available Energy and Dispatch'!$C150),HLOOKUP(E$82,'Dependable Capacity'!$I$58:$P$64,5,FALSE)*'Available Energy and Dispatch'!$C150))))/E$83,0),2)</f>
        <v>0</v>
      </c>
      <c r="F124" s="525">
        <f>ROUND(IFERROR(('Available Energy and Dispatch'!Q150/((IF(F$82="Solar",(SUMIFS('Dependable Capacity'!$F$64:$F$69,'Dependable Capacity'!$C$64:$C$69,$B$112)*'Available Energy and Dispatch'!$C150),HLOOKUP(F$82,'Dependable Capacity'!$I$58:$P$64,5,FALSE)*'Available Energy and Dispatch'!$C150))))/F$83,0),2)</f>
        <v>0</v>
      </c>
      <c r="G124" s="525">
        <f>ROUND(IFERROR(('Available Energy and Dispatch'!R150/((IF(G$82="Solar",(SUMIFS('Dependable Capacity'!$F$64:$F$69,'Dependable Capacity'!$C$64:$C$69,$B$112)*'Available Energy and Dispatch'!$C150),HLOOKUP(G$82,'Dependable Capacity'!$I$58:$P$64,5,FALSE)*'Available Energy and Dispatch'!$C150))))/G$83,0),2)</f>
        <v>0</v>
      </c>
      <c r="H124" s="525">
        <f>ROUND(IFERROR(('Available Energy and Dispatch'!S150/((IF(H$82="Solar",(SUMIFS('Dependable Capacity'!$F$64:$F$69,'Dependable Capacity'!$C$64:$C$69,$B$112)*'Available Energy and Dispatch'!$C150),HLOOKUP(H$82,'Dependable Capacity'!$I$58:$P$64,5,FALSE)*'Available Energy and Dispatch'!$C150))))/H$83,0),2)</f>
        <v>0</v>
      </c>
      <c r="I124" s="526">
        <f>ROUND(IFERROR(('Available Energy and Dispatch'!T150/((IF(I$82="Solar",(SUMIFS('Dependable Capacity'!$F$64:$F$69,'Dependable Capacity'!$C$64:$C$69,$B$112)*'Available Energy and Dispatch'!$C150),HLOOKUP(I$82,'Dependable Capacity'!$I$58:$P$64,5,FALSE)*'Available Energy and Dispatch'!$C150))))/I$83,0),2)</f>
        <v>0</v>
      </c>
      <c r="J124" s="106"/>
      <c r="K124" s="545">
        <f>IF(K$81="Hydro",VLOOKUP($C124,'Inflated Bid Prices After Tax'!$AL$247:$AS$347,2,FALSE),IF(K$81="Solar",VLOOKUP($C124,'Inflated Bid Prices After Tax'!$AL$247:$AS$347,3,FALSE),IF(K$81="Biomass",VLOOKUP($C124,'Inflated Bid Prices After Tax'!$AL$247:$AS$347,4,FALSE),IF(K$81="Biodiesel",VLOOKUP($C124,'Inflated Bid Prices After Tax'!$AL$247:$AS$347,5,FALSE),IF(K$81="LNG",VLOOKUP($C124,'Inflated Bid Prices After Tax'!$AL$247:$AS$347,6,FALSE),IF(K$81="Bunker",VLOOKUP($C124,'Inflated Bid Prices After Tax'!$AL$247:$AS$347,7,FALSE),IF(K$81="LFO Diesel",VLOOKUP($C124,'Inflated Bid Prices After Tax'!$AL$247:$AS$347,8,FALSE),0)))))))</f>
        <v>0</v>
      </c>
      <c r="L124" s="546">
        <f>IF(K$81="Hydro",VLOOKUP($C124,'Inflated Bid Prices After Tax'!$AL$352:$AS$452,2,FALSE),IF(K$81="Solar",VLOOKUP($C124,'Inflated Bid Prices After Tax'!$AL$352:$AS$452,3,FALSE),IF(K$81="Biomass",VLOOKUP($C124,'Inflated Bid Prices After Tax'!$AL$352:$AS$452,4,FALSE),IF(K$81="Biodiesel",VLOOKUP($C124,'Inflated Bid Prices After Tax'!$AL$352:$AS$452,5,FALSE),IF(K$81="LNG",VLOOKUP($C124,'Inflated Bid Prices After Tax'!$AL$352:$AS$452,6,FALSE),IF(K$81="Bunker",VLOOKUP($C124,'Inflated Bid Prices After Tax'!$AL$352:$AS$452,7,FALSE),IF(K$81="LFO Diesel",VLOOKUP($C124,'Inflated Bid Prices After Tax'!$AL$352:$AS$452,8,FALSE),0)))))))</f>
        <v>0</v>
      </c>
      <c r="M124" s="546">
        <f>IF($C124=0,0,IF(K$81="Hydro",HLOOKUP(K$81,'Inflated Bid Prices After Tax'!$B$455:$I$463,7,FALSE),IF(K$81="Solar",HLOOKUP(K$81,'Inflated Bid Prices After Tax'!$B$455:$I$463,7,FALSE),IF(K$81="Biomass",HLOOKUP(K$81,'Inflated Bid Prices After Tax'!$B$455:$I$463,7,FALSE),IF(K$81="Biodiesel",HLOOKUP(K$81,'Inflated Bid Prices After Tax'!$B$455:$I$463,7,FALSE),IF(K$81="LNG",HLOOKUP(K$81,'Inflated Bid Prices After Tax'!$B$455:$I$463,7,FALSE),IF(K$81="Bunker",HLOOKUP(K$81,'Inflated Bid Prices After Tax'!$B$455:$I$463,7,FALSE),IF(K$81="LFO Diesel",HLOOKUP(K$81,'Inflated Bid Prices After Tax'!$B$455:$I$463,7,FALSE),0))))))))</f>
        <v>0</v>
      </c>
      <c r="N124" s="546">
        <f>IF($C124=0,0,IF(K$81="Hydro",HLOOKUP(K$81,'Inflated Bid Prices After Tax'!$B$465:$I$471,5,FALSE),IF(K$81="Solar",HLOOKUP(K$81,'Inflated Bid Prices After Tax'!$B$465:$I$471,5,FALSE),IF(K$81="Biomass",HLOOKUP(K$81,'Inflated Bid Prices After Tax'!$B$465:$I$471,5,FALSE),IF(K$81="Biodiesel",HLOOKUP(K$81,'Inflated Bid Prices After Tax'!$B$465:$I$471,5,FALSE),IF(K$81="LNG",HLOOKUP(K$81,'Inflated Bid Prices After Tax'!$B$465:$I$471,5,FALSE),IF(K$81="Bunker",HLOOKUP(K$81,'Inflated Bid Prices After Tax'!$B$465:$I$471,5,FALSE),IF(K$81="LFO Diesel",HLOOKUP(K$81,'Inflated Bid Prices After Tax'!$B$465:$I$471,5,FALSE),0))))))))</f>
        <v>0</v>
      </c>
      <c r="O124" s="547">
        <f t="shared" si="64"/>
        <v>0</v>
      </c>
      <c r="P124" s="139"/>
      <c r="Q124" s="609">
        <f>IF(Q$81="Hydro",VLOOKUP($D124,'Inflated Bid Prices After Tax'!$AL$247:$AS$347,2,FALSE),IF(Q$81="Solar",VLOOKUP($D124,'Inflated Bid Prices After Tax'!$AL$247:$AS$347,3,FALSE),IF(Q$81="Biomass",VLOOKUP($D124,'Inflated Bid Prices After Tax'!$AL$247:$AS$347,4,FALSE),IF(Q$81="Biodiesel",VLOOKUP($D124,'Inflated Bid Prices After Tax'!$AL$247:$AS$347,5,FALSE),IF(Q$81="LNG",VLOOKUP($D124,'Inflated Bid Prices After Tax'!$AL$247:$AS$347,6,FALSE),IF(Q$81="Bunker",VLOOKUP($D124,'Inflated Bid Prices After Tax'!$AL$247:$AS$347,7,FALSE),IF(Q$81="LFO Diesel",VLOOKUP($D124,'Inflated Bid Prices After Tax'!$AL$247:$AS$347,8,FALSE),0)))))))</f>
        <v>0</v>
      </c>
      <c r="R124" s="610">
        <f>IF(Q$81="Hydro",VLOOKUP($D124,'Inflated Bid Prices After Tax'!$AL$352:$AS$452,2,FALSE),IF(Q$81="Solar",VLOOKUP($D124,'Inflated Bid Prices After Tax'!$AL$352:$AS$452,3,FALSE),IF(Q$81="Biomass",VLOOKUP($D124,'Inflated Bid Prices After Tax'!$AL$352:$AS$452,4,FALSE),IF(Q$81="Biodiesel",VLOOKUP($D124,'Inflated Bid Prices After Tax'!$AL$352:$AS$452,5,FALSE),IF(Q$81="LNG",VLOOKUP($D124,'Inflated Bid Prices After Tax'!$AL$352:$AS$452,6,FALSE),IF(Q$81="Bunker",VLOOKUP($D124,'Inflated Bid Prices After Tax'!$AL$352:$AS$452,7,FALSE),IF(Q$81="LFO Diesel",VLOOKUP($D124,'Inflated Bid Prices After Tax'!$AL$352:$AS$452,8,FALSE),0)))))))</f>
        <v>0</v>
      </c>
      <c r="S124" s="610">
        <f>IF($D124=0,0,IF(Q$81="Hydro",HLOOKUP(Q$81,'Inflated Bid Prices After Tax'!$B$455:$I$463,7,FALSE),IF(Q$81="Solar",HLOOKUP(Q$81,'Inflated Bid Prices After Tax'!$B$455:$I$463,7,FALSE),IF(Q$81="Biomass",HLOOKUP(Q$81,'Inflated Bid Prices After Tax'!$B$455:$I$463,7,FALSE),IF(Q$81="Biodiesel",HLOOKUP(Q$81,'Inflated Bid Prices After Tax'!$B$455:$I$463,7,FALSE),IF(Q$81="LNG",HLOOKUP(Q$81,'Inflated Bid Prices After Tax'!$B$455:$I$463,7,FALSE),IF(Q$81="Bunker",HLOOKUP(Q$81,'Inflated Bid Prices After Tax'!$B$455:$I$463,7,FALSE),IF(Q$81="LFO Diesel",HLOOKUP(Q$81,'Inflated Bid Prices After Tax'!$B$455:$I$463,7,FALSE),0))))))))</f>
        <v>0</v>
      </c>
      <c r="T124" s="610">
        <f>IF($D124=0,0,IF(Q$81="Hydro",HLOOKUP(Q$81,'Inflated Bid Prices After Tax'!$B$465:$I$471,5,FALSE),IF(Q$81="Solar",HLOOKUP(Q$81,'Inflated Bid Prices After Tax'!$B$465:$I$471,5,FALSE),IF(Q$81="Biomass",HLOOKUP(Q$81,'Inflated Bid Prices After Tax'!$B$465:$I$471,5,FALSE),IF(Q$81="Biodiesel",HLOOKUP(Q$81,'Inflated Bid Prices After Tax'!$B$465:$I$471,5,FALSE),IF(Q$81="LNG",HLOOKUP(Q$81,'Inflated Bid Prices After Tax'!$B$465:$I$471,5,FALSE),IF(Q$81="Bunker",HLOOKUP(Q$81,'Inflated Bid Prices After Tax'!$B$465:$I$471,5,FALSE),IF(Q$81="LFO Diesel",HLOOKUP(Q$81,'Inflated Bid Prices After Tax'!$B$465:$I$471,5,FALSE),0))))))))</f>
        <v>0</v>
      </c>
      <c r="U124" s="611">
        <f t="shared" si="65"/>
        <v>0</v>
      </c>
      <c r="V124" s="139"/>
      <c r="W124" s="569">
        <f>IF(W$81="Hydro",VLOOKUP($E124,'Inflated Bid Prices After Tax'!$AL$247:$AS$347,2,FALSE),IF(W$81="Solar",VLOOKUP($E124,'Inflated Bid Prices After Tax'!$AL$247:$AS$347,3,FALSE),IF(W$81="Biomass",VLOOKUP($E124,'Inflated Bid Prices After Tax'!$AL$247:$AS$347,4,FALSE),IF(W$81="Biodiesel",VLOOKUP($E124,'Inflated Bid Prices After Tax'!$AL$247:$AS$347,5,FALSE),IF(W$81="LNG",VLOOKUP($E124,'Inflated Bid Prices After Tax'!$AL$247:$AS$347,6,FALSE),IF(W$81="Bunker",VLOOKUP($E124,'Inflated Bid Prices After Tax'!$AL$247:$AS$347,7,FALSE),IF(W$81="LFO Diesel",VLOOKUP($E124,'Inflated Bid Prices After Tax'!$AL$247:$AS$347,8,FALSE),0)))))))</f>
        <v>0</v>
      </c>
      <c r="X124" s="570">
        <f>IF(W$81="Hydro",VLOOKUP($E124,'Inflated Bid Prices After Tax'!$AL$352:$AS$452,2,FALSE),IF(W$81="Solar",VLOOKUP($E124,'Inflated Bid Prices After Tax'!$AL$352:$AS$452,3,FALSE),IF(W$81="Biomass",VLOOKUP($E124,'Inflated Bid Prices After Tax'!$AL$352:$AS$452,4,FALSE),IF(W$81="Biodiesel",VLOOKUP($E124,'Inflated Bid Prices After Tax'!$AL$352:$AS$452,5,FALSE),IF(W$81="LNG",VLOOKUP($E124,'Inflated Bid Prices After Tax'!$AL$352:$AS$452,6,FALSE),IF(W$81="Bunker",VLOOKUP($E124,'Inflated Bid Prices After Tax'!$AL$352:$AS$452,7,FALSE),IF(W$81="LFO Diesel",VLOOKUP($E124,'Inflated Bid Prices After Tax'!$AL$352:$AS$452,8,FALSE),0)))))))</f>
        <v>0</v>
      </c>
      <c r="Y124" s="570">
        <f>IF($E124=0,0,IF(W$81="Hydro",HLOOKUP(W$81,'Inflated Bid Prices After Tax'!$B$455:$I$463,7,FALSE),IF(W$81="Solar",HLOOKUP(W$81,'Inflated Bid Prices After Tax'!$B$455:$I$463,7,FALSE),IF(W$81="Biomass",HLOOKUP(W$81,'Inflated Bid Prices After Tax'!$B$455:$I$463,7,FALSE),IF(W$81="Biodiesel",HLOOKUP(W$81,'Inflated Bid Prices After Tax'!$B$455:$I$463,7,FALSE),IF(W$81="LNG",HLOOKUP(W$81,'Inflated Bid Prices After Tax'!$B$455:$I$463,7,FALSE),IF(W$81="Bunker",HLOOKUP(W$81,'Inflated Bid Prices After Tax'!$B$455:$I$463,7,FALSE),IF(W$81="LFO Diesel",HLOOKUP(W$81,'Inflated Bid Prices After Tax'!$B$455:$I$463,7,FALSE),0))))))))</f>
        <v>0</v>
      </c>
      <c r="Z124" s="570">
        <f>IF($E124=0,0,IF(W$81="Hydro",HLOOKUP(W$81,'Inflated Bid Prices After Tax'!$B$465:$I$471,5,FALSE),IF(W$81="Solar",HLOOKUP(W$81,'Inflated Bid Prices After Tax'!$B$465:$I$471,5,FALSE),IF(W$81="Biomass",HLOOKUP(W$81,'Inflated Bid Prices After Tax'!$B$465:$I$471,5,FALSE),IF(W$81="Biodiesel",HLOOKUP(W$81,'Inflated Bid Prices After Tax'!$B$465:$I$471,5,FALSE),IF(W$81="LNG",HLOOKUP(W$81,'Inflated Bid Prices After Tax'!$B$465:$I$471,5,FALSE),IF(W$81="Bunker",HLOOKUP(W$81,'Inflated Bid Prices After Tax'!$B$465:$I$471,5,FALSE),IF(W$81="LFO Diesel",HLOOKUP(W$81,'Inflated Bid Prices After Tax'!$B$465:$I$471,5,FALSE),0))))))))</f>
        <v>0</v>
      </c>
      <c r="AA124" s="571">
        <f t="shared" si="66"/>
        <v>0</v>
      </c>
      <c r="AB124" s="139"/>
      <c r="AC124" s="645">
        <f>IF(AC$81="Hydro",VLOOKUP($F124,'Inflated Bid Prices After Tax'!$AL$247:$AS$347,2,FALSE),IF(AC$81="Solar",VLOOKUP($F124,'Inflated Bid Prices After Tax'!$AL$247:$AS$347,3,FALSE),IF(AC$81="Biomass",VLOOKUP($F124,'Inflated Bid Prices After Tax'!$AL$247:$AS$347,4,FALSE),IF(AC$81="Biodiesel",VLOOKUP($F124,'Inflated Bid Prices After Tax'!$AL$247:$AS$347,5,FALSE),IF(AC$81="LNG",VLOOKUP($F124,'Inflated Bid Prices After Tax'!$AL$247:$AS$347,6,FALSE),IF(AC$81="Bunker",VLOOKUP($F124,'Inflated Bid Prices After Tax'!$AL$247:$AS$347,7,FALSE),IF(AC$81="LFO Diesel",VLOOKUP($F124,'Inflated Bid Prices After Tax'!$AL$247:$AS$347,8,FALSE),0)))))))</f>
        <v>0</v>
      </c>
      <c r="AD124" s="646">
        <f>IF(AC$81="Hydro",VLOOKUP($F124,'Inflated Bid Prices After Tax'!$AL$352:$AS$452,2,FALSE),IF(AC$81="Solar",VLOOKUP($F124,'Inflated Bid Prices After Tax'!$AL$352:$AS$452,3,FALSE),IF(AC$81="Biomass",VLOOKUP($F124,'Inflated Bid Prices After Tax'!$AL$352:$AS$452,4,FALSE),IF(AC$81="Biodiesel",VLOOKUP($F124,'Inflated Bid Prices After Tax'!$AL$352:$AS$452,5,FALSE),IF(AC$81="LNG",VLOOKUP($F124,'Inflated Bid Prices After Tax'!$AL$352:$AS$452,6,FALSE),IF(AC$81="Bunker",VLOOKUP($F124,'Inflated Bid Prices After Tax'!$AL$352:$AS$452,7,FALSE),IF(AC$81="LFO Diesel",VLOOKUP($F124,'Inflated Bid Prices After Tax'!$AL$352:$AS$452,8,FALSE),0)))))))</f>
        <v>0</v>
      </c>
      <c r="AE124" s="646">
        <f>IF($F124=0,0,IF(AC$81="Hydro",HLOOKUP(AC$81,'Inflated Bid Prices After Tax'!$B$455:$I$463,7,FALSE),IF(AC$81="Solar",HLOOKUP(AC$81,'Inflated Bid Prices After Tax'!$B$455:$I$463,7,FALSE),IF(AC$81="Biomass",HLOOKUP(AC$81,'Inflated Bid Prices After Tax'!$B$455:$I$463,7,FALSE),IF(AC$81="Biodiesel",HLOOKUP(AC$81,'Inflated Bid Prices After Tax'!$B$455:$I$463,7,FALSE),IF(AC$81="LNG",HLOOKUP(AC$81,'Inflated Bid Prices After Tax'!$B$455:$I$463,7,FALSE),IF(AC$81="Bunker",HLOOKUP(AC$81,'Inflated Bid Prices After Tax'!$B$455:$I$463,7,FALSE),IF(AC$81="LFO Diesel",HLOOKUP(AC$81,'Inflated Bid Prices After Tax'!$B$455:$I$463,7,FALSE),0))))))))</f>
        <v>0</v>
      </c>
      <c r="AF124" s="646">
        <f>IF($F124=0,0,IF(AC$81="Hydro",HLOOKUP(AC$81,'Inflated Bid Prices After Tax'!$B$465:$I$471,5,FALSE),IF(AC$81="Solar",HLOOKUP(AC$81,'Inflated Bid Prices After Tax'!$B$465:$I$471,5,FALSE),IF(AC$81="Biomass",HLOOKUP(AC$81,'Inflated Bid Prices After Tax'!$B$465:$I$471,5,FALSE),IF(AC$81="Biodiesel",HLOOKUP(AC$81,'Inflated Bid Prices After Tax'!$B$465:$I$471,5,FALSE),IF(AC$81="LNG",HLOOKUP(AC$81,'Inflated Bid Prices After Tax'!$B$465:$I$471,5,FALSE),IF(AC$81="Bunker",HLOOKUP(AC$81,'Inflated Bid Prices After Tax'!$B$465:$I$471,5,FALSE),IF(AC$81="LFO Diesel",HLOOKUP(AC$81,'Inflated Bid Prices After Tax'!$B$465:$I$471,5,FALSE),0))))))))</f>
        <v>0</v>
      </c>
      <c r="AG124" s="647">
        <f t="shared" si="67"/>
        <v>0</v>
      </c>
      <c r="AH124" s="139"/>
      <c r="AI124" s="593">
        <f>IF(AI$81="Hydro",VLOOKUP($G124,'Inflated Bid Prices After Tax'!$AL$247:$AS$347,2,FALSE),IF(AI$81="Solar",VLOOKUP($G124,'Inflated Bid Prices After Tax'!$AL$247:$AS$347,3,FALSE),IF(AI$81="Biomass",VLOOKUP($G124,'Inflated Bid Prices After Tax'!$AL$247:$AS$347,4,FALSE),IF(AI$81="Biodiesel",VLOOKUP($G124,'Inflated Bid Prices After Tax'!$AL$247:$AS$347,5,FALSE),IF(AI$81="LNG",VLOOKUP($G124,'Inflated Bid Prices After Tax'!$AL$247:$AS$347,6,FALSE),IF(AI$81="Bunker",VLOOKUP($G124,'Inflated Bid Prices After Tax'!$AL$247:$AS$347,7,FALSE),IF(AI$81="LFO Diesel",VLOOKUP($G124,'Inflated Bid Prices After Tax'!$AL$247:$AS$347,8,FALSE),0)))))))</f>
        <v>0</v>
      </c>
      <c r="AJ124" s="594">
        <f>IF(AI$81="Hydro",VLOOKUP($G124,'Inflated Bid Prices After Tax'!$AL$352:$AS$452,2,FALSE),IF(AI$81="Solar",VLOOKUP($G124,'Inflated Bid Prices After Tax'!$AL$352:$AS$452,3,FALSE),IF(AI$81="Biomass",VLOOKUP($G124,'Inflated Bid Prices After Tax'!$AL$352:$AS$452,4,FALSE),IF(AI$81="Biodiesel",VLOOKUP($G124,'Inflated Bid Prices After Tax'!$AL$352:$AS$452,5,FALSE),IF(AI$81="LNG",VLOOKUP($G124,'Inflated Bid Prices After Tax'!$AL$352:$AS$452,6,FALSE),IF(AI$81="Bunker",VLOOKUP($G124,'Inflated Bid Prices After Tax'!$AL$352:$AS$452,7,FALSE),IF(AI$81="LFO Diesel",VLOOKUP($G124,'Inflated Bid Prices After Tax'!$AL$352:$AS$452,8,FALSE),0)))))))</f>
        <v>0</v>
      </c>
      <c r="AK124" s="594">
        <f>IF($G124=0,0,IF(AI$81="Hydro",HLOOKUP(AI$81,'Inflated Bid Prices After Tax'!$B$455:$I$463,7,FALSE),IF(AI$81="Solar",HLOOKUP(AI$81,'Inflated Bid Prices After Tax'!$B$455:$I$463,7,FALSE),IF(AI$81="Biomass",HLOOKUP(AI$81,'Inflated Bid Prices After Tax'!$B$455:$I$463,7,FALSE),IF(AI$81="Biodiesel",HLOOKUP(AI$81,'Inflated Bid Prices After Tax'!$B$455:$I$463,7,FALSE),IF(AI$81="LNG",HLOOKUP(AI$81,'Inflated Bid Prices After Tax'!$B$455:$I$463,7,FALSE),IF(AI$81="Bunker",HLOOKUP(AI$81,'Inflated Bid Prices After Tax'!$B$455:$I$463,7,FALSE),IF(AI$81="LFO Diesel",HLOOKUP(AI$81,'Inflated Bid Prices After Tax'!$B$455:$I$463,7,FALSE),0))))))))</f>
        <v>0</v>
      </c>
      <c r="AL124" s="594">
        <f>IF($G124=0,0,IF(AI$81="Hydro",HLOOKUP(AI$81,'Inflated Bid Prices After Tax'!$B$465:$I$471,5,FALSE),IF(AI$81="Solar",HLOOKUP(AI$81,'Inflated Bid Prices After Tax'!$B$465:$I$471,5,FALSE),IF(AI$81="Biomass",HLOOKUP(AI$81,'Inflated Bid Prices After Tax'!$B$465:$I$471,5,FALSE),IF(AI$81="Biodiesel",HLOOKUP(AI$81,'Inflated Bid Prices After Tax'!$B$465:$I$471,5,FALSE),IF(AI$81="LNG",HLOOKUP(AI$81,'Inflated Bid Prices After Tax'!$B$465:$I$471,5,FALSE),IF(AI$81="Bunker",HLOOKUP(AI$81,'Inflated Bid Prices After Tax'!$B$465:$I$471,5,FALSE),IF(AI$81="LFO Diesel",HLOOKUP(AI$81,'Inflated Bid Prices After Tax'!$B$465:$I$471,5,FALSE),0))))))))</f>
        <v>0</v>
      </c>
      <c r="AM124" s="595">
        <f t="shared" si="68"/>
        <v>0</v>
      </c>
      <c r="AN124" s="139"/>
      <c r="AO124" s="599">
        <f>IF(AO$81="Hydro",VLOOKUP($H124,'Inflated Bid Prices After Tax'!$AL$247:$AS$347,2,FALSE),IF(AO$81="Solar",VLOOKUP($H124,'Inflated Bid Prices After Tax'!$AL$247:$AS$347,3,FALSE),IF(AO$81="Biomass",VLOOKUP($H124,'Inflated Bid Prices After Tax'!$AL$247:$AS$347,4,FALSE),IF(AO$81="Biodiesel",VLOOKUP($H124,'Inflated Bid Prices After Tax'!$AL$247:$AS$347,5,FALSE),IF(AO$81="LNG",VLOOKUP($H124,'Inflated Bid Prices After Tax'!$AL$247:$AS$347,6,FALSE),IF(AO$81="Bunker",VLOOKUP($H124,'Inflated Bid Prices After Tax'!$AL$247:$AS$347,7,FALSE),IF(AO$81="LFO Diesel",VLOOKUP($H124,'Inflated Bid Prices After Tax'!$AL$247:$AS$347,8,FALSE),0)))))))</f>
        <v>0</v>
      </c>
      <c r="AP124" s="310">
        <f>IF(AO$81="Hydro",VLOOKUP($H124,'Inflated Bid Prices After Tax'!$AL$352:$AS$452,2,FALSE),IF(AO$81="Solar",VLOOKUP($H124,'Inflated Bid Prices After Tax'!$AL$352:$AS$452,3,FALSE),IF(AO$81="Biomass",VLOOKUP($H124,'Inflated Bid Prices After Tax'!$AL$352:$AS$452,4,FALSE),IF(AO$81="Biodiesel",VLOOKUP($H124,'Inflated Bid Prices After Tax'!$AL$352:$AS$452,5,FALSE),IF(AO$81="LNG",VLOOKUP($H124,'Inflated Bid Prices After Tax'!$AL$352:$AS$452,6,FALSE),IF(AO$81="Bunker",VLOOKUP($H124,'Inflated Bid Prices After Tax'!$AL$352:$AS$452,7,FALSE),IF(AO$81="LFO Diesel",VLOOKUP($H124,'Inflated Bid Prices After Tax'!$AL$352:$AS$452,8,FALSE),0)))))))</f>
        <v>0</v>
      </c>
      <c r="AQ124" s="310">
        <f>IF($H124=0,0,IF(AO$81="Hydro",HLOOKUP(AO$81,'Inflated Bid Prices After Tax'!$B$455:$I$463,7,FALSE),IF(AO$81="Solar",HLOOKUP(AO$81,'Inflated Bid Prices After Tax'!$B$455:$I$463,7,FALSE),IF(AO$81="Biomass",HLOOKUP(AO$81,'Inflated Bid Prices After Tax'!$B$455:$I$463,7,FALSE),IF(AO$81="Biodiesel",HLOOKUP(AO$81,'Inflated Bid Prices After Tax'!$B$455:$I$463,7,FALSE),IF(AO$81="LNG",HLOOKUP(AO$81,'Inflated Bid Prices After Tax'!$B$455:$I$463,7,FALSE),IF(AO$81="Bunker",HLOOKUP(AO$81,'Inflated Bid Prices After Tax'!$B$455:$I$463,7,FALSE),IF(AO$81="LFO Diesel",HLOOKUP(AO$81,'Inflated Bid Prices After Tax'!$B$455:$I$463,7,FALSE),0))))))))</f>
        <v>0</v>
      </c>
      <c r="AR124" s="310">
        <f>IF($H124=0,0,IF(AO$81="Hydro",HLOOKUP(AO$81,'Inflated Bid Prices After Tax'!$B$465:$I$471,5,FALSE),IF(AO$81="Solar",HLOOKUP(AO$81,'Inflated Bid Prices After Tax'!$B$465:$I$471,5,FALSE),IF(AO$81="Biomass",HLOOKUP(AO$81,'Inflated Bid Prices After Tax'!$B$465:$I$471,5,FALSE),IF(AO$81="Biodiesel",HLOOKUP(AO$81,'Inflated Bid Prices After Tax'!$B$465:$I$471,5,FALSE),IF(AO$81="LNG",HLOOKUP(AO$81,'Inflated Bid Prices After Tax'!$B$465:$I$471,5,FALSE),IF(AO$81="Bunker",HLOOKUP(AO$81,'Inflated Bid Prices After Tax'!$B$465:$I$471,5,FALSE),IF(AO$81="LFO Diesel",HLOOKUP(AO$81,'Inflated Bid Prices After Tax'!$B$465:$I$471,5,FALSE),0))))))))</f>
        <v>0</v>
      </c>
      <c r="AS124" s="300">
        <f t="shared" si="69"/>
        <v>0</v>
      </c>
      <c r="AT124" s="139"/>
      <c r="AU124" s="609">
        <f>IF(AU$81="Hydro",VLOOKUP($I124,'Inflated Bid Prices After Tax'!$AL$247:$AS$347,2,FALSE),IF(AU$81="Solar",VLOOKUP($I124,'Inflated Bid Prices After Tax'!$AL$247:$AS$347,3,FALSE),IF(AU$81="Biomass",VLOOKUP($I124,'Inflated Bid Prices After Tax'!$AL$247:$AS$347,4,FALSE),IF(AU$81="Biodiesel",VLOOKUP($I124,'Inflated Bid Prices After Tax'!$AL$247:$AS$347,5,FALSE),IF(AU$81="LNG",VLOOKUP($I124,'Inflated Bid Prices After Tax'!$AL$247:$AS$347,6,FALSE),IF(AU$81="Bunker",VLOOKUP($I124,'Inflated Bid Prices After Tax'!$AL$247:$AS$347,7,FALSE),IF(AU$81="LFO Diesel",VLOOKUP($I124,'Inflated Bid Prices After Tax'!$AL$247:$AS$347,8,FALSE),0)))))))</f>
        <v>0</v>
      </c>
      <c r="AV124" s="610">
        <f>IF(AU$81="Hydro",VLOOKUP($I124,'Inflated Bid Prices After Tax'!$AL$352:$AS$452,2,FALSE),IF(AU$81="Solar",VLOOKUP($I124,'Inflated Bid Prices After Tax'!$AL$352:$AS$452,3,FALSE),IF(AU$81="Biomass",VLOOKUP($I124,'Inflated Bid Prices After Tax'!$AL$352:$AS$452,4,FALSE),IF(AU$81="Biodiesel",VLOOKUP($I124,'Inflated Bid Prices After Tax'!$AL$352:$AS$452,5,FALSE),IF(AU$81="LNG",VLOOKUP($I124,'Inflated Bid Prices After Tax'!$AL$352:$AS$452,6,FALSE),IF(AU$81="Bunker",VLOOKUP($I124,'Inflated Bid Prices After Tax'!$AL$352:$AS$452,7,FALSE),IF(AU$81="LFO Diesel",VLOOKUP($I124,'Inflated Bid Prices After Tax'!$AL$352:$AS$452,8,FALSE),0)))))))</f>
        <v>0</v>
      </c>
      <c r="AW124" s="610">
        <f>IF($I124=0,0,IF(AU$81="Hydro",HLOOKUP(AU$81,'Inflated Bid Prices After Tax'!$B$455:$I$463,7,FALSE),IF(AU$81="Solar",HLOOKUP(AU$81,'Inflated Bid Prices After Tax'!$B$455:$I$463,7,FALSE),IF(AU$81="Biomass",HLOOKUP(AU$81,'Inflated Bid Prices After Tax'!$B$455:$I$463,7,FALSE),IF(AU$81="Biodiesel",HLOOKUP(AU$81,'Inflated Bid Prices After Tax'!$B$455:$I$463,7,FALSE),IF(AU$81="LNG",HLOOKUP(AU$81,'Inflated Bid Prices After Tax'!$B$455:$I$463,7,FALSE),IF(AU$81="Bunker",HLOOKUP(AU$81,'Inflated Bid Prices After Tax'!$B$455:$I$463,7,FALSE),IF(AU$81="LFO Diesel",HLOOKUP(AU$81,'Inflated Bid Prices After Tax'!$B$455:$I$463,4,FALSE),0))))))))</f>
        <v>0</v>
      </c>
      <c r="AX124" s="610">
        <f>IF($I124=0,0,IF(AU$81="Hydro",HLOOKUP(AU$81,'Inflated Bid Prices After Tax'!$B$465:$I$471,5,FALSE),IF(AU$81="Solar",HLOOKUP(AU$81,'Inflated Bid Prices After Tax'!$B$465:$I$471,5,FALSE),IF(AU$81="Biomass",HLOOKUP(AU$81,'Inflated Bid Prices After Tax'!$B$465:$I$471,5,FALSE),IF(AU$81="Biodiesel",HLOOKUP(AU$81,'Inflated Bid Prices After Tax'!$B$465:$I$471,5,FALSE),IF(AU$81="LNG",HLOOKUP(AU$81,'Inflated Bid Prices After Tax'!$B$465:$I$471,5,FALSE),IF(AU$81="Bunker",HLOOKUP(AU$81,'Inflated Bid Prices After Tax'!$B$465:$I$471,5,FALSE),IF(AU$81="LFO Diesel",HLOOKUP(AU$81,'Inflated Bid Prices After Tax'!$B$465:$I$471,5,FALSE),0))))))))</f>
        <v>0</v>
      </c>
      <c r="AY124" s="611">
        <f t="shared" si="70"/>
        <v>0</v>
      </c>
      <c r="AZ124" s="139"/>
      <c r="BA124" s="106"/>
      <c r="BB124" s="648" t="s">
        <v>49</v>
      </c>
      <c r="BC124" s="658">
        <f>IF(C124=0,O124,O124*'Available Energy and Dispatch'!N150*1000)</f>
        <v>0</v>
      </c>
      <c r="BD124" s="658">
        <f>IF(D124=0,U124,U124*'Available Energy and Dispatch'!O150*1000)</f>
        <v>0</v>
      </c>
      <c r="BE124" s="658">
        <f>IF(E124=0,AA124,AA124*'Available Energy and Dispatch'!P150*1000)</f>
        <v>0</v>
      </c>
      <c r="BF124" s="658">
        <f>IF(F124=0,AG124,AG124*'Available Energy and Dispatch'!Q150*1000)</f>
        <v>0</v>
      </c>
      <c r="BG124" s="658">
        <f>IF(G124=0,AM124,AM124*'Available Energy and Dispatch'!R150*1000)</f>
        <v>0</v>
      </c>
      <c r="BH124" s="658">
        <f>IF(H124=0,AS124,AS124*'Available Energy and Dispatch'!S150*1000)</f>
        <v>0</v>
      </c>
      <c r="BI124" s="658">
        <f>IF(I124=0,AY124,AY124*'Available Energy and Dispatch'!T150*1000)</f>
        <v>0</v>
      </c>
      <c r="BJ124" s="664">
        <f t="shared" si="71"/>
        <v>0</v>
      </c>
      <c r="BK124" s="655"/>
    </row>
    <row r="125" spans="2:63" ht="13.8" thickBot="1" x14ac:dyDescent="0.3">
      <c r="B125" s="109"/>
      <c r="C125" s="106"/>
      <c r="D125" s="106"/>
      <c r="E125" s="106"/>
      <c r="F125" s="106"/>
      <c r="G125" s="106"/>
      <c r="H125" s="106"/>
      <c r="I125" s="106"/>
      <c r="J125" s="106"/>
      <c r="K125" s="113"/>
      <c r="L125" s="113"/>
      <c r="M125" s="113"/>
      <c r="N125" s="113"/>
      <c r="O125" s="113"/>
      <c r="P125" s="139"/>
      <c r="Q125" s="113"/>
      <c r="R125" s="113"/>
      <c r="S125" s="113"/>
      <c r="T125" s="113"/>
      <c r="U125" s="113"/>
      <c r="V125" s="139"/>
      <c r="W125" s="113"/>
      <c r="X125" s="113"/>
      <c r="Y125" s="113"/>
      <c r="Z125" s="113"/>
      <c r="AA125" s="113"/>
      <c r="AB125" s="139"/>
      <c r="AC125" s="113"/>
      <c r="AD125" s="113"/>
      <c r="AE125" s="113"/>
      <c r="AF125" s="113"/>
      <c r="AG125" s="113"/>
      <c r="AH125" s="139"/>
      <c r="AI125" s="113"/>
      <c r="AJ125" s="113"/>
      <c r="AK125" s="113"/>
      <c r="AL125" s="113"/>
      <c r="AM125" s="113"/>
      <c r="AN125" s="139"/>
      <c r="AO125" s="113"/>
      <c r="AP125" s="113"/>
      <c r="AQ125" s="113"/>
      <c r="AR125" s="113"/>
      <c r="AS125" s="113"/>
      <c r="AT125" s="139"/>
      <c r="AU125" s="113"/>
      <c r="AV125" s="113"/>
      <c r="AW125" s="113"/>
      <c r="AX125" s="113"/>
      <c r="AY125" s="113"/>
      <c r="AZ125" s="139"/>
      <c r="BA125" s="106"/>
      <c r="BB125" s="648" t="s">
        <v>182</v>
      </c>
      <c r="BC125" s="656">
        <f t="shared" ref="BC125:BJ125" si="72">SUM(BC113:BC124)</f>
        <v>0</v>
      </c>
      <c r="BD125" s="656">
        <f t="shared" si="72"/>
        <v>0</v>
      </c>
      <c r="BE125" s="656">
        <f t="shared" si="72"/>
        <v>0</v>
      </c>
      <c r="BF125" s="656">
        <f t="shared" si="72"/>
        <v>0</v>
      </c>
      <c r="BG125" s="656">
        <f t="shared" si="72"/>
        <v>0</v>
      </c>
      <c r="BH125" s="656">
        <f t="shared" si="72"/>
        <v>0</v>
      </c>
      <c r="BI125" s="656">
        <f t="shared" si="72"/>
        <v>0</v>
      </c>
      <c r="BJ125" s="656">
        <f t="shared" si="72"/>
        <v>0</v>
      </c>
      <c r="BK125" s="667">
        <f>BJ125/(BF80*1000)</f>
        <v>0</v>
      </c>
    </row>
    <row r="126" spans="2:63" x14ac:dyDescent="0.25">
      <c r="B126" s="527">
        <v>2025</v>
      </c>
      <c r="C126" s="528"/>
      <c r="D126" s="528"/>
      <c r="E126" s="528"/>
      <c r="F126" s="528"/>
      <c r="G126" s="528"/>
      <c r="H126" s="528"/>
      <c r="I126" s="529"/>
      <c r="J126" s="106"/>
      <c r="K126" s="629"/>
      <c r="L126" s="630"/>
      <c r="M126" s="630"/>
      <c r="N126" s="630"/>
      <c r="O126" s="631"/>
      <c r="P126" s="139"/>
      <c r="Q126" s="620"/>
      <c r="R126" s="621"/>
      <c r="S126" s="621"/>
      <c r="T126" s="621"/>
      <c r="U126" s="622"/>
      <c r="V126" s="139"/>
      <c r="W126" s="636"/>
      <c r="X126" s="637"/>
      <c r="Y126" s="637"/>
      <c r="Z126" s="637"/>
      <c r="AA126" s="638"/>
      <c r="AB126" s="139"/>
      <c r="AC126" s="639"/>
      <c r="AD126" s="640"/>
      <c r="AE126" s="640"/>
      <c r="AF126" s="640"/>
      <c r="AG126" s="641"/>
      <c r="AH126" s="139"/>
      <c r="AI126" s="626"/>
      <c r="AJ126" s="627"/>
      <c r="AK126" s="627"/>
      <c r="AL126" s="627"/>
      <c r="AM126" s="628"/>
      <c r="AN126" s="139"/>
      <c r="AO126" s="623"/>
      <c r="AP126" s="624"/>
      <c r="AQ126" s="624"/>
      <c r="AR126" s="624"/>
      <c r="AS126" s="625"/>
      <c r="AT126" s="139"/>
      <c r="AU126" s="620"/>
      <c r="AV126" s="621"/>
      <c r="AW126" s="621"/>
      <c r="AX126" s="621"/>
      <c r="AY126" s="622"/>
      <c r="AZ126" s="139"/>
      <c r="BA126" s="106"/>
      <c r="BB126" s="648">
        <v>2025</v>
      </c>
      <c r="BC126" s="654"/>
      <c r="BD126" s="654"/>
      <c r="BE126" s="654"/>
      <c r="BF126" s="654"/>
      <c r="BG126" s="654"/>
      <c r="BH126" s="654"/>
      <c r="BI126" s="654"/>
      <c r="BJ126" s="661"/>
      <c r="BK126" s="655"/>
    </row>
    <row r="127" spans="2:63" x14ac:dyDescent="0.25">
      <c r="B127" s="530" t="s">
        <v>38</v>
      </c>
      <c r="C127" s="523">
        <f>ROUND(IFERROR(('Available Energy and Dispatch'!N155/((IF(C$82="Solar",(SUMIFS('Dependable Capacity'!$F$64:$F$69,'Dependable Capacity'!$C$64:$C$69,$B$126)*'Available Energy and Dispatch'!$C155),HLOOKUP(C$82,'Dependable Capacity'!$I$58:$P$64,6,FALSE)*'Available Energy and Dispatch'!$C155))))/C$83,0),2)</f>
        <v>0</v>
      </c>
      <c r="D127" s="523">
        <f>ROUND(IFERROR(('Available Energy and Dispatch'!O155/((IF(D$82="Solar",(SUMIFS('Dependable Capacity'!$F$64:$F$69,'Dependable Capacity'!$C$64:$C$69,$B$126)*'Available Energy and Dispatch'!$C155),HLOOKUP(D$82,'Dependable Capacity'!$I$58:$P$64,6,FALSE)*'Available Energy and Dispatch'!$C155))))/D$83,0),2)</f>
        <v>0</v>
      </c>
      <c r="E127" s="523">
        <f>ROUND(IFERROR(('Available Energy and Dispatch'!P155/((IF(E$82="Solar",(SUMIFS('Dependable Capacity'!$F$64:$F$69,'Dependable Capacity'!$C$64:$C$69,$B$126)*'Available Energy and Dispatch'!$C155),HLOOKUP(E$82,'Dependable Capacity'!$I$58:$P$64,6,FALSE)*'Available Energy and Dispatch'!$C155))))/E$83,0),2)</f>
        <v>0</v>
      </c>
      <c r="F127" s="523">
        <f>ROUND(IFERROR(('Available Energy and Dispatch'!Q155/((IF(F$82="Solar",(SUMIFS('Dependable Capacity'!$F$64:$F$69,'Dependable Capacity'!$C$64:$C$69,$B$126)*'Available Energy and Dispatch'!$C155),HLOOKUP(F$82,'Dependable Capacity'!$I$58:$P$64,6,FALSE)*'Available Energy and Dispatch'!$C155))))/F$83,0),2)</f>
        <v>0</v>
      </c>
      <c r="G127" s="523">
        <f>ROUND(IFERROR(('Available Energy and Dispatch'!R155/((IF(G$82="Solar",(SUMIFS('Dependable Capacity'!$F$64:$F$69,'Dependable Capacity'!$C$64:$C$69,$B$126)*'Available Energy and Dispatch'!$C155),HLOOKUP(G$82,'Dependable Capacity'!$I$58:$P$64,6,FALSE)*'Available Energy and Dispatch'!$C155))))/G$83,0),2)</f>
        <v>0</v>
      </c>
      <c r="H127" s="523">
        <f>ROUND(IFERROR(('Available Energy and Dispatch'!S155/((IF(H$82="Solar",(SUMIFS('Dependable Capacity'!$F$64:$F$69,'Dependable Capacity'!$C$64:$C$69,$B$126)*'Available Energy and Dispatch'!$C155),HLOOKUP(H$82,'Dependable Capacity'!$I$58:$P$64,6,FALSE)*'Available Energy and Dispatch'!$C155))))/H$83,0),2)</f>
        <v>0</v>
      </c>
      <c r="I127" s="524">
        <f>ROUND(IFERROR(('Available Energy and Dispatch'!T155/((IF(I$82="Solar",(SUMIFS('Dependable Capacity'!$F$64:$F$69,'Dependable Capacity'!$C$64:$C$69,$B$126)*'Available Energy and Dispatch'!$C155),HLOOKUP(I$82,'Dependable Capacity'!$I$58:$P$64,6,FALSE)*'Available Energy and Dispatch'!$C155))))/I$83,0),2)</f>
        <v>0</v>
      </c>
      <c r="J127" s="106"/>
      <c r="K127" s="542">
        <f>IF(K$81="Hydro",VLOOKUP($C127,'Inflated Bid Prices After Tax'!$AV$247:$BC$347,2,FALSE),IF(K$81="Solar",VLOOKUP($C127,'Inflated Bid Prices After Tax'!$AV$247:$BC$347,3,FALSE),IF(K$81="Biomass",VLOOKUP($C127,'Inflated Bid Prices After Tax'!$AV$247:$BC$347,4,FALSE),IF(K$81="Biodiesel",VLOOKUP($C127,'Inflated Bid Prices After Tax'!$AV$247:$BC$347,5,FALSE),IF(K$81="LNG",VLOOKUP($C127,'Inflated Bid Prices After Tax'!$AV$247:$BC$347,6,FALSE),IF(K$81="Bunker",VLOOKUP($C127,'Inflated Bid Prices After Tax'!$AV$247:$BC$347,7,FALSE),IF(K$81="LFO Diesel",VLOOKUP($C127,'Inflated Bid Prices After Tax'!$AV$247:$BC$347,8,FALSE),0)))))))</f>
        <v>0</v>
      </c>
      <c r="L127" s="543">
        <f>IF(K$81="Hydro",VLOOKUP($C127,'Inflated Bid Prices After Tax'!$AV$352:$BC$452,2,FALSE),IF(K$81="Solar",VLOOKUP($C127,'Inflated Bid Prices After Tax'!$AV$352:$BC$452,3,FALSE),IF(K$81="Biomass",VLOOKUP($C127,'Inflated Bid Prices After Tax'!$AV$352:$BC$452,4,FALSE),IF(K$81="Biodiesel",VLOOKUP($C127,'Inflated Bid Prices After Tax'!$AV$352:$BC$452,5,FALSE),IF(K$81="LNG",VLOOKUP($C127,'Inflated Bid Prices After Tax'!$AV$352:$BC$452,6,FALSE),IF(K$81="Bunker",VLOOKUP($C127,'Inflated Bid Prices After Tax'!$AV$352:$BC$452,7,FALSE),IF(K$81="LFO Diesel",VLOOKUP($C127,'Inflated Bid Prices After Tax'!$AV$352:$BC$452,8,FALSE),0)))))))</f>
        <v>0</v>
      </c>
      <c r="M127" s="543">
        <f>IF($C127=0,0,IF(K$81="Hydro",HLOOKUP(K$81,'Inflated Bid Prices After Tax'!$B$455:$I$463,8,FALSE),IF(K$81="Solar",HLOOKUP(K$81,'Inflated Bid Prices After Tax'!$B$455:$I$463,8,FALSE),IF(K$81="Biomass",HLOOKUP(K$81,'Inflated Bid Prices After Tax'!$B$455:$I$463,8,FALSE),IF(K$81="Biodiesel",HLOOKUP(K$81,'Inflated Bid Prices After Tax'!$B$455:$I$463,8,FALSE),IF(K$81="LNG",HLOOKUP(K$81,'Inflated Bid Prices After Tax'!$B$455:$I$463,8,FALSE),IF(K$81="Bunker",HLOOKUP(K$81,'Inflated Bid Prices After Tax'!$B$455:$I$463,8,FALSE),IF(K$81="LFO Diesel",HLOOKUP(K$81,'Inflated Bid Prices After Tax'!$B$455:$I$463,8,FALSE),0))))))))</f>
        <v>0</v>
      </c>
      <c r="N127" s="543">
        <f>IF($C127=0,0,IF(K$81="Hydro",HLOOKUP(K$81,'Inflated Bid Prices After Tax'!$B$465:$I$471,6,FALSE),IF(K$81="Solar",HLOOKUP(K$81,'Inflated Bid Prices After Tax'!$B$465:$I$471,6,FALSE),IF(K$81="Biomass",HLOOKUP(K$81,'Inflated Bid Prices After Tax'!$B$465:$I$471,6,FALSE),IF(K$81="Biodiesel",HLOOKUP(K$81,'Inflated Bid Prices After Tax'!$B$465:$I$471,6,FALSE),IF(K$81="LNG",HLOOKUP(K$81,'Inflated Bid Prices After Tax'!$B$465:$I$471,6,FALSE),IF(K$81="Bunker",HLOOKUP(K$81,'Inflated Bid Prices After Tax'!$B$465:$I$471,6,FALSE),IF(K$81="LFO Diesel",HLOOKUP(K$81,'Inflated Bid Prices After Tax'!$B$465:$I$471,6,FALSE),0))))))))</f>
        <v>0</v>
      </c>
      <c r="O127" s="544">
        <f t="shared" ref="O127:O138" si="73">SUM(K127:N127)</f>
        <v>0</v>
      </c>
      <c r="P127" s="139"/>
      <c r="Q127" s="606">
        <f>IF(Q$81="Hydro",VLOOKUP($D127,'Inflated Bid Prices After Tax'!$AV$247:$BC$347,2,FALSE),IF(Q$81="Solar",VLOOKUP($D127,'Inflated Bid Prices After Tax'!$AV$247:$BC$347,3,FALSE),IF(Q$81="Biomass",VLOOKUP($D127,'Inflated Bid Prices After Tax'!$AV$247:$BC$347,4,FALSE),IF(Q$81="Biodiesel",VLOOKUP($D127,'Inflated Bid Prices After Tax'!$AV$247:$BC$347,5,FALSE),IF(Q$81="LNG",VLOOKUP($D127,'Inflated Bid Prices After Tax'!$AV$247:$BC$347,6,FALSE),IF(Q$81="Bunker",VLOOKUP($D127,'Inflated Bid Prices After Tax'!$AV$247:$BC$347,7,FALSE),IF(Q$81="LFO Diesel",VLOOKUP($D127,'Inflated Bid Prices After Tax'!$AV$247:$BC$347,8,FALSE),0)))))))</f>
        <v>0</v>
      </c>
      <c r="R127" s="607">
        <f>IF(Q$81="Hydro",VLOOKUP($D127,'Inflated Bid Prices After Tax'!$AV$352:$BC$452,2,FALSE),IF(Q$81="Solar",VLOOKUP($D127,'Inflated Bid Prices After Tax'!$AV$352:$BC$452,3,FALSE),IF(Q$81="Biomass",VLOOKUP($D127,'Inflated Bid Prices After Tax'!$AV$352:$BC$452,4,FALSE),IF(Q$81="Biodiesel",VLOOKUP($D127,'Inflated Bid Prices After Tax'!$AV$352:$BC$452,5,FALSE),IF(Q$81="LNG",VLOOKUP($D127,'Inflated Bid Prices After Tax'!$AV$352:$BC$452,6,FALSE),IF(Q$81="Bunker",VLOOKUP($D127,'Inflated Bid Prices After Tax'!$AV$352:$BC$452,7,FALSE),IF(Q$81="LFO Diesel",VLOOKUP($D127,'Inflated Bid Prices After Tax'!$AV$352:$BC$452,8,FALSE),0)))))))</f>
        <v>0</v>
      </c>
      <c r="S127" s="607">
        <f>IF($D127=0,0,IF(Q$81="Hydro",HLOOKUP(Q$81,'Inflated Bid Prices After Tax'!$B$455:$I$463,8,FALSE),IF(Q$81="Solar",HLOOKUP(Q$81,'Inflated Bid Prices After Tax'!$B$455:$I$463,8,FALSE),IF(Q$81="Biomass",HLOOKUP(Q$81,'Inflated Bid Prices After Tax'!$B$455:$I$463,8,FALSE),IF(Q$81="Biodiesel",HLOOKUP(Q$81,'Inflated Bid Prices After Tax'!$B$455:$I$463,8,FALSE),IF(Q$81="LNG",HLOOKUP(Q$81,'Inflated Bid Prices After Tax'!$B$455:$I$463,8,FALSE),IF(Q$81="Bunker",HLOOKUP(Q$81,'Inflated Bid Prices After Tax'!$B$455:$I$463,8,FALSE),IF(Q$81="LFO Diesel",HLOOKUP(Q$81,'Inflated Bid Prices After Tax'!$B$455:$I$463,8,FALSE),0))))))))</f>
        <v>0</v>
      </c>
      <c r="T127" s="607">
        <f>IF($D127=0,0,IF(Q$81="Hydro",HLOOKUP(Q$81,'Inflated Bid Prices After Tax'!$B$465:$I$471,6,FALSE),IF(Q$81="Solar",HLOOKUP(Q$81,'Inflated Bid Prices After Tax'!$B$465:$I$471,6,FALSE),IF(Q$81="Biomass",HLOOKUP(Q$81,'Inflated Bid Prices After Tax'!$B$465:$I$471,6,FALSE),IF(Q$81="Biodiesel",HLOOKUP(Q$81,'Inflated Bid Prices After Tax'!$B$465:$I$471,6,FALSE),IF(Q$81="LNG",HLOOKUP(Q$81,'Inflated Bid Prices After Tax'!$B$465:$I$471,6,FALSE),IF(Q$81="Bunker",HLOOKUP(Q$81,'Inflated Bid Prices After Tax'!$B$465:$I$471,6,FALSE),IF(Q$81="LFO Diesel",HLOOKUP(Q$81,'Inflated Bid Prices After Tax'!$B$465:$I$471,6,FALSE),0))))))))</f>
        <v>0</v>
      </c>
      <c r="U127" s="608">
        <f t="shared" ref="U127:U138" si="74">SUM(Q127:T127)</f>
        <v>0</v>
      </c>
      <c r="V127" s="139"/>
      <c r="W127" s="566">
        <f>IF(W$81="Hydro",VLOOKUP($E127,'Inflated Bid Prices After Tax'!$AV$247:$BC$347,2,FALSE),IF(W$81="Solar",VLOOKUP($E127,'Inflated Bid Prices After Tax'!$AV$247:$BC$347,3,FALSE),IF(W$81="Biomass",VLOOKUP($E127,'Inflated Bid Prices After Tax'!$AV$247:$BC$347,4,FALSE),IF(W$81="Biodiesel",VLOOKUP($E127,'Inflated Bid Prices After Tax'!$AV$247:$BC$347,5,FALSE),IF(W$81="LNG",VLOOKUP($E127,'Inflated Bid Prices After Tax'!$AV$247:$BC$347,6,FALSE),IF(W$81="Bunker",VLOOKUP($E127,'Inflated Bid Prices After Tax'!$AV$247:$BC$347,7,FALSE),IF(W$81="LFO Diesel",VLOOKUP($E127,'Inflated Bid Prices After Tax'!$AV$247:$BC$347,8,FALSE),0)))))))</f>
        <v>0</v>
      </c>
      <c r="X127" s="567">
        <f>IF(W$81="Hydro",VLOOKUP($E127,'Inflated Bid Prices After Tax'!$AV$352:$BC$452,2,FALSE),IF(W$81="Solar",VLOOKUP($E127,'Inflated Bid Prices After Tax'!$AV$352:$BC$452,3,FALSE),IF(W$81="Biomass",VLOOKUP($E127,'Inflated Bid Prices After Tax'!$AV$352:$BC$452,4,FALSE),IF(W$81="Biodiesel",VLOOKUP($E127,'Inflated Bid Prices After Tax'!$AV$352:$BC$452,5,FALSE),IF(W$81="LNG",VLOOKUP($E127,'Inflated Bid Prices After Tax'!$AV$352:$BC$452,6,FALSE),IF(W$81="Bunker",VLOOKUP($E127,'Inflated Bid Prices After Tax'!$AV$352:$BC$452,7,FALSE),IF(W$81="LFO Diesel",VLOOKUP($E127,'Inflated Bid Prices After Tax'!$AV$352:$BC$452,8,FALSE),0)))))))</f>
        <v>0</v>
      </c>
      <c r="Y127" s="567">
        <f>IF($E127=0,0,IF(W$81="Hydro",HLOOKUP(W$81,'Inflated Bid Prices After Tax'!$B$455:$I$463,8,FALSE),IF(W$81="Solar",HLOOKUP(W$81,'Inflated Bid Prices After Tax'!$B$455:$I$463,8,FALSE),IF(W$81="Biomass",HLOOKUP(W$81,'Inflated Bid Prices After Tax'!$B$455:$I$463,8,FALSE),IF(W$81="Biodiesel",HLOOKUP(W$81,'Inflated Bid Prices After Tax'!$B$455:$I$463,8,FALSE),IF(W$81="LNG",HLOOKUP(W$81,'Inflated Bid Prices After Tax'!$B$455:$I$463,8,FALSE),IF(W$81="Bunker",HLOOKUP(W$81,'Inflated Bid Prices After Tax'!$B$455:$I$463,8,FALSE),IF(W$81="LFO Diesel",HLOOKUP(W$81,'Inflated Bid Prices After Tax'!$B$455:$I$463,8,FALSE),0))))))))</f>
        <v>0</v>
      </c>
      <c r="Z127" s="567">
        <f>IF($E127=0,0,IF(W$81="Hydro",HLOOKUP(W$81,'Inflated Bid Prices After Tax'!$B$465:$I$471,6,FALSE),IF(W$81="Solar",HLOOKUP(W$81,'Inflated Bid Prices After Tax'!$B$465:$I$471,6,FALSE),IF(W$81="Biomass",HLOOKUP(W$81,'Inflated Bid Prices After Tax'!$B$465:$I$471,6,FALSE),IF(W$81="Biodiesel",HLOOKUP(W$81,'Inflated Bid Prices After Tax'!$B$465:$I$471,6,FALSE),IF(W$81="LNG",HLOOKUP(W$81,'Inflated Bid Prices After Tax'!$B$465:$I$471,6,FALSE),IF(W$81="Bunker",HLOOKUP(W$81,'Inflated Bid Prices After Tax'!$B$465:$I$471,6,FALSE),IF(W$81="LFO Diesel",HLOOKUP(W$81,'Inflated Bid Prices After Tax'!$B$465:$I$471,6,FALSE),0))))))))</f>
        <v>0</v>
      </c>
      <c r="AA127" s="568">
        <f t="shared" ref="AA127:AA138" si="75">SUM(W127:Z127)</f>
        <v>0</v>
      </c>
      <c r="AB127" s="139"/>
      <c r="AC127" s="642">
        <f>IF(AC$81="Hydro",VLOOKUP($F127,'Inflated Bid Prices After Tax'!$AV$247:$BC$347,2,FALSE),IF(AC$81="Solar",VLOOKUP($F127,'Inflated Bid Prices After Tax'!$AV$247:$BC$347,3,FALSE),IF(AC$81="Biomass",VLOOKUP($F127,'Inflated Bid Prices After Tax'!$AV$247:$BC$347,4,FALSE),IF(AC$81="Biodiesel",VLOOKUP($F127,'Inflated Bid Prices After Tax'!$AV$247:$BC$347,5,FALSE),IF(AC$81="LNG",VLOOKUP($F127,'Inflated Bid Prices After Tax'!$AV$247:$BC$347,6,FALSE),IF(AC$81="Bunker",VLOOKUP($F127,'Inflated Bid Prices After Tax'!$AV$247:$BC$347,7,FALSE),IF(AC$81="LFO Diesel",VLOOKUP($F127,'Inflated Bid Prices After Tax'!$AV$247:$BC$347,8,FALSE),0)))))))</f>
        <v>0</v>
      </c>
      <c r="AD127" s="643">
        <f>IF(AC$81="Hydro",VLOOKUP($F127,'Inflated Bid Prices After Tax'!$AV$352:$BC$452,2,FALSE),IF(AC$81="Solar",VLOOKUP($F127,'Inflated Bid Prices After Tax'!$AV$352:$BC$452,3,FALSE),IF(AC$81="Biomass",VLOOKUP($F127,'Inflated Bid Prices After Tax'!$AV$352:$BC$452,4,FALSE),IF(AC$81="Biodiesel",VLOOKUP($F127,'Inflated Bid Prices After Tax'!$AV$352:$BC$452,5,FALSE),IF(AC$81="LNG",VLOOKUP($F127,'Inflated Bid Prices After Tax'!$AV$352:$BC$452,6,FALSE),IF(AC$81="Bunker",VLOOKUP($F127,'Inflated Bid Prices After Tax'!$AV$352:$BC$452,7,FALSE),IF(AC$81="LFO Diesel",VLOOKUP($F127,'Inflated Bid Prices After Tax'!$AV$352:$BC$452,8,FALSE),0)))))))</f>
        <v>0</v>
      </c>
      <c r="AE127" s="643">
        <f>IF($F127=0,0,IF(AC$81="Hydro",HLOOKUP(AC$81,'Inflated Bid Prices After Tax'!$B$455:$I$463,8,FALSE),IF(AC$81="Solar",HLOOKUP(AC$81,'Inflated Bid Prices After Tax'!$B$455:$I$463,8,FALSE),IF(AC$81="Biomass",HLOOKUP(AC$81,'Inflated Bid Prices After Tax'!$B$455:$I$463,8,FALSE),IF(AC$81="Biodiesel",HLOOKUP(AC$81,'Inflated Bid Prices After Tax'!$B$455:$I$463,8,FALSE),IF(AC$81="LNG",HLOOKUP(AC$81,'Inflated Bid Prices After Tax'!$B$455:$I$463,8,FALSE),IF(AC$81="Bunker",HLOOKUP(AC$81,'Inflated Bid Prices After Tax'!$B$455:$I$463,8,FALSE),IF(AC$81="LFO Diesel",HLOOKUP(AC$81,'Inflated Bid Prices After Tax'!$B$455:$I$463,8,FALSE),0))))))))</f>
        <v>0</v>
      </c>
      <c r="AF127" s="643">
        <f>IF($F127=0,0,IF(AC$81="Hydro",HLOOKUP(AC$81,'Inflated Bid Prices After Tax'!$B$465:$I$471,6,FALSE),IF(AC$81="Solar",HLOOKUP(AC$81,'Inflated Bid Prices After Tax'!$B$465:$I$471,6,FALSE),IF(AC$81="Biomass",HLOOKUP(AC$81,'Inflated Bid Prices After Tax'!$B$465:$I$471,6,FALSE),IF(AC$81="Biodiesel",HLOOKUP(AC$81,'Inflated Bid Prices After Tax'!$B$465:$I$471,6,FALSE),IF(AC$81="LNG",HLOOKUP(AC$81,'Inflated Bid Prices After Tax'!$B$465:$I$471,6,FALSE),IF(AC$81="Bunker",HLOOKUP(AC$81,'Inflated Bid Prices After Tax'!$B$465:$I$471,6,FALSE),IF(AC$81="LFO Diesel",HLOOKUP(AC$81,'Inflated Bid Prices After Tax'!$B$465:$I$471,6,FALSE),0))))))))</f>
        <v>0</v>
      </c>
      <c r="AG127" s="644">
        <f t="shared" ref="AG127:AG138" si="76">SUM(AC127:AF127)</f>
        <v>0</v>
      </c>
      <c r="AH127" s="139"/>
      <c r="AI127" s="590">
        <f>IF(AI$81="Hydro",VLOOKUP($G127,'Inflated Bid Prices After Tax'!$AV$247:$BC$347,2,FALSE),IF(AI$81="Solar",VLOOKUP($G127,'Inflated Bid Prices After Tax'!$AV$247:$BC$347,3,FALSE),IF(AI$81="Biomass",VLOOKUP($G127,'Inflated Bid Prices After Tax'!$AV$247:$BC$347,4,FALSE),IF(AI$81="Biodiesel",VLOOKUP($G127,'Inflated Bid Prices After Tax'!$AV$247:$BC$347,5,FALSE),IF(AI$81="LNG",VLOOKUP($G127,'Inflated Bid Prices After Tax'!$AV$247:$BC$347,6,FALSE),IF(AI$81="Bunker",VLOOKUP($G127,'Inflated Bid Prices After Tax'!$AV$247:$BC$347,7,FALSE),IF(AI$81="LFO Diesel",VLOOKUP($G127,'Inflated Bid Prices After Tax'!$AV$247:$BC$347,8,FALSE),0)))))))</f>
        <v>0</v>
      </c>
      <c r="AJ127" s="591">
        <f>IF(AI$81="Hydro",VLOOKUP($G127,'Inflated Bid Prices After Tax'!$AV$352:$BC$452,2,FALSE),IF(AI$81="Solar",VLOOKUP($G127,'Inflated Bid Prices After Tax'!$AV$352:$BC$452,3,FALSE),IF(AI$81="Biomass",VLOOKUP($G127,'Inflated Bid Prices After Tax'!$AV$352:$BC$452,4,FALSE),IF(AI$81="Biodiesel",VLOOKUP($G127,'Inflated Bid Prices After Tax'!$AV$352:$BC$452,5,FALSE),IF(AI$81="LNG",VLOOKUP($G127,'Inflated Bid Prices After Tax'!$AV$352:$BC$452,6,FALSE),IF(AI$81="Bunker",VLOOKUP($G127,'Inflated Bid Prices After Tax'!$AV$352:$BC$452,7,FALSE),IF(AI$81="LFO Diesel",VLOOKUP($G127,'Inflated Bid Prices After Tax'!$AV$352:$BC$452,8,FALSE),0)))))))</f>
        <v>0</v>
      </c>
      <c r="AK127" s="591">
        <f>IF($G127=0,0,IF(AI$81="Hydro",HLOOKUP(AI$81,'Inflated Bid Prices After Tax'!$B$455:$I$463,8,FALSE),IF(AI$81="Solar",HLOOKUP(AI$81,'Inflated Bid Prices After Tax'!$B$455:$I$463,8,FALSE),IF(AI$81="Biomass",HLOOKUP(AI$81,'Inflated Bid Prices After Tax'!$B$455:$I$463,8,FALSE),IF(AI$81="Biodiesel",HLOOKUP(AI$81,'Inflated Bid Prices After Tax'!$B$455:$I$463,8,FALSE),IF(AI$81="LNG",HLOOKUP(AI$81,'Inflated Bid Prices After Tax'!$B$455:$I$463,8,FALSE),IF(AI$81="Bunker",HLOOKUP(AI$81,'Inflated Bid Prices After Tax'!$B$455:$I$463,8,FALSE),IF(AI$81="LFO Diesel",HLOOKUP(AI$81,'Inflated Bid Prices After Tax'!$B$455:$I$463,8,FALSE),0))))))))</f>
        <v>0</v>
      </c>
      <c r="AL127" s="591">
        <f>IF($G127=0,0,IF(AI$81="Hydro",HLOOKUP(AI$81,'Inflated Bid Prices After Tax'!$B$465:$I$471,6,FALSE),IF(AI$81="Solar",HLOOKUP(AI$81,'Inflated Bid Prices After Tax'!$B$465:$I$471,6,FALSE),IF(AI$81="Biomass",HLOOKUP(AI$81,'Inflated Bid Prices After Tax'!$B$465:$I$471,6,FALSE),IF(AI$81="Biodiesel",HLOOKUP(AI$81,'Inflated Bid Prices After Tax'!$B$465:$I$471,6,FALSE),IF(AI$81="LNG",HLOOKUP(AI$81,'Inflated Bid Prices After Tax'!$B$465:$I$471,6,FALSE),IF(AI$81="Bunker",HLOOKUP(AI$81,'Inflated Bid Prices After Tax'!$B$465:$I$471,6,FALSE),IF(AI$81="LFO Diesel",HLOOKUP(AI$81,'Inflated Bid Prices After Tax'!$B$465:$I$471,6,FALSE),0))))))))</f>
        <v>0</v>
      </c>
      <c r="AM127" s="592">
        <f t="shared" ref="AM127:AM138" si="77">SUM(AI127:AL127)</f>
        <v>0</v>
      </c>
      <c r="AN127" s="139"/>
      <c r="AO127" s="598">
        <f>IF(AO$81="Hydro",VLOOKUP($H127,'Inflated Bid Prices After Tax'!$AV$247:$BC$347,2,FALSE),IF(AO$81="Solar",VLOOKUP($H127,'Inflated Bid Prices After Tax'!$AV$247:$BC$347,3,FALSE),IF(AO$81="Biomass",VLOOKUP($H127,'Inflated Bid Prices After Tax'!$AV$247:$BC$347,4,FALSE),IF(AO$81="Biodiesel",VLOOKUP($H127,'Inflated Bid Prices After Tax'!$AV$247:$BC$347,5,FALSE),IF(AO$81="LNG",VLOOKUP($H127,'Inflated Bid Prices After Tax'!$AV$247:$BC$347,6,FALSE),IF(AO$81="Bunker",VLOOKUP($H127,'Inflated Bid Prices After Tax'!$AV$247:$BC$347,7,FALSE),IF(AO$81="LFO Diesel",VLOOKUP($H127,'Inflated Bid Prices After Tax'!$AV$247:$BC$347,8,FALSE),0)))))))</f>
        <v>0</v>
      </c>
      <c r="AP127" s="309">
        <f>IF(AO$81="Hydro",VLOOKUP($H127,'Inflated Bid Prices After Tax'!$AV$352:$BC$452,2,FALSE),IF(AO$81="Solar",VLOOKUP($H127,'Inflated Bid Prices After Tax'!$AV$352:$BC$452,3,FALSE),IF(AO$81="Biomass",VLOOKUP($H127,'Inflated Bid Prices After Tax'!$AV$352:$BC$452,4,FALSE),IF(AO$81="Biodiesel",VLOOKUP($H127,'Inflated Bid Prices After Tax'!$AV$352:$BC$452,5,FALSE),IF(AO$81="LNG",VLOOKUP($H127,'Inflated Bid Prices After Tax'!$AV$352:$BC$452,6,FALSE),IF(AO$81="Bunker",VLOOKUP($H127,'Inflated Bid Prices After Tax'!$AV$352:$BC$452,7,FALSE),IF(AO$81="LFO Diesel",VLOOKUP($H127,'Inflated Bid Prices After Tax'!$AV$352:$BC$452,8,FALSE),0)))))))</f>
        <v>0</v>
      </c>
      <c r="AQ127" s="309">
        <f>IF($H127=0,0,IF(AO$81="Hydro",HLOOKUP(AO$81,'Inflated Bid Prices After Tax'!$B$455:$I$463,8,FALSE),IF(AO$81="Solar",HLOOKUP(AO$81,'Inflated Bid Prices After Tax'!$B$455:$I$463,8,FALSE),IF(AO$81="Biomass",HLOOKUP(AO$81,'Inflated Bid Prices After Tax'!$B$455:$I$463,8,FALSE),IF(AO$81="Biodiesel",HLOOKUP(AO$81,'Inflated Bid Prices After Tax'!$B$455:$I$463,8,FALSE),IF(AO$81="LNG",HLOOKUP(AO$81,'Inflated Bid Prices After Tax'!$B$455:$I$463,8,FALSE),IF(AO$81="Bunker",HLOOKUP(AO$81,'Inflated Bid Prices After Tax'!$B$455:$I$463,8,FALSE),IF(AO$81="LFO Diesel",HLOOKUP(AO$81,'Inflated Bid Prices After Tax'!$B$455:$I$463,8,FALSE),0))))))))</f>
        <v>0</v>
      </c>
      <c r="AR127" s="309">
        <f>IF($H127=0,0,IF(AO$81="Hydro",HLOOKUP(AO$81,'Inflated Bid Prices After Tax'!$B$465:$I$471,6,FALSE),IF(AO$81="Solar",HLOOKUP(AO$81,'Inflated Bid Prices After Tax'!$B$465:$I$471,6,FALSE),IF(AO$81="Biomass",HLOOKUP(AO$81,'Inflated Bid Prices After Tax'!$B$465:$I$471,6,FALSE),IF(AO$81="Biodiesel",HLOOKUP(AO$81,'Inflated Bid Prices After Tax'!$B$465:$I$471,6,FALSE),IF(AO$81="LNG",HLOOKUP(AO$81,'Inflated Bid Prices After Tax'!$B$465:$I$471,6,FALSE),IF(AO$81="Bunker",HLOOKUP(AO$81,'Inflated Bid Prices After Tax'!$B$465:$I$471,6,FALSE),IF(AO$81="LFO Diesel",HLOOKUP(AO$81,'Inflated Bid Prices After Tax'!$B$465:$I$471,6,FALSE),0))))))))</f>
        <v>0</v>
      </c>
      <c r="AS127" s="298">
        <f t="shared" ref="AS127:AS138" si="78">SUM(AO127:AR127)</f>
        <v>0</v>
      </c>
      <c r="AT127" s="139"/>
      <c r="AU127" s="606">
        <f>IF(AU$81="Hydro",VLOOKUP($I127,'Inflated Bid Prices After Tax'!$AV$247:$BC$347,2,FALSE),IF(AU$81="Solar",VLOOKUP($I127,'Inflated Bid Prices After Tax'!$AV$247:$BC$347,3,FALSE),IF(AU$81="Biomass",VLOOKUP($I127,'Inflated Bid Prices After Tax'!$AV$247:$BC$347,4,FALSE),IF(AU$81="Biodiesel",VLOOKUP($I127,'Inflated Bid Prices After Tax'!$AV$247:$BC$347,5,FALSE),IF(AU$81="LNG",VLOOKUP($I127,'Inflated Bid Prices After Tax'!$AV$247:$BC$347,6,FALSE),IF(AU$81="Bunker",VLOOKUP($I127,'Inflated Bid Prices After Tax'!$AV$247:$BC$347,7,FALSE),IF(AU$81="LFO Diesel",VLOOKUP($I127,'Inflated Bid Prices After Tax'!$AV$247:$BC$347,8,FALSE),0)))))))</f>
        <v>0</v>
      </c>
      <c r="AV127" s="607">
        <f>IF(AU$81="Hydro",VLOOKUP($I127,'Inflated Bid Prices After Tax'!$AV$352:$BC$452,2,FALSE),IF(AU$81="Solar",VLOOKUP($I127,'Inflated Bid Prices After Tax'!$AV$352:$BC$452,3,FALSE),IF(AU$81="Biomass",VLOOKUP($I127,'Inflated Bid Prices After Tax'!$AV$352:$BC$452,4,FALSE),IF(AU$81="Biodiesel",VLOOKUP($I127,'Inflated Bid Prices After Tax'!$AV$352:$BC$452,5,FALSE),IF(AU$81="LNG",VLOOKUP($I127,'Inflated Bid Prices After Tax'!$AV$352:$BC$452,6,FALSE),IF(AU$81="Bunker",VLOOKUP($I127,'Inflated Bid Prices After Tax'!$AV$352:$BC$452,7,FALSE),IF(AU$81="LFO Diesel",VLOOKUP($I127,'Inflated Bid Prices After Tax'!$AV$352:$BC$452,8,FALSE),0)))))))</f>
        <v>0</v>
      </c>
      <c r="AW127" s="607">
        <f>IF($I127=0,0,IF(AU$81="Hydro",HLOOKUP(AU$81,'Inflated Bid Prices After Tax'!$B$455:$I$463,8,FALSE),IF(AU$81="Solar",HLOOKUP(AU$81,'Inflated Bid Prices After Tax'!$B$455:$I$463,8,FALSE),IF(AU$81="Biomass",HLOOKUP(AU$81,'Inflated Bid Prices After Tax'!$B$455:$I$463,8,FALSE),IF(AU$81="Biodiesel",HLOOKUP(AU$81,'Inflated Bid Prices After Tax'!$B$455:$I$463,8,FALSE),IF(AU$81="LNG",HLOOKUP(AU$81,'Inflated Bid Prices After Tax'!$B$455:$I$463,8,FALSE),IF(AU$81="Bunker",HLOOKUP(AU$81,'Inflated Bid Prices After Tax'!$B$455:$I$463,8,FALSE),IF(AU$81="LFO Diesel",HLOOKUP(AU$81,'Inflated Bid Prices After Tax'!$B$455:$I$463,8,FALSE),0))))))))</f>
        <v>0</v>
      </c>
      <c r="AX127" s="607">
        <f>IF($I127=0,0,IF(AU$81="Hydro",HLOOKUP(AU$81,'Inflated Bid Prices After Tax'!$B$465:$I$471,6,FALSE),IF(AU$81="Solar",HLOOKUP(AU$81,'Inflated Bid Prices After Tax'!$B$465:$I$471,6,FALSE),IF(AU$81="Biomass",HLOOKUP(AU$81,'Inflated Bid Prices After Tax'!$B$465:$I$471,6,FALSE),IF(AU$81="Biodiesel",HLOOKUP(AU$81,'Inflated Bid Prices After Tax'!$B$465:$I$471,6,FALSE),IF(AU$81="LNG",HLOOKUP(AU$81,'Inflated Bid Prices After Tax'!$B$465:$I$471,6,FALSE),IF(AU$81="Bunker",HLOOKUP(AU$81,'Inflated Bid Prices After Tax'!$B$465:$I$471,6,FALSE),IF(AU$81="LFO Diesel",HLOOKUP(AU$81,'Inflated Bid Prices After Tax'!$B$465:$I$471,6,FALSE),0))))))))</f>
        <v>0</v>
      </c>
      <c r="AY127" s="608">
        <f t="shared" ref="AY127:AY138" si="79">SUM(AU127:AX127)</f>
        <v>0</v>
      </c>
      <c r="AZ127" s="139"/>
      <c r="BA127" s="106"/>
      <c r="BB127" s="648" t="s">
        <v>38</v>
      </c>
      <c r="BC127" s="659">
        <f>IF(C127=0,O127,O127*'Available Energy and Dispatch'!N155*1000)</f>
        <v>0</v>
      </c>
      <c r="BD127" s="659">
        <f>IF(D127=0,U127,U127*'Available Energy and Dispatch'!O155*1000)</f>
        <v>0</v>
      </c>
      <c r="BE127" s="659">
        <f>IF(E127=0,AA127,AA127*'Available Energy and Dispatch'!P155*1000)</f>
        <v>0</v>
      </c>
      <c r="BF127" s="659">
        <f>IF(F127=0,AG127,AG127*'Available Energy and Dispatch'!Q155*1000)</f>
        <v>0</v>
      </c>
      <c r="BG127" s="659">
        <f>IF(G127=0,AM127,AM127*'Available Energy and Dispatch'!R155*1000)</f>
        <v>0</v>
      </c>
      <c r="BH127" s="659">
        <f>IF(H127=0,AS127,AS127*'Available Energy and Dispatch'!S155*1000)</f>
        <v>0</v>
      </c>
      <c r="BI127" s="659">
        <f>IF(I127=0,AY127,AY127*'Available Energy and Dispatch'!T155*1000)</f>
        <v>0</v>
      </c>
      <c r="BJ127" s="665">
        <f t="shared" ref="BJ127:BJ138" si="80">SUM(BC127:BI127)</f>
        <v>0</v>
      </c>
      <c r="BK127" s="655"/>
    </row>
    <row r="128" spans="2:63" x14ac:dyDescent="0.25">
      <c r="B128" s="530" t="s">
        <v>39</v>
      </c>
      <c r="C128" s="523">
        <f>ROUND(IFERROR(('Available Energy and Dispatch'!N156/((IF(C$82="Solar",(SUMIFS('Dependable Capacity'!$F$64:$F$69,'Dependable Capacity'!$C$64:$C$69,$B$126)*'Available Energy and Dispatch'!$C156),HLOOKUP(C$82,'Dependable Capacity'!$I$58:$P$64,6,FALSE)*'Available Energy and Dispatch'!$C156))))/C$83,0),2)</f>
        <v>0</v>
      </c>
      <c r="D128" s="523">
        <f>ROUND(IFERROR(('Available Energy and Dispatch'!O156/((IF(D$82="Solar",(SUMIFS('Dependable Capacity'!$F$64:$F$69,'Dependable Capacity'!$C$64:$C$69,$B$126)*'Available Energy and Dispatch'!$C156),HLOOKUP(D$82,'Dependable Capacity'!$I$58:$P$64,6,FALSE)*'Available Energy and Dispatch'!$C156))))/D$83,0),2)</f>
        <v>0</v>
      </c>
      <c r="E128" s="523">
        <f>ROUND(IFERROR(('Available Energy and Dispatch'!P156/((IF(E$82="Solar",(SUMIFS('Dependable Capacity'!$F$64:$F$69,'Dependable Capacity'!$C$64:$C$69,$B$126)*'Available Energy and Dispatch'!$C156),HLOOKUP(E$82,'Dependable Capacity'!$I$58:$P$64,6,FALSE)*'Available Energy and Dispatch'!$C156))))/E$83,0),2)</f>
        <v>0</v>
      </c>
      <c r="F128" s="523">
        <f>ROUND(IFERROR(('Available Energy and Dispatch'!Q156/((IF(F$82="Solar",(SUMIFS('Dependable Capacity'!$F$64:$F$69,'Dependable Capacity'!$C$64:$C$69,$B$126)*'Available Energy and Dispatch'!$C156),HLOOKUP(F$82,'Dependable Capacity'!$I$58:$P$64,6,FALSE)*'Available Energy and Dispatch'!$C156))))/F$83,0),2)</f>
        <v>0</v>
      </c>
      <c r="G128" s="523">
        <f>ROUND(IFERROR(('Available Energy and Dispatch'!R156/((IF(G$82="Solar",(SUMIFS('Dependable Capacity'!$F$64:$F$69,'Dependable Capacity'!$C$64:$C$69,$B$126)*'Available Energy and Dispatch'!$C156),HLOOKUP(G$82,'Dependable Capacity'!$I$58:$P$64,6,FALSE)*'Available Energy and Dispatch'!$C156))))/G$83,0),2)</f>
        <v>0</v>
      </c>
      <c r="H128" s="523">
        <f>ROUND(IFERROR(('Available Energy and Dispatch'!S156/((IF(H$82="Solar",(SUMIFS('Dependable Capacity'!$F$64:$F$69,'Dependable Capacity'!$C$64:$C$69,$B$126)*'Available Energy and Dispatch'!$C156),HLOOKUP(H$82,'Dependable Capacity'!$I$58:$P$64,6,FALSE)*'Available Energy and Dispatch'!$C156))))/H$83,0),2)</f>
        <v>0</v>
      </c>
      <c r="I128" s="524">
        <f>ROUND(IFERROR(('Available Energy and Dispatch'!T156/((IF(I$82="Solar",(SUMIFS('Dependable Capacity'!$F$64:$F$69,'Dependable Capacity'!$C$64:$C$69,$B$126)*'Available Energy and Dispatch'!$C156),HLOOKUP(I$82,'Dependable Capacity'!$I$58:$P$64,6,FALSE)*'Available Energy and Dispatch'!$C156))))/I$83,0),2)</f>
        <v>0</v>
      </c>
      <c r="J128" s="106"/>
      <c r="K128" s="542">
        <f>IF(K$81="Hydro",VLOOKUP($C128,'Inflated Bid Prices After Tax'!$AV$247:$BC$347,2,FALSE),IF(K$81="Solar",VLOOKUP($C128,'Inflated Bid Prices After Tax'!$AV$247:$BC$347,3,FALSE),IF(K$81="Biomass",VLOOKUP($C128,'Inflated Bid Prices After Tax'!$AV$247:$BC$347,4,FALSE),IF(K$81="Biodiesel",VLOOKUP($C128,'Inflated Bid Prices After Tax'!$AV$247:$BC$347,5,FALSE),IF(K$81="LNG",VLOOKUP($C128,'Inflated Bid Prices After Tax'!$AV$247:$BC$347,6,FALSE),IF(K$81="Bunker",VLOOKUP($C128,'Inflated Bid Prices After Tax'!$AV$247:$BC$347,7,FALSE),IF(K$81="LFO Diesel",VLOOKUP($C128,'Inflated Bid Prices After Tax'!$AV$247:$BC$347,8,FALSE),0)))))))</f>
        <v>0</v>
      </c>
      <c r="L128" s="543">
        <f>IF(K$81="Hydro",VLOOKUP($C128,'Inflated Bid Prices After Tax'!$AV$352:$BC$452,2,FALSE),IF(K$81="Solar",VLOOKUP($C128,'Inflated Bid Prices After Tax'!$AV$352:$BC$452,3,FALSE),IF(K$81="Biomass",VLOOKUP($C128,'Inflated Bid Prices After Tax'!$AV$352:$BC$452,4,FALSE),IF(K$81="Biodiesel",VLOOKUP($C128,'Inflated Bid Prices After Tax'!$AV$352:$BC$452,5,FALSE),IF(K$81="LNG",VLOOKUP($C128,'Inflated Bid Prices After Tax'!$AV$352:$BC$452,6,FALSE),IF(K$81="Bunker",VLOOKUP($C128,'Inflated Bid Prices After Tax'!$AV$352:$BC$452,7,FALSE),IF(K$81="LFO Diesel",VLOOKUP($C128,'Inflated Bid Prices After Tax'!$AV$352:$BC$452,8,FALSE),0)))))))</f>
        <v>0</v>
      </c>
      <c r="M128" s="543">
        <f>IF($C128=0,0,IF(K$81="Hydro",HLOOKUP(K$81,'Inflated Bid Prices After Tax'!$B$455:$I$463,8,FALSE),IF(K$81="Solar",HLOOKUP(K$81,'Inflated Bid Prices After Tax'!$B$455:$I$463,8,FALSE),IF(K$81="Biomass",HLOOKUP(K$81,'Inflated Bid Prices After Tax'!$B$455:$I$463,8,FALSE),IF(K$81="Biodiesel",HLOOKUP(K$81,'Inflated Bid Prices After Tax'!$B$455:$I$463,8,FALSE),IF(K$81="LNG",HLOOKUP(K$81,'Inflated Bid Prices After Tax'!$B$455:$I$463,8,FALSE),IF(K$81="Bunker",HLOOKUP(K$81,'Inflated Bid Prices After Tax'!$B$455:$I$463,8,FALSE),IF(K$81="LFO Diesel",HLOOKUP(K$81,'Inflated Bid Prices After Tax'!$B$455:$I$463,8,FALSE),0))))))))</f>
        <v>0</v>
      </c>
      <c r="N128" s="543">
        <f>IF($C128=0,0,IF(K$81="Hydro",HLOOKUP(K$81,'Inflated Bid Prices After Tax'!$B$465:$I$471,6,FALSE),IF(K$81="Solar",HLOOKUP(K$81,'Inflated Bid Prices After Tax'!$B$465:$I$471,6,FALSE),IF(K$81="Biomass",HLOOKUP(K$81,'Inflated Bid Prices After Tax'!$B$465:$I$471,6,FALSE),IF(K$81="Biodiesel",HLOOKUP(K$81,'Inflated Bid Prices After Tax'!$B$465:$I$471,6,FALSE),IF(K$81="LNG",HLOOKUP(K$81,'Inflated Bid Prices After Tax'!$B$465:$I$471,6,FALSE),IF(K$81="Bunker",HLOOKUP(K$81,'Inflated Bid Prices After Tax'!$B$465:$I$471,6,FALSE),IF(K$81="LFO Diesel",HLOOKUP(K$81,'Inflated Bid Prices After Tax'!$B$465:$I$471,6,FALSE),0))))))))</f>
        <v>0</v>
      </c>
      <c r="O128" s="544">
        <f t="shared" si="73"/>
        <v>0</v>
      </c>
      <c r="P128" s="139"/>
      <c r="Q128" s="606">
        <f>IF(Q$81="Hydro",VLOOKUP($D128,'Inflated Bid Prices After Tax'!$AV$247:$BC$347,2,FALSE),IF(Q$81="Solar",VLOOKUP($D128,'Inflated Bid Prices After Tax'!$AV$247:$BC$347,3,FALSE),IF(Q$81="Biomass",VLOOKUP($D128,'Inflated Bid Prices After Tax'!$AV$247:$BC$347,4,FALSE),IF(Q$81="Biodiesel",VLOOKUP($D128,'Inflated Bid Prices After Tax'!$AV$247:$BC$347,5,FALSE),IF(Q$81="LNG",VLOOKUP($D128,'Inflated Bid Prices After Tax'!$AV$247:$BC$347,6,FALSE),IF(Q$81="Bunker",VLOOKUP($D128,'Inflated Bid Prices After Tax'!$AV$247:$BC$347,7,FALSE),IF(Q$81="LFO Diesel",VLOOKUP($D128,'Inflated Bid Prices After Tax'!$AV$247:$BC$347,8,FALSE),0)))))))</f>
        <v>0</v>
      </c>
      <c r="R128" s="607">
        <f>IF(Q$81="Hydro",VLOOKUP($D128,'Inflated Bid Prices After Tax'!$AV$352:$BC$452,2,FALSE),IF(Q$81="Solar",VLOOKUP($D128,'Inflated Bid Prices After Tax'!$AV$352:$BC$452,3,FALSE),IF(Q$81="Biomass",VLOOKUP($D128,'Inflated Bid Prices After Tax'!$AV$352:$BC$452,4,FALSE),IF(Q$81="Biodiesel",VLOOKUP($D128,'Inflated Bid Prices After Tax'!$AV$352:$BC$452,5,FALSE),IF(Q$81="LNG",VLOOKUP($D128,'Inflated Bid Prices After Tax'!$AV$352:$BC$452,6,FALSE),IF(Q$81="Bunker",VLOOKUP($D128,'Inflated Bid Prices After Tax'!$AV$352:$BC$452,7,FALSE),IF(Q$81="LFO Diesel",VLOOKUP($D128,'Inflated Bid Prices After Tax'!$AV$352:$BC$452,8,FALSE),0)))))))</f>
        <v>0</v>
      </c>
      <c r="S128" s="607">
        <f>IF($D128=0,0,IF(Q$81="Hydro",HLOOKUP(Q$81,'Inflated Bid Prices After Tax'!$B$455:$I$463,8,FALSE),IF(Q$81="Solar",HLOOKUP(Q$81,'Inflated Bid Prices After Tax'!$B$455:$I$463,8,FALSE),IF(Q$81="Biomass",HLOOKUP(Q$81,'Inflated Bid Prices After Tax'!$B$455:$I$463,8,FALSE),IF(Q$81="Biodiesel",HLOOKUP(Q$81,'Inflated Bid Prices After Tax'!$B$455:$I$463,8,FALSE),IF(Q$81="LNG",HLOOKUP(Q$81,'Inflated Bid Prices After Tax'!$B$455:$I$463,8,FALSE),IF(Q$81="Bunker",HLOOKUP(Q$81,'Inflated Bid Prices After Tax'!$B$455:$I$463,8,FALSE),IF(Q$81="LFO Diesel",HLOOKUP(Q$81,'Inflated Bid Prices After Tax'!$B$455:$I$463,8,FALSE),0))))))))</f>
        <v>0</v>
      </c>
      <c r="T128" s="607">
        <f>IF($D128=0,0,IF(Q$81="Hydro",HLOOKUP(Q$81,'Inflated Bid Prices After Tax'!$B$465:$I$471,6,FALSE),IF(Q$81="Solar",HLOOKUP(Q$81,'Inflated Bid Prices After Tax'!$B$465:$I$471,6,FALSE),IF(Q$81="Biomass",HLOOKUP(Q$81,'Inflated Bid Prices After Tax'!$B$465:$I$471,6,FALSE),IF(Q$81="Biodiesel",HLOOKUP(Q$81,'Inflated Bid Prices After Tax'!$B$465:$I$471,6,FALSE),IF(Q$81="LNG",HLOOKUP(Q$81,'Inflated Bid Prices After Tax'!$B$465:$I$471,6,FALSE),IF(Q$81="Bunker",HLOOKUP(Q$81,'Inflated Bid Prices After Tax'!$B$465:$I$471,6,FALSE),IF(Q$81="LFO Diesel",HLOOKUP(Q$81,'Inflated Bid Prices After Tax'!$B$465:$I$471,6,FALSE),0))))))))</f>
        <v>0</v>
      </c>
      <c r="U128" s="608">
        <f t="shared" si="74"/>
        <v>0</v>
      </c>
      <c r="V128" s="139"/>
      <c r="W128" s="566">
        <f>IF(W$81="Hydro",VLOOKUP($E128,'Inflated Bid Prices After Tax'!$AV$247:$BC$347,2,FALSE),IF(W$81="Solar",VLOOKUP($E128,'Inflated Bid Prices After Tax'!$AV$247:$BC$347,3,FALSE),IF(W$81="Biomass",VLOOKUP($E128,'Inflated Bid Prices After Tax'!$AV$247:$BC$347,4,FALSE),IF(W$81="Biodiesel",VLOOKUP($E128,'Inflated Bid Prices After Tax'!$AV$247:$BC$347,5,FALSE),IF(W$81="LNG",VLOOKUP($E128,'Inflated Bid Prices After Tax'!$AV$247:$BC$347,6,FALSE),IF(W$81="Bunker",VLOOKUP($E128,'Inflated Bid Prices After Tax'!$AV$247:$BC$347,7,FALSE),IF(W$81="LFO Diesel",VLOOKUP($E128,'Inflated Bid Prices After Tax'!$AV$247:$BC$347,8,FALSE),0)))))))</f>
        <v>0</v>
      </c>
      <c r="X128" s="567">
        <f>IF(W$81="Hydro",VLOOKUP($E128,'Inflated Bid Prices After Tax'!$AV$352:$BC$452,2,FALSE),IF(W$81="Solar",VLOOKUP($E128,'Inflated Bid Prices After Tax'!$AV$352:$BC$452,3,FALSE),IF(W$81="Biomass",VLOOKUP($E128,'Inflated Bid Prices After Tax'!$AV$352:$BC$452,4,FALSE),IF(W$81="Biodiesel",VLOOKUP($E128,'Inflated Bid Prices After Tax'!$AV$352:$BC$452,5,FALSE),IF(W$81="LNG",VLOOKUP($E128,'Inflated Bid Prices After Tax'!$AV$352:$BC$452,6,FALSE),IF(W$81="Bunker",VLOOKUP($E128,'Inflated Bid Prices After Tax'!$AV$352:$BC$452,7,FALSE),IF(W$81="LFO Diesel",VLOOKUP($E128,'Inflated Bid Prices After Tax'!$AV$352:$BC$452,8,FALSE),0)))))))</f>
        <v>0</v>
      </c>
      <c r="Y128" s="567">
        <f>IF($E128=0,0,IF(W$81="Hydro",HLOOKUP(W$81,'Inflated Bid Prices After Tax'!$B$455:$I$463,8,FALSE),IF(W$81="Solar",HLOOKUP(W$81,'Inflated Bid Prices After Tax'!$B$455:$I$463,8,FALSE),IF(W$81="Biomass",HLOOKUP(W$81,'Inflated Bid Prices After Tax'!$B$455:$I$463,8,FALSE),IF(W$81="Biodiesel",HLOOKUP(W$81,'Inflated Bid Prices After Tax'!$B$455:$I$463,8,FALSE),IF(W$81="LNG",HLOOKUP(W$81,'Inflated Bid Prices After Tax'!$B$455:$I$463,8,FALSE),IF(W$81="Bunker",HLOOKUP(W$81,'Inflated Bid Prices After Tax'!$B$455:$I$463,8,FALSE),IF(W$81="LFO Diesel",HLOOKUP(W$81,'Inflated Bid Prices After Tax'!$B$455:$I$463,8,FALSE),0))))))))</f>
        <v>0</v>
      </c>
      <c r="Z128" s="567">
        <f>IF($E128=0,0,IF(W$81="Hydro",HLOOKUP(W$81,'Inflated Bid Prices After Tax'!$B$465:$I$471,6,FALSE),IF(W$81="Solar",HLOOKUP(W$81,'Inflated Bid Prices After Tax'!$B$465:$I$471,6,FALSE),IF(W$81="Biomass",HLOOKUP(W$81,'Inflated Bid Prices After Tax'!$B$465:$I$471,6,FALSE),IF(W$81="Biodiesel",HLOOKUP(W$81,'Inflated Bid Prices After Tax'!$B$465:$I$471,6,FALSE),IF(W$81="LNG",HLOOKUP(W$81,'Inflated Bid Prices After Tax'!$B$465:$I$471,6,FALSE),IF(W$81="Bunker",HLOOKUP(W$81,'Inflated Bid Prices After Tax'!$B$465:$I$471,6,FALSE),IF(W$81="LFO Diesel",HLOOKUP(W$81,'Inflated Bid Prices After Tax'!$B$465:$I$471,6,FALSE),0))))))))</f>
        <v>0</v>
      </c>
      <c r="AA128" s="568">
        <f t="shared" si="75"/>
        <v>0</v>
      </c>
      <c r="AB128" s="139"/>
      <c r="AC128" s="642">
        <f>IF(AC$81="Hydro",VLOOKUP($F128,'Inflated Bid Prices After Tax'!$AV$247:$BC$347,2,FALSE),IF(AC$81="Solar",VLOOKUP($F128,'Inflated Bid Prices After Tax'!$AV$247:$BC$347,3,FALSE),IF(AC$81="Biomass",VLOOKUP($F128,'Inflated Bid Prices After Tax'!$AV$247:$BC$347,4,FALSE),IF(AC$81="Biodiesel",VLOOKUP($F128,'Inflated Bid Prices After Tax'!$AV$247:$BC$347,5,FALSE),IF(AC$81="LNG",VLOOKUP($F128,'Inflated Bid Prices After Tax'!$AV$247:$BC$347,6,FALSE),IF(AC$81="Bunker",VLOOKUP($F128,'Inflated Bid Prices After Tax'!$AV$247:$BC$347,7,FALSE),IF(AC$81="LFO Diesel",VLOOKUP($F128,'Inflated Bid Prices After Tax'!$AV$247:$BC$347,8,FALSE),0)))))))</f>
        <v>0</v>
      </c>
      <c r="AD128" s="643">
        <f>IF(AC$81="Hydro",VLOOKUP($F128,'Inflated Bid Prices After Tax'!$AV$352:$BC$452,2,FALSE),IF(AC$81="Solar",VLOOKUP($F128,'Inflated Bid Prices After Tax'!$AV$352:$BC$452,3,FALSE),IF(AC$81="Biomass",VLOOKUP($F128,'Inflated Bid Prices After Tax'!$AV$352:$BC$452,4,FALSE),IF(AC$81="Biodiesel",VLOOKUP($F128,'Inflated Bid Prices After Tax'!$AV$352:$BC$452,5,FALSE),IF(AC$81="LNG",VLOOKUP($F128,'Inflated Bid Prices After Tax'!$AV$352:$BC$452,6,FALSE),IF(AC$81="Bunker",VLOOKUP($F128,'Inflated Bid Prices After Tax'!$AV$352:$BC$452,7,FALSE),IF(AC$81="LFO Diesel",VLOOKUP($F128,'Inflated Bid Prices After Tax'!$AV$352:$BC$452,8,FALSE),0)))))))</f>
        <v>0</v>
      </c>
      <c r="AE128" s="643">
        <f>IF($F128=0,0,IF(AC$81="Hydro",HLOOKUP(AC$81,'Inflated Bid Prices After Tax'!$B$455:$I$463,8,FALSE),IF(AC$81="Solar",HLOOKUP(AC$81,'Inflated Bid Prices After Tax'!$B$455:$I$463,8,FALSE),IF(AC$81="Biomass",HLOOKUP(AC$81,'Inflated Bid Prices After Tax'!$B$455:$I$463,8,FALSE),IF(AC$81="Biodiesel",HLOOKUP(AC$81,'Inflated Bid Prices After Tax'!$B$455:$I$463,8,FALSE),IF(AC$81="LNG",HLOOKUP(AC$81,'Inflated Bid Prices After Tax'!$B$455:$I$463,8,FALSE),IF(AC$81="Bunker",HLOOKUP(AC$81,'Inflated Bid Prices After Tax'!$B$455:$I$463,8,FALSE),IF(AC$81="LFO Diesel",HLOOKUP(AC$81,'Inflated Bid Prices After Tax'!$B$455:$I$463,8,FALSE),0))))))))</f>
        <v>0</v>
      </c>
      <c r="AF128" s="643">
        <f>IF($F128=0,0,IF(AC$81="Hydro",HLOOKUP(AC$81,'Inflated Bid Prices After Tax'!$B$465:$I$471,6,FALSE),IF(AC$81="Solar",HLOOKUP(AC$81,'Inflated Bid Prices After Tax'!$B$465:$I$471,6,FALSE),IF(AC$81="Biomass",HLOOKUP(AC$81,'Inflated Bid Prices After Tax'!$B$465:$I$471,6,FALSE),IF(AC$81="Biodiesel",HLOOKUP(AC$81,'Inflated Bid Prices After Tax'!$B$465:$I$471,6,FALSE),IF(AC$81="LNG",HLOOKUP(AC$81,'Inflated Bid Prices After Tax'!$B$465:$I$471,6,FALSE),IF(AC$81="Bunker",HLOOKUP(AC$81,'Inflated Bid Prices After Tax'!$B$465:$I$471,6,FALSE),IF(AC$81="LFO Diesel",HLOOKUP(AC$81,'Inflated Bid Prices After Tax'!$B$465:$I$471,6,FALSE),0))))))))</f>
        <v>0</v>
      </c>
      <c r="AG128" s="644">
        <f t="shared" si="76"/>
        <v>0</v>
      </c>
      <c r="AH128" s="139"/>
      <c r="AI128" s="590">
        <f>IF(AI$81="Hydro",VLOOKUP($G128,'Inflated Bid Prices After Tax'!$AV$247:$BC$347,2,FALSE),IF(AI$81="Solar",VLOOKUP($G128,'Inflated Bid Prices After Tax'!$AV$247:$BC$347,3,FALSE),IF(AI$81="Biomass",VLOOKUP($G128,'Inflated Bid Prices After Tax'!$AV$247:$BC$347,4,FALSE),IF(AI$81="Biodiesel",VLOOKUP($G128,'Inflated Bid Prices After Tax'!$AV$247:$BC$347,5,FALSE),IF(AI$81="LNG",VLOOKUP($G128,'Inflated Bid Prices After Tax'!$AV$247:$BC$347,6,FALSE),IF(AI$81="Bunker",VLOOKUP($G128,'Inflated Bid Prices After Tax'!$AV$247:$BC$347,7,FALSE),IF(AI$81="LFO Diesel",VLOOKUP($G128,'Inflated Bid Prices After Tax'!$AV$247:$BC$347,8,FALSE),0)))))))</f>
        <v>0</v>
      </c>
      <c r="AJ128" s="591">
        <f>IF(AI$81="Hydro",VLOOKUP($G128,'Inflated Bid Prices After Tax'!$AV$352:$BC$452,2,FALSE),IF(AI$81="Solar",VLOOKUP($G128,'Inflated Bid Prices After Tax'!$AV$352:$BC$452,3,FALSE),IF(AI$81="Biomass",VLOOKUP($G128,'Inflated Bid Prices After Tax'!$AV$352:$BC$452,4,FALSE),IF(AI$81="Biodiesel",VLOOKUP($G128,'Inflated Bid Prices After Tax'!$AV$352:$BC$452,5,FALSE),IF(AI$81="LNG",VLOOKUP($G128,'Inflated Bid Prices After Tax'!$AV$352:$BC$452,6,FALSE),IF(AI$81="Bunker",VLOOKUP($G128,'Inflated Bid Prices After Tax'!$AV$352:$BC$452,7,FALSE),IF(AI$81="LFO Diesel",VLOOKUP($G128,'Inflated Bid Prices After Tax'!$AV$352:$BC$452,8,FALSE),0)))))))</f>
        <v>0</v>
      </c>
      <c r="AK128" s="591">
        <f>IF($G128=0,0,IF(AI$81="Hydro",HLOOKUP(AI$81,'Inflated Bid Prices After Tax'!$B$455:$I$463,8,FALSE),IF(AI$81="Solar",HLOOKUP(AI$81,'Inflated Bid Prices After Tax'!$B$455:$I$463,8,FALSE),IF(AI$81="Biomass",HLOOKUP(AI$81,'Inflated Bid Prices After Tax'!$B$455:$I$463,8,FALSE),IF(AI$81="Biodiesel",HLOOKUP(AI$81,'Inflated Bid Prices After Tax'!$B$455:$I$463,8,FALSE),IF(AI$81="LNG",HLOOKUP(AI$81,'Inflated Bid Prices After Tax'!$B$455:$I$463,8,FALSE),IF(AI$81="Bunker",HLOOKUP(AI$81,'Inflated Bid Prices After Tax'!$B$455:$I$463,8,FALSE),IF(AI$81="LFO Diesel",HLOOKUP(AI$81,'Inflated Bid Prices After Tax'!$B$455:$I$463,8,FALSE),0))))))))</f>
        <v>0</v>
      </c>
      <c r="AL128" s="591">
        <f>IF($G128=0,0,IF(AI$81="Hydro",HLOOKUP(AI$81,'Inflated Bid Prices After Tax'!$B$465:$I$471,6,FALSE),IF(AI$81="Solar",HLOOKUP(AI$81,'Inflated Bid Prices After Tax'!$B$465:$I$471,6,FALSE),IF(AI$81="Biomass",HLOOKUP(AI$81,'Inflated Bid Prices After Tax'!$B$465:$I$471,6,FALSE),IF(AI$81="Biodiesel",HLOOKUP(AI$81,'Inflated Bid Prices After Tax'!$B$465:$I$471,6,FALSE),IF(AI$81="LNG",HLOOKUP(AI$81,'Inflated Bid Prices After Tax'!$B$465:$I$471,6,FALSE),IF(AI$81="Bunker",HLOOKUP(AI$81,'Inflated Bid Prices After Tax'!$B$465:$I$471,6,FALSE),IF(AI$81="LFO Diesel",HLOOKUP(AI$81,'Inflated Bid Prices After Tax'!$B$465:$I$471,6,FALSE),0))))))))</f>
        <v>0</v>
      </c>
      <c r="AM128" s="592">
        <f t="shared" si="77"/>
        <v>0</v>
      </c>
      <c r="AN128" s="139"/>
      <c r="AO128" s="598">
        <f>IF(AO$81="Hydro",VLOOKUP($H128,'Inflated Bid Prices After Tax'!$AV$247:$BC$347,2,FALSE),IF(AO$81="Solar",VLOOKUP($H128,'Inflated Bid Prices After Tax'!$AV$247:$BC$347,3,FALSE),IF(AO$81="Biomass",VLOOKUP($H128,'Inflated Bid Prices After Tax'!$AV$247:$BC$347,4,FALSE),IF(AO$81="Biodiesel",VLOOKUP($H128,'Inflated Bid Prices After Tax'!$AV$247:$BC$347,5,FALSE),IF(AO$81="LNG",VLOOKUP($H128,'Inflated Bid Prices After Tax'!$AV$247:$BC$347,6,FALSE),IF(AO$81="Bunker",VLOOKUP($H128,'Inflated Bid Prices After Tax'!$AV$247:$BC$347,7,FALSE),IF(AO$81="LFO Diesel",VLOOKUP($H128,'Inflated Bid Prices After Tax'!$AV$247:$BC$347,8,FALSE),0)))))))</f>
        <v>0</v>
      </c>
      <c r="AP128" s="309">
        <f>IF(AO$81="Hydro",VLOOKUP($H128,'Inflated Bid Prices After Tax'!$AV$352:$BC$452,2,FALSE),IF(AO$81="Solar",VLOOKUP($H128,'Inflated Bid Prices After Tax'!$AV$352:$BC$452,3,FALSE),IF(AO$81="Biomass",VLOOKUP($H128,'Inflated Bid Prices After Tax'!$AV$352:$BC$452,4,FALSE),IF(AO$81="Biodiesel",VLOOKUP($H128,'Inflated Bid Prices After Tax'!$AV$352:$BC$452,5,FALSE),IF(AO$81="LNG",VLOOKUP($H128,'Inflated Bid Prices After Tax'!$AV$352:$BC$452,6,FALSE),IF(AO$81="Bunker",VLOOKUP($H128,'Inflated Bid Prices After Tax'!$AV$352:$BC$452,7,FALSE),IF(AO$81="LFO Diesel",VLOOKUP($H128,'Inflated Bid Prices After Tax'!$AV$352:$BC$452,8,FALSE),0)))))))</f>
        <v>0</v>
      </c>
      <c r="AQ128" s="309">
        <f>IF($H128=0,0,IF(AO$81="Hydro",HLOOKUP(AO$81,'Inflated Bid Prices After Tax'!$B$455:$I$463,8,FALSE),IF(AO$81="Solar",HLOOKUP(AO$81,'Inflated Bid Prices After Tax'!$B$455:$I$463,8,FALSE),IF(AO$81="Biomass",HLOOKUP(AO$81,'Inflated Bid Prices After Tax'!$B$455:$I$463,8,FALSE),IF(AO$81="Biodiesel",HLOOKUP(AO$81,'Inflated Bid Prices After Tax'!$B$455:$I$463,8,FALSE),IF(AO$81="LNG",HLOOKUP(AO$81,'Inflated Bid Prices After Tax'!$B$455:$I$463,8,FALSE),IF(AO$81="Bunker",HLOOKUP(AO$81,'Inflated Bid Prices After Tax'!$B$455:$I$463,8,FALSE),IF(AO$81="LFO Diesel",HLOOKUP(AO$81,'Inflated Bid Prices After Tax'!$B$455:$I$463,8,FALSE),0))))))))</f>
        <v>0</v>
      </c>
      <c r="AR128" s="309">
        <f>IF($H128=0,0,IF(AO$81="Hydro",HLOOKUP(AO$81,'Inflated Bid Prices After Tax'!$B$465:$I$471,6,FALSE),IF(AO$81="Solar",HLOOKUP(AO$81,'Inflated Bid Prices After Tax'!$B$465:$I$471,6,FALSE),IF(AO$81="Biomass",HLOOKUP(AO$81,'Inflated Bid Prices After Tax'!$B$465:$I$471,6,FALSE),IF(AO$81="Biodiesel",HLOOKUP(AO$81,'Inflated Bid Prices After Tax'!$B$465:$I$471,6,FALSE),IF(AO$81="LNG",HLOOKUP(AO$81,'Inflated Bid Prices After Tax'!$B$465:$I$471,6,FALSE),IF(AO$81="Bunker",HLOOKUP(AO$81,'Inflated Bid Prices After Tax'!$B$465:$I$471,6,FALSE),IF(AO$81="LFO Diesel",HLOOKUP(AO$81,'Inflated Bid Prices After Tax'!$B$465:$I$471,6,FALSE),0))))))))</f>
        <v>0</v>
      </c>
      <c r="AS128" s="298">
        <f t="shared" si="78"/>
        <v>0</v>
      </c>
      <c r="AT128" s="139"/>
      <c r="AU128" s="606">
        <f>IF(AU$81="Hydro",VLOOKUP($I128,'Inflated Bid Prices After Tax'!$AV$247:$BC$347,2,FALSE),IF(AU$81="Solar",VLOOKUP($I128,'Inflated Bid Prices After Tax'!$AV$247:$BC$347,3,FALSE),IF(AU$81="Biomass",VLOOKUP($I128,'Inflated Bid Prices After Tax'!$AV$247:$BC$347,4,FALSE),IF(AU$81="Biodiesel",VLOOKUP($I128,'Inflated Bid Prices After Tax'!$AV$247:$BC$347,5,FALSE),IF(AU$81="LNG",VLOOKUP($I128,'Inflated Bid Prices After Tax'!$AV$247:$BC$347,6,FALSE),IF(AU$81="Bunker",VLOOKUP($I128,'Inflated Bid Prices After Tax'!$AV$247:$BC$347,7,FALSE),IF(AU$81="LFO Diesel",VLOOKUP($I128,'Inflated Bid Prices After Tax'!$AV$247:$BC$347,8,FALSE),0)))))))</f>
        <v>0</v>
      </c>
      <c r="AV128" s="607">
        <f>IF(AU$81="Hydro",VLOOKUP($I128,'Inflated Bid Prices After Tax'!$AV$352:$BC$452,2,FALSE),IF(AU$81="Solar",VLOOKUP($I128,'Inflated Bid Prices After Tax'!$AV$352:$BC$452,3,FALSE),IF(AU$81="Biomass",VLOOKUP($I128,'Inflated Bid Prices After Tax'!$AV$352:$BC$452,4,FALSE),IF(AU$81="Biodiesel",VLOOKUP($I128,'Inflated Bid Prices After Tax'!$AV$352:$BC$452,5,FALSE),IF(AU$81="LNG",VLOOKUP($I128,'Inflated Bid Prices After Tax'!$AV$352:$BC$452,6,FALSE),IF(AU$81="Bunker",VLOOKUP($I128,'Inflated Bid Prices After Tax'!$AV$352:$BC$452,7,FALSE),IF(AU$81="LFO Diesel",VLOOKUP($I128,'Inflated Bid Prices After Tax'!$AV$352:$BC$452,8,FALSE),0)))))))</f>
        <v>0</v>
      </c>
      <c r="AW128" s="607">
        <f>IF($I128=0,0,IF(AU$81="Hydro",HLOOKUP(AU$81,'Inflated Bid Prices After Tax'!$B$455:$I$463,8,FALSE),IF(AU$81="Solar",HLOOKUP(AU$81,'Inflated Bid Prices After Tax'!$B$455:$I$463,8,FALSE),IF(AU$81="Biomass",HLOOKUP(AU$81,'Inflated Bid Prices After Tax'!$B$455:$I$463,8,FALSE),IF(AU$81="Biodiesel",HLOOKUP(AU$81,'Inflated Bid Prices After Tax'!$B$455:$I$463,8,FALSE),IF(AU$81="LNG",HLOOKUP(AU$81,'Inflated Bid Prices After Tax'!$B$455:$I$463,8,FALSE),IF(AU$81="Bunker",HLOOKUP(AU$81,'Inflated Bid Prices After Tax'!$B$455:$I$463,8,FALSE),IF(AU$81="LFO Diesel",HLOOKUP(AU$81,'Inflated Bid Prices After Tax'!$B$455:$I$463,8,FALSE),0))))))))</f>
        <v>0</v>
      </c>
      <c r="AX128" s="607">
        <f>IF($I128=0,0,IF(AU$81="Hydro",HLOOKUP(AU$81,'Inflated Bid Prices After Tax'!$B$465:$I$471,6,FALSE),IF(AU$81="Solar",HLOOKUP(AU$81,'Inflated Bid Prices After Tax'!$B$465:$I$471,6,FALSE),IF(AU$81="Biomass",HLOOKUP(AU$81,'Inflated Bid Prices After Tax'!$B$465:$I$471,6,FALSE),IF(AU$81="Biodiesel",HLOOKUP(AU$81,'Inflated Bid Prices After Tax'!$B$465:$I$471,6,FALSE),IF(AU$81="LNG",HLOOKUP(AU$81,'Inflated Bid Prices After Tax'!$B$465:$I$471,6,FALSE),IF(AU$81="Bunker",HLOOKUP(AU$81,'Inflated Bid Prices After Tax'!$B$465:$I$471,6,FALSE),IF(AU$81="LFO Diesel",HLOOKUP(AU$81,'Inflated Bid Prices After Tax'!$B$465:$I$471,6,FALSE),0))))))))</f>
        <v>0</v>
      </c>
      <c r="AY128" s="608">
        <f t="shared" si="79"/>
        <v>0</v>
      </c>
      <c r="AZ128" s="139"/>
      <c r="BA128" s="106"/>
      <c r="BB128" s="648" t="s">
        <v>39</v>
      </c>
      <c r="BC128" s="659">
        <f>IF(C128=0,O128,O128*'Available Energy and Dispatch'!N156*1000)</f>
        <v>0</v>
      </c>
      <c r="BD128" s="659">
        <f>IF(D128=0,U128,U128*'Available Energy and Dispatch'!O156*1000)</f>
        <v>0</v>
      </c>
      <c r="BE128" s="659">
        <f>IF(E128=0,AA128,AA128*'Available Energy and Dispatch'!P156*1000)</f>
        <v>0</v>
      </c>
      <c r="BF128" s="659">
        <f>IF(F128=0,AG128,AG128*'Available Energy and Dispatch'!Q156*1000)</f>
        <v>0</v>
      </c>
      <c r="BG128" s="659">
        <f>IF(G128=0,AM128,AM128*'Available Energy and Dispatch'!R156*1000)</f>
        <v>0</v>
      </c>
      <c r="BH128" s="659">
        <f>IF(H128=0,AS128,AS128*'Available Energy and Dispatch'!S156*1000)</f>
        <v>0</v>
      </c>
      <c r="BI128" s="659">
        <f>IF(I128=0,AY128,AY128*'Available Energy and Dispatch'!T156*1000)</f>
        <v>0</v>
      </c>
      <c r="BJ128" s="665">
        <f t="shared" si="80"/>
        <v>0</v>
      </c>
      <c r="BK128" s="655"/>
    </row>
    <row r="129" spans="2:63" x14ac:dyDescent="0.25">
      <c r="B129" s="530" t="s">
        <v>40</v>
      </c>
      <c r="C129" s="523">
        <f>ROUND(IFERROR(('Available Energy and Dispatch'!N157/((IF(C$82="Solar",(SUMIFS('Dependable Capacity'!$F$64:$F$69,'Dependable Capacity'!$C$64:$C$69,$B$126)*'Available Energy and Dispatch'!$C157),HLOOKUP(C$82,'Dependable Capacity'!$I$58:$P$64,6,FALSE)*'Available Energy and Dispatch'!$C157))))/C$83,0),2)</f>
        <v>0</v>
      </c>
      <c r="D129" s="523">
        <f>ROUND(IFERROR(('Available Energy and Dispatch'!O157/((IF(D$82="Solar",(SUMIFS('Dependable Capacity'!$F$64:$F$69,'Dependable Capacity'!$C$64:$C$69,$B$126)*'Available Energy and Dispatch'!$C157),HLOOKUP(D$82,'Dependable Capacity'!$I$58:$P$64,6,FALSE)*'Available Energy and Dispatch'!$C157))))/D$83,0),2)</f>
        <v>0</v>
      </c>
      <c r="E129" s="523">
        <f>ROUND(IFERROR(('Available Energy and Dispatch'!P157/((IF(E$82="Solar",(SUMIFS('Dependable Capacity'!$F$64:$F$69,'Dependable Capacity'!$C$64:$C$69,$B$126)*'Available Energy and Dispatch'!$C157),HLOOKUP(E$82,'Dependable Capacity'!$I$58:$P$64,6,FALSE)*'Available Energy and Dispatch'!$C157))))/E$83,0),2)</f>
        <v>0</v>
      </c>
      <c r="F129" s="523">
        <f>ROUND(IFERROR(('Available Energy and Dispatch'!Q157/((IF(F$82="Solar",(SUMIFS('Dependable Capacity'!$F$64:$F$69,'Dependable Capacity'!$C$64:$C$69,$B$126)*'Available Energy and Dispatch'!$C157),HLOOKUP(F$82,'Dependable Capacity'!$I$58:$P$64,6,FALSE)*'Available Energy and Dispatch'!$C157))))/F$83,0),2)</f>
        <v>0</v>
      </c>
      <c r="G129" s="523">
        <f>ROUND(IFERROR(('Available Energy and Dispatch'!R157/((IF(G$82="Solar",(SUMIFS('Dependable Capacity'!$F$64:$F$69,'Dependable Capacity'!$C$64:$C$69,$B$126)*'Available Energy and Dispatch'!$C157),HLOOKUP(G$82,'Dependable Capacity'!$I$58:$P$64,6,FALSE)*'Available Energy and Dispatch'!$C157))))/G$83,0),2)</f>
        <v>0</v>
      </c>
      <c r="H129" s="523">
        <f>ROUND(IFERROR(('Available Energy and Dispatch'!S157/((IF(H$82="Solar",(SUMIFS('Dependable Capacity'!$F$64:$F$69,'Dependable Capacity'!$C$64:$C$69,$B$126)*'Available Energy and Dispatch'!$C157),HLOOKUP(H$82,'Dependable Capacity'!$I$58:$P$64,6,FALSE)*'Available Energy and Dispatch'!$C157))))/H$83,0),2)</f>
        <v>0</v>
      </c>
      <c r="I129" s="524">
        <f>ROUND(IFERROR(('Available Energy and Dispatch'!T157/((IF(I$82="Solar",(SUMIFS('Dependable Capacity'!$F$64:$F$69,'Dependable Capacity'!$C$64:$C$69,$B$126)*'Available Energy and Dispatch'!$C157),HLOOKUP(I$82,'Dependable Capacity'!$I$58:$P$64,6,FALSE)*'Available Energy and Dispatch'!$C157))))/I$83,0),2)</f>
        <v>0</v>
      </c>
      <c r="J129" s="106"/>
      <c r="K129" s="542">
        <f>IF(K$81="Hydro",VLOOKUP($C129,'Inflated Bid Prices After Tax'!$AV$247:$BC$347,2,FALSE),IF(K$81="Solar",VLOOKUP($C129,'Inflated Bid Prices After Tax'!$AV$247:$BC$347,3,FALSE),IF(K$81="Biomass",VLOOKUP($C129,'Inflated Bid Prices After Tax'!$AV$247:$BC$347,4,FALSE),IF(K$81="Biodiesel",VLOOKUP($C129,'Inflated Bid Prices After Tax'!$AV$247:$BC$347,5,FALSE),IF(K$81="LNG",VLOOKUP($C129,'Inflated Bid Prices After Tax'!$AV$247:$BC$347,6,FALSE),IF(K$81="Bunker",VLOOKUP($C129,'Inflated Bid Prices After Tax'!$AV$247:$BC$347,7,FALSE),IF(K$81="LFO Diesel",VLOOKUP($C129,'Inflated Bid Prices After Tax'!$AV$247:$BC$347,8,FALSE),0)))))))</f>
        <v>0</v>
      </c>
      <c r="L129" s="543">
        <f>IF(K$81="Hydro",VLOOKUP($C129,'Inflated Bid Prices After Tax'!$AV$352:$BC$452,2,FALSE),IF(K$81="Solar",VLOOKUP($C129,'Inflated Bid Prices After Tax'!$AV$352:$BC$452,3,FALSE),IF(K$81="Biomass",VLOOKUP($C129,'Inflated Bid Prices After Tax'!$AV$352:$BC$452,4,FALSE),IF(K$81="Biodiesel",VLOOKUP($C129,'Inflated Bid Prices After Tax'!$AV$352:$BC$452,5,FALSE),IF(K$81="LNG",VLOOKUP($C129,'Inflated Bid Prices After Tax'!$AV$352:$BC$452,6,FALSE),IF(K$81="Bunker",VLOOKUP($C129,'Inflated Bid Prices After Tax'!$AV$352:$BC$452,7,FALSE),IF(K$81="LFO Diesel",VLOOKUP($C129,'Inflated Bid Prices After Tax'!$AV$352:$BC$452,8,FALSE),0)))))))</f>
        <v>0</v>
      </c>
      <c r="M129" s="543">
        <f>IF($C129=0,0,IF(K$81="Hydro",HLOOKUP(K$81,'Inflated Bid Prices After Tax'!$B$455:$I$463,8,FALSE),IF(K$81="Solar",HLOOKUP(K$81,'Inflated Bid Prices After Tax'!$B$455:$I$463,8,FALSE),IF(K$81="Biomass",HLOOKUP(K$81,'Inflated Bid Prices After Tax'!$B$455:$I$463,8,FALSE),IF(K$81="Biodiesel",HLOOKUP(K$81,'Inflated Bid Prices After Tax'!$B$455:$I$463,8,FALSE),IF(K$81="LNG",HLOOKUP(K$81,'Inflated Bid Prices After Tax'!$B$455:$I$463,8,FALSE),IF(K$81="Bunker",HLOOKUP(K$81,'Inflated Bid Prices After Tax'!$B$455:$I$463,8,FALSE),IF(K$81="LFO Diesel",HLOOKUP(K$81,'Inflated Bid Prices After Tax'!$B$455:$I$463,8,FALSE),0))))))))</f>
        <v>0</v>
      </c>
      <c r="N129" s="543">
        <f>IF($C129=0,0,IF(K$81="Hydro",HLOOKUP(K$81,'Inflated Bid Prices After Tax'!$B$465:$I$471,6,FALSE),IF(K$81="Solar",HLOOKUP(K$81,'Inflated Bid Prices After Tax'!$B$465:$I$471,6,FALSE),IF(K$81="Biomass",HLOOKUP(K$81,'Inflated Bid Prices After Tax'!$B$465:$I$471,6,FALSE),IF(K$81="Biodiesel",HLOOKUP(K$81,'Inflated Bid Prices After Tax'!$B$465:$I$471,6,FALSE),IF(K$81="LNG",HLOOKUP(K$81,'Inflated Bid Prices After Tax'!$B$465:$I$471,6,FALSE),IF(K$81="Bunker",HLOOKUP(K$81,'Inflated Bid Prices After Tax'!$B$465:$I$471,6,FALSE),IF(K$81="LFO Diesel",HLOOKUP(K$81,'Inflated Bid Prices After Tax'!$B$465:$I$471,6,FALSE),0))))))))</f>
        <v>0</v>
      </c>
      <c r="O129" s="544">
        <f t="shared" si="73"/>
        <v>0</v>
      </c>
      <c r="P129" s="139"/>
      <c r="Q129" s="606">
        <f>IF(Q$81="Hydro",VLOOKUP($D129,'Inflated Bid Prices After Tax'!$AV$247:$BC$347,2,FALSE),IF(Q$81="Solar",VLOOKUP($D129,'Inflated Bid Prices After Tax'!$AV$247:$BC$347,3,FALSE),IF(Q$81="Biomass",VLOOKUP($D129,'Inflated Bid Prices After Tax'!$AV$247:$BC$347,4,FALSE),IF(Q$81="Biodiesel",VLOOKUP($D129,'Inflated Bid Prices After Tax'!$AV$247:$BC$347,5,FALSE),IF(Q$81="LNG",VLOOKUP($D129,'Inflated Bid Prices After Tax'!$AV$247:$BC$347,6,FALSE),IF(Q$81="Bunker",VLOOKUP($D129,'Inflated Bid Prices After Tax'!$AV$247:$BC$347,7,FALSE),IF(Q$81="LFO Diesel",VLOOKUP($D129,'Inflated Bid Prices After Tax'!$AV$247:$BC$347,8,FALSE),0)))))))</f>
        <v>0</v>
      </c>
      <c r="R129" s="607">
        <f>IF(Q$81="Hydro",VLOOKUP($D129,'Inflated Bid Prices After Tax'!$AV$352:$BC$452,2,FALSE),IF(Q$81="Solar",VLOOKUP($D129,'Inflated Bid Prices After Tax'!$AV$352:$BC$452,3,FALSE),IF(Q$81="Biomass",VLOOKUP($D129,'Inflated Bid Prices After Tax'!$AV$352:$BC$452,4,FALSE),IF(Q$81="Biodiesel",VLOOKUP($D129,'Inflated Bid Prices After Tax'!$AV$352:$BC$452,5,FALSE),IF(Q$81="LNG",VLOOKUP($D129,'Inflated Bid Prices After Tax'!$AV$352:$BC$452,6,FALSE),IF(Q$81="Bunker",VLOOKUP($D129,'Inflated Bid Prices After Tax'!$AV$352:$BC$452,7,FALSE),IF(Q$81="LFO Diesel",VLOOKUP($D129,'Inflated Bid Prices After Tax'!$AV$352:$BC$452,8,FALSE),0)))))))</f>
        <v>0</v>
      </c>
      <c r="S129" s="607">
        <f>IF($D129=0,0,IF(Q$81="Hydro",HLOOKUP(Q$81,'Inflated Bid Prices After Tax'!$B$455:$I$463,8,FALSE),IF(Q$81="Solar",HLOOKUP(Q$81,'Inflated Bid Prices After Tax'!$B$455:$I$463,8,FALSE),IF(Q$81="Biomass",HLOOKUP(Q$81,'Inflated Bid Prices After Tax'!$B$455:$I$463,8,FALSE),IF(Q$81="Biodiesel",HLOOKUP(Q$81,'Inflated Bid Prices After Tax'!$B$455:$I$463,8,FALSE),IF(Q$81="LNG",HLOOKUP(Q$81,'Inflated Bid Prices After Tax'!$B$455:$I$463,8,FALSE),IF(Q$81="Bunker",HLOOKUP(Q$81,'Inflated Bid Prices After Tax'!$B$455:$I$463,8,FALSE),IF(Q$81="LFO Diesel",HLOOKUP(Q$81,'Inflated Bid Prices After Tax'!$B$455:$I$463,8,FALSE),0))))))))</f>
        <v>0</v>
      </c>
      <c r="T129" s="607">
        <f>IF($D129=0,0,IF(Q$81="Hydro",HLOOKUP(Q$81,'Inflated Bid Prices After Tax'!$B$465:$I$471,6,FALSE),IF(Q$81="Solar",HLOOKUP(Q$81,'Inflated Bid Prices After Tax'!$B$465:$I$471,6,FALSE),IF(Q$81="Biomass",HLOOKUP(Q$81,'Inflated Bid Prices After Tax'!$B$465:$I$471,6,FALSE),IF(Q$81="Biodiesel",HLOOKUP(Q$81,'Inflated Bid Prices After Tax'!$B$465:$I$471,6,FALSE),IF(Q$81="LNG",HLOOKUP(Q$81,'Inflated Bid Prices After Tax'!$B$465:$I$471,6,FALSE),IF(Q$81="Bunker",HLOOKUP(Q$81,'Inflated Bid Prices After Tax'!$B$465:$I$471,6,FALSE),IF(Q$81="LFO Diesel",HLOOKUP(Q$81,'Inflated Bid Prices After Tax'!$B$465:$I$471,6,FALSE),0))))))))</f>
        <v>0</v>
      </c>
      <c r="U129" s="608">
        <f t="shared" si="74"/>
        <v>0</v>
      </c>
      <c r="V129" s="139"/>
      <c r="W129" s="566">
        <f>IF(W$81="Hydro",VLOOKUP($E129,'Inflated Bid Prices After Tax'!$AV$247:$BC$347,2,FALSE),IF(W$81="Solar",VLOOKUP($E129,'Inflated Bid Prices After Tax'!$AV$247:$BC$347,3,FALSE),IF(W$81="Biomass",VLOOKUP($E129,'Inflated Bid Prices After Tax'!$AV$247:$BC$347,4,FALSE),IF(W$81="Biodiesel",VLOOKUP($E129,'Inflated Bid Prices After Tax'!$AV$247:$BC$347,5,FALSE),IF(W$81="LNG",VLOOKUP($E129,'Inflated Bid Prices After Tax'!$AV$247:$BC$347,6,FALSE),IF(W$81="Bunker",VLOOKUP($E129,'Inflated Bid Prices After Tax'!$AV$247:$BC$347,7,FALSE),IF(W$81="LFO Diesel",VLOOKUP($E129,'Inflated Bid Prices After Tax'!$AV$247:$BC$347,8,FALSE),0)))))))</f>
        <v>0</v>
      </c>
      <c r="X129" s="567">
        <f>IF(W$81="Hydro",VLOOKUP($E129,'Inflated Bid Prices After Tax'!$AV$352:$BC$452,2,FALSE),IF(W$81="Solar",VLOOKUP($E129,'Inflated Bid Prices After Tax'!$AV$352:$BC$452,3,FALSE),IF(W$81="Biomass",VLOOKUP($E129,'Inflated Bid Prices After Tax'!$AV$352:$BC$452,4,FALSE),IF(W$81="Biodiesel",VLOOKUP($E129,'Inflated Bid Prices After Tax'!$AV$352:$BC$452,5,FALSE),IF(W$81="LNG",VLOOKUP($E129,'Inflated Bid Prices After Tax'!$AV$352:$BC$452,6,FALSE),IF(W$81="Bunker",VLOOKUP($E129,'Inflated Bid Prices After Tax'!$AV$352:$BC$452,7,FALSE),IF(W$81="LFO Diesel",VLOOKUP($E129,'Inflated Bid Prices After Tax'!$AV$352:$BC$452,8,FALSE),0)))))))</f>
        <v>0</v>
      </c>
      <c r="Y129" s="567">
        <f>IF($E129=0,0,IF(W$81="Hydro",HLOOKUP(W$81,'Inflated Bid Prices After Tax'!$B$455:$I$463,8,FALSE),IF(W$81="Solar",HLOOKUP(W$81,'Inflated Bid Prices After Tax'!$B$455:$I$463,8,FALSE),IF(W$81="Biomass",HLOOKUP(W$81,'Inflated Bid Prices After Tax'!$B$455:$I$463,8,FALSE),IF(W$81="Biodiesel",HLOOKUP(W$81,'Inflated Bid Prices After Tax'!$B$455:$I$463,8,FALSE),IF(W$81="LNG",HLOOKUP(W$81,'Inflated Bid Prices After Tax'!$B$455:$I$463,8,FALSE),IF(W$81="Bunker",HLOOKUP(W$81,'Inflated Bid Prices After Tax'!$B$455:$I$463,8,FALSE),IF(W$81="LFO Diesel",HLOOKUP(W$81,'Inflated Bid Prices After Tax'!$B$455:$I$463,8,FALSE),0))))))))</f>
        <v>0</v>
      </c>
      <c r="Z129" s="567">
        <f>IF($E129=0,0,IF(W$81="Hydro",HLOOKUP(W$81,'Inflated Bid Prices After Tax'!$B$465:$I$471,6,FALSE),IF(W$81="Solar",HLOOKUP(W$81,'Inflated Bid Prices After Tax'!$B$465:$I$471,6,FALSE),IF(W$81="Biomass",HLOOKUP(W$81,'Inflated Bid Prices After Tax'!$B$465:$I$471,6,FALSE),IF(W$81="Biodiesel",HLOOKUP(W$81,'Inflated Bid Prices After Tax'!$B$465:$I$471,6,FALSE),IF(W$81="LNG",HLOOKUP(W$81,'Inflated Bid Prices After Tax'!$B$465:$I$471,6,FALSE),IF(W$81="Bunker",HLOOKUP(W$81,'Inflated Bid Prices After Tax'!$B$465:$I$471,6,FALSE),IF(W$81="LFO Diesel",HLOOKUP(W$81,'Inflated Bid Prices After Tax'!$B$465:$I$471,6,FALSE),0))))))))</f>
        <v>0</v>
      </c>
      <c r="AA129" s="568">
        <f t="shared" si="75"/>
        <v>0</v>
      </c>
      <c r="AB129" s="139"/>
      <c r="AC129" s="642">
        <f>IF(AC$81="Hydro",VLOOKUP($F129,'Inflated Bid Prices After Tax'!$AV$247:$BC$347,2,FALSE),IF(AC$81="Solar",VLOOKUP($F129,'Inflated Bid Prices After Tax'!$AV$247:$BC$347,3,FALSE),IF(AC$81="Biomass",VLOOKUP($F129,'Inflated Bid Prices After Tax'!$AV$247:$BC$347,4,FALSE),IF(AC$81="Biodiesel",VLOOKUP($F129,'Inflated Bid Prices After Tax'!$AV$247:$BC$347,5,FALSE),IF(AC$81="LNG",VLOOKUP($F129,'Inflated Bid Prices After Tax'!$AV$247:$BC$347,6,FALSE),IF(AC$81="Bunker",VLOOKUP($F129,'Inflated Bid Prices After Tax'!$AV$247:$BC$347,7,FALSE),IF(AC$81="LFO Diesel",VLOOKUP($F129,'Inflated Bid Prices After Tax'!$AV$247:$BC$347,8,FALSE),0)))))))</f>
        <v>0</v>
      </c>
      <c r="AD129" s="643">
        <f>IF(AC$81="Hydro",VLOOKUP($F129,'Inflated Bid Prices After Tax'!$AV$352:$BC$452,2,FALSE),IF(AC$81="Solar",VLOOKUP($F129,'Inflated Bid Prices After Tax'!$AV$352:$BC$452,3,FALSE),IF(AC$81="Biomass",VLOOKUP($F129,'Inflated Bid Prices After Tax'!$AV$352:$BC$452,4,FALSE),IF(AC$81="Biodiesel",VLOOKUP($F129,'Inflated Bid Prices After Tax'!$AV$352:$BC$452,5,FALSE),IF(AC$81="LNG",VLOOKUP($F129,'Inflated Bid Prices After Tax'!$AV$352:$BC$452,6,FALSE),IF(AC$81="Bunker",VLOOKUP($F129,'Inflated Bid Prices After Tax'!$AV$352:$BC$452,7,FALSE),IF(AC$81="LFO Diesel",VLOOKUP($F129,'Inflated Bid Prices After Tax'!$AV$352:$BC$452,8,FALSE),0)))))))</f>
        <v>0</v>
      </c>
      <c r="AE129" s="643">
        <f>IF($F129=0,0,IF(AC$81="Hydro",HLOOKUP(AC$81,'Inflated Bid Prices After Tax'!$B$455:$I$463,8,FALSE),IF(AC$81="Solar",HLOOKUP(AC$81,'Inflated Bid Prices After Tax'!$B$455:$I$463,8,FALSE),IF(AC$81="Biomass",HLOOKUP(AC$81,'Inflated Bid Prices After Tax'!$B$455:$I$463,8,FALSE),IF(AC$81="Biodiesel",HLOOKUP(AC$81,'Inflated Bid Prices After Tax'!$B$455:$I$463,8,FALSE),IF(AC$81="LNG",HLOOKUP(AC$81,'Inflated Bid Prices After Tax'!$B$455:$I$463,8,FALSE),IF(AC$81="Bunker",HLOOKUP(AC$81,'Inflated Bid Prices After Tax'!$B$455:$I$463,8,FALSE),IF(AC$81="LFO Diesel",HLOOKUP(AC$81,'Inflated Bid Prices After Tax'!$B$455:$I$463,8,FALSE),0))))))))</f>
        <v>0</v>
      </c>
      <c r="AF129" s="643">
        <f>IF($F129=0,0,IF(AC$81="Hydro",HLOOKUP(AC$81,'Inflated Bid Prices After Tax'!$B$465:$I$471,6,FALSE),IF(AC$81="Solar",HLOOKUP(AC$81,'Inflated Bid Prices After Tax'!$B$465:$I$471,6,FALSE),IF(AC$81="Biomass",HLOOKUP(AC$81,'Inflated Bid Prices After Tax'!$B$465:$I$471,6,FALSE),IF(AC$81="Biodiesel",HLOOKUP(AC$81,'Inflated Bid Prices After Tax'!$B$465:$I$471,6,FALSE),IF(AC$81="LNG",HLOOKUP(AC$81,'Inflated Bid Prices After Tax'!$B$465:$I$471,6,FALSE),IF(AC$81="Bunker",HLOOKUP(AC$81,'Inflated Bid Prices After Tax'!$B$465:$I$471,6,FALSE),IF(AC$81="LFO Diesel",HLOOKUP(AC$81,'Inflated Bid Prices After Tax'!$B$465:$I$471,6,FALSE),0))))))))</f>
        <v>0</v>
      </c>
      <c r="AG129" s="644">
        <f t="shared" si="76"/>
        <v>0</v>
      </c>
      <c r="AH129" s="139"/>
      <c r="AI129" s="590">
        <f>IF(AI$81="Hydro",VLOOKUP($G129,'Inflated Bid Prices After Tax'!$AV$247:$BC$347,2,FALSE),IF(AI$81="Solar",VLOOKUP($G129,'Inflated Bid Prices After Tax'!$AV$247:$BC$347,3,FALSE),IF(AI$81="Biomass",VLOOKUP($G129,'Inflated Bid Prices After Tax'!$AV$247:$BC$347,4,FALSE),IF(AI$81="Biodiesel",VLOOKUP($G129,'Inflated Bid Prices After Tax'!$AV$247:$BC$347,5,FALSE),IF(AI$81="LNG",VLOOKUP($G129,'Inflated Bid Prices After Tax'!$AV$247:$BC$347,6,FALSE),IF(AI$81="Bunker",VLOOKUP($G129,'Inflated Bid Prices After Tax'!$AV$247:$BC$347,7,FALSE),IF(AI$81="LFO Diesel",VLOOKUP($G129,'Inflated Bid Prices After Tax'!$AV$247:$BC$347,8,FALSE),0)))))))</f>
        <v>0</v>
      </c>
      <c r="AJ129" s="591">
        <f>IF(AI$81="Hydro",VLOOKUP($G129,'Inflated Bid Prices After Tax'!$AV$352:$BC$452,2,FALSE),IF(AI$81="Solar",VLOOKUP($G129,'Inflated Bid Prices After Tax'!$AV$352:$BC$452,3,FALSE),IF(AI$81="Biomass",VLOOKUP($G129,'Inflated Bid Prices After Tax'!$AV$352:$BC$452,4,FALSE),IF(AI$81="Biodiesel",VLOOKUP($G129,'Inflated Bid Prices After Tax'!$AV$352:$BC$452,5,FALSE),IF(AI$81="LNG",VLOOKUP($G129,'Inflated Bid Prices After Tax'!$AV$352:$BC$452,6,FALSE),IF(AI$81="Bunker",VLOOKUP($G129,'Inflated Bid Prices After Tax'!$AV$352:$BC$452,7,FALSE),IF(AI$81="LFO Diesel",VLOOKUP($G129,'Inflated Bid Prices After Tax'!$AV$352:$BC$452,8,FALSE),0)))))))</f>
        <v>0</v>
      </c>
      <c r="AK129" s="591">
        <f>IF($G129=0,0,IF(AI$81="Hydro",HLOOKUP(AI$81,'Inflated Bid Prices After Tax'!$B$455:$I$463,8,FALSE),IF(AI$81="Solar",HLOOKUP(AI$81,'Inflated Bid Prices After Tax'!$B$455:$I$463,8,FALSE),IF(AI$81="Biomass",HLOOKUP(AI$81,'Inflated Bid Prices After Tax'!$B$455:$I$463,8,FALSE),IF(AI$81="Biodiesel",HLOOKUP(AI$81,'Inflated Bid Prices After Tax'!$B$455:$I$463,8,FALSE),IF(AI$81="LNG",HLOOKUP(AI$81,'Inflated Bid Prices After Tax'!$B$455:$I$463,8,FALSE),IF(AI$81="Bunker",HLOOKUP(AI$81,'Inflated Bid Prices After Tax'!$B$455:$I$463,8,FALSE),IF(AI$81="LFO Diesel",HLOOKUP(AI$81,'Inflated Bid Prices After Tax'!$B$455:$I$463,8,FALSE),0))))))))</f>
        <v>0</v>
      </c>
      <c r="AL129" s="591">
        <f>IF($G129=0,0,IF(AI$81="Hydro",HLOOKUP(AI$81,'Inflated Bid Prices After Tax'!$B$465:$I$471,6,FALSE),IF(AI$81="Solar",HLOOKUP(AI$81,'Inflated Bid Prices After Tax'!$B$465:$I$471,6,FALSE),IF(AI$81="Biomass",HLOOKUP(AI$81,'Inflated Bid Prices After Tax'!$B$465:$I$471,6,FALSE),IF(AI$81="Biodiesel",HLOOKUP(AI$81,'Inflated Bid Prices After Tax'!$B$465:$I$471,6,FALSE),IF(AI$81="LNG",HLOOKUP(AI$81,'Inflated Bid Prices After Tax'!$B$465:$I$471,6,FALSE),IF(AI$81="Bunker",HLOOKUP(AI$81,'Inflated Bid Prices After Tax'!$B$465:$I$471,6,FALSE),IF(AI$81="LFO Diesel",HLOOKUP(AI$81,'Inflated Bid Prices After Tax'!$B$465:$I$471,6,FALSE),0))))))))</f>
        <v>0</v>
      </c>
      <c r="AM129" s="592">
        <f t="shared" si="77"/>
        <v>0</v>
      </c>
      <c r="AN129" s="139"/>
      <c r="AO129" s="598">
        <f>IF(AO$81="Hydro",VLOOKUP($H129,'Inflated Bid Prices After Tax'!$AV$247:$BC$347,2,FALSE),IF(AO$81="Solar",VLOOKUP($H129,'Inflated Bid Prices After Tax'!$AV$247:$BC$347,3,FALSE),IF(AO$81="Biomass",VLOOKUP($H129,'Inflated Bid Prices After Tax'!$AV$247:$BC$347,4,FALSE),IF(AO$81="Biodiesel",VLOOKUP($H129,'Inflated Bid Prices After Tax'!$AV$247:$BC$347,5,FALSE),IF(AO$81="LNG",VLOOKUP($H129,'Inflated Bid Prices After Tax'!$AV$247:$BC$347,6,FALSE),IF(AO$81="Bunker",VLOOKUP($H129,'Inflated Bid Prices After Tax'!$AV$247:$BC$347,7,FALSE),IF(AO$81="LFO Diesel",VLOOKUP($H129,'Inflated Bid Prices After Tax'!$AV$247:$BC$347,8,FALSE),0)))))))</f>
        <v>0</v>
      </c>
      <c r="AP129" s="309">
        <f>IF(AO$81="Hydro",VLOOKUP($H129,'Inflated Bid Prices After Tax'!$AV$352:$BC$452,2,FALSE),IF(AO$81="Solar",VLOOKUP($H129,'Inflated Bid Prices After Tax'!$AV$352:$BC$452,3,FALSE),IF(AO$81="Biomass",VLOOKUP($H129,'Inflated Bid Prices After Tax'!$AV$352:$BC$452,4,FALSE),IF(AO$81="Biodiesel",VLOOKUP($H129,'Inflated Bid Prices After Tax'!$AV$352:$BC$452,5,FALSE),IF(AO$81="LNG",VLOOKUP($H129,'Inflated Bid Prices After Tax'!$AV$352:$BC$452,6,FALSE),IF(AO$81="Bunker",VLOOKUP($H129,'Inflated Bid Prices After Tax'!$AV$352:$BC$452,7,FALSE),IF(AO$81="LFO Diesel",VLOOKUP($H129,'Inflated Bid Prices After Tax'!$AV$352:$BC$452,8,FALSE),0)))))))</f>
        <v>0</v>
      </c>
      <c r="AQ129" s="309">
        <f>IF($H129=0,0,IF(AO$81="Hydro",HLOOKUP(AO$81,'Inflated Bid Prices After Tax'!$B$455:$I$463,8,FALSE),IF(AO$81="Solar",HLOOKUP(AO$81,'Inflated Bid Prices After Tax'!$B$455:$I$463,8,FALSE),IF(AO$81="Biomass",HLOOKUP(AO$81,'Inflated Bid Prices After Tax'!$B$455:$I$463,8,FALSE),IF(AO$81="Biodiesel",HLOOKUP(AO$81,'Inflated Bid Prices After Tax'!$B$455:$I$463,8,FALSE),IF(AO$81="LNG",HLOOKUP(AO$81,'Inflated Bid Prices After Tax'!$B$455:$I$463,8,FALSE),IF(AO$81="Bunker",HLOOKUP(AO$81,'Inflated Bid Prices After Tax'!$B$455:$I$463,8,FALSE),IF(AO$81="LFO Diesel",HLOOKUP(AO$81,'Inflated Bid Prices After Tax'!$B$455:$I$463,8,FALSE),0))))))))</f>
        <v>0</v>
      </c>
      <c r="AR129" s="309">
        <f>IF($H129=0,0,IF(AO$81="Hydro",HLOOKUP(AO$81,'Inflated Bid Prices After Tax'!$B$465:$I$471,6,FALSE),IF(AO$81="Solar",HLOOKUP(AO$81,'Inflated Bid Prices After Tax'!$B$465:$I$471,6,FALSE),IF(AO$81="Biomass",HLOOKUP(AO$81,'Inflated Bid Prices After Tax'!$B$465:$I$471,6,FALSE),IF(AO$81="Biodiesel",HLOOKUP(AO$81,'Inflated Bid Prices After Tax'!$B$465:$I$471,6,FALSE),IF(AO$81="LNG",HLOOKUP(AO$81,'Inflated Bid Prices After Tax'!$B$465:$I$471,6,FALSE),IF(AO$81="Bunker",HLOOKUP(AO$81,'Inflated Bid Prices After Tax'!$B$465:$I$471,6,FALSE),IF(AO$81="LFO Diesel",HLOOKUP(AO$81,'Inflated Bid Prices After Tax'!$B$465:$I$471,6,FALSE),0))))))))</f>
        <v>0</v>
      </c>
      <c r="AS129" s="298">
        <f t="shared" si="78"/>
        <v>0</v>
      </c>
      <c r="AT129" s="139"/>
      <c r="AU129" s="606">
        <f>IF(AU$81="Hydro",VLOOKUP($I129,'Inflated Bid Prices After Tax'!$AV$247:$BC$347,2,FALSE),IF(AU$81="Solar",VLOOKUP($I129,'Inflated Bid Prices After Tax'!$AV$247:$BC$347,3,FALSE),IF(AU$81="Biomass",VLOOKUP($I129,'Inflated Bid Prices After Tax'!$AV$247:$BC$347,4,FALSE),IF(AU$81="Biodiesel",VLOOKUP($I129,'Inflated Bid Prices After Tax'!$AV$247:$BC$347,5,FALSE),IF(AU$81="LNG",VLOOKUP($I129,'Inflated Bid Prices After Tax'!$AV$247:$BC$347,6,FALSE),IF(AU$81="Bunker",VLOOKUP($I129,'Inflated Bid Prices After Tax'!$AV$247:$BC$347,7,FALSE),IF(AU$81="LFO Diesel",VLOOKUP($I129,'Inflated Bid Prices After Tax'!$AV$247:$BC$347,8,FALSE),0)))))))</f>
        <v>0</v>
      </c>
      <c r="AV129" s="607">
        <f>IF(AU$81="Hydro",VLOOKUP($I129,'Inflated Bid Prices After Tax'!$AV$352:$BC$452,2,FALSE),IF(AU$81="Solar",VLOOKUP($I129,'Inflated Bid Prices After Tax'!$AV$352:$BC$452,3,FALSE),IF(AU$81="Biomass",VLOOKUP($I129,'Inflated Bid Prices After Tax'!$AV$352:$BC$452,4,FALSE),IF(AU$81="Biodiesel",VLOOKUP($I129,'Inflated Bid Prices After Tax'!$AV$352:$BC$452,5,FALSE),IF(AU$81="LNG",VLOOKUP($I129,'Inflated Bid Prices After Tax'!$AV$352:$BC$452,6,FALSE),IF(AU$81="Bunker",VLOOKUP($I129,'Inflated Bid Prices After Tax'!$AV$352:$BC$452,7,FALSE),IF(AU$81="LFO Diesel",VLOOKUP($I129,'Inflated Bid Prices After Tax'!$AV$352:$BC$452,8,FALSE),0)))))))</f>
        <v>0</v>
      </c>
      <c r="AW129" s="607">
        <f>IF($I129=0,0,IF(AU$81="Hydro",HLOOKUP(AU$81,'Inflated Bid Prices After Tax'!$B$455:$I$463,8,FALSE),IF(AU$81="Solar",HLOOKUP(AU$81,'Inflated Bid Prices After Tax'!$B$455:$I$463,8,FALSE),IF(AU$81="Biomass",HLOOKUP(AU$81,'Inflated Bid Prices After Tax'!$B$455:$I$463,8,FALSE),IF(AU$81="Biodiesel",HLOOKUP(AU$81,'Inflated Bid Prices After Tax'!$B$455:$I$463,8,FALSE),IF(AU$81="LNG",HLOOKUP(AU$81,'Inflated Bid Prices After Tax'!$B$455:$I$463,8,FALSE),IF(AU$81="Bunker",HLOOKUP(AU$81,'Inflated Bid Prices After Tax'!$B$455:$I$463,8,FALSE),IF(AU$81="LFO Diesel",HLOOKUP(AU$81,'Inflated Bid Prices After Tax'!$B$455:$I$463,8,FALSE),0))))))))</f>
        <v>0</v>
      </c>
      <c r="AX129" s="607">
        <f>IF($I129=0,0,IF(AU$81="Hydro",HLOOKUP(AU$81,'Inflated Bid Prices After Tax'!$B$465:$I$471,6,FALSE),IF(AU$81="Solar",HLOOKUP(AU$81,'Inflated Bid Prices After Tax'!$B$465:$I$471,6,FALSE),IF(AU$81="Biomass",HLOOKUP(AU$81,'Inflated Bid Prices After Tax'!$B$465:$I$471,6,FALSE),IF(AU$81="Biodiesel",HLOOKUP(AU$81,'Inflated Bid Prices After Tax'!$B$465:$I$471,6,FALSE),IF(AU$81="LNG",HLOOKUP(AU$81,'Inflated Bid Prices After Tax'!$B$465:$I$471,6,FALSE),IF(AU$81="Bunker",HLOOKUP(AU$81,'Inflated Bid Prices After Tax'!$B$465:$I$471,6,FALSE),IF(AU$81="LFO Diesel",HLOOKUP(AU$81,'Inflated Bid Prices After Tax'!$B$465:$I$471,6,FALSE),0))))))))</f>
        <v>0</v>
      </c>
      <c r="AY129" s="608">
        <f t="shared" si="79"/>
        <v>0</v>
      </c>
      <c r="AZ129" s="139"/>
      <c r="BA129" s="106"/>
      <c r="BB129" s="648" t="s">
        <v>40</v>
      </c>
      <c r="BC129" s="659">
        <f>IF(C129=0,O129,O129*'Available Energy and Dispatch'!N157*1000)</f>
        <v>0</v>
      </c>
      <c r="BD129" s="659">
        <f>IF(D129=0,U129,U129*'Available Energy and Dispatch'!O157*1000)</f>
        <v>0</v>
      </c>
      <c r="BE129" s="659">
        <f>IF(E129=0,AA129,AA129*'Available Energy and Dispatch'!P157*1000)</f>
        <v>0</v>
      </c>
      <c r="BF129" s="659">
        <f>IF(F129=0,AG129,AG129*'Available Energy and Dispatch'!Q157*1000)</f>
        <v>0</v>
      </c>
      <c r="BG129" s="659">
        <f>IF(G129=0,AM129,AM129*'Available Energy and Dispatch'!R157*1000)</f>
        <v>0</v>
      </c>
      <c r="BH129" s="659">
        <f>IF(H129=0,AS129,AS129*'Available Energy and Dispatch'!S157*1000)</f>
        <v>0</v>
      </c>
      <c r="BI129" s="659">
        <f>IF(I129=0,AY129,AY129*'Available Energy and Dispatch'!T157*1000)</f>
        <v>0</v>
      </c>
      <c r="BJ129" s="665">
        <f t="shared" si="80"/>
        <v>0</v>
      </c>
      <c r="BK129" s="655"/>
    </row>
    <row r="130" spans="2:63" x14ac:dyDescent="0.25">
      <c r="B130" s="530" t="s">
        <v>41</v>
      </c>
      <c r="C130" s="523">
        <f>ROUND(IFERROR(('Available Energy and Dispatch'!N158/((IF(C$82="Solar",(SUMIFS('Dependable Capacity'!$F$64:$F$69,'Dependable Capacity'!$C$64:$C$69,$B$126)*'Available Energy and Dispatch'!$C158),HLOOKUP(C$82,'Dependable Capacity'!$I$58:$P$64,6,FALSE)*'Available Energy and Dispatch'!$C158))))/C$83,0),2)</f>
        <v>0</v>
      </c>
      <c r="D130" s="523">
        <f>ROUND(IFERROR(('Available Energy and Dispatch'!O158/((IF(D$82="Solar",(SUMIFS('Dependable Capacity'!$F$64:$F$69,'Dependable Capacity'!$C$64:$C$69,$B$126)*'Available Energy and Dispatch'!$C158),HLOOKUP(D$82,'Dependable Capacity'!$I$58:$P$64,6,FALSE)*'Available Energy and Dispatch'!$C158))))/D$83,0),2)</f>
        <v>0</v>
      </c>
      <c r="E130" s="523">
        <f>ROUND(IFERROR(('Available Energy and Dispatch'!P158/((IF(E$82="Solar",(SUMIFS('Dependable Capacity'!$F$64:$F$69,'Dependable Capacity'!$C$64:$C$69,$B$126)*'Available Energy and Dispatch'!$C158),HLOOKUP(E$82,'Dependable Capacity'!$I$58:$P$64,6,FALSE)*'Available Energy and Dispatch'!$C158))))/E$83,0),2)</f>
        <v>0</v>
      </c>
      <c r="F130" s="523">
        <f>ROUND(IFERROR(('Available Energy and Dispatch'!Q158/((IF(F$82="Solar",(SUMIFS('Dependable Capacity'!$F$64:$F$69,'Dependable Capacity'!$C$64:$C$69,$B$126)*'Available Energy and Dispatch'!$C158),HLOOKUP(F$82,'Dependable Capacity'!$I$58:$P$64,6,FALSE)*'Available Energy and Dispatch'!$C158))))/F$83,0),2)</f>
        <v>0</v>
      </c>
      <c r="G130" s="523">
        <f>ROUND(IFERROR(('Available Energy and Dispatch'!R158/((IF(G$82="Solar",(SUMIFS('Dependable Capacity'!$F$64:$F$69,'Dependable Capacity'!$C$64:$C$69,$B$126)*'Available Energy and Dispatch'!$C158),HLOOKUP(G$82,'Dependable Capacity'!$I$58:$P$64,6,FALSE)*'Available Energy and Dispatch'!$C158))))/G$83,0),2)</f>
        <v>0</v>
      </c>
      <c r="H130" s="523">
        <f>ROUND(IFERROR(('Available Energy and Dispatch'!S158/((IF(H$82="Solar",(SUMIFS('Dependable Capacity'!$F$64:$F$69,'Dependable Capacity'!$C$64:$C$69,$B$126)*'Available Energy and Dispatch'!$C158),HLOOKUP(H$82,'Dependable Capacity'!$I$58:$P$64,6,FALSE)*'Available Energy and Dispatch'!$C158))))/H$83,0),2)</f>
        <v>0</v>
      </c>
      <c r="I130" s="524">
        <f>ROUND(IFERROR(('Available Energy and Dispatch'!T158/((IF(I$82="Solar",(SUMIFS('Dependable Capacity'!$F$64:$F$69,'Dependable Capacity'!$C$64:$C$69,$B$126)*'Available Energy and Dispatch'!$C158),HLOOKUP(I$82,'Dependable Capacity'!$I$58:$P$64,6,FALSE)*'Available Energy and Dispatch'!$C158))))/I$83,0),2)</f>
        <v>0</v>
      </c>
      <c r="J130" s="106"/>
      <c r="K130" s="542">
        <f>IF(K$81="Hydro",VLOOKUP($C130,'Inflated Bid Prices After Tax'!$AV$247:$BC$347,2,FALSE),IF(K$81="Solar",VLOOKUP($C130,'Inflated Bid Prices After Tax'!$AV$247:$BC$347,3,FALSE),IF(K$81="Biomass",VLOOKUP($C130,'Inflated Bid Prices After Tax'!$AV$247:$BC$347,4,FALSE),IF(K$81="Biodiesel",VLOOKUP($C130,'Inflated Bid Prices After Tax'!$AV$247:$BC$347,5,FALSE),IF(K$81="LNG",VLOOKUP($C130,'Inflated Bid Prices After Tax'!$AV$247:$BC$347,6,FALSE),IF(K$81="Bunker",VLOOKUP($C130,'Inflated Bid Prices After Tax'!$AV$247:$BC$347,7,FALSE),IF(K$81="LFO Diesel",VLOOKUP($C130,'Inflated Bid Prices After Tax'!$AV$247:$BC$347,8,FALSE),0)))))))</f>
        <v>0</v>
      </c>
      <c r="L130" s="543">
        <f>IF(K$81="Hydro",VLOOKUP($C130,'Inflated Bid Prices After Tax'!$AV$352:$BC$452,2,FALSE),IF(K$81="Solar",VLOOKUP($C130,'Inflated Bid Prices After Tax'!$AV$352:$BC$452,3,FALSE),IF(K$81="Biomass",VLOOKUP($C130,'Inflated Bid Prices After Tax'!$AV$352:$BC$452,4,FALSE),IF(K$81="Biodiesel",VLOOKUP($C130,'Inflated Bid Prices After Tax'!$AV$352:$BC$452,5,FALSE),IF(K$81="LNG",VLOOKUP($C130,'Inflated Bid Prices After Tax'!$AV$352:$BC$452,6,FALSE),IF(K$81="Bunker",VLOOKUP($C130,'Inflated Bid Prices After Tax'!$AV$352:$BC$452,7,FALSE),IF(K$81="LFO Diesel",VLOOKUP($C130,'Inflated Bid Prices After Tax'!$AV$352:$BC$452,8,FALSE),0)))))))</f>
        <v>0</v>
      </c>
      <c r="M130" s="543">
        <f>IF($C130=0,0,IF(K$81="Hydro",HLOOKUP(K$81,'Inflated Bid Prices After Tax'!$B$455:$I$463,8,FALSE),IF(K$81="Solar",HLOOKUP(K$81,'Inflated Bid Prices After Tax'!$B$455:$I$463,8,FALSE),IF(K$81="Biomass",HLOOKUP(K$81,'Inflated Bid Prices After Tax'!$B$455:$I$463,8,FALSE),IF(K$81="Biodiesel",HLOOKUP(K$81,'Inflated Bid Prices After Tax'!$B$455:$I$463,8,FALSE),IF(K$81="LNG",HLOOKUP(K$81,'Inflated Bid Prices After Tax'!$B$455:$I$463,8,FALSE),IF(K$81="Bunker",HLOOKUP(K$81,'Inflated Bid Prices After Tax'!$B$455:$I$463,8,FALSE),IF(K$81="LFO Diesel",HLOOKUP(K$81,'Inflated Bid Prices After Tax'!$B$455:$I$463,8,FALSE),0))))))))</f>
        <v>0</v>
      </c>
      <c r="N130" s="543">
        <f>IF($C130=0,0,IF(K$81="Hydro",HLOOKUP(K$81,'Inflated Bid Prices After Tax'!$B$465:$I$471,6,FALSE),IF(K$81="Solar",HLOOKUP(K$81,'Inflated Bid Prices After Tax'!$B$465:$I$471,6,FALSE),IF(K$81="Biomass",HLOOKUP(K$81,'Inflated Bid Prices After Tax'!$B$465:$I$471,6,FALSE),IF(K$81="Biodiesel",HLOOKUP(K$81,'Inflated Bid Prices After Tax'!$B$465:$I$471,6,FALSE),IF(K$81="LNG",HLOOKUP(K$81,'Inflated Bid Prices After Tax'!$B$465:$I$471,6,FALSE),IF(K$81="Bunker",HLOOKUP(K$81,'Inflated Bid Prices After Tax'!$B$465:$I$471,6,FALSE),IF(K$81="LFO Diesel",HLOOKUP(K$81,'Inflated Bid Prices After Tax'!$B$465:$I$471,6,FALSE),0))))))))</f>
        <v>0</v>
      </c>
      <c r="O130" s="544">
        <f t="shared" si="73"/>
        <v>0</v>
      </c>
      <c r="P130" s="139"/>
      <c r="Q130" s="606">
        <f>IF(Q$81="Hydro",VLOOKUP($D130,'Inflated Bid Prices After Tax'!$AV$247:$BC$347,2,FALSE),IF(Q$81="Solar",VLOOKUP($D130,'Inflated Bid Prices After Tax'!$AV$247:$BC$347,3,FALSE),IF(Q$81="Biomass",VLOOKUP($D130,'Inflated Bid Prices After Tax'!$AV$247:$BC$347,4,FALSE),IF(Q$81="Biodiesel",VLOOKUP($D130,'Inflated Bid Prices After Tax'!$AV$247:$BC$347,5,FALSE),IF(Q$81="LNG",VLOOKUP($D130,'Inflated Bid Prices After Tax'!$AV$247:$BC$347,6,FALSE),IF(Q$81="Bunker",VLOOKUP($D130,'Inflated Bid Prices After Tax'!$AV$247:$BC$347,7,FALSE),IF(Q$81="LFO Diesel",VLOOKUP($D130,'Inflated Bid Prices After Tax'!$AV$247:$BC$347,8,FALSE),0)))))))</f>
        <v>0</v>
      </c>
      <c r="R130" s="607">
        <f>IF(Q$81="Hydro",VLOOKUP($D130,'Inflated Bid Prices After Tax'!$AV$352:$BC$452,2,FALSE),IF(Q$81="Solar",VLOOKUP($D130,'Inflated Bid Prices After Tax'!$AV$352:$BC$452,3,FALSE),IF(Q$81="Biomass",VLOOKUP($D130,'Inflated Bid Prices After Tax'!$AV$352:$BC$452,4,FALSE),IF(Q$81="Biodiesel",VLOOKUP($D130,'Inflated Bid Prices After Tax'!$AV$352:$BC$452,5,FALSE),IF(Q$81="LNG",VLOOKUP($D130,'Inflated Bid Prices After Tax'!$AV$352:$BC$452,6,FALSE),IF(Q$81="Bunker",VLOOKUP($D130,'Inflated Bid Prices After Tax'!$AV$352:$BC$452,7,FALSE),IF(Q$81="LFO Diesel",VLOOKUP($D130,'Inflated Bid Prices After Tax'!$AV$352:$BC$452,8,FALSE),0)))))))</f>
        <v>0</v>
      </c>
      <c r="S130" s="607">
        <f>IF($D130=0,0,IF(Q$81="Hydro",HLOOKUP(Q$81,'Inflated Bid Prices After Tax'!$B$455:$I$463,8,FALSE),IF(Q$81="Solar",HLOOKUP(Q$81,'Inflated Bid Prices After Tax'!$B$455:$I$463,8,FALSE),IF(Q$81="Biomass",HLOOKUP(Q$81,'Inflated Bid Prices After Tax'!$B$455:$I$463,8,FALSE),IF(Q$81="Biodiesel",HLOOKUP(Q$81,'Inflated Bid Prices After Tax'!$B$455:$I$463,8,FALSE),IF(Q$81="LNG",HLOOKUP(Q$81,'Inflated Bid Prices After Tax'!$B$455:$I$463,8,FALSE),IF(Q$81="Bunker",HLOOKUP(Q$81,'Inflated Bid Prices After Tax'!$B$455:$I$463,8,FALSE),IF(Q$81="LFO Diesel",HLOOKUP(Q$81,'Inflated Bid Prices After Tax'!$B$455:$I$463,8,FALSE),0))))))))</f>
        <v>0</v>
      </c>
      <c r="T130" s="607">
        <f>IF($D130=0,0,IF(Q$81="Hydro",HLOOKUP(Q$81,'Inflated Bid Prices After Tax'!$B$465:$I$471,6,FALSE),IF(Q$81="Solar",HLOOKUP(Q$81,'Inflated Bid Prices After Tax'!$B$465:$I$471,6,FALSE),IF(Q$81="Biomass",HLOOKUP(Q$81,'Inflated Bid Prices After Tax'!$B$465:$I$471,6,FALSE),IF(Q$81="Biodiesel",HLOOKUP(Q$81,'Inflated Bid Prices After Tax'!$B$465:$I$471,6,FALSE),IF(Q$81="LNG",HLOOKUP(Q$81,'Inflated Bid Prices After Tax'!$B$465:$I$471,6,FALSE),IF(Q$81="Bunker",HLOOKUP(Q$81,'Inflated Bid Prices After Tax'!$B$465:$I$471,6,FALSE),IF(Q$81="LFO Diesel",HLOOKUP(Q$81,'Inflated Bid Prices After Tax'!$B$465:$I$471,6,FALSE),0))))))))</f>
        <v>0</v>
      </c>
      <c r="U130" s="608">
        <f t="shared" si="74"/>
        <v>0</v>
      </c>
      <c r="V130" s="139"/>
      <c r="W130" s="566">
        <f>IF(W$81="Hydro",VLOOKUP($E130,'Inflated Bid Prices After Tax'!$AV$247:$BC$347,2,FALSE),IF(W$81="Solar",VLOOKUP($E130,'Inflated Bid Prices After Tax'!$AV$247:$BC$347,3,FALSE),IF(W$81="Biomass",VLOOKUP($E130,'Inflated Bid Prices After Tax'!$AV$247:$BC$347,4,FALSE),IF(W$81="Biodiesel",VLOOKUP($E130,'Inflated Bid Prices After Tax'!$AV$247:$BC$347,5,FALSE),IF(W$81="LNG",VLOOKUP($E130,'Inflated Bid Prices After Tax'!$AV$247:$BC$347,6,FALSE),IF(W$81="Bunker",VLOOKUP($E130,'Inflated Bid Prices After Tax'!$AV$247:$BC$347,7,FALSE),IF(W$81="LFO Diesel",VLOOKUP($E130,'Inflated Bid Prices After Tax'!$AV$247:$BC$347,8,FALSE),0)))))))</f>
        <v>0</v>
      </c>
      <c r="X130" s="567">
        <f>IF(W$81="Hydro",VLOOKUP($E130,'Inflated Bid Prices After Tax'!$AV$352:$BC$452,2,FALSE),IF(W$81="Solar",VLOOKUP($E130,'Inflated Bid Prices After Tax'!$AV$352:$BC$452,3,FALSE),IF(W$81="Biomass",VLOOKUP($E130,'Inflated Bid Prices After Tax'!$AV$352:$BC$452,4,FALSE),IF(W$81="Biodiesel",VLOOKUP($E130,'Inflated Bid Prices After Tax'!$AV$352:$BC$452,5,FALSE),IF(W$81="LNG",VLOOKUP($E130,'Inflated Bid Prices After Tax'!$AV$352:$BC$452,6,FALSE),IF(W$81="Bunker",VLOOKUP($E130,'Inflated Bid Prices After Tax'!$AV$352:$BC$452,7,FALSE),IF(W$81="LFO Diesel",VLOOKUP($E130,'Inflated Bid Prices After Tax'!$AV$352:$BC$452,8,FALSE),0)))))))</f>
        <v>0</v>
      </c>
      <c r="Y130" s="567">
        <f>IF($E130=0,0,IF(W$81="Hydro",HLOOKUP(W$81,'Inflated Bid Prices After Tax'!$B$455:$I$463,8,FALSE),IF(W$81="Solar",HLOOKUP(W$81,'Inflated Bid Prices After Tax'!$B$455:$I$463,8,FALSE),IF(W$81="Biomass",HLOOKUP(W$81,'Inflated Bid Prices After Tax'!$B$455:$I$463,8,FALSE),IF(W$81="Biodiesel",HLOOKUP(W$81,'Inflated Bid Prices After Tax'!$B$455:$I$463,8,FALSE),IF(W$81="LNG",HLOOKUP(W$81,'Inflated Bid Prices After Tax'!$B$455:$I$463,8,FALSE),IF(W$81="Bunker",HLOOKUP(W$81,'Inflated Bid Prices After Tax'!$B$455:$I$463,8,FALSE),IF(W$81="LFO Diesel",HLOOKUP(W$81,'Inflated Bid Prices After Tax'!$B$455:$I$463,8,FALSE),0))))))))</f>
        <v>0</v>
      </c>
      <c r="Z130" s="567">
        <f>IF($E130=0,0,IF(W$81="Hydro",HLOOKUP(W$81,'Inflated Bid Prices After Tax'!$B$465:$I$471,6,FALSE),IF(W$81="Solar",HLOOKUP(W$81,'Inflated Bid Prices After Tax'!$B$465:$I$471,6,FALSE),IF(W$81="Biomass",HLOOKUP(W$81,'Inflated Bid Prices After Tax'!$B$465:$I$471,6,FALSE),IF(W$81="Biodiesel",HLOOKUP(W$81,'Inflated Bid Prices After Tax'!$B$465:$I$471,6,FALSE),IF(W$81="LNG",HLOOKUP(W$81,'Inflated Bid Prices After Tax'!$B$465:$I$471,6,FALSE),IF(W$81="Bunker",HLOOKUP(W$81,'Inflated Bid Prices After Tax'!$B$465:$I$471,6,FALSE),IF(W$81="LFO Diesel",HLOOKUP(W$81,'Inflated Bid Prices After Tax'!$B$465:$I$471,6,FALSE),0))))))))</f>
        <v>0</v>
      </c>
      <c r="AA130" s="568">
        <f t="shared" si="75"/>
        <v>0</v>
      </c>
      <c r="AB130" s="139"/>
      <c r="AC130" s="642">
        <f>IF(AC$81="Hydro",VLOOKUP($F130,'Inflated Bid Prices After Tax'!$AV$247:$BC$347,2,FALSE),IF(AC$81="Solar",VLOOKUP($F130,'Inflated Bid Prices After Tax'!$AV$247:$BC$347,3,FALSE),IF(AC$81="Biomass",VLOOKUP($F130,'Inflated Bid Prices After Tax'!$AV$247:$BC$347,4,FALSE),IF(AC$81="Biodiesel",VLOOKUP($F130,'Inflated Bid Prices After Tax'!$AV$247:$BC$347,5,FALSE),IF(AC$81="LNG",VLOOKUP($F130,'Inflated Bid Prices After Tax'!$AV$247:$BC$347,6,FALSE),IF(AC$81="Bunker",VLOOKUP($F130,'Inflated Bid Prices After Tax'!$AV$247:$BC$347,7,FALSE),IF(AC$81="LFO Diesel",VLOOKUP($F130,'Inflated Bid Prices After Tax'!$AV$247:$BC$347,8,FALSE),0)))))))</f>
        <v>0</v>
      </c>
      <c r="AD130" s="643">
        <f>IF(AC$81="Hydro",VLOOKUP($F130,'Inflated Bid Prices After Tax'!$AV$352:$BC$452,2,FALSE),IF(AC$81="Solar",VLOOKUP($F130,'Inflated Bid Prices After Tax'!$AV$352:$BC$452,3,FALSE),IF(AC$81="Biomass",VLOOKUP($F130,'Inflated Bid Prices After Tax'!$AV$352:$BC$452,4,FALSE),IF(AC$81="Biodiesel",VLOOKUP($F130,'Inflated Bid Prices After Tax'!$AV$352:$BC$452,5,FALSE),IF(AC$81="LNG",VLOOKUP($F130,'Inflated Bid Prices After Tax'!$AV$352:$BC$452,6,FALSE),IF(AC$81="Bunker",VLOOKUP($F130,'Inflated Bid Prices After Tax'!$AV$352:$BC$452,7,FALSE),IF(AC$81="LFO Diesel",VLOOKUP($F130,'Inflated Bid Prices After Tax'!$AV$352:$BC$452,8,FALSE),0)))))))</f>
        <v>0</v>
      </c>
      <c r="AE130" s="643">
        <f>IF($F130=0,0,IF(AC$81="Hydro",HLOOKUP(AC$81,'Inflated Bid Prices After Tax'!$B$455:$I$463,8,FALSE),IF(AC$81="Solar",HLOOKUP(AC$81,'Inflated Bid Prices After Tax'!$B$455:$I$463,8,FALSE),IF(AC$81="Biomass",HLOOKUP(AC$81,'Inflated Bid Prices After Tax'!$B$455:$I$463,8,FALSE),IF(AC$81="Biodiesel",HLOOKUP(AC$81,'Inflated Bid Prices After Tax'!$B$455:$I$463,8,FALSE),IF(AC$81="LNG",HLOOKUP(AC$81,'Inflated Bid Prices After Tax'!$B$455:$I$463,8,FALSE),IF(AC$81="Bunker",HLOOKUP(AC$81,'Inflated Bid Prices After Tax'!$B$455:$I$463,8,FALSE),IF(AC$81="LFO Diesel",HLOOKUP(AC$81,'Inflated Bid Prices After Tax'!$B$455:$I$463,8,FALSE),0))))))))</f>
        <v>0</v>
      </c>
      <c r="AF130" s="643">
        <f>IF($F130=0,0,IF(AC$81="Hydro",HLOOKUP(AC$81,'Inflated Bid Prices After Tax'!$B$465:$I$471,6,FALSE),IF(AC$81="Solar",HLOOKUP(AC$81,'Inflated Bid Prices After Tax'!$B$465:$I$471,6,FALSE),IF(AC$81="Biomass",HLOOKUP(AC$81,'Inflated Bid Prices After Tax'!$B$465:$I$471,6,FALSE),IF(AC$81="Biodiesel",HLOOKUP(AC$81,'Inflated Bid Prices After Tax'!$B$465:$I$471,6,FALSE),IF(AC$81="LNG",HLOOKUP(AC$81,'Inflated Bid Prices After Tax'!$B$465:$I$471,6,FALSE),IF(AC$81="Bunker",HLOOKUP(AC$81,'Inflated Bid Prices After Tax'!$B$465:$I$471,6,FALSE),IF(AC$81="LFO Diesel",HLOOKUP(AC$81,'Inflated Bid Prices After Tax'!$B$465:$I$471,6,FALSE),0))))))))</f>
        <v>0</v>
      </c>
      <c r="AG130" s="644">
        <f t="shared" si="76"/>
        <v>0</v>
      </c>
      <c r="AH130" s="139"/>
      <c r="AI130" s="590">
        <f>IF(AI$81="Hydro",VLOOKUP($G130,'Inflated Bid Prices After Tax'!$AV$247:$BC$347,2,FALSE),IF(AI$81="Solar",VLOOKUP($G130,'Inflated Bid Prices After Tax'!$AV$247:$BC$347,3,FALSE),IF(AI$81="Biomass",VLOOKUP($G130,'Inflated Bid Prices After Tax'!$AV$247:$BC$347,4,FALSE),IF(AI$81="Biodiesel",VLOOKUP($G130,'Inflated Bid Prices After Tax'!$AV$247:$BC$347,5,FALSE),IF(AI$81="LNG",VLOOKUP($G130,'Inflated Bid Prices After Tax'!$AV$247:$BC$347,6,FALSE),IF(AI$81="Bunker",VLOOKUP($G130,'Inflated Bid Prices After Tax'!$AV$247:$BC$347,7,FALSE),IF(AI$81="LFO Diesel",VLOOKUP($G130,'Inflated Bid Prices After Tax'!$AV$247:$BC$347,8,FALSE),0)))))))</f>
        <v>0</v>
      </c>
      <c r="AJ130" s="591">
        <f>IF(AI$81="Hydro",VLOOKUP($G130,'Inflated Bid Prices After Tax'!$AV$352:$BC$452,2,FALSE),IF(AI$81="Solar",VLOOKUP($G130,'Inflated Bid Prices After Tax'!$AV$352:$BC$452,3,FALSE),IF(AI$81="Biomass",VLOOKUP($G130,'Inflated Bid Prices After Tax'!$AV$352:$BC$452,4,FALSE),IF(AI$81="Biodiesel",VLOOKUP($G130,'Inflated Bid Prices After Tax'!$AV$352:$BC$452,5,FALSE),IF(AI$81="LNG",VLOOKUP($G130,'Inflated Bid Prices After Tax'!$AV$352:$BC$452,6,FALSE),IF(AI$81="Bunker",VLOOKUP($G130,'Inflated Bid Prices After Tax'!$AV$352:$BC$452,7,FALSE),IF(AI$81="LFO Diesel",VLOOKUP($G130,'Inflated Bid Prices After Tax'!$AV$352:$BC$452,8,FALSE),0)))))))</f>
        <v>0</v>
      </c>
      <c r="AK130" s="591">
        <f>IF($G130=0,0,IF(AI$81="Hydro",HLOOKUP(AI$81,'Inflated Bid Prices After Tax'!$B$455:$I$463,8,FALSE),IF(AI$81="Solar",HLOOKUP(AI$81,'Inflated Bid Prices After Tax'!$B$455:$I$463,8,FALSE),IF(AI$81="Biomass",HLOOKUP(AI$81,'Inflated Bid Prices After Tax'!$B$455:$I$463,8,FALSE),IF(AI$81="Biodiesel",HLOOKUP(AI$81,'Inflated Bid Prices After Tax'!$B$455:$I$463,8,FALSE),IF(AI$81="LNG",HLOOKUP(AI$81,'Inflated Bid Prices After Tax'!$B$455:$I$463,8,FALSE),IF(AI$81="Bunker",HLOOKUP(AI$81,'Inflated Bid Prices After Tax'!$B$455:$I$463,8,FALSE),IF(AI$81="LFO Diesel",HLOOKUP(AI$81,'Inflated Bid Prices After Tax'!$B$455:$I$463,8,FALSE),0))))))))</f>
        <v>0</v>
      </c>
      <c r="AL130" s="591">
        <f>IF($G130=0,0,IF(AI$81="Hydro",HLOOKUP(AI$81,'Inflated Bid Prices After Tax'!$B$465:$I$471,6,FALSE),IF(AI$81="Solar",HLOOKUP(AI$81,'Inflated Bid Prices After Tax'!$B$465:$I$471,6,FALSE),IF(AI$81="Biomass",HLOOKUP(AI$81,'Inflated Bid Prices After Tax'!$B$465:$I$471,6,FALSE),IF(AI$81="Biodiesel",HLOOKUP(AI$81,'Inflated Bid Prices After Tax'!$B$465:$I$471,6,FALSE),IF(AI$81="LNG",HLOOKUP(AI$81,'Inflated Bid Prices After Tax'!$B$465:$I$471,6,FALSE),IF(AI$81="Bunker",HLOOKUP(AI$81,'Inflated Bid Prices After Tax'!$B$465:$I$471,6,FALSE),IF(AI$81="LFO Diesel",HLOOKUP(AI$81,'Inflated Bid Prices After Tax'!$B$465:$I$471,6,FALSE),0))))))))</f>
        <v>0</v>
      </c>
      <c r="AM130" s="592">
        <f t="shared" si="77"/>
        <v>0</v>
      </c>
      <c r="AN130" s="139"/>
      <c r="AO130" s="598">
        <f>IF(AO$81="Hydro",VLOOKUP($H130,'Inflated Bid Prices After Tax'!$AV$247:$BC$347,2,FALSE),IF(AO$81="Solar",VLOOKUP($H130,'Inflated Bid Prices After Tax'!$AV$247:$BC$347,3,FALSE),IF(AO$81="Biomass",VLOOKUP($H130,'Inflated Bid Prices After Tax'!$AV$247:$BC$347,4,FALSE),IF(AO$81="Biodiesel",VLOOKUP($H130,'Inflated Bid Prices After Tax'!$AV$247:$BC$347,5,FALSE),IF(AO$81="LNG",VLOOKUP($H130,'Inflated Bid Prices After Tax'!$AV$247:$BC$347,6,FALSE),IF(AO$81="Bunker",VLOOKUP($H130,'Inflated Bid Prices After Tax'!$AV$247:$BC$347,7,FALSE),IF(AO$81="LFO Diesel",VLOOKUP($H130,'Inflated Bid Prices After Tax'!$AV$247:$BC$347,8,FALSE),0)))))))</f>
        <v>0</v>
      </c>
      <c r="AP130" s="309">
        <f>IF(AO$81="Hydro",VLOOKUP($H130,'Inflated Bid Prices After Tax'!$AV$352:$BC$452,2,FALSE),IF(AO$81="Solar",VLOOKUP($H130,'Inflated Bid Prices After Tax'!$AV$352:$BC$452,3,FALSE),IF(AO$81="Biomass",VLOOKUP($H130,'Inflated Bid Prices After Tax'!$AV$352:$BC$452,4,FALSE),IF(AO$81="Biodiesel",VLOOKUP($H130,'Inflated Bid Prices After Tax'!$AV$352:$BC$452,5,FALSE),IF(AO$81="LNG",VLOOKUP($H130,'Inflated Bid Prices After Tax'!$AV$352:$BC$452,6,FALSE),IF(AO$81="Bunker",VLOOKUP($H130,'Inflated Bid Prices After Tax'!$AV$352:$BC$452,7,FALSE),IF(AO$81="LFO Diesel",VLOOKUP($H130,'Inflated Bid Prices After Tax'!$AV$352:$BC$452,8,FALSE),0)))))))</f>
        <v>0</v>
      </c>
      <c r="AQ130" s="309">
        <f>IF($H130=0,0,IF(AO$81="Hydro",HLOOKUP(AO$81,'Inflated Bid Prices After Tax'!$B$455:$I$463,8,FALSE),IF(AO$81="Solar",HLOOKUP(AO$81,'Inflated Bid Prices After Tax'!$B$455:$I$463,8,FALSE),IF(AO$81="Biomass",HLOOKUP(AO$81,'Inflated Bid Prices After Tax'!$B$455:$I$463,8,FALSE),IF(AO$81="Biodiesel",HLOOKUP(AO$81,'Inflated Bid Prices After Tax'!$B$455:$I$463,8,FALSE),IF(AO$81="LNG",HLOOKUP(AO$81,'Inflated Bid Prices After Tax'!$B$455:$I$463,8,FALSE),IF(AO$81="Bunker",HLOOKUP(AO$81,'Inflated Bid Prices After Tax'!$B$455:$I$463,8,FALSE),IF(AO$81="LFO Diesel",HLOOKUP(AO$81,'Inflated Bid Prices After Tax'!$B$455:$I$463,8,FALSE),0))))))))</f>
        <v>0</v>
      </c>
      <c r="AR130" s="309">
        <f>IF($H130=0,0,IF(AO$81="Hydro",HLOOKUP(AO$81,'Inflated Bid Prices After Tax'!$B$465:$I$471,6,FALSE),IF(AO$81="Solar",HLOOKUP(AO$81,'Inflated Bid Prices After Tax'!$B$465:$I$471,6,FALSE),IF(AO$81="Biomass",HLOOKUP(AO$81,'Inflated Bid Prices After Tax'!$B$465:$I$471,6,FALSE),IF(AO$81="Biodiesel",HLOOKUP(AO$81,'Inflated Bid Prices After Tax'!$B$465:$I$471,6,FALSE),IF(AO$81="LNG",HLOOKUP(AO$81,'Inflated Bid Prices After Tax'!$B$465:$I$471,6,FALSE),IF(AO$81="Bunker",HLOOKUP(AO$81,'Inflated Bid Prices After Tax'!$B$465:$I$471,6,FALSE),IF(AO$81="LFO Diesel",HLOOKUP(AO$81,'Inflated Bid Prices After Tax'!$B$465:$I$471,6,FALSE),0))))))))</f>
        <v>0</v>
      </c>
      <c r="AS130" s="298">
        <f t="shared" si="78"/>
        <v>0</v>
      </c>
      <c r="AT130" s="139"/>
      <c r="AU130" s="606">
        <f>IF(AU$81="Hydro",VLOOKUP($I130,'Inflated Bid Prices After Tax'!$AV$247:$BC$347,2,FALSE),IF(AU$81="Solar",VLOOKUP($I130,'Inflated Bid Prices After Tax'!$AV$247:$BC$347,3,FALSE),IF(AU$81="Biomass",VLOOKUP($I130,'Inflated Bid Prices After Tax'!$AV$247:$BC$347,4,FALSE),IF(AU$81="Biodiesel",VLOOKUP($I130,'Inflated Bid Prices After Tax'!$AV$247:$BC$347,5,FALSE),IF(AU$81="LNG",VLOOKUP($I130,'Inflated Bid Prices After Tax'!$AV$247:$BC$347,6,FALSE),IF(AU$81="Bunker",VLOOKUP($I130,'Inflated Bid Prices After Tax'!$AV$247:$BC$347,7,FALSE),IF(AU$81="LFO Diesel",VLOOKUP($I130,'Inflated Bid Prices After Tax'!$AV$247:$BC$347,8,FALSE),0)))))))</f>
        <v>0</v>
      </c>
      <c r="AV130" s="607">
        <f>IF(AU$81="Hydro",VLOOKUP($I130,'Inflated Bid Prices After Tax'!$AV$352:$BC$452,2,FALSE),IF(AU$81="Solar",VLOOKUP($I130,'Inflated Bid Prices After Tax'!$AV$352:$BC$452,3,FALSE),IF(AU$81="Biomass",VLOOKUP($I130,'Inflated Bid Prices After Tax'!$AV$352:$BC$452,4,FALSE),IF(AU$81="Biodiesel",VLOOKUP($I130,'Inflated Bid Prices After Tax'!$AV$352:$BC$452,5,FALSE),IF(AU$81="LNG",VLOOKUP($I130,'Inflated Bid Prices After Tax'!$AV$352:$BC$452,6,FALSE),IF(AU$81="Bunker",VLOOKUP($I130,'Inflated Bid Prices After Tax'!$AV$352:$BC$452,7,FALSE),IF(AU$81="LFO Diesel",VLOOKUP($I130,'Inflated Bid Prices After Tax'!$AV$352:$BC$452,8,FALSE),0)))))))</f>
        <v>0</v>
      </c>
      <c r="AW130" s="607">
        <f>IF($I130=0,0,IF(AU$81="Hydro",HLOOKUP(AU$81,'Inflated Bid Prices After Tax'!$B$455:$I$463,8,FALSE),IF(AU$81="Solar",HLOOKUP(AU$81,'Inflated Bid Prices After Tax'!$B$455:$I$463,8,FALSE),IF(AU$81="Biomass",HLOOKUP(AU$81,'Inflated Bid Prices After Tax'!$B$455:$I$463,8,FALSE),IF(AU$81="Biodiesel",HLOOKUP(AU$81,'Inflated Bid Prices After Tax'!$B$455:$I$463,8,FALSE),IF(AU$81="LNG",HLOOKUP(AU$81,'Inflated Bid Prices After Tax'!$B$455:$I$463,8,FALSE),IF(AU$81="Bunker",HLOOKUP(AU$81,'Inflated Bid Prices After Tax'!$B$455:$I$463,8,FALSE),IF(AU$81="LFO Diesel",HLOOKUP(AU$81,'Inflated Bid Prices After Tax'!$B$455:$I$463,8,FALSE),0))))))))</f>
        <v>0</v>
      </c>
      <c r="AX130" s="607">
        <f>IF($I130=0,0,IF(AU$81="Hydro",HLOOKUP(AU$81,'Inflated Bid Prices After Tax'!$B$465:$I$471,6,FALSE),IF(AU$81="Solar",HLOOKUP(AU$81,'Inflated Bid Prices After Tax'!$B$465:$I$471,6,FALSE),IF(AU$81="Biomass",HLOOKUP(AU$81,'Inflated Bid Prices After Tax'!$B$465:$I$471,6,FALSE),IF(AU$81="Biodiesel",HLOOKUP(AU$81,'Inflated Bid Prices After Tax'!$B$465:$I$471,6,FALSE),IF(AU$81="LNG",HLOOKUP(AU$81,'Inflated Bid Prices After Tax'!$B$465:$I$471,6,FALSE),IF(AU$81="Bunker",HLOOKUP(AU$81,'Inflated Bid Prices After Tax'!$B$465:$I$471,6,FALSE),IF(AU$81="LFO Diesel",HLOOKUP(AU$81,'Inflated Bid Prices After Tax'!$B$465:$I$471,6,FALSE),0))))))))</f>
        <v>0</v>
      </c>
      <c r="AY130" s="608">
        <f t="shared" si="79"/>
        <v>0</v>
      </c>
      <c r="AZ130" s="139"/>
      <c r="BA130" s="106"/>
      <c r="BB130" s="648" t="s">
        <v>41</v>
      </c>
      <c r="BC130" s="659">
        <f>IF(C130=0,O130,O130*'Available Energy and Dispatch'!N158*1000)</f>
        <v>0</v>
      </c>
      <c r="BD130" s="659">
        <f>IF(D130=0,U130,U130*'Available Energy and Dispatch'!O158*1000)</f>
        <v>0</v>
      </c>
      <c r="BE130" s="659">
        <f>IF(E130=0,AA130,AA130*'Available Energy and Dispatch'!P158*1000)</f>
        <v>0</v>
      </c>
      <c r="BF130" s="659">
        <f>IF(F130=0,AG130,AG130*'Available Energy and Dispatch'!Q158*1000)</f>
        <v>0</v>
      </c>
      <c r="BG130" s="659">
        <f>IF(G130=0,AM130,AM130*'Available Energy and Dispatch'!R158*1000)</f>
        <v>0</v>
      </c>
      <c r="BH130" s="659">
        <f>IF(H130=0,AS130,AS130*'Available Energy and Dispatch'!S158*1000)</f>
        <v>0</v>
      </c>
      <c r="BI130" s="659">
        <f>IF(I130=0,AY130,AY130*'Available Energy and Dispatch'!T158*1000)</f>
        <v>0</v>
      </c>
      <c r="BJ130" s="665">
        <f t="shared" si="80"/>
        <v>0</v>
      </c>
      <c r="BK130" s="655"/>
    </row>
    <row r="131" spans="2:63" x14ac:dyDescent="0.25">
      <c r="B131" s="530" t="s">
        <v>42</v>
      </c>
      <c r="C131" s="523">
        <f>ROUND(IFERROR(('Available Energy and Dispatch'!N159/((IF(C$82="Solar",(SUMIFS('Dependable Capacity'!$F$64:$F$69,'Dependable Capacity'!$C$64:$C$69,$B$126)*'Available Energy and Dispatch'!$C159),HLOOKUP(C$82,'Dependable Capacity'!$I$58:$P$64,6,FALSE)*'Available Energy and Dispatch'!$C159))))/C$83,0),2)</f>
        <v>0</v>
      </c>
      <c r="D131" s="523">
        <f>ROUND(IFERROR(('Available Energy and Dispatch'!O159/((IF(D$82="Solar",(SUMIFS('Dependable Capacity'!$F$64:$F$69,'Dependable Capacity'!$C$64:$C$69,$B$126)*'Available Energy and Dispatch'!$C159),HLOOKUP(D$82,'Dependable Capacity'!$I$58:$P$64,6,FALSE)*'Available Energy and Dispatch'!$C159))))/D$83,0),2)</f>
        <v>0</v>
      </c>
      <c r="E131" s="523">
        <f>ROUND(IFERROR(('Available Energy and Dispatch'!P159/((IF(E$82="Solar",(SUMIFS('Dependable Capacity'!$F$64:$F$69,'Dependable Capacity'!$C$64:$C$69,$B$126)*'Available Energy and Dispatch'!$C159),HLOOKUP(E$82,'Dependable Capacity'!$I$58:$P$64,6,FALSE)*'Available Energy and Dispatch'!$C159))))/E$83,0),2)</f>
        <v>0</v>
      </c>
      <c r="F131" s="523">
        <f>ROUND(IFERROR(('Available Energy and Dispatch'!Q159/((IF(F$82="Solar",(SUMIFS('Dependable Capacity'!$F$64:$F$69,'Dependable Capacity'!$C$64:$C$69,$B$126)*'Available Energy and Dispatch'!$C159),HLOOKUP(F$82,'Dependable Capacity'!$I$58:$P$64,6,FALSE)*'Available Energy and Dispatch'!$C159))))/F$83,0),2)</f>
        <v>0</v>
      </c>
      <c r="G131" s="523">
        <f>ROUND(IFERROR(('Available Energy and Dispatch'!R159/((IF(G$82="Solar",(SUMIFS('Dependable Capacity'!$F$64:$F$69,'Dependable Capacity'!$C$64:$C$69,$B$126)*'Available Energy and Dispatch'!$C159),HLOOKUP(G$82,'Dependable Capacity'!$I$58:$P$64,6,FALSE)*'Available Energy and Dispatch'!$C159))))/G$83,0),2)</f>
        <v>0</v>
      </c>
      <c r="H131" s="523">
        <f>ROUND(IFERROR(('Available Energy and Dispatch'!S159/((IF(H$82="Solar",(SUMIFS('Dependable Capacity'!$F$64:$F$69,'Dependable Capacity'!$C$64:$C$69,$B$126)*'Available Energy and Dispatch'!$C159),HLOOKUP(H$82,'Dependable Capacity'!$I$58:$P$64,6,FALSE)*'Available Energy and Dispatch'!$C159))))/H$83,0),2)</f>
        <v>0</v>
      </c>
      <c r="I131" s="524">
        <f>ROUND(IFERROR(('Available Energy and Dispatch'!T159/((IF(I$82="Solar",(SUMIFS('Dependable Capacity'!$F$64:$F$69,'Dependable Capacity'!$C$64:$C$69,$B$126)*'Available Energy and Dispatch'!$C159),HLOOKUP(I$82,'Dependable Capacity'!$I$58:$P$64,6,FALSE)*'Available Energy and Dispatch'!$C159))))/I$83,0),2)</f>
        <v>0</v>
      </c>
      <c r="J131" s="106"/>
      <c r="K131" s="542">
        <f>IF(K$81="Hydro",VLOOKUP($C131,'Inflated Bid Prices After Tax'!$AV$247:$BC$347,2,FALSE),IF(K$81="Solar",VLOOKUP($C131,'Inflated Bid Prices After Tax'!$AV$247:$BC$347,3,FALSE),IF(K$81="Biomass",VLOOKUP($C131,'Inflated Bid Prices After Tax'!$AV$247:$BC$347,4,FALSE),IF(K$81="Biodiesel",VLOOKUP($C131,'Inflated Bid Prices After Tax'!$AV$247:$BC$347,5,FALSE),IF(K$81="LNG",VLOOKUP($C131,'Inflated Bid Prices After Tax'!$AV$247:$BC$347,6,FALSE),IF(K$81="Bunker",VLOOKUP($C131,'Inflated Bid Prices After Tax'!$AV$247:$BC$347,7,FALSE),IF(K$81="LFO Diesel",VLOOKUP($C131,'Inflated Bid Prices After Tax'!$AV$247:$BC$347,8,FALSE),0)))))))</f>
        <v>0</v>
      </c>
      <c r="L131" s="543">
        <f>IF(K$81="Hydro",VLOOKUP($C131,'Inflated Bid Prices After Tax'!$AV$352:$BC$452,2,FALSE),IF(K$81="Solar",VLOOKUP($C131,'Inflated Bid Prices After Tax'!$AV$352:$BC$452,3,FALSE),IF(K$81="Biomass",VLOOKUP($C131,'Inflated Bid Prices After Tax'!$AV$352:$BC$452,4,FALSE),IF(K$81="Biodiesel",VLOOKUP($C131,'Inflated Bid Prices After Tax'!$AV$352:$BC$452,5,FALSE),IF(K$81="LNG",VLOOKUP($C131,'Inflated Bid Prices After Tax'!$AV$352:$BC$452,6,FALSE),IF(K$81="Bunker",VLOOKUP($C131,'Inflated Bid Prices After Tax'!$AV$352:$BC$452,7,FALSE),IF(K$81="LFO Diesel",VLOOKUP($C131,'Inflated Bid Prices After Tax'!$AV$352:$BC$452,8,FALSE),0)))))))</f>
        <v>0</v>
      </c>
      <c r="M131" s="543">
        <f>IF($C131=0,0,IF(K$81="Hydro",HLOOKUP(K$81,'Inflated Bid Prices After Tax'!$B$455:$I$463,8,FALSE),IF(K$81="Solar",HLOOKUP(K$81,'Inflated Bid Prices After Tax'!$B$455:$I$463,8,FALSE),IF(K$81="Biomass",HLOOKUP(K$81,'Inflated Bid Prices After Tax'!$B$455:$I$463,8,FALSE),IF(K$81="Biodiesel",HLOOKUP(K$81,'Inflated Bid Prices After Tax'!$B$455:$I$463,8,FALSE),IF(K$81="LNG",HLOOKUP(K$81,'Inflated Bid Prices After Tax'!$B$455:$I$463,8,FALSE),IF(K$81="Bunker",HLOOKUP(K$81,'Inflated Bid Prices After Tax'!$B$455:$I$463,8,FALSE),IF(K$81="LFO Diesel",HLOOKUP(K$81,'Inflated Bid Prices After Tax'!$B$455:$I$463,8,FALSE),0))))))))</f>
        <v>0</v>
      </c>
      <c r="N131" s="543">
        <f>IF($C131=0,0,IF(K$81="Hydro",HLOOKUP(K$81,'Inflated Bid Prices After Tax'!$B$465:$I$471,6,FALSE),IF(K$81="Solar",HLOOKUP(K$81,'Inflated Bid Prices After Tax'!$B$465:$I$471,6,FALSE),IF(K$81="Biomass",HLOOKUP(K$81,'Inflated Bid Prices After Tax'!$B$465:$I$471,6,FALSE),IF(K$81="Biodiesel",HLOOKUP(K$81,'Inflated Bid Prices After Tax'!$B$465:$I$471,6,FALSE),IF(K$81="LNG",HLOOKUP(K$81,'Inflated Bid Prices After Tax'!$B$465:$I$471,6,FALSE),IF(K$81="Bunker",HLOOKUP(K$81,'Inflated Bid Prices After Tax'!$B$465:$I$471,6,FALSE),IF(K$81="LFO Diesel",HLOOKUP(K$81,'Inflated Bid Prices After Tax'!$B$465:$I$471,6,FALSE),0))))))))</f>
        <v>0</v>
      </c>
      <c r="O131" s="544">
        <f t="shared" si="73"/>
        <v>0</v>
      </c>
      <c r="P131" s="139"/>
      <c r="Q131" s="606">
        <f>IF(Q$81="Hydro",VLOOKUP($D131,'Inflated Bid Prices After Tax'!$AV$247:$BC$347,2,FALSE),IF(Q$81="Solar",VLOOKUP($D131,'Inflated Bid Prices After Tax'!$AV$247:$BC$347,3,FALSE),IF(Q$81="Biomass",VLOOKUP($D131,'Inflated Bid Prices After Tax'!$AV$247:$BC$347,4,FALSE),IF(Q$81="Biodiesel",VLOOKUP($D131,'Inflated Bid Prices After Tax'!$AV$247:$BC$347,5,FALSE),IF(Q$81="LNG",VLOOKUP($D131,'Inflated Bid Prices After Tax'!$AV$247:$BC$347,6,FALSE),IF(Q$81="Bunker",VLOOKUP($D131,'Inflated Bid Prices After Tax'!$AV$247:$BC$347,7,FALSE),IF(Q$81="LFO Diesel",VLOOKUP($D131,'Inflated Bid Prices After Tax'!$AV$247:$BC$347,8,FALSE),0)))))))</f>
        <v>0</v>
      </c>
      <c r="R131" s="607">
        <f>IF(Q$81="Hydro",VLOOKUP($D131,'Inflated Bid Prices After Tax'!$AV$352:$BC$452,2,FALSE),IF(Q$81="Solar",VLOOKUP($D131,'Inflated Bid Prices After Tax'!$AV$352:$BC$452,3,FALSE),IF(Q$81="Biomass",VLOOKUP($D131,'Inflated Bid Prices After Tax'!$AV$352:$BC$452,4,FALSE),IF(Q$81="Biodiesel",VLOOKUP($D131,'Inflated Bid Prices After Tax'!$AV$352:$BC$452,5,FALSE),IF(Q$81="LNG",VLOOKUP($D131,'Inflated Bid Prices After Tax'!$AV$352:$BC$452,6,FALSE),IF(Q$81="Bunker",VLOOKUP($D131,'Inflated Bid Prices After Tax'!$AV$352:$BC$452,7,FALSE),IF(Q$81="LFO Diesel",VLOOKUP($D131,'Inflated Bid Prices After Tax'!$AV$352:$BC$452,8,FALSE),0)))))))</f>
        <v>0</v>
      </c>
      <c r="S131" s="607">
        <f>IF($D131=0,0,IF(Q$81="Hydro",HLOOKUP(Q$81,'Inflated Bid Prices After Tax'!$B$455:$I$463,8,FALSE),IF(Q$81="Solar",HLOOKUP(Q$81,'Inflated Bid Prices After Tax'!$B$455:$I$463,8,FALSE),IF(Q$81="Biomass",HLOOKUP(Q$81,'Inflated Bid Prices After Tax'!$B$455:$I$463,8,FALSE),IF(Q$81="Biodiesel",HLOOKUP(Q$81,'Inflated Bid Prices After Tax'!$B$455:$I$463,8,FALSE),IF(Q$81="LNG",HLOOKUP(Q$81,'Inflated Bid Prices After Tax'!$B$455:$I$463,8,FALSE),IF(Q$81="Bunker",HLOOKUP(Q$81,'Inflated Bid Prices After Tax'!$B$455:$I$463,8,FALSE),IF(Q$81="LFO Diesel",HLOOKUP(Q$81,'Inflated Bid Prices After Tax'!$B$455:$I$463,8,FALSE),0))))))))</f>
        <v>0</v>
      </c>
      <c r="T131" s="607">
        <f>IF($D131=0,0,IF(Q$81="Hydro",HLOOKUP(Q$81,'Inflated Bid Prices After Tax'!$B$465:$I$471,6,FALSE),IF(Q$81="Solar",HLOOKUP(Q$81,'Inflated Bid Prices After Tax'!$B$465:$I$471,6,FALSE),IF(Q$81="Biomass",HLOOKUP(Q$81,'Inflated Bid Prices After Tax'!$B$465:$I$471,6,FALSE),IF(Q$81="Biodiesel",HLOOKUP(Q$81,'Inflated Bid Prices After Tax'!$B$465:$I$471,6,FALSE),IF(Q$81="LNG",HLOOKUP(Q$81,'Inflated Bid Prices After Tax'!$B$465:$I$471,6,FALSE),IF(Q$81="Bunker",HLOOKUP(Q$81,'Inflated Bid Prices After Tax'!$B$465:$I$471,6,FALSE),IF(Q$81="LFO Diesel",HLOOKUP(Q$81,'Inflated Bid Prices After Tax'!$B$465:$I$471,6,FALSE),0))))))))</f>
        <v>0</v>
      </c>
      <c r="U131" s="608">
        <f t="shared" si="74"/>
        <v>0</v>
      </c>
      <c r="V131" s="139"/>
      <c r="W131" s="566">
        <f>IF(W$81="Hydro",VLOOKUP($E131,'Inflated Bid Prices After Tax'!$AV$247:$BC$347,2,FALSE),IF(W$81="Solar",VLOOKUP($E131,'Inflated Bid Prices After Tax'!$AV$247:$BC$347,3,FALSE),IF(W$81="Biomass",VLOOKUP($E131,'Inflated Bid Prices After Tax'!$AV$247:$BC$347,4,FALSE),IF(W$81="Biodiesel",VLOOKUP($E131,'Inflated Bid Prices After Tax'!$AV$247:$BC$347,5,FALSE),IF(W$81="LNG",VLOOKUP($E131,'Inflated Bid Prices After Tax'!$AV$247:$BC$347,6,FALSE),IF(W$81="Bunker",VLOOKUP($E131,'Inflated Bid Prices After Tax'!$AV$247:$BC$347,7,FALSE),IF(W$81="LFO Diesel",VLOOKUP($E131,'Inflated Bid Prices After Tax'!$AV$247:$BC$347,8,FALSE),0)))))))</f>
        <v>0</v>
      </c>
      <c r="X131" s="567">
        <f>IF(W$81="Hydro",VLOOKUP($E131,'Inflated Bid Prices After Tax'!$AV$352:$BC$452,2,FALSE),IF(W$81="Solar",VLOOKUP($E131,'Inflated Bid Prices After Tax'!$AV$352:$BC$452,3,FALSE),IF(W$81="Biomass",VLOOKUP($E131,'Inflated Bid Prices After Tax'!$AV$352:$BC$452,4,FALSE),IF(W$81="Biodiesel",VLOOKUP($E131,'Inflated Bid Prices After Tax'!$AV$352:$BC$452,5,FALSE),IF(W$81="LNG",VLOOKUP($E131,'Inflated Bid Prices After Tax'!$AV$352:$BC$452,6,FALSE),IF(W$81="Bunker",VLOOKUP($E131,'Inflated Bid Prices After Tax'!$AV$352:$BC$452,7,FALSE),IF(W$81="LFO Diesel",VLOOKUP($E131,'Inflated Bid Prices After Tax'!$AV$352:$BC$452,8,FALSE),0)))))))</f>
        <v>0</v>
      </c>
      <c r="Y131" s="567">
        <f>IF($E131=0,0,IF(W$81="Hydro",HLOOKUP(W$81,'Inflated Bid Prices After Tax'!$B$455:$I$463,8,FALSE),IF(W$81="Solar",HLOOKUP(W$81,'Inflated Bid Prices After Tax'!$B$455:$I$463,8,FALSE),IF(W$81="Biomass",HLOOKUP(W$81,'Inflated Bid Prices After Tax'!$B$455:$I$463,8,FALSE),IF(W$81="Biodiesel",HLOOKUP(W$81,'Inflated Bid Prices After Tax'!$B$455:$I$463,8,FALSE),IF(W$81="LNG",HLOOKUP(W$81,'Inflated Bid Prices After Tax'!$B$455:$I$463,8,FALSE),IF(W$81="Bunker",HLOOKUP(W$81,'Inflated Bid Prices After Tax'!$B$455:$I$463,8,FALSE),IF(W$81="LFO Diesel",HLOOKUP(W$81,'Inflated Bid Prices After Tax'!$B$455:$I$463,8,FALSE),0))))))))</f>
        <v>0</v>
      </c>
      <c r="Z131" s="567">
        <f>IF($E131=0,0,IF(W$81="Hydro",HLOOKUP(W$81,'Inflated Bid Prices After Tax'!$B$465:$I$471,6,FALSE),IF(W$81="Solar",HLOOKUP(W$81,'Inflated Bid Prices After Tax'!$B$465:$I$471,6,FALSE),IF(W$81="Biomass",HLOOKUP(W$81,'Inflated Bid Prices After Tax'!$B$465:$I$471,6,FALSE),IF(W$81="Biodiesel",HLOOKUP(W$81,'Inflated Bid Prices After Tax'!$B$465:$I$471,6,FALSE),IF(W$81="LNG",HLOOKUP(W$81,'Inflated Bid Prices After Tax'!$B$465:$I$471,6,FALSE),IF(W$81="Bunker",HLOOKUP(W$81,'Inflated Bid Prices After Tax'!$B$465:$I$471,6,FALSE),IF(W$81="LFO Diesel",HLOOKUP(W$81,'Inflated Bid Prices After Tax'!$B$465:$I$471,6,FALSE),0))))))))</f>
        <v>0</v>
      </c>
      <c r="AA131" s="568">
        <f t="shared" si="75"/>
        <v>0</v>
      </c>
      <c r="AB131" s="139"/>
      <c r="AC131" s="642">
        <f>IF(AC$81="Hydro",VLOOKUP($F131,'Inflated Bid Prices After Tax'!$AV$247:$BC$347,2,FALSE),IF(AC$81="Solar",VLOOKUP($F131,'Inflated Bid Prices After Tax'!$AV$247:$BC$347,3,FALSE),IF(AC$81="Biomass",VLOOKUP($F131,'Inflated Bid Prices After Tax'!$AV$247:$BC$347,4,FALSE),IF(AC$81="Biodiesel",VLOOKUP($F131,'Inflated Bid Prices After Tax'!$AV$247:$BC$347,5,FALSE),IF(AC$81="LNG",VLOOKUP($F131,'Inflated Bid Prices After Tax'!$AV$247:$BC$347,6,FALSE),IF(AC$81="Bunker",VLOOKUP($F131,'Inflated Bid Prices After Tax'!$AV$247:$BC$347,7,FALSE),IF(AC$81="LFO Diesel",VLOOKUP($F131,'Inflated Bid Prices After Tax'!$AV$247:$BC$347,8,FALSE),0)))))))</f>
        <v>0</v>
      </c>
      <c r="AD131" s="643">
        <f>IF(AC$81="Hydro",VLOOKUP($F131,'Inflated Bid Prices After Tax'!$AV$352:$BC$452,2,FALSE),IF(AC$81="Solar",VLOOKUP($F131,'Inflated Bid Prices After Tax'!$AV$352:$BC$452,3,FALSE),IF(AC$81="Biomass",VLOOKUP($F131,'Inflated Bid Prices After Tax'!$AV$352:$BC$452,4,FALSE),IF(AC$81="Biodiesel",VLOOKUP($F131,'Inflated Bid Prices After Tax'!$AV$352:$BC$452,5,FALSE),IF(AC$81="LNG",VLOOKUP($F131,'Inflated Bid Prices After Tax'!$AV$352:$BC$452,6,FALSE),IF(AC$81="Bunker",VLOOKUP($F131,'Inflated Bid Prices After Tax'!$AV$352:$BC$452,7,FALSE),IF(AC$81="LFO Diesel",VLOOKUP($F131,'Inflated Bid Prices After Tax'!$AV$352:$BC$452,8,FALSE),0)))))))</f>
        <v>0</v>
      </c>
      <c r="AE131" s="643">
        <f>IF($F131=0,0,IF(AC$81="Hydro",HLOOKUP(AC$81,'Inflated Bid Prices After Tax'!$B$455:$I$463,8,FALSE),IF(AC$81="Solar",HLOOKUP(AC$81,'Inflated Bid Prices After Tax'!$B$455:$I$463,8,FALSE),IF(AC$81="Biomass",HLOOKUP(AC$81,'Inflated Bid Prices After Tax'!$B$455:$I$463,8,FALSE),IF(AC$81="Biodiesel",HLOOKUP(AC$81,'Inflated Bid Prices After Tax'!$B$455:$I$463,8,FALSE),IF(AC$81="LNG",HLOOKUP(AC$81,'Inflated Bid Prices After Tax'!$B$455:$I$463,8,FALSE),IF(AC$81="Bunker",HLOOKUP(AC$81,'Inflated Bid Prices After Tax'!$B$455:$I$463,8,FALSE),IF(AC$81="LFO Diesel",HLOOKUP(AC$81,'Inflated Bid Prices After Tax'!$B$455:$I$463,8,FALSE),0))))))))</f>
        <v>0</v>
      </c>
      <c r="AF131" s="643">
        <f>IF($F131=0,0,IF(AC$81="Hydro",HLOOKUP(AC$81,'Inflated Bid Prices After Tax'!$B$465:$I$471,6,FALSE),IF(AC$81="Solar",HLOOKUP(AC$81,'Inflated Bid Prices After Tax'!$B$465:$I$471,6,FALSE),IF(AC$81="Biomass",HLOOKUP(AC$81,'Inflated Bid Prices After Tax'!$B$465:$I$471,6,FALSE),IF(AC$81="Biodiesel",HLOOKUP(AC$81,'Inflated Bid Prices After Tax'!$B$465:$I$471,6,FALSE),IF(AC$81="LNG",HLOOKUP(AC$81,'Inflated Bid Prices After Tax'!$B$465:$I$471,6,FALSE),IF(AC$81="Bunker",HLOOKUP(AC$81,'Inflated Bid Prices After Tax'!$B$465:$I$471,6,FALSE),IF(AC$81="LFO Diesel",HLOOKUP(AC$81,'Inflated Bid Prices After Tax'!$B$465:$I$471,6,FALSE),0))))))))</f>
        <v>0</v>
      </c>
      <c r="AG131" s="644">
        <f t="shared" si="76"/>
        <v>0</v>
      </c>
      <c r="AH131" s="139"/>
      <c r="AI131" s="590">
        <f>IF(AI$81="Hydro",VLOOKUP($G131,'Inflated Bid Prices After Tax'!$AV$247:$BC$347,2,FALSE),IF(AI$81="Solar",VLOOKUP($G131,'Inflated Bid Prices After Tax'!$AV$247:$BC$347,3,FALSE),IF(AI$81="Biomass",VLOOKUP($G131,'Inflated Bid Prices After Tax'!$AV$247:$BC$347,4,FALSE),IF(AI$81="Biodiesel",VLOOKUP($G131,'Inflated Bid Prices After Tax'!$AV$247:$BC$347,5,FALSE),IF(AI$81="LNG",VLOOKUP($G131,'Inflated Bid Prices After Tax'!$AV$247:$BC$347,6,FALSE),IF(AI$81="Bunker",VLOOKUP($G131,'Inflated Bid Prices After Tax'!$AV$247:$BC$347,7,FALSE),IF(AI$81="LFO Diesel",VLOOKUP($G131,'Inflated Bid Prices After Tax'!$AV$247:$BC$347,8,FALSE),0)))))))</f>
        <v>0</v>
      </c>
      <c r="AJ131" s="591">
        <f>IF(AI$81="Hydro",VLOOKUP($G131,'Inflated Bid Prices After Tax'!$AV$352:$BC$452,2,FALSE),IF(AI$81="Solar",VLOOKUP($G131,'Inflated Bid Prices After Tax'!$AV$352:$BC$452,3,FALSE),IF(AI$81="Biomass",VLOOKUP($G131,'Inflated Bid Prices After Tax'!$AV$352:$BC$452,4,FALSE),IF(AI$81="Biodiesel",VLOOKUP($G131,'Inflated Bid Prices After Tax'!$AV$352:$BC$452,5,FALSE),IF(AI$81="LNG",VLOOKUP($G131,'Inflated Bid Prices After Tax'!$AV$352:$BC$452,6,FALSE),IF(AI$81="Bunker",VLOOKUP($G131,'Inflated Bid Prices After Tax'!$AV$352:$BC$452,7,FALSE),IF(AI$81="LFO Diesel",VLOOKUP($G131,'Inflated Bid Prices After Tax'!$AV$352:$BC$452,8,FALSE),0)))))))</f>
        <v>0</v>
      </c>
      <c r="AK131" s="591">
        <f>IF($G131=0,0,IF(AI$81="Hydro",HLOOKUP(AI$81,'Inflated Bid Prices After Tax'!$B$455:$I$463,8,FALSE),IF(AI$81="Solar",HLOOKUP(AI$81,'Inflated Bid Prices After Tax'!$B$455:$I$463,8,FALSE),IF(AI$81="Biomass",HLOOKUP(AI$81,'Inflated Bid Prices After Tax'!$B$455:$I$463,8,FALSE),IF(AI$81="Biodiesel",HLOOKUP(AI$81,'Inflated Bid Prices After Tax'!$B$455:$I$463,8,FALSE),IF(AI$81="LNG",HLOOKUP(AI$81,'Inflated Bid Prices After Tax'!$B$455:$I$463,8,FALSE),IF(AI$81="Bunker",HLOOKUP(AI$81,'Inflated Bid Prices After Tax'!$B$455:$I$463,8,FALSE),IF(AI$81="LFO Diesel",HLOOKUP(AI$81,'Inflated Bid Prices After Tax'!$B$455:$I$463,8,FALSE),0))))))))</f>
        <v>0</v>
      </c>
      <c r="AL131" s="591">
        <f>IF($G131=0,0,IF(AI$81="Hydro",HLOOKUP(AI$81,'Inflated Bid Prices After Tax'!$B$465:$I$471,6,FALSE),IF(AI$81="Solar",HLOOKUP(AI$81,'Inflated Bid Prices After Tax'!$B$465:$I$471,6,FALSE),IF(AI$81="Biomass",HLOOKUP(AI$81,'Inflated Bid Prices After Tax'!$B$465:$I$471,6,FALSE),IF(AI$81="Biodiesel",HLOOKUP(AI$81,'Inflated Bid Prices After Tax'!$B$465:$I$471,6,FALSE),IF(AI$81="LNG",HLOOKUP(AI$81,'Inflated Bid Prices After Tax'!$B$465:$I$471,6,FALSE),IF(AI$81="Bunker",HLOOKUP(AI$81,'Inflated Bid Prices After Tax'!$B$465:$I$471,6,FALSE),IF(AI$81="LFO Diesel",HLOOKUP(AI$81,'Inflated Bid Prices After Tax'!$B$465:$I$471,6,FALSE),0))))))))</f>
        <v>0</v>
      </c>
      <c r="AM131" s="592">
        <f t="shared" si="77"/>
        <v>0</v>
      </c>
      <c r="AN131" s="139"/>
      <c r="AO131" s="598">
        <f>IF(AO$81="Hydro",VLOOKUP($H131,'Inflated Bid Prices After Tax'!$AV$247:$BC$347,2,FALSE),IF(AO$81="Solar",VLOOKUP($H131,'Inflated Bid Prices After Tax'!$AV$247:$BC$347,3,FALSE),IF(AO$81="Biomass",VLOOKUP($H131,'Inflated Bid Prices After Tax'!$AV$247:$BC$347,4,FALSE),IF(AO$81="Biodiesel",VLOOKUP($H131,'Inflated Bid Prices After Tax'!$AV$247:$BC$347,5,FALSE),IF(AO$81="LNG",VLOOKUP($H131,'Inflated Bid Prices After Tax'!$AV$247:$BC$347,6,FALSE),IF(AO$81="Bunker",VLOOKUP($H131,'Inflated Bid Prices After Tax'!$AV$247:$BC$347,7,FALSE),IF(AO$81="LFO Diesel",VLOOKUP($H131,'Inflated Bid Prices After Tax'!$AV$247:$BC$347,8,FALSE),0)))))))</f>
        <v>0</v>
      </c>
      <c r="AP131" s="309">
        <f>IF(AO$81="Hydro",VLOOKUP($H131,'Inflated Bid Prices After Tax'!$AV$352:$BC$452,2,FALSE),IF(AO$81="Solar",VLOOKUP($H131,'Inflated Bid Prices After Tax'!$AV$352:$BC$452,3,FALSE),IF(AO$81="Biomass",VLOOKUP($H131,'Inflated Bid Prices After Tax'!$AV$352:$BC$452,4,FALSE),IF(AO$81="Biodiesel",VLOOKUP($H131,'Inflated Bid Prices After Tax'!$AV$352:$BC$452,5,FALSE),IF(AO$81="LNG",VLOOKUP($H131,'Inflated Bid Prices After Tax'!$AV$352:$BC$452,6,FALSE),IF(AO$81="Bunker",VLOOKUP($H131,'Inflated Bid Prices After Tax'!$AV$352:$BC$452,7,FALSE),IF(AO$81="LFO Diesel",VLOOKUP($H131,'Inflated Bid Prices After Tax'!$AV$352:$BC$452,8,FALSE),0)))))))</f>
        <v>0</v>
      </c>
      <c r="AQ131" s="309">
        <f>IF($H131=0,0,IF(AO$81="Hydro",HLOOKUP(AO$81,'Inflated Bid Prices After Tax'!$B$455:$I$463,8,FALSE),IF(AO$81="Solar",HLOOKUP(AO$81,'Inflated Bid Prices After Tax'!$B$455:$I$463,8,FALSE),IF(AO$81="Biomass",HLOOKUP(AO$81,'Inflated Bid Prices After Tax'!$B$455:$I$463,8,FALSE),IF(AO$81="Biodiesel",HLOOKUP(AO$81,'Inflated Bid Prices After Tax'!$B$455:$I$463,8,FALSE),IF(AO$81="LNG",HLOOKUP(AO$81,'Inflated Bid Prices After Tax'!$B$455:$I$463,8,FALSE),IF(AO$81="Bunker",HLOOKUP(AO$81,'Inflated Bid Prices After Tax'!$B$455:$I$463,8,FALSE),IF(AO$81="LFO Diesel",HLOOKUP(AO$81,'Inflated Bid Prices After Tax'!$B$455:$I$463,8,FALSE),0))))))))</f>
        <v>0</v>
      </c>
      <c r="AR131" s="309">
        <f>IF($H131=0,0,IF(AO$81="Hydro",HLOOKUP(AO$81,'Inflated Bid Prices After Tax'!$B$465:$I$471,6,FALSE),IF(AO$81="Solar",HLOOKUP(AO$81,'Inflated Bid Prices After Tax'!$B$465:$I$471,6,FALSE),IF(AO$81="Biomass",HLOOKUP(AO$81,'Inflated Bid Prices After Tax'!$B$465:$I$471,6,FALSE),IF(AO$81="Biodiesel",HLOOKUP(AO$81,'Inflated Bid Prices After Tax'!$B$465:$I$471,6,FALSE),IF(AO$81="LNG",HLOOKUP(AO$81,'Inflated Bid Prices After Tax'!$B$465:$I$471,6,FALSE),IF(AO$81="Bunker",HLOOKUP(AO$81,'Inflated Bid Prices After Tax'!$B$465:$I$471,6,FALSE),IF(AO$81="LFO Diesel",HLOOKUP(AO$81,'Inflated Bid Prices After Tax'!$B$465:$I$471,6,FALSE),0))))))))</f>
        <v>0</v>
      </c>
      <c r="AS131" s="298">
        <f t="shared" si="78"/>
        <v>0</v>
      </c>
      <c r="AT131" s="139"/>
      <c r="AU131" s="606">
        <f>IF(AU$81="Hydro",VLOOKUP($I131,'Inflated Bid Prices After Tax'!$AV$247:$BC$347,2,FALSE),IF(AU$81="Solar",VLOOKUP($I131,'Inflated Bid Prices After Tax'!$AV$247:$BC$347,3,FALSE),IF(AU$81="Biomass",VLOOKUP($I131,'Inflated Bid Prices After Tax'!$AV$247:$BC$347,4,FALSE),IF(AU$81="Biodiesel",VLOOKUP($I131,'Inflated Bid Prices After Tax'!$AV$247:$BC$347,5,FALSE),IF(AU$81="LNG",VLOOKUP($I131,'Inflated Bid Prices After Tax'!$AV$247:$BC$347,6,FALSE),IF(AU$81="Bunker",VLOOKUP($I131,'Inflated Bid Prices After Tax'!$AV$247:$BC$347,7,FALSE),IF(AU$81="LFO Diesel",VLOOKUP($I131,'Inflated Bid Prices After Tax'!$AV$247:$BC$347,8,FALSE),0)))))))</f>
        <v>0</v>
      </c>
      <c r="AV131" s="607">
        <f>IF(AU$81="Hydro",VLOOKUP($I131,'Inflated Bid Prices After Tax'!$AV$352:$BC$452,2,FALSE),IF(AU$81="Solar",VLOOKUP($I131,'Inflated Bid Prices After Tax'!$AV$352:$BC$452,3,FALSE),IF(AU$81="Biomass",VLOOKUP($I131,'Inflated Bid Prices After Tax'!$AV$352:$BC$452,4,FALSE),IF(AU$81="Biodiesel",VLOOKUP($I131,'Inflated Bid Prices After Tax'!$AV$352:$BC$452,5,FALSE),IF(AU$81="LNG",VLOOKUP($I131,'Inflated Bid Prices After Tax'!$AV$352:$BC$452,6,FALSE),IF(AU$81="Bunker",VLOOKUP($I131,'Inflated Bid Prices After Tax'!$AV$352:$BC$452,7,FALSE),IF(AU$81="LFO Diesel",VLOOKUP($I131,'Inflated Bid Prices After Tax'!$AV$352:$BC$452,8,FALSE),0)))))))</f>
        <v>0</v>
      </c>
      <c r="AW131" s="607">
        <f>IF($I131=0,0,IF(AU$81="Hydro",HLOOKUP(AU$81,'Inflated Bid Prices After Tax'!$B$455:$I$463,8,FALSE),IF(AU$81="Solar",HLOOKUP(AU$81,'Inflated Bid Prices After Tax'!$B$455:$I$463,8,FALSE),IF(AU$81="Biomass",HLOOKUP(AU$81,'Inflated Bid Prices After Tax'!$B$455:$I$463,8,FALSE),IF(AU$81="Biodiesel",HLOOKUP(AU$81,'Inflated Bid Prices After Tax'!$B$455:$I$463,8,FALSE),IF(AU$81="LNG",HLOOKUP(AU$81,'Inflated Bid Prices After Tax'!$B$455:$I$463,8,FALSE),IF(AU$81="Bunker",HLOOKUP(AU$81,'Inflated Bid Prices After Tax'!$B$455:$I$463,8,FALSE),IF(AU$81="LFO Diesel",HLOOKUP(AU$81,'Inflated Bid Prices After Tax'!$B$455:$I$463,8,FALSE),0))))))))</f>
        <v>0</v>
      </c>
      <c r="AX131" s="607">
        <f>IF($I131=0,0,IF(AU$81="Hydro",HLOOKUP(AU$81,'Inflated Bid Prices After Tax'!$B$465:$I$471,6,FALSE),IF(AU$81="Solar",HLOOKUP(AU$81,'Inflated Bid Prices After Tax'!$B$465:$I$471,6,FALSE),IF(AU$81="Biomass",HLOOKUP(AU$81,'Inflated Bid Prices After Tax'!$B$465:$I$471,6,FALSE),IF(AU$81="Biodiesel",HLOOKUP(AU$81,'Inflated Bid Prices After Tax'!$B$465:$I$471,6,FALSE),IF(AU$81="LNG",HLOOKUP(AU$81,'Inflated Bid Prices After Tax'!$B$465:$I$471,6,FALSE),IF(AU$81="Bunker",HLOOKUP(AU$81,'Inflated Bid Prices After Tax'!$B$465:$I$471,6,FALSE),IF(AU$81="LFO Diesel",HLOOKUP(AU$81,'Inflated Bid Prices After Tax'!$B$465:$I$471,6,FALSE),0))))))))</f>
        <v>0</v>
      </c>
      <c r="AY131" s="608">
        <f t="shared" si="79"/>
        <v>0</v>
      </c>
      <c r="AZ131" s="139"/>
      <c r="BA131" s="106"/>
      <c r="BB131" s="648" t="s">
        <v>42</v>
      </c>
      <c r="BC131" s="659">
        <f>IF(C131=0,O131,O131*'Available Energy and Dispatch'!N159*1000)</f>
        <v>0</v>
      </c>
      <c r="BD131" s="659">
        <f>IF(D131=0,U131,U131*'Available Energy and Dispatch'!O159*1000)</f>
        <v>0</v>
      </c>
      <c r="BE131" s="659">
        <f>IF(E131=0,AA131,AA131*'Available Energy and Dispatch'!P159*1000)</f>
        <v>0</v>
      </c>
      <c r="BF131" s="659">
        <f>IF(F131=0,AG131,AG131*'Available Energy and Dispatch'!Q159*1000)</f>
        <v>0</v>
      </c>
      <c r="BG131" s="659">
        <f>IF(G131=0,AM131,AM131*'Available Energy and Dispatch'!R159*1000)</f>
        <v>0</v>
      </c>
      <c r="BH131" s="659">
        <f>IF(H131=0,AS131,AS131*'Available Energy and Dispatch'!S159*1000)</f>
        <v>0</v>
      </c>
      <c r="BI131" s="659">
        <f>IF(I131=0,AY131,AY131*'Available Energy and Dispatch'!T159*1000)</f>
        <v>0</v>
      </c>
      <c r="BJ131" s="665">
        <f t="shared" si="80"/>
        <v>0</v>
      </c>
      <c r="BK131" s="655"/>
    </row>
    <row r="132" spans="2:63" x14ac:dyDescent="0.25">
      <c r="B132" s="530" t="s">
        <v>43</v>
      </c>
      <c r="C132" s="523">
        <f>ROUND(IFERROR(('Available Energy and Dispatch'!N160/((IF(C$82="Solar",(SUMIFS('Dependable Capacity'!$F$64:$F$69,'Dependable Capacity'!$C$64:$C$69,$B$126)*'Available Energy and Dispatch'!$C160),HLOOKUP(C$82,'Dependable Capacity'!$I$58:$P$64,6,FALSE)*'Available Energy and Dispatch'!$C160))))/C$83,0),2)</f>
        <v>0</v>
      </c>
      <c r="D132" s="523">
        <f>ROUND(IFERROR(('Available Energy and Dispatch'!O160/((IF(D$82="Solar",(SUMIFS('Dependable Capacity'!$F$64:$F$69,'Dependable Capacity'!$C$64:$C$69,$B$126)*'Available Energy and Dispatch'!$C160),HLOOKUP(D$82,'Dependable Capacity'!$I$58:$P$64,6,FALSE)*'Available Energy and Dispatch'!$C160))))/D$83,0),2)</f>
        <v>0</v>
      </c>
      <c r="E132" s="523">
        <f>ROUND(IFERROR(('Available Energy and Dispatch'!P160/((IF(E$82="Solar",(SUMIFS('Dependable Capacity'!$F$64:$F$69,'Dependable Capacity'!$C$64:$C$69,$B$126)*'Available Energy and Dispatch'!$C160),HLOOKUP(E$82,'Dependable Capacity'!$I$58:$P$64,6,FALSE)*'Available Energy and Dispatch'!$C160))))/E$83,0),2)</f>
        <v>0</v>
      </c>
      <c r="F132" s="523">
        <f>ROUND(IFERROR(('Available Energy and Dispatch'!Q160/((IF(F$82="Solar",(SUMIFS('Dependable Capacity'!$F$64:$F$69,'Dependable Capacity'!$C$64:$C$69,$B$126)*'Available Energy and Dispatch'!$C160),HLOOKUP(F$82,'Dependable Capacity'!$I$58:$P$64,6,FALSE)*'Available Energy and Dispatch'!$C160))))/F$83,0),2)</f>
        <v>0</v>
      </c>
      <c r="G132" s="523">
        <f>ROUND(IFERROR(('Available Energy and Dispatch'!R160/((IF(G$82="Solar",(SUMIFS('Dependable Capacity'!$F$64:$F$69,'Dependable Capacity'!$C$64:$C$69,$B$126)*'Available Energy and Dispatch'!$C160),HLOOKUP(G$82,'Dependable Capacity'!$I$58:$P$64,6,FALSE)*'Available Energy and Dispatch'!$C160))))/G$83,0),2)</f>
        <v>0</v>
      </c>
      <c r="H132" s="523">
        <f>ROUND(IFERROR(('Available Energy and Dispatch'!S160/((IF(H$82="Solar",(SUMIFS('Dependable Capacity'!$F$64:$F$69,'Dependable Capacity'!$C$64:$C$69,$B$126)*'Available Energy and Dispatch'!$C160),HLOOKUP(H$82,'Dependable Capacity'!$I$58:$P$64,6,FALSE)*'Available Energy and Dispatch'!$C160))))/H$83,0),2)</f>
        <v>0</v>
      </c>
      <c r="I132" s="524">
        <f>ROUND(IFERROR(('Available Energy and Dispatch'!T160/((IF(I$82="Solar",(SUMIFS('Dependable Capacity'!$F$64:$F$69,'Dependable Capacity'!$C$64:$C$69,$B$126)*'Available Energy and Dispatch'!$C160),HLOOKUP(I$82,'Dependable Capacity'!$I$58:$P$64,6,FALSE)*'Available Energy and Dispatch'!$C160))))/I$83,0),2)</f>
        <v>0</v>
      </c>
      <c r="J132" s="106"/>
      <c r="K132" s="542">
        <f>IF(K$81="Hydro",VLOOKUP($C132,'Inflated Bid Prices After Tax'!$AV$247:$BC$347,2,FALSE),IF(K$81="Solar",VLOOKUP($C132,'Inflated Bid Prices After Tax'!$AV$247:$BC$347,3,FALSE),IF(K$81="Biomass",VLOOKUP($C132,'Inflated Bid Prices After Tax'!$AV$247:$BC$347,4,FALSE),IF(K$81="Biodiesel",VLOOKUP($C132,'Inflated Bid Prices After Tax'!$AV$247:$BC$347,5,FALSE),IF(K$81="LNG",VLOOKUP($C132,'Inflated Bid Prices After Tax'!$AV$247:$BC$347,6,FALSE),IF(K$81="Bunker",VLOOKUP($C132,'Inflated Bid Prices After Tax'!$AV$247:$BC$347,7,FALSE),IF(K$81="LFO Diesel",VLOOKUP($C132,'Inflated Bid Prices After Tax'!$AV$247:$BC$347,8,FALSE),0)))))))</f>
        <v>0</v>
      </c>
      <c r="L132" s="543">
        <f>IF(K$81="Hydro",VLOOKUP($C132,'Inflated Bid Prices After Tax'!$AV$352:$BC$452,2,FALSE),IF(K$81="Solar",VLOOKUP($C132,'Inflated Bid Prices After Tax'!$AV$352:$BC$452,3,FALSE),IF(K$81="Biomass",VLOOKUP($C132,'Inflated Bid Prices After Tax'!$AV$352:$BC$452,4,FALSE),IF(K$81="Biodiesel",VLOOKUP($C132,'Inflated Bid Prices After Tax'!$AV$352:$BC$452,5,FALSE),IF(K$81="LNG",VLOOKUP($C132,'Inflated Bid Prices After Tax'!$AV$352:$BC$452,6,FALSE),IF(K$81="Bunker",VLOOKUP($C132,'Inflated Bid Prices After Tax'!$AV$352:$BC$452,7,FALSE),IF(K$81="LFO Diesel",VLOOKUP($C132,'Inflated Bid Prices After Tax'!$AV$352:$BC$452,8,FALSE),0)))))))</f>
        <v>0</v>
      </c>
      <c r="M132" s="543">
        <f>IF($C132=0,0,IF(K$81="Hydro",HLOOKUP(K$81,'Inflated Bid Prices After Tax'!$B$455:$I$463,8,FALSE),IF(K$81="Solar",HLOOKUP(K$81,'Inflated Bid Prices After Tax'!$B$455:$I$463,8,FALSE),IF(K$81="Biomass",HLOOKUP(K$81,'Inflated Bid Prices After Tax'!$B$455:$I$463,8,FALSE),IF(K$81="Biodiesel",HLOOKUP(K$81,'Inflated Bid Prices After Tax'!$B$455:$I$463,8,FALSE),IF(K$81="LNG",HLOOKUP(K$81,'Inflated Bid Prices After Tax'!$B$455:$I$463,8,FALSE),IF(K$81="Bunker",HLOOKUP(K$81,'Inflated Bid Prices After Tax'!$B$455:$I$463,8,FALSE),IF(K$81="LFO Diesel",HLOOKUP(K$81,'Inflated Bid Prices After Tax'!$B$455:$I$463,8,FALSE),0))))))))</f>
        <v>0</v>
      </c>
      <c r="N132" s="543">
        <f>IF($C132=0,0,IF(K$81="Hydro",HLOOKUP(K$81,'Inflated Bid Prices After Tax'!$B$465:$I$471,6,FALSE),IF(K$81="Solar",HLOOKUP(K$81,'Inflated Bid Prices After Tax'!$B$465:$I$471,6,FALSE),IF(K$81="Biomass",HLOOKUP(K$81,'Inflated Bid Prices After Tax'!$B$465:$I$471,6,FALSE),IF(K$81="Biodiesel",HLOOKUP(K$81,'Inflated Bid Prices After Tax'!$B$465:$I$471,6,FALSE),IF(K$81="LNG",HLOOKUP(K$81,'Inflated Bid Prices After Tax'!$B$465:$I$471,6,FALSE),IF(K$81="Bunker",HLOOKUP(K$81,'Inflated Bid Prices After Tax'!$B$465:$I$471,6,FALSE),IF(K$81="LFO Diesel",HLOOKUP(K$81,'Inflated Bid Prices After Tax'!$B$465:$I$471,6,FALSE),0))))))))</f>
        <v>0</v>
      </c>
      <c r="O132" s="544">
        <f t="shared" si="73"/>
        <v>0</v>
      </c>
      <c r="P132" s="139"/>
      <c r="Q132" s="606">
        <f>IF(Q$81="Hydro",VLOOKUP($D132,'Inflated Bid Prices After Tax'!$AV$247:$BC$347,2,FALSE),IF(Q$81="Solar",VLOOKUP($D132,'Inflated Bid Prices After Tax'!$AV$247:$BC$347,3,FALSE),IF(Q$81="Biomass",VLOOKUP($D132,'Inflated Bid Prices After Tax'!$AV$247:$BC$347,4,FALSE),IF(Q$81="Biodiesel",VLOOKUP($D132,'Inflated Bid Prices After Tax'!$AV$247:$BC$347,5,FALSE),IF(Q$81="LNG",VLOOKUP($D132,'Inflated Bid Prices After Tax'!$AV$247:$BC$347,6,FALSE),IF(Q$81="Bunker",VLOOKUP($D132,'Inflated Bid Prices After Tax'!$AV$247:$BC$347,7,FALSE),IF(Q$81="LFO Diesel",VLOOKUP($D132,'Inflated Bid Prices After Tax'!$AV$247:$BC$347,8,FALSE),0)))))))</f>
        <v>0</v>
      </c>
      <c r="R132" s="607">
        <f>IF(Q$81="Hydro",VLOOKUP($D132,'Inflated Bid Prices After Tax'!$AV$352:$BC$452,2,FALSE),IF(Q$81="Solar",VLOOKUP($D132,'Inflated Bid Prices After Tax'!$AV$352:$BC$452,3,FALSE),IF(Q$81="Biomass",VLOOKUP($D132,'Inflated Bid Prices After Tax'!$AV$352:$BC$452,4,FALSE),IF(Q$81="Biodiesel",VLOOKUP($D132,'Inflated Bid Prices After Tax'!$AV$352:$BC$452,5,FALSE),IF(Q$81="LNG",VLOOKUP($D132,'Inflated Bid Prices After Tax'!$AV$352:$BC$452,6,FALSE),IF(Q$81="Bunker",VLOOKUP($D132,'Inflated Bid Prices After Tax'!$AV$352:$BC$452,7,FALSE),IF(Q$81="LFO Diesel",VLOOKUP($D132,'Inflated Bid Prices After Tax'!$AV$352:$BC$452,8,FALSE),0)))))))</f>
        <v>0</v>
      </c>
      <c r="S132" s="607">
        <f>IF($D132=0,0,IF(Q$81="Hydro",HLOOKUP(Q$81,'Inflated Bid Prices After Tax'!$B$455:$I$463,8,FALSE),IF(Q$81="Solar",HLOOKUP(Q$81,'Inflated Bid Prices After Tax'!$B$455:$I$463,8,FALSE),IF(Q$81="Biomass",HLOOKUP(Q$81,'Inflated Bid Prices After Tax'!$B$455:$I$463,8,FALSE),IF(Q$81="Biodiesel",HLOOKUP(Q$81,'Inflated Bid Prices After Tax'!$B$455:$I$463,8,FALSE),IF(Q$81="LNG",HLOOKUP(Q$81,'Inflated Bid Prices After Tax'!$B$455:$I$463,8,FALSE),IF(Q$81="Bunker",HLOOKUP(Q$81,'Inflated Bid Prices After Tax'!$B$455:$I$463,8,FALSE),IF(Q$81="LFO Diesel",HLOOKUP(Q$81,'Inflated Bid Prices After Tax'!$B$455:$I$463,8,FALSE),0))))))))</f>
        <v>0</v>
      </c>
      <c r="T132" s="607">
        <f>IF($D132=0,0,IF(Q$81="Hydro",HLOOKUP(Q$81,'Inflated Bid Prices After Tax'!$B$465:$I$471,6,FALSE),IF(Q$81="Solar",HLOOKUP(Q$81,'Inflated Bid Prices After Tax'!$B$465:$I$471,6,FALSE),IF(Q$81="Biomass",HLOOKUP(Q$81,'Inflated Bid Prices After Tax'!$B$465:$I$471,6,FALSE),IF(Q$81="Biodiesel",HLOOKUP(Q$81,'Inflated Bid Prices After Tax'!$B$465:$I$471,6,FALSE),IF(Q$81="LNG",HLOOKUP(Q$81,'Inflated Bid Prices After Tax'!$B$465:$I$471,6,FALSE),IF(Q$81="Bunker",HLOOKUP(Q$81,'Inflated Bid Prices After Tax'!$B$465:$I$471,6,FALSE),IF(Q$81="LFO Diesel",HLOOKUP(Q$81,'Inflated Bid Prices After Tax'!$B$465:$I$471,6,FALSE),0))))))))</f>
        <v>0</v>
      </c>
      <c r="U132" s="608">
        <f t="shared" si="74"/>
        <v>0</v>
      </c>
      <c r="V132" s="139"/>
      <c r="W132" s="566">
        <f>IF(W$81="Hydro",VLOOKUP($E132,'Inflated Bid Prices After Tax'!$AV$247:$BC$347,2,FALSE),IF(W$81="Solar",VLOOKUP($E132,'Inflated Bid Prices After Tax'!$AV$247:$BC$347,3,FALSE),IF(W$81="Biomass",VLOOKUP($E132,'Inflated Bid Prices After Tax'!$AV$247:$BC$347,4,FALSE),IF(W$81="Biodiesel",VLOOKUP($E132,'Inflated Bid Prices After Tax'!$AV$247:$BC$347,5,FALSE),IF(W$81="LNG",VLOOKUP($E132,'Inflated Bid Prices After Tax'!$AV$247:$BC$347,6,FALSE),IF(W$81="Bunker",VLOOKUP($E132,'Inflated Bid Prices After Tax'!$AV$247:$BC$347,7,FALSE),IF(W$81="LFO Diesel",VLOOKUP($E132,'Inflated Bid Prices After Tax'!$AV$247:$BC$347,8,FALSE),0)))))))</f>
        <v>0</v>
      </c>
      <c r="X132" s="567">
        <f>IF(W$81="Hydro",VLOOKUP($E132,'Inflated Bid Prices After Tax'!$AV$352:$BC$452,2,FALSE),IF(W$81="Solar",VLOOKUP($E132,'Inflated Bid Prices After Tax'!$AV$352:$BC$452,3,FALSE),IF(W$81="Biomass",VLOOKUP($E132,'Inflated Bid Prices After Tax'!$AV$352:$BC$452,4,FALSE),IF(W$81="Biodiesel",VLOOKUP($E132,'Inflated Bid Prices After Tax'!$AV$352:$BC$452,5,FALSE),IF(W$81="LNG",VLOOKUP($E132,'Inflated Bid Prices After Tax'!$AV$352:$BC$452,6,FALSE),IF(W$81="Bunker",VLOOKUP($E132,'Inflated Bid Prices After Tax'!$AV$352:$BC$452,7,FALSE),IF(W$81="LFO Diesel",VLOOKUP($E132,'Inflated Bid Prices After Tax'!$AV$352:$BC$452,8,FALSE),0)))))))</f>
        <v>0</v>
      </c>
      <c r="Y132" s="567">
        <f>IF($E132=0,0,IF(W$81="Hydro",HLOOKUP(W$81,'Inflated Bid Prices After Tax'!$B$455:$I$463,8,FALSE),IF(W$81="Solar",HLOOKUP(W$81,'Inflated Bid Prices After Tax'!$B$455:$I$463,8,FALSE),IF(W$81="Biomass",HLOOKUP(W$81,'Inflated Bid Prices After Tax'!$B$455:$I$463,8,FALSE),IF(W$81="Biodiesel",HLOOKUP(W$81,'Inflated Bid Prices After Tax'!$B$455:$I$463,8,FALSE),IF(W$81="LNG",HLOOKUP(W$81,'Inflated Bid Prices After Tax'!$B$455:$I$463,8,FALSE),IF(W$81="Bunker",HLOOKUP(W$81,'Inflated Bid Prices After Tax'!$B$455:$I$463,8,FALSE),IF(W$81="LFO Diesel",HLOOKUP(W$81,'Inflated Bid Prices After Tax'!$B$455:$I$463,8,FALSE),0))))))))</f>
        <v>0</v>
      </c>
      <c r="Z132" s="567">
        <f>IF($E132=0,0,IF(W$81="Hydro",HLOOKUP(W$81,'Inflated Bid Prices After Tax'!$B$465:$I$471,6,FALSE),IF(W$81="Solar",HLOOKUP(W$81,'Inflated Bid Prices After Tax'!$B$465:$I$471,6,FALSE),IF(W$81="Biomass",HLOOKUP(W$81,'Inflated Bid Prices After Tax'!$B$465:$I$471,6,FALSE),IF(W$81="Biodiesel",HLOOKUP(W$81,'Inflated Bid Prices After Tax'!$B$465:$I$471,6,FALSE),IF(W$81="LNG",HLOOKUP(W$81,'Inflated Bid Prices After Tax'!$B$465:$I$471,6,FALSE),IF(W$81="Bunker",HLOOKUP(W$81,'Inflated Bid Prices After Tax'!$B$465:$I$471,6,FALSE),IF(W$81="LFO Diesel",HLOOKUP(W$81,'Inflated Bid Prices After Tax'!$B$465:$I$471,6,FALSE),0))))))))</f>
        <v>0</v>
      </c>
      <c r="AA132" s="568">
        <f t="shared" si="75"/>
        <v>0</v>
      </c>
      <c r="AB132" s="139"/>
      <c r="AC132" s="642">
        <f>IF(AC$81="Hydro",VLOOKUP($F132,'Inflated Bid Prices After Tax'!$AV$247:$BC$347,2,FALSE),IF(AC$81="Solar",VLOOKUP($F132,'Inflated Bid Prices After Tax'!$AV$247:$BC$347,3,FALSE),IF(AC$81="Biomass",VLOOKUP($F132,'Inflated Bid Prices After Tax'!$AV$247:$BC$347,4,FALSE),IF(AC$81="Biodiesel",VLOOKUP($F132,'Inflated Bid Prices After Tax'!$AV$247:$BC$347,5,FALSE),IF(AC$81="LNG",VLOOKUP($F132,'Inflated Bid Prices After Tax'!$AV$247:$BC$347,6,FALSE),IF(AC$81="Bunker",VLOOKUP($F132,'Inflated Bid Prices After Tax'!$AV$247:$BC$347,7,FALSE),IF(AC$81="LFO Diesel",VLOOKUP($F132,'Inflated Bid Prices After Tax'!$AV$247:$BC$347,8,FALSE),0)))))))</f>
        <v>0</v>
      </c>
      <c r="AD132" s="643">
        <f>IF(AC$81="Hydro",VLOOKUP($F132,'Inflated Bid Prices After Tax'!$AV$352:$BC$452,2,FALSE),IF(AC$81="Solar",VLOOKUP($F132,'Inflated Bid Prices After Tax'!$AV$352:$BC$452,3,FALSE),IF(AC$81="Biomass",VLOOKUP($F132,'Inflated Bid Prices After Tax'!$AV$352:$BC$452,4,FALSE),IF(AC$81="Biodiesel",VLOOKUP($F132,'Inflated Bid Prices After Tax'!$AV$352:$BC$452,5,FALSE),IF(AC$81="LNG",VLOOKUP($F132,'Inflated Bid Prices After Tax'!$AV$352:$BC$452,6,FALSE),IF(AC$81="Bunker",VLOOKUP($F132,'Inflated Bid Prices After Tax'!$AV$352:$BC$452,7,FALSE),IF(AC$81="LFO Diesel",VLOOKUP($F132,'Inflated Bid Prices After Tax'!$AV$352:$BC$452,8,FALSE),0)))))))</f>
        <v>0</v>
      </c>
      <c r="AE132" s="643">
        <f>IF($F132=0,0,IF(AC$81="Hydro",HLOOKUP(AC$81,'Inflated Bid Prices After Tax'!$B$455:$I$463,8,FALSE),IF(AC$81="Solar",HLOOKUP(AC$81,'Inflated Bid Prices After Tax'!$B$455:$I$463,8,FALSE),IF(AC$81="Biomass",HLOOKUP(AC$81,'Inflated Bid Prices After Tax'!$B$455:$I$463,8,FALSE),IF(AC$81="Biodiesel",HLOOKUP(AC$81,'Inflated Bid Prices After Tax'!$B$455:$I$463,8,FALSE),IF(AC$81="LNG",HLOOKUP(AC$81,'Inflated Bid Prices After Tax'!$B$455:$I$463,8,FALSE),IF(AC$81="Bunker",HLOOKUP(AC$81,'Inflated Bid Prices After Tax'!$B$455:$I$463,8,FALSE),IF(AC$81="LFO Diesel",HLOOKUP(AC$81,'Inflated Bid Prices After Tax'!$B$455:$I$463,8,FALSE),0))))))))</f>
        <v>0</v>
      </c>
      <c r="AF132" s="643">
        <f>IF($F132=0,0,IF(AC$81="Hydro",HLOOKUP(AC$81,'Inflated Bid Prices After Tax'!$B$465:$I$471,6,FALSE),IF(AC$81="Solar",HLOOKUP(AC$81,'Inflated Bid Prices After Tax'!$B$465:$I$471,6,FALSE),IF(AC$81="Biomass",HLOOKUP(AC$81,'Inflated Bid Prices After Tax'!$B$465:$I$471,6,FALSE),IF(AC$81="Biodiesel",HLOOKUP(AC$81,'Inflated Bid Prices After Tax'!$B$465:$I$471,6,FALSE),IF(AC$81="LNG",HLOOKUP(AC$81,'Inflated Bid Prices After Tax'!$B$465:$I$471,6,FALSE),IF(AC$81="Bunker",HLOOKUP(AC$81,'Inflated Bid Prices After Tax'!$B$465:$I$471,6,FALSE),IF(AC$81="LFO Diesel",HLOOKUP(AC$81,'Inflated Bid Prices After Tax'!$B$465:$I$471,6,FALSE),0))))))))</f>
        <v>0</v>
      </c>
      <c r="AG132" s="644">
        <f t="shared" si="76"/>
        <v>0</v>
      </c>
      <c r="AH132" s="139"/>
      <c r="AI132" s="590">
        <f>IF(AI$81="Hydro",VLOOKUP($G132,'Inflated Bid Prices After Tax'!$AV$247:$BC$347,2,FALSE),IF(AI$81="Solar",VLOOKUP($G132,'Inflated Bid Prices After Tax'!$AV$247:$BC$347,3,FALSE),IF(AI$81="Biomass",VLOOKUP($G132,'Inflated Bid Prices After Tax'!$AV$247:$BC$347,4,FALSE),IF(AI$81="Biodiesel",VLOOKUP($G132,'Inflated Bid Prices After Tax'!$AV$247:$BC$347,5,FALSE),IF(AI$81="LNG",VLOOKUP($G132,'Inflated Bid Prices After Tax'!$AV$247:$BC$347,6,FALSE),IF(AI$81="Bunker",VLOOKUP($G132,'Inflated Bid Prices After Tax'!$AV$247:$BC$347,7,FALSE),IF(AI$81="LFO Diesel",VLOOKUP($G132,'Inflated Bid Prices After Tax'!$AV$247:$BC$347,8,FALSE),0)))))))</f>
        <v>0</v>
      </c>
      <c r="AJ132" s="591">
        <f>IF(AI$81="Hydro",VLOOKUP($G132,'Inflated Bid Prices After Tax'!$AV$352:$BC$452,2,FALSE),IF(AI$81="Solar",VLOOKUP($G132,'Inflated Bid Prices After Tax'!$AV$352:$BC$452,3,FALSE),IF(AI$81="Biomass",VLOOKUP($G132,'Inflated Bid Prices After Tax'!$AV$352:$BC$452,4,FALSE),IF(AI$81="Biodiesel",VLOOKUP($G132,'Inflated Bid Prices After Tax'!$AV$352:$BC$452,5,FALSE),IF(AI$81="LNG",VLOOKUP($G132,'Inflated Bid Prices After Tax'!$AV$352:$BC$452,6,FALSE),IF(AI$81="Bunker",VLOOKUP($G132,'Inflated Bid Prices After Tax'!$AV$352:$BC$452,7,FALSE),IF(AI$81="LFO Diesel",VLOOKUP($G132,'Inflated Bid Prices After Tax'!$AV$352:$BC$452,8,FALSE),0)))))))</f>
        <v>0</v>
      </c>
      <c r="AK132" s="591">
        <f>IF($G132=0,0,IF(AI$81="Hydro",HLOOKUP(AI$81,'Inflated Bid Prices After Tax'!$B$455:$I$463,8,FALSE),IF(AI$81="Solar",HLOOKUP(AI$81,'Inflated Bid Prices After Tax'!$B$455:$I$463,8,FALSE),IF(AI$81="Biomass",HLOOKUP(AI$81,'Inflated Bid Prices After Tax'!$B$455:$I$463,8,FALSE),IF(AI$81="Biodiesel",HLOOKUP(AI$81,'Inflated Bid Prices After Tax'!$B$455:$I$463,8,FALSE),IF(AI$81="LNG",HLOOKUP(AI$81,'Inflated Bid Prices After Tax'!$B$455:$I$463,8,FALSE),IF(AI$81="Bunker",HLOOKUP(AI$81,'Inflated Bid Prices After Tax'!$B$455:$I$463,8,FALSE),IF(AI$81="LFO Diesel",HLOOKUP(AI$81,'Inflated Bid Prices After Tax'!$B$455:$I$463,8,FALSE),0))))))))</f>
        <v>0</v>
      </c>
      <c r="AL132" s="591">
        <f>IF($G132=0,0,IF(AI$81="Hydro",HLOOKUP(AI$81,'Inflated Bid Prices After Tax'!$B$465:$I$471,6,FALSE),IF(AI$81="Solar",HLOOKUP(AI$81,'Inflated Bid Prices After Tax'!$B$465:$I$471,6,FALSE),IF(AI$81="Biomass",HLOOKUP(AI$81,'Inflated Bid Prices After Tax'!$B$465:$I$471,6,FALSE),IF(AI$81="Biodiesel",HLOOKUP(AI$81,'Inflated Bid Prices After Tax'!$B$465:$I$471,6,FALSE),IF(AI$81="LNG",HLOOKUP(AI$81,'Inflated Bid Prices After Tax'!$B$465:$I$471,6,FALSE),IF(AI$81="Bunker",HLOOKUP(AI$81,'Inflated Bid Prices After Tax'!$B$465:$I$471,6,FALSE),IF(AI$81="LFO Diesel",HLOOKUP(AI$81,'Inflated Bid Prices After Tax'!$B$465:$I$471,6,FALSE),0))))))))</f>
        <v>0</v>
      </c>
      <c r="AM132" s="592">
        <f t="shared" si="77"/>
        <v>0</v>
      </c>
      <c r="AN132" s="139"/>
      <c r="AO132" s="598">
        <f>IF(AO$81="Hydro",VLOOKUP($H132,'Inflated Bid Prices After Tax'!$AV$247:$BC$347,2,FALSE),IF(AO$81="Solar",VLOOKUP($H132,'Inflated Bid Prices After Tax'!$AV$247:$BC$347,3,FALSE),IF(AO$81="Biomass",VLOOKUP($H132,'Inflated Bid Prices After Tax'!$AV$247:$BC$347,4,FALSE),IF(AO$81="Biodiesel",VLOOKUP($H132,'Inflated Bid Prices After Tax'!$AV$247:$BC$347,5,FALSE),IF(AO$81="LNG",VLOOKUP($H132,'Inflated Bid Prices After Tax'!$AV$247:$BC$347,6,FALSE),IF(AO$81="Bunker",VLOOKUP($H132,'Inflated Bid Prices After Tax'!$AV$247:$BC$347,7,FALSE),IF(AO$81="LFO Diesel",VLOOKUP($H132,'Inflated Bid Prices After Tax'!$AV$247:$BC$347,8,FALSE),0)))))))</f>
        <v>0</v>
      </c>
      <c r="AP132" s="309">
        <f>IF(AO$81="Hydro",VLOOKUP($H132,'Inflated Bid Prices After Tax'!$AV$352:$BC$452,2,FALSE),IF(AO$81="Solar",VLOOKUP($H132,'Inflated Bid Prices After Tax'!$AV$352:$BC$452,3,FALSE),IF(AO$81="Biomass",VLOOKUP($H132,'Inflated Bid Prices After Tax'!$AV$352:$BC$452,4,FALSE),IF(AO$81="Biodiesel",VLOOKUP($H132,'Inflated Bid Prices After Tax'!$AV$352:$BC$452,5,FALSE),IF(AO$81="LNG",VLOOKUP($H132,'Inflated Bid Prices After Tax'!$AV$352:$BC$452,6,FALSE),IF(AO$81="Bunker",VLOOKUP($H132,'Inflated Bid Prices After Tax'!$AV$352:$BC$452,7,FALSE),IF(AO$81="LFO Diesel",VLOOKUP($H132,'Inflated Bid Prices After Tax'!$AV$352:$BC$452,8,FALSE),0)))))))</f>
        <v>0</v>
      </c>
      <c r="AQ132" s="309">
        <f>IF($H132=0,0,IF(AO$81="Hydro",HLOOKUP(AO$81,'Inflated Bid Prices After Tax'!$B$455:$I$463,8,FALSE),IF(AO$81="Solar",HLOOKUP(AO$81,'Inflated Bid Prices After Tax'!$B$455:$I$463,8,FALSE),IF(AO$81="Biomass",HLOOKUP(AO$81,'Inflated Bid Prices After Tax'!$B$455:$I$463,8,FALSE),IF(AO$81="Biodiesel",HLOOKUP(AO$81,'Inflated Bid Prices After Tax'!$B$455:$I$463,8,FALSE),IF(AO$81="LNG",HLOOKUP(AO$81,'Inflated Bid Prices After Tax'!$B$455:$I$463,8,FALSE),IF(AO$81="Bunker",HLOOKUP(AO$81,'Inflated Bid Prices After Tax'!$B$455:$I$463,8,FALSE),IF(AO$81="LFO Diesel",HLOOKUP(AO$81,'Inflated Bid Prices After Tax'!$B$455:$I$463,8,FALSE),0))))))))</f>
        <v>0</v>
      </c>
      <c r="AR132" s="309">
        <f>IF($H132=0,0,IF(AO$81="Hydro",HLOOKUP(AO$81,'Inflated Bid Prices After Tax'!$B$465:$I$471,6,FALSE),IF(AO$81="Solar",HLOOKUP(AO$81,'Inflated Bid Prices After Tax'!$B$465:$I$471,6,FALSE),IF(AO$81="Biomass",HLOOKUP(AO$81,'Inflated Bid Prices After Tax'!$B$465:$I$471,6,FALSE),IF(AO$81="Biodiesel",HLOOKUP(AO$81,'Inflated Bid Prices After Tax'!$B$465:$I$471,6,FALSE),IF(AO$81="LNG",HLOOKUP(AO$81,'Inflated Bid Prices After Tax'!$B$465:$I$471,6,FALSE),IF(AO$81="Bunker",HLOOKUP(AO$81,'Inflated Bid Prices After Tax'!$B$465:$I$471,6,FALSE),IF(AO$81="LFO Diesel",HLOOKUP(AO$81,'Inflated Bid Prices After Tax'!$B$465:$I$471,6,FALSE),0))))))))</f>
        <v>0</v>
      </c>
      <c r="AS132" s="298">
        <f t="shared" si="78"/>
        <v>0</v>
      </c>
      <c r="AT132" s="139"/>
      <c r="AU132" s="606">
        <f>IF(AU$81="Hydro",VLOOKUP($I132,'Inflated Bid Prices After Tax'!$AV$247:$BC$347,2,FALSE),IF(AU$81="Solar",VLOOKUP($I132,'Inflated Bid Prices After Tax'!$AV$247:$BC$347,3,FALSE),IF(AU$81="Biomass",VLOOKUP($I132,'Inflated Bid Prices After Tax'!$AV$247:$BC$347,4,FALSE),IF(AU$81="Biodiesel",VLOOKUP($I132,'Inflated Bid Prices After Tax'!$AV$247:$BC$347,5,FALSE),IF(AU$81="LNG",VLOOKUP($I132,'Inflated Bid Prices After Tax'!$AV$247:$BC$347,6,FALSE),IF(AU$81="Bunker",VLOOKUP($I132,'Inflated Bid Prices After Tax'!$AV$247:$BC$347,7,FALSE),IF(AU$81="LFO Diesel",VLOOKUP($I132,'Inflated Bid Prices After Tax'!$AV$247:$BC$347,8,FALSE),0)))))))</f>
        <v>0</v>
      </c>
      <c r="AV132" s="607">
        <f>IF(AU$81="Hydro",VLOOKUP($I132,'Inflated Bid Prices After Tax'!$AV$352:$BC$452,2,FALSE),IF(AU$81="Solar",VLOOKUP($I132,'Inflated Bid Prices After Tax'!$AV$352:$BC$452,3,FALSE),IF(AU$81="Biomass",VLOOKUP($I132,'Inflated Bid Prices After Tax'!$AV$352:$BC$452,4,FALSE),IF(AU$81="Biodiesel",VLOOKUP($I132,'Inflated Bid Prices After Tax'!$AV$352:$BC$452,5,FALSE),IF(AU$81="LNG",VLOOKUP($I132,'Inflated Bid Prices After Tax'!$AV$352:$BC$452,6,FALSE),IF(AU$81="Bunker",VLOOKUP($I132,'Inflated Bid Prices After Tax'!$AV$352:$BC$452,7,FALSE),IF(AU$81="LFO Diesel",VLOOKUP($I132,'Inflated Bid Prices After Tax'!$AV$352:$BC$452,8,FALSE),0)))))))</f>
        <v>0</v>
      </c>
      <c r="AW132" s="607">
        <f>IF($I132=0,0,IF(AU$81="Hydro",HLOOKUP(AU$81,'Inflated Bid Prices After Tax'!$B$455:$I$463,8,FALSE),IF(AU$81="Solar",HLOOKUP(AU$81,'Inflated Bid Prices After Tax'!$B$455:$I$463,8,FALSE),IF(AU$81="Biomass",HLOOKUP(AU$81,'Inflated Bid Prices After Tax'!$B$455:$I$463,8,FALSE),IF(AU$81="Biodiesel",HLOOKUP(AU$81,'Inflated Bid Prices After Tax'!$B$455:$I$463,8,FALSE),IF(AU$81="LNG",HLOOKUP(AU$81,'Inflated Bid Prices After Tax'!$B$455:$I$463,8,FALSE),IF(AU$81="Bunker",HLOOKUP(AU$81,'Inflated Bid Prices After Tax'!$B$455:$I$463,8,FALSE),IF(AU$81="LFO Diesel",HLOOKUP(AU$81,'Inflated Bid Prices After Tax'!$B$455:$I$463,8,FALSE),0))))))))</f>
        <v>0</v>
      </c>
      <c r="AX132" s="607">
        <f>IF($I132=0,0,IF(AU$81="Hydro",HLOOKUP(AU$81,'Inflated Bid Prices After Tax'!$B$465:$I$471,6,FALSE),IF(AU$81="Solar",HLOOKUP(AU$81,'Inflated Bid Prices After Tax'!$B$465:$I$471,6,FALSE),IF(AU$81="Biomass",HLOOKUP(AU$81,'Inflated Bid Prices After Tax'!$B$465:$I$471,6,FALSE),IF(AU$81="Biodiesel",HLOOKUP(AU$81,'Inflated Bid Prices After Tax'!$B$465:$I$471,6,FALSE),IF(AU$81="LNG",HLOOKUP(AU$81,'Inflated Bid Prices After Tax'!$B$465:$I$471,6,FALSE),IF(AU$81="Bunker",HLOOKUP(AU$81,'Inflated Bid Prices After Tax'!$B$465:$I$471,6,FALSE),IF(AU$81="LFO Diesel",HLOOKUP(AU$81,'Inflated Bid Prices After Tax'!$B$465:$I$471,6,FALSE),0))))))))</f>
        <v>0</v>
      </c>
      <c r="AY132" s="608">
        <f t="shared" si="79"/>
        <v>0</v>
      </c>
      <c r="AZ132" s="139"/>
      <c r="BA132" s="106"/>
      <c r="BB132" s="648" t="s">
        <v>43</v>
      </c>
      <c r="BC132" s="659">
        <f>IF(C132=0,O132,O132*'Available Energy and Dispatch'!N160*1000)</f>
        <v>0</v>
      </c>
      <c r="BD132" s="659">
        <f>IF(D132=0,U132,U132*'Available Energy and Dispatch'!O160*1000)</f>
        <v>0</v>
      </c>
      <c r="BE132" s="659">
        <f>IF(E132=0,AA132,AA132*'Available Energy and Dispatch'!P160*1000)</f>
        <v>0</v>
      </c>
      <c r="BF132" s="659">
        <f>IF(F132=0,AG132,AG132*'Available Energy and Dispatch'!Q160*1000)</f>
        <v>0</v>
      </c>
      <c r="BG132" s="659">
        <f>IF(G132=0,AM132,AM132*'Available Energy and Dispatch'!R160*1000)</f>
        <v>0</v>
      </c>
      <c r="BH132" s="659">
        <f>IF(H132=0,AS132,AS132*'Available Energy and Dispatch'!S160*1000)</f>
        <v>0</v>
      </c>
      <c r="BI132" s="659">
        <f>IF(I132=0,AY132,AY132*'Available Energy and Dispatch'!T160*1000)</f>
        <v>0</v>
      </c>
      <c r="BJ132" s="665">
        <f t="shared" si="80"/>
        <v>0</v>
      </c>
      <c r="BK132" s="655"/>
    </row>
    <row r="133" spans="2:63" x14ac:dyDescent="0.25">
      <c r="B133" s="530" t="s">
        <v>44</v>
      </c>
      <c r="C133" s="523">
        <f>ROUND(IFERROR(('Available Energy and Dispatch'!N161/((IF(C$82="Solar",(SUMIFS('Dependable Capacity'!$F$64:$F$69,'Dependable Capacity'!$C$64:$C$69,$B$126)*'Available Energy and Dispatch'!$C161),HLOOKUP(C$82,'Dependable Capacity'!$I$58:$P$64,6,FALSE)*'Available Energy and Dispatch'!$C161))))/C$83,0),2)</f>
        <v>0</v>
      </c>
      <c r="D133" s="523">
        <f>ROUND(IFERROR(('Available Energy and Dispatch'!O161/((IF(D$82="Solar",(SUMIFS('Dependable Capacity'!$F$64:$F$69,'Dependable Capacity'!$C$64:$C$69,$B$126)*'Available Energy and Dispatch'!$C161),HLOOKUP(D$82,'Dependable Capacity'!$I$58:$P$64,6,FALSE)*'Available Energy and Dispatch'!$C161))))/D$83,0),2)</f>
        <v>0</v>
      </c>
      <c r="E133" s="523">
        <f>ROUND(IFERROR(('Available Energy and Dispatch'!P161/((IF(E$82="Solar",(SUMIFS('Dependable Capacity'!$F$64:$F$69,'Dependable Capacity'!$C$64:$C$69,$B$126)*'Available Energy and Dispatch'!$C161),HLOOKUP(E$82,'Dependable Capacity'!$I$58:$P$64,6,FALSE)*'Available Energy and Dispatch'!$C161))))/E$83,0),2)</f>
        <v>0</v>
      </c>
      <c r="F133" s="523">
        <f>ROUND(IFERROR(('Available Energy and Dispatch'!Q161/((IF(F$82="Solar",(SUMIFS('Dependable Capacity'!$F$64:$F$69,'Dependable Capacity'!$C$64:$C$69,$B$126)*'Available Energy and Dispatch'!$C161),HLOOKUP(F$82,'Dependable Capacity'!$I$58:$P$64,6,FALSE)*'Available Energy and Dispatch'!$C161))))/F$83,0),2)</f>
        <v>0</v>
      </c>
      <c r="G133" s="523">
        <f>ROUND(IFERROR(('Available Energy and Dispatch'!R161/((IF(G$82="Solar",(SUMIFS('Dependable Capacity'!$F$64:$F$69,'Dependable Capacity'!$C$64:$C$69,$B$126)*'Available Energy and Dispatch'!$C161),HLOOKUP(G$82,'Dependable Capacity'!$I$58:$P$64,6,FALSE)*'Available Energy and Dispatch'!$C161))))/G$83,0),2)</f>
        <v>0</v>
      </c>
      <c r="H133" s="523">
        <f>ROUND(IFERROR(('Available Energy and Dispatch'!S161/((IF(H$82="Solar",(SUMIFS('Dependable Capacity'!$F$64:$F$69,'Dependable Capacity'!$C$64:$C$69,$B$126)*'Available Energy and Dispatch'!$C161),HLOOKUP(H$82,'Dependable Capacity'!$I$58:$P$64,6,FALSE)*'Available Energy and Dispatch'!$C161))))/H$83,0),2)</f>
        <v>0</v>
      </c>
      <c r="I133" s="524">
        <f>ROUND(IFERROR(('Available Energy and Dispatch'!T161/((IF(I$82="Solar",(SUMIFS('Dependable Capacity'!$F$64:$F$69,'Dependable Capacity'!$C$64:$C$69,$B$126)*'Available Energy and Dispatch'!$C161),HLOOKUP(I$82,'Dependable Capacity'!$I$58:$P$64,6,FALSE)*'Available Energy and Dispatch'!$C161))))/I$83,0),2)</f>
        <v>0</v>
      </c>
      <c r="J133" s="106"/>
      <c r="K133" s="542">
        <f>IF(K$81="Hydro",VLOOKUP($C133,'Inflated Bid Prices After Tax'!$AV$247:$BC$347,2,FALSE),IF(K$81="Solar",VLOOKUP($C133,'Inflated Bid Prices After Tax'!$AV$247:$BC$347,3,FALSE),IF(K$81="Biomass",VLOOKUP($C133,'Inflated Bid Prices After Tax'!$AV$247:$BC$347,4,FALSE),IF(K$81="Biodiesel",VLOOKUP($C133,'Inflated Bid Prices After Tax'!$AV$247:$BC$347,5,FALSE),IF(K$81="LNG",VLOOKUP($C133,'Inflated Bid Prices After Tax'!$AV$247:$BC$347,6,FALSE),IF(K$81="Bunker",VLOOKUP($C133,'Inflated Bid Prices After Tax'!$AV$247:$BC$347,7,FALSE),IF(K$81="LFO Diesel",VLOOKUP($C133,'Inflated Bid Prices After Tax'!$AV$247:$BC$347,8,FALSE),0)))))))</f>
        <v>0</v>
      </c>
      <c r="L133" s="543">
        <f>IF(K$81="Hydro",VLOOKUP($C133,'Inflated Bid Prices After Tax'!$AV$352:$BC$452,2,FALSE),IF(K$81="Solar",VLOOKUP($C133,'Inflated Bid Prices After Tax'!$AV$352:$BC$452,3,FALSE),IF(K$81="Biomass",VLOOKUP($C133,'Inflated Bid Prices After Tax'!$AV$352:$BC$452,4,FALSE),IF(K$81="Biodiesel",VLOOKUP($C133,'Inflated Bid Prices After Tax'!$AV$352:$BC$452,5,FALSE),IF(K$81="LNG",VLOOKUP($C133,'Inflated Bid Prices After Tax'!$AV$352:$BC$452,6,FALSE),IF(K$81="Bunker",VLOOKUP($C133,'Inflated Bid Prices After Tax'!$AV$352:$BC$452,7,FALSE),IF(K$81="LFO Diesel",VLOOKUP($C133,'Inflated Bid Prices After Tax'!$AV$352:$BC$452,8,FALSE),0)))))))</f>
        <v>0</v>
      </c>
      <c r="M133" s="543">
        <f>IF($C133=0,0,IF(K$81="Hydro",HLOOKUP(K$81,'Inflated Bid Prices After Tax'!$B$455:$I$463,8,FALSE),IF(K$81="Solar",HLOOKUP(K$81,'Inflated Bid Prices After Tax'!$B$455:$I$463,8,FALSE),IF(K$81="Biomass",HLOOKUP(K$81,'Inflated Bid Prices After Tax'!$B$455:$I$463,8,FALSE),IF(K$81="Biodiesel",HLOOKUP(K$81,'Inflated Bid Prices After Tax'!$B$455:$I$463,8,FALSE),IF(K$81="LNG",HLOOKUP(K$81,'Inflated Bid Prices After Tax'!$B$455:$I$463,8,FALSE),IF(K$81="Bunker",HLOOKUP(K$81,'Inflated Bid Prices After Tax'!$B$455:$I$463,8,FALSE),IF(K$81="LFO Diesel",HLOOKUP(K$81,'Inflated Bid Prices After Tax'!$B$455:$I$463,8,FALSE),0))))))))</f>
        <v>0</v>
      </c>
      <c r="N133" s="543">
        <f>IF($C133=0,0,IF(K$81="Hydro",HLOOKUP(K$81,'Inflated Bid Prices After Tax'!$B$465:$I$471,6,FALSE),IF(K$81="Solar",HLOOKUP(K$81,'Inflated Bid Prices After Tax'!$B$465:$I$471,6,FALSE),IF(K$81="Biomass",HLOOKUP(K$81,'Inflated Bid Prices After Tax'!$B$465:$I$471,6,FALSE),IF(K$81="Biodiesel",HLOOKUP(K$81,'Inflated Bid Prices After Tax'!$B$465:$I$471,6,FALSE),IF(K$81="LNG",HLOOKUP(K$81,'Inflated Bid Prices After Tax'!$B$465:$I$471,6,FALSE),IF(K$81="Bunker",HLOOKUP(K$81,'Inflated Bid Prices After Tax'!$B$465:$I$471,6,FALSE),IF(K$81="LFO Diesel",HLOOKUP(K$81,'Inflated Bid Prices After Tax'!$B$465:$I$471,6,FALSE),0))))))))</f>
        <v>0</v>
      </c>
      <c r="O133" s="544">
        <f t="shared" si="73"/>
        <v>0</v>
      </c>
      <c r="P133" s="139"/>
      <c r="Q133" s="606">
        <f>IF(Q$81="Hydro",VLOOKUP($D133,'Inflated Bid Prices After Tax'!$AV$247:$BC$347,2,FALSE),IF(Q$81="Solar",VLOOKUP($D133,'Inflated Bid Prices After Tax'!$AV$247:$BC$347,3,FALSE),IF(Q$81="Biomass",VLOOKUP($D133,'Inflated Bid Prices After Tax'!$AV$247:$BC$347,4,FALSE),IF(Q$81="Biodiesel",VLOOKUP($D133,'Inflated Bid Prices After Tax'!$AV$247:$BC$347,5,FALSE),IF(Q$81="LNG",VLOOKUP($D133,'Inflated Bid Prices After Tax'!$AV$247:$BC$347,6,FALSE),IF(Q$81="Bunker",VLOOKUP($D133,'Inflated Bid Prices After Tax'!$AV$247:$BC$347,7,FALSE),IF(Q$81="LFO Diesel",VLOOKUP($D133,'Inflated Bid Prices After Tax'!$AV$247:$BC$347,8,FALSE),0)))))))</f>
        <v>0</v>
      </c>
      <c r="R133" s="607">
        <f>IF(Q$81="Hydro",VLOOKUP($D133,'Inflated Bid Prices After Tax'!$AV$352:$BC$452,2,FALSE),IF(Q$81="Solar",VLOOKUP($D133,'Inflated Bid Prices After Tax'!$AV$352:$BC$452,3,FALSE),IF(Q$81="Biomass",VLOOKUP($D133,'Inflated Bid Prices After Tax'!$AV$352:$BC$452,4,FALSE),IF(Q$81="Biodiesel",VLOOKUP($D133,'Inflated Bid Prices After Tax'!$AV$352:$BC$452,5,FALSE),IF(Q$81="LNG",VLOOKUP($D133,'Inflated Bid Prices After Tax'!$AV$352:$BC$452,6,FALSE),IF(Q$81="Bunker",VLOOKUP($D133,'Inflated Bid Prices After Tax'!$AV$352:$BC$452,7,FALSE),IF(Q$81="LFO Diesel",VLOOKUP($D133,'Inflated Bid Prices After Tax'!$AV$352:$BC$452,8,FALSE),0)))))))</f>
        <v>0</v>
      </c>
      <c r="S133" s="607">
        <f>IF($D133=0,0,IF(Q$81="Hydro",HLOOKUP(Q$81,'Inflated Bid Prices After Tax'!$B$455:$I$463,8,FALSE),IF(Q$81="Solar",HLOOKUP(Q$81,'Inflated Bid Prices After Tax'!$B$455:$I$463,8,FALSE),IF(Q$81="Biomass",HLOOKUP(Q$81,'Inflated Bid Prices After Tax'!$B$455:$I$463,8,FALSE),IF(Q$81="Biodiesel",HLOOKUP(Q$81,'Inflated Bid Prices After Tax'!$B$455:$I$463,8,FALSE),IF(Q$81="LNG",HLOOKUP(Q$81,'Inflated Bid Prices After Tax'!$B$455:$I$463,8,FALSE),IF(Q$81="Bunker",HLOOKUP(Q$81,'Inflated Bid Prices After Tax'!$B$455:$I$463,8,FALSE),IF(Q$81="LFO Diesel",HLOOKUP(Q$81,'Inflated Bid Prices After Tax'!$B$455:$I$463,8,FALSE),0))))))))</f>
        <v>0</v>
      </c>
      <c r="T133" s="607">
        <f>IF($D133=0,0,IF(Q$81="Hydro",HLOOKUP(Q$81,'Inflated Bid Prices After Tax'!$B$465:$I$471,6,FALSE),IF(Q$81="Solar",HLOOKUP(Q$81,'Inflated Bid Prices After Tax'!$B$465:$I$471,6,FALSE),IF(Q$81="Biomass",HLOOKUP(Q$81,'Inflated Bid Prices After Tax'!$B$465:$I$471,6,FALSE),IF(Q$81="Biodiesel",HLOOKUP(Q$81,'Inflated Bid Prices After Tax'!$B$465:$I$471,6,FALSE),IF(Q$81="LNG",HLOOKUP(Q$81,'Inflated Bid Prices After Tax'!$B$465:$I$471,6,FALSE),IF(Q$81="Bunker",HLOOKUP(Q$81,'Inflated Bid Prices After Tax'!$B$465:$I$471,6,FALSE),IF(Q$81="LFO Diesel",HLOOKUP(Q$81,'Inflated Bid Prices After Tax'!$B$465:$I$471,6,FALSE),0))))))))</f>
        <v>0</v>
      </c>
      <c r="U133" s="608">
        <f t="shared" si="74"/>
        <v>0</v>
      </c>
      <c r="V133" s="139"/>
      <c r="W133" s="566">
        <f>IF(W$81="Hydro",VLOOKUP($E133,'Inflated Bid Prices After Tax'!$AV$247:$BC$347,2,FALSE),IF(W$81="Solar",VLOOKUP($E133,'Inflated Bid Prices After Tax'!$AV$247:$BC$347,3,FALSE),IF(W$81="Biomass",VLOOKUP($E133,'Inflated Bid Prices After Tax'!$AV$247:$BC$347,4,FALSE),IF(W$81="Biodiesel",VLOOKUP($E133,'Inflated Bid Prices After Tax'!$AV$247:$BC$347,5,FALSE),IF(W$81="LNG",VLOOKUP($E133,'Inflated Bid Prices After Tax'!$AV$247:$BC$347,6,FALSE),IF(W$81="Bunker",VLOOKUP($E133,'Inflated Bid Prices After Tax'!$AV$247:$BC$347,7,FALSE),IF(W$81="LFO Diesel",VLOOKUP($E133,'Inflated Bid Prices After Tax'!$AV$247:$BC$347,8,FALSE),0)))))))</f>
        <v>0</v>
      </c>
      <c r="X133" s="567">
        <f>IF(W$81="Hydro",VLOOKUP($E133,'Inflated Bid Prices After Tax'!$AV$352:$BC$452,2,FALSE),IF(W$81="Solar",VLOOKUP($E133,'Inflated Bid Prices After Tax'!$AV$352:$BC$452,3,FALSE),IF(W$81="Biomass",VLOOKUP($E133,'Inflated Bid Prices After Tax'!$AV$352:$BC$452,4,FALSE),IF(W$81="Biodiesel",VLOOKUP($E133,'Inflated Bid Prices After Tax'!$AV$352:$BC$452,5,FALSE),IF(W$81="LNG",VLOOKUP($E133,'Inflated Bid Prices After Tax'!$AV$352:$BC$452,6,FALSE),IF(W$81="Bunker",VLOOKUP($E133,'Inflated Bid Prices After Tax'!$AV$352:$BC$452,7,FALSE),IF(W$81="LFO Diesel",VLOOKUP($E133,'Inflated Bid Prices After Tax'!$AV$352:$BC$452,8,FALSE),0)))))))</f>
        <v>0</v>
      </c>
      <c r="Y133" s="567">
        <f>IF($E133=0,0,IF(W$81="Hydro",HLOOKUP(W$81,'Inflated Bid Prices After Tax'!$B$455:$I$463,8,FALSE),IF(W$81="Solar",HLOOKUP(W$81,'Inflated Bid Prices After Tax'!$B$455:$I$463,8,FALSE),IF(W$81="Biomass",HLOOKUP(W$81,'Inflated Bid Prices After Tax'!$B$455:$I$463,8,FALSE),IF(W$81="Biodiesel",HLOOKUP(W$81,'Inflated Bid Prices After Tax'!$B$455:$I$463,8,FALSE),IF(W$81="LNG",HLOOKUP(W$81,'Inflated Bid Prices After Tax'!$B$455:$I$463,8,FALSE),IF(W$81="Bunker",HLOOKUP(W$81,'Inflated Bid Prices After Tax'!$B$455:$I$463,8,FALSE),IF(W$81="LFO Diesel",HLOOKUP(W$81,'Inflated Bid Prices After Tax'!$B$455:$I$463,8,FALSE),0))))))))</f>
        <v>0</v>
      </c>
      <c r="Z133" s="567">
        <f>IF($E133=0,0,IF(W$81="Hydro",HLOOKUP(W$81,'Inflated Bid Prices After Tax'!$B$465:$I$471,6,FALSE),IF(W$81="Solar",HLOOKUP(W$81,'Inflated Bid Prices After Tax'!$B$465:$I$471,6,FALSE),IF(W$81="Biomass",HLOOKUP(W$81,'Inflated Bid Prices After Tax'!$B$465:$I$471,6,FALSE),IF(W$81="Biodiesel",HLOOKUP(W$81,'Inflated Bid Prices After Tax'!$B$465:$I$471,6,FALSE),IF(W$81="LNG",HLOOKUP(W$81,'Inflated Bid Prices After Tax'!$B$465:$I$471,6,FALSE),IF(W$81="Bunker",HLOOKUP(W$81,'Inflated Bid Prices After Tax'!$B$465:$I$471,6,FALSE),IF(W$81="LFO Diesel",HLOOKUP(W$81,'Inflated Bid Prices After Tax'!$B$465:$I$471,6,FALSE),0))))))))</f>
        <v>0</v>
      </c>
      <c r="AA133" s="568">
        <f t="shared" si="75"/>
        <v>0</v>
      </c>
      <c r="AB133" s="139"/>
      <c r="AC133" s="642">
        <f>IF(AC$81="Hydro",VLOOKUP($F133,'Inflated Bid Prices After Tax'!$AV$247:$BC$347,2,FALSE),IF(AC$81="Solar",VLOOKUP($F133,'Inflated Bid Prices After Tax'!$AV$247:$BC$347,3,FALSE),IF(AC$81="Biomass",VLOOKUP($F133,'Inflated Bid Prices After Tax'!$AV$247:$BC$347,4,FALSE),IF(AC$81="Biodiesel",VLOOKUP($F133,'Inflated Bid Prices After Tax'!$AV$247:$BC$347,5,FALSE),IF(AC$81="LNG",VLOOKUP($F133,'Inflated Bid Prices After Tax'!$AV$247:$BC$347,6,FALSE),IF(AC$81="Bunker",VLOOKUP($F133,'Inflated Bid Prices After Tax'!$AV$247:$BC$347,7,FALSE),IF(AC$81="LFO Diesel",VLOOKUP($F133,'Inflated Bid Prices After Tax'!$AV$247:$BC$347,8,FALSE),0)))))))</f>
        <v>0</v>
      </c>
      <c r="AD133" s="643">
        <f>IF(AC$81="Hydro",VLOOKUP($F133,'Inflated Bid Prices After Tax'!$AV$352:$BC$452,2,FALSE),IF(AC$81="Solar",VLOOKUP($F133,'Inflated Bid Prices After Tax'!$AV$352:$BC$452,3,FALSE),IF(AC$81="Biomass",VLOOKUP($F133,'Inflated Bid Prices After Tax'!$AV$352:$BC$452,4,FALSE),IF(AC$81="Biodiesel",VLOOKUP($F133,'Inflated Bid Prices After Tax'!$AV$352:$BC$452,5,FALSE),IF(AC$81="LNG",VLOOKUP($F133,'Inflated Bid Prices After Tax'!$AV$352:$BC$452,6,FALSE),IF(AC$81="Bunker",VLOOKUP($F133,'Inflated Bid Prices After Tax'!$AV$352:$BC$452,7,FALSE),IF(AC$81="LFO Diesel",VLOOKUP($F133,'Inflated Bid Prices After Tax'!$AV$352:$BC$452,8,FALSE),0)))))))</f>
        <v>0</v>
      </c>
      <c r="AE133" s="643">
        <f>IF($F133=0,0,IF(AC$81="Hydro",HLOOKUP(AC$81,'Inflated Bid Prices After Tax'!$B$455:$I$463,8,FALSE),IF(AC$81="Solar",HLOOKUP(AC$81,'Inflated Bid Prices After Tax'!$B$455:$I$463,8,FALSE),IF(AC$81="Biomass",HLOOKUP(AC$81,'Inflated Bid Prices After Tax'!$B$455:$I$463,8,FALSE),IF(AC$81="Biodiesel",HLOOKUP(AC$81,'Inflated Bid Prices After Tax'!$B$455:$I$463,8,FALSE),IF(AC$81="LNG",HLOOKUP(AC$81,'Inflated Bid Prices After Tax'!$B$455:$I$463,8,FALSE),IF(AC$81="Bunker",HLOOKUP(AC$81,'Inflated Bid Prices After Tax'!$B$455:$I$463,8,FALSE),IF(AC$81="LFO Diesel",HLOOKUP(AC$81,'Inflated Bid Prices After Tax'!$B$455:$I$463,8,FALSE),0))))))))</f>
        <v>0</v>
      </c>
      <c r="AF133" s="643">
        <f>IF($F133=0,0,IF(AC$81="Hydro",HLOOKUP(AC$81,'Inflated Bid Prices After Tax'!$B$465:$I$471,6,FALSE),IF(AC$81="Solar",HLOOKUP(AC$81,'Inflated Bid Prices After Tax'!$B$465:$I$471,6,FALSE),IF(AC$81="Biomass",HLOOKUP(AC$81,'Inflated Bid Prices After Tax'!$B$465:$I$471,6,FALSE),IF(AC$81="Biodiesel",HLOOKUP(AC$81,'Inflated Bid Prices After Tax'!$B$465:$I$471,6,FALSE),IF(AC$81="LNG",HLOOKUP(AC$81,'Inflated Bid Prices After Tax'!$B$465:$I$471,6,FALSE),IF(AC$81="Bunker",HLOOKUP(AC$81,'Inflated Bid Prices After Tax'!$B$465:$I$471,6,FALSE),IF(AC$81="LFO Diesel",HLOOKUP(AC$81,'Inflated Bid Prices After Tax'!$B$465:$I$471,6,FALSE),0))))))))</f>
        <v>0</v>
      </c>
      <c r="AG133" s="644">
        <f t="shared" si="76"/>
        <v>0</v>
      </c>
      <c r="AH133" s="139"/>
      <c r="AI133" s="590">
        <f>IF(AI$81="Hydro",VLOOKUP($G133,'Inflated Bid Prices After Tax'!$AV$247:$BC$347,2,FALSE),IF(AI$81="Solar",VLOOKUP($G133,'Inflated Bid Prices After Tax'!$AV$247:$BC$347,3,FALSE),IF(AI$81="Biomass",VLOOKUP($G133,'Inflated Bid Prices After Tax'!$AV$247:$BC$347,4,FALSE),IF(AI$81="Biodiesel",VLOOKUP($G133,'Inflated Bid Prices After Tax'!$AV$247:$BC$347,5,FALSE),IF(AI$81="LNG",VLOOKUP($G133,'Inflated Bid Prices After Tax'!$AV$247:$BC$347,6,FALSE),IF(AI$81="Bunker",VLOOKUP($G133,'Inflated Bid Prices After Tax'!$AV$247:$BC$347,7,FALSE),IF(AI$81="LFO Diesel",VLOOKUP($G133,'Inflated Bid Prices After Tax'!$AV$247:$BC$347,8,FALSE),0)))))))</f>
        <v>0</v>
      </c>
      <c r="AJ133" s="591">
        <f>IF(AI$81="Hydro",VLOOKUP($G133,'Inflated Bid Prices After Tax'!$AV$352:$BC$452,2,FALSE),IF(AI$81="Solar",VLOOKUP($G133,'Inflated Bid Prices After Tax'!$AV$352:$BC$452,3,FALSE),IF(AI$81="Biomass",VLOOKUP($G133,'Inflated Bid Prices After Tax'!$AV$352:$BC$452,4,FALSE),IF(AI$81="Biodiesel",VLOOKUP($G133,'Inflated Bid Prices After Tax'!$AV$352:$BC$452,5,FALSE),IF(AI$81="LNG",VLOOKUP($G133,'Inflated Bid Prices After Tax'!$AV$352:$BC$452,6,FALSE),IF(AI$81="Bunker",VLOOKUP($G133,'Inflated Bid Prices After Tax'!$AV$352:$BC$452,7,FALSE),IF(AI$81="LFO Diesel",VLOOKUP($G133,'Inflated Bid Prices After Tax'!$AV$352:$BC$452,8,FALSE),0)))))))</f>
        <v>0</v>
      </c>
      <c r="AK133" s="591">
        <f>IF($G133=0,0,IF(AI$81="Hydro",HLOOKUP(AI$81,'Inflated Bid Prices After Tax'!$B$455:$I$463,8,FALSE),IF(AI$81="Solar",HLOOKUP(AI$81,'Inflated Bid Prices After Tax'!$B$455:$I$463,8,FALSE),IF(AI$81="Biomass",HLOOKUP(AI$81,'Inflated Bid Prices After Tax'!$B$455:$I$463,8,FALSE),IF(AI$81="Biodiesel",HLOOKUP(AI$81,'Inflated Bid Prices After Tax'!$B$455:$I$463,8,FALSE),IF(AI$81="LNG",HLOOKUP(AI$81,'Inflated Bid Prices After Tax'!$B$455:$I$463,8,FALSE),IF(AI$81="Bunker",HLOOKUP(AI$81,'Inflated Bid Prices After Tax'!$B$455:$I$463,8,FALSE),IF(AI$81="LFO Diesel",HLOOKUP(AI$81,'Inflated Bid Prices After Tax'!$B$455:$I$463,8,FALSE),0))))))))</f>
        <v>0</v>
      </c>
      <c r="AL133" s="591">
        <f>IF($G133=0,0,IF(AI$81="Hydro",HLOOKUP(AI$81,'Inflated Bid Prices After Tax'!$B$465:$I$471,6,FALSE),IF(AI$81="Solar",HLOOKUP(AI$81,'Inflated Bid Prices After Tax'!$B$465:$I$471,6,FALSE),IF(AI$81="Biomass",HLOOKUP(AI$81,'Inflated Bid Prices After Tax'!$B$465:$I$471,6,FALSE),IF(AI$81="Biodiesel",HLOOKUP(AI$81,'Inflated Bid Prices After Tax'!$B$465:$I$471,6,FALSE),IF(AI$81="LNG",HLOOKUP(AI$81,'Inflated Bid Prices After Tax'!$B$465:$I$471,6,FALSE),IF(AI$81="Bunker",HLOOKUP(AI$81,'Inflated Bid Prices After Tax'!$B$465:$I$471,6,FALSE),IF(AI$81="LFO Diesel",HLOOKUP(AI$81,'Inflated Bid Prices After Tax'!$B$465:$I$471,6,FALSE),0))))))))</f>
        <v>0</v>
      </c>
      <c r="AM133" s="592">
        <f t="shared" si="77"/>
        <v>0</v>
      </c>
      <c r="AN133" s="139"/>
      <c r="AO133" s="598">
        <f>IF(AO$81="Hydro",VLOOKUP($H133,'Inflated Bid Prices After Tax'!$AV$247:$BC$347,2,FALSE),IF(AO$81="Solar",VLOOKUP($H133,'Inflated Bid Prices After Tax'!$AV$247:$BC$347,3,FALSE),IF(AO$81="Biomass",VLOOKUP($H133,'Inflated Bid Prices After Tax'!$AV$247:$BC$347,4,FALSE),IF(AO$81="Biodiesel",VLOOKUP($H133,'Inflated Bid Prices After Tax'!$AV$247:$BC$347,5,FALSE),IF(AO$81="LNG",VLOOKUP($H133,'Inflated Bid Prices After Tax'!$AV$247:$BC$347,6,FALSE),IF(AO$81="Bunker",VLOOKUP($H133,'Inflated Bid Prices After Tax'!$AV$247:$BC$347,7,FALSE),IF(AO$81="LFO Diesel",VLOOKUP($H133,'Inflated Bid Prices After Tax'!$AV$247:$BC$347,8,FALSE),0)))))))</f>
        <v>0</v>
      </c>
      <c r="AP133" s="309">
        <f>IF(AO$81="Hydro",VLOOKUP($H133,'Inflated Bid Prices After Tax'!$AV$352:$BC$452,2,FALSE),IF(AO$81="Solar",VLOOKUP($H133,'Inflated Bid Prices After Tax'!$AV$352:$BC$452,3,FALSE),IF(AO$81="Biomass",VLOOKUP($H133,'Inflated Bid Prices After Tax'!$AV$352:$BC$452,4,FALSE),IF(AO$81="Biodiesel",VLOOKUP($H133,'Inflated Bid Prices After Tax'!$AV$352:$BC$452,5,FALSE),IF(AO$81="LNG",VLOOKUP($H133,'Inflated Bid Prices After Tax'!$AV$352:$BC$452,6,FALSE),IF(AO$81="Bunker",VLOOKUP($H133,'Inflated Bid Prices After Tax'!$AV$352:$BC$452,7,FALSE),IF(AO$81="LFO Diesel",VLOOKUP($H133,'Inflated Bid Prices After Tax'!$AV$352:$BC$452,8,FALSE),0)))))))</f>
        <v>0</v>
      </c>
      <c r="AQ133" s="309">
        <f>IF($H133=0,0,IF(AO$81="Hydro",HLOOKUP(AO$81,'Inflated Bid Prices After Tax'!$B$455:$I$463,8,FALSE),IF(AO$81="Solar",HLOOKUP(AO$81,'Inflated Bid Prices After Tax'!$B$455:$I$463,8,FALSE),IF(AO$81="Biomass",HLOOKUP(AO$81,'Inflated Bid Prices After Tax'!$B$455:$I$463,8,FALSE),IF(AO$81="Biodiesel",HLOOKUP(AO$81,'Inflated Bid Prices After Tax'!$B$455:$I$463,8,FALSE),IF(AO$81="LNG",HLOOKUP(AO$81,'Inflated Bid Prices After Tax'!$B$455:$I$463,8,FALSE),IF(AO$81="Bunker",HLOOKUP(AO$81,'Inflated Bid Prices After Tax'!$B$455:$I$463,8,FALSE),IF(AO$81="LFO Diesel",HLOOKUP(AO$81,'Inflated Bid Prices After Tax'!$B$455:$I$463,8,FALSE),0))))))))</f>
        <v>0</v>
      </c>
      <c r="AR133" s="309">
        <f>IF($H133=0,0,IF(AO$81="Hydro",HLOOKUP(AO$81,'Inflated Bid Prices After Tax'!$B$465:$I$471,6,FALSE),IF(AO$81="Solar",HLOOKUP(AO$81,'Inflated Bid Prices After Tax'!$B$465:$I$471,6,FALSE),IF(AO$81="Biomass",HLOOKUP(AO$81,'Inflated Bid Prices After Tax'!$B$465:$I$471,6,FALSE),IF(AO$81="Biodiesel",HLOOKUP(AO$81,'Inflated Bid Prices After Tax'!$B$465:$I$471,6,FALSE),IF(AO$81="LNG",HLOOKUP(AO$81,'Inflated Bid Prices After Tax'!$B$465:$I$471,6,FALSE),IF(AO$81="Bunker",HLOOKUP(AO$81,'Inflated Bid Prices After Tax'!$B$465:$I$471,6,FALSE),IF(AO$81="LFO Diesel",HLOOKUP(AO$81,'Inflated Bid Prices After Tax'!$B$465:$I$471,6,FALSE),0))))))))</f>
        <v>0</v>
      </c>
      <c r="AS133" s="298">
        <f t="shared" si="78"/>
        <v>0</v>
      </c>
      <c r="AT133" s="139"/>
      <c r="AU133" s="606">
        <f>IF(AU$81="Hydro",VLOOKUP($I133,'Inflated Bid Prices After Tax'!$AV$247:$BC$347,2,FALSE),IF(AU$81="Solar",VLOOKUP($I133,'Inflated Bid Prices After Tax'!$AV$247:$BC$347,3,FALSE),IF(AU$81="Biomass",VLOOKUP($I133,'Inflated Bid Prices After Tax'!$AV$247:$BC$347,4,FALSE),IF(AU$81="Biodiesel",VLOOKUP($I133,'Inflated Bid Prices After Tax'!$AV$247:$BC$347,5,FALSE),IF(AU$81="LNG",VLOOKUP($I133,'Inflated Bid Prices After Tax'!$AV$247:$BC$347,6,FALSE),IF(AU$81="Bunker",VLOOKUP($I133,'Inflated Bid Prices After Tax'!$AV$247:$BC$347,7,FALSE),IF(AU$81="LFO Diesel",VLOOKUP($I133,'Inflated Bid Prices After Tax'!$AV$247:$BC$347,8,FALSE),0)))))))</f>
        <v>0</v>
      </c>
      <c r="AV133" s="607">
        <f>IF(AU$81="Hydro",VLOOKUP($I133,'Inflated Bid Prices After Tax'!$AV$352:$BC$452,2,FALSE),IF(AU$81="Solar",VLOOKUP($I133,'Inflated Bid Prices After Tax'!$AV$352:$BC$452,3,FALSE),IF(AU$81="Biomass",VLOOKUP($I133,'Inflated Bid Prices After Tax'!$AV$352:$BC$452,4,FALSE),IF(AU$81="Biodiesel",VLOOKUP($I133,'Inflated Bid Prices After Tax'!$AV$352:$BC$452,5,FALSE),IF(AU$81="LNG",VLOOKUP($I133,'Inflated Bid Prices After Tax'!$AV$352:$BC$452,6,FALSE),IF(AU$81="Bunker",VLOOKUP($I133,'Inflated Bid Prices After Tax'!$AV$352:$BC$452,7,FALSE),IF(AU$81="LFO Diesel",VLOOKUP($I133,'Inflated Bid Prices After Tax'!$AV$352:$BC$452,8,FALSE),0)))))))</f>
        <v>0</v>
      </c>
      <c r="AW133" s="607">
        <f>IF($I133=0,0,IF(AU$81="Hydro",HLOOKUP(AU$81,'Inflated Bid Prices After Tax'!$B$455:$I$463,8,FALSE),IF(AU$81="Solar",HLOOKUP(AU$81,'Inflated Bid Prices After Tax'!$B$455:$I$463,8,FALSE),IF(AU$81="Biomass",HLOOKUP(AU$81,'Inflated Bid Prices After Tax'!$B$455:$I$463,8,FALSE),IF(AU$81="Biodiesel",HLOOKUP(AU$81,'Inflated Bid Prices After Tax'!$B$455:$I$463,8,FALSE),IF(AU$81="LNG",HLOOKUP(AU$81,'Inflated Bid Prices After Tax'!$B$455:$I$463,8,FALSE),IF(AU$81="Bunker",HLOOKUP(AU$81,'Inflated Bid Prices After Tax'!$B$455:$I$463,8,FALSE),IF(AU$81="LFO Diesel",HLOOKUP(AU$81,'Inflated Bid Prices After Tax'!$B$455:$I$463,8,FALSE),0))))))))</f>
        <v>0</v>
      </c>
      <c r="AX133" s="607">
        <f>IF($I133=0,0,IF(AU$81="Hydro",HLOOKUP(AU$81,'Inflated Bid Prices After Tax'!$B$465:$I$471,6,FALSE),IF(AU$81="Solar",HLOOKUP(AU$81,'Inflated Bid Prices After Tax'!$B$465:$I$471,6,FALSE),IF(AU$81="Biomass",HLOOKUP(AU$81,'Inflated Bid Prices After Tax'!$B$465:$I$471,6,FALSE),IF(AU$81="Biodiesel",HLOOKUP(AU$81,'Inflated Bid Prices After Tax'!$B$465:$I$471,6,FALSE),IF(AU$81="LNG",HLOOKUP(AU$81,'Inflated Bid Prices After Tax'!$B$465:$I$471,6,FALSE),IF(AU$81="Bunker",HLOOKUP(AU$81,'Inflated Bid Prices After Tax'!$B$465:$I$471,6,FALSE),IF(AU$81="LFO Diesel",HLOOKUP(AU$81,'Inflated Bid Prices After Tax'!$B$465:$I$471,6,FALSE),0))))))))</f>
        <v>0</v>
      </c>
      <c r="AY133" s="608">
        <f t="shared" si="79"/>
        <v>0</v>
      </c>
      <c r="AZ133" s="139"/>
      <c r="BA133" s="106"/>
      <c r="BB133" s="648" t="s">
        <v>44</v>
      </c>
      <c r="BC133" s="659">
        <f>IF(C133=0,O133,O133*'Available Energy and Dispatch'!N161*1000)</f>
        <v>0</v>
      </c>
      <c r="BD133" s="659">
        <f>IF(D133=0,U133,U133*'Available Energy and Dispatch'!O161*1000)</f>
        <v>0</v>
      </c>
      <c r="BE133" s="659">
        <f>IF(E133=0,AA133,AA133*'Available Energy and Dispatch'!P161*1000)</f>
        <v>0</v>
      </c>
      <c r="BF133" s="659">
        <f>IF(F133=0,AG133,AG133*'Available Energy and Dispatch'!Q161*1000)</f>
        <v>0</v>
      </c>
      <c r="BG133" s="659">
        <f>IF(G133=0,AM133,AM133*'Available Energy and Dispatch'!R161*1000)</f>
        <v>0</v>
      </c>
      <c r="BH133" s="659">
        <f>IF(H133=0,AS133,AS133*'Available Energy and Dispatch'!S161*1000)</f>
        <v>0</v>
      </c>
      <c r="BI133" s="659">
        <f>IF(I133=0,AY133,AY133*'Available Energy and Dispatch'!T161*1000)</f>
        <v>0</v>
      </c>
      <c r="BJ133" s="665">
        <f t="shared" si="80"/>
        <v>0</v>
      </c>
      <c r="BK133" s="655"/>
    </row>
    <row r="134" spans="2:63" x14ac:dyDescent="0.25">
      <c r="B134" s="530" t="s">
        <v>45</v>
      </c>
      <c r="C134" s="523">
        <f>ROUND(IFERROR(('Available Energy and Dispatch'!N162/((IF(C$82="Solar",(SUMIFS('Dependable Capacity'!$F$64:$F$69,'Dependable Capacity'!$C$64:$C$69,$B$126)*'Available Energy and Dispatch'!$C162),HLOOKUP(C$82,'Dependable Capacity'!$I$58:$P$64,6,FALSE)*'Available Energy and Dispatch'!$C162))))/C$83,0),2)</f>
        <v>0</v>
      </c>
      <c r="D134" s="523">
        <f>ROUND(IFERROR(('Available Energy and Dispatch'!O162/((IF(D$82="Solar",(SUMIFS('Dependable Capacity'!$F$64:$F$69,'Dependable Capacity'!$C$64:$C$69,$B$126)*'Available Energy and Dispatch'!$C162),HLOOKUP(D$82,'Dependable Capacity'!$I$58:$P$64,6,FALSE)*'Available Energy and Dispatch'!$C162))))/D$83,0),2)</f>
        <v>0</v>
      </c>
      <c r="E134" s="523">
        <f>ROUND(IFERROR(('Available Energy and Dispatch'!P162/((IF(E$82="Solar",(SUMIFS('Dependable Capacity'!$F$64:$F$69,'Dependable Capacity'!$C$64:$C$69,$B$126)*'Available Energy and Dispatch'!$C162),HLOOKUP(E$82,'Dependable Capacity'!$I$58:$P$64,6,FALSE)*'Available Energy and Dispatch'!$C162))))/E$83,0),2)</f>
        <v>0</v>
      </c>
      <c r="F134" s="523">
        <f>ROUND(IFERROR(('Available Energy and Dispatch'!Q162/((IF(F$82="Solar",(SUMIFS('Dependable Capacity'!$F$64:$F$69,'Dependable Capacity'!$C$64:$C$69,$B$126)*'Available Energy and Dispatch'!$C162),HLOOKUP(F$82,'Dependable Capacity'!$I$58:$P$64,6,FALSE)*'Available Energy and Dispatch'!$C162))))/F$83,0),2)</f>
        <v>0</v>
      </c>
      <c r="G134" s="523">
        <f>ROUND(IFERROR(('Available Energy and Dispatch'!R162/((IF(G$82="Solar",(SUMIFS('Dependable Capacity'!$F$64:$F$69,'Dependable Capacity'!$C$64:$C$69,$B$126)*'Available Energy and Dispatch'!$C162),HLOOKUP(G$82,'Dependable Capacity'!$I$58:$P$64,6,FALSE)*'Available Energy and Dispatch'!$C162))))/G$83,0),2)</f>
        <v>0</v>
      </c>
      <c r="H134" s="523">
        <f>ROUND(IFERROR(('Available Energy and Dispatch'!S162/((IF(H$82="Solar",(SUMIFS('Dependable Capacity'!$F$64:$F$69,'Dependable Capacity'!$C$64:$C$69,$B$126)*'Available Energy and Dispatch'!$C162),HLOOKUP(H$82,'Dependable Capacity'!$I$58:$P$64,6,FALSE)*'Available Energy and Dispatch'!$C162))))/H$83,0),2)</f>
        <v>0</v>
      </c>
      <c r="I134" s="524">
        <f>ROUND(IFERROR(('Available Energy and Dispatch'!T162/((IF(I$82="Solar",(SUMIFS('Dependable Capacity'!$F$64:$F$69,'Dependable Capacity'!$C$64:$C$69,$B$126)*'Available Energy and Dispatch'!$C162),HLOOKUP(I$82,'Dependable Capacity'!$I$58:$P$64,6,FALSE)*'Available Energy and Dispatch'!$C162))))/I$83,0),2)</f>
        <v>0</v>
      </c>
      <c r="J134" s="106"/>
      <c r="K134" s="542">
        <f>IF(K$81="Hydro",VLOOKUP($C134,'Inflated Bid Prices After Tax'!$AV$247:$BC$347,2,FALSE),IF(K$81="Solar",VLOOKUP($C134,'Inflated Bid Prices After Tax'!$AV$247:$BC$347,3,FALSE),IF(K$81="Biomass",VLOOKUP($C134,'Inflated Bid Prices After Tax'!$AV$247:$BC$347,4,FALSE),IF(K$81="Biodiesel",VLOOKUP($C134,'Inflated Bid Prices After Tax'!$AV$247:$BC$347,5,FALSE),IF(K$81="LNG",VLOOKUP($C134,'Inflated Bid Prices After Tax'!$AV$247:$BC$347,6,FALSE),IF(K$81="Bunker",VLOOKUP($C134,'Inflated Bid Prices After Tax'!$AV$247:$BC$347,7,FALSE),IF(K$81="LFO Diesel",VLOOKUP($C134,'Inflated Bid Prices After Tax'!$AV$247:$BC$347,8,FALSE),0)))))))</f>
        <v>0</v>
      </c>
      <c r="L134" s="543">
        <f>IF(K$81="Hydro",VLOOKUP($C134,'Inflated Bid Prices After Tax'!$AV$352:$BC$452,2,FALSE),IF(K$81="Solar",VLOOKUP($C134,'Inflated Bid Prices After Tax'!$AV$352:$BC$452,3,FALSE),IF(K$81="Biomass",VLOOKUP($C134,'Inflated Bid Prices After Tax'!$AV$352:$BC$452,4,FALSE),IF(K$81="Biodiesel",VLOOKUP($C134,'Inflated Bid Prices After Tax'!$AV$352:$BC$452,5,FALSE),IF(K$81="LNG",VLOOKUP($C134,'Inflated Bid Prices After Tax'!$AV$352:$BC$452,6,FALSE),IF(K$81="Bunker",VLOOKUP($C134,'Inflated Bid Prices After Tax'!$AV$352:$BC$452,7,FALSE),IF(K$81="LFO Diesel",VLOOKUP($C134,'Inflated Bid Prices After Tax'!$AV$352:$BC$452,8,FALSE),0)))))))</f>
        <v>0</v>
      </c>
      <c r="M134" s="543">
        <f>IF($C134=0,0,IF(K$81="Hydro",HLOOKUP(K$81,'Inflated Bid Prices After Tax'!$B$455:$I$463,8,FALSE),IF(K$81="Solar",HLOOKUP(K$81,'Inflated Bid Prices After Tax'!$B$455:$I$463,8,FALSE),IF(K$81="Biomass",HLOOKUP(K$81,'Inflated Bid Prices After Tax'!$B$455:$I$463,8,FALSE),IF(K$81="Biodiesel",HLOOKUP(K$81,'Inflated Bid Prices After Tax'!$B$455:$I$463,8,FALSE),IF(K$81="LNG",HLOOKUP(K$81,'Inflated Bid Prices After Tax'!$B$455:$I$463,8,FALSE),IF(K$81="Bunker",HLOOKUP(K$81,'Inflated Bid Prices After Tax'!$B$455:$I$463,8,FALSE),IF(K$81="LFO Diesel",HLOOKUP(K$81,'Inflated Bid Prices After Tax'!$B$455:$I$463,8,FALSE),0))))))))</f>
        <v>0</v>
      </c>
      <c r="N134" s="543">
        <f>IF($C134=0,0,IF(K$81="Hydro",HLOOKUP(K$81,'Inflated Bid Prices After Tax'!$B$465:$I$471,6,FALSE),IF(K$81="Solar",HLOOKUP(K$81,'Inflated Bid Prices After Tax'!$B$465:$I$471,6,FALSE),IF(K$81="Biomass",HLOOKUP(K$81,'Inflated Bid Prices After Tax'!$B$465:$I$471,6,FALSE),IF(K$81="Biodiesel",HLOOKUP(K$81,'Inflated Bid Prices After Tax'!$B$465:$I$471,6,FALSE),IF(K$81="LNG",HLOOKUP(K$81,'Inflated Bid Prices After Tax'!$B$465:$I$471,6,FALSE),IF(K$81="Bunker",HLOOKUP(K$81,'Inflated Bid Prices After Tax'!$B$465:$I$471,6,FALSE),IF(K$81="LFO Diesel",HLOOKUP(K$81,'Inflated Bid Prices After Tax'!$B$465:$I$471,6,FALSE),0))))))))</f>
        <v>0</v>
      </c>
      <c r="O134" s="544">
        <f t="shared" si="73"/>
        <v>0</v>
      </c>
      <c r="P134" s="139"/>
      <c r="Q134" s="606">
        <f>IF(Q$81="Hydro",VLOOKUP($D134,'Inflated Bid Prices After Tax'!$AV$247:$BC$347,2,FALSE),IF(Q$81="Solar",VLOOKUP($D134,'Inflated Bid Prices After Tax'!$AV$247:$BC$347,3,FALSE),IF(Q$81="Biomass",VLOOKUP($D134,'Inflated Bid Prices After Tax'!$AV$247:$BC$347,4,FALSE),IF(Q$81="Biodiesel",VLOOKUP($D134,'Inflated Bid Prices After Tax'!$AV$247:$BC$347,5,FALSE),IF(Q$81="LNG",VLOOKUP($D134,'Inflated Bid Prices After Tax'!$AV$247:$BC$347,6,FALSE),IF(Q$81="Bunker",VLOOKUP($D134,'Inflated Bid Prices After Tax'!$AV$247:$BC$347,7,FALSE),IF(Q$81="LFO Diesel",VLOOKUP($D134,'Inflated Bid Prices After Tax'!$AV$247:$BC$347,8,FALSE),0)))))))</f>
        <v>0</v>
      </c>
      <c r="R134" s="607">
        <f>IF(Q$81="Hydro",VLOOKUP($D134,'Inflated Bid Prices After Tax'!$AV$352:$BC$452,2,FALSE),IF(Q$81="Solar",VLOOKUP($D134,'Inflated Bid Prices After Tax'!$AV$352:$BC$452,3,FALSE),IF(Q$81="Biomass",VLOOKUP($D134,'Inflated Bid Prices After Tax'!$AV$352:$BC$452,4,FALSE),IF(Q$81="Biodiesel",VLOOKUP($D134,'Inflated Bid Prices After Tax'!$AV$352:$BC$452,5,FALSE),IF(Q$81="LNG",VLOOKUP($D134,'Inflated Bid Prices After Tax'!$AV$352:$BC$452,6,FALSE),IF(Q$81="Bunker",VLOOKUP($D134,'Inflated Bid Prices After Tax'!$AV$352:$BC$452,7,FALSE),IF(Q$81="LFO Diesel",VLOOKUP($D134,'Inflated Bid Prices After Tax'!$AV$352:$BC$452,8,FALSE),0)))))))</f>
        <v>0</v>
      </c>
      <c r="S134" s="607">
        <f>IF($D134=0,0,IF(Q$81="Hydro",HLOOKUP(Q$81,'Inflated Bid Prices After Tax'!$B$455:$I$463,8,FALSE),IF(Q$81="Solar",HLOOKUP(Q$81,'Inflated Bid Prices After Tax'!$B$455:$I$463,8,FALSE),IF(Q$81="Biomass",HLOOKUP(Q$81,'Inflated Bid Prices After Tax'!$B$455:$I$463,8,FALSE),IF(Q$81="Biodiesel",HLOOKUP(Q$81,'Inflated Bid Prices After Tax'!$B$455:$I$463,8,FALSE),IF(Q$81="LNG",HLOOKUP(Q$81,'Inflated Bid Prices After Tax'!$B$455:$I$463,8,FALSE),IF(Q$81="Bunker",HLOOKUP(Q$81,'Inflated Bid Prices After Tax'!$B$455:$I$463,8,FALSE),IF(Q$81="LFO Diesel",HLOOKUP(Q$81,'Inflated Bid Prices After Tax'!$B$455:$I$463,8,FALSE),0))))))))</f>
        <v>0</v>
      </c>
      <c r="T134" s="607">
        <f>IF($D134=0,0,IF(Q$81="Hydro",HLOOKUP(Q$81,'Inflated Bid Prices After Tax'!$B$465:$I$471,6,FALSE),IF(Q$81="Solar",HLOOKUP(Q$81,'Inflated Bid Prices After Tax'!$B$465:$I$471,6,FALSE),IF(Q$81="Biomass",HLOOKUP(Q$81,'Inflated Bid Prices After Tax'!$B$465:$I$471,6,FALSE),IF(Q$81="Biodiesel",HLOOKUP(Q$81,'Inflated Bid Prices After Tax'!$B$465:$I$471,6,FALSE),IF(Q$81="LNG",HLOOKUP(Q$81,'Inflated Bid Prices After Tax'!$B$465:$I$471,6,FALSE),IF(Q$81="Bunker",HLOOKUP(Q$81,'Inflated Bid Prices After Tax'!$B$465:$I$471,6,FALSE),IF(Q$81="LFO Diesel",HLOOKUP(Q$81,'Inflated Bid Prices After Tax'!$B$465:$I$471,6,FALSE),0))))))))</f>
        <v>0</v>
      </c>
      <c r="U134" s="608">
        <f t="shared" si="74"/>
        <v>0</v>
      </c>
      <c r="V134" s="139"/>
      <c r="W134" s="566">
        <f>IF(W$81="Hydro",VLOOKUP($E134,'Inflated Bid Prices After Tax'!$AV$247:$BC$347,2,FALSE),IF(W$81="Solar",VLOOKUP($E134,'Inflated Bid Prices After Tax'!$AV$247:$BC$347,3,FALSE),IF(W$81="Biomass",VLOOKUP($E134,'Inflated Bid Prices After Tax'!$AV$247:$BC$347,4,FALSE),IF(W$81="Biodiesel",VLOOKUP($E134,'Inflated Bid Prices After Tax'!$AV$247:$BC$347,5,FALSE),IF(W$81="LNG",VLOOKUP($E134,'Inflated Bid Prices After Tax'!$AV$247:$BC$347,6,FALSE),IF(W$81="Bunker",VLOOKUP($E134,'Inflated Bid Prices After Tax'!$AV$247:$BC$347,7,FALSE),IF(W$81="LFO Diesel",VLOOKUP($E134,'Inflated Bid Prices After Tax'!$AV$247:$BC$347,8,FALSE),0)))))))</f>
        <v>0</v>
      </c>
      <c r="X134" s="567">
        <f>IF(W$81="Hydro",VLOOKUP($E134,'Inflated Bid Prices After Tax'!$AV$352:$BC$452,2,FALSE),IF(W$81="Solar",VLOOKUP($E134,'Inflated Bid Prices After Tax'!$AV$352:$BC$452,3,FALSE),IF(W$81="Biomass",VLOOKUP($E134,'Inflated Bid Prices After Tax'!$AV$352:$BC$452,4,FALSE),IF(W$81="Biodiesel",VLOOKUP($E134,'Inflated Bid Prices After Tax'!$AV$352:$BC$452,5,FALSE),IF(W$81="LNG",VLOOKUP($E134,'Inflated Bid Prices After Tax'!$AV$352:$BC$452,6,FALSE),IF(W$81="Bunker",VLOOKUP($E134,'Inflated Bid Prices After Tax'!$AV$352:$BC$452,7,FALSE),IF(W$81="LFO Diesel",VLOOKUP($E134,'Inflated Bid Prices After Tax'!$AV$352:$BC$452,8,FALSE),0)))))))</f>
        <v>0</v>
      </c>
      <c r="Y134" s="567">
        <f>IF($E134=0,0,IF(W$81="Hydro",HLOOKUP(W$81,'Inflated Bid Prices After Tax'!$B$455:$I$463,8,FALSE),IF(W$81="Solar",HLOOKUP(W$81,'Inflated Bid Prices After Tax'!$B$455:$I$463,8,FALSE),IF(W$81="Biomass",HLOOKUP(W$81,'Inflated Bid Prices After Tax'!$B$455:$I$463,8,FALSE),IF(W$81="Biodiesel",HLOOKUP(W$81,'Inflated Bid Prices After Tax'!$B$455:$I$463,8,FALSE),IF(W$81="LNG",HLOOKUP(W$81,'Inflated Bid Prices After Tax'!$B$455:$I$463,8,FALSE),IF(W$81="Bunker",HLOOKUP(W$81,'Inflated Bid Prices After Tax'!$B$455:$I$463,8,FALSE),IF(W$81="LFO Diesel",HLOOKUP(W$81,'Inflated Bid Prices After Tax'!$B$455:$I$463,8,FALSE),0))))))))</f>
        <v>0</v>
      </c>
      <c r="Z134" s="567">
        <f>IF($E134=0,0,IF(W$81="Hydro",HLOOKUP(W$81,'Inflated Bid Prices After Tax'!$B$465:$I$471,6,FALSE),IF(W$81="Solar",HLOOKUP(W$81,'Inflated Bid Prices After Tax'!$B$465:$I$471,6,FALSE),IF(W$81="Biomass",HLOOKUP(W$81,'Inflated Bid Prices After Tax'!$B$465:$I$471,6,FALSE),IF(W$81="Biodiesel",HLOOKUP(W$81,'Inflated Bid Prices After Tax'!$B$465:$I$471,6,FALSE),IF(W$81="LNG",HLOOKUP(W$81,'Inflated Bid Prices After Tax'!$B$465:$I$471,6,FALSE),IF(W$81="Bunker",HLOOKUP(W$81,'Inflated Bid Prices After Tax'!$B$465:$I$471,6,FALSE),IF(W$81="LFO Diesel",HLOOKUP(W$81,'Inflated Bid Prices After Tax'!$B$465:$I$471,6,FALSE),0))))))))</f>
        <v>0</v>
      </c>
      <c r="AA134" s="568">
        <f t="shared" si="75"/>
        <v>0</v>
      </c>
      <c r="AB134" s="139"/>
      <c r="AC134" s="642">
        <f>IF(AC$81="Hydro",VLOOKUP($F134,'Inflated Bid Prices After Tax'!$AV$247:$BC$347,2,FALSE),IF(AC$81="Solar",VLOOKUP($F134,'Inflated Bid Prices After Tax'!$AV$247:$BC$347,3,FALSE),IF(AC$81="Biomass",VLOOKUP($F134,'Inflated Bid Prices After Tax'!$AV$247:$BC$347,4,FALSE),IF(AC$81="Biodiesel",VLOOKUP($F134,'Inflated Bid Prices After Tax'!$AV$247:$BC$347,5,FALSE),IF(AC$81="LNG",VLOOKUP($F134,'Inflated Bid Prices After Tax'!$AV$247:$BC$347,6,FALSE),IF(AC$81="Bunker",VLOOKUP($F134,'Inflated Bid Prices After Tax'!$AV$247:$BC$347,7,FALSE),IF(AC$81="LFO Diesel",VLOOKUP($F134,'Inflated Bid Prices After Tax'!$AV$247:$BC$347,8,FALSE),0)))))))</f>
        <v>0</v>
      </c>
      <c r="AD134" s="643">
        <f>IF(AC$81="Hydro",VLOOKUP($F134,'Inflated Bid Prices After Tax'!$AV$352:$BC$452,2,FALSE),IF(AC$81="Solar",VLOOKUP($F134,'Inflated Bid Prices After Tax'!$AV$352:$BC$452,3,FALSE),IF(AC$81="Biomass",VLOOKUP($F134,'Inflated Bid Prices After Tax'!$AV$352:$BC$452,4,FALSE),IF(AC$81="Biodiesel",VLOOKUP($F134,'Inflated Bid Prices After Tax'!$AV$352:$BC$452,5,FALSE),IF(AC$81="LNG",VLOOKUP($F134,'Inflated Bid Prices After Tax'!$AV$352:$BC$452,6,FALSE),IF(AC$81="Bunker",VLOOKUP($F134,'Inflated Bid Prices After Tax'!$AV$352:$BC$452,7,FALSE),IF(AC$81="LFO Diesel",VLOOKUP($F134,'Inflated Bid Prices After Tax'!$AV$352:$BC$452,8,FALSE),0)))))))</f>
        <v>0</v>
      </c>
      <c r="AE134" s="643">
        <f>IF($F134=0,0,IF(AC$81="Hydro",HLOOKUP(AC$81,'Inflated Bid Prices After Tax'!$B$455:$I$463,8,FALSE),IF(AC$81="Solar",HLOOKUP(AC$81,'Inflated Bid Prices After Tax'!$B$455:$I$463,8,FALSE),IF(AC$81="Biomass",HLOOKUP(AC$81,'Inflated Bid Prices After Tax'!$B$455:$I$463,8,FALSE),IF(AC$81="Biodiesel",HLOOKUP(AC$81,'Inflated Bid Prices After Tax'!$B$455:$I$463,8,FALSE),IF(AC$81="LNG",HLOOKUP(AC$81,'Inflated Bid Prices After Tax'!$B$455:$I$463,8,FALSE),IF(AC$81="Bunker",HLOOKUP(AC$81,'Inflated Bid Prices After Tax'!$B$455:$I$463,8,FALSE),IF(AC$81="LFO Diesel",HLOOKUP(AC$81,'Inflated Bid Prices After Tax'!$B$455:$I$463,8,FALSE),0))))))))</f>
        <v>0</v>
      </c>
      <c r="AF134" s="643">
        <f>IF($F134=0,0,IF(AC$81="Hydro",HLOOKUP(AC$81,'Inflated Bid Prices After Tax'!$B$465:$I$471,6,FALSE),IF(AC$81="Solar",HLOOKUP(AC$81,'Inflated Bid Prices After Tax'!$B$465:$I$471,6,FALSE),IF(AC$81="Biomass",HLOOKUP(AC$81,'Inflated Bid Prices After Tax'!$B$465:$I$471,6,FALSE),IF(AC$81="Biodiesel",HLOOKUP(AC$81,'Inflated Bid Prices After Tax'!$B$465:$I$471,6,FALSE),IF(AC$81="LNG",HLOOKUP(AC$81,'Inflated Bid Prices After Tax'!$B$465:$I$471,6,FALSE),IF(AC$81="Bunker",HLOOKUP(AC$81,'Inflated Bid Prices After Tax'!$B$465:$I$471,6,FALSE),IF(AC$81="LFO Diesel",HLOOKUP(AC$81,'Inflated Bid Prices After Tax'!$B$465:$I$471,6,FALSE),0))))))))</f>
        <v>0</v>
      </c>
      <c r="AG134" s="644">
        <f t="shared" si="76"/>
        <v>0</v>
      </c>
      <c r="AH134" s="139"/>
      <c r="AI134" s="590">
        <f>IF(AI$81="Hydro",VLOOKUP($G134,'Inflated Bid Prices After Tax'!$AV$247:$BC$347,2,FALSE),IF(AI$81="Solar",VLOOKUP($G134,'Inflated Bid Prices After Tax'!$AV$247:$BC$347,3,FALSE),IF(AI$81="Biomass",VLOOKUP($G134,'Inflated Bid Prices After Tax'!$AV$247:$BC$347,4,FALSE),IF(AI$81="Biodiesel",VLOOKUP($G134,'Inflated Bid Prices After Tax'!$AV$247:$BC$347,5,FALSE),IF(AI$81="LNG",VLOOKUP($G134,'Inflated Bid Prices After Tax'!$AV$247:$BC$347,6,FALSE),IF(AI$81="Bunker",VLOOKUP($G134,'Inflated Bid Prices After Tax'!$AV$247:$BC$347,7,FALSE),IF(AI$81="LFO Diesel",VLOOKUP($G134,'Inflated Bid Prices After Tax'!$AV$247:$BC$347,8,FALSE),0)))))))</f>
        <v>0</v>
      </c>
      <c r="AJ134" s="591">
        <f>IF(AI$81="Hydro",VLOOKUP($G134,'Inflated Bid Prices After Tax'!$AV$352:$BC$452,2,FALSE),IF(AI$81="Solar",VLOOKUP($G134,'Inflated Bid Prices After Tax'!$AV$352:$BC$452,3,FALSE),IF(AI$81="Biomass",VLOOKUP($G134,'Inflated Bid Prices After Tax'!$AV$352:$BC$452,4,FALSE),IF(AI$81="Biodiesel",VLOOKUP($G134,'Inflated Bid Prices After Tax'!$AV$352:$BC$452,5,FALSE),IF(AI$81="LNG",VLOOKUP($G134,'Inflated Bid Prices After Tax'!$AV$352:$BC$452,6,FALSE),IF(AI$81="Bunker",VLOOKUP($G134,'Inflated Bid Prices After Tax'!$AV$352:$BC$452,7,FALSE),IF(AI$81="LFO Diesel",VLOOKUP($G134,'Inflated Bid Prices After Tax'!$AV$352:$BC$452,8,FALSE),0)))))))</f>
        <v>0</v>
      </c>
      <c r="AK134" s="591">
        <f>IF($G134=0,0,IF(AI$81="Hydro",HLOOKUP(AI$81,'Inflated Bid Prices After Tax'!$B$455:$I$463,8,FALSE),IF(AI$81="Solar",HLOOKUP(AI$81,'Inflated Bid Prices After Tax'!$B$455:$I$463,8,FALSE),IF(AI$81="Biomass",HLOOKUP(AI$81,'Inflated Bid Prices After Tax'!$B$455:$I$463,8,FALSE),IF(AI$81="Biodiesel",HLOOKUP(AI$81,'Inflated Bid Prices After Tax'!$B$455:$I$463,8,FALSE),IF(AI$81="LNG",HLOOKUP(AI$81,'Inflated Bid Prices After Tax'!$B$455:$I$463,8,FALSE),IF(AI$81="Bunker",HLOOKUP(AI$81,'Inflated Bid Prices After Tax'!$B$455:$I$463,8,FALSE),IF(AI$81="LFO Diesel",HLOOKUP(AI$81,'Inflated Bid Prices After Tax'!$B$455:$I$463,8,FALSE),0))))))))</f>
        <v>0</v>
      </c>
      <c r="AL134" s="591">
        <f>IF($G134=0,0,IF(AI$81="Hydro",HLOOKUP(AI$81,'Inflated Bid Prices After Tax'!$B$465:$I$471,6,FALSE),IF(AI$81="Solar",HLOOKUP(AI$81,'Inflated Bid Prices After Tax'!$B$465:$I$471,6,FALSE),IF(AI$81="Biomass",HLOOKUP(AI$81,'Inflated Bid Prices After Tax'!$B$465:$I$471,6,FALSE),IF(AI$81="Biodiesel",HLOOKUP(AI$81,'Inflated Bid Prices After Tax'!$B$465:$I$471,6,FALSE),IF(AI$81="LNG",HLOOKUP(AI$81,'Inflated Bid Prices After Tax'!$B$465:$I$471,6,FALSE),IF(AI$81="Bunker",HLOOKUP(AI$81,'Inflated Bid Prices After Tax'!$B$465:$I$471,6,FALSE),IF(AI$81="LFO Diesel",HLOOKUP(AI$81,'Inflated Bid Prices After Tax'!$B$465:$I$471,6,FALSE),0))))))))</f>
        <v>0</v>
      </c>
      <c r="AM134" s="592">
        <f t="shared" si="77"/>
        <v>0</v>
      </c>
      <c r="AN134" s="139"/>
      <c r="AO134" s="598">
        <f>IF(AO$81="Hydro",VLOOKUP($H134,'Inflated Bid Prices After Tax'!$AV$247:$BC$347,2,FALSE),IF(AO$81="Solar",VLOOKUP($H134,'Inflated Bid Prices After Tax'!$AV$247:$BC$347,3,FALSE),IF(AO$81="Biomass",VLOOKUP($H134,'Inflated Bid Prices After Tax'!$AV$247:$BC$347,4,FALSE),IF(AO$81="Biodiesel",VLOOKUP($H134,'Inflated Bid Prices After Tax'!$AV$247:$BC$347,5,FALSE),IF(AO$81="LNG",VLOOKUP($H134,'Inflated Bid Prices After Tax'!$AV$247:$BC$347,6,FALSE),IF(AO$81="Bunker",VLOOKUP($H134,'Inflated Bid Prices After Tax'!$AV$247:$BC$347,7,FALSE),IF(AO$81="LFO Diesel",VLOOKUP($H134,'Inflated Bid Prices After Tax'!$AV$247:$BC$347,8,FALSE),0)))))))</f>
        <v>0</v>
      </c>
      <c r="AP134" s="309">
        <f>IF(AO$81="Hydro",VLOOKUP($H134,'Inflated Bid Prices After Tax'!$AV$352:$BC$452,2,FALSE),IF(AO$81="Solar",VLOOKUP($H134,'Inflated Bid Prices After Tax'!$AV$352:$BC$452,3,FALSE),IF(AO$81="Biomass",VLOOKUP($H134,'Inflated Bid Prices After Tax'!$AV$352:$BC$452,4,FALSE),IF(AO$81="Biodiesel",VLOOKUP($H134,'Inflated Bid Prices After Tax'!$AV$352:$BC$452,5,FALSE),IF(AO$81="LNG",VLOOKUP($H134,'Inflated Bid Prices After Tax'!$AV$352:$BC$452,6,FALSE),IF(AO$81="Bunker",VLOOKUP($H134,'Inflated Bid Prices After Tax'!$AV$352:$BC$452,7,FALSE),IF(AO$81="LFO Diesel",VLOOKUP($H134,'Inflated Bid Prices After Tax'!$AV$352:$BC$452,8,FALSE),0)))))))</f>
        <v>0</v>
      </c>
      <c r="AQ134" s="309">
        <f>IF($H134=0,0,IF(AO$81="Hydro",HLOOKUP(AO$81,'Inflated Bid Prices After Tax'!$B$455:$I$463,8,FALSE),IF(AO$81="Solar",HLOOKUP(AO$81,'Inflated Bid Prices After Tax'!$B$455:$I$463,8,FALSE),IF(AO$81="Biomass",HLOOKUP(AO$81,'Inflated Bid Prices After Tax'!$B$455:$I$463,8,FALSE),IF(AO$81="Biodiesel",HLOOKUP(AO$81,'Inflated Bid Prices After Tax'!$B$455:$I$463,8,FALSE),IF(AO$81="LNG",HLOOKUP(AO$81,'Inflated Bid Prices After Tax'!$B$455:$I$463,8,FALSE),IF(AO$81="Bunker",HLOOKUP(AO$81,'Inflated Bid Prices After Tax'!$B$455:$I$463,8,FALSE),IF(AO$81="LFO Diesel",HLOOKUP(AO$81,'Inflated Bid Prices After Tax'!$B$455:$I$463,8,FALSE),0))))))))</f>
        <v>0</v>
      </c>
      <c r="AR134" s="309">
        <f>IF($H134=0,0,IF(AO$81="Hydro",HLOOKUP(AO$81,'Inflated Bid Prices After Tax'!$B$465:$I$471,6,FALSE),IF(AO$81="Solar",HLOOKUP(AO$81,'Inflated Bid Prices After Tax'!$B$465:$I$471,6,FALSE),IF(AO$81="Biomass",HLOOKUP(AO$81,'Inflated Bid Prices After Tax'!$B$465:$I$471,6,FALSE),IF(AO$81="Biodiesel",HLOOKUP(AO$81,'Inflated Bid Prices After Tax'!$B$465:$I$471,6,FALSE),IF(AO$81="LNG",HLOOKUP(AO$81,'Inflated Bid Prices After Tax'!$B$465:$I$471,6,FALSE),IF(AO$81="Bunker",HLOOKUP(AO$81,'Inflated Bid Prices After Tax'!$B$465:$I$471,6,FALSE),IF(AO$81="LFO Diesel",HLOOKUP(AO$81,'Inflated Bid Prices After Tax'!$B$465:$I$471,6,FALSE),0))))))))</f>
        <v>0</v>
      </c>
      <c r="AS134" s="298">
        <f t="shared" si="78"/>
        <v>0</v>
      </c>
      <c r="AT134" s="139"/>
      <c r="AU134" s="606">
        <f>IF(AU$81="Hydro",VLOOKUP($I134,'Inflated Bid Prices After Tax'!$AV$247:$BC$347,2,FALSE),IF(AU$81="Solar",VLOOKUP($I134,'Inflated Bid Prices After Tax'!$AV$247:$BC$347,3,FALSE),IF(AU$81="Biomass",VLOOKUP($I134,'Inflated Bid Prices After Tax'!$AV$247:$BC$347,4,FALSE),IF(AU$81="Biodiesel",VLOOKUP($I134,'Inflated Bid Prices After Tax'!$AV$247:$BC$347,5,FALSE),IF(AU$81="LNG",VLOOKUP($I134,'Inflated Bid Prices After Tax'!$AV$247:$BC$347,6,FALSE),IF(AU$81="Bunker",VLOOKUP($I134,'Inflated Bid Prices After Tax'!$AV$247:$BC$347,7,FALSE),IF(AU$81="LFO Diesel",VLOOKUP($I134,'Inflated Bid Prices After Tax'!$AV$247:$BC$347,8,FALSE),0)))))))</f>
        <v>0</v>
      </c>
      <c r="AV134" s="607">
        <f>IF(AU$81="Hydro",VLOOKUP($I134,'Inflated Bid Prices After Tax'!$AV$352:$BC$452,2,FALSE),IF(AU$81="Solar",VLOOKUP($I134,'Inflated Bid Prices After Tax'!$AV$352:$BC$452,3,FALSE),IF(AU$81="Biomass",VLOOKUP($I134,'Inflated Bid Prices After Tax'!$AV$352:$BC$452,4,FALSE),IF(AU$81="Biodiesel",VLOOKUP($I134,'Inflated Bid Prices After Tax'!$AV$352:$BC$452,5,FALSE),IF(AU$81="LNG",VLOOKUP($I134,'Inflated Bid Prices After Tax'!$AV$352:$BC$452,6,FALSE),IF(AU$81="Bunker",VLOOKUP($I134,'Inflated Bid Prices After Tax'!$AV$352:$BC$452,7,FALSE),IF(AU$81="LFO Diesel",VLOOKUP($I134,'Inflated Bid Prices After Tax'!$AV$352:$BC$452,8,FALSE),0)))))))</f>
        <v>0</v>
      </c>
      <c r="AW134" s="607">
        <f>IF($I134=0,0,IF(AU$81="Hydro",HLOOKUP(AU$81,'Inflated Bid Prices After Tax'!$B$455:$I$463,8,FALSE),IF(AU$81="Solar",HLOOKUP(AU$81,'Inflated Bid Prices After Tax'!$B$455:$I$463,8,FALSE),IF(AU$81="Biomass",HLOOKUP(AU$81,'Inflated Bid Prices After Tax'!$B$455:$I$463,8,FALSE),IF(AU$81="Biodiesel",HLOOKUP(AU$81,'Inflated Bid Prices After Tax'!$B$455:$I$463,8,FALSE),IF(AU$81="LNG",HLOOKUP(AU$81,'Inflated Bid Prices After Tax'!$B$455:$I$463,8,FALSE),IF(AU$81="Bunker",HLOOKUP(AU$81,'Inflated Bid Prices After Tax'!$B$455:$I$463,8,FALSE),IF(AU$81="LFO Diesel",HLOOKUP(AU$81,'Inflated Bid Prices After Tax'!$B$455:$I$463,8,FALSE),0))))))))</f>
        <v>0</v>
      </c>
      <c r="AX134" s="607">
        <f>IF($I134=0,0,IF(AU$81="Hydro",HLOOKUP(AU$81,'Inflated Bid Prices After Tax'!$B$465:$I$471,6,FALSE),IF(AU$81="Solar",HLOOKUP(AU$81,'Inflated Bid Prices After Tax'!$B$465:$I$471,6,FALSE),IF(AU$81="Biomass",HLOOKUP(AU$81,'Inflated Bid Prices After Tax'!$B$465:$I$471,6,FALSE),IF(AU$81="Biodiesel",HLOOKUP(AU$81,'Inflated Bid Prices After Tax'!$B$465:$I$471,6,FALSE),IF(AU$81="LNG",HLOOKUP(AU$81,'Inflated Bid Prices After Tax'!$B$465:$I$471,6,FALSE),IF(AU$81="Bunker",HLOOKUP(AU$81,'Inflated Bid Prices After Tax'!$B$465:$I$471,6,FALSE),IF(AU$81="LFO Diesel",HLOOKUP(AU$81,'Inflated Bid Prices After Tax'!$B$465:$I$471,6,FALSE),0))))))))</f>
        <v>0</v>
      </c>
      <c r="AY134" s="608">
        <f t="shared" si="79"/>
        <v>0</v>
      </c>
      <c r="AZ134" s="139"/>
      <c r="BA134" s="106"/>
      <c r="BB134" s="648" t="s">
        <v>45</v>
      </c>
      <c r="BC134" s="659">
        <f>IF(C134=0,O134,O134*'Available Energy and Dispatch'!N162*1000)</f>
        <v>0</v>
      </c>
      <c r="BD134" s="659">
        <f>IF(D134=0,U134,U134*'Available Energy and Dispatch'!O162*1000)</f>
        <v>0</v>
      </c>
      <c r="BE134" s="659">
        <f>IF(E134=0,AA134,AA134*'Available Energy and Dispatch'!P162*1000)</f>
        <v>0</v>
      </c>
      <c r="BF134" s="659">
        <f>IF(F134=0,AG134,AG134*'Available Energy and Dispatch'!Q162*1000)</f>
        <v>0</v>
      </c>
      <c r="BG134" s="659">
        <f>IF(G134=0,AM134,AM134*'Available Energy and Dispatch'!R162*1000)</f>
        <v>0</v>
      </c>
      <c r="BH134" s="659">
        <f>IF(H134=0,AS134,AS134*'Available Energy and Dispatch'!S162*1000)</f>
        <v>0</v>
      </c>
      <c r="BI134" s="659">
        <f>IF(I134=0,AY134,AY134*'Available Energy and Dispatch'!T162*1000)</f>
        <v>0</v>
      </c>
      <c r="BJ134" s="665">
        <f t="shared" si="80"/>
        <v>0</v>
      </c>
      <c r="BK134" s="655"/>
    </row>
    <row r="135" spans="2:63" x14ac:dyDescent="0.25">
      <c r="B135" s="530" t="s">
        <v>46</v>
      </c>
      <c r="C135" s="523">
        <f>ROUND(IFERROR(('Available Energy and Dispatch'!N163/((IF(C$82="Solar",(SUMIFS('Dependable Capacity'!$F$64:$F$69,'Dependable Capacity'!$C$64:$C$69,$B$126)*'Available Energy and Dispatch'!$C163),HLOOKUP(C$82,'Dependable Capacity'!$I$58:$P$64,6,FALSE)*'Available Energy and Dispatch'!$C163))))/C$83,0),2)</f>
        <v>0</v>
      </c>
      <c r="D135" s="523">
        <f>ROUND(IFERROR(('Available Energy and Dispatch'!O163/((IF(D$82="Solar",(SUMIFS('Dependable Capacity'!$F$64:$F$69,'Dependable Capacity'!$C$64:$C$69,$B$126)*'Available Energy and Dispatch'!$C163),HLOOKUP(D$82,'Dependable Capacity'!$I$58:$P$64,6,FALSE)*'Available Energy and Dispatch'!$C163))))/D$83,0),2)</f>
        <v>0</v>
      </c>
      <c r="E135" s="523">
        <f>ROUND(IFERROR(('Available Energy and Dispatch'!P163/((IF(E$82="Solar",(SUMIFS('Dependable Capacity'!$F$64:$F$69,'Dependable Capacity'!$C$64:$C$69,$B$126)*'Available Energy and Dispatch'!$C163),HLOOKUP(E$82,'Dependable Capacity'!$I$58:$P$64,6,FALSE)*'Available Energy and Dispatch'!$C163))))/E$83,0),2)</f>
        <v>0</v>
      </c>
      <c r="F135" s="523">
        <f>ROUND(IFERROR(('Available Energy and Dispatch'!Q163/((IF(F$82="Solar",(SUMIFS('Dependable Capacity'!$F$64:$F$69,'Dependable Capacity'!$C$64:$C$69,$B$126)*'Available Energy and Dispatch'!$C163),HLOOKUP(F$82,'Dependable Capacity'!$I$58:$P$64,6,FALSE)*'Available Energy and Dispatch'!$C163))))/F$83,0),2)</f>
        <v>0</v>
      </c>
      <c r="G135" s="523">
        <f>ROUND(IFERROR(('Available Energy and Dispatch'!R163/((IF(G$82="Solar",(SUMIFS('Dependable Capacity'!$F$64:$F$69,'Dependable Capacity'!$C$64:$C$69,$B$126)*'Available Energy and Dispatch'!$C163),HLOOKUP(G$82,'Dependable Capacity'!$I$58:$P$64,6,FALSE)*'Available Energy and Dispatch'!$C163))))/G$83,0),2)</f>
        <v>0</v>
      </c>
      <c r="H135" s="523">
        <f>ROUND(IFERROR(('Available Energy and Dispatch'!S163/((IF(H$82="Solar",(SUMIFS('Dependable Capacity'!$F$64:$F$69,'Dependable Capacity'!$C$64:$C$69,$B$126)*'Available Energy and Dispatch'!$C163),HLOOKUP(H$82,'Dependable Capacity'!$I$58:$P$64,6,FALSE)*'Available Energy and Dispatch'!$C163))))/H$83,0),2)</f>
        <v>0</v>
      </c>
      <c r="I135" s="524">
        <f>ROUND(IFERROR(('Available Energy and Dispatch'!T163/((IF(I$82="Solar",(SUMIFS('Dependable Capacity'!$F$64:$F$69,'Dependable Capacity'!$C$64:$C$69,$B$126)*'Available Energy and Dispatch'!$C163),HLOOKUP(I$82,'Dependable Capacity'!$I$58:$P$64,6,FALSE)*'Available Energy and Dispatch'!$C163))))/I$83,0),2)</f>
        <v>0</v>
      </c>
      <c r="J135" s="106"/>
      <c r="K135" s="542">
        <f>IF(K$81="Hydro",VLOOKUP($C135,'Inflated Bid Prices After Tax'!$AV$247:$BC$347,2,FALSE),IF(K$81="Solar",VLOOKUP($C135,'Inflated Bid Prices After Tax'!$AV$247:$BC$347,3,FALSE),IF(K$81="Biomass",VLOOKUP($C135,'Inflated Bid Prices After Tax'!$AV$247:$BC$347,4,FALSE),IF(K$81="Biodiesel",VLOOKUP($C135,'Inflated Bid Prices After Tax'!$AV$247:$BC$347,5,FALSE),IF(K$81="LNG",VLOOKUP($C135,'Inflated Bid Prices After Tax'!$AV$247:$BC$347,6,FALSE),IF(K$81="Bunker",VLOOKUP($C135,'Inflated Bid Prices After Tax'!$AV$247:$BC$347,7,FALSE),IF(K$81="LFO Diesel",VLOOKUP($C135,'Inflated Bid Prices After Tax'!$AV$247:$BC$347,8,FALSE),0)))))))</f>
        <v>0</v>
      </c>
      <c r="L135" s="543">
        <f>IF(K$81="Hydro",VLOOKUP($C135,'Inflated Bid Prices After Tax'!$AV$352:$BC$452,2,FALSE),IF(K$81="Solar",VLOOKUP($C135,'Inflated Bid Prices After Tax'!$AV$352:$BC$452,3,FALSE),IF(K$81="Biomass",VLOOKUP($C135,'Inflated Bid Prices After Tax'!$AV$352:$BC$452,4,FALSE),IF(K$81="Biodiesel",VLOOKUP($C135,'Inflated Bid Prices After Tax'!$AV$352:$BC$452,5,FALSE),IF(K$81="LNG",VLOOKUP($C135,'Inflated Bid Prices After Tax'!$AV$352:$BC$452,6,FALSE),IF(K$81="Bunker",VLOOKUP($C135,'Inflated Bid Prices After Tax'!$AV$352:$BC$452,7,FALSE),IF(K$81="LFO Diesel",VLOOKUP($C135,'Inflated Bid Prices After Tax'!$AV$352:$BC$452,8,FALSE),0)))))))</f>
        <v>0</v>
      </c>
      <c r="M135" s="543">
        <f>IF($C135=0,0,IF(K$81="Hydro",HLOOKUP(K$81,'Inflated Bid Prices After Tax'!$B$455:$I$463,8,FALSE),IF(K$81="Solar",HLOOKUP(K$81,'Inflated Bid Prices After Tax'!$B$455:$I$463,8,FALSE),IF(K$81="Biomass",HLOOKUP(K$81,'Inflated Bid Prices After Tax'!$B$455:$I$463,8,FALSE),IF(K$81="Biodiesel",HLOOKUP(K$81,'Inflated Bid Prices After Tax'!$B$455:$I$463,8,FALSE),IF(K$81="LNG",HLOOKUP(K$81,'Inflated Bid Prices After Tax'!$B$455:$I$463,8,FALSE),IF(K$81="Bunker",HLOOKUP(K$81,'Inflated Bid Prices After Tax'!$B$455:$I$463,8,FALSE),IF(K$81="LFO Diesel",HLOOKUP(K$81,'Inflated Bid Prices After Tax'!$B$455:$I$463,8,FALSE),0))))))))</f>
        <v>0</v>
      </c>
      <c r="N135" s="543">
        <f>IF($C135=0,0,IF(K$81="Hydro",HLOOKUP(K$81,'Inflated Bid Prices After Tax'!$B$465:$I$471,6,FALSE),IF(K$81="Solar",HLOOKUP(K$81,'Inflated Bid Prices After Tax'!$B$465:$I$471,6,FALSE),IF(K$81="Biomass",HLOOKUP(K$81,'Inflated Bid Prices After Tax'!$B$465:$I$471,6,FALSE),IF(K$81="Biodiesel",HLOOKUP(K$81,'Inflated Bid Prices After Tax'!$B$465:$I$471,6,FALSE),IF(K$81="LNG",HLOOKUP(K$81,'Inflated Bid Prices After Tax'!$B$465:$I$471,6,FALSE),IF(K$81="Bunker",HLOOKUP(K$81,'Inflated Bid Prices After Tax'!$B$465:$I$471,6,FALSE),IF(K$81="LFO Diesel",HLOOKUP(K$81,'Inflated Bid Prices After Tax'!$B$465:$I$471,6,FALSE),0))))))))</f>
        <v>0</v>
      </c>
      <c r="O135" s="544">
        <f t="shared" si="73"/>
        <v>0</v>
      </c>
      <c r="P135" s="139"/>
      <c r="Q135" s="606">
        <f>IF(Q$81="Hydro",VLOOKUP($D135,'Inflated Bid Prices After Tax'!$AV$247:$BC$347,2,FALSE),IF(Q$81="Solar",VLOOKUP($D135,'Inflated Bid Prices After Tax'!$AV$247:$BC$347,3,FALSE),IF(Q$81="Biomass",VLOOKUP($D135,'Inflated Bid Prices After Tax'!$AV$247:$BC$347,4,FALSE),IF(Q$81="Biodiesel",VLOOKUP($D135,'Inflated Bid Prices After Tax'!$AV$247:$BC$347,5,FALSE),IF(Q$81="LNG",VLOOKUP($D135,'Inflated Bid Prices After Tax'!$AV$247:$BC$347,6,FALSE),IF(Q$81="Bunker",VLOOKUP($D135,'Inflated Bid Prices After Tax'!$AV$247:$BC$347,7,FALSE),IF(Q$81="LFO Diesel",VLOOKUP($D135,'Inflated Bid Prices After Tax'!$AV$247:$BC$347,8,FALSE),0)))))))</f>
        <v>0</v>
      </c>
      <c r="R135" s="607">
        <f>IF(Q$81="Hydro",VLOOKUP($D135,'Inflated Bid Prices After Tax'!$AV$352:$BC$452,2,FALSE),IF(Q$81="Solar",VLOOKUP($D135,'Inflated Bid Prices After Tax'!$AV$352:$BC$452,3,FALSE),IF(Q$81="Biomass",VLOOKUP($D135,'Inflated Bid Prices After Tax'!$AV$352:$BC$452,4,FALSE),IF(Q$81="Biodiesel",VLOOKUP($D135,'Inflated Bid Prices After Tax'!$AV$352:$BC$452,5,FALSE),IF(Q$81="LNG",VLOOKUP($D135,'Inflated Bid Prices After Tax'!$AV$352:$BC$452,6,FALSE),IF(Q$81="Bunker",VLOOKUP($D135,'Inflated Bid Prices After Tax'!$AV$352:$BC$452,7,FALSE),IF(Q$81="LFO Diesel",VLOOKUP($D135,'Inflated Bid Prices After Tax'!$AV$352:$BC$452,8,FALSE),0)))))))</f>
        <v>0</v>
      </c>
      <c r="S135" s="607">
        <f>IF($D135=0,0,IF(Q$81="Hydro",HLOOKUP(Q$81,'Inflated Bid Prices After Tax'!$B$455:$I$463,8,FALSE),IF(Q$81="Solar",HLOOKUP(Q$81,'Inflated Bid Prices After Tax'!$B$455:$I$463,8,FALSE),IF(Q$81="Biomass",HLOOKUP(Q$81,'Inflated Bid Prices After Tax'!$B$455:$I$463,8,FALSE),IF(Q$81="Biodiesel",HLOOKUP(Q$81,'Inflated Bid Prices After Tax'!$B$455:$I$463,8,FALSE),IF(Q$81="LNG",HLOOKUP(Q$81,'Inflated Bid Prices After Tax'!$B$455:$I$463,8,FALSE),IF(Q$81="Bunker",HLOOKUP(Q$81,'Inflated Bid Prices After Tax'!$B$455:$I$463,8,FALSE),IF(Q$81="LFO Diesel",HLOOKUP(Q$81,'Inflated Bid Prices After Tax'!$B$455:$I$463,8,FALSE),0))))))))</f>
        <v>0</v>
      </c>
      <c r="T135" s="607">
        <f>IF($D135=0,0,IF(Q$81="Hydro",HLOOKUP(Q$81,'Inflated Bid Prices After Tax'!$B$465:$I$471,6,FALSE),IF(Q$81="Solar",HLOOKUP(Q$81,'Inflated Bid Prices After Tax'!$B$465:$I$471,6,FALSE),IF(Q$81="Biomass",HLOOKUP(Q$81,'Inflated Bid Prices After Tax'!$B$465:$I$471,6,FALSE),IF(Q$81="Biodiesel",HLOOKUP(Q$81,'Inflated Bid Prices After Tax'!$B$465:$I$471,6,FALSE),IF(Q$81="LNG",HLOOKUP(Q$81,'Inflated Bid Prices After Tax'!$B$465:$I$471,6,FALSE),IF(Q$81="Bunker",HLOOKUP(Q$81,'Inflated Bid Prices After Tax'!$B$465:$I$471,6,FALSE),IF(Q$81="LFO Diesel",HLOOKUP(Q$81,'Inflated Bid Prices After Tax'!$B$465:$I$471,6,FALSE),0))))))))</f>
        <v>0</v>
      </c>
      <c r="U135" s="608">
        <f t="shared" si="74"/>
        <v>0</v>
      </c>
      <c r="V135" s="139"/>
      <c r="W135" s="566">
        <f>IF(W$81="Hydro",VLOOKUP($E135,'Inflated Bid Prices After Tax'!$AV$247:$BC$347,2,FALSE),IF(W$81="Solar",VLOOKUP($E135,'Inflated Bid Prices After Tax'!$AV$247:$BC$347,3,FALSE),IF(W$81="Biomass",VLOOKUP($E135,'Inflated Bid Prices After Tax'!$AV$247:$BC$347,4,FALSE),IF(W$81="Biodiesel",VLOOKUP($E135,'Inflated Bid Prices After Tax'!$AV$247:$BC$347,5,FALSE),IF(W$81="LNG",VLOOKUP($E135,'Inflated Bid Prices After Tax'!$AV$247:$BC$347,6,FALSE),IF(W$81="Bunker",VLOOKUP($E135,'Inflated Bid Prices After Tax'!$AV$247:$BC$347,7,FALSE),IF(W$81="LFO Diesel",VLOOKUP($E135,'Inflated Bid Prices After Tax'!$AV$247:$BC$347,8,FALSE),0)))))))</f>
        <v>0</v>
      </c>
      <c r="X135" s="567">
        <f>IF(W$81="Hydro",VLOOKUP($E135,'Inflated Bid Prices After Tax'!$AV$352:$BC$452,2,FALSE),IF(W$81="Solar",VLOOKUP($E135,'Inflated Bid Prices After Tax'!$AV$352:$BC$452,3,FALSE),IF(W$81="Biomass",VLOOKUP($E135,'Inflated Bid Prices After Tax'!$AV$352:$BC$452,4,FALSE),IF(W$81="Biodiesel",VLOOKUP($E135,'Inflated Bid Prices After Tax'!$AV$352:$BC$452,5,FALSE),IF(W$81="LNG",VLOOKUP($E135,'Inflated Bid Prices After Tax'!$AV$352:$BC$452,6,FALSE),IF(W$81="Bunker",VLOOKUP($E135,'Inflated Bid Prices After Tax'!$AV$352:$BC$452,7,FALSE),IF(W$81="LFO Diesel",VLOOKUP($E135,'Inflated Bid Prices After Tax'!$AV$352:$BC$452,8,FALSE),0)))))))</f>
        <v>0</v>
      </c>
      <c r="Y135" s="567">
        <f>IF($E135=0,0,IF(W$81="Hydro",HLOOKUP(W$81,'Inflated Bid Prices After Tax'!$B$455:$I$463,8,FALSE),IF(W$81="Solar",HLOOKUP(W$81,'Inflated Bid Prices After Tax'!$B$455:$I$463,8,FALSE),IF(W$81="Biomass",HLOOKUP(W$81,'Inflated Bid Prices After Tax'!$B$455:$I$463,8,FALSE),IF(W$81="Biodiesel",HLOOKUP(W$81,'Inflated Bid Prices After Tax'!$B$455:$I$463,8,FALSE),IF(W$81="LNG",HLOOKUP(W$81,'Inflated Bid Prices After Tax'!$B$455:$I$463,8,FALSE),IF(W$81="Bunker",HLOOKUP(W$81,'Inflated Bid Prices After Tax'!$B$455:$I$463,8,FALSE),IF(W$81="LFO Diesel",HLOOKUP(W$81,'Inflated Bid Prices After Tax'!$B$455:$I$463,8,FALSE),0))))))))</f>
        <v>0</v>
      </c>
      <c r="Z135" s="567">
        <f>IF($E135=0,0,IF(W$81="Hydro",HLOOKUP(W$81,'Inflated Bid Prices After Tax'!$B$465:$I$471,6,FALSE),IF(W$81="Solar",HLOOKUP(W$81,'Inflated Bid Prices After Tax'!$B$465:$I$471,6,FALSE),IF(W$81="Biomass",HLOOKUP(W$81,'Inflated Bid Prices After Tax'!$B$465:$I$471,6,FALSE),IF(W$81="Biodiesel",HLOOKUP(W$81,'Inflated Bid Prices After Tax'!$B$465:$I$471,6,FALSE),IF(W$81="LNG",HLOOKUP(W$81,'Inflated Bid Prices After Tax'!$B$465:$I$471,6,FALSE),IF(W$81="Bunker",HLOOKUP(W$81,'Inflated Bid Prices After Tax'!$B$465:$I$471,6,FALSE),IF(W$81="LFO Diesel",HLOOKUP(W$81,'Inflated Bid Prices After Tax'!$B$465:$I$471,6,FALSE),0))))))))</f>
        <v>0</v>
      </c>
      <c r="AA135" s="568">
        <f t="shared" si="75"/>
        <v>0</v>
      </c>
      <c r="AB135" s="139"/>
      <c r="AC135" s="642">
        <f>IF(AC$81="Hydro",VLOOKUP($F135,'Inflated Bid Prices After Tax'!$AV$247:$BC$347,2,FALSE),IF(AC$81="Solar",VLOOKUP($F135,'Inflated Bid Prices After Tax'!$AV$247:$BC$347,3,FALSE),IF(AC$81="Biomass",VLOOKUP($F135,'Inflated Bid Prices After Tax'!$AV$247:$BC$347,4,FALSE),IF(AC$81="Biodiesel",VLOOKUP($F135,'Inflated Bid Prices After Tax'!$AV$247:$BC$347,5,FALSE),IF(AC$81="LNG",VLOOKUP($F135,'Inflated Bid Prices After Tax'!$AV$247:$BC$347,6,FALSE),IF(AC$81="Bunker",VLOOKUP($F135,'Inflated Bid Prices After Tax'!$AV$247:$BC$347,7,FALSE),IF(AC$81="LFO Diesel",VLOOKUP($F135,'Inflated Bid Prices After Tax'!$AV$247:$BC$347,8,FALSE),0)))))))</f>
        <v>0</v>
      </c>
      <c r="AD135" s="643">
        <f>IF(AC$81="Hydro",VLOOKUP($F135,'Inflated Bid Prices After Tax'!$AV$352:$BC$452,2,FALSE),IF(AC$81="Solar",VLOOKUP($F135,'Inflated Bid Prices After Tax'!$AV$352:$BC$452,3,FALSE),IF(AC$81="Biomass",VLOOKUP($F135,'Inflated Bid Prices After Tax'!$AV$352:$BC$452,4,FALSE),IF(AC$81="Biodiesel",VLOOKUP($F135,'Inflated Bid Prices After Tax'!$AV$352:$BC$452,5,FALSE),IF(AC$81="LNG",VLOOKUP($F135,'Inflated Bid Prices After Tax'!$AV$352:$BC$452,6,FALSE),IF(AC$81="Bunker",VLOOKUP($F135,'Inflated Bid Prices After Tax'!$AV$352:$BC$452,7,FALSE),IF(AC$81="LFO Diesel",VLOOKUP($F135,'Inflated Bid Prices After Tax'!$AV$352:$BC$452,8,FALSE),0)))))))</f>
        <v>0</v>
      </c>
      <c r="AE135" s="643">
        <f>IF($F135=0,0,IF(AC$81="Hydro",HLOOKUP(AC$81,'Inflated Bid Prices After Tax'!$B$455:$I$463,8,FALSE),IF(AC$81="Solar",HLOOKUP(AC$81,'Inflated Bid Prices After Tax'!$B$455:$I$463,8,FALSE),IF(AC$81="Biomass",HLOOKUP(AC$81,'Inflated Bid Prices After Tax'!$B$455:$I$463,8,FALSE),IF(AC$81="Biodiesel",HLOOKUP(AC$81,'Inflated Bid Prices After Tax'!$B$455:$I$463,8,FALSE),IF(AC$81="LNG",HLOOKUP(AC$81,'Inflated Bid Prices After Tax'!$B$455:$I$463,8,FALSE),IF(AC$81="Bunker",HLOOKUP(AC$81,'Inflated Bid Prices After Tax'!$B$455:$I$463,8,FALSE),IF(AC$81="LFO Diesel",HLOOKUP(AC$81,'Inflated Bid Prices After Tax'!$B$455:$I$463,8,FALSE),0))))))))</f>
        <v>0</v>
      </c>
      <c r="AF135" s="643">
        <f>IF($F135=0,0,IF(AC$81="Hydro",HLOOKUP(AC$81,'Inflated Bid Prices After Tax'!$B$465:$I$471,6,FALSE),IF(AC$81="Solar",HLOOKUP(AC$81,'Inflated Bid Prices After Tax'!$B$465:$I$471,6,FALSE),IF(AC$81="Biomass",HLOOKUP(AC$81,'Inflated Bid Prices After Tax'!$B$465:$I$471,6,FALSE),IF(AC$81="Biodiesel",HLOOKUP(AC$81,'Inflated Bid Prices After Tax'!$B$465:$I$471,6,FALSE),IF(AC$81="LNG",HLOOKUP(AC$81,'Inflated Bid Prices After Tax'!$B$465:$I$471,6,FALSE),IF(AC$81="Bunker",HLOOKUP(AC$81,'Inflated Bid Prices After Tax'!$B$465:$I$471,6,FALSE),IF(AC$81="LFO Diesel",HLOOKUP(AC$81,'Inflated Bid Prices After Tax'!$B$465:$I$471,6,FALSE),0))))))))</f>
        <v>0</v>
      </c>
      <c r="AG135" s="644">
        <f t="shared" si="76"/>
        <v>0</v>
      </c>
      <c r="AH135" s="139"/>
      <c r="AI135" s="590">
        <f>IF(AI$81="Hydro",VLOOKUP($G135,'Inflated Bid Prices After Tax'!$AV$247:$BC$347,2,FALSE),IF(AI$81="Solar",VLOOKUP($G135,'Inflated Bid Prices After Tax'!$AV$247:$BC$347,3,FALSE),IF(AI$81="Biomass",VLOOKUP($G135,'Inflated Bid Prices After Tax'!$AV$247:$BC$347,4,FALSE),IF(AI$81="Biodiesel",VLOOKUP($G135,'Inflated Bid Prices After Tax'!$AV$247:$BC$347,5,FALSE),IF(AI$81="LNG",VLOOKUP($G135,'Inflated Bid Prices After Tax'!$AV$247:$BC$347,6,FALSE),IF(AI$81="Bunker",VLOOKUP($G135,'Inflated Bid Prices After Tax'!$AV$247:$BC$347,7,FALSE),IF(AI$81="LFO Diesel",VLOOKUP($G135,'Inflated Bid Prices After Tax'!$AV$247:$BC$347,8,FALSE),0)))))))</f>
        <v>0</v>
      </c>
      <c r="AJ135" s="591">
        <f>IF(AI$81="Hydro",VLOOKUP($G135,'Inflated Bid Prices After Tax'!$AV$352:$BC$452,2,FALSE),IF(AI$81="Solar",VLOOKUP($G135,'Inflated Bid Prices After Tax'!$AV$352:$BC$452,3,FALSE),IF(AI$81="Biomass",VLOOKUP($G135,'Inflated Bid Prices After Tax'!$AV$352:$BC$452,4,FALSE),IF(AI$81="Biodiesel",VLOOKUP($G135,'Inflated Bid Prices After Tax'!$AV$352:$BC$452,5,FALSE),IF(AI$81="LNG",VLOOKUP($G135,'Inflated Bid Prices After Tax'!$AV$352:$BC$452,6,FALSE),IF(AI$81="Bunker",VLOOKUP($G135,'Inflated Bid Prices After Tax'!$AV$352:$BC$452,7,FALSE),IF(AI$81="LFO Diesel",VLOOKUP($G135,'Inflated Bid Prices After Tax'!$AV$352:$BC$452,8,FALSE),0)))))))</f>
        <v>0</v>
      </c>
      <c r="AK135" s="591">
        <f>IF($G135=0,0,IF(AI$81="Hydro",HLOOKUP(AI$81,'Inflated Bid Prices After Tax'!$B$455:$I$463,8,FALSE),IF(AI$81="Solar",HLOOKUP(AI$81,'Inflated Bid Prices After Tax'!$B$455:$I$463,8,FALSE),IF(AI$81="Biomass",HLOOKUP(AI$81,'Inflated Bid Prices After Tax'!$B$455:$I$463,8,FALSE),IF(AI$81="Biodiesel",HLOOKUP(AI$81,'Inflated Bid Prices After Tax'!$B$455:$I$463,8,FALSE),IF(AI$81="LNG",HLOOKUP(AI$81,'Inflated Bid Prices After Tax'!$B$455:$I$463,8,FALSE),IF(AI$81="Bunker",HLOOKUP(AI$81,'Inflated Bid Prices After Tax'!$B$455:$I$463,8,FALSE),IF(AI$81="LFO Diesel",HLOOKUP(AI$81,'Inflated Bid Prices After Tax'!$B$455:$I$463,8,FALSE),0))))))))</f>
        <v>0</v>
      </c>
      <c r="AL135" s="591">
        <f>IF($G135=0,0,IF(AI$81="Hydro",HLOOKUP(AI$81,'Inflated Bid Prices After Tax'!$B$465:$I$471,6,FALSE),IF(AI$81="Solar",HLOOKUP(AI$81,'Inflated Bid Prices After Tax'!$B$465:$I$471,6,FALSE),IF(AI$81="Biomass",HLOOKUP(AI$81,'Inflated Bid Prices After Tax'!$B$465:$I$471,6,FALSE),IF(AI$81="Biodiesel",HLOOKUP(AI$81,'Inflated Bid Prices After Tax'!$B$465:$I$471,6,FALSE),IF(AI$81="LNG",HLOOKUP(AI$81,'Inflated Bid Prices After Tax'!$B$465:$I$471,6,FALSE),IF(AI$81="Bunker",HLOOKUP(AI$81,'Inflated Bid Prices After Tax'!$B$465:$I$471,6,FALSE),IF(AI$81="LFO Diesel",HLOOKUP(AI$81,'Inflated Bid Prices After Tax'!$B$465:$I$471,6,FALSE),0))))))))</f>
        <v>0</v>
      </c>
      <c r="AM135" s="592">
        <f t="shared" si="77"/>
        <v>0</v>
      </c>
      <c r="AN135" s="139"/>
      <c r="AO135" s="598">
        <f>IF(AO$81="Hydro",VLOOKUP($H135,'Inflated Bid Prices After Tax'!$AV$247:$BC$347,2,FALSE),IF(AO$81="Solar",VLOOKUP($H135,'Inflated Bid Prices After Tax'!$AV$247:$BC$347,3,FALSE),IF(AO$81="Biomass",VLOOKUP($H135,'Inflated Bid Prices After Tax'!$AV$247:$BC$347,4,FALSE),IF(AO$81="Biodiesel",VLOOKUP($H135,'Inflated Bid Prices After Tax'!$AV$247:$BC$347,5,FALSE),IF(AO$81="LNG",VLOOKUP($H135,'Inflated Bid Prices After Tax'!$AV$247:$BC$347,6,FALSE),IF(AO$81="Bunker",VLOOKUP($H135,'Inflated Bid Prices After Tax'!$AV$247:$BC$347,7,FALSE),IF(AO$81="LFO Diesel",VLOOKUP($H135,'Inflated Bid Prices After Tax'!$AV$247:$BC$347,8,FALSE),0)))))))</f>
        <v>0</v>
      </c>
      <c r="AP135" s="309">
        <f>IF(AO$81="Hydro",VLOOKUP($H135,'Inflated Bid Prices After Tax'!$AV$352:$BC$452,2,FALSE),IF(AO$81="Solar",VLOOKUP($H135,'Inflated Bid Prices After Tax'!$AV$352:$BC$452,3,FALSE),IF(AO$81="Biomass",VLOOKUP($H135,'Inflated Bid Prices After Tax'!$AV$352:$BC$452,4,FALSE),IF(AO$81="Biodiesel",VLOOKUP($H135,'Inflated Bid Prices After Tax'!$AV$352:$BC$452,5,FALSE),IF(AO$81="LNG",VLOOKUP($H135,'Inflated Bid Prices After Tax'!$AV$352:$BC$452,6,FALSE),IF(AO$81="Bunker",VLOOKUP($H135,'Inflated Bid Prices After Tax'!$AV$352:$BC$452,7,FALSE),IF(AO$81="LFO Diesel",VLOOKUP($H135,'Inflated Bid Prices After Tax'!$AV$352:$BC$452,8,FALSE),0)))))))</f>
        <v>0</v>
      </c>
      <c r="AQ135" s="309">
        <f>IF($H135=0,0,IF(AO$81="Hydro",HLOOKUP(AO$81,'Inflated Bid Prices After Tax'!$B$455:$I$463,8,FALSE),IF(AO$81="Solar",HLOOKUP(AO$81,'Inflated Bid Prices After Tax'!$B$455:$I$463,8,FALSE),IF(AO$81="Biomass",HLOOKUP(AO$81,'Inflated Bid Prices After Tax'!$B$455:$I$463,8,FALSE),IF(AO$81="Biodiesel",HLOOKUP(AO$81,'Inflated Bid Prices After Tax'!$B$455:$I$463,8,FALSE),IF(AO$81="LNG",HLOOKUP(AO$81,'Inflated Bid Prices After Tax'!$B$455:$I$463,8,FALSE),IF(AO$81="Bunker",HLOOKUP(AO$81,'Inflated Bid Prices After Tax'!$B$455:$I$463,8,FALSE),IF(AO$81="LFO Diesel",HLOOKUP(AO$81,'Inflated Bid Prices After Tax'!$B$455:$I$463,8,FALSE),0))))))))</f>
        <v>0</v>
      </c>
      <c r="AR135" s="309">
        <f>IF($H135=0,0,IF(AO$81="Hydro",HLOOKUP(AO$81,'Inflated Bid Prices After Tax'!$B$465:$I$471,6,FALSE),IF(AO$81="Solar",HLOOKUP(AO$81,'Inflated Bid Prices After Tax'!$B$465:$I$471,6,FALSE),IF(AO$81="Biomass",HLOOKUP(AO$81,'Inflated Bid Prices After Tax'!$B$465:$I$471,6,FALSE),IF(AO$81="Biodiesel",HLOOKUP(AO$81,'Inflated Bid Prices After Tax'!$B$465:$I$471,6,FALSE),IF(AO$81="LNG",HLOOKUP(AO$81,'Inflated Bid Prices After Tax'!$B$465:$I$471,6,FALSE),IF(AO$81="Bunker",HLOOKUP(AO$81,'Inflated Bid Prices After Tax'!$B$465:$I$471,6,FALSE),IF(AO$81="LFO Diesel",HLOOKUP(AO$81,'Inflated Bid Prices After Tax'!$B$465:$I$471,6,FALSE),0))))))))</f>
        <v>0</v>
      </c>
      <c r="AS135" s="298">
        <f t="shared" si="78"/>
        <v>0</v>
      </c>
      <c r="AT135" s="139"/>
      <c r="AU135" s="606">
        <f>IF(AU$81="Hydro",VLOOKUP($I135,'Inflated Bid Prices After Tax'!$AV$247:$BC$347,2,FALSE),IF(AU$81="Solar",VLOOKUP($I135,'Inflated Bid Prices After Tax'!$AV$247:$BC$347,3,FALSE),IF(AU$81="Biomass",VLOOKUP($I135,'Inflated Bid Prices After Tax'!$AV$247:$BC$347,4,FALSE),IF(AU$81="Biodiesel",VLOOKUP($I135,'Inflated Bid Prices After Tax'!$AV$247:$BC$347,5,FALSE),IF(AU$81="LNG",VLOOKUP($I135,'Inflated Bid Prices After Tax'!$AV$247:$BC$347,6,FALSE),IF(AU$81="Bunker",VLOOKUP($I135,'Inflated Bid Prices After Tax'!$AV$247:$BC$347,7,FALSE),IF(AU$81="LFO Diesel",VLOOKUP($I135,'Inflated Bid Prices After Tax'!$AV$247:$BC$347,8,FALSE),0)))))))</f>
        <v>0</v>
      </c>
      <c r="AV135" s="607">
        <f>IF(AU$81="Hydro",VLOOKUP($I135,'Inflated Bid Prices After Tax'!$AV$352:$BC$452,2,FALSE),IF(AU$81="Solar",VLOOKUP($I135,'Inflated Bid Prices After Tax'!$AV$352:$BC$452,3,FALSE),IF(AU$81="Biomass",VLOOKUP($I135,'Inflated Bid Prices After Tax'!$AV$352:$BC$452,4,FALSE),IF(AU$81="Biodiesel",VLOOKUP($I135,'Inflated Bid Prices After Tax'!$AV$352:$BC$452,5,FALSE),IF(AU$81="LNG",VLOOKUP($I135,'Inflated Bid Prices After Tax'!$AV$352:$BC$452,6,FALSE),IF(AU$81="Bunker",VLOOKUP($I135,'Inflated Bid Prices After Tax'!$AV$352:$BC$452,7,FALSE),IF(AU$81="LFO Diesel",VLOOKUP($I135,'Inflated Bid Prices After Tax'!$AV$352:$BC$452,8,FALSE),0)))))))</f>
        <v>0</v>
      </c>
      <c r="AW135" s="607">
        <f>IF($I135=0,0,IF(AU$81="Hydro",HLOOKUP(AU$81,'Inflated Bid Prices After Tax'!$B$455:$I$463,8,FALSE),IF(AU$81="Solar",HLOOKUP(AU$81,'Inflated Bid Prices After Tax'!$B$455:$I$463,8,FALSE),IF(AU$81="Biomass",HLOOKUP(AU$81,'Inflated Bid Prices After Tax'!$B$455:$I$463,8,FALSE),IF(AU$81="Biodiesel",HLOOKUP(AU$81,'Inflated Bid Prices After Tax'!$B$455:$I$463,8,FALSE),IF(AU$81="LNG",HLOOKUP(AU$81,'Inflated Bid Prices After Tax'!$B$455:$I$463,8,FALSE),IF(AU$81="Bunker",HLOOKUP(AU$81,'Inflated Bid Prices After Tax'!$B$455:$I$463,8,FALSE),IF(AU$81="LFO Diesel",HLOOKUP(AU$81,'Inflated Bid Prices After Tax'!$B$455:$I$463,8,FALSE),0))))))))</f>
        <v>0</v>
      </c>
      <c r="AX135" s="607">
        <f>IF($I135=0,0,IF(AU$81="Hydro",HLOOKUP(AU$81,'Inflated Bid Prices After Tax'!$B$465:$I$471,6,FALSE),IF(AU$81="Solar",HLOOKUP(AU$81,'Inflated Bid Prices After Tax'!$B$465:$I$471,6,FALSE),IF(AU$81="Biomass",HLOOKUP(AU$81,'Inflated Bid Prices After Tax'!$B$465:$I$471,6,FALSE),IF(AU$81="Biodiesel",HLOOKUP(AU$81,'Inflated Bid Prices After Tax'!$B$465:$I$471,6,FALSE),IF(AU$81="LNG",HLOOKUP(AU$81,'Inflated Bid Prices After Tax'!$B$465:$I$471,6,FALSE),IF(AU$81="Bunker",HLOOKUP(AU$81,'Inflated Bid Prices After Tax'!$B$465:$I$471,6,FALSE),IF(AU$81="LFO Diesel",HLOOKUP(AU$81,'Inflated Bid Prices After Tax'!$B$465:$I$471,6,FALSE),0))))))))</f>
        <v>0</v>
      </c>
      <c r="AY135" s="608">
        <f t="shared" si="79"/>
        <v>0</v>
      </c>
      <c r="AZ135" s="139"/>
      <c r="BA135" s="106"/>
      <c r="BB135" s="648" t="s">
        <v>46</v>
      </c>
      <c r="BC135" s="659">
        <f>IF(C135=0,O135,O135*'Available Energy and Dispatch'!N163*1000)</f>
        <v>0</v>
      </c>
      <c r="BD135" s="659">
        <f>IF(D135=0,U135,U135*'Available Energy and Dispatch'!O163*1000)</f>
        <v>0</v>
      </c>
      <c r="BE135" s="659">
        <f>IF(E135=0,AA135,AA135*'Available Energy and Dispatch'!P163*1000)</f>
        <v>0</v>
      </c>
      <c r="BF135" s="659">
        <f>IF(F135=0,AG135,AG135*'Available Energy and Dispatch'!Q163*1000)</f>
        <v>0</v>
      </c>
      <c r="BG135" s="659">
        <f>IF(G135=0,AM135,AM135*'Available Energy and Dispatch'!R163*1000)</f>
        <v>0</v>
      </c>
      <c r="BH135" s="659">
        <f>IF(H135=0,AS135,AS135*'Available Energy and Dispatch'!S163*1000)</f>
        <v>0</v>
      </c>
      <c r="BI135" s="659">
        <f>IF(I135=0,AY135,AY135*'Available Energy and Dispatch'!T163*1000)</f>
        <v>0</v>
      </c>
      <c r="BJ135" s="665">
        <f t="shared" si="80"/>
        <v>0</v>
      </c>
      <c r="BK135" s="655"/>
    </row>
    <row r="136" spans="2:63" x14ac:dyDescent="0.25">
      <c r="B136" s="530" t="s">
        <v>47</v>
      </c>
      <c r="C136" s="523">
        <f>ROUND(IFERROR(('Available Energy and Dispatch'!N164/((IF(C$82="Solar",(SUMIFS('Dependable Capacity'!$F$64:$F$69,'Dependable Capacity'!$C$64:$C$69,$B$126)*'Available Energy and Dispatch'!$C164),HLOOKUP(C$82,'Dependable Capacity'!$I$58:$P$64,6,FALSE)*'Available Energy and Dispatch'!$C164))))/C$83,0),2)</f>
        <v>0</v>
      </c>
      <c r="D136" s="523">
        <f>ROUND(IFERROR(('Available Energy and Dispatch'!O164/((IF(D$82="Solar",(SUMIFS('Dependable Capacity'!$F$64:$F$69,'Dependable Capacity'!$C$64:$C$69,$B$126)*'Available Energy and Dispatch'!$C164),HLOOKUP(D$82,'Dependable Capacity'!$I$58:$P$64,6,FALSE)*'Available Energy and Dispatch'!$C164))))/D$83,0),2)</f>
        <v>0</v>
      </c>
      <c r="E136" s="523">
        <f>ROUND(IFERROR(('Available Energy and Dispatch'!P164/((IF(E$82="Solar",(SUMIFS('Dependable Capacity'!$F$64:$F$69,'Dependable Capacity'!$C$64:$C$69,$B$126)*'Available Energy and Dispatch'!$C164),HLOOKUP(E$82,'Dependable Capacity'!$I$58:$P$64,6,FALSE)*'Available Energy and Dispatch'!$C164))))/E$83,0),2)</f>
        <v>0</v>
      </c>
      <c r="F136" s="523">
        <f>ROUND(IFERROR(('Available Energy and Dispatch'!Q164/((IF(F$82="Solar",(SUMIFS('Dependable Capacity'!$F$64:$F$69,'Dependable Capacity'!$C$64:$C$69,$B$126)*'Available Energy and Dispatch'!$C164),HLOOKUP(F$82,'Dependable Capacity'!$I$58:$P$64,6,FALSE)*'Available Energy and Dispatch'!$C164))))/F$83,0),2)</f>
        <v>0</v>
      </c>
      <c r="G136" s="523">
        <f>ROUND(IFERROR(('Available Energy and Dispatch'!R164/((IF(G$82="Solar",(SUMIFS('Dependable Capacity'!$F$64:$F$69,'Dependable Capacity'!$C$64:$C$69,$B$126)*'Available Energy and Dispatch'!$C164),HLOOKUP(G$82,'Dependable Capacity'!$I$58:$P$64,6,FALSE)*'Available Energy and Dispatch'!$C164))))/G$83,0),2)</f>
        <v>0</v>
      </c>
      <c r="H136" s="523">
        <f>ROUND(IFERROR(('Available Energy and Dispatch'!S164/((IF(H$82="Solar",(SUMIFS('Dependable Capacity'!$F$64:$F$69,'Dependable Capacity'!$C$64:$C$69,$B$126)*'Available Energy and Dispatch'!$C164),HLOOKUP(H$82,'Dependable Capacity'!$I$58:$P$64,6,FALSE)*'Available Energy and Dispatch'!$C164))))/H$83,0),2)</f>
        <v>0</v>
      </c>
      <c r="I136" s="524">
        <f>ROUND(IFERROR(('Available Energy and Dispatch'!T164/((IF(I$82="Solar",(SUMIFS('Dependable Capacity'!$F$64:$F$69,'Dependable Capacity'!$C$64:$C$69,$B$126)*'Available Energy and Dispatch'!$C164),HLOOKUP(I$82,'Dependable Capacity'!$I$58:$P$64,6,FALSE)*'Available Energy and Dispatch'!$C164))))/I$83,0),2)</f>
        <v>0</v>
      </c>
      <c r="J136" s="106"/>
      <c r="K136" s="542">
        <f>IF(K$81="Hydro",VLOOKUP($C136,'Inflated Bid Prices After Tax'!$AV$247:$BC$347,2,FALSE),IF(K$81="Solar",VLOOKUP($C136,'Inflated Bid Prices After Tax'!$AV$247:$BC$347,3,FALSE),IF(K$81="Biomass",VLOOKUP($C136,'Inflated Bid Prices After Tax'!$AV$247:$BC$347,4,FALSE),IF(K$81="Biodiesel",VLOOKUP($C136,'Inflated Bid Prices After Tax'!$AV$247:$BC$347,5,FALSE),IF(K$81="LNG",VLOOKUP($C136,'Inflated Bid Prices After Tax'!$AV$247:$BC$347,6,FALSE),IF(K$81="Bunker",VLOOKUP($C136,'Inflated Bid Prices After Tax'!$AV$247:$BC$347,7,FALSE),IF(K$81="LFO Diesel",VLOOKUP($C136,'Inflated Bid Prices After Tax'!$AV$247:$BC$347,8,FALSE),0)))))))</f>
        <v>0</v>
      </c>
      <c r="L136" s="543">
        <f>IF(K$81="Hydro",VLOOKUP($C136,'Inflated Bid Prices After Tax'!$AV$352:$BC$452,2,FALSE),IF(K$81="Solar",VLOOKUP($C136,'Inflated Bid Prices After Tax'!$AV$352:$BC$452,3,FALSE),IF(K$81="Biomass",VLOOKUP($C136,'Inflated Bid Prices After Tax'!$AV$352:$BC$452,4,FALSE),IF(K$81="Biodiesel",VLOOKUP($C136,'Inflated Bid Prices After Tax'!$AV$352:$BC$452,5,FALSE),IF(K$81="LNG",VLOOKUP($C136,'Inflated Bid Prices After Tax'!$AV$352:$BC$452,6,FALSE),IF(K$81="Bunker",VLOOKUP($C136,'Inflated Bid Prices After Tax'!$AV$352:$BC$452,7,FALSE),IF(K$81="LFO Diesel",VLOOKUP($C136,'Inflated Bid Prices After Tax'!$AV$352:$BC$452,8,FALSE),0)))))))</f>
        <v>0</v>
      </c>
      <c r="M136" s="543">
        <f>IF($C136=0,0,IF(K$81="Hydro",HLOOKUP(K$81,'Inflated Bid Prices After Tax'!$B$455:$I$463,8,FALSE),IF(K$81="Solar",HLOOKUP(K$81,'Inflated Bid Prices After Tax'!$B$455:$I$463,8,FALSE),IF(K$81="Biomass",HLOOKUP(K$81,'Inflated Bid Prices After Tax'!$B$455:$I$463,8,FALSE),IF(K$81="Biodiesel",HLOOKUP(K$81,'Inflated Bid Prices After Tax'!$B$455:$I$463,8,FALSE),IF(K$81="LNG",HLOOKUP(K$81,'Inflated Bid Prices After Tax'!$B$455:$I$463,8,FALSE),IF(K$81="Bunker",HLOOKUP(K$81,'Inflated Bid Prices After Tax'!$B$455:$I$463,8,FALSE),IF(K$81="LFO Diesel",HLOOKUP(K$81,'Inflated Bid Prices After Tax'!$B$455:$I$463,8,FALSE),0))))))))</f>
        <v>0</v>
      </c>
      <c r="N136" s="543">
        <f>IF($C136=0,0,IF(K$81="Hydro",HLOOKUP(K$81,'Inflated Bid Prices After Tax'!$B$465:$I$471,6,FALSE),IF(K$81="Solar",HLOOKUP(K$81,'Inflated Bid Prices After Tax'!$B$465:$I$471,6,FALSE),IF(K$81="Biomass",HLOOKUP(K$81,'Inflated Bid Prices After Tax'!$B$465:$I$471,6,FALSE),IF(K$81="Biodiesel",HLOOKUP(K$81,'Inflated Bid Prices After Tax'!$B$465:$I$471,6,FALSE),IF(K$81="LNG",HLOOKUP(K$81,'Inflated Bid Prices After Tax'!$B$465:$I$471,6,FALSE),IF(K$81="Bunker",HLOOKUP(K$81,'Inflated Bid Prices After Tax'!$B$465:$I$471,6,FALSE),IF(K$81="LFO Diesel",HLOOKUP(K$81,'Inflated Bid Prices After Tax'!$B$465:$I$471,6,FALSE),0))))))))</f>
        <v>0</v>
      </c>
      <c r="O136" s="544">
        <f t="shared" si="73"/>
        <v>0</v>
      </c>
      <c r="P136" s="139"/>
      <c r="Q136" s="606">
        <f>IF(Q$81="Hydro",VLOOKUP($D136,'Inflated Bid Prices After Tax'!$AV$247:$BC$347,2,FALSE),IF(Q$81="Solar",VLOOKUP($D136,'Inflated Bid Prices After Tax'!$AV$247:$BC$347,3,FALSE),IF(Q$81="Biomass",VLOOKUP($D136,'Inflated Bid Prices After Tax'!$AV$247:$BC$347,4,FALSE),IF(Q$81="Biodiesel",VLOOKUP($D136,'Inflated Bid Prices After Tax'!$AV$247:$BC$347,5,FALSE),IF(Q$81="LNG",VLOOKUP($D136,'Inflated Bid Prices After Tax'!$AV$247:$BC$347,6,FALSE),IF(Q$81="Bunker",VLOOKUP($D136,'Inflated Bid Prices After Tax'!$AV$247:$BC$347,7,FALSE),IF(Q$81="LFO Diesel",VLOOKUP($D136,'Inflated Bid Prices After Tax'!$AV$247:$BC$347,8,FALSE),0)))))))</f>
        <v>0</v>
      </c>
      <c r="R136" s="607">
        <f>IF(Q$81="Hydro",VLOOKUP($D136,'Inflated Bid Prices After Tax'!$AV$352:$BC$452,2,FALSE),IF(Q$81="Solar",VLOOKUP($D136,'Inflated Bid Prices After Tax'!$AV$352:$BC$452,3,FALSE),IF(Q$81="Biomass",VLOOKUP($D136,'Inflated Bid Prices After Tax'!$AV$352:$BC$452,4,FALSE),IF(Q$81="Biodiesel",VLOOKUP($D136,'Inflated Bid Prices After Tax'!$AV$352:$BC$452,5,FALSE),IF(Q$81="LNG",VLOOKUP($D136,'Inflated Bid Prices After Tax'!$AV$352:$BC$452,6,FALSE),IF(Q$81="Bunker",VLOOKUP($D136,'Inflated Bid Prices After Tax'!$AV$352:$BC$452,7,FALSE),IF(Q$81="LFO Diesel",VLOOKUP($D136,'Inflated Bid Prices After Tax'!$AV$352:$BC$452,8,FALSE),0)))))))</f>
        <v>0</v>
      </c>
      <c r="S136" s="607">
        <f>IF($D136=0,0,IF(Q$81="Hydro",HLOOKUP(Q$81,'Inflated Bid Prices After Tax'!$B$455:$I$463,8,FALSE),IF(Q$81="Solar",HLOOKUP(Q$81,'Inflated Bid Prices After Tax'!$B$455:$I$463,8,FALSE),IF(Q$81="Biomass",HLOOKUP(Q$81,'Inflated Bid Prices After Tax'!$B$455:$I$463,8,FALSE),IF(Q$81="Biodiesel",HLOOKUP(Q$81,'Inflated Bid Prices After Tax'!$B$455:$I$463,8,FALSE),IF(Q$81="LNG",HLOOKUP(Q$81,'Inflated Bid Prices After Tax'!$B$455:$I$463,8,FALSE),IF(Q$81="Bunker",HLOOKUP(Q$81,'Inflated Bid Prices After Tax'!$B$455:$I$463,8,FALSE),IF(Q$81="LFO Diesel",HLOOKUP(Q$81,'Inflated Bid Prices After Tax'!$B$455:$I$463,8,FALSE),0))))))))</f>
        <v>0</v>
      </c>
      <c r="T136" s="607">
        <f>IF($D136=0,0,IF(Q$81="Hydro",HLOOKUP(Q$81,'Inflated Bid Prices After Tax'!$B$465:$I$471,6,FALSE),IF(Q$81="Solar",HLOOKUP(Q$81,'Inflated Bid Prices After Tax'!$B$465:$I$471,6,FALSE),IF(Q$81="Biomass",HLOOKUP(Q$81,'Inflated Bid Prices After Tax'!$B$465:$I$471,6,FALSE),IF(Q$81="Biodiesel",HLOOKUP(Q$81,'Inflated Bid Prices After Tax'!$B$465:$I$471,6,FALSE),IF(Q$81="LNG",HLOOKUP(Q$81,'Inflated Bid Prices After Tax'!$B$465:$I$471,6,FALSE),IF(Q$81="Bunker",HLOOKUP(Q$81,'Inflated Bid Prices After Tax'!$B$465:$I$471,6,FALSE),IF(Q$81="LFO Diesel",HLOOKUP(Q$81,'Inflated Bid Prices After Tax'!$B$465:$I$471,6,FALSE),0))))))))</f>
        <v>0</v>
      </c>
      <c r="U136" s="608">
        <f t="shared" si="74"/>
        <v>0</v>
      </c>
      <c r="V136" s="139"/>
      <c r="W136" s="566">
        <f>IF(W$81="Hydro",VLOOKUP($E136,'Inflated Bid Prices After Tax'!$AV$247:$BC$347,2,FALSE),IF(W$81="Solar",VLOOKUP($E136,'Inflated Bid Prices After Tax'!$AV$247:$BC$347,3,FALSE),IF(W$81="Biomass",VLOOKUP($E136,'Inflated Bid Prices After Tax'!$AV$247:$BC$347,4,FALSE),IF(W$81="Biodiesel",VLOOKUP($E136,'Inflated Bid Prices After Tax'!$AV$247:$BC$347,5,FALSE),IF(W$81="LNG",VLOOKUP($E136,'Inflated Bid Prices After Tax'!$AV$247:$BC$347,6,FALSE),IF(W$81="Bunker",VLOOKUP($E136,'Inflated Bid Prices After Tax'!$AV$247:$BC$347,7,FALSE),IF(W$81="LFO Diesel",VLOOKUP($E136,'Inflated Bid Prices After Tax'!$AV$247:$BC$347,8,FALSE),0)))))))</f>
        <v>0</v>
      </c>
      <c r="X136" s="567">
        <f>IF(W$81="Hydro",VLOOKUP($E136,'Inflated Bid Prices After Tax'!$AV$352:$BC$452,2,FALSE),IF(W$81="Solar",VLOOKUP($E136,'Inflated Bid Prices After Tax'!$AV$352:$BC$452,3,FALSE),IF(W$81="Biomass",VLOOKUP($E136,'Inflated Bid Prices After Tax'!$AV$352:$BC$452,4,FALSE),IF(W$81="Biodiesel",VLOOKUP($E136,'Inflated Bid Prices After Tax'!$AV$352:$BC$452,5,FALSE),IF(W$81="LNG",VLOOKUP($E136,'Inflated Bid Prices After Tax'!$AV$352:$BC$452,6,FALSE),IF(W$81="Bunker",VLOOKUP($E136,'Inflated Bid Prices After Tax'!$AV$352:$BC$452,7,FALSE),IF(W$81="LFO Diesel",VLOOKUP($E136,'Inflated Bid Prices After Tax'!$AV$352:$BC$452,8,FALSE),0)))))))</f>
        <v>0</v>
      </c>
      <c r="Y136" s="567">
        <f>IF($E136=0,0,IF(W$81="Hydro",HLOOKUP(W$81,'Inflated Bid Prices After Tax'!$B$455:$I$463,8,FALSE),IF(W$81="Solar",HLOOKUP(W$81,'Inflated Bid Prices After Tax'!$B$455:$I$463,8,FALSE),IF(W$81="Biomass",HLOOKUP(W$81,'Inflated Bid Prices After Tax'!$B$455:$I$463,8,FALSE),IF(W$81="Biodiesel",HLOOKUP(W$81,'Inflated Bid Prices After Tax'!$B$455:$I$463,8,FALSE),IF(W$81="LNG",HLOOKUP(W$81,'Inflated Bid Prices After Tax'!$B$455:$I$463,8,FALSE),IF(W$81="Bunker",HLOOKUP(W$81,'Inflated Bid Prices After Tax'!$B$455:$I$463,8,FALSE),IF(W$81="LFO Diesel",HLOOKUP(W$81,'Inflated Bid Prices After Tax'!$B$455:$I$463,8,FALSE),0))))))))</f>
        <v>0</v>
      </c>
      <c r="Z136" s="567">
        <f>IF($E136=0,0,IF(W$81="Hydro",HLOOKUP(W$81,'Inflated Bid Prices After Tax'!$B$465:$I$471,6,FALSE),IF(W$81="Solar",HLOOKUP(W$81,'Inflated Bid Prices After Tax'!$B$465:$I$471,6,FALSE),IF(W$81="Biomass",HLOOKUP(W$81,'Inflated Bid Prices After Tax'!$B$465:$I$471,6,FALSE),IF(W$81="Biodiesel",HLOOKUP(W$81,'Inflated Bid Prices After Tax'!$B$465:$I$471,6,FALSE),IF(W$81="LNG",HLOOKUP(W$81,'Inflated Bid Prices After Tax'!$B$465:$I$471,6,FALSE),IF(W$81="Bunker",HLOOKUP(W$81,'Inflated Bid Prices After Tax'!$B$465:$I$471,6,FALSE),IF(W$81="LFO Diesel",HLOOKUP(W$81,'Inflated Bid Prices After Tax'!$B$465:$I$471,6,FALSE),0))))))))</f>
        <v>0</v>
      </c>
      <c r="AA136" s="568">
        <f t="shared" si="75"/>
        <v>0</v>
      </c>
      <c r="AB136" s="139"/>
      <c r="AC136" s="642">
        <f>IF(AC$81="Hydro",VLOOKUP($F136,'Inflated Bid Prices After Tax'!$AV$247:$BC$347,2,FALSE),IF(AC$81="Solar",VLOOKUP($F136,'Inflated Bid Prices After Tax'!$AV$247:$BC$347,3,FALSE),IF(AC$81="Biomass",VLOOKUP($F136,'Inflated Bid Prices After Tax'!$AV$247:$BC$347,4,FALSE),IF(AC$81="Biodiesel",VLOOKUP($F136,'Inflated Bid Prices After Tax'!$AV$247:$BC$347,5,FALSE),IF(AC$81="LNG",VLOOKUP($F136,'Inflated Bid Prices After Tax'!$AV$247:$BC$347,6,FALSE),IF(AC$81="Bunker",VLOOKUP($F136,'Inflated Bid Prices After Tax'!$AV$247:$BC$347,7,FALSE),IF(AC$81="LFO Diesel",VLOOKUP($F136,'Inflated Bid Prices After Tax'!$AV$247:$BC$347,8,FALSE),0)))))))</f>
        <v>0</v>
      </c>
      <c r="AD136" s="643">
        <f>IF(AC$81="Hydro",VLOOKUP($F136,'Inflated Bid Prices After Tax'!$AV$352:$BC$452,2,FALSE),IF(AC$81="Solar",VLOOKUP($F136,'Inflated Bid Prices After Tax'!$AV$352:$BC$452,3,FALSE),IF(AC$81="Biomass",VLOOKUP($F136,'Inflated Bid Prices After Tax'!$AV$352:$BC$452,4,FALSE),IF(AC$81="Biodiesel",VLOOKUP($F136,'Inflated Bid Prices After Tax'!$AV$352:$BC$452,5,FALSE),IF(AC$81="LNG",VLOOKUP($F136,'Inflated Bid Prices After Tax'!$AV$352:$BC$452,6,FALSE),IF(AC$81="Bunker",VLOOKUP($F136,'Inflated Bid Prices After Tax'!$AV$352:$BC$452,7,FALSE),IF(AC$81="LFO Diesel",VLOOKUP($F136,'Inflated Bid Prices After Tax'!$AV$352:$BC$452,8,FALSE),0)))))))</f>
        <v>0</v>
      </c>
      <c r="AE136" s="643">
        <f>IF($F136=0,0,IF(AC$81="Hydro",HLOOKUP(AC$81,'Inflated Bid Prices After Tax'!$B$455:$I$463,8,FALSE),IF(AC$81="Solar",HLOOKUP(AC$81,'Inflated Bid Prices After Tax'!$B$455:$I$463,8,FALSE),IF(AC$81="Biomass",HLOOKUP(AC$81,'Inflated Bid Prices After Tax'!$B$455:$I$463,8,FALSE),IF(AC$81="Biodiesel",HLOOKUP(AC$81,'Inflated Bid Prices After Tax'!$B$455:$I$463,8,FALSE),IF(AC$81="LNG",HLOOKUP(AC$81,'Inflated Bid Prices After Tax'!$B$455:$I$463,8,FALSE),IF(AC$81="Bunker",HLOOKUP(AC$81,'Inflated Bid Prices After Tax'!$B$455:$I$463,8,FALSE),IF(AC$81="LFO Diesel",HLOOKUP(AC$81,'Inflated Bid Prices After Tax'!$B$455:$I$463,8,FALSE),0))))))))</f>
        <v>0</v>
      </c>
      <c r="AF136" s="643">
        <f>IF($F136=0,0,IF(AC$81="Hydro",HLOOKUP(AC$81,'Inflated Bid Prices After Tax'!$B$465:$I$471,6,FALSE),IF(AC$81="Solar",HLOOKUP(AC$81,'Inflated Bid Prices After Tax'!$B$465:$I$471,6,FALSE),IF(AC$81="Biomass",HLOOKUP(AC$81,'Inflated Bid Prices After Tax'!$B$465:$I$471,6,FALSE),IF(AC$81="Biodiesel",HLOOKUP(AC$81,'Inflated Bid Prices After Tax'!$B$465:$I$471,6,FALSE),IF(AC$81="LNG",HLOOKUP(AC$81,'Inflated Bid Prices After Tax'!$B$465:$I$471,6,FALSE),IF(AC$81="Bunker",HLOOKUP(AC$81,'Inflated Bid Prices After Tax'!$B$465:$I$471,6,FALSE),IF(AC$81="LFO Diesel",HLOOKUP(AC$81,'Inflated Bid Prices After Tax'!$B$465:$I$471,6,FALSE),0))))))))</f>
        <v>0</v>
      </c>
      <c r="AG136" s="644">
        <f t="shared" si="76"/>
        <v>0</v>
      </c>
      <c r="AH136" s="139"/>
      <c r="AI136" s="590">
        <f>IF(AI$81="Hydro",VLOOKUP($G136,'Inflated Bid Prices After Tax'!$AV$247:$BC$347,2,FALSE),IF(AI$81="Solar",VLOOKUP($G136,'Inflated Bid Prices After Tax'!$AV$247:$BC$347,3,FALSE),IF(AI$81="Biomass",VLOOKUP($G136,'Inflated Bid Prices After Tax'!$AV$247:$BC$347,4,FALSE),IF(AI$81="Biodiesel",VLOOKUP($G136,'Inflated Bid Prices After Tax'!$AV$247:$BC$347,5,FALSE),IF(AI$81="LNG",VLOOKUP($G136,'Inflated Bid Prices After Tax'!$AV$247:$BC$347,6,FALSE),IF(AI$81="Bunker",VLOOKUP($G136,'Inflated Bid Prices After Tax'!$AV$247:$BC$347,7,FALSE),IF(AI$81="LFO Diesel",VLOOKUP($G136,'Inflated Bid Prices After Tax'!$AV$247:$BC$347,8,FALSE),0)))))))</f>
        <v>0</v>
      </c>
      <c r="AJ136" s="591">
        <f>IF(AI$81="Hydro",VLOOKUP($G136,'Inflated Bid Prices After Tax'!$AV$352:$BC$452,2,FALSE),IF(AI$81="Solar",VLOOKUP($G136,'Inflated Bid Prices After Tax'!$AV$352:$BC$452,3,FALSE),IF(AI$81="Biomass",VLOOKUP($G136,'Inflated Bid Prices After Tax'!$AV$352:$BC$452,4,FALSE),IF(AI$81="Biodiesel",VLOOKUP($G136,'Inflated Bid Prices After Tax'!$AV$352:$BC$452,5,FALSE),IF(AI$81="LNG",VLOOKUP($G136,'Inflated Bid Prices After Tax'!$AV$352:$BC$452,6,FALSE),IF(AI$81="Bunker",VLOOKUP($G136,'Inflated Bid Prices After Tax'!$AV$352:$BC$452,7,FALSE),IF(AI$81="LFO Diesel",VLOOKUP($G136,'Inflated Bid Prices After Tax'!$AV$352:$BC$452,8,FALSE),0)))))))</f>
        <v>0</v>
      </c>
      <c r="AK136" s="591">
        <f>IF($G136=0,0,IF(AI$81="Hydro",HLOOKUP(AI$81,'Inflated Bid Prices After Tax'!$B$455:$I$463,8,FALSE),IF(AI$81="Solar",HLOOKUP(AI$81,'Inflated Bid Prices After Tax'!$B$455:$I$463,8,FALSE),IF(AI$81="Biomass",HLOOKUP(AI$81,'Inflated Bid Prices After Tax'!$B$455:$I$463,8,FALSE),IF(AI$81="Biodiesel",HLOOKUP(AI$81,'Inflated Bid Prices After Tax'!$B$455:$I$463,8,FALSE),IF(AI$81="LNG",HLOOKUP(AI$81,'Inflated Bid Prices After Tax'!$B$455:$I$463,8,FALSE),IF(AI$81="Bunker",HLOOKUP(AI$81,'Inflated Bid Prices After Tax'!$B$455:$I$463,8,FALSE),IF(AI$81="LFO Diesel",HLOOKUP(AI$81,'Inflated Bid Prices After Tax'!$B$455:$I$463,8,FALSE),0))))))))</f>
        <v>0</v>
      </c>
      <c r="AL136" s="591">
        <f>IF($G136=0,0,IF(AI$81="Hydro",HLOOKUP(AI$81,'Inflated Bid Prices After Tax'!$B$465:$I$471,6,FALSE),IF(AI$81="Solar",HLOOKUP(AI$81,'Inflated Bid Prices After Tax'!$B$465:$I$471,6,FALSE),IF(AI$81="Biomass",HLOOKUP(AI$81,'Inflated Bid Prices After Tax'!$B$465:$I$471,6,FALSE),IF(AI$81="Biodiesel",HLOOKUP(AI$81,'Inflated Bid Prices After Tax'!$B$465:$I$471,6,FALSE),IF(AI$81="LNG",HLOOKUP(AI$81,'Inflated Bid Prices After Tax'!$B$465:$I$471,6,FALSE),IF(AI$81="Bunker",HLOOKUP(AI$81,'Inflated Bid Prices After Tax'!$B$465:$I$471,6,FALSE),IF(AI$81="LFO Diesel",HLOOKUP(AI$81,'Inflated Bid Prices After Tax'!$B$465:$I$471,6,FALSE),0))))))))</f>
        <v>0</v>
      </c>
      <c r="AM136" s="592">
        <f t="shared" si="77"/>
        <v>0</v>
      </c>
      <c r="AN136" s="139"/>
      <c r="AO136" s="598">
        <f>IF(AO$81="Hydro",VLOOKUP($H136,'Inflated Bid Prices After Tax'!$AV$247:$BC$347,2,FALSE),IF(AO$81="Solar",VLOOKUP($H136,'Inflated Bid Prices After Tax'!$AV$247:$BC$347,3,FALSE),IF(AO$81="Biomass",VLOOKUP($H136,'Inflated Bid Prices After Tax'!$AV$247:$BC$347,4,FALSE),IF(AO$81="Biodiesel",VLOOKUP($H136,'Inflated Bid Prices After Tax'!$AV$247:$BC$347,5,FALSE),IF(AO$81="LNG",VLOOKUP($H136,'Inflated Bid Prices After Tax'!$AV$247:$BC$347,6,FALSE),IF(AO$81="Bunker",VLOOKUP($H136,'Inflated Bid Prices After Tax'!$AV$247:$BC$347,7,FALSE),IF(AO$81="LFO Diesel",VLOOKUP($H136,'Inflated Bid Prices After Tax'!$AV$247:$BC$347,8,FALSE),0)))))))</f>
        <v>0</v>
      </c>
      <c r="AP136" s="309">
        <f>IF(AO$81="Hydro",VLOOKUP($H136,'Inflated Bid Prices After Tax'!$AV$352:$BC$452,2,FALSE),IF(AO$81="Solar",VLOOKUP($H136,'Inflated Bid Prices After Tax'!$AV$352:$BC$452,3,FALSE),IF(AO$81="Biomass",VLOOKUP($H136,'Inflated Bid Prices After Tax'!$AV$352:$BC$452,4,FALSE),IF(AO$81="Biodiesel",VLOOKUP($H136,'Inflated Bid Prices After Tax'!$AV$352:$BC$452,5,FALSE),IF(AO$81="LNG",VLOOKUP($H136,'Inflated Bid Prices After Tax'!$AV$352:$BC$452,6,FALSE),IF(AO$81="Bunker",VLOOKUP($H136,'Inflated Bid Prices After Tax'!$AV$352:$BC$452,7,FALSE),IF(AO$81="LFO Diesel",VLOOKUP($H136,'Inflated Bid Prices After Tax'!$AV$352:$BC$452,8,FALSE),0)))))))</f>
        <v>0</v>
      </c>
      <c r="AQ136" s="309">
        <f>IF($H136=0,0,IF(AO$81="Hydro",HLOOKUP(AO$81,'Inflated Bid Prices After Tax'!$B$455:$I$463,8,FALSE),IF(AO$81="Solar",HLOOKUP(AO$81,'Inflated Bid Prices After Tax'!$B$455:$I$463,8,FALSE),IF(AO$81="Biomass",HLOOKUP(AO$81,'Inflated Bid Prices After Tax'!$B$455:$I$463,8,FALSE),IF(AO$81="Biodiesel",HLOOKUP(AO$81,'Inflated Bid Prices After Tax'!$B$455:$I$463,8,FALSE),IF(AO$81="LNG",HLOOKUP(AO$81,'Inflated Bid Prices After Tax'!$B$455:$I$463,8,FALSE),IF(AO$81="Bunker",HLOOKUP(AO$81,'Inflated Bid Prices After Tax'!$B$455:$I$463,8,FALSE),IF(AO$81="LFO Diesel",HLOOKUP(AO$81,'Inflated Bid Prices After Tax'!$B$455:$I$463,8,FALSE),0))))))))</f>
        <v>0</v>
      </c>
      <c r="AR136" s="309">
        <f>IF($H136=0,0,IF(AO$81="Hydro",HLOOKUP(AO$81,'Inflated Bid Prices After Tax'!$B$465:$I$471,6,FALSE),IF(AO$81="Solar",HLOOKUP(AO$81,'Inflated Bid Prices After Tax'!$B$465:$I$471,6,FALSE),IF(AO$81="Biomass",HLOOKUP(AO$81,'Inflated Bid Prices After Tax'!$B$465:$I$471,6,FALSE),IF(AO$81="Biodiesel",HLOOKUP(AO$81,'Inflated Bid Prices After Tax'!$B$465:$I$471,6,FALSE),IF(AO$81="LNG",HLOOKUP(AO$81,'Inflated Bid Prices After Tax'!$B$465:$I$471,6,FALSE),IF(AO$81="Bunker",HLOOKUP(AO$81,'Inflated Bid Prices After Tax'!$B$465:$I$471,6,FALSE),IF(AO$81="LFO Diesel",HLOOKUP(AO$81,'Inflated Bid Prices After Tax'!$B$465:$I$471,6,FALSE),0))))))))</f>
        <v>0</v>
      </c>
      <c r="AS136" s="298">
        <f t="shared" si="78"/>
        <v>0</v>
      </c>
      <c r="AT136" s="139"/>
      <c r="AU136" s="606">
        <f>IF(AU$81="Hydro",VLOOKUP($I136,'Inflated Bid Prices After Tax'!$AV$247:$BC$347,2,FALSE),IF(AU$81="Solar",VLOOKUP($I136,'Inflated Bid Prices After Tax'!$AV$247:$BC$347,3,FALSE),IF(AU$81="Biomass",VLOOKUP($I136,'Inflated Bid Prices After Tax'!$AV$247:$BC$347,4,FALSE),IF(AU$81="Biodiesel",VLOOKUP($I136,'Inflated Bid Prices After Tax'!$AV$247:$BC$347,5,FALSE),IF(AU$81="LNG",VLOOKUP($I136,'Inflated Bid Prices After Tax'!$AV$247:$BC$347,6,FALSE),IF(AU$81="Bunker",VLOOKUP($I136,'Inflated Bid Prices After Tax'!$AV$247:$BC$347,7,FALSE),IF(AU$81="LFO Diesel",VLOOKUP($I136,'Inflated Bid Prices After Tax'!$AV$247:$BC$347,8,FALSE),0)))))))</f>
        <v>0</v>
      </c>
      <c r="AV136" s="607">
        <f>IF(AU$81="Hydro",VLOOKUP($I136,'Inflated Bid Prices After Tax'!$AV$352:$BC$452,2,FALSE),IF(AU$81="Solar",VLOOKUP($I136,'Inflated Bid Prices After Tax'!$AV$352:$BC$452,3,FALSE),IF(AU$81="Biomass",VLOOKUP($I136,'Inflated Bid Prices After Tax'!$AV$352:$BC$452,4,FALSE),IF(AU$81="Biodiesel",VLOOKUP($I136,'Inflated Bid Prices After Tax'!$AV$352:$BC$452,5,FALSE),IF(AU$81="LNG",VLOOKUP($I136,'Inflated Bid Prices After Tax'!$AV$352:$BC$452,6,FALSE),IF(AU$81="Bunker",VLOOKUP($I136,'Inflated Bid Prices After Tax'!$AV$352:$BC$452,7,FALSE),IF(AU$81="LFO Diesel",VLOOKUP($I136,'Inflated Bid Prices After Tax'!$AV$352:$BC$452,8,FALSE),0)))))))</f>
        <v>0</v>
      </c>
      <c r="AW136" s="607">
        <f>IF($I136=0,0,IF(AU$81="Hydro",HLOOKUP(AU$81,'Inflated Bid Prices After Tax'!$B$455:$I$463,8,FALSE),IF(AU$81="Solar",HLOOKUP(AU$81,'Inflated Bid Prices After Tax'!$B$455:$I$463,8,FALSE),IF(AU$81="Biomass",HLOOKUP(AU$81,'Inflated Bid Prices After Tax'!$B$455:$I$463,8,FALSE),IF(AU$81="Biodiesel",HLOOKUP(AU$81,'Inflated Bid Prices After Tax'!$B$455:$I$463,8,FALSE),IF(AU$81="LNG",HLOOKUP(AU$81,'Inflated Bid Prices After Tax'!$B$455:$I$463,8,FALSE),IF(AU$81="Bunker",HLOOKUP(AU$81,'Inflated Bid Prices After Tax'!$B$455:$I$463,8,FALSE),IF(AU$81="LFO Diesel",HLOOKUP(AU$81,'Inflated Bid Prices After Tax'!$B$455:$I$463,8,FALSE),0))))))))</f>
        <v>0</v>
      </c>
      <c r="AX136" s="607">
        <f>IF($I136=0,0,IF(AU$81="Hydro",HLOOKUP(AU$81,'Inflated Bid Prices After Tax'!$B$465:$I$471,6,FALSE),IF(AU$81="Solar",HLOOKUP(AU$81,'Inflated Bid Prices After Tax'!$B$465:$I$471,6,FALSE),IF(AU$81="Biomass",HLOOKUP(AU$81,'Inflated Bid Prices After Tax'!$B$465:$I$471,6,FALSE),IF(AU$81="Biodiesel",HLOOKUP(AU$81,'Inflated Bid Prices After Tax'!$B$465:$I$471,6,FALSE),IF(AU$81="LNG",HLOOKUP(AU$81,'Inflated Bid Prices After Tax'!$B$465:$I$471,6,FALSE),IF(AU$81="Bunker",HLOOKUP(AU$81,'Inflated Bid Prices After Tax'!$B$465:$I$471,6,FALSE),IF(AU$81="LFO Diesel",HLOOKUP(AU$81,'Inflated Bid Prices After Tax'!$B$465:$I$471,6,FALSE),0))))))))</f>
        <v>0</v>
      </c>
      <c r="AY136" s="608">
        <f t="shared" si="79"/>
        <v>0</v>
      </c>
      <c r="AZ136" s="139"/>
      <c r="BA136" s="106"/>
      <c r="BB136" s="648" t="s">
        <v>47</v>
      </c>
      <c r="BC136" s="659">
        <f>IF(C136=0,O136,O136*'Available Energy and Dispatch'!N164*1000)</f>
        <v>0</v>
      </c>
      <c r="BD136" s="659">
        <f>IF(D136=0,U136,U136*'Available Energy and Dispatch'!O164*1000)</f>
        <v>0</v>
      </c>
      <c r="BE136" s="659">
        <f>IF(E136=0,AA136,AA136*'Available Energy and Dispatch'!P164*1000)</f>
        <v>0</v>
      </c>
      <c r="BF136" s="659">
        <f>IF(F136=0,AG136,AG136*'Available Energy and Dispatch'!Q164*1000)</f>
        <v>0</v>
      </c>
      <c r="BG136" s="659">
        <f>IF(G136=0,AM136,AM136*'Available Energy and Dispatch'!R164*1000)</f>
        <v>0</v>
      </c>
      <c r="BH136" s="659">
        <f>IF(H136=0,AS136,AS136*'Available Energy and Dispatch'!S164*1000)</f>
        <v>0</v>
      </c>
      <c r="BI136" s="659">
        <f>IF(I136=0,AY136,AY136*'Available Energy and Dispatch'!T164*1000)</f>
        <v>0</v>
      </c>
      <c r="BJ136" s="665">
        <f t="shared" si="80"/>
        <v>0</v>
      </c>
      <c r="BK136" s="655"/>
    </row>
    <row r="137" spans="2:63" x14ac:dyDescent="0.25">
      <c r="B137" s="530" t="s">
        <v>48</v>
      </c>
      <c r="C137" s="523">
        <f>ROUND(IFERROR(('Available Energy and Dispatch'!N165/((IF(C$82="Solar",(SUMIFS('Dependable Capacity'!$F$64:$F$69,'Dependable Capacity'!$C$64:$C$69,$B$126)*'Available Energy and Dispatch'!$C165),HLOOKUP(C$82,'Dependable Capacity'!$I$58:$P$64,6,FALSE)*'Available Energy and Dispatch'!$C165))))/C$83,0),2)</f>
        <v>0</v>
      </c>
      <c r="D137" s="523">
        <f>ROUND(IFERROR(('Available Energy and Dispatch'!O165/((IF(D$82="Solar",(SUMIFS('Dependable Capacity'!$F$64:$F$69,'Dependable Capacity'!$C$64:$C$69,$B$126)*'Available Energy and Dispatch'!$C165),HLOOKUP(D$82,'Dependable Capacity'!$I$58:$P$64,6,FALSE)*'Available Energy and Dispatch'!$C165))))/D$83,0),2)</f>
        <v>0</v>
      </c>
      <c r="E137" s="523">
        <f>ROUND(IFERROR(('Available Energy and Dispatch'!P165/((IF(E$82="Solar",(SUMIFS('Dependable Capacity'!$F$64:$F$69,'Dependable Capacity'!$C$64:$C$69,$B$126)*'Available Energy and Dispatch'!$C165),HLOOKUP(E$82,'Dependable Capacity'!$I$58:$P$64,6,FALSE)*'Available Energy and Dispatch'!$C165))))/E$83,0),2)</f>
        <v>0</v>
      </c>
      <c r="F137" s="523">
        <f>ROUND(IFERROR(('Available Energy and Dispatch'!Q165/((IF(F$82="Solar",(SUMIFS('Dependable Capacity'!$F$64:$F$69,'Dependable Capacity'!$C$64:$C$69,$B$126)*'Available Energy and Dispatch'!$C165),HLOOKUP(F$82,'Dependable Capacity'!$I$58:$P$64,6,FALSE)*'Available Energy and Dispatch'!$C165))))/F$83,0),2)</f>
        <v>0</v>
      </c>
      <c r="G137" s="523">
        <f>ROUND(IFERROR(('Available Energy and Dispatch'!R165/((IF(G$82="Solar",(SUMIFS('Dependable Capacity'!$F$64:$F$69,'Dependable Capacity'!$C$64:$C$69,$B$126)*'Available Energy and Dispatch'!$C165),HLOOKUP(G$82,'Dependable Capacity'!$I$58:$P$64,6,FALSE)*'Available Energy and Dispatch'!$C165))))/G$83,0),2)</f>
        <v>0</v>
      </c>
      <c r="H137" s="523">
        <f>ROUND(IFERROR(('Available Energy and Dispatch'!S165/((IF(H$82="Solar",(SUMIFS('Dependable Capacity'!$F$64:$F$69,'Dependable Capacity'!$C$64:$C$69,$B$126)*'Available Energy and Dispatch'!$C165),HLOOKUP(H$82,'Dependable Capacity'!$I$58:$P$64,6,FALSE)*'Available Energy and Dispatch'!$C165))))/H$83,0),2)</f>
        <v>0</v>
      </c>
      <c r="I137" s="524">
        <f>ROUND(IFERROR(('Available Energy and Dispatch'!T165/((IF(I$82="Solar",(SUMIFS('Dependable Capacity'!$F$64:$F$69,'Dependable Capacity'!$C$64:$C$69,$B$126)*'Available Energy and Dispatch'!$C165),HLOOKUP(I$82,'Dependable Capacity'!$I$58:$P$64,6,FALSE)*'Available Energy and Dispatch'!$C165))))/I$83,0),2)</f>
        <v>0</v>
      </c>
      <c r="J137" s="106"/>
      <c r="K137" s="542">
        <f>IF(K$81="Hydro",VLOOKUP($C137,'Inflated Bid Prices After Tax'!$AV$247:$BC$347,2,FALSE),IF(K$81="Solar",VLOOKUP($C137,'Inflated Bid Prices After Tax'!$AV$247:$BC$347,3,FALSE),IF(K$81="Biomass",VLOOKUP($C137,'Inflated Bid Prices After Tax'!$AV$247:$BC$347,4,FALSE),IF(K$81="Biodiesel",VLOOKUP($C137,'Inflated Bid Prices After Tax'!$AV$247:$BC$347,5,FALSE),IF(K$81="LNG",VLOOKUP($C137,'Inflated Bid Prices After Tax'!$AV$247:$BC$347,6,FALSE),IF(K$81="Bunker",VLOOKUP($C137,'Inflated Bid Prices After Tax'!$AV$247:$BC$347,7,FALSE),IF(K$81="LFO Diesel",VLOOKUP($C137,'Inflated Bid Prices After Tax'!$AV$247:$BC$347,8,FALSE),0)))))))</f>
        <v>0</v>
      </c>
      <c r="L137" s="543">
        <f>IF(K$81="Hydro",VLOOKUP($C137,'Inflated Bid Prices After Tax'!$AV$352:$BC$452,2,FALSE),IF(K$81="Solar",VLOOKUP($C137,'Inflated Bid Prices After Tax'!$AV$352:$BC$452,3,FALSE),IF(K$81="Biomass",VLOOKUP($C137,'Inflated Bid Prices After Tax'!$AV$352:$BC$452,4,FALSE),IF(K$81="Biodiesel",VLOOKUP($C137,'Inflated Bid Prices After Tax'!$AV$352:$BC$452,5,FALSE),IF(K$81="LNG",VLOOKUP($C137,'Inflated Bid Prices After Tax'!$AV$352:$BC$452,6,FALSE),IF(K$81="Bunker",VLOOKUP($C137,'Inflated Bid Prices After Tax'!$AV$352:$BC$452,7,FALSE),IF(K$81="LFO Diesel",VLOOKUP($C137,'Inflated Bid Prices After Tax'!$AV$352:$BC$452,8,FALSE),0)))))))</f>
        <v>0</v>
      </c>
      <c r="M137" s="543">
        <f>IF($C137=0,0,IF(K$81="Hydro",HLOOKUP(K$81,'Inflated Bid Prices After Tax'!$B$455:$I$463,8,FALSE),IF(K$81="Solar",HLOOKUP(K$81,'Inflated Bid Prices After Tax'!$B$455:$I$463,8,FALSE),IF(K$81="Biomass",HLOOKUP(K$81,'Inflated Bid Prices After Tax'!$B$455:$I$463,8,FALSE),IF(K$81="Biodiesel",HLOOKUP(K$81,'Inflated Bid Prices After Tax'!$B$455:$I$463,8,FALSE),IF(K$81="LNG",HLOOKUP(K$81,'Inflated Bid Prices After Tax'!$B$455:$I$463,8,FALSE),IF(K$81="Bunker",HLOOKUP(K$81,'Inflated Bid Prices After Tax'!$B$455:$I$463,8,FALSE),IF(K$81="LFO Diesel",HLOOKUP(K$81,'Inflated Bid Prices After Tax'!$B$455:$I$463,8,FALSE),0))))))))</f>
        <v>0</v>
      </c>
      <c r="N137" s="543">
        <f>IF($C137=0,0,IF(K$81="Hydro",HLOOKUP(K$81,'Inflated Bid Prices After Tax'!$B$465:$I$471,6,FALSE),IF(K$81="Solar",HLOOKUP(K$81,'Inflated Bid Prices After Tax'!$B$465:$I$471,6,FALSE),IF(K$81="Biomass",HLOOKUP(K$81,'Inflated Bid Prices After Tax'!$B$465:$I$471,6,FALSE),IF(K$81="Biodiesel",HLOOKUP(K$81,'Inflated Bid Prices After Tax'!$B$465:$I$471,6,FALSE),IF(K$81="LNG",HLOOKUP(K$81,'Inflated Bid Prices After Tax'!$B$465:$I$471,6,FALSE),IF(K$81="Bunker",HLOOKUP(K$81,'Inflated Bid Prices After Tax'!$B$465:$I$471,6,FALSE),IF(K$81="LFO Diesel",HLOOKUP(K$81,'Inflated Bid Prices After Tax'!$B$465:$I$471,6,FALSE),0))))))))</f>
        <v>0</v>
      </c>
      <c r="O137" s="544">
        <f t="shared" si="73"/>
        <v>0</v>
      </c>
      <c r="P137" s="139"/>
      <c r="Q137" s="606">
        <f>IF(Q$81="Hydro",VLOOKUP($D137,'Inflated Bid Prices After Tax'!$AV$247:$BC$347,2,FALSE),IF(Q$81="Solar",VLOOKUP($D137,'Inflated Bid Prices After Tax'!$AV$247:$BC$347,3,FALSE),IF(Q$81="Biomass",VLOOKUP($D137,'Inflated Bid Prices After Tax'!$AV$247:$BC$347,4,FALSE),IF(Q$81="Biodiesel",VLOOKUP($D137,'Inflated Bid Prices After Tax'!$AV$247:$BC$347,5,FALSE),IF(Q$81="LNG",VLOOKUP($D137,'Inflated Bid Prices After Tax'!$AV$247:$BC$347,6,FALSE),IF(Q$81="Bunker",VLOOKUP($D137,'Inflated Bid Prices After Tax'!$AV$247:$BC$347,7,FALSE),IF(Q$81="LFO Diesel",VLOOKUP($D137,'Inflated Bid Prices After Tax'!$AV$247:$BC$347,8,FALSE),0)))))))</f>
        <v>0</v>
      </c>
      <c r="R137" s="607">
        <f>IF(Q$81="Hydro",VLOOKUP($D137,'Inflated Bid Prices After Tax'!$AV$352:$BC$452,2,FALSE),IF(Q$81="Solar",VLOOKUP($D137,'Inflated Bid Prices After Tax'!$AV$352:$BC$452,3,FALSE),IF(Q$81="Biomass",VLOOKUP($D137,'Inflated Bid Prices After Tax'!$AV$352:$BC$452,4,FALSE),IF(Q$81="Biodiesel",VLOOKUP($D137,'Inflated Bid Prices After Tax'!$AV$352:$BC$452,5,FALSE),IF(Q$81="LNG",VLOOKUP($D137,'Inflated Bid Prices After Tax'!$AV$352:$BC$452,6,FALSE),IF(Q$81="Bunker",VLOOKUP($D137,'Inflated Bid Prices After Tax'!$AV$352:$BC$452,7,FALSE),IF(Q$81="LFO Diesel",VLOOKUP($D137,'Inflated Bid Prices After Tax'!$AV$352:$BC$452,8,FALSE),0)))))))</f>
        <v>0</v>
      </c>
      <c r="S137" s="607">
        <f>IF($D137=0,0,IF(Q$81="Hydro",HLOOKUP(Q$81,'Inflated Bid Prices After Tax'!$B$455:$I$463,8,FALSE),IF(Q$81="Solar",HLOOKUP(Q$81,'Inflated Bid Prices After Tax'!$B$455:$I$463,8,FALSE),IF(Q$81="Biomass",HLOOKUP(Q$81,'Inflated Bid Prices After Tax'!$B$455:$I$463,8,FALSE),IF(Q$81="Biodiesel",HLOOKUP(Q$81,'Inflated Bid Prices After Tax'!$B$455:$I$463,8,FALSE),IF(Q$81="LNG",HLOOKUP(Q$81,'Inflated Bid Prices After Tax'!$B$455:$I$463,8,FALSE),IF(Q$81="Bunker",HLOOKUP(Q$81,'Inflated Bid Prices After Tax'!$B$455:$I$463,8,FALSE),IF(Q$81="LFO Diesel",HLOOKUP(Q$81,'Inflated Bid Prices After Tax'!$B$455:$I$463,8,FALSE),0))))))))</f>
        <v>0</v>
      </c>
      <c r="T137" s="607">
        <f>IF($D137=0,0,IF(Q$81="Hydro",HLOOKUP(Q$81,'Inflated Bid Prices After Tax'!$B$465:$I$471,6,FALSE),IF(Q$81="Solar",HLOOKUP(Q$81,'Inflated Bid Prices After Tax'!$B$465:$I$471,6,FALSE),IF(Q$81="Biomass",HLOOKUP(Q$81,'Inflated Bid Prices After Tax'!$B$465:$I$471,6,FALSE),IF(Q$81="Biodiesel",HLOOKUP(Q$81,'Inflated Bid Prices After Tax'!$B$465:$I$471,6,FALSE),IF(Q$81="LNG",HLOOKUP(Q$81,'Inflated Bid Prices After Tax'!$B$465:$I$471,6,FALSE),IF(Q$81="Bunker",HLOOKUP(Q$81,'Inflated Bid Prices After Tax'!$B$465:$I$471,6,FALSE),IF(Q$81="LFO Diesel",HLOOKUP(Q$81,'Inflated Bid Prices After Tax'!$B$465:$I$471,6,FALSE),0))))))))</f>
        <v>0</v>
      </c>
      <c r="U137" s="608">
        <f t="shared" si="74"/>
        <v>0</v>
      </c>
      <c r="V137" s="139"/>
      <c r="W137" s="566">
        <f>IF(W$81="Hydro",VLOOKUP($E137,'Inflated Bid Prices After Tax'!$AV$247:$BC$347,2,FALSE),IF(W$81="Solar",VLOOKUP($E137,'Inflated Bid Prices After Tax'!$AV$247:$BC$347,3,FALSE),IF(W$81="Biomass",VLOOKUP($E137,'Inflated Bid Prices After Tax'!$AV$247:$BC$347,4,FALSE),IF(W$81="Biodiesel",VLOOKUP($E137,'Inflated Bid Prices After Tax'!$AV$247:$BC$347,5,FALSE),IF(W$81="LNG",VLOOKUP($E137,'Inflated Bid Prices After Tax'!$AV$247:$BC$347,6,FALSE),IF(W$81="Bunker",VLOOKUP($E137,'Inflated Bid Prices After Tax'!$AV$247:$BC$347,7,FALSE),IF(W$81="LFO Diesel",VLOOKUP($E137,'Inflated Bid Prices After Tax'!$AV$247:$BC$347,8,FALSE),0)))))))</f>
        <v>0</v>
      </c>
      <c r="X137" s="567">
        <f>IF(W$81="Hydro",VLOOKUP($E137,'Inflated Bid Prices After Tax'!$AV$352:$BC$452,2,FALSE),IF(W$81="Solar",VLOOKUP($E137,'Inflated Bid Prices After Tax'!$AV$352:$BC$452,3,FALSE),IF(W$81="Biomass",VLOOKUP($E137,'Inflated Bid Prices After Tax'!$AV$352:$BC$452,4,FALSE),IF(W$81="Biodiesel",VLOOKUP($E137,'Inflated Bid Prices After Tax'!$AV$352:$BC$452,5,FALSE),IF(W$81="LNG",VLOOKUP($E137,'Inflated Bid Prices After Tax'!$AV$352:$BC$452,6,FALSE),IF(W$81="Bunker",VLOOKUP($E137,'Inflated Bid Prices After Tax'!$AV$352:$BC$452,7,FALSE),IF(W$81="LFO Diesel",VLOOKUP($E137,'Inflated Bid Prices After Tax'!$AV$352:$BC$452,8,FALSE),0)))))))</f>
        <v>0</v>
      </c>
      <c r="Y137" s="567">
        <f>IF($E137=0,0,IF(W$81="Hydro",HLOOKUP(W$81,'Inflated Bid Prices After Tax'!$B$455:$I$463,8,FALSE),IF(W$81="Solar",HLOOKUP(W$81,'Inflated Bid Prices After Tax'!$B$455:$I$463,8,FALSE),IF(W$81="Biomass",HLOOKUP(W$81,'Inflated Bid Prices After Tax'!$B$455:$I$463,8,FALSE),IF(W$81="Biodiesel",HLOOKUP(W$81,'Inflated Bid Prices After Tax'!$B$455:$I$463,8,FALSE),IF(W$81="LNG",HLOOKUP(W$81,'Inflated Bid Prices After Tax'!$B$455:$I$463,8,FALSE),IF(W$81="Bunker",HLOOKUP(W$81,'Inflated Bid Prices After Tax'!$B$455:$I$463,8,FALSE),IF(W$81="LFO Diesel",HLOOKUP(W$81,'Inflated Bid Prices After Tax'!$B$455:$I$463,8,FALSE),0))))))))</f>
        <v>0</v>
      </c>
      <c r="Z137" s="567">
        <f>IF($E137=0,0,IF(W$81="Hydro",HLOOKUP(W$81,'Inflated Bid Prices After Tax'!$B$465:$I$471,6,FALSE),IF(W$81="Solar",HLOOKUP(W$81,'Inflated Bid Prices After Tax'!$B$465:$I$471,6,FALSE),IF(W$81="Biomass",HLOOKUP(W$81,'Inflated Bid Prices After Tax'!$B$465:$I$471,6,FALSE),IF(W$81="Biodiesel",HLOOKUP(W$81,'Inflated Bid Prices After Tax'!$B$465:$I$471,6,FALSE),IF(W$81="LNG",HLOOKUP(W$81,'Inflated Bid Prices After Tax'!$B$465:$I$471,6,FALSE),IF(W$81="Bunker",HLOOKUP(W$81,'Inflated Bid Prices After Tax'!$B$465:$I$471,6,FALSE),IF(W$81="LFO Diesel",HLOOKUP(W$81,'Inflated Bid Prices After Tax'!$B$465:$I$471,6,FALSE),0))))))))</f>
        <v>0</v>
      </c>
      <c r="AA137" s="568">
        <f t="shared" si="75"/>
        <v>0</v>
      </c>
      <c r="AB137" s="139"/>
      <c r="AC137" s="642">
        <f>IF(AC$81="Hydro",VLOOKUP($F137,'Inflated Bid Prices After Tax'!$AV$247:$BC$347,2,FALSE),IF(AC$81="Solar",VLOOKUP($F137,'Inflated Bid Prices After Tax'!$AV$247:$BC$347,3,FALSE),IF(AC$81="Biomass",VLOOKUP($F137,'Inflated Bid Prices After Tax'!$AV$247:$BC$347,4,FALSE),IF(AC$81="Biodiesel",VLOOKUP($F137,'Inflated Bid Prices After Tax'!$AV$247:$BC$347,5,FALSE),IF(AC$81="LNG",VLOOKUP($F137,'Inflated Bid Prices After Tax'!$AV$247:$BC$347,6,FALSE),IF(AC$81="Bunker",VLOOKUP($F137,'Inflated Bid Prices After Tax'!$AV$247:$BC$347,7,FALSE),IF(AC$81="LFO Diesel",VLOOKUP($F137,'Inflated Bid Prices After Tax'!$AV$247:$BC$347,8,FALSE),0)))))))</f>
        <v>0</v>
      </c>
      <c r="AD137" s="643">
        <f>IF(AC$81="Hydro",VLOOKUP($F137,'Inflated Bid Prices After Tax'!$AV$352:$BC$452,2,FALSE),IF(AC$81="Solar",VLOOKUP($F137,'Inflated Bid Prices After Tax'!$AV$352:$BC$452,3,FALSE),IF(AC$81="Biomass",VLOOKUP($F137,'Inflated Bid Prices After Tax'!$AV$352:$BC$452,4,FALSE),IF(AC$81="Biodiesel",VLOOKUP($F137,'Inflated Bid Prices After Tax'!$AV$352:$BC$452,5,FALSE),IF(AC$81="LNG",VLOOKUP($F137,'Inflated Bid Prices After Tax'!$AV$352:$BC$452,6,FALSE),IF(AC$81="Bunker",VLOOKUP($F137,'Inflated Bid Prices After Tax'!$AV$352:$BC$452,7,FALSE),IF(AC$81="LFO Diesel",VLOOKUP($F137,'Inflated Bid Prices After Tax'!$AV$352:$BC$452,8,FALSE),0)))))))</f>
        <v>0</v>
      </c>
      <c r="AE137" s="643">
        <f>IF($F137=0,0,IF(AC$81="Hydro",HLOOKUP(AC$81,'Inflated Bid Prices After Tax'!$B$455:$I$463,8,FALSE),IF(AC$81="Solar",HLOOKUP(AC$81,'Inflated Bid Prices After Tax'!$B$455:$I$463,8,FALSE),IF(AC$81="Biomass",HLOOKUP(AC$81,'Inflated Bid Prices After Tax'!$B$455:$I$463,8,FALSE),IF(AC$81="Biodiesel",HLOOKUP(AC$81,'Inflated Bid Prices After Tax'!$B$455:$I$463,8,FALSE),IF(AC$81="LNG",HLOOKUP(AC$81,'Inflated Bid Prices After Tax'!$B$455:$I$463,8,FALSE),IF(AC$81="Bunker",HLOOKUP(AC$81,'Inflated Bid Prices After Tax'!$B$455:$I$463,8,FALSE),IF(AC$81="LFO Diesel",HLOOKUP(AC$81,'Inflated Bid Prices After Tax'!$B$455:$I$463,8,FALSE),0))))))))</f>
        <v>0</v>
      </c>
      <c r="AF137" s="643">
        <f>IF($F137=0,0,IF(AC$81="Hydro",HLOOKUP(AC$81,'Inflated Bid Prices After Tax'!$B$465:$I$471,6,FALSE),IF(AC$81="Solar",HLOOKUP(AC$81,'Inflated Bid Prices After Tax'!$B$465:$I$471,6,FALSE),IF(AC$81="Biomass",HLOOKUP(AC$81,'Inflated Bid Prices After Tax'!$B$465:$I$471,6,FALSE),IF(AC$81="Biodiesel",HLOOKUP(AC$81,'Inflated Bid Prices After Tax'!$B$465:$I$471,6,FALSE),IF(AC$81="LNG",HLOOKUP(AC$81,'Inflated Bid Prices After Tax'!$B$465:$I$471,6,FALSE),IF(AC$81="Bunker",HLOOKUP(AC$81,'Inflated Bid Prices After Tax'!$B$465:$I$471,6,FALSE),IF(AC$81="LFO Diesel",HLOOKUP(AC$81,'Inflated Bid Prices After Tax'!$B$465:$I$471,6,FALSE),0))))))))</f>
        <v>0</v>
      </c>
      <c r="AG137" s="644">
        <f t="shared" si="76"/>
        <v>0</v>
      </c>
      <c r="AH137" s="139"/>
      <c r="AI137" s="590">
        <f>IF(AI$81="Hydro",VLOOKUP($G137,'Inflated Bid Prices After Tax'!$AV$247:$BC$347,2,FALSE),IF(AI$81="Solar",VLOOKUP($G137,'Inflated Bid Prices After Tax'!$AV$247:$BC$347,3,FALSE),IF(AI$81="Biomass",VLOOKUP($G137,'Inflated Bid Prices After Tax'!$AV$247:$BC$347,4,FALSE),IF(AI$81="Biodiesel",VLOOKUP($G137,'Inflated Bid Prices After Tax'!$AV$247:$BC$347,5,FALSE),IF(AI$81="LNG",VLOOKUP($G137,'Inflated Bid Prices After Tax'!$AV$247:$BC$347,6,FALSE),IF(AI$81="Bunker",VLOOKUP($G137,'Inflated Bid Prices After Tax'!$AV$247:$BC$347,7,FALSE),IF(AI$81="LFO Diesel",VLOOKUP($G137,'Inflated Bid Prices After Tax'!$AV$247:$BC$347,8,FALSE),0)))))))</f>
        <v>0</v>
      </c>
      <c r="AJ137" s="591">
        <f>IF(AI$81="Hydro",VLOOKUP($G137,'Inflated Bid Prices After Tax'!$AV$352:$BC$452,2,FALSE),IF(AI$81="Solar",VLOOKUP($G137,'Inflated Bid Prices After Tax'!$AV$352:$BC$452,3,FALSE),IF(AI$81="Biomass",VLOOKUP($G137,'Inflated Bid Prices After Tax'!$AV$352:$BC$452,4,FALSE),IF(AI$81="Biodiesel",VLOOKUP($G137,'Inflated Bid Prices After Tax'!$AV$352:$BC$452,5,FALSE),IF(AI$81="LNG",VLOOKUP($G137,'Inflated Bid Prices After Tax'!$AV$352:$BC$452,6,FALSE),IF(AI$81="Bunker",VLOOKUP($G137,'Inflated Bid Prices After Tax'!$AV$352:$BC$452,7,FALSE),IF(AI$81="LFO Diesel",VLOOKUP($G137,'Inflated Bid Prices After Tax'!$AV$352:$BC$452,8,FALSE),0)))))))</f>
        <v>0</v>
      </c>
      <c r="AK137" s="591">
        <f>IF($G137=0,0,IF(AI$81="Hydro",HLOOKUP(AI$81,'Inflated Bid Prices After Tax'!$B$455:$I$463,8,FALSE),IF(AI$81="Solar",HLOOKUP(AI$81,'Inflated Bid Prices After Tax'!$B$455:$I$463,8,FALSE),IF(AI$81="Biomass",HLOOKUP(AI$81,'Inflated Bid Prices After Tax'!$B$455:$I$463,8,FALSE),IF(AI$81="Biodiesel",HLOOKUP(AI$81,'Inflated Bid Prices After Tax'!$B$455:$I$463,8,FALSE),IF(AI$81="LNG",HLOOKUP(AI$81,'Inflated Bid Prices After Tax'!$B$455:$I$463,8,FALSE),IF(AI$81="Bunker",HLOOKUP(AI$81,'Inflated Bid Prices After Tax'!$B$455:$I$463,8,FALSE),IF(AI$81="LFO Diesel",HLOOKUP(AI$81,'Inflated Bid Prices After Tax'!$B$455:$I$463,8,FALSE),0))))))))</f>
        <v>0</v>
      </c>
      <c r="AL137" s="591">
        <f>IF($G137=0,0,IF(AI$81="Hydro",HLOOKUP(AI$81,'Inflated Bid Prices After Tax'!$B$465:$I$471,6,FALSE),IF(AI$81="Solar",HLOOKUP(AI$81,'Inflated Bid Prices After Tax'!$B$465:$I$471,6,FALSE),IF(AI$81="Biomass",HLOOKUP(AI$81,'Inflated Bid Prices After Tax'!$B$465:$I$471,6,FALSE),IF(AI$81="Biodiesel",HLOOKUP(AI$81,'Inflated Bid Prices After Tax'!$B$465:$I$471,6,FALSE),IF(AI$81="LNG",HLOOKUP(AI$81,'Inflated Bid Prices After Tax'!$B$465:$I$471,6,FALSE),IF(AI$81="Bunker",HLOOKUP(AI$81,'Inflated Bid Prices After Tax'!$B$465:$I$471,6,FALSE),IF(AI$81="LFO Diesel",HLOOKUP(AI$81,'Inflated Bid Prices After Tax'!$B$465:$I$471,6,FALSE),0))))))))</f>
        <v>0</v>
      </c>
      <c r="AM137" s="592">
        <f t="shared" si="77"/>
        <v>0</v>
      </c>
      <c r="AN137" s="139"/>
      <c r="AO137" s="598">
        <f>IF(AO$81="Hydro",VLOOKUP($H137,'Inflated Bid Prices After Tax'!$AV$247:$BC$347,2,FALSE),IF(AO$81="Solar",VLOOKUP($H137,'Inflated Bid Prices After Tax'!$AV$247:$BC$347,3,FALSE),IF(AO$81="Biomass",VLOOKUP($H137,'Inflated Bid Prices After Tax'!$AV$247:$BC$347,4,FALSE),IF(AO$81="Biodiesel",VLOOKUP($H137,'Inflated Bid Prices After Tax'!$AV$247:$BC$347,5,FALSE),IF(AO$81="LNG",VLOOKUP($H137,'Inflated Bid Prices After Tax'!$AV$247:$BC$347,6,FALSE),IF(AO$81="Bunker",VLOOKUP($H137,'Inflated Bid Prices After Tax'!$AV$247:$BC$347,7,FALSE),IF(AO$81="LFO Diesel",VLOOKUP($H137,'Inflated Bid Prices After Tax'!$AV$247:$BC$347,8,FALSE),0)))))))</f>
        <v>0</v>
      </c>
      <c r="AP137" s="309">
        <f>IF(AO$81="Hydro",VLOOKUP($H137,'Inflated Bid Prices After Tax'!$AV$352:$BC$452,2,FALSE),IF(AO$81="Solar",VLOOKUP($H137,'Inflated Bid Prices After Tax'!$AV$352:$BC$452,3,FALSE),IF(AO$81="Biomass",VLOOKUP($H137,'Inflated Bid Prices After Tax'!$AV$352:$BC$452,4,FALSE),IF(AO$81="Biodiesel",VLOOKUP($H137,'Inflated Bid Prices After Tax'!$AV$352:$BC$452,5,FALSE),IF(AO$81="LNG",VLOOKUP($H137,'Inflated Bid Prices After Tax'!$AV$352:$BC$452,6,FALSE),IF(AO$81="Bunker",VLOOKUP($H137,'Inflated Bid Prices After Tax'!$AV$352:$BC$452,7,FALSE),IF(AO$81="LFO Diesel",VLOOKUP($H137,'Inflated Bid Prices After Tax'!$AV$352:$BC$452,8,FALSE),0)))))))</f>
        <v>0</v>
      </c>
      <c r="AQ137" s="309">
        <f>IF($H137=0,0,IF(AO$81="Hydro",HLOOKUP(AO$81,'Inflated Bid Prices After Tax'!$B$455:$I$463,8,FALSE),IF(AO$81="Solar",HLOOKUP(AO$81,'Inflated Bid Prices After Tax'!$B$455:$I$463,8,FALSE),IF(AO$81="Biomass",HLOOKUP(AO$81,'Inflated Bid Prices After Tax'!$B$455:$I$463,8,FALSE),IF(AO$81="Biodiesel",HLOOKUP(AO$81,'Inflated Bid Prices After Tax'!$B$455:$I$463,8,FALSE),IF(AO$81="LNG",HLOOKUP(AO$81,'Inflated Bid Prices After Tax'!$B$455:$I$463,8,FALSE),IF(AO$81="Bunker",HLOOKUP(AO$81,'Inflated Bid Prices After Tax'!$B$455:$I$463,8,FALSE),IF(AO$81="LFO Diesel",HLOOKUP(AO$81,'Inflated Bid Prices After Tax'!$B$455:$I$463,8,FALSE),0))))))))</f>
        <v>0</v>
      </c>
      <c r="AR137" s="309">
        <f>IF($H137=0,0,IF(AO$81="Hydro",HLOOKUP(AO$81,'Inflated Bid Prices After Tax'!$B$465:$I$471,6,FALSE),IF(AO$81="Solar",HLOOKUP(AO$81,'Inflated Bid Prices After Tax'!$B$465:$I$471,6,FALSE),IF(AO$81="Biomass",HLOOKUP(AO$81,'Inflated Bid Prices After Tax'!$B$465:$I$471,6,FALSE),IF(AO$81="Biodiesel",HLOOKUP(AO$81,'Inflated Bid Prices After Tax'!$B$465:$I$471,6,FALSE),IF(AO$81="LNG",HLOOKUP(AO$81,'Inflated Bid Prices After Tax'!$B$465:$I$471,6,FALSE),IF(AO$81="Bunker",HLOOKUP(AO$81,'Inflated Bid Prices After Tax'!$B$465:$I$471,6,FALSE),IF(AO$81="LFO Diesel",HLOOKUP(AO$81,'Inflated Bid Prices After Tax'!$B$465:$I$471,6,FALSE),0))))))))</f>
        <v>0</v>
      </c>
      <c r="AS137" s="298">
        <f t="shared" si="78"/>
        <v>0</v>
      </c>
      <c r="AT137" s="139"/>
      <c r="AU137" s="606">
        <f>IF(AU$81="Hydro",VLOOKUP($I137,'Inflated Bid Prices After Tax'!$AV$247:$BC$347,2,FALSE),IF(AU$81="Solar",VLOOKUP($I137,'Inflated Bid Prices After Tax'!$AV$247:$BC$347,3,FALSE),IF(AU$81="Biomass",VLOOKUP($I137,'Inflated Bid Prices After Tax'!$AV$247:$BC$347,4,FALSE),IF(AU$81="Biodiesel",VLOOKUP($I137,'Inflated Bid Prices After Tax'!$AV$247:$BC$347,5,FALSE),IF(AU$81="LNG",VLOOKUP($I137,'Inflated Bid Prices After Tax'!$AV$247:$BC$347,6,FALSE),IF(AU$81="Bunker",VLOOKUP($I137,'Inflated Bid Prices After Tax'!$AV$247:$BC$347,7,FALSE),IF(AU$81="LFO Diesel",VLOOKUP($I137,'Inflated Bid Prices After Tax'!$AV$247:$BC$347,8,FALSE),0)))))))</f>
        <v>0</v>
      </c>
      <c r="AV137" s="607">
        <f>IF(AU$81="Hydro",VLOOKUP($I137,'Inflated Bid Prices After Tax'!$AV$352:$BC$452,2,FALSE),IF(AU$81="Solar",VLOOKUP($I137,'Inflated Bid Prices After Tax'!$AV$352:$BC$452,3,FALSE),IF(AU$81="Biomass",VLOOKUP($I137,'Inflated Bid Prices After Tax'!$AV$352:$BC$452,4,FALSE),IF(AU$81="Biodiesel",VLOOKUP($I137,'Inflated Bid Prices After Tax'!$AV$352:$BC$452,5,FALSE),IF(AU$81="LNG",VLOOKUP($I137,'Inflated Bid Prices After Tax'!$AV$352:$BC$452,6,FALSE),IF(AU$81="Bunker",VLOOKUP($I137,'Inflated Bid Prices After Tax'!$AV$352:$BC$452,7,FALSE),IF(AU$81="LFO Diesel",VLOOKUP($I137,'Inflated Bid Prices After Tax'!$AV$352:$BC$452,8,FALSE),0)))))))</f>
        <v>0</v>
      </c>
      <c r="AW137" s="607">
        <f>IF($I137=0,0,IF(AU$81="Hydro",HLOOKUP(AU$81,'Inflated Bid Prices After Tax'!$B$455:$I$463,8,FALSE),IF(AU$81="Solar",HLOOKUP(AU$81,'Inflated Bid Prices After Tax'!$B$455:$I$463,8,FALSE),IF(AU$81="Biomass",HLOOKUP(AU$81,'Inflated Bid Prices After Tax'!$B$455:$I$463,8,FALSE),IF(AU$81="Biodiesel",HLOOKUP(AU$81,'Inflated Bid Prices After Tax'!$B$455:$I$463,8,FALSE),IF(AU$81="LNG",HLOOKUP(AU$81,'Inflated Bid Prices After Tax'!$B$455:$I$463,8,FALSE),IF(AU$81="Bunker",HLOOKUP(AU$81,'Inflated Bid Prices After Tax'!$B$455:$I$463,8,FALSE),IF(AU$81="LFO Diesel",HLOOKUP(AU$81,'Inflated Bid Prices After Tax'!$B$455:$I$463,8,FALSE),0))))))))</f>
        <v>0</v>
      </c>
      <c r="AX137" s="607">
        <f>IF($I137=0,0,IF(AU$81="Hydro",HLOOKUP(AU$81,'Inflated Bid Prices After Tax'!$B$465:$I$471,6,FALSE),IF(AU$81="Solar",HLOOKUP(AU$81,'Inflated Bid Prices After Tax'!$B$465:$I$471,6,FALSE),IF(AU$81="Biomass",HLOOKUP(AU$81,'Inflated Bid Prices After Tax'!$B$465:$I$471,6,FALSE),IF(AU$81="Biodiesel",HLOOKUP(AU$81,'Inflated Bid Prices After Tax'!$B$465:$I$471,6,FALSE),IF(AU$81="LNG",HLOOKUP(AU$81,'Inflated Bid Prices After Tax'!$B$465:$I$471,6,FALSE),IF(AU$81="Bunker",HLOOKUP(AU$81,'Inflated Bid Prices After Tax'!$B$465:$I$471,6,FALSE),IF(AU$81="LFO Diesel",HLOOKUP(AU$81,'Inflated Bid Prices After Tax'!$B$465:$I$471,6,FALSE),0))))))))</f>
        <v>0</v>
      </c>
      <c r="AY137" s="608">
        <f t="shared" si="79"/>
        <v>0</v>
      </c>
      <c r="AZ137" s="139"/>
      <c r="BA137" s="106"/>
      <c r="BB137" s="648" t="s">
        <v>48</v>
      </c>
      <c r="BC137" s="659">
        <f>IF(C137=0,O137,O137*'Available Energy and Dispatch'!N165*1000)</f>
        <v>0</v>
      </c>
      <c r="BD137" s="659">
        <f>IF(D137=0,U137,U137*'Available Energy and Dispatch'!O165*1000)</f>
        <v>0</v>
      </c>
      <c r="BE137" s="659">
        <f>IF(E137=0,AA137,AA137*'Available Energy and Dispatch'!P165*1000)</f>
        <v>0</v>
      </c>
      <c r="BF137" s="659">
        <f>IF(F137=0,AG137,AG137*'Available Energy and Dispatch'!Q165*1000)</f>
        <v>0</v>
      </c>
      <c r="BG137" s="659">
        <f>IF(G137=0,AM137,AM137*'Available Energy and Dispatch'!R165*1000)</f>
        <v>0</v>
      </c>
      <c r="BH137" s="659">
        <f>IF(H137=0,AS137,AS137*'Available Energy and Dispatch'!S165*1000)</f>
        <v>0</v>
      </c>
      <c r="BI137" s="659">
        <f>IF(I137=0,AY137,AY137*'Available Energy and Dispatch'!T165*1000)</f>
        <v>0</v>
      </c>
      <c r="BJ137" s="665">
        <f t="shared" si="80"/>
        <v>0</v>
      </c>
      <c r="BK137" s="655"/>
    </row>
    <row r="138" spans="2:63" ht="13.8" thickBot="1" x14ac:dyDescent="0.3">
      <c r="B138" s="531" t="s">
        <v>49</v>
      </c>
      <c r="C138" s="525">
        <f>ROUND(IFERROR(('Available Energy and Dispatch'!N166/((IF(C$82="Solar",(SUMIFS('Dependable Capacity'!$F$64:$F$69,'Dependable Capacity'!$C$64:$C$69,$B$126)*'Available Energy and Dispatch'!$C166),HLOOKUP(C$82,'Dependable Capacity'!$I$58:$P$64,6,FALSE)*'Available Energy and Dispatch'!$C166))))/C$83,0),2)</f>
        <v>0</v>
      </c>
      <c r="D138" s="525">
        <f>ROUND(IFERROR(('Available Energy and Dispatch'!O166/((IF(D$82="Solar",(SUMIFS('Dependable Capacity'!$F$64:$F$69,'Dependable Capacity'!$C$64:$C$69,$B$126)*'Available Energy and Dispatch'!$C166),HLOOKUP(D$82,'Dependable Capacity'!$I$58:$P$64,6,FALSE)*'Available Energy and Dispatch'!$C166))))/D$83,0),2)</f>
        <v>0</v>
      </c>
      <c r="E138" s="525">
        <f>ROUND(IFERROR(('Available Energy and Dispatch'!P166/((IF(E$82="Solar",(SUMIFS('Dependable Capacity'!$F$64:$F$69,'Dependable Capacity'!$C$64:$C$69,$B$126)*'Available Energy and Dispatch'!$C166),HLOOKUP(E$82,'Dependable Capacity'!$I$58:$P$64,6,FALSE)*'Available Energy and Dispatch'!$C166))))/E$83,0),2)</f>
        <v>0</v>
      </c>
      <c r="F138" s="525">
        <f>ROUND(IFERROR(('Available Energy and Dispatch'!Q166/((IF(F$82="Solar",(SUMIFS('Dependable Capacity'!$F$64:$F$69,'Dependable Capacity'!$C$64:$C$69,$B$126)*'Available Energy and Dispatch'!$C166),HLOOKUP(F$82,'Dependable Capacity'!$I$58:$P$64,6,FALSE)*'Available Energy and Dispatch'!$C166))))/F$83,0),2)</f>
        <v>0</v>
      </c>
      <c r="G138" s="525">
        <f>ROUND(IFERROR(('Available Energy and Dispatch'!R166/((IF(G$82="Solar",(SUMIFS('Dependable Capacity'!$F$64:$F$69,'Dependable Capacity'!$C$64:$C$69,$B$126)*'Available Energy and Dispatch'!$C166),HLOOKUP(G$82,'Dependable Capacity'!$I$58:$P$64,6,FALSE)*'Available Energy and Dispatch'!$C166))))/G$83,0),2)</f>
        <v>0</v>
      </c>
      <c r="H138" s="525">
        <f>ROUND(IFERROR(('Available Energy and Dispatch'!S166/((IF(H$82="Solar",(SUMIFS('Dependable Capacity'!$F$64:$F$69,'Dependable Capacity'!$C$64:$C$69,$B$126)*'Available Energy and Dispatch'!$C166),HLOOKUP(H$82,'Dependable Capacity'!$I$58:$P$64,6,FALSE)*'Available Energy and Dispatch'!$C166))))/H$83,0),2)</f>
        <v>0</v>
      </c>
      <c r="I138" s="526">
        <f>ROUND(IFERROR(('Available Energy and Dispatch'!T166/((IF(I$82="Solar",(SUMIFS('Dependable Capacity'!$F$64:$F$69,'Dependable Capacity'!$C$64:$C$69,$B$126)*'Available Energy and Dispatch'!$C166),HLOOKUP(I$82,'Dependable Capacity'!$I$58:$P$64,6,FALSE)*'Available Energy and Dispatch'!$C166))))/I$83,0),2)</f>
        <v>0</v>
      </c>
      <c r="J138" s="106"/>
      <c r="K138" s="545">
        <f>IF(K$81="Hydro",VLOOKUP($C138,'Inflated Bid Prices After Tax'!$AV$247:$BC$347,2,FALSE),IF(K$81="Solar",VLOOKUP($C138,'Inflated Bid Prices After Tax'!$AV$247:$BC$347,3,FALSE),IF(K$81="Biomass",VLOOKUP($C138,'Inflated Bid Prices After Tax'!$AV$247:$BC$347,4,FALSE),IF(K$81="Biodiesel",VLOOKUP($C138,'Inflated Bid Prices After Tax'!$AV$247:$BC$347,5,FALSE),IF(K$81="LNG",VLOOKUP($C138,'Inflated Bid Prices After Tax'!$AV$247:$BC$347,6,FALSE),IF(K$81="Bunker",VLOOKUP($C138,'Inflated Bid Prices After Tax'!$AV$247:$BC$347,7,FALSE),IF(K$81="LFO Diesel",VLOOKUP($C138,'Inflated Bid Prices After Tax'!$AV$247:$BC$347,8,FALSE),0)))))))</f>
        <v>0</v>
      </c>
      <c r="L138" s="546">
        <f>IF(K$81="Hydro",VLOOKUP($C138,'Inflated Bid Prices After Tax'!$AV$352:$BC$452,2,FALSE),IF(K$81="Solar",VLOOKUP($C138,'Inflated Bid Prices After Tax'!$AV$352:$BC$452,3,FALSE),IF(K$81="Biomass",VLOOKUP($C138,'Inflated Bid Prices After Tax'!$AV$352:$BC$452,4,FALSE),IF(K$81="Biodiesel",VLOOKUP($C138,'Inflated Bid Prices After Tax'!$AV$352:$BC$452,5,FALSE),IF(K$81="LNG",VLOOKUP($C138,'Inflated Bid Prices After Tax'!$AV$352:$BC$452,6,FALSE),IF(K$81="Bunker",VLOOKUP($C138,'Inflated Bid Prices After Tax'!$AV$352:$BC$452,7,FALSE),IF(K$81="LFO Diesel",VLOOKUP($C138,'Inflated Bid Prices After Tax'!$AV$352:$BC$452,8,FALSE),0)))))))</f>
        <v>0</v>
      </c>
      <c r="M138" s="546">
        <f>IF($C138=0,0,IF(K$81="Hydro",HLOOKUP(K$81,'Inflated Bid Prices After Tax'!$B$455:$I$463,8,FALSE),IF(K$81="Solar",HLOOKUP(K$81,'Inflated Bid Prices After Tax'!$B$455:$I$463,8,FALSE),IF(K$81="Biomass",HLOOKUP(K$81,'Inflated Bid Prices After Tax'!$B$455:$I$463,8,FALSE),IF(K$81="Biodiesel",HLOOKUP(K$81,'Inflated Bid Prices After Tax'!$B$455:$I$463,8,FALSE),IF(K$81="LNG",HLOOKUP(K$81,'Inflated Bid Prices After Tax'!$B$455:$I$463,8,FALSE),IF(K$81="Bunker",HLOOKUP(K$81,'Inflated Bid Prices After Tax'!$B$455:$I$463,8,FALSE),IF(K$81="LFO Diesel",HLOOKUP(K$81,'Inflated Bid Prices After Tax'!$B$455:$I$463,8,FALSE),0))))))))</f>
        <v>0</v>
      </c>
      <c r="N138" s="546">
        <f>IF($C138=0,0,IF(K$81="Hydro",HLOOKUP(K$81,'Inflated Bid Prices After Tax'!$B$465:$I$471,6,FALSE),IF(K$81="Solar",HLOOKUP(K$81,'Inflated Bid Prices After Tax'!$B$465:$I$471,6,FALSE),IF(K$81="Biomass",HLOOKUP(K$81,'Inflated Bid Prices After Tax'!$B$465:$I$471,6,FALSE),IF(K$81="Biodiesel",HLOOKUP(K$81,'Inflated Bid Prices After Tax'!$B$465:$I$471,6,FALSE),IF(K$81="LNG",HLOOKUP(K$81,'Inflated Bid Prices After Tax'!$B$465:$I$471,6,FALSE),IF(K$81="Bunker",HLOOKUP(K$81,'Inflated Bid Prices After Tax'!$B$465:$I$471,6,FALSE),IF(K$81="LFO Diesel",HLOOKUP(K$81,'Inflated Bid Prices After Tax'!$B$465:$I$471,6,FALSE),0))))))))</f>
        <v>0</v>
      </c>
      <c r="O138" s="547">
        <f t="shared" si="73"/>
        <v>0</v>
      </c>
      <c r="P138" s="139"/>
      <c r="Q138" s="609">
        <f>IF(Q$81="Hydro",VLOOKUP($D138,'Inflated Bid Prices After Tax'!$AV$247:$BC$347,2,FALSE),IF(Q$81="Solar",VLOOKUP($D138,'Inflated Bid Prices After Tax'!$AV$247:$BC$347,3,FALSE),IF(Q$81="Biomass",VLOOKUP($D138,'Inflated Bid Prices After Tax'!$AV$247:$BC$347,4,FALSE),IF(Q$81="Biodiesel",VLOOKUP($D138,'Inflated Bid Prices After Tax'!$AV$247:$BC$347,5,FALSE),IF(Q$81="LNG",VLOOKUP($D138,'Inflated Bid Prices After Tax'!$AV$247:$BC$347,6,FALSE),IF(Q$81="Bunker",VLOOKUP($D138,'Inflated Bid Prices After Tax'!$AV$247:$BC$347,7,FALSE),IF(Q$81="LFO Diesel",VLOOKUP($D138,'Inflated Bid Prices After Tax'!$AV$247:$BC$347,8,FALSE),0)))))))</f>
        <v>0</v>
      </c>
      <c r="R138" s="610">
        <f>IF(Q$81="Hydro",VLOOKUP($D138,'Inflated Bid Prices After Tax'!$AV$352:$BC$452,2,FALSE),IF(Q$81="Solar",VLOOKUP($D138,'Inflated Bid Prices After Tax'!$AV$352:$BC$452,3,FALSE),IF(Q$81="Biomass",VLOOKUP($D138,'Inflated Bid Prices After Tax'!$AV$352:$BC$452,4,FALSE),IF(Q$81="Biodiesel",VLOOKUP($D138,'Inflated Bid Prices After Tax'!$AV$352:$BC$452,5,FALSE),IF(Q$81="LNG",VLOOKUP($D138,'Inflated Bid Prices After Tax'!$AV$352:$BC$452,6,FALSE),IF(Q$81="Bunker",VLOOKUP($D138,'Inflated Bid Prices After Tax'!$AV$352:$BC$452,7,FALSE),IF(Q$81="LFO Diesel",VLOOKUP($D138,'Inflated Bid Prices After Tax'!$AV$352:$BC$452,8,FALSE),0)))))))</f>
        <v>0</v>
      </c>
      <c r="S138" s="610">
        <f>IF($D138=0,0,IF(Q$81="Hydro",HLOOKUP(Q$81,'Inflated Bid Prices After Tax'!$B$455:$I$463,8,FALSE),IF(Q$81="Solar",HLOOKUP(Q$81,'Inflated Bid Prices After Tax'!$B$455:$I$463,8,FALSE),IF(Q$81="Biomass",HLOOKUP(Q$81,'Inflated Bid Prices After Tax'!$B$455:$I$463,8,FALSE),IF(Q$81="Biodiesel",HLOOKUP(Q$81,'Inflated Bid Prices After Tax'!$B$455:$I$463,8,FALSE),IF(Q$81="LNG",HLOOKUP(Q$81,'Inflated Bid Prices After Tax'!$B$455:$I$463,8,FALSE),IF(Q$81="Bunker",HLOOKUP(Q$81,'Inflated Bid Prices After Tax'!$B$455:$I$463,8,FALSE),IF(Q$81="LFO Diesel",HLOOKUP(Q$81,'Inflated Bid Prices After Tax'!$B$455:$I$463,8,FALSE),0))))))))</f>
        <v>0</v>
      </c>
      <c r="T138" s="610">
        <f>IF($D138=0,0,IF(Q$81="Hydro",HLOOKUP(Q$81,'Inflated Bid Prices After Tax'!$B$465:$I$471,6,FALSE),IF(Q$81="Solar",HLOOKUP(Q$81,'Inflated Bid Prices After Tax'!$B$465:$I$471,6,FALSE),IF(Q$81="Biomass",HLOOKUP(Q$81,'Inflated Bid Prices After Tax'!$B$465:$I$471,6,FALSE),IF(Q$81="Biodiesel",HLOOKUP(Q$81,'Inflated Bid Prices After Tax'!$B$465:$I$471,6,FALSE),IF(Q$81="LNG",HLOOKUP(Q$81,'Inflated Bid Prices After Tax'!$B$465:$I$471,6,FALSE),IF(Q$81="Bunker",HLOOKUP(Q$81,'Inflated Bid Prices After Tax'!$B$465:$I$471,6,FALSE),IF(Q$81="LFO Diesel",HLOOKUP(Q$81,'Inflated Bid Prices After Tax'!$B$465:$I$471,6,FALSE),0))))))))</f>
        <v>0</v>
      </c>
      <c r="U138" s="611">
        <f t="shared" si="74"/>
        <v>0</v>
      </c>
      <c r="V138" s="139"/>
      <c r="W138" s="569">
        <f>IF(W$81="Hydro",VLOOKUP($E138,'Inflated Bid Prices After Tax'!$AV$247:$BC$347,2,FALSE),IF(W$81="Solar",VLOOKUP($E138,'Inflated Bid Prices After Tax'!$AV$247:$BC$347,3,FALSE),IF(W$81="Biomass",VLOOKUP($E138,'Inflated Bid Prices After Tax'!$AV$247:$BC$347,4,FALSE),IF(W$81="Biodiesel",VLOOKUP($E138,'Inflated Bid Prices After Tax'!$AV$247:$BC$347,5,FALSE),IF(W$81="LNG",VLOOKUP($E138,'Inflated Bid Prices After Tax'!$AV$247:$BC$347,6,FALSE),IF(W$81="Bunker",VLOOKUP($E138,'Inflated Bid Prices After Tax'!$AV$247:$BC$347,7,FALSE),IF(W$81="LFO Diesel",VLOOKUP($E138,'Inflated Bid Prices After Tax'!$AV$247:$BC$347,8,FALSE),0)))))))</f>
        <v>0</v>
      </c>
      <c r="X138" s="570">
        <f>IF(W$81="Hydro",VLOOKUP($E138,'Inflated Bid Prices After Tax'!$AV$352:$BC$452,2,FALSE),IF(W$81="Solar",VLOOKUP($E138,'Inflated Bid Prices After Tax'!$AV$352:$BC$452,3,FALSE),IF(W$81="Biomass",VLOOKUP($E138,'Inflated Bid Prices After Tax'!$AV$352:$BC$452,4,FALSE),IF(W$81="Biodiesel",VLOOKUP($E138,'Inflated Bid Prices After Tax'!$AV$352:$BC$452,5,FALSE),IF(W$81="LNG",VLOOKUP($E138,'Inflated Bid Prices After Tax'!$AV$352:$BC$452,6,FALSE),IF(W$81="Bunker",VLOOKUP($E138,'Inflated Bid Prices After Tax'!$AV$352:$BC$452,7,FALSE),IF(W$81="LFO Diesel",VLOOKUP($E138,'Inflated Bid Prices After Tax'!$AV$352:$BC$452,8,FALSE),0)))))))</f>
        <v>0</v>
      </c>
      <c r="Y138" s="570">
        <f>IF($E138=0,0,IF(W$81="Hydro",HLOOKUP(W$81,'Inflated Bid Prices After Tax'!$B$455:$I$463,8,FALSE),IF(W$81="Solar",HLOOKUP(W$81,'Inflated Bid Prices After Tax'!$B$455:$I$463,8,FALSE),IF(W$81="Biomass",HLOOKUP(W$81,'Inflated Bid Prices After Tax'!$B$455:$I$463,8,FALSE),IF(W$81="Biodiesel",HLOOKUP(W$81,'Inflated Bid Prices After Tax'!$B$455:$I$463,8,FALSE),IF(W$81="LNG",HLOOKUP(W$81,'Inflated Bid Prices After Tax'!$B$455:$I$463,8,FALSE),IF(W$81="Bunker",HLOOKUP(W$81,'Inflated Bid Prices After Tax'!$B$455:$I$463,8,FALSE),IF(W$81="LFO Diesel",HLOOKUP(W$81,'Inflated Bid Prices After Tax'!$B$455:$I$463,8,FALSE),0))))))))</f>
        <v>0</v>
      </c>
      <c r="Z138" s="570">
        <f>IF($E138=0,0,IF(W$81="Hydro",HLOOKUP(W$81,'Inflated Bid Prices After Tax'!$B$465:$I$471,6,FALSE),IF(W$81="Solar",HLOOKUP(W$81,'Inflated Bid Prices After Tax'!$B$465:$I$471,6,FALSE),IF(W$81="Biomass",HLOOKUP(W$81,'Inflated Bid Prices After Tax'!$B$465:$I$471,6,FALSE),IF(W$81="Biodiesel",HLOOKUP(W$81,'Inflated Bid Prices After Tax'!$B$465:$I$471,6,FALSE),IF(W$81="LNG",HLOOKUP(W$81,'Inflated Bid Prices After Tax'!$B$465:$I$471,6,FALSE),IF(W$81="Bunker",HLOOKUP(W$81,'Inflated Bid Prices After Tax'!$B$465:$I$471,6,FALSE),IF(W$81="LFO Diesel",HLOOKUP(W$81,'Inflated Bid Prices After Tax'!$B$465:$I$471,6,FALSE),0))))))))</f>
        <v>0</v>
      </c>
      <c r="AA138" s="571">
        <f t="shared" si="75"/>
        <v>0</v>
      </c>
      <c r="AB138" s="139"/>
      <c r="AC138" s="645">
        <f>IF(AC$81="Hydro",VLOOKUP($F138,'Inflated Bid Prices After Tax'!$AV$247:$BC$347,2,FALSE),IF(AC$81="Solar",VLOOKUP($F138,'Inflated Bid Prices After Tax'!$AV$247:$BC$347,3,FALSE),IF(AC$81="Biomass",VLOOKUP($F138,'Inflated Bid Prices After Tax'!$AV$247:$BC$347,4,FALSE),IF(AC$81="Biodiesel",VLOOKUP($F138,'Inflated Bid Prices After Tax'!$AV$247:$BC$347,5,FALSE),IF(AC$81="LNG",VLOOKUP($F138,'Inflated Bid Prices After Tax'!$AV$247:$BC$347,6,FALSE),IF(AC$81="Bunker",VLOOKUP($F138,'Inflated Bid Prices After Tax'!$AV$247:$BC$347,7,FALSE),IF(AC$81="LFO Diesel",VLOOKUP($F138,'Inflated Bid Prices After Tax'!$AV$247:$BC$347,8,FALSE),0)))))))</f>
        <v>0</v>
      </c>
      <c r="AD138" s="646">
        <f>IF(AC$81="Hydro",VLOOKUP($F138,'Inflated Bid Prices After Tax'!$AV$352:$BC$452,2,FALSE),IF(AC$81="Solar",VLOOKUP($F138,'Inflated Bid Prices After Tax'!$AV$352:$BC$452,3,FALSE),IF(AC$81="Biomass",VLOOKUP($F138,'Inflated Bid Prices After Tax'!$AV$352:$BC$452,4,FALSE),IF(AC$81="Biodiesel",VLOOKUP($F138,'Inflated Bid Prices After Tax'!$AV$352:$BC$452,5,FALSE),IF(AC$81="LNG",VLOOKUP($F138,'Inflated Bid Prices After Tax'!$AV$352:$BC$452,6,FALSE),IF(AC$81="Bunker",VLOOKUP($F138,'Inflated Bid Prices After Tax'!$AV$352:$BC$452,7,FALSE),IF(AC$81="LFO Diesel",VLOOKUP($F138,'Inflated Bid Prices After Tax'!$AV$352:$BC$452,8,FALSE),0)))))))</f>
        <v>0</v>
      </c>
      <c r="AE138" s="646">
        <f>IF($F138=0,0,IF(AC$81="Hydro",HLOOKUP(AC$81,'Inflated Bid Prices After Tax'!$B$455:$I$463,8,FALSE),IF(AC$81="Solar",HLOOKUP(AC$81,'Inflated Bid Prices After Tax'!$B$455:$I$463,8,FALSE),IF(AC$81="Biomass",HLOOKUP(AC$81,'Inflated Bid Prices After Tax'!$B$455:$I$463,8,FALSE),IF(AC$81="Biodiesel",HLOOKUP(AC$81,'Inflated Bid Prices After Tax'!$B$455:$I$463,8,FALSE),IF(AC$81="LNG",HLOOKUP(AC$81,'Inflated Bid Prices After Tax'!$B$455:$I$463,8,FALSE),IF(AC$81="Bunker",HLOOKUP(AC$81,'Inflated Bid Prices After Tax'!$B$455:$I$463,8,FALSE),IF(AC$81="LFO Diesel",HLOOKUP(AC$81,'Inflated Bid Prices After Tax'!$B$455:$I$463,8,FALSE),0))))))))</f>
        <v>0</v>
      </c>
      <c r="AF138" s="646">
        <f>IF($F138=0,0,IF(AC$81="Hydro",HLOOKUP(AC$81,'Inflated Bid Prices After Tax'!$B$465:$I$471,6,FALSE),IF(AC$81="Solar",HLOOKUP(AC$81,'Inflated Bid Prices After Tax'!$B$465:$I$471,6,FALSE),IF(AC$81="Biomass",HLOOKUP(AC$81,'Inflated Bid Prices After Tax'!$B$465:$I$471,6,FALSE),IF(AC$81="Biodiesel",HLOOKUP(AC$81,'Inflated Bid Prices After Tax'!$B$465:$I$471,6,FALSE),IF(AC$81="LNG",HLOOKUP(AC$81,'Inflated Bid Prices After Tax'!$B$465:$I$471,6,FALSE),IF(AC$81="Bunker",HLOOKUP(AC$81,'Inflated Bid Prices After Tax'!$B$465:$I$471,6,FALSE),IF(AC$81="LFO Diesel",HLOOKUP(AC$81,'Inflated Bid Prices After Tax'!$B$465:$I$471,6,FALSE),0))))))))</f>
        <v>0</v>
      </c>
      <c r="AG138" s="647">
        <f t="shared" si="76"/>
        <v>0</v>
      </c>
      <c r="AH138" s="139"/>
      <c r="AI138" s="593">
        <f>IF(AI$81="Hydro",VLOOKUP($G138,'Inflated Bid Prices After Tax'!$AV$247:$BC$347,2,FALSE),IF(AI$81="Solar",VLOOKUP($G138,'Inflated Bid Prices After Tax'!$AV$247:$BC$347,3,FALSE),IF(AI$81="Biomass",VLOOKUP($G138,'Inflated Bid Prices After Tax'!$AV$247:$BC$347,4,FALSE),IF(AI$81="Biodiesel",VLOOKUP($G138,'Inflated Bid Prices After Tax'!$AV$247:$BC$347,5,FALSE),IF(AI$81="LNG",VLOOKUP($G138,'Inflated Bid Prices After Tax'!$AV$247:$BC$347,6,FALSE),IF(AI$81="Bunker",VLOOKUP($G138,'Inflated Bid Prices After Tax'!$AV$247:$BC$347,7,FALSE),IF(AI$81="LFO Diesel",VLOOKUP($G138,'Inflated Bid Prices After Tax'!$AV$247:$BC$347,8,FALSE),0)))))))</f>
        <v>0</v>
      </c>
      <c r="AJ138" s="594">
        <f>IF(AI$81="Hydro",VLOOKUP($G138,'Inflated Bid Prices After Tax'!$AV$352:$BC$452,2,FALSE),IF(AI$81="Solar",VLOOKUP($G138,'Inflated Bid Prices After Tax'!$AV$352:$BC$452,3,FALSE),IF(AI$81="Biomass",VLOOKUP($G138,'Inflated Bid Prices After Tax'!$AV$352:$BC$452,4,FALSE),IF(AI$81="Biodiesel",VLOOKUP($G138,'Inflated Bid Prices After Tax'!$AV$352:$BC$452,5,FALSE),IF(AI$81="LNG",VLOOKUP($G138,'Inflated Bid Prices After Tax'!$AV$352:$BC$452,6,FALSE),IF(AI$81="Bunker",VLOOKUP($G138,'Inflated Bid Prices After Tax'!$AV$352:$BC$452,7,FALSE),IF(AI$81="LFO Diesel",VLOOKUP($G138,'Inflated Bid Prices After Tax'!$AV$352:$BC$452,8,FALSE),0)))))))</f>
        <v>0</v>
      </c>
      <c r="AK138" s="594">
        <f>IF($G138=0,0,IF(AI$81="Hydro",HLOOKUP(AI$81,'Inflated Bid Prices After Tax'!$B$455:$I$463,8,FALSE),IF(AI$81="Solar",HLOOKUP(AI$81,'Inflated Bid Prices After Tax'!$B$455:$I$463,8,FALSE),IF(AI$81="Biomass",HLOOKUP(AI$81,'Inflated Bid Prices After Tax'!$B$455:$I$463,8,FALSE),IF(AI$81="Biodiesel",HLOOKUP(AI$81,'Inflated Bid Prices After Tax'!$B$455:$I$463,8,FALSE),IF(AI$81="LNG",HLOOKUP(AI$81,'Inflated Bid Prices After Tax'!$B$455:$I$463,8,FALSE),IF(AI$81="Bunker",HLOOKUP(AI$81,'Inflated Bid Prices After Tax'!$B$455:$I$463,8,FALSE),IF(AI$81="LFO Diesel",HLOOKUP(AI$81,'Inflated Bid Prices After Tax'!$B$455:$I$463,8,FALSE),0))))))))</f>
        <v>0</v>
      </c>
      <c r="AL138" s="594">
        <f>IF($G138=0,0,IF(AI$81="Hydro",HLOOKUP(AI$81,'Inflated Bid Prices After Tax'!$B$465:$I$471,6,FALSE),IF(AI$81="Solar",HLOOKUP(AI$81,'Inflated Bid Prices After Tax'!$B$465:$I$471,6,FALSE),IF(AI$81="Biomass",HLOOKUP(AI$81,'Inflated Bid Prices After Tax'!$B$465:$I$471,6,FALSE),IF(AI$81="Biodiesel",HLOOKUP(AI$81,'Inflated Bid Prices After Tax'!$B$465:$I$471,6,FALSE),IF(AI$81="LNG",HLOOKUP(AI$81,'Inflated Bid Prices After Tax'!$B$465:$I$471,6,FALSE),IF(AI$81="Bunker",HLOOKUP(AI$81,'Inflated Bid Prices After Tax'!$B$465:$I$471,6,FALSE),IF(AI$81="LFO Diesel",HLOOKUP(AI$81,'Inflated Bid Prices After Tax'!$B$465:$I$471,6,FALSE),0))))))))</f>
        <v>0</v>
      </c>
      <c r="AM138" s="595">
        <f t="shared" si="77"/>
        <v>0</v>
      </c>
      <c r="AN138" s="139"/>
      <c r="AO138" s="599">
        <f>IF(AO$81="Hydro",VLOOKUP($H138,'Inflated Bid Prices After Tax'!$AV$247:$BC$347,2,FALSE),IF(AO$81="Solar",VLOOKUP($H138,'Inflated Bid Prices After Tax'!$AV$247:$BC$347,3,FALSE),IF(AO$81="Biomass",VLOOKUP($H138,'Inflated Bid Prices After Tax'!$AV$247:$BC$347,4,FALSE),IF(AO$81="Biodiesel",VLOOKUP($H138,'Inflated Bid Prices After Tax'!$AV$247:$BC$347,5,FALSE),IF(AO$81="LNG",VLOOKUP($H138,'Inflated Bid Prices After Tax'!$AV$247:$BC$347,6,FALSE),IF(AO$81="Bunker",VLOOKUP($H138,'Inflated Bid Prices After Tax'!$AV$247:$BC$347,7,FALSE),IF(AO$81="LFO Diesel",VLOOKUP($H138,'Inflated Bid Prices After Tax'!$AV$247:$BC$347,8,FALSE),0)))))))</f>
        <v>0</v>
      </c>
      <c r="AP138" s="310">
        <f>IF(AO$81="Hydro",VLOOKUP($H138,'Inflated Bid Prices After Tax'!$AV$352:$BC$452,2,FALSE),IF(AO$81="Solar",VLOOKUP($H138,'Inflated Bid Prices After Tax'!$AV$352:$BC$452,3,FALSE),IF(AO$81="Biomass",VLOOKUP($H138,'Inflated Bid Prices After Tax'!$AV$352:$BC$452,4,FALSE),IF(AO$81="Biodiesel",VLOOKUP($H138,'Inflated Bid Prices After Tax'!$AV$352:$BC$452,5,FALSE),IF(AO$81="LNG",VLOOKUP($H138,'Inflated Bid Prices After Tax'!$AV$352:$BC$452,6,FALSE),IF(AO$81="Bunker",VLOOKUP($H138,'Inflated Bid Prices After Tax'!$AV$352:$BC$452,7,FALSE),IF(AO$81="LFO Diesel",VLOOKUP($H138,'Inflated Bid Prices After Tax'!$AV$352:$BC$452,8,FALSE),0)))))))</f>
        <v>0</v>
      </c>
      <c r="AQ138" s="310">
        <f>IF($H138=0,0,IF(AO$81="Hydro",HLOOKUP(AO$81,'Inflated Bid Prices After Tax'!$B$455:$I$463,8,FALSE),IF(AO$81="Solar",HLOOKUP(AO$81,'Inflated Bid Prices After Tax'!$B$455:$I$463,8,FALSE),IF(AO$81="Biomass",HLOOKUP(AO$81,'Inflated Bid Prices After Tax'!$B$455:$I$463,8,FALSE),IF(AO$81="Biodiesel",HLOOKUP(AO$81,'Inflated Bid Prices After Tax'!$B$455:$I$463,8,FALSE),IF(AO$81="LNG",HLOOKUP(AO$81,'Inflated Bid Prices After Tax'!$B$455:$I$463,8,FALSE),IF(AO$81="Bunker",HLOOKUP(AO$81,'Inflated Bid Prices After Tax'!$B$455:$I$463,8,FALSE),IF(AO$81="LFO Diesel",HLOOKUP(AO$81,'Inflated Bid Prices After Tax'!$B$455:$I$463,8,FALSE),0))))))))</f>
        <v>0</v>
      </c>
      <c r="AR138" s="310">
        <f>IF($H138=0,0,IF(AO$81="Hydro",HLOOKUP(AO$81,'Inflated Bid Prices After Tax'!$B$465:$I$471,6,FALSE),IF(AO$81="Solar",HLOOKUP(AO$81,'Inflated Bid Prices After Tax'!$B$465:$I$471,6,FALSE),IF(AO$81="Biomass",HLOOKUP(AO$81,'Inflated Bid Prices After Tax'!$B$465:$I$471,6,FALSE),IF(AO$81="Biodiesel",HLOOKUP(AO$81,'Inflated Bid Prices After Tax'!$B$465:$I$471,6,FALSE),IF(AO$81="LNG",HLOOKUP(AO$81,'Inflated Bid Prices After Tax'!$B$465:$I$471,6,FALSE),IF(AO$81="Bunker",HLOOKUP(AO$81,'Inflated Bid Prices After Tax'!$B$465:$I$471,6,FALSE),IF(AO$81="LFO Diesel",HLOOKUP(AO$81,'Inflated Bid Prices After Tax'!$B$465:$I$471,6,FALSE),0))))))))</f>
        <v>0</v>
      </c>
      <c r="AS138" s="300">
        <f t="shared" si="78"/>
        <v>0</v>
      </c>
      <c r="AT138" s="139"/>
      <c r="AU138" s="609">
        <f>IF(AU$81="Hydro",VLOOKUP($I138,'Inflated Bid Prices After Tax'!$AV$247:$BC$347,2,FALSE),IF(AU$81="Solar",VLOOKUP($I138,'Inflated Bid Prices After Tax'!$AV$247:$BC$347,3,FALSE),IF(AU$81="Biomass",VLOOKUP($I138,'Inflated Bid Prices After Tax'!$AV$247:$BC$347,4,FALSE),IF(AU$81="Biodiesel",VLOOKUP($I138,'Inflated Bid Prices After Tax'!$AV$247:$BC$347,5,FALSE),IF(AU$81="LNG",VLOOKUP($I138,'Inflated Bid Prices After Tax'!$AV$247:$BC$347,6,FALSE),IF(AU$81="Bunker",VLOOKUP($I138,'Inflated Bid Prices After Tax'!$AV$247:$BC$347,7,FALSE),IF(AU$81="LFO Diesel",VLOOKUP($I138,'Inflated Bid Prices After Tax'!$AV$247:$BC$347,8,FALSE),0)))))))</f>
        <v>0</v>
      </c>
      <c r="AV138" s="610">
        <f>IF(AU$81="Hydro",VLOOKUP($I138,'Inflated Bid Prices After Tax'!$AV$352:$BC$452,2,FALSE),IF(AU$81="Solar",VLOOKUP($I138,'Inflated Bid Prices After Tax'!$AV$352:$BC$452,3,FALSE),IF(AU$81="Biomass",VLOOKUP($I138,'Inflated Bid Prices After Tax'!$AV$352:$BC$452,4,FALSE),IF(AU$81="Biodiesel",VLOOKUP($I138,'Inflated Bid Prices After Tax'!$AV$352:$BC$452,5,FALSE),IF(AU$81="LNG",VLOOKUP($I138,'Inflated Bid Prices After Tax'!$AV$352:$BC$452,6,FALSE),IF(AU$81="Bunker",VLOOKUP($I138,'Inflated Bid Prices After Tax'!$AV$352:$BC$452,7,FALSE),IF(AU$81="LFO Diesel",VLOOKUP($I138,'Inflated Bid Prices After Tax'!$AV$352:$BC$452,8,FALSE),0)))))))</f>
        <v>0</v>
      </c>
      <c r="AW138" s="610">
        <f>IF($I138=0,0,IF(AU$81="Hydro",HLOOKUP(AU$81,'Inflated Bid Prices After Tax'!$B$455:$I$463,8,FALSE),IF(AU$81="Solar",HLOOKUP(AU$81,'Inflated Bid Prices After Tax'!$B$455:$I$463,8,FALSE),IF(AU$81="Biomass",HLOOKUP(AU$81,'Inflated Bid Prices After Tax'!$B$455:$I$463,8,FALSE),IF(AU$81="Biodiesel",HLOOKUP(AU$81,'Inflated Bid Prices After Tax'!$B$455:$I$463,8,FALSE),IF(AU$81="LNG",HLOOKUP(AU$81,'Inflated Bid Prices After Tax'!$B$455:$I$463,8,FALSE),IF(AU$81="Bunker",HLOOKUP(AU$81,'Inflated Bid Prices After Tax'!$B$455:$I$463,8,FALSE),IF(AU$81="LFO Diesel",HLOOKUP(AU$81,'Inflated Bid Prices After Tax'!$B$455:$I$463,8,FALSE),0))))))))</f>
        <v>0</v>
      </c>
      <c r="AX138" s="610">
        <f>IF($I138=0,0,IF(AU$81="Hydro",HLOOKUP(AU$81,'Inflated Bid Prices After Tax'!$B$465:$I$471,6,FALSE),IF(AU$81="Solar",HLOOKUP(AU$81,'Inflated Bid Prices After Tax'!$B$465:$I$471,6,FALSE),IF(AU$81="Biomass",HLOOKUP(AU$81,'Inflated Bid Prices After Tax'!$B$465:$I$471,6,FALSE),IF(AU$81="Biodiesel",HLOOKUP(AU$81,'Inflated Bid Prices After Tax'!$B$465:$I$471,6,FALSE),IF(AU$81="LNG",HLOOKUP(AU$81,'Inflated Bid Prices After Tax'!$B$465:$I$471,6,FALSE),IF(AU$81="Bunker",HLOOKUP(AU$81,'Inflated Bid Prices After Tax'!$B$465:$I$471,6,FALSE),IF(AU$81="LFO Diesel",HLOOKUP(AU$81,'Inflated Bid Prices After Tax'!$B$465:$I$471,6,FALSE),0))))))))</f>
        <v>0</v>
      </c>
      <c r="AY138" s="611">
        <f t="shared" si="79"/>
        <v>0</v>
      </c>
      <c r="AZ138" s="139"/>
      <c r="BA138" s="106"/>
      <c r="BB138" s="648" t="s">
        <v>49</v>
      </c>
      <c r="BC138" s="659">
        <f>IF(C138=0,O138,O138*'Available Energy and Dispatch'!N166*1000)</f>
        <v>0</v>
      </c>
      <c r="BD138" s="659">
        <f>IF(D138=0,U138,U138*'Available Energy and Dispatch'!O166*1000)</f>
        <v>0</v>
      </c>
      <c r="BE138" s="659">
        <f>IF(E138=0,AA138,AA138*'Available Energy and Dispatch'!P166*1000)</f>
        <v>0</v>
      </c>
      <c r="BF138" s="659">
        <f>IF(F138=0,AG138,AG138*'Available Energy and Dispatch'!Q166*1000)</f>
        <v>0</v>
      </c>
      <c r="BG138" s="659">
        <f>IF(G138=0,AM138,AM138*'Available Energy and Dispatch'!R166*1000)</f>
        <v>0</v>
      </c>
      <c r="BH138" s="659">
        <f>IF(H138=0,AS138,AS138*'Available Energy and Dispatch'!S166*1000)</f>
        <v>0</v>
      </c>
      <c r="BI138" s="659">
        <f>IF(I138=0,AY138,AY138*'Available Energy and Dispatch'!T166*1000)</f>
        <v>0</v>
      </c>
      <c r="BJ138" s="665">
        <f t="shared" si="80"/>
        <v>0</v>
      </c>
      <c r="BK138" s="655"/>
    </row>
    <row r="139" spans="2:63" ht="13.8" thickBot="1" x14ac:dyDescent="0.3">
      <c r="B139" s="109"/>
      <c r="C139" s="106"/>
      <c r="D139" s="106"/>
      <c r="E139" s="106"/>
      <c r="F139" s="106"/>
      <c r="G139" s="106"/>
      <c r="H139" s="106"/>
      <c r="I139" s="106"/>
      <c r="J139" s="106"/>
      <c r="K139" s="113"/>
      <c r="L139" s="113"/>
      <c r="M139" s="113"/>
      <c r="N139" s="113"/>
      <c r="O139" s="113"/>
      <c r="P139" s="139"/>
      <c r="Q139" s="113"/>
      <c r="R139" s="113"/>
      <c r="S139" s="113"/>
      <c r="T139" s="113"/>
      <c r="U139" s="113"/>
      <c r="V139" s="139"/>
      <c r="W139" s="113"/>
      <c r="X139" s="113"/>
      <c r="Y139" s="113"/>
      <c r="Z139" s="113"/>
      <c r="AA139" s="113"/>
      <c r="AB139" s="139"/>
      <c r="AC139" s="113"/>
      <c r="AD139" s="113"/>
      <c r="AE139" s="113"/>
      <c r="AF139" s="113"/>
      <c r="AG139" s="113"/>
      <c r="AH139" s="139"/>
      <c r="AI139" s="113"/>
      <c r="AJ139" s="113"/>
      <c r="AK139" s="113"/>
      <c r="AL139" s="113"/>
      <c r="AM139" s="113"/>
      <c r="AN139" s="139"/>
      <c r="AO139" s="113"/>
      <c r="AP139" s="113"/>
      <c r="AQ139" s="113"/>
      <c r="AR139" s="113"/>
      <c r="AS139" s="113"/>
      <c r="AT139" s="139"/>
      <c r="AU139" s="113"/>
      <c r="AV139" s="113"/>
      <c r="AW139" s="113"/>
      <c r="AX139" s="113"/>
      <c r="AY139" s="113"/>
      <c r="AZ139" s="139"/>
      <c r="BA139" s="106"/>
      <c r="BB139" s="648" t="s">
        <v>182</v>
      </c>
      <c r="BC139" s="656">
        <f>SUM(BC127:BC138)</f>
        <v>0</v>
      </c>
      <c r="BD139" s="656">
        <f t="shared" ref="BD139:BJ139" si="81">SUM(BD127:BD138)</f>
        <v>0</v>
      </c>
      <c r="BE139" s="656">
        <f t="shared" si="81"/>
        <v>0</v>
      </c>
      <c r="BF139" s="656">
        <f t="shared" si="81"/>
        <v>0</v>
      </c>
      <c r="BG139" s="656">
        <f t="shared" si="81"/>
        <v>0</v>
      </c>
      <c r="BH139" s="656">
        <f t="shared" si="81"/>
        <v>0</v>
      </c>
      <c r="BI139" s="656">
        <f t="shared" si="81"/>
        <v>0</v>
      </c>
      <c r="BJ139" s="656">
        <f t="shared" si="81"/>
        <v>0</v>
      </c>
      <c r="BK139" s="667">
        <f>BJ139/(BG80*1000)</f>
        <v>0</v>
      </c>
    </row>
    <row r="140" spans="2:63" x14ac:dyDescent="0.25">
      <c r="B140" s="527">
        <v>2026</v>
      </c>
      <c r="C140" s="528"/>
      <c r="D140" s="528"/>
      <c r="E140" s="528"/>
      <c r="F140" s="528"/>
      <c r="G140" s="528"/>
      <c r="H140" s="528"/>
      <c r="I140" s="529"/>
      <c r="J140" s="106"/>
      <c r="K140" s="629"/>
      <c r="L140" s="630"/>
      <c r="M140" s="630"/>
      <c r="N140" s="630"/>
      <c r="O140" s="631"/>
      <c r="P140" s="139"/>
      <c r="Q140" s="620"/>
      <c r="R140" s="621"/>
      <c r="S140" s="621"/>
      <c r="T140" s="621"/>
      <c r="U140" s="622"/>
      <c r="V140" s="139"/>
      <c r="W140" s="636"/>
      <c r="X140" s="637"/>
      <c r="Y140" s="637"/>
      <c r="Z140" s="637"/>
      <c r="AA140" s="638"/>
      <c r="AB140" s="139"/>
      <c r="AC140" s="639"/>
      <c r="AD140" s="640"/>
      <c r="AE140" s="640"/>
      <c r="AF140" s="640"/>
      <c r="AG140" s="641"/>
      <c r="AH140" s="139"/>
      <c r="AI140" s="626"/>
      <c r="AJ140" s="627"/>
      <c r="AK140" s="627"/>
      <c r="AL140" s="627"/>
      <c r="AM140" s="628"/>
      <c r="AN140" s="139"/>
      <c r="AO140" s="623"/>
      <c r="AP140" s="624"/>
      <c r="AQ140" s="624"/>
      <c r="AR140" s="624"/>
      <c r="AS140" s="625"/>
      <c r="AT140" s="139"/>
      <c r="AU140" s="620"/>
      <c r="AV140" s="621"/>
      <c r="AW140" s="621"/>
      <c r="AX140" s="621"/>
      <c r="AY140" s="622"/>
      <c r="AZ140" s="139"/>
      <c r="BA140" s="106"/>
      <c r="BB140" s="648">
        <v>2026</v>
      </c>
      <c r="BC140" s="654"/>
      <c r="BD140" s="654"/>
      <c r="BE140" s="654"/>
      <c r="BF140" s="654"/>
      <c r="BG140" s="654"/>
      <c r="BH140" s="654"/>
      <c r="BI140" s="654"/>
      <c r="BJ140" s="661"/>
      <c r="BK140" s="655"/>
    </row>
    <row r="141" spans="2:63" x14ac:dyDescent="0.25">
      <c r="B141" s="530" t="s">
        <v>38</v>
      </c>
      <c r="C141" s="523">
        <f>ROUND(IFERROR(('Available Energy and Dispatch'!N171/((IF(C$82="Solar",(SUMIFS('Dependable Capacity'!$F$64:$F$69,'Dependable Capacity'!$C$64:$C$69,$B$140)*'Available Energy and Dispatch'!$C171),HLOOKUP(C$82,'Dependable Capacity'!$I$58:$P$64,7,FALSE)*'Available Energy and Dispatch'!$C171))))/C$83,0),2)</f>
        <v>0</v>
      </c>
      <c r="D141" s="523">
        <f>ROUND(IFERROR(('Available Energy and Dispatch'!O171/((IF(D$82="Solar",(SUMIFS('Dependable Capacity'!$F$64:$F$69,'Dependable Capacity'!$C$64:$C$69,$B$140)*'Available Energy and Dispatch'!$C171),HLOOKUP(D$82,'Dependable Capacity'!$I$58:$P$64,7,FALSE)*'Available Energy and Dispatch'!$C171))))/D$83,0),2)</f>
        <v>0</v>
      </c>
      <c r="E141" s="523">
        <f>ROUND(IFERROR(('Available Energy and Dispatch'!P171/((IF(E$82="Solar",(SUMIFS('Dependable Capacity'!$F$64:$F$69,'Dependable Capacity'!$C$64:$C$69,$B$140)*'Available Energy and Dispatch'!$C171),HLOOKUP(E$82,'Dependable Capacity'!$I$58:$P$64,7,FALSE)*'Available Energy and Dispatch'!$C171))))/E$83,0),2)</f>
        <v>0</v>
      </c>
      <c r="F141" s="523">
        <f>ROUND(IFERROR(('Available Energy and Dispatch'!Q171/((IF(F$82="Solar",(SUMIFS('Dependable Capacity'!$F$64:$F$69,'Dependable Capacity'!$C$64:$C$69,$B$140)*'Available Energy and Dispatch'!$C171),HLOOKUP(F$82,'Dependable Capacity'!$I$58:$P$64,7,FALSE)*'Available Energy and Dispatch'!$C171))))/F$83,0),2)</f>
        <v>0</v>
      </c>
      <c r="G141" s="523">
        <f>ROUND(IFERROR(('Available Energy and Dispatch'!R171/((IF(G$82="Solar",(SUMIFS('Dependable Capacity'!$F$64:$F$69,'Dependable Capacity'!$C$64:$C$69,$B$140)*'Available Energy and Dispatch'!$C171),HLOOKUP(G$82,'Dependable Capacity'!$I$58:$P$64,7,FALSE)*'Available Energy and Dispatch'!$C171))))/G$83,0),2)</f>
        <v>0</v>
      </c>
      <c r="H141" s="523">
        <f>ROUND(IFERROR(('Available Energy and Dispatch'!S171/((IF(H$82="Solar",(SUMIFS('Dependable Capacity'!$F$64:$F$69,'Dependable Capacity'!$C$64:$C$69,$B$140)*'Available Energy and Dispatch'!$C171),HLOOKUP(H$82,'Dependable Capacity'!$I$58:$P$64,7,FALSE)*'Available Energy and Dispatch'!$C171))))/H$83,0),2)</f>
        <v>0</v>
      </c>
      <c r="I141" s="524">
        <f>ROUND(IFERROR(('Available Energy and Dispatch'!T171/((IF(I$82="Solar",(SUMIFS('Dependable Capacity'!$F$64:$F$69,'Dependable Capacity'!$C$64:$C$69,$B$140)*'Available Energy and Dispatch'!$C171),HLOOKUP(I$82,'Dependable Capacity'!$I$58:$P$64,7,FALSE)*'Available Energy and Dispatch'!$C171))))/I$83,0),2)</f>
        <v>0</v>
      </c>
      <c r="J141" s="106"/>
      <c r="K141" s="542">
        <f>IF(K$81="Hydro",VLOOKUP($C141,'Inflated Bid Prices After Tax'!$BF$247:$BM$347,2,FALSE),IF(K$81="Solar",VLOOKUP($C141,'Inflated Bid Prices After Tax'!$BF$247:$BM$347,3,FALSE),IF(K$81="Biomass",VLOOKUP($C141,'Inflated Bid Prices After Tax'!$BF$247:$BM$347,4,FALSE),IF(K$81="Biodiesel",VLOOKUP($C141,'Inflated Bid Prices After Tax'!$BF$247:$BM$347,5,FALSE),IF(K$81="LNG",VLOOKUP($C141,'Inflated Bid Prices After Tax'!$BF$247:$BM$347,6,FALSE),IF(K$81="Bunker",VLOOKUP($C141,'Inflated Bid Prices After Tax'!$BF$247:$BM$347,7,FALSE),IF(K$81="LFO Diesel",VLOOKUP($C141,'Inflated Bid Prices After Tax'!$BF$247:$BM$347,8,FALSE),0)))))))</f>
        <v>0</v>
      </c>
      <c r="L141" s="543">
        <f>IF(K$81="Hydro",VLOOKUP($C141,'Inflated Bid Prices After Tax'!$BF$352:$BM$452,2,FALSE),IF(K$81="Solar",VLOOKUP($C141,'Inflated Bid Prices After Tax'!$BF$352:$BM$452,3,FALSE),IF(K$81="Biomass",VLOOKUP($C141,'Inflated Bid Prices After Tax'!$BF$352:$BM$452,4,FALSE),IF(K$81="Biodiesel",VLOOKUP($C141,'Inflated Bid Prices After Tax'!$BF$352:$BM$452,5,FALSE),IF(K$81="LNG",VLOOKUP($C141,'Inflated Bid Prices After Tax'!$BF$352:$BM$452,6,FALSE),IF(K$81="Bunker",VLOOKUP($C141,'Inflated Bid Prices After Tax'!$BF$352:$BM$452,7,FALSE),IF(K$81="LFO Diesel",VLOOKUP($C141,'Inflated Bid Prices After Tax'!$BF$352:$BM$452,8,FALSE),0)))))))</f>
        <v>0</v>
      </c>
      <c r="M141" s="543">
        <f>IF($C141=0,0,IF(K$81="Hydro",HLOOKUP(K$81,'Inflated Bid Prices After Tax'!$B$455:$I$463,9,FALSE),IF(K$81="Solar",HLOOKUP(K$81,'Inflated Bid Prices After Tax'!$B$455:$I$463,9,FALSE),IF(K$81="Biomass",HLOOKUP(K$81,'Inflated Bid Prices After Tax'!$B$455:$I$463,9,FALSE),IF(K$81="Biodiesel",HLOOKUP(K$81,'Inflated Bid Prices After Tax'!$B$455:$I$463,9,FALSE),IF(K$81="LNG",HLOOKUP(K$81,'Inflated Bid Prices After Tax'!$B$455:$I$463,9,FALSE),IF(K$81="Bunker",HLOOKUP(K$81,'Inflated Bid Prices After Tax'!$B$455:$I$463,9,FALSE),IF(K$81="LFO Diesel",HLOOKUP(K$81,'Inflated Bid Prices After Tax'!$B$455:$I$463,9,FALSE),0))))))))</f>
        <v>0</v>
      </c>
      <c r="N141" s="543">
        <f>IF($C141=0,0,IF(K$81="Hydro",HLOOKUP(K$81,'Inflated Bid Prices After Tax'!$B$465:$I$471,7,FALSE),IF(K$81="Solar",HLOOKUP(K$81,'Inflated Bid Prices After Tax'!$B$465:$I$471,7,FALSE),IF(K$81="Biomass",HLOOKUP(K$81,'Inflated Bid Prices After Tax'!$B$465:$I$471,7,FALSE),IF(K$81="Biodiesel",HLOOKUP(K$81,'Inflated Bid Prices After Tax'!$B$465:$I$471,7,FALSE),IF(K$81="LNG",HLOOKUP(K$81,'Inflated Bid Prices After Tax'!$B$465:$I$471,7,FALSE),IF(K$81="Bunker",HLOOKUP(K$81,'Inflated Bid Prices After Tax'!$B$465:$I$471,7,FALSE),IF(K$81="LFO Diesel",HLOOKUP(K$81,'Inflated Bid Prices After Tax'!$B$465:$I$471,7,FALSE),0))))))))</f>
        <v>0</v>
      </c>
      <c r="O141" s="544">
        <f t="shared" ref="O141:O152" si="82">SUM(K141:N141)</f>
        <v>0</v>
      </c>
      <c r="P141" s="139"/>
      <c r="Q141" s="606">
        <f>IF(Q$81="Hydro",VLOOKUP($D141,'Inflated Bid Prices After Tax'!$BF$247:$BM$347,2,FALSE),IF(Q$81="Solar",VLOOKUP($D141,'Inflated Bid Prices After Tax'!$BF$247:$BM$347,3,FALSE),IF(Q$81="Biomass",VLOOKUP($D141,'Inflated Bid Prices After Tax'!$BF$247:$BM$347,4,FALSE),IF(Q$81="Biodiesel",VLOOKUP($D141,'Inflated Bid Prices After Tax'!$BF$247:$BM$347,5,FALSE),IF(Q$81="LNG",VLOOKUP($D141,'Inflated Bid Prices After Tax'!$BF$247:$BM$347,6,FALSE),IF(Q$81="Bunker",VLOOKUP($D141,'Inflated Bid Prices After Tax'!$BF$247:$BM$347,7,FALSE),IF(Q$81="LFO Diesel",VLOOKUP($D141,'Inflated Bid Prices After Tax'!$BF$247:$BM$347,8,FALSE),0)))))))</f>
        <v>0</v>
      </c>
      <c r="R141" s="607">
        <f>IF(Q$81="Hydro",VLOOKUP($D141,'Inflated Bid Prices After Tax'!$BF$352:$BM$452,2,FALSE),IF(Q$81="Solar",VLOOKUP($D141,'Inflated Bid Prices After Tax'!$BF$352:$BM$452,3,FALSE),IF(Q$81="Biomass",VLOOKUP($D141,'Inflated Bid Prices After Tax'!$BF$352:$BM$452,4,FALSE),IF(Q$81="Biodiesel",VLOOKUP($D141,'Inflated Bid Prices After Tax'!$BF$352:$BM$452,5,FALSE),IF(Q$81="LNG",VLOOKUP($D141,'Inflated Bid Prices After Tax'!$BF$352:$BM$452,6,FALSE),IF(Q$81="Bunker",VLOOKUP($D141,'Inflated Bid Prices After Tax'!$BF$352:$BM$452,7,FALSE),IF(Q$81="LFO Diesel",VLOOKUP($D141,'Inflated Bid Prices After Tax'!$BF$352:$BM$452,8,FALSE),0)))))))</f>
        <v>0</v>
      </c>
      <c r="S141" s="607">
        <f>IF($D141=0,0,IF(Q$81="Hydro",HLOOKUP(Q$81,'Inflated Bid Prices After Tax'!$B$455:$I$463,9,FALSE),IF(Q$81="Solar",HLOOKUP(Q$81,'Inflated Bid Prices After Tax'!$B$455:$I$463,9,FALSE),IF(Q$81="Biomass",HLOOKUP(Q$81,'Inflated Bid Prices After Tax'!$B$455:$I$463,9,FALSE),IF(Q$81="Biodiesel",HLOOKUP(Q$81,'Inflated Bid Prices After Tax'!$B$455:$I$463,9,FALSE),IF(Q$81="LNG",HLOOKUP(Q$81,'Inflated Bid Prices After Tax'!$B$455:$I$463,9,FALSE),IF(Q$81="Bunker",HLOOKUP(Q$81,'Inflated Bid Prices After Tax'!$B$455:$I$463,9,FALSE),IF(Q$81="LFO Diesel",HLOOKUP(Q$81,'Inflated Bid Prices After Tax'!$B$455:$I$463,9,FALSE),0))))))))</f>
        <v>0</v>
      </c>
      <c r="T141" s="607">
        <f>IF($D141=0,0,IF(Q$81="Hydro",HLOOKUP(Q$81,'Inflated Bid Prices After Tax'!$B$465:$I$471,7,FALSE),IF(Q$81="Solar",HLOOKUP(Q$81,'Inflated Bid Prices After Tax'!$B$465:$I$471,7,FALSE),IF(Q$81="Biomass",HLOOKUP(Q$81,'Inflated Bid Prices After Tax'!$B$465:$I$471,7,FALSE),IF(Q$81="Biodiesel",HLOOKUP(Q$81,'Inflated Bid Prices After Tax'!$B$465:$I$471,7,FALSE),IF(Q$81="LNG",HLOOKUP(Q$81,'Inflated Bid Prices After Tax'!$B$465:$I$471,7,FALSE),IF(Q$81="Bunker",HLOOKUP(Q$81,'Inflated Bid Prices After Tax'!$B$465:$I$471,7,FALSE),IF(Q$81="LFO Diesel",HLOOKUP(Q$81,'Inflated Bid Prices After Tax'!$B$465:$I$471,7,FALSE),0))))))))</f>
        <v>0</v>
      </c>
      <c r="U141" s="608">
        <f t="shared" ref="U141:U152" si="83">SUM(Q141:T141)</f>
        <v>0</v>
      </c>
      <c r="V141" s="139"/>
      <c r="W141" s="566">
        <f>IF(W$81="Hydro",VLOOKUP($E141,'Inflated Bid Prices After Tax'!$BF$247:$BM$347,2,FALSE),IF(W$81="Solar",VLOOKUP($E141,'Inflated Bid Prices After Tax'!$BF$247:$BM$347,3,FALSE),IF(W$81="Biomass",VLOOKUP($E141,'Inflated Bid Prices After Tax'!$BF$247:$BM$347,4,FALSE),IF(W$81="Biodiesel",VLOOKUP($E141,'Inflated Bid Prices After Tax'!$BF$247:$BM$347,5,FALSE),IF(W$81="LNG",VLOOKUP($E141,'Inflated Bid Prices After Tax'!$BF$247:$BM$347,6,FALSE),IF(W$81="Bunker",VLOOKUP($E141,'Inflated Bid Prices After Tax'!$BF$247:$BM$347,7,FALSE),IF(W$81="LFO Diesel",VLOOKUP($E141,'Inflated Bid Prices After Tax'!$BF$247:$BM$347,8,FALSE),0)))))))</f>
        <v>0</v>
      </c>
      <c r="X141" s="567">
        <f>IF(W$81="Hydro",VLOOKUP($E141,'Inflated Bid Prices After Tax'!$BF$352:$BM$452,2,FALSE),IF(W$81="Solar",VLOOKUP($E141,'Inflated Bid Prices After Tax'!$BF$352:$BM$452,3,FALSE),IF(W$81="Biomass",VLOOKUP($E141,'Inflated Bid Prices After Tax'!$BF$352:$BM$452,4,FALSE),IF(W$81="Biodiesel",VLOOKUP($E141,'Inflated Bid Prices After Tax'!$BF$352:$BM$452,5,FALSE),IF(W$81="LNG",VLOOKUP($E141,'Inflated Bid Prices After Tax'!$BF$352:$BM$452,6,FALSE),IF(W$81="Bunker",VLOOKUP($E141,'Inflated Bid Prices After Tax'!$BF$352:$BM$452,7,FALSE),IF(W$81="LFO Diesel",VLOOKUP($E141,'Inflated Bid Prices After Tax'!$BF$352:$BM$452,8,FALSE),0)))))))</f>
        <v>0</v>
      </c>
      <c r="Y141" s="567">
        <f>IF($E141=0,0,IF(W$81="Hydro",HLOOKUP(W$81,'Inflated Bid Prices After Tax'!$B$455:$I$463,9,FALSE),IF(W$81="Solar",HLOOKUP(W$81,'Inflated Bid Prices After Tax'!$B$455:$I$463,9,FALSE),IF(W$81="Biomass",HLOOKUP(W$81,'Inflated Bid Prices After Tax'!$B$455:$I$463,9,FALSE),IF(W$81="Biodiesel",HLOOKUP(W$81,'Inflated Bid Prices After Tax'!$B$455:$I$463,9,FALSE),IF(W$81="LNG",HLOOKUP(W$81,'Inflated Bid Prices After Tax'!$B$455:$I$463,9,FALSE),IF(W$81="Bunker",HLOOKUP(W$81,'Inflated Bid Prices After Tax'!$B$455:$I$463,9,FALSE),IF(W$81="LFO Diesel",HLOOKUP(W$81,'Inflated Bid Prices After Tax'!$B$455:$I$463,9,FALSE),0))))))))</f>
        <v>0</v>
      </c>
      <c r="Z141" s="567">
        <f>IF($E141=0,0,IF(W$81="Hydro",HLOOKUP(W$81,'Inflated Bid Prices After Tax'!$B$465:$I$471,7,FALSE),IF(W$81="Solar",HLOOKUP(W$81,'Inflated Bid Prices After Tax'!$B$465:$I$471,7,FALSE),IF(W$81="Biomass",HLOOKUP(W$81,'Inflated Bid Prices After Tax'!$B$465:$I$471,7,FALSE),IF(W$81="Biodiesel",HLOOKUP(W$81,'Inflated Bid Prices After Tax'!$B$465:$I$471,7,FALSE),IF(W$81="LNG",HLOOKUP(W$81,'Inflated Bid Prices After Tax'!$B$465:$I$471,7,FALSE),IF(W$81="Bunker",HLOOKUP(W$81,'Inflated Bid Prices After Tax'!$B$465:$I$471,7,FALSE),IF(W$81="LFO Diesel",HLOOKUP(W$81,'Inflated Bid Prices After Tax'!$B$465:$I$471,7,FALSE),0))))))))</f>
        <v>0</v>
      </c>
      <c r="AA141" s="568">
        <f t="shared" ref="AA141:AA152" si="84">SUM(W141:Z141)</f>
        <v>0</v>
      </c>
      <c r="AB141" s="139"/>
      <c r="AC141" s="642">
        <f>IF(AC$81="Hydro",VLOOKUP($F141,'Inflated Bid Prices After Tax'!$BF$247:$BM$347,2,FALSE),IF(AC$81="Solar",VLOOKUP($F141,'Inflated Bid Prices After Tax'!$BF$247:$BM$347,3,FALSE),IF(AC$81="Biomass",VLOOKUP($F141,'Inflated Bid Prices After Tax'!$BF$247:$BM$347,4,FALSE),IF(AC$81="Biodiesel",VLOOKUP($F141,'Inflated Bid Prices After Tax'!$BF$247:$BM$347,5,FALSE),IF(AC$81="LNG",VLOOKUP($F141,'Inflated Bid Prices After Tax'!$BF$247:$BM$347,6,FALSE),IF(AC$81="Bunker",VLOOKUP($F141,'Inflated Bid Prices After Tax'!$BF$247:$BM$347,7,FALSE),IF(AC$81="LFO Diesel",VLOOKUP($F141,'Inflated Bid Prices After Tax'!$BF$247:$BM$347,8,FALSE),0)))))))</f>
        <v>0</v>
      </c>
      <c r="AD141" s="643">
        <f>IF(AC$81="Hydro",VLOOKUP($F141,'Inflated Bid Prices After Tax'!$BF$352:$BM$452,2,FALSE),IF(AC$81="Solar",VLOOKUP($F141,'Inflated Bid Prices After Tax'!$BF$352:$BM$452,3,FALSE),IF(AC$81="Biomass",VLOOKUP($F141,'Inflated Bid Prices After Tax'!$BF$352:$BM$452,4,FALSE),IF(AC$81="Biodiesel",VLOOKUP($F141,'Inflated Bid Prices After Tax'!$BF$352:$BM$452,5,FALSE),IF(AC$81="LNG",VLOOKUP($F141,'Inflated Bid Prices After Tax'!$BF$352:$BM$452,6,FALSE),IF(AC$81="Bunker",VLOOKUP($F141,'Inflated Bid Prices After Tax'!$BF$352:$BM$452,7,FALSE),IF(AC$81="LFO Diesel",VLOOKUP($F141,'Inflated Bid Prices After Tax'!$BF$352:$BM$452,8,FALSE),0)))))))</f>
        <v>0</v>
      </c>
      <c r="AE141" s="643">
        <f>IF($F141=0,0,IF(AC$81="Hydro",HLOOKUP(AC$81,'Inflated Bid Prices After Tax'!$B$455:$I$463,9,FALSE),IF(AC$81="Solar",HLOOKUP(AC$81,'Inflated Bid Prices After Tax'!$B$455:$I$463,9,FALSE),IF(AC$81="Biomass",HLOOKUP(AC$81,'Inflated Bid Prices After Tax'!$B$455:$I$463,9,FALSE),IF(AC$81="Biodiesel",HLOOKUP(AC$81,'Inflated Bid Prices After Tax'!$B$455:$I$463,9,FALSE),IF(AC$81="LNG",HLOOKUP(AC$81,'Inflated Bid Prices After Tax'!$B$455:$I$463,9,FALSE),IF(AC$81="Bunker",HLOOKUP(AC$81,'Inflated Bid Prices After Tax'!$B$455:$I$463,9,FALSE),IF(AC$81="LFO Diesel",HLOOKUP(AC$81,'Inflated Bid Prices After Tax'!$B$455:$I$463,9,FALSE),0))))))))</f>
        <v>0</v>
      </c>
      <c r="AF141" s="643">
        <f>IF($F141=0,0,IF(AC$81="Hydro",HLOOKUP(AC$81,'Inflated Bid Prices After Tax'!$B$465:$I$471,7,FALSE),IF(AC$81="Solar",HLOOKUP(AC$81,'Inflated Bid Prices After Tax'!$B$465:$I$471,7,FALSE),IF(AC$81="Biomass",HLOOKUP(AC$81,'Inflated Bid Prices After Tax'!$B$465:$I$471,7,FALSE),IF(AC$81="Biodiesel",HLOOKUP(AC$81,'Inflated Bid Prices After Tax'!$B$465:$I$471,7,FALSE),IF(AC$81="LNG",HLOOKUP(AC$81,'Inflated Bid Prices After Tax'!$B$465:$I$471,7,FALSE),IF(AC$81="Bunker",HLOOKUP(AC$81,'Inflated Bid Prices After Tax'!$B$465:$I$471,7,FALSE),IF(AC$81="LFO Diesel",HLOOKUP(AC$81,'Inflated Bid Prices After Tax'!$B$465:$I$471,7,FALSE),0))))))))</f>
        <v>0</v>
      </c>
      <c r="AG141" s="644">
        <f t="shared" ref="AG141:AG152" si="85">SUM(AC141:AF141)</f>
        <v>0</v>
      </c>
      <c r="AH141" s="139"/>
      <c r="AI141" s="590">
        <f>IF(AI$81="Hydro",VLOOKUP($G141,'Inflated Bid Prices After Tax'!$BF$247:$BM$347,2,FALSE),IF(AI$81="Solar",VLOOKUP($G141,'Inflated Bid Prices After Tax'!$BF$247:$BM$347,3,FALSE),IF(AI$81="Biomass",VLOOKUP($G141,'Inflated Bid Prices After Tax'!$BF$247:$BM$347,4,FALSE),IF(AI$81="Biodiesel",VLOOKUP($G141,'Inflated Bid Prices After Tax'!$BF$247:$BM$347,5,FALSE),IF(AI$81="LNG",VLOOKUP($G141,'Inflated Bid Prices After Tax'!$BF$247:$BM$347,6,FALSE),IF(AI$81="Bunker",VLOOKUP($G141,'Inflated Bid Prices After Tax'!$BF$247:$BM$347,7,FALSE),IF(AI$81="LFO Diesel",VLOOKUP($G141,'Inflated Bid Prices After Tax'!$BF$247:$BM$347,8,FALSE),0)))))))</f>
        <v>0</v>
      </c>
      <c r="AJ141" s="591">
        <f>IF(AI$81="Hydro",VLOOKUP($G141,'Inflated Bid Prices After Tax'!$BF$352:$BM$452,2,FALSE),IF(AI$81="Solar",VLOOKUP($G141,'Inflated Bid Prices After Tax'!$BF$352:$BM$452,3,FALSE),IF(AI$81="Biomass",VLOOKUP($G141,'Inflated Bid Prices After Tax'!$BF$352:$BM$452,4,FALSE),IF(AI$81="Biodiesel",VLOOKUP($G141,'Inflated Bid Prices After Tax'!$BF$352:$BM$452,5,FALSE),IF(AI$81="LNG",VLOOKUP($G141,'Inflated Bid Prices After Tax'!$BF$352:$BM$452,6,FALSE),IF(AI$81="Bunker",VLOOKUP($G141,'Inflated Bid Prices After Tax'!$BF$352:$BM$452,7,FALSE),IF(AI$81="LFO Diesel",VLOOKUP($G141,'Inflated Bid Prices After Tax'!$BF$352:$BM$452,8,FALSE),0)))))))</f>
        <v>0</v>
      </c>
      <c r="AK141" s="591">
        <f>IF($G141=0,0,IF(AI$81="Hydro",HLOOKUP(AI$81,'Inflated Bid Prices After Tax'!$B$455:$I$463,9,FALSE),IF(AI$81="Solar",HLOOKUP(AI$81,'Inflated Bid Prices After Tax'!$B$455:$I$463,9,FALSE),IF(AI$81="Biomass",HLOOKUP(AI$81,'Inflated Bid Prices After Tax'!$B$455:$I$463,9,FALSE),IF(AI$81="Biodiesel",HLOOKUP(AI$81,'Inflated Bid Prices After Tax'!$B$455:$I$463,9,FALSE),IF(AI$81="LNG",HLOOKUP(AI$81,'Inflated Bid Prices After Tax'!$B$455:$I$463,9,FALSE),IF(AI$81="Bunker",HLOOKUP(AI$81,'Inflated Bid Prices After Tax'!$B$455:$I$463,9,FALSE),IF(AI$81="LFO Diesel",HLOOKUP(AI$81,'Inflated Bid Prices After Tax'!$B$455:$I$463,9,FALSE),0))))))))</f>
        <v>0</v>
      </c>
      <c r="AL141" s="591">
        <f>IF($G141=0,0,IF(AI$81="Hydro",HLOOKUP(AI$81,'Inflated Bid Prices After Tax'!$B$465:$I$471,7,FALSE),IF(AI$81="Solar",HLOOKUP(AI$81,'Inflated Bid Prices After Tax'!$B$465:$I$471,7,FALSE),IF(AI$81="Biomass",HLOOKUP(AI$81,'Inflated Bid Prices After Tax'!$B$465:$I$471,7,FALSE),IF(AI$81="Biodiesel",HLOOKUP(AI$81,'Inflated Bid Prices After Tax'!$B$465:$I$471,7,FALSE),IF(AI$81="LNG",HLOOKUP(AI$81,'Inflated Bid Prices After Tax'!$B$465:$I$471,7,FALSE),IF(AI$81="Bunker",HLOOKUP(AI$81,'Inflated Bid Prices After Tax'!$B$465:$I$471,7,FALSE),IF(AI$81="LFO Diesel",HLOOKUP(AI$81,'Inflated Bid Prices After Tax'!$B$465:$I$471,7,FALSE),0))))))))</f>
        <v>0</v>
      </c>
      <c r="AM141" s="592">
        <f t="shared" ref="AM141:AM152" si="86">SUM(AI141:AL141)</f>
        <v>0</v>
      </c>
      <c r="AN141" s="139"/>
      <c r="AO141" s="598">
        <f>IF(AO$81="Hydro",VLOOKUP($H141,'Inflated Bid Prices After Tax'!$BF$247:$BM$347,2,FALSE),IF(AO$81="Solar",VLOOKUP($H141,'Inflated Bid Prices After Tax'!$BF$247:$BM$347,3,FALSE),IF(AO$81="Biomass",VLOOKUP($H141,'Inflated Bid Prices After Tax'!$BF$247:$BM$347,4,FALSE),IF(AO$81="Biodiesel",VLOOKUP($H141,'Inflated Bid Prices After Tax'!$BF$247:$BM$347,5,FALSE),IF(AO$81="LNG",VLOOKUP($H141,'Inflated Bid Prices After Tax'!$BF$247:$BM$347,6,FALSE),IF(AO$81="Bunker",VLOOKUP($H141,'Inflated Bid Prices After Tax'!$BF$247:$BM$347,7,FALSE),IF(AO$81="LFO Diesel",VLOOKUP($H141,'Inflated Bid Prices After Tax'!$BF$247:$BM$347,8,FALSE),0)))))))</f>
        <v>0</v>
      </c>
      <c r="AP141" s="309">
        <f>IF(AO$81="Hydro",VLOOKUP($H141,'Inflated Bid Prices After Tax'!$BF$352:$BM$452,2,FALSE),IF(AO$81="Solar",VLOOKUP($H141,'Inflated Bid Prices After Tax'!$BF$352:$BM$452,3,FALSE),IF(AO$81="Biomass",VLOOKUP($H141,'Inflated Bid Prices After Tax'!$BF$352:$BM$452,4,FALSE),IF(AO$81="Biodiesel",VLOOKUP($H141,'Inflated Bid Prices After Tax'!$BF$352:$BM$452,5,FALSE),IF(AO$81="LNG",VLOOKUP($H141,'Inflated Bid Prices After Tax'!$BF$352:$BM$452,6,FALSE),IF(AO$81="Bunker",VLOOKUP($H141,'Inflated Bid Prices After Tax'!$BF$352:$BM$452,7,FALSE),IF(AO$81="LFO Diesel",VLOOKUP($H141,'Inflated Bid Prices After Tax'!$BF$352:$BM$452,8,FALSE),0)))))))</f>
        <v>0</v>
      </c>
      <c r="AQ141" s="309">
        <f>IF($H141=0,0,IF(AO$81="Hydro",HLOOKUP(AO$81,'Inflated Bid Prices After Tax'!$B$455:$I$463,9,FALSE),IF(AO$81="Solar",HLOOKUP(AO$81,'Inflated Bid Prices After Tax'!$B$455:$I$463,9,FALSE),IF(AO$81="Biomass",HLOOKUP(AO$81,'Inflated Bid Prices After Tax'!$B$455:$I$463,9,FALSE),IF(AO$81="Biodiesel",HLOOKUP(AO$81,'Inflated Bid Prices After Tax'!$B$455:$I$463,9,FALSE),IF(AO$81="LNG",HLOOKUP(AO$81,'Inflated Bid Prices After Tax'!$B$455:$I$463,9,FALSE),IF(AO$81="Bunker",HLOOKUP(AO$81,'Inflated Bid Prices After Tax'!$B$455:$I$463,9,FALSE),IF(AO$81="LFO Diesel",HLOOKUP(AO$81,'Inflated Bid Prices After Tax'!$B$455:$I$463,9,FALSE),0))))))))</f>
        <v>0</v>
      </c>
      <c r="AR141" s="309">
        <f>IF($H141=0,0,IF(AO$81="Hydro",HLOOKUP(AO$81,'Inflated Bid Prices After Tax'!$B$465:$I$471,7,FALSE),IF(AO$81="Solar",HLOOKUP(AO$81,'Inflated Bid Prices After Tax'!$B$465:$I$471,7,FALSE),IF(AO$81="Biomass",HLOOKUP(AO$81,'Inflated Bid Prices After Tax'!$B$465:$I$471,7,FALSE),IF(AO$81="Biodiesel",HLOOKUP(AO$81,'Inflated Bid Prices After Tax'!$B$465:$I$471,7,FALSE),IF(AO$81="LNG",HLOOKUP(AO$81,'Inflated Bid Prices After Tax'!$B$465:$I$471,7,FALSE),IF(AO$81="Bunker",HLOOKUP(AO$81,'Inflated Bid Prices After Tax'!$B$465:$I$471,7,FALSE),IF(AO$81="LFO Diesel",HLOOKUP(AO$81,'Inflated Bid Prices After Tax'!$B$465:$I$471,7,FALSE),0))))))))</f>
        <v>0</v>
      </c>
      <c r="AS141" s="298">
        <f t="shared" ref="AS141:AS152" si="87">SUM(AO141:AR141)</f>
        <v>0</v>
      </c>
      <c r="AT141" s="139"/>
      <c r="AU141" s="606">
        <f>IF(AU$81="Hydro",VLOOKUP($I141,'Inflated Bid Prices After Tax'!$BF$247:$BM$347,2,FALSE),IF(AU$81="Solar",VLOOKUP($I141,'Inflated Bid Prices After Tax'!$BF$247:$BM$347,3,FALSE),IF(AU$81="Biomass",VLOOKUP($I141,'Inflated Bid Prices After Tax'!$BF$247:$BM$347,4,FALSE),IF(AU$81="Biodiesel",VLOOKUP($I141,'Inflated Bid Prices After Tax'!$BF$247:$BM$347,5,FALSE),IF(AU$81="LNG",VLOOKUP($I141,'Inflated Bid Prices After Tax'!$BF$247:$BM$347,6,FALSE),IF(AU$81="Bunker",VLOOKUP($I141,'Inflated Bid Prices After Tax'!$BF$247:$BM$347,7,FALSE),IF(AU$81="LFO Diesel",VLOOKUP($I141,'Inflated Bid Prices After Tax'!$BF$247:$BM$347,8,FALSE),0)))))))</f>
        <v>0</v>
      </c>
      <c r="AV141" s="607">
        <f>IF(AU$81="Hydro",VLOOKUP($I141,'Inflated Bid Prices After Tax'!$BF$352:$BM$452,2,FALSE),IF(AU$81="Solar",VLOOKUP($I141,'Inflated Bid Prices After Tax'!$BF$352:$BM$452,3,FALSE),IF(AU$81="Biomass",VLOOKUP($I141,'Inflated Bid Prices After Tax'!$BF$352:$BM$452,4,FALSE),IF(AU$81="Biodiesel",VLOOKUP($I141,'Inflated Bid Prices After Tax'!$BF$352:$BM$452,5,FALSE),IF(AU$81="LNG",VLOOKUP($I141,'Inflated Bid Prices After Tax'!$BF$352:$BM$452,6,FALSE),IF(AU$81="Bunker",VLOOKUP($I141,'Inflated Bid Prices After Tax'!$BF$352:$BM$452,7,FALSE),IF(AU$81="LFO Diesel",VLOOKUP($I141,'Inflated Bid Prices After Tax'!$BF$352:$BM$452,8,FALSE),0)))))))</f>
        <v>0</v>
      </c>
      <c r="AW141" s="607">
        <f>IF($I141=0,0,IF(AU$81="Hydro",HLOOKUP(AU$81,'Inflated Bid Prices After Tax'!$B$455:$I$463,9,FALSE),IF(AU$81="Solar",HLOOKUP(AU$81,'Inflated Bid Prices After Tax'!$B$455:$I$463,9,FALSE),IF(AU$81="Biomass",HLOOKUP(AU$81,'Inflated Bid Prices After Tax'!$B$455:$I$463,9,FALSE),IF(AU$81="Biodiesel",HLOOKUP(AU$81,'Inflated Bid Prices After Tax'!$B$455:$I$463,9,FALSE),IF(AU$81="LNG",HLOOKUP(AU$81,'Inflated Bid Prices After Tax'!$B$455:$I$463,9,FALSE),IF(AU$81="Bunker",HLOOKUP(AU$81,'Inflated Bid Prices After Tax'!$B$455:$I$463,9,FALSE),IF(AU$81="LFO Diesel",HLOOKUP(AU$81,'Inflated Bid Prices After Tax'!$B$455:$I$463,9,FALSE),0))))))))</f>
        <v>0</v>
      </c>
      <c r="AX141" s="607">
        <f>IF($I141=0,0,IF(AU$81="Hydro",HLOOKUP(AU$81,'Inflated Bid Prices After Tax'!$B$465:$I$471,7,FALSE),IF(AU$81="Solar",HLOOKUP(AU$81,'Inflated Bid Prices After Tax'!$B$465:$I$471,7,FALSE),IF(AU$81="Biomass",HLOOKUP(AU$81,'Inflated Bid Prices After Tax'!$B$465:$I$471,7,FALSE),IF(AU$81="Biodiesel",HLOOKUP(AU$81,'Inflated Bid Prices After Tax'!$B$465:$I$471,7,FALSE),IF(AU$81="LNG",HLOOKUP(AU$81,'Inflated Bid Prices After Tax'!$B$465:$I$471,7,FALSE),IF(AU$81="Bunker",HLOOKUP(AU$81,'Inflated Bid Prices After Tax'!$B$465:$I$471,7,FALSE),IF(AU$81="LFO Diesel",HLOOKUP(AU$81,'Inflated Bid Prices After Tax'!$B$465:$I$471,7,FALSE),0))))))))</f>
        <v>0</v>
      </c>
      <c r="AY141" s="608">
        <f t="shared" ref="AY141:AY152" si="88">SUM(AU141:AX141)</f>
        <v>0</v>
      </c>
      <c r="AZ141" s="139"/>
      <c r="BA141" s="106"/>
      <c r="BB141" s="648" t="s">
        <v>38</v>
      </c>
      <c r="BC141" s="660">
        <f>IF(C141=0,O141,O141*'Available Energy and Dispatch'!N171*1000)</f>
        <v>0</v>
      </c>
      <c r="BD141" s="660">
        <f>IF(D141=0,U141,U141*'Available Energy and Dispatch'!O171*1000)</f>
        <v>0</v>
      </c>
      <c r="BE141" s="660">
        <f>IF(E141=0,AA141,AA141*'Available Energy and Dispatch'!P171*1000)</f>
        <v>0</v>
      </c>
      <c r="BF141" s="660">
        <f>IF(F141=0,AG141,AG141*'Available Energy and Dispatch'!Q171*1000)</f>
        <v>0</v>
      </c>
      <c r="BG141" s="660">
        <f>IF(G141=0,AM141,AM141*'Available Energy and Dispatch'!R171*1000)</f>
        <v>0</v>
      </c>
      <c r="BH141" s="660">
        <f>IF(H141=0,AS141,AS141*'Available Energy and Dispatch'!S171*1000)</f>
        <v>0</v>
      </c>
      <c r="BI141" s="660">
        <f>IF(I141=0,AY141,AY141*'Available Energy and Dispatch'!T171*1000)</f>
        <v>0</v>
      </c>
      <c r="BJ141" s="666">
        <f t="shared" ref="BJ141:BJ152" si="89">SUM(BC141:BI141)</f>
        <v>0</v>
      </c>
      <c r="BK141" s="655"/>
    </row>
    <row r="142" spans="2:63" x14ac:dyDescent="0.25">
      <c r="B142" s="530" t="s">
        <v>39</v>
      </c>
      <c r="C142" s="523">
        <f>ROUND(IFERROR(('Available Energy and Dispatch'!N172/((IF(C$82="Solar",(SUMIFS('Dependable Capacity'!$F$64:$F$69,'Dependable Capacity'!$C$64:$C$69,$B$140)*'Available Energy and Dispatch'!$C172),HLOOKUP(C$82,'Dependable Capacity'!$I$58:$P$64,7,FALSE)*'Available Energy and Dispatch'!$C172))))/C$83,0),2)</f>
        <v>0</v>
      </c>
      <c r="D142" s="523">
        <f>ROUND(IFERROR(('Available Energy and Dispatch'!O172/((IF(D$82="Solar",(SUMIFS('Dependable Capacity'!$F$64:$F$69,'Dependable Capacity'!$C$64:$C$69,$B$140)*'Available Energy and Dispatch'!$C172),HLOOKUP(D$82,'Dependable Capacity'!$I$58:$P$64,7,FALSE)*'Available Energy and Dispatch'!$C172))))/D$83,0),2)</f>
        <v>0</v>
      </c>
      <c r="E142" s="523">
        <f>ROUND(IFERROR(('Available Energy and Dispatch'!P172/((IF(E$82="Solar",(SUMIFS('Dependable Capacity'!$F$64:$F$69,'Dependable Capacity'!$C$64:$C$69,$B$140)*'Available Energy and Dispatch'!$C172),HLOOKUP(E$82,'Dependable Capacity'!$I$58:$P$64,7,FALSE)*'Available Energy and Dispatch'!$C172))))/E$83,0),2)</f>
        <v>0</v>
      </c>
      <c r="F142" s="523">
        <f>ROUND(IFERROR(('Available Energy and Dispatch'!Q172/((IF(F$82="Solar",(SUMIFS('Dependable Capacity'!$F$64:$F$69,'Dependable Capacity'!$C$64:$C$69,$B$140)*'Available Energy and Dispatch'!$C172),HLOOKUP(F$82,'Dependable Capacity'!$I$58:$P$64,7,FALSE)*'Available Energy and Dispatch'!$C172))))/F$83,0),2)</f>
        <v>0</v>
      </c>
      <c r="G142" s="523">
        <f>ROUND(IFERROR(('Available Energy and Dispatch'!R172/((IF(G$82="Solar",(SUMIFS('Dependable Capacity'!$F$64:$F$69,'Dependable Capacity'!$C$64:$C$69,$B$140)*'Available Energy and Dispatch'!$C172),HLOOKUP(G$82,'Dependable Capacity'!$I$58:$P$64,7,FALSE)*'Available Energy and Dispatch'!$C172))))/G$83,0),2)</f>
        <v>0</v>
      </c>
      <c r="H142" s="523">
        <f>ROUND(IFERROR(('Available Energy and Dispatch'!S172/((IF(H$82="Solar",(SUMIFS('Dependable Capacity'!$F$64:$F$69,'Dependable Capacity'!$C$64:$C$69,$B$140)*'Available Energy and Dispatch'!$C172),HLOOKUP(H$82,'Dependable Capacity'!$I$58:$P$64,7,FALSE)*'Available Energy and Dispatch'!$C172))))/H$83,0),2)</f>
        <v>0</v>
      </c>
      <c r="I142" s="524">
        <f>ROUND(IFERROR(('Available Energy and Dispatch'!T172/((IF(I$82="Solar",(SUMIFS('Dependable Capacity'!$F$64:$F$69,'Dependable Capacity'!$C$64:$C$69,$B$140)*'Available Energy and Dispatch'!$C172),HLOOKUP(I$82,'Dependable Capacity'!$I$58:$P$64,7,FALSE)*'Available Energy and Dispatch'!$C172))))/I$83,0),2)</f>
        <v>0</v>
      </c>
      <c r="J142" s="106"/>
      <c r="K142" s="542">
        <f>IF(K$81="Hydro",VLOOKUP($C142,'Inflated Bid Prices After Tax'!$BF$247:$BM$347,2,FALSE),IF(K$81="Solar",VLOOKUP($C142,'Inflated Bid Prices After Tax'!$BF$247:$BM$347,3,FALSE),IF(K$81="Biomass",VLOOKUP($C142,'Inflated Bid Prices After Tax'!$BF$247:$BM$347,4,FALSE),IF(K$81="Biodiesel",VLOOKUP($C142,'Inflated Bid Prices After Tax'!$BF$247:$BM$347,5,FALSE),IF(K$81="LNG",VLOOKUP($C142,'Inflated Bid Prices After Tax'!$BF$247:$BM$347,6,FALSE),IF(K$81="Bunker",VLOOKUP($C142,'Inflated Bid Prices After Tax'!$BF$247:$BM$347,7,FALSE),IF(K$81="LFO Diesel",VLOOKUP($C142,'Inflated Bid Prices After Tax'!$BF$247:$BM$347,8,FALSE),0)))))))</f>
        <v>0</v>
      </c>
      <c r="L142" s="543">
        <f>IF(K$81="Hydro",VLOOKUP($C142,'Inflated Bid Prices After Tax'!$BF$352:$BM$452,2,FALSE),IF(K$81="Solar",VLOOKUP($C142,'Inflated Bid Prices After Tax'!$BF$352:$BM$452,3,FALSE),IF(K$81="Biomass",VLOOKUP($C142,'Inflated Bid Prices After Tax'!$BF$352:$BM$452,4,FALSE),IF(K$81="Biodiesel",VLOOKUP($C142,'Inflated Bid Prices After Tax'!$BF$352:$BM$452,5,FALSE),IF(K$81="LNG",VLOOKUP($C142,'Inflated Bid Prices After Tax'!$BF$352:$BM$452,6,FALSE),IF(K$81="Bunker",VLOOKUP($C142,'Inflated Bid Prices After Tax'!$BF$352:$BM$452,7,FALSE),IF(K$81="LFO Diesel",VLOOKUP($C142,'Inflated Bid Prices After Tax'!$BF$352:$BM$452,8,FALSE),0)))))))</f>
        <v>0</v>
      </c>
      <c r="M142" s="543">
        <f>IF($C142=0,0,IF(K$81="Hydro",HLOOKUP(K$81,'Inflated Bid Prices After Tax'!$B$455:$I$463,9,FALSE),IF(K$81="Solar",HLOOKUP(K$81,'Inflated Bid Prices After Tax'!$B$455:$I$463,9,FALSE),IF(K$81="Biomass",HLOOKUP(K$81,'Inflated Bid Prices After Tax'!$B$455:$I$463,9,FALSE),IF(K$81="Biodiesel",HLOOKUP(K$81,'Inflated Bid Prices After Tax'!$B$455:$I$463,9,FALSE),IF(K$81="LNG",HLOOKUP(K$81,'Inflated Bid Prices After Tax'!$B$455:$I$463,9,FALSE),IF(K$81="Bunker",HLOOKUP(K$81,'Inflated Bid Prices After Tax'!$B$455:$I$463,9,FALSE),IF(K$81="LFO Diesel",HLOOKUP(K$81,'Inflated Bid Prices After Tax'!$B$455:$I$463,9,FALSE),0))))))))</f>
        <v>0</v>
      </c>
      <c r="N142" s="543">
        <f>IF($C142=0,0,IF(K$81="Hydro",HLOOKUP(K$81,'Inflated Bid Prices After Tax'!$B$465:$I$471,7,FALSE),IF(K$81="Solar",HLOOKUP(K$81,'Inflated Bid Prices After Tax'!$B$465:$I$471,7,FALSE),IF(K$81="Biomass",HLOOKUP(K$81,'Inflated Bid Prices After Tax'!$B$465:$I$471,7,FALSE),IF(K$81="Biodiesel",HLOOKUP(K$81,'Inflated Bid Prices After Tax'!$B$465:$I$471,7,FALSE),IF(K$81="LNG",HLOOKUP(K$81,'Inflated Bid Prices After Tax'!$B$465:$I$471,7,FALSE),IF(K$81="Bunker",HLOOKUP(K$81,'Inflated Bid Prices After Tax'!$B$465:$I$471,7,FALSE),IF(K$81="LFO Diesel",HLOOKUP(K$81,'Inflated Bid Prices After Tax'!$B$465:$I$471,7,FALSE),0))))))))</f>
        <v>0</v>
      </c>
      <c r="O142" s="544">
        <f t="shared" si="82"/>
        <v>0</v>
      </c>
      <c r="P142" s="139"/>
      <c r="Q142" s="606">
        <f>IF(Q$81="Hydro",VLOOKUP($D142,'Inflated Bid Prices After Tax'!$BF$247:$BM$347,2,FALSE),IF(Q$81="Solar",VLOOKUP($D142,'Inflated Bid Prices After Tax'!$BF$247:$BM$347,3,FALSE),IF(Q$81="Biomass",VLOOKUP($D142,'Inflated Bid Prices After Tax'!$BF$247:$BM$347,4,FALSE),IF(Q$81="Biodiesel",VLOOKUP($D142,'Inflated Bid Prices After Tax'!$BF$247:$BM$347,5,FALSE),IF(Q$81="LNG",VLOOKUP($D142,'Inflated Bid Prices After Tax'!$BF$247:$BM$347,6,FALSE),IF(Q$81="Bunker",VLOOKUP($D142,'Inflated Bid Prices After Tax'!$BF$247:$BM$347,7,FALSE),IF(Q$81="LFO Diesel",VLOOKUP($D142,'Inflated Bid Prices After Tax'!$BF$247:$BM$347,8,FALSE),0)))))))</f>
        <v>0</v>
      </c>
      <c r="R142" s="607">
        <f>IF(Q$81="Hydro",VLOOKUP($D142,'Inflated Bid Prices After Tax'!$BF$352:$BM$452,2,FALSE),IF(Q$81="Solar",VLOOKUP($D142,'Inflated Bid Prices After Tax'!$BF$352:$BM$452,3,FALSE),IF(Q$81="Biomass",VLOOKUP($D142,'Inflated Bid Prices After Tax'!$BF$352:$BM$452,4,FALSE),IF(Q$81="Biodiesel",VLOOKUP($D142,'Inflated Bid Prices After Tax'!$BF$352:$BM$452,5,FALSE),IF(Q$81="LNG",VLOOKUP($D142,'Inflated Bid Prices After Tax'!$BF$352:$BM$452,6,FALSE),IF(Q$81="Bunker",VLOOKUP($D142,'Inflated Bid Prices After Tax'!$BF$352:$BM$452,7,FALSE),IF(Q$81="LFO Diesel",VLOOKUP($D142,'Inflated Bid Prices After Tax'!$BF$352:$BM$452,8,FALSE),0)))))))</f>
        <v>0</v>
      </c>
      <c r="S142" s="607">
        <f>IF($D142=0,0,IF(Q$81="Hydro",HLOOKUP(Q$81,'Inflated Bid Prices After Tax'!$B$455:$I$463,9,FALSE),IF(Q$81="Solar",HLOOKUP(Q$81,'Inflated Bid Prices After Tax'!$B$455:$I$463,9,FALSE),IF(Q$81="Biomass",HLOOKUP(Q$81,'Inflated Bid Prices After Tax'!$B$455:$I$463,9,FALSE),IF(Q$81="Biodiesel",HLOOKUP(Q$81,'Inflated Bid Prices After Tax'!$B$455:$I$463,9,FALSE),IF(Q$81="LNG",HLOOKUP(Q$81,'Inflated Bid Prices After Tax'!$B$455:$I$463,9,FALSE),IF(Q$81="Bunker",HLOOKUP(Q$81,'Inflated Bid Prices After Tax'!$B$455:$I$463,9,FALSE),IF(Q$81="LFO Diesel",HLOOKUP(Q$81,'Inflated Bid Prices After Tax'!$B$455:$I$463,9,FALSE),0))))))))</f>
        <v>0</v>
      </c>
      <c r="T142" s="607">
        <f>IF($D142=0,0,IF(Q$81="Hydro",HLOOKUP(Q$81,'Inflated Bid Prices After Tax'!$B$465:$I$471,7,FALSE),IF(Q$81="Solar",HLOOKUP(Q$81,'Inflated Bid Prices After Tax'!$B$465:$I$471,7,FALSE),IF(Q$81="Biomass",HLOOKUP(Q$81,'Inflated Bid Prices After Tax'!$B$465:$I$471,7,FALSE),IF(Q$81="Biodiesel",HLOOKUP(Q$81,'Inflated Bid Prices After Tax'!$B$465:$I$471,7,FALSE),IF(Q$81="LNG",HLOOKUP(Q$81,'Inflated Bid Prices After Tax'!$B$465:$I$471,7,FALSE),IF(Q$81="Bunker",HLOOKUP(Q$81,'Inflated Bid Prices After Tax'!$B$465:$I$471,7,FALSE),IF(Q$81="LFO Diesel",HLOOKUP(Q$81,'Inflated Bid Prices After Tax'!$B$465:$I$471,7,FALSE),0))))))))</f>
        <v>0</v>
      </c>
      <c r="U142" s="608">
        <f t="shared" si="83"/>
        <v>0</v>
      </c>
      <c r="V142" s="139"/>
      <c r="W142" s="566">
        <f>IF(W$81="Hydro",VLOOKUP($E142,'Inflated Bid Prices After Tax'!$BF$247:$BM$347,2,FALSE),IF(W$81="Solar",VLOOKUP($E142,'Inflated Bid Prices After Tax'!$BF$247:$BM$347,3,FALSE),IF(W$81="Biomass",VLOOKUP($E142,'Inflated Bid Prices After Tax'!$BF$247:$BM$347,4,FALSE),IF(W$81="Biodiesel",VLOOKUP($E142,'Inflated Bid Prices After Tax'!$BF$247:$BM$347,5,FALSE),IF(W$81="LNG",VLOOKUP($E142,'Inflated Bid Prices After Tax'!$BF$247:$BM$347,6,FALSE),IF(W$81="Bunker",VLOOKUP($E142,'Inflated Bid Prices After Tax'!$BF$247:$BM$347,7,FALSE),IF(W$81="LFO Diesel",VLOOKUP($E142,'Inflated Bid Prices After Tax'!$BF$247:$BM$347,8,FALSE),0)))))))</f>
        <v>0</v>
      </c>
      <c r="X142" s="567">
        <f>IF(W$81="Hydro",VLOOKUP($E142,'Inflated Bid Prices After Tax'!$BF$352:$BM$452,2,FALSE),IF(W$81="Solar",VLOOKUP($E142,'Inflated Bid Prices After Tax'!$BF$352:$BM$452,3,FALSE),IF(W$81="Biomass",VLOOKUP($E142,'Inflated Bid Prices After Tax'!$BF$352:$BM$452,4,FALSE),IF(W$81="Biodiesel",VLOOKUP($E142,'Inflated Bid Prices After Tax'!$BF$352:$BM$452,5,FALSE),IF(W$81="LNG",VLOOKUP($E142,'Inflated Bid Prices After Tax'!$BF$352:$BM$452,6,FALSE),IF(W$81="Bunker",VLOOKUP($E142,'Inflated Bid Prices After Tax'!$BF$352:$BM$452,7,FALSE),IF(W$81="LFO Diesel",VLOOKUP($E142,'Inflated Bid Prices After Tax'!$BF$352:$BM$452,8,FALSE),0)))))))</f>
        <v>0</v>
      </c>
      <c r="Y142" s="567">
        <f>IF($E142=0,0,IF(W$81="Hydro",HLOOKUP(W$81,'Inflated Bid Prices After Tax'!$B$455:$I$463,9,FALSE),IF(W$81="Solar",HLOOKUP(W$81,'Inflated Bid Prices After Tax'!$B$455:$I$463,9,FALSE),IF(W$81="Biomass",HLOOKUP(W$81,'Inflated Bid Prices After Tax'!$B$455:$I$463,9,FALSE),IF(W$81="Biodiesel",HLOOKUP(W$81,'Inflated Bid Prices After Tax'!$B$455:$I$463,9,FALSE),IF(W$81="LNG",HLOOKUP(W$81,'Inflated Bid Prices After Tax'!$B$455:$I$463,9,FALSE),IF(W$81="Bunker",HLOOKUP(W$81,'Inflated Bid Prices After Tax'!$B$455:$I$463,9,FALSE),IF(W$81="LFO Diesel",HLOOKUP(W$81,'Inflated Bid Prices After Tax'!$B$455:$I$463,9,FALSE),0))))))))</f>
        <v>0</v>
      </c>
      <c r="Z142" s="567">
        <f>IF($E142=0,0,IF(W$81="Hydro",HLOOKUP(W$81,'Inflated Bid Prices After Tax'!$B$465:$I$471,7,FALSE),IF(W$81="Solar",HLOOKUP(W$81,'Inflated Bid Prices After Tax'!$B$465:$I$471,7,FALSE),IF(W$81="Biomass",HLOOKUP(W$81,'Inflated Bid Prices After Tax'!$B$465:$I$471,7,FALSE),IF(W$81="Biodiesel",HLOOKUP(W$81,'Inflated Bid Prices After Tax'!$B$465:$I$471,7,FALSE),IF(W$81="LNG",HLOOKUP(W$81,'Inflated Bid Prices After Tax'!$B$465:$I$471,7,FALSE),IF(W$81="Bunker",HLOOKUP(W$81,'Inflated Bid Prices After Tax'!$B$465:$I$471,7,FALSE),IF(W$81="LFO Diesel",HLOOKUP(W$81,'Inflated Bid Prices After Tax'!$B$465:$I$471,7,FALSE),0))))))))</f>
        <v>0</v>
      </c>
      <c r="AA142" s="568">
        <f t="shared" si="84"/>
        <v>0</v>
      </c>
      <c r="AB142" s="139"/>
      <c r="AC142" s="642">
        <f>IF(AC$81="Hydro",VLOOKUP($F142,'Inflated Bid Prices After Tax'!$BF$247:$BM$347,2,FALSE),IF(AC$81="Solar",VLOOKUP($F142,'Inflated Bid Prices After Tax'!$BF$247:$BM$347,3,FALSE),IF(AC$81="Biomass",VLOOKUP($F142,'Inflated Bid Prices After Tax'!$BF$247:$BM$347,4,FALSE),IF(AC$81="Biodiesel",VLOOKUP($F142,'Inflated Bid Prices After Tax'!$BF$247:$BM$347,5,FALSE),IF(AC$81="LNG",VLOOKUP($F142,'Inflated Bid Prices After Tax'!$BF$247:$BM$347,6,FALSE),IF(AC$81="Bunker",VLOOKUP($F142,'Inflated Bid Prices After Tax'!$BF$247:$BM$347,7,FALSE),IF(AC$81="LFO Diesel",VLOOKUP($F142,'Inflated Bid Prices After Tax'!$BF$247:$BM$347,8,FALSE),0)))))))</f>
        <v>0</v>
      </c>
      <c r="AD142" s="643">
        <f>IF(AC$81="Hydro",VLOOKUP($F142,'Inflated Bid Prices After Tax'!$BF$352:$BM$452,2,FALSE),IF(AC$81="Solar",VLOOKUP($F142,'Inflated Bid Prices After Tax'!$BF$352:$BM$452,3,FALSE),IF(AC$81="Biomass",VLOOKUP($F142,'Inflated Bid Prices After Tax'!$BF$352:$BM$452,4,FALSE),IF(AC$81="Biodiesel",VLOOKUP($F142,'Inflated Bid Prices After Tax'!$BF$352:$BM$452,5,FALSE),IF(AC$81="LNG",VLOOKUP($F142,'Inflated Bid Prices After Tax'!$BF$352:$BM$452,6,FALSE),IF(AC$81="Bunker",VLOOKUP($F142,'Inflated Bid Prices After Tax'!$BF$352:$BM$452,7,FALSE),IF(AC$81="LFO Diesel",VLOOKUP($F142,'Inflated Bid Prices After Tax'!$BF$352:$BM$452,8,FALSE),0)))))))</f>
        <v>0</v>
      </c>
      <c r="AE142" s="643">
        <f>IF($F142=0,0,IF(AC$81="Hydro",HLOOKUP(AC$81,'Inflated Bid Prices After Tax'!$B$455:$I$463,9,FALSE),IF(AC$81="Solar",HLOOKUP(AC$81,'Inflated Bid Prices After Tax'!$B$455:$I$463,9,FALSE),IF(AC$81="Biomass",HLOOKUP(AC$81,'Inflated Bid Prices After Tax'!$B$455:$I$463,9,FALSE),IF(AC$81="Biodiesel",HLOOKUP(AC$81,'Inflated Bid Prices After Tax'!$B$455:$I$463,9,FALSE),IF(AC$81="LNG",HLOOKUP(AC$81,'Inflated Bid Prices After Tax'!$B$455:$I$463,9,FALSE),IF(AC$81="Bunker",HLOOKUP(AC$81,'Inflated Bid Prices After Tax'!$B$455:$I$463,9,FALSE),IF(AC$81="LFO Diesel",HLOOKUP(AC$81,'Inflated Bid Prices After Tax'!$B$455:$I$463,9,FALSE),0))))))))</f>
        <v>0</v>
      </c>
      <c r="AF142" s="643">
        <f>IF($F142=0,0,IF(AC$81="Hydro",HLOOKUP(AC$81,'Inflated Bid Prices After Tax'!$B$465:$I$471,7,FALSE),IF(AC$81="Solar",HLOOKUP(AC$81,'Inflated Bid Prices After Tax'!$B$465:$I$471,7,FALSE),IF(AC$81="Biomass",HLOOKUP(AC$81,'Inflated Bid Prices After Tax'!$B$465:$I$471,7,FALSE),IF(AC$81="Biodiesel",HLOOKUP(AC$81,'Inflated Bid Prices After Tax'!$B$465:$I$471,7,FALSE),IF(AC$81="LNG",HLOOKUP(AC$81,'Inflated Bid Prices After Tax'!$B$465:$I$471,7,FALSE),IF(AC$81="Bunker",HLOOKUP(AC$81,'Inflated Bid Prices After Tax'!$B$465:$I$471,7,FALSE),IF(AC$81="LFO Diesel",HLOOKUP(AC$81,'Inflated Bid Prices After Tax'!$B$465:$I$471,7,FALSE),0))))))))</f>
        <v>0</v>
      </c>
      <c r="AG142" s="644">
        <f t="shared" si="85"/>
        <v>0</v>
      </c>
      <c r="AH142" s="139"/>
      <c r="AI142" s="590">
        <f>IF(AI$81="Hydro",VLOOKUP($G142,'Inflated Bid Prices After Tax'!$BF$247:$BM$347,2,FALSE),IF(AI$81="Solar",VLOOKUP($G142,'Inflated Bid Prices After Tax'!$BF$247:$BM$347,3,FALSE),IF(AI$81="Biomass",VLOOKUP($G142,'Inflated Bid Prices After Tax'!$BF$247:$BM$347,4,FALSE),IF(AI$81="Biodiesel",VLOOKUP($G142,'Inflated Bid Prices After Tax'!$BF$247:$BM$347,5,FALSE),IF(AI$81="LNG",VLOOKUP($G142,'Inflated Bid Prices After Tax'!$BF$247:$BM$347,6,FALSE),IF(AI$81="Bunker",VLOOKUP($G142,'Inflated Bid Prices After Tax'!$BF$247:$BM$347,7,FALSE),IF(AI$81="LFO Diesel",VLOOKUP($G142,'Inflated Bid Prices After Tax'!$BF$247:$BM$347,8,FALSE),0)))))))</f>
        <v>0</v>
      </c>
      <c r="AJ142" s="591">
        <f>IF(AI$81="Hydro",VLOOKUP($G142,'Inflated Bid Prices After Tax'!$BF$352:$BM$452,2,FALSE),IF(AI$81="Solar",VLOOKUP($G142,'Inflated Bid Prices After Tax'!$BF$352:$BM$452,3,FALSE),IF(AI$81="Biomass",VLOOKUP($G142,'Inflated Bid Prices After Tax'!$BF$352:$BM$452,4,FALSE),IF(AI$81="Biodiesel",VLOOKUP($G142,'Inflated Bid Prices After Tax'!$BF$352:$BM$452,5,FALSE),IF(AI$81="LNG",VLOOKUP($G142,'Inflated Bid Prices After Tax'!$BF$352:$BM$452,6,FALSE),IF(AI$81="Bunker",VLOOKUP($G142,'Inflated Bid Prices After Tax'!$BF$352:$BM$452,7,FALSE),IF(AI$81="LFO Diesel",VLOOKUP($G142,'Inflated Bid Prices After Tax'!$BF$352:$BM$452,8,FALSE),0)))))))</f>
        <v>0</v>
      </c>
      <c r="AK142" s="591">
        <f>IF($G142=0,0,IF(AI$81="Hydro",HLOOKUP(AI$81,'Inflated Bid Prices After Tax'!$B$455:$I$463,9,FALSE),IF(AI$81="Solar",HLOOKUP(AI$81,'Inflated Bid Prices After Tax'!$B$455:$I$463,9,FALSE),IF(AI$81="Biomass",HLOOKUP(AI$81,'Inflated Bid Prices After Tax'!$B$455:$I$463,9,FALSE),IF(AI$81="Biodiesel",HLOOKUP(AI$81,'Inflated Bid Prices After Tax'!$B$455:$I$463,9,FALSE),IF(AI$81="LNG",HLOOKUP(AI$81,'Inflated Bid Prices After Tax'!$B$455:$I$463,9,FALSE),IF(AI$81="Bunker",HLOOKUP(AI$81,'Inflated Bid Prices After Tax'!$B$455:$I$463,9,FALSE),IF(AI$81="LFO Diesel",HLOOKUP(AI$81,'Inflated Bid Prices After Tax'!$B$455:$I$463,9,FALSE),0))))))))</f>
        <v>0</v>
      </c>
      <c r="AL142" s="591">
        <f>IF($G142=0,0,IF(AI$81="Hydro",HLOOKUP(AI$81,'Inflated Bid Prices After Tax'!$B$465:$I$471,7,FALSE),IF(AI$81="Solar",HLOOKUP(AI$81,'Inflated Bid Prices After Tax'!$B$465:$I$471,7,FALSE),IF(AI$81="Biomass",HLOOKUP(AI$81,'Inflated Bid Prices After Tax'!$B$465:$I$471,7,FALSE),IF(AI$81="Biodiesel",HLOOKUP(AI$81,'Inflated Bid Prices After Tax'!$B$465:$I$471,7,FALSE),IF(AI$81="LNG",HLOOKUP(AI$81,'Inflated Bid Prices After Tax'!$B$465:$I$471,7,FALSE),IF(AI$81="Bunker",HLOOKUP(AI$81,'Inflated Bid Prices After Tax'!$B$465:$I$471,7,FALSE),IF(AI$81="LFO Diesel",HLOOKUP(AI$81,'Inflated Bid Prices After Tax'!$B$465:$I$471,7,FALSE),0))))))))</f>
        <v>0</v>
      </c>
      <c r="AM142" s="592">
        <f t="shared" si="86"/>
        <v>0</v>
      </c>
      <c r="AN142" s="139"/>
      <c r="AO142" s="598">
        <f>IF(AO$81="Hydro",VLOOKUP($H142,'Inflated Bid Prices After Tax'!$BF$247:$BM$347,2,FALSE),IF(AO$81="Solar",VLOOKUP($H142,'Inflated Bid Prices After Tax'!$BF$247:$BM$347,3,FALSE),IF(AO$81="Biomass",VLOOKUP($H142,'Inflated Bid Prices After Tax'!$BF$247:$BM$347,4,FALSE),IF(AO$81="Biodiesel",VLOOKUP($H142,'Inflated Bid Prices After Tax'!$BF$247:$BM$347,5,FALSE),IF(AO$81="LNG",VLOOKUP($H142,'Inflated Bid Prices After Tax'!$BF$247:$BM$347,6,FALSE),IF(AO$81="Bunker",VLOOKUP($H142,'Inflated Bid Prices After Tax'!$BF$247:$BM$347,7,FALSE),IF(AO$81="LFO Diesel",VLOOKUP($H142,'Inflated Bid Prices After Tax'!$BF$247:$BM$347,8,FALSE),0)))))))</f>
        <v>0</v>
      </c>
      <c r="AP142" s="309">
        <f>IF(AO$81="Hydro",VLOOKUP($H142,'Inflated Bid Prices After Tax'!$BF$352:$BM$452,2,FALSE),IF(AO$81="Solar",VLOOKUP($H142,'Inflated Bid Prices After Tax'!$BF$352:$BM$452,3,FALSE),IF(AO$81="Biomass",VLOOKUP($H142,'Inflated Bid Prices After Tax'!$BF$352:$BM$452,4,FALSE),IF(AO$81="Biodiesel",VLOOKUP($H142,'Inflated Bid Prices After Tax'!$BF$352:$BM$452,5,FALSE),IF(AO$81="LNG",VLOOKUP($H142,'Inflated Bid Prices After Tax'!$BF$352:$BM$452,6,FALSE),IF(AO$81="Bunker",VLOOKUP($H142,'Inflated Bid Prices After Tax'!$BF$352:$BM$452,7,FALSE),IF(AO$81="LFO Diesel",VLOOKUP($H142,'Inflated Bid Prices After Tax'!$BF$352:$BM$452,8,FALSE),0)))))))</f>
        <v>0</v>
      </c>
      <c r="AQ142" s="309">
        <f>IF($H142=0,0,IF(AO$81="Hydro",HLOOKUP(AO$81,'Inflated Bid Prices After Tax'!$B$455:$I$463,9,FALSE),IF(AO$81="Solar",HLOOKUP(AO$81,'Inflated Bid Prices After Tax'!$B$455:$I$463,9,FALSE),IF(AO$81="Biomass",HLOOKUP(AO$81,'Inflated Bid Prices After Tax'!$B$455:$I$463,9,FALSE),IF(AO$81="Biodiesel",HLOOKUP(AO$81,'Inflated Bid Prices After Tax'!$B$455:$I$463,9,FALSE),IF(AO$81="LNG",HLOOKUP(AO$81,'Inflated Bid Prices After Tax'!$B$455:$I$463,9,FALSE),IF(AO$81="Bunker",HLOOKUP(AO$81,'Inflated Bid Prices After Tax'!$B$455:$I$463,9,FALSE),IF(AO$81="LFO Diesel",HLOOKUP(AO$81,'Inflated Bid Prices After Tax'!$B$455:$I$463,9,FALSE),0))))))))</f>
        <v>0</v>
      </c>
      <c r="AR142" s="309">
        <f>IF($H142=0,0,IF(AO$81="Hydro",HLOOKUP(AO$81,'Inflated Bid Prices After Tax'!$B$465:$I$471,7,FALSE),IF(AO$81="Solar",HLOOKUP(AO$81,'Inflated Bid Prices After Tax'!$B$465:$I$471,7,FALSE),IF(AO$81="Biomass",HLOOKUP(AO$81,'Inflated Bid Prices After Tax'!$B$465:$I$471,7,FALSE),IF(AO$81="Biodiesel",HLOOKUP(AO$81,'Inflated Bid Prices After Tax'!$B$465:$I$471,7,FALSE),IF(AO$81="LNG",HLOOKUP(AO$81,'Inflated Bid Prices After Tax'!$B$465:$I$471,7,FALSE),IF(AO$81="Bunker",HLOOKUP(AO$81,'Inflated Bid Prices After Tax'!$B$465:$I$471,7,FALSE),IF(AO$81="LFO Diesel",HLOOKUP(AO$81,'Inflated Bid Prices After Tax'!$B$465:$I$471,7,FALSE),0))))))))</f>
        <v>0</v>
      </c>
      <c r="AS142" s="298">
        <f t="shared" si="87"/>
        <v>0</v>
      </c>
      <c r="AT142" s="139"/>
      <c r="AU142" s="606">
        <f>IF(AU$81="Hydro",VLOOKUP($I142,'Inflated Bid Prices After Tax'!$BF$247:$BM$347,2,FALSE),IF(AU$81="Solar",VLOOKUP($I142,'Inflated Bid Prices After Tax'!$BF$247:$BM$347,3,FALSE),IF(AU$81="Biomass",VLOOKUP($I142,'Inflated Bid Prices After Tax'!$BF$247:$BM$347,4,FALSE),IF(AU$81="Biodiesel",VLOOKUP($I142,'Inflated Bid Prices After Tax'!$BF$247:$BM$347,5,FALSE),IF(AU$81="LNG",VLOOKUP($I142,'Inflated Bid Prices After Tax'!$BF$247:$BM$347,6,FALSE),IF(AU$81="Bunker",VLOOKUP($I142,'Inflated Bid Prices After Tax'!$BF$247:$BM$347,7,FALSE),IF(AU$81="LFO Diesel",VLOOKUP($I142,'Inflated Bid Prices After Tax'!$BF$247:$BM$347,8,FALSE),0)))))))</f>
        <v>0</v>
      </c>
      <c r="AV142" s="607">
        <f>IF(AU$81="Hydro",VLOOKUP($I142,'Inflated Bid Prices After Tax'!$BF$352:$BM$452,2,FALSE),IF(AU$81="Solar",VLOOKUP($I142,'Inflated Bid Prices After Tax'!$BF$352:$BM$452,3,FALSE),IF(AU$81="Biomass",VLOOKUP($I142,'Inflated Bid Prices After Tax'!$BF$352:$BM$452,4,FALSE),IF(AU$81="Biodiesel",VLOOKUP($I142,'Inflated Bid Prices After Tax'!$BF$352:$BM$452,5,FALSE),IF(AU$81="LNG",VLOOKUP($I142,'Inflated Bid Prices After Tax'!$BF$352:$BM$452,6,FALSE),IF(AU$81="Bunker",VLOOKUP($I142,'Inflated Bid Prices After Tax'!$BF$352:$BM$452,7,FALSE),IF(AU$81="LFO Diesel",VLOOKUP($I142,'Inflated Bid Prices After Tax'!$BF$352:$BM$452,8,FALSE),0)))))))</f>
        <v>0</v>
      </c>
      <c r="AW142" s="607">
        <f>IF($I142=0,0,IF(AU$81="Hydro",HLOOKUP(AU$81,'Inflated Bid Prices After Tax'!$B$455:$I$463,9,FALSE),IF(AU$81="Solar",HLOOKUP(AU$81,'Inflated Bid Prices After Tax'!$B$455:$I$463,9,FALSE),IF(AU$81="Biomass",HLOOKUP(AU$81,'Inflated Bid Prices After Tax'!$B$455:$I$463,9,FALSE),IF(AU$81="Biodiesel",HLOOKUP(AU$81,'Inflated Bid Prices After Tax'!$B$455:$I$463,9,FALSE),IF(AU$81="LNG",HLOOKUP(AU$81,'Inflated Bid Prices After Tax'!$B$455:$I$463,9,FALSE),IF(AU$81="Bunker",HLOOKUP(AU$81,'Inflated Bid Prices After Tax'!$B$455:$I$463,9,FALSE),IF(AU$81="LFO Diesel",HLOOKUP(AU$81,'Inflated Bid Prices After Tax'!$B$455:$I$463,9,FALSE),0))))))))</f>
        <v>0</v>
      </c>
      <c r="AX142" s="607">
        <f>IF($I142=0,0,IF(AU$81="Hydro",HLOOKUP(AU$81,'Inflated Bid Prices After Tax'!$B$465:$I$471,7,FALSE),IF(AU$81="Solar",HLOOKUP(AU$81,'Inflated Bid Prices After Tax'!$B$465:$I$471,7,FALSE),IF(AU$81="Biomass",HLOOKUP(AU$81,'Inflated Bid Prices After Tax'!$B$465:$I$471,7,FALSE),IF(AU$81="Biodiesel",HLOOKUP(AU$81,'Inflated Bid Prices After Tax'!$B$465:$I$471,7,FALSE),IF(AU$81="LNG",HLOOKUP(AU$81,'Inflated Bid Prices After Tax'!$B$465:$I$471,7,FALSE),IF(AU$81="Bunker",HLOOKUP(AU$81,'Inflated Bid Prices After Tax'!$B$465:$I$471,7,FALSE),IF(AU$81="LFO Diesel",HLOOKUP(AU$81,'Inflated Bid Prices After Tax'!$B$465:$I$471,7,FALSE),0))))))))</f>
        <v>0</v>
      </c>
      <c r="AY142" s="608">
        <f t="shared" si="88"/>
        <v>0</v>
      </c>
      <c r="AZ142" s="139"/>
      <c r="BA142" s="106"/>
      <c r="BB142" s="648" t="s">
        <v>39</v>
      </c>
      <c r="BC142" s="660">
        <f>IF(C142=0,O142,O142*'Available Energy and Dispatch'!N172*1000)</f>
        <v>0</v>
      </c>
      <c r="BD142" s="660">
        <f>IF(D142=0,U142,U142*'Available Energy and Dispatch'!O172*1000)</f>
        <v>0</v>
      </c>
      <c r="BE142" s="660">
        <f>IF(E142=0,AA142,AA142*'Available Energy and Dispatch'!P172*1000)</f>
        <v>0</v>
      </c>
      <c r="BF142" s="660">
        <f>IF(F142=0,AG142,AG142*'Available Energy and Dispatch'!Q172*1000)</f>
        <v>0</v>
      </c>
      <c r="BG142" s="660">
        <f>IF(G142=0,AM142,AM142*'Available Energy and Dispatch'!R172*1000)</f>
        <v>0</v>
      </c>
      <c r="BH142" s="660">
        <f>IF(H142=0,AS142,AS142*'Available Energy and Dispatch'!S172*1000)</f>
        <v>0</v>
      </c>
      <c r="BI142" s="660">
        <f>IF(I142=0,AY142,AY142*'Available Energy and Dispatch'!T172*1000)</f>
        <v>0</v>
      </c>
      <c r="BJ142" s="666">
        <f t="shared" si="89"/>
        <v>0</v>
      </c>
      <c r="BK142" s="655"/>
    </row>
    <row r="143" spans="2:63" x14ac:dyDescent="0.25">
      <c r="B143" s="530" t="s">
        <v>40</v>
      </c>
      <c r="C143" s="523">
        <f>ROUND(IFERROR(('Available Energy and Dispatch'!N173/((IF(C$82="Solar",(SUMIFS('Dependable Capacity'!$F$64:$F$69,'Dependable Capacity'!$C$64:$C$69,$B$140)*'Available Energy and Dispatch'!$C173),HLOOKUP(C$82,'Dependable Capacity'!$I$58:$P$64,7,FALSE)*'Available Energy and Dispatch'!$C173))))/C$83,0),2)</f>
        <v>0</v>
      </c>
      <c r="D143" s="523">
        <f>ROUND(IFERROR(('Available Energy and Dispatch'!O173/((IF(D$82="Solar",(SUMIFS('Dependable Capacity'!$F$64:$F$69,'Dependable Capacity'!$C$64:$C$69,$B$140)*'Available Energy and Dispatch'!$C173),HLOOKUP(D$82,'Dependable Capacity'!$I$58:$P$64,7,FALSE)*'Available Energy and Dispatch'!$C173))))/D$83,0),2)</f>
        <v>0</v>
      </c>
      <c r="E143" s="523">
        <f>ROUND(IFERROR(('Available Energy and Dispatch'!P173/((IF(E$82="Solar",(SUMIFS('Dependable Capacity'!$F$64:$F$69,'Dependable Capacity'!$C$64:$C$69,$B$140)*'Available Energy and Dispatch'!$C173),HLOOKUP(E$82,'Dependable Capacity'!$I$58:$P$64,7,FALSE)*'Available Energy and Dispatch'!$C173))))/E$83,0),2)</f>
        <v>0</v>
      </c>
      <c r="F143" s="523">
        <f>ROUND(IFERROR(('Available Energy and Dispatch'!Q173/((IF(F$82="Solar",(SUMIFS('Dependable Capacity'!$F$64:$F$69,'Dependable Capacity'!$C$64:$C$69,$B$140)*'Available Energy and Dispatch'!$C173),HLOOKUP(F$82,'Dependable Capacity'!$I$58:$P$64,7,FALSE)*'Available Energy and Dispatch'!$C173))))/F$83,0),2)</f>
        <v>0</v>
      </c>
      <c r="G143" s="523">
        <f>ROUND(IFERROR(('Available Energy and Dispatch'!R173/((IF(G$82="Solar",(SUMIFS('Dependable Capacity'!$F$64:$F$69,'Dependable Capacity'!$C$64:$C$69,$B$140)*'Available Energy and Dispatch'!$C173),HLOOKUP(G$82,'Dependable Capacity'!$I$58:$P$64,7,FALSE)*'Available Energy and Dispatch'!$C173))))/G$83,0),2)</f>
        <v>0</v>
      </c>
      <c r="H143" s="523">
        <f>ROUND(IFERROR(('Available Energy and Dispatch'!S173/((IF(H$82="Solar",(SUMIFS('Dependable Capacity'!$F$64:$F$69,'Dependable Capacity'!$C$64:$C$69,$B$140)*'Available Energy and Dispatch'!$C173),HLOOKUP(H$82,'Dependable Capacity'!$I$58:$P$64,7,FALSE)*'Available Energy and Dispatch'!$C173))))/H$83,0),2)</f>
        <v>0</v>
      </c>
      <c r="I143" s="524">
        <f>ROUND(IFERROR(('Available Energy and Dispatch'!T173/((IF(I$82="Solar",(SUMIFS('Dependable Capacity'!$F$64:$F$69,'Dependable Capacity'!$C$64:$C$69,$B$140)*'Available Energy and Dispatch'!$C173),HLOOKUP(I$82,'Dependable Capacity'!$I$58:$P$64,7,FALSE)*'Available Energy and Dispatch'!$C173))))/I$83,0),2)</f>
        <v>0</v>
      </c>
      <c r="J143" s="106"/>
      <c r="K143" s="542">
        <f>IF(K$81="Hydro",VLOOKUP($C143,'Inflated Bid Prices After Tax'!$BF$247:$BM$347,2,FALSE),IF(K$81="Solar",VLOOKUP($C143,'Inflated Bid Prices After Tax'!$BF$247:$BM$347,3,FALSE),IF(K$81="Biomass",VLOOKUP($C143,'Inflated Bid Prices After Tax'!$BF$247:$BM$347,4,FALSE),IF(K$81="Biodiesel",VLOOKUP($C143,'Inflated Bid Prices After Tax'!$BF$247:$BM$347,5,FALSE),IF(K$81="LNG",VLOOKUP($C143,'Inflated Bid Prices After Tax'!$BF$247:$BM$347,6,FALSE),IF(K$81="Bunker",VLOOKUP($C143,'Inflated Bid Prices After Tax'!$BF$247:$BM$347,7,FALSE),IF(K$81="LFO Diesel",VLOOKUP($C143,'Inflated Bid Prices After Tax'!$BF$247:$BM$347,8,FALSE),0)))))))</f>
        <v>0</v>
      </c>
      <c r="L143" s="543">
        <f>IF(K$81="Hydro",VLOOKUP($C143,'Inflated Bid Prices After Tax'!$BF$352:$BM$452,2,FALSE),IF(K$81="Solar",VLOOKUP($C143,'Inflated Bid Prices After Tax'!$BF$352:$BM$452,3,FALSE),IF(K$81="Biomass",VLOOKUP($C143,'Inflated Bid Prices After Tax'!$BF$352:$BM$452,4,FALSE),IF(K$81="Biodiesel",VLOOKUP($C143,'Inflated Bid Prices After Tax'!$BF$352:$BM$452,5,FALSE),IF(K$81="LNG",VLOOKUP($C143,'Inflated Bid Prices After Tax'!$BF$352:$BM$452,6,FALSE),IF(K$81="Bunker",VLOOKUP($C143,'Inflated Bid Prices After Tax'!$BF$352:$BM$452,7,FALSE),IF(K$81="LFO Diesel",VLOOKUP($C143,'Inflated Bid Prices After Tax'!$BF$352:$BM$452,8,FALSE),0)))))))</f>
        <v>0</v>
      </c>
      <c r="M143" s="543">
        <f>IF($C143=0,0,IF(K$81="Hydro",HLOOKUP(K$81,'Inflated Bid Prices After Tax'!$B$455:$I$463,9,FALSE),IF(K$81="Solar",HLOOKUP(K$81,'Inflated Bid Prices After Tax'!$B$455:$I$463,9,FALSE),IF(K$81="Biomass",HLOOKUP(K$81,'Inflated Bid Prices After Tax'!$B$455:$I$463,9,FALSE),IF(K$81="Biodiesel",HLOOKUP(K$81,'Inflated Bid Prices After Tax'!$B$455:$I$463,9,FALSE),IF(K$81="LNG",HLOOKUP(K$81,'Inflated Bid Prices After Tax'!$B$455:$I$463,9,FALSE),IF(K$81="Bunker",HLOOKUP(K$81,'Inflated Bid Prices After Tax'!$B$455:$I$463,9,FALSE),IF(K$81="LFO Diesel",HLOOKUP(K$81,'Inflated Bid Prices After Tax'!$B$455:$I$463,9,FALSE),0))))))))</f>
        <v>0</v>
      </c>
      <c r="N143" s="543">
        <f>IF($C143=0,0,IF(K$81="Hydro",HLOOKUP(K$81,'Inflated Bid Prices After Tax'!$B$465:$I$471,7,FALSE),IF(K$81="Solar",HLOOKUP(K$81,'Inflated Bid Prices After Tax'!$B$465:$I$471,7,FALSE),IF(K$81="Biomass",HLOOKUP(K$81,'Inflated Bid Prices After Tax'!$B$465:$I$471,7,FALSE),IF(K$81="Biodiesel",HLOOKUP(K$81,'Inflated Bid Prices After Tax'!$B$465:$I$471,7,FALSE),IF(K$81="LNG",HLOOKUP(K$81,'Inflated Bid Prices After Tax'!$B$465:$I$471,7,FALSE),IF(K$81="Bunker",HLOOKUP(K$81,'Inflated Bid Prices After Tax'!$B$465:$I$471,7,FALSE),IF(K$81="LFO Diesel",HLOOKUP(K$81,'Inflated Bid Prices After Tax'!$B$465:$I$471,7,FALSE),0))))))))</f>
        <v>0</v>
      </c>
      <c r="O143" s="544">
        <f t="shared" si="82"/>
        <v>0</v>
      </c>
      <c r="P143" s="139"/>
      <c r="Q143" s="606">
        <f>IF(Q$81="Hydro",VLOOKUP($D143,'Inflated Bid Prices After Tax'!$BF$247:$BM$347,2,FALSE),IF(Q$81="Solar",VLOOKUP($D143,'Inflated Bid Prices After Tax'!$BF$247:$BM$347,3,FALSE),IF(Q$81="Biomass",VLOOKUP($D143,'Inflated Bid Prices After Tax'!$BF$247:$BM$347,4,FALSE),IF(Q$81="Biodiesel",VLOOKUP($D143,'Inflated Bid Prices After Tax'!$BF$247:$BM$347,5,FALSE),IF(Q$81="LNG",VLOOKUP($D143,'Inflated Bid Prices After Tax'!$BF$247:$BM$347,6,FALSE),IF(Q$81="Bunker",VLOOKUP($D143,'Inflated Bid Prices After Tax'!$BF$247:$BM$347,7,FALSE),IF(Q$81="LFO Diesel",VLOOKUP($D143,'Inflated Bid Prices After Tax'!$BF$247:$BM$347,8,FALSE),0)))))))</f>
        <v>0</v>
      </c>
      <c r="R143" s="607">
        <f>IF(Q$81="Hydro",VLOOKUP($D143,'Inflated Bid Prices After Tax'!$BF$352:$BM$452,2,FALSE),IF(Q$81="Solar",VLOOKUP($D143,'Inflated Bid Prices After Tax'!$BF$352:$BM$452,3,FALSE),IF(Q$81="Biomass",VLOOKUP($D143,'Inflated Bid Prices After Tax'!$BF$352:$BM$452,4,FALSE),IF(Q$81="Biodiesel",VLOOKUP($D143,'Inflated Bid Prices After Tax'!$BF$352:$BM$452,5,FALSE),IF(Q$81="LNG",VLOOKUP($D143,'Inflated Bid Prices After Tax'!$BF$352:$BM$452,6,FALSE),IF(Q$81="Bunker",VLOOKUP($D143,'Inflated Bid Prices After Tax'!$BF$352:$BM$452,7,FALSE),IF(Q$81="LFO Diesel",VLOOKUP($D143,'Inflated Bid Prices After Tax'!$BF$352:$BM$452,8,FALSE),0)))))))</f>
        <v>0</v>
      </c>
      <c r="S143" s="607">
        <f>IF($D143=0,0,IF(Q$81="Hydro",HLOOKUP(Q$81,'Inflated Bid Prices After Tax'!$B$455:$I$463,9,FALSE),IF(Q$81="Solar",HLOOKUP(Q$81,'Inflated Bid Prices After Tax'!$B$455:$I$463,9,FALSE),IF(Q$81="Biomass",HLOOKUP(Q$81,'Inflated Bid Prices After Tax'!$B$455:$I$463,9,FALSE),IF(Q$81="Biodiesel",HLOOKUP(Q$81,'Inflated Bid Prices After Tax'!$B$455:$I$463,9,FALSE),IF(Q$81="LNG",HLOOKUP(Q$81,'Inflated Bid Prices After Tax'!$B$455:$I$463,9,FALSE),IF(Q$81="Bunker",HLOOKUP(Q$81,'Inflated Bid Prices After Tax'!$B$455:$I$463,9,FALSE),IF(Q$81="LFO Diesel",HLOOKUP(Q$81,'Inflated Bid Prices After Tax'!$B$455:$I$463,9,FALSE),0))))))))</f>
        <v>0</v>
      </c>
      <c r="T143" s="607">
        <f>IF($D143=0,0,IF(Q$81="Hydro",HLOOKUP(Q$81,'Inflated Bid Prices After Tax'!$B$465:$I$471,7,FALSE),IF(Q$81="Solar",HLOOKUP(Q$81,'Inflated Bid Prices After Tax'!$B$465:$I$471,7,FALSE),IF(Q$81="Biomass",HLOOKUP(Q$81,'Inflated Bid Prices After Tax'!$B$465:$I$471,7,FALSE),IF(Q$81="Biodiesel",HLOOKUP(Q$81,'Inflated Bid Prices After Tax'!$B$465:$I$471,7,FALSE),IF(Q$81="LNG",HLOOKUP(Q$81,'Inflated Bid Prices After Tax'!$B$465:$I$471,7,FALSE),IF(Q$81="Bunker",HLOOKUP(Q$81,'Inflated Bid Prices After Tax'!$B$465:$I$471,7,FALSE),IF(Q$81="LFO Diesel",HLOOKUP(Q$81,'Inflated Bid Prices After Tax'!$B$465:$I$471,7,FALSE),0))))))))</f>
        <v>0</v>
      </c>
      <c r="U143" s="608">
        <f t="shared" si="83"/>
        <v>0</v>
      </c>
      <c r="V143" s="139"/>
      <c r="W143" s="566">
        <f>IF(W$81="Hydro",VLOOKUP($E143,'Inflated Bid Prices After Tax'!$BF$247:$BM$347,2,FALSE),IF(W$81="Solar",VLOOKUP($E143,'Inflated Bid Prices After Tax'!$BF$247:$BM$347,3,FALSE),IF(W$81="Biomass",VLOOKUP($E143,'Inflated Bid Prices After Tax'!$BF$247:$BM$347,4,FALSE),IF(W$81="Biodiesel",VLOOKUP($E143,'Inflated Bid Prices After Tax'!$BF$247:$BM$347,5,FALSE),IF(W$81="LNG",VLOOKUP($E143,'Inflated Bid Prices After Tax'!$BF$247:$BM$347,6,FALSE),IF(W$81="Bunker",VLOOKUP($E143,'Inflated Bid Prices After Tax'!$BF$247:$BM$347,7,FALSE),IF(W$81="LFO Diesel",VLOOKUP($E143,'Inflated Bid Prices After Tax'!$BF$247:$BM$347,8,FALSE),0)))))))</f>
        <v>0</v>
      </c>
      <c r="X143" s="567">
        <f>IF(W$81="Hydro",VLOOKUP($E143,'Inflated Bid Prices After Tax'!$BF$352:$BM$452,2,FALSE),IF(W$81="Solar",VLOOKUP($E143,'Inflated Bid Prices After Tax'!$BF$352:$BM$452,3,FALSE),IF(W$81="Biomass",VLOOKUP($E143,'Inflated Bid Prices After Tax'!$BF$352:$BM$452,4,FALSE),IF(W$81="Biodiesel",VLOOKUP($E143,'Inflated Bid Prices After Tax'!$BF$352:$BM$452,5,FALSE),IF(W$81="LNG",VLOOKUP($E143,'Inflated Bid Prices After Tax'!$BF$352:$BM$452,6,FALSE),IF(W$81="Bunker",VLOOKUP($E143,'Inflated Bid Prices After Tax'!$BF$352:$BM$452,7,FALSE),IF(W$81="LFO Diesel",VLOOKUP($E143,'Inflated Bid Prices After Tax'!$BF$352:$BM$452,8,FALSE),0)))))))</f>
        <v>0</v>
      </c>
      <c r="Y143" s="567">
        <f>IF($E143=0,0,IF(W$81="Hydro",HLOOKUP(W$81,'Inflated Bid Prices After Tax'!$B$455:$I$463,9,FALSE),IF(W$81="Solar",HLOOKUP(W$81,'Inflated Bid Prices After Tax'!$B$455:$I$463,9,FALSE),IF(W$81="Biomass",HLOOKUP(W$81,'Inflated Bid Prices After Tax'!$B$455:$I$463,9,FALSE),IF(W$81="Biodiesel",HLOOKUP(W$81,'Inflated Bid Prices After Tax'!$B$455:$I$463,9,FALSE),IF(W$81="LNG",HLOOKUP(W$81,'Inflated Bid Prices After Tax'!$B$455:$I$463,9,FALSE),IF(W$81="Bunker",HLOOKUP(W$81,'Inflated Bid Prices After Tax'!$B$455:$I$463,9,FALSE),IF(W$81="LFO Diesel",HLOOKUP(W$81,'Inflated Bid Prices After Tax'!$B$455:$I$463,9,FALSE),0))))))))</f>
        <v>0</v>
      </c>
      <c r="Z143" s="567">
        <f>IF($E143=0,0,IF(W$81="Hydro",HLOOKUP(W$81,'Inflated Bid Prices After Tax'!$B$465:$I$471,7,FALSE),IF(W$81="Solar",HLOOKUP(W$81,'Inflated Bid Prices After Tax'!$B$465:$I$471,7,FALSE),IF(W$81="Biomass",HLOOKUP(W$81,'Inflated Bid Prices After Tax'!$B$465:$I$471,7,FALSE),IF(W$81="Biodiesel",HLOOKUP(W$81,'Inflated Bid Prices After Tax'!$B$465:$I$471,7,FALSE),IF(W$81="LNG",HLOOKUP(W$81,'Inflated Bid Prices After Tax'!$B$465:$I$471,7,FALSE),IF(W$81="Bunker",HLOOKUP(W$81,'Inflated Bid Prices After Tax'!$B$465:$I$471,7,FALSE),IF(W$81="LFO Diesel",HLOOKUP(W$81,'Inflated Bid Prices After Tax'!$B$465:$I$471,7,FALSE),0))))))))</f>
        <v>0</v>
      </c>
      <c r="AA143" s="568">
        <f t="shared" si="84"/>
        <v>0</v>
      </c>
      <c r="AB143" s="139"/>
      <c r="AC143" s="642">
        <f>IF(AC$81="Hydro",VLOOKUP($F143,'Inflated Bid Prices After Tax'!$BF$247:$BM$347,2,FALSE),IF(AC$81="Solar",VLOOKUP($F143,'Inflated Bid Prices After Tax'!$BF$247:$BM$347,3,FALSE),IF(AC$81="Biomass",VLOOKUP($F143,'Inflated Bid Prices After Tax'!$BF$247:$BM$347,4,FALSE),IF(AC$81="Biodiesel",VLOOKUP($F143,'Inflated Bid Prices After Tax'!$BF$247:$BM$347,5,FALSE),IF(AC$81="LNG",VLOOKUP($F143,'Inflated Bid Prices After Tax'!$BF$247:$BM$347,6,FALSE),IF(AC$81="Bunker",VLOOKUP($F143,'Inflated Bid Prices After Tax'!$BF$247:$BM$347,7,FALSE),IF(AC$81="LFO Diesel",VLOOKUP($F143,'Inflated Bid Prices After Tax'!$BF$247:$BM$347,8,FALSE),0)))))))</f>
        <v>0</v>
      </c>
      <c r="AD143" s="643">
        <f>IF(AC$81="Hydro",VLOOKUP($F143,'Inflated Bid Prices After Tax'!$BF$352:$BM$452,2,FALSE),IF(AC$81="Solar",VLOOKUP($F143,'Inflated Bid Prices After Tax'!$BF$352:$BM$452,3,FALSE),IF(AC$81="Biomass",VLOOKUP($F143,'Inflated Bid Prices After Tax'!$BF$352:$BM$452,4,FALSE),IF(AC$81="Biodiesel",VLOOKUP($F143,'Inflated Bid Prices After Tax'!$BF$352:$BM$452,5,FALSE),IF(AC$81="LNG",VLOOKUP($F143,'Inflated Bid Prices After Tax'!$BF$352:$BM$452,6,FALSE),IF(AC$81="Bunker",VLOOKUP($F143,'Inflated Bid Prices After Tax'!$BF$352:$BM$452,7,FALSE),IF(AC$81="LFO Diesel",VLOOKUP($F143,'Inflated Bid Prices After Tax'!$BF$352:$BM$452,8,FALSE),0)))))))</f>
        <v>0</v>
      </c>
      <c r="AE143" s="643">
        <f>IF($F143=0,0,IF(AC$81="Hydro",HLOOKUP(AC$81,'Inflated Bid Prices After Tax'!$B$455:$I$463,9,FALSE),IF(AC$81="Solar",HLOOKUP(AC$81,'Inflated Bid Prices After Tax'!$B$455:$I$463,9,FALSE),IF(AC$81="Biomass",HLOOKUP(AC$81,'Inflated Bid Prices After Tax'!$B$455:$I$463,9,FALSE),IF(AC$81="Biodiesel",HLOOKUP(AC$81,'Inflated Bid Prices After Tax'!$B$455:$I$463,9,FALSE),IF(AC$81="LNG",HLOOKUP(AC$81,'Inflated Bid Prices After Tax'!$B$455:$I$463,9,FALSE),IF(AC$81="Bunker",HLOOKUP(AC$81,'Inflated Bid Prices After Tax'!$B$455:$I$463,9,FALSE),IF(AC$81="LFO Diesel",HLOOKUP(AC$81,'Inflated Bid Prices After Tax'!$B$455:$I$463,9,FALSE),0))))))))</f>
        <v>0</v>
      </c>
      <c r="AF143" s="643">
        <f>IF($F143=0,0,IF(AC$81="Hydro",HLOOKUP(AC$81,'Inflated Bid Prices After Tax'!$B$465:$I$471,7,FALSE),IF(AC$81="Solar",HLOOKUP(AC$81,'Inflated Bid Prices After Tax'!$B$465:$I$471,7,FALSE),IF(AC$81="Biomass",HLOOKUP(AC$81,'Inflated Bid Prices After Tax'!$B$465:$I$471,7,FALSE),IF(AC$81="Biodiesel",HLOOKUP(AC$81,'Inflated Bid Prices After Tax'!$B$465:$I$471,7,FALSE),IF(AC$81="LNG",HLOOKUP(AC$81,'Inflated Bid Prices After Tax'!$B$465:$I$471,7,FALSE),IF(AC$81="Bunker",HLOOKUP(AC$81,'Inflated Bid Prices After Tax'!$B$465:$I$471,7,FALSE),IF(AC$81="LFO Diesel",HLOOKUP(AC$81,'Inflated Bid Prices After Tax'!$B$465:$I$471,7,FALSE),0))))))))</f>
        <v>0</v>
      </c>
      <c r="AG143" s="644">
        <f t="shared" si="85"/>
        <v>0</v>
      </c>
      <c r="AH143" s="139"/>
      <c r="AI143" s="590">
        <f>IF(AI$81="Hydro",VLOOKUP($G143,'Inflated Bid Prices After Tax'!$BF$247:$BM$347,2,FALSE),IF(AI$81="Solar",VLOOKUP($G143,'Inflated Bid Prices After Tax'!$BF$247:$BM$347,3,FALSE),IF(AI$81="Biomass",VLOOKUP($G143,'Inflated Bid Prices After Tax'!$BF$247:$BM$347,4,FALSE),IF(AI$81="Biodiesel",VLOOKUP($G143,'Inflated Bid Prices After Tax'!$BF$247:$BM$347,5,FALSE),IF(AI$81="LNG",VLOOKUP($G143,'Inflated Bid Prices After Tax'!$BF$247:$BM$347,6,FALSE),IF(AI$81="Bunker",VLOOKUP($G143,'Inflated Bid Prices After Tax'!$BF$247:$BM$347,7,FALSE),IF(AI$81="LFO Diesel",VLOOKUP($G143,'Inflated Bid Prices After Tax'!$BF$247:$BM$347,8,FALSE),0)))))))</f>
        <v>0</v>
      </c>
      <c r="AJ143" s="591">
        <f>IF(AI$81="Hydro",VLOOKUP($G143,'Inflated Bid Prices After Tax'!$BF$352:$BM$452,2,FALSE),IF(AI$81="Solar",VLOOKUP($G143,'Inflated Bid Prices After Tax'!$BF$352:$BM$452,3,FALSE),IF(AI$81="Biomass",VLOOKUP($G143,'Inflated Bid Prices After Tax'!$BF$352:$BM$452,4,FALSE),IF(AI$81="Biodiesel",VLOOKUP($G143,'Inflated Bid Prices After Tax'!$BF$352:$BM$452,5,FALSE),IF(AI$81="LNG",VLOOKUP($G143,'Inflated Bid Prices After Tax'!$BF$352:$BM$452,6,FALSE),IF(AI$81="Bunker",VLOOKUP($G143,'Inflated Bid Prices After Tax'!$BF$352:$BM$452,7,FALSE),IF(AI$81="LFO Diesel",VLOOKUP($G143,'Inflated Bid Prices After Tax'!$BF$352:$BM$452,8,FALSE),0)))))))</f>
        <v>0</v>
      </c>
      <c r="AK143" s="591">
        <f>IF($G143=0,0,IF(AI$81="Hydro",HLOOKUP(AI$81,'Inflated Bid Prices After Tax'!$B$455:$I$463,9,FALSE),IF(AI$81="Solar",HLOOKUP(AI$81,'Inflated Bid Prices After Tax'!$B$455:$I$463,9,FALSE),IF(AI$81="Biomass",HLOOKUP(AI$81,'Inflated Bid Prices After Tax'!$B$455:$I$463,9,FALSE),IF(AI$81="Biodiesel",HLOOKUP(AI$81,'Inflated Bid Prices After Tax'!$B$455:$I$463,9,FALSE),IF(AI$81="LNG",HLOOKUP(AI$81,'Inflated Bid Prices After Tax'!$B$455:$I$463,9,FALSE),IF(AI$81="Bunker",HLOOKUP(AI$81,'Inflated Bid Prices After Tax'!$B$455:$I$463,9,FALSE),IF(AI$81="LFO Diesel",HLOOKUP(AI$81,'Inflated Bid Prices After Tax'!$B$455:$I$463,9,FALSE),0))))))))</f>
        <v>0</v>
      </c>
      <c r="AL143" s="591">
        <f>IF($G143=0,0,IF(AI$81="Hydro",HLOOKUP(AI$81,'Inflated Bid Prices After Tax'!$B$465:$I$471,7,FALSE),IF(AI$81="Solar",HLOOKUP(AI$81,'Inflated Bid Prices After Tax'!$B$465:$I$471,7,FALSE),IF(AI$81="Biomass",HLOOKUP(AI$81,'Inflated Bid Prices After Tax'!$B$465:$I$471,7,FALSE),IF(AI$81="Biodiesel",HLOOKUP(AI$81,'Inflated Bid Prices After Tax'!$B$465:$I$471,7,FALSE),IF(AI$81="LNG",HLOOKUP(AI$81,'Inflated Bid Prices After Tax'!$B$465:$I$471,7,FALSE),IF(AI$81="Bunker",HLOOKUP(AI$81,'Inflated Bid Prices After Tax'!$B$465:$I$471,7,FALSE),IF(AI$81="LFO Diesel",HLOOKUP(AI$81,'Inflated Bid Prices After Tax'!$B$465:$I$471,7,FALSE),0))))))))</f>
        <v>0</v>
      </c>
      <c r="AM143" s="592">
        <f t="shared" si="86"/>
        <v>0</v>
      </c>
      <c r="AN143" s="139"/>
      <c r="AO143" s="598">
        <f>IF(AO$81="Hydro",VLOOKUP($H143,'Inflated Bid Prices After Tax'!$BF$247:$BM$347,2,FALSE),IF(AO$81="Solar",VLOOKUP($H143,'Inflated Bid Prices After Tax'!$BF$247:$BM$347,3,FALSE),IF(AO$81="Biomass",VLOOKUP($H143,'Inflated Bid Prices After Tax'!$BF$247:$BM$347,4,FALSE),IF(AO$81="Biodiesel",VLOOKUP($H143,'Inflated Bid Prices After Tax'!$BF$247:$BM$347,5,FALSE),IF(AO$81="LNG",VLOOKUP($H143,'Inflated Bid Prices After Tax'!$BF$247:$BM$347,6,FALSE),IF(AO$81="Bunker",VLOOKUP($H143,'Inflated Bid Prices After Tax'!$BF$247:$BM$347,7,FALSE),IF(AO$81="LFO Diesel",VLOOKUP($H143,'Inflated Bid Prices After Tax'!$BF$247:$BM$347,8,FALSE),0)))))))</f>
        <v>0</v>
      </c>
      <c r="AP143" s="309">
        <f>IF(AO$81="Hydro",VLOOKUP($H143,'Inflated Bid Prices After Tax'!$BF$352:$BM$452,2,FALSE),IF(AO$81="Solar",VLOOKUP($H143,'Inflated Bid Prices After Tax'!$BF$352:$BM$452,3,FALSE),IF(AO$81="Biomass",VLOOKUP($H143,'Inflated Bid Prices After Tax'!$BF$352:$BM$452,4,FALSE),IF(AO$81="Biodiesel",VLOOKUP($H143,'Inflated Bid Prices After Tax'!$BF$352:$BM$452,5,FALSE),IF(AO$81="LNG",VLOOKUP($H143,'Inflated Bid Prices After Tax'!$BF$352:$BM$452,6,FALSE),IF(AO$81="Bunker",VLOOKUP($H143,'Inflated Bid Prices After Tax'!$BF$352:$BM$452,7,FALSE),IF(AO$81="LFO Diesel",VLOOKUP($H143,'Inflated Bid Prices After Tax'!$BF$352:$BM$452,8,FALSE),0)))))))</f>
        <v>0</v>
      </c>
      <c r="AQ143" s="309">
        <f>IF($H143=0,0,IF(AO$81="Hydro",HLOOKUP(AO$81,'Inflated Bid Prices After Tax'!$B$455:$I$463,9,FALSE),IF(AO$81="Solar",HLOOKUP(AO$81,'Inflated Bid Prices After Tax'!$B$455:$I$463,9,FALSE),IF(AO$81="Biomass",HLOOKUP(AO$81,'Inflated Bid Prices After Tax'!$B$455:$I$463,9,FALSE),IF(AO$81="Biodiesel",HLOOKUP(AO$81,'Inflated Bid Prices After Tax'!$B$455:$I$463,9,FALSE),IF(AO$81="LNG",HLOOKUP(AO$81,'Inflated Bid Prices After Tax'!$B$455:$I$463,9,FALSE),IF(AO$81="Bunker",HLOOKUP(AO$81,'Inflated Bid Prices After Tax'!$B$455:$I$463,9,FALSE),IF(AO$81="LFO Diesel",HLOOKUP(AO$81,'Inflated Bid Prices After Tax'!$B$455:$I$463,9,FALSE),0))))))))</f>
        <v>0</v>
      </c>
      <c r="AR143" s="309">
        <f>IF($H143=0,0,IF(AO$81="Hydro",HLOOKUP(AO$81,'Inflated Bid Prices After Tax'!$B$465:$I$471,7,FALSE),IF(AO$81="Solar",HLOOKUP(AO$81,'Inflated Bid Prices After Tax'!$B$465:$I$471,7,FALSE),IF(AO$81="Biomass",HLOOKUP(AO$81,'Inflated Bid Prices After Tax'!$B$465:$I$471,7,FALSE),IF(AO$81="Biodiesel",HLOOKUP(AO$81,'Inflated Bid Prices After Tax'!$B$465:$I$471,7,FALSE),IF(AO$81="LNG",HLOOKUP(AO$81,'Inflated Bid Prices After Tax'!$B$465:$I$471,7,FALSE),IF(AO$81="Bunker",HLOOKUP(AO$81,'Inflated Bid Prices After Tax'!$B$465:$I$471,7,FALSE),IF(AO$81="LFO Diesel",HLOOKUP(AO$81,'Inflated Bid Prices After Tax'!$B$465:$I$471,7,FALSE),0))))))))</f>
        <v>0</v>
      </c>
      <c r="AS143" s="298">
        <f t="shared" si="87"/>
        <v>0</v>
      </c>
      <c r="AT143" s="139"/>
      <c r="AU143" s="606">
        <f>IF(AU$81="Hydro",VLOOKUP($I143,'Inflated Bid Prices After Tax'!$BF$247:$BM$347,2,FALSE),IF(AU$81="Solar",VLOOKUP($I143,'Inflated Bid Prices After Tax'!$BF$247:$BM$347,3,FALSE),IF(AU$81="Biomass",VLOOKUP($I143,'Inflated Bid Prices After Tax'!$BF$247:$BM$347,4,FALSE),IF(AU$81="Biodiesel",VLOOKUP($I143,'Inflated Bid Prices After Tax'!$BF$247:$BM$347,5,FALSE),IF(AU$81="LNG",VLOOKUP($I143,'Inflated Bid Prices After Tax'!$BF$247:$BM$347,6,FALSE),IF(AU$81="Bunker",VLOOKUP($I143,'Inflated Bid Prices After Tax'!$BF$247:$BM$347,7,FALSE),IF(AU$81="LFO Diesel",VLOOKUP($I143,'Inflated Bid Prices After Tax'!$BF$247:$BM$347,8,FALSE),0)))))))</f>
        <v>0</v>
      </c>
      <c r="AV143" s="607">
        <f>IF(AU$81="Hydro",VLOOKUP($I143,'Inflated Bid Prices After Tax'!$BF$352:$BM$452,2,FALSE),IF(AU$81="Solar",VLOOKUP($I143,'Inflated Bid Prices After Tax'!$BF$352:$BM$452,3,FALSE),IF(AU$81="Biomass",VLOOKUP($I143,'Inflated Bid Prices After Tax'!$BF$352:$BM$452,4,FALSE),IF(AU$81="Biodiesel",VLOOKUP($I143,'Inflated Bid Prices After Tax'!$BF$352:$BM$452,5,FALSE),IF(AU$81="LNG",VLOOKUP($I143,'Inflated Bid Prices After Tax'!$BF$352:$BM$452,6,FALSE),IF(AU$81="Bunker",VLOOKUP($I143,'Inflated Bid Prices After Tax'!$BF$352:$BM$452,7,FALSE),IF(AU$81="LFO Diesel",VLOOKUP($I143,'Inflated Bid Prices After Tax'!$BF$352:$BM$452,8,FALSE),0)))))))</f>
        <v>0</v>
      </c>
      <c r="AW143" s="607">
        <f>IF($I143=0,0,IF(AU$81="Hydro",HLOOKUP(AU$81,'Inflated Bid Prices After Tax'!$B$455:$I$463,9,FALSE),IF(AU$81="Solar",HLOOKUP(AU$81,'Inflated Bid Prices After Tax'!$B$455:$I$463,9,FALSE),IF(AU$81="Biomass",HLOOKUP(AU$81,'Inflated Bid Prices After Tax'!$B$455:$I$463,9,FALSE),IF(AU$81="Biodiesel",HLOOKUP(AU$81,'Inflated Bid Prices After Tax'!$B$455:$I$463,9,FALSE),IF(AU$81="LNG",HLOOKUP(AU$81,'Inflated Bid Prices After Tax'!$B$455:$I$463,9,FALSE),IF(AU$81="Bunker",HLOOKUP(AU$81,'Inflated Bid Prices After Tax'!$B$455:$I$463,9,FALSE),IF(AU$81="LFO Diesel",HLOOKUP(AU$81,'Inflated Bid Prices After Tax'!$B$455:$I$463,9,FALSE),0))))))))</f>
        <v>0</v>
      </c>
      <c r="AX143" s="607">
        <f>IF($I143=0,0,IF(AU$81="Hydro",HLOOKUP(AU$81,'Inflated Bid Prices After Tax'!$B$465:$I$471,7,FALSE),IF(AU$81="Solar",HLOOKUP(AU$81,'Inflated Bid Prices After Tax'!$B$465:$I$471,7,FALSE),IF(AU$81="Biomass",HLOOKUP(AU$81,'Inflated Bid Prices After Tax'!$B$465:$I$471,7,FALSE),IF(AU$81="Biodiesel",HLOOKUP(AU$81,'Inflated Bid Prices After Tax'!$B$465:$I$471,7,FALSE),IF(AU$81="LNG",HLOOKUP(AU$81,'Inflated Bid Prices After Tax'!$B$465:$I$471,7,FALSE),IF(AU$81="Bunker",HLOOKUP(AU$81,'Inflated Bid Prices After Tax'!$B$465:$I$471,7,FALSE),IF(AU$81="LFO Diesel",HLOOKUP(AU$81,'Inflated Bid Prices After Tax'!$B$465:$I$471,7,FALSE),0))))))))</f>
        <v>0</v>
      </c>
      <c r="AY143" s="608">
        <f t="shared" si="88"/>
        <v>0</v>
      </c>
      <c r="AZ143" s="139"/>
      <c r="BA143" s="106"/>
      <c r="BB143" s="648" t="s">
        <v>40</v>
      </c>
      <c r="BC143" s="660">
        <f>IF(C143=0,O143,O143*'Available Energy and Dispatch'!N173*1000)</f>
        <v>0</v>
      </c>
      <c r="BD143" s="660">
        <f>IF(D143=0,U143,U143*'Available Energy and Dispatch'!O173*1000)</f>
        <v>0</v>
      </c>
      <c r="BE143" s="660">
        <f>IF(E143=0,AA143,AA143*'Available Energy and Dispatch'!P173*1000)</f>
        <v>0</v>
      </c>
      <c r="BF143" s="660">
        <f>IF(F143=0,AG143,AG143*'Available Energy and Dispatch'!Q173*1000)</f>
        <v>0</v>
      </c>
      <c r="BG143" s="660">
        <f>IF(G143=0,AM143,AM143*'Available Energy and Dispatch'!R173*1000)</f>
        <v>0</v>
      </c>
      <c r="BH143" s="660">
        <f>IF(H143=0,AS143,AS143*'Available Energy and Dispatch'!S173*1000)</f>
        <v>0</v>
      </c>
      <c r="BI143" s="660">
        <f>IF(I143=0,AY143,AY143*'Available Energy and Dispatch'!T173*1000)</f>
        <v>0</v>
      </c>
      <c r="BJ143" s="666">
        <f t="shared" si="89"/>
        <v>0</v>
      </c>
      <c r="BK143" s="655"/>
    </row>
    <row r="144" spans="2:63" x14ac:dyDescent="0.25">
      <c r="B144" s="530" t="s">
        <v>41</v>
      </c>
      <c r="C144" s="523">
        <f>ROUND(IFERROR(('Available Energy and Dispatch'!N174/((IF(C$82="Solar",(SUMIFS('Dependable Capacity'!$F$64:$F$69,'Dependable Capacity'!$C$64:$C$69,$B$140)*'Available Energy and Dispatch'!$C174),HLOOKUP(C$82,'Dependable Capacity'!$I$58:$P$64,7,FALSE)*'Available Energy and Dispatch'!$C174))))/C$83,0),2)</f>
        <v>0</v>
      </c>
      <c r="D144" s="523">
        <f>ROUND(IFERROR(('Available Energy and Dispatch'!O174/((IF(D$82="Solar",(SUMIFS('Dependable Capacity'!$F$64:$F$69,'Dependable Capacity'!$C$64:$C$69,$B$140)*'Available Energy and Dispatch'!$C174),HLOOKUP(D$82,'Dependable Capacity'!$I$58:$P$64,7,FALSE)*'Available Energy and Dispatch'!$C174))))/D$83,0),2)</f>
        <v>0</v>
      </c>
      <c r="E144" s="523">
        <f>ROUND(IFERROR(('Available Energy and Dispatch'!P174/((IF(E$82="Solar",(SUMIFS('Dependable Capacity'!$F$64:$F$69,'Dependable Capacity'!$C$64:$C$69,$B$140)*'Available Energy and Dispatch'!$C174),HLOOKUP(E$82,'Dependable Capacity'!$I$58:$P$64,7,FALSE)*'Available Energy and Dispatch'!$C174))))/E$83,0),2)</f>
        <v>0</v>
      </c>
      <c r="F144" s="523">
        <f>ROUND(IFERROR(('Available Energy and Dispatch'!Q174/((IF(F$82="Solar",(SUMIFS('Dependable Capacity'!$F$64:$F$69,'Dependable Capacity'!$C$64:$C$69,$B$140)*'Available Energy and Dispatch'!$C174),HLOOKUP(F$82,'Dependable Capacity'!$I$58:$P$64,7,FALSE)*'Available Energy and Dispatch'!$C174))))/F$83,0),2)</f>
        <v>0</v>
      </c>
      <c r="G144" s="523">
        <f>ROUND(IFERROR(('Available Energy and Dispatch'!R174/((IF(G$82="Solar",(SUMIFS('Dependable Capacity'!$F$64:$F$69,'Dependable Capacity'!$C$64:$C$69,$B$140)*'Available Energy and Dispatch'!$C174),HLOOKUP(G$82,'Dependable Capacity'!$I$58:$P$64,7,FALSE)*'Available Energy and Dispatch'!$C174))))/G$83,0),2)</f>
        <v>0</v>
      </c>
      <c r="H144" s="523">
        <f>ROUND(IFERROR(('Available Energy and Dispatch'!S174/((IF(H$82="Solar",(SUMIFS('Dependable Capacity'!$F$64:$F$69,'Dependable Capacity'!$C$64:$C$69,$B$140)*'Available Energy and Dispatch'!$C174),HLOOKUP(H$82,'Dependable Capacity'!$I$58:$P$64,7,FALSE)*'Available Energy and Dispatch'!$C174))))/H$83,0),2)</f>
        <v>0</v>
      </c>
      <c r="I144" s="524">
        <f>ROUND(IFERROR(('Available Energy and Dispatch'!T174/((IF(I$82="Solar",(SUMIFS('Dependable Capacity'!$F$64:$F$69,'Dependable Capacity'!$C$64:$C$69,$B$140)*'Available Energy and Dispatch'!$C174),HLOOKUP(I$82,'Dependable Capacity'!$I$58:$P$64,7,FALSE)*'Available Energy and Dispatch'!$C174))))/I$83,0),2)</f>
        <v>0</v>
      </c>
      <c r="J144" s="106"/>
      <c r="K144" s="542">
        <f>IF(K$81="Hydro",VLOOKUP($C144,'Inflated Bid Prices After Tax'!$BF$247:$BM$347,2,FALSE),IF(K$81="Solar",VLOOKUP($C144,'Inflated Bid Prices After Tax'!$BF$247:$BM$347,3,FALSE),IF(K$81="Biomass",VLOOKUP($C144,'Inflated Bid Prices After Tax'!$BF$247:$BM$347,4,FALSE),IF(K$81="Biodiesel",VLOOKUP($C144,'Inflated Bid Prices After Tax'!$BF$247:$BM$347,5,FALSE),IF(K$81="LNG",VLOOKUP($C144,'Inflated Bid Prices After Tax'!$BF$247:$BM$347,6,FALSE),IF(K$81="Bunker",VLOOKUP($C144,'Inflated Bid Prices After Tax'!$BF$247:$BM$347,7,FALSE),IF(K$81="LFO Diesel",VLOOKUP($C144,'Inflated Bid Prices After Tax'!$BF$247:$BM$347,8,FALSE),0)))))))</f>
        <v>0</v>
      </c>
      <c r="L144" s="543">
        <f>IF(K$81="Hydro",VLOOKUP($C144,'Inflated Bid Prices After Tax'!$BF$352:$BM$452,2,FALSE),IF(K$81="Solar",VLOOKUP($C144,'Inflated Bid Prices After Tax'!$BF$352:$BM$452,3,FALSE),IF(K$81="Biomass",VLOOKUP($C144,'Inflated Bid Prices After Tax'!$BF$352:$BM$452,4,FALSE),IF(K$81="Biodiesel",VLOOKUP($C144,'Inflated Bid Prices After Tax'!$BF$352:$BM$452,5,FALSE),IF(K$81="LNG",VLOOKUP($C144,'Inflated Bid Prices After Tax'!$BF$352:$BM$452,6,FALSE),IF(K$81="Bunker",VLOOKUP($C144,'Inflated Bid Prices After Tax'!$BF$352:$BM$452,7,FALSE),IF(K$81="LFO Diesel",VLOOKUP($C144,'Inflated Bid Prices After Tax'!$BF$352:$BM$452,8,FALSE),0)))))))</f>
        <v>0</v>
      </c>
      <c r="M144" s="543">
        <f>IF($C144=0,0,IF(K$81="Hydro",HLOOKUP(K$81,'Inflated Bid Prices After Tax'!$B$455:$I$463,9,FALSE),IF(K$81="Solar",HLOOKUP(K$81,'Inflated Bid Prices After Tax'!$B$455:$I$463,9,FALSE),IF(K$81="Biomass",HLOOKUP(K$81,'Inflated Bid Prices After Tax'!$B$455:$I$463,9,FALSE),IF(K$81="Biodiesel",HLOOKUP(K$81,'Inflated Bid Prices After Tax'!$B$455:$I$463,9,FALSE),IF(K$81="LNG",HLOOKUP(K$81,'Inflated Bid Prices After Tax'!$B$455:$I$463,9,FALSE),IF(K$81="Bunker",HLOOKUP(K$81,'Inflated Bid Prices After Tax'!$B$455:$I$463,9,FALSE),IF(K$81="LFO Diesel",HLOOKUP(K$81,'Inflated Bid Prices After Tax'!$B$455:$I$463,9,FALSE),0))))))))</f>
        <v>0</v>
      </c>
      <c r="N144" s="543">
        <f>IF($C144=0,0,IF(K$81="Hydro",HLOOKUP(K$81,'Inflated Bid Prices After Tax'!$B$465:$I$471,7,FALSE),IF(K$81="Solar",HLOOKUP(K$81,'Inflated Bid Prices After Tax'!$B$465:$I$471,7,FALSE),IF(K$81="Biomass",HLOOKUP(K$81,'Inflated Bid Prices After Tax'!$B$465:$I$471,7,FALSE),IF(K$81="Biodiesel",HLOOKUP(K$81,'Inflated Bid Prices After Tax'!$B$465:$I$471,7,FALSE),IF(K$81="LNG",HLOOKUP(K$81,'Inflated Bid Prices After Tax'!$B$465:$I$471,7,FALSE),IF(K$81="Bunker",HLOOKUP(K$81,'Inflated Bid Prices After Tax'!$B$465:$I$471,7,FALSE),IF(K$81="LFO Diesel",HLOOKUP(K$81,'Inflated Bid Prices After Tax'!$B$465:$I$471,7,FALSE),0))))))))</f>
        <v>0</v>
      </c>
      <c r="O144" s="544">
        <f t="shared" si="82"/>
        <v>0</v>
      </c>
      <c r="P144" s="139"/>
      <c r="Q144" s="606">
        <f>IF(Q$81="Hydro",VLOOKUP($D144,'Inflated Bid Prices After Tax'!$BF$247:$BM$347,2,FALSE),IF(Q$81="Solar",VLOOKUP($D144,'Inflated Bid Prices After Tax'!$BF$247:$BM$347,3,FALSE),IF(Q$81="Biomass",VLOOKUP($D144,'Inflated Bid Prices After Tax'!$BF$247:$BM$347,4,FALSE),IF(Q$81="Biodiesel",VLOOKUP($D144,'Inflated Bid Prices After Tax'!$BF$247:$BM$347,5,FALSE),IF(Q$81="LNG",VLOOKUP($D144,'Inflated Bid Prices After Tax'!$BF$247:$BM$347,6,FALSE),IF(Q$81="Bunker",VLOOKUP($D144,'Inflated Bid Prices After Tax'!$BF$247:$BM$347,7,FALSE),IF(Q$81="LFO Diesel",VLOOKUP($D144,'Inflated Bid Prices After Tax'!$BF$247:$BM$347,8,FALSE),0)))))))</f>
        <v>0</v>
      </c>
      <c r="R144" s="607">
        <f>IF(Q$81="Hydro",VLOOKUP($D144,'Inflated Bid Prices After Tax'!$BF$352:$BM$452,2,FALSE),IF(Q$81="Solar",VLOOKUP($D144,'Inflated Bid Prices After Tax'!$BF$352:$BM$452,3,FALSE),IF(Q$81="Biomass",VLOOKUP($D144,'Inflated Bid Prices After Tax'!$BF$352:$BM$452,4,FALSE),IF(Q$81="Biodiesel",VLOOKUP($D144,'Inflated Bid Prices After Tax'!$BF$352:$BM$452,5,FALSE),IF(Q$81="LNG",VLOOKUP($D144,'Inflated Bid Prices After Tax'!$BF$352:$BM$452,6,FALSE),IF(Q$81="Bunker",VLOOKUP($D144,'Inflated Bid Prices After Tax'!$BF$352:$BM$452,7,FALSE),IF(Q$81="LFO Diesel",VLOOKUP($D144,'Inflated Bid Prices After Tax'!$BF$352:$BM$452,8,FALSE),0)))))))</f>
        <v>0</v>
      </c>
      <c r="S144" s="607">
        <f>IF($D144=0,0,IF(Q$81="Hydro",HLOOKUP(Q$81,'Inflated Bid Prices After Tax'!$B$455:$I$463,9,FALSE),IF(Q$81="Solar",HLOOKUP(Q$81,'Inflated Bid Prices After Tax'!$B$455:$I$463,9,FALSE),IF(Q$81="Biomass",HLOOKUP(Q$81,'Inflated Bid Prices After Tax'!$B$455:$I$463,9,FALSE),IF(Q$81="Biodiesel",HLOOKUP(Q$81,'Inflated Bid Prices After Tax'!$B$455:$I$463,9,FALSE),IF(Q$81="LNG",HLOOKUP(Q$81,'Inflated Bid Prices After Tax'!$B$455:$I$463,9,FALSE),IF(Q$81="Bunker",HLOOKUP(Q$81,'Inflated Bid Prices After Tax'!$B$455:$I$463,9,FALSE),IF(Q$81="LFO Diesel",HLOOKUP(Q$81,'Inflated Bid Prices After Tax'!$B$455:$I$463,9,FALSE),0))))))))</f>
        <v>0</v>
      </c>
      <c r="T144" s="607">
        <f>IF($D144=0,0,IF(Q$81="Hydro",HLOOKUP(Q$81,'Inflated Bid Prices After Tax'!$B$465:$I$471,7,FALSE),IF(Q$81="Solar",HLOOKUP(Q$81,'Inflated Bid Prices After Tax'!$B$465:$I$471,7,FALSE),IF(Q$81="Biomass",HLOOKUP(Q$81,'Inflated Bid Prices After Tax'!$B$465:$I$471,7,FALSE),IF(Q$81="Biodiesel",HLOOKUP(Q$81,'Inflated Bid Prices After Tax'!$B$465:$I$471,7,FALSE),IF(Q$81="LNG",HLOOKUP(Q$81,'Inflated Bid Prices After Tax'!$B$465:$I$471,7,FALSE),IF(Q$81="Bunker",HLOOKUP(Q$81,'Inflated Bid Prices After Tax'!$B$465:$I$471,7,FALSE),IF(Q$81="LFO Diesel",HLOOKUP(Q$81,'Inflated Bid Prices After Tax'!$B$465:$I$471,7,FALSE),0))))))))</f>
        <v>0</v>
      </c>
      <c r="U144" s="608">
        <f t="shared" si="83"/>
        <v>0</v>
      </c>
      <c r="V144" s="139"/>
      <c r="W144" s="566">
        <f>IF(W$81="Hydro",VLOOKUP($E144,'Inflated Bid Prices After Tax'!$BF$247:$BM$347,2,FALSE),IF(W$81="Solar",VLOOKUP($E144,'Inflated Bid Prices After Tax'!$BF$247:$BM$347,3,FALSE),IF(W$81="Biomass",VLOOKUP($E144,'Inflated Bid Prices After Tax'!$BF$247:$BM$347,4,FALSE),IF(W$81="Biodiesel",VLOOKUP($E144,'Inflated Bid Prices After Tax'!$BF$247:$BM$347,5,FALSE),IF(W$81="LNG",VLOOKUP($E144,'Inflated Bid Prices After Tax'!$BF$247:$BM$347,6,FALSE),IF(W$81="Bunker",VLOOKUP($E144,'Inflated Bid Prices After Tax'!$BF$247:$BM$347,7,FALSE),IF(W$81="LFO Diesel",VLOOKUP($E144,'Inflated Bid Prices After Tax'!$BF$247:$BM$347,8,FALSE),0)))))))</f>
        <v>0</v>
      </c>
      <c r="X144" s="567">
        <f>IF(W$81="Hydro",VLOOKUP($E144,'Inflated Bid Prices After Tax'!$BF$352:$BM$452,2,FALSE),IF(W$81="Solar",VLOOKUP($E144,'Inflated Bid Prices After Tax'!$BF$352:$BM$452,3,FALSE),IF(W$81="Biomass",VLOOKUP($E144,'Inflated Bid Prices After Tax'!$BF$352:$BM$452,4,FALSE),IF(W$81="Biodiesel",VLOOKUP($E144,'Inflated Bid Prices After Tax'!$BF$352:$BM$452,5,FALSE),IF(W$81="LNG",VLOOKUP($E144,'Inflated Bid Prices After Tax'!$BF$352:$BM$452,6,FALSE),IF(W$81="Bunker",VLOOKUP($E144,'Inflated Bid Prices After Tax'!$BF$352:$BM$452,7,FALSE),IF(W$81="LFO Diesel",VLOOKUP($E144,'Inflated Bid Prices After Tax'!$BF$352:$BM$452,8,FALSE),0)))))))</f>
        <v>0</v>
      </c>
      <c r="Y144" s="567">
        <f>IF($E144=0,0,IF(W$81="Hydro",HLOOKUP(W$81,'Inflated Bid Prices After Tax'!$B$455:$I$463,9,FALSE),IF(W$81="Solar",HLOOKUP(W$81,'Inflated Bid Prices After Tax'!$B$455:$I$463,9,FALSE),IF(W$81="Biomass",HLOOKUP(W$81,'Inflated Bid Prices After Tax'!$B$455:$I$463,9,FALSE),IF(W$81="Biodiesel",HLOOKUP(W$81,'Inflated Bid Prices After Tax'!$B$455:$I$463,9,FALSE),IF(W$81="LNG",HLOOKUP(W$81,'Inflated Bid Prices After Tax'!$B$455:$I$463,9,FALSE),IF(W$81="Bunker",HLOOKUP(W$81,'Inflated Bid Prices After Tax'!$B$455:$I$463,9,FALSE),IF(W$81="LFO Diesel",HLOOKUP(W$81,'Inflated Bid Prices After Tax'!$B$455:$I$463,9,FALSE),0))))))))</f>
        <v>0</v>
      </c>
      <c r="Z144" s="567">
        <f>IF($E144=0,0,IF(W$81="Hydro",HLOOKUP(W$81,'Inflated Bid Prices After Tax'!$B$465:$I$471,7,FALSE),IF(W$81="Solar",HLOOKUP(W$81,'Inflated Bid Prices After Tax'!$B$465:$I$471,7,FALSE),IF(W$81="Biomass",HLOOKUP(W$81,'Inflated Bid Prices After Tax'!$B$465:$I$471,7,FALSE),IF(W$81="Biodiesel",HLOOKUP(W$81,'Inflated Bid Prices After Tax'!$B$465:$I$471,7,FALSE),IF(W$81="LNG",HLOOKUP(W$81,'Inflated Bid Prices After Tax'!$B$465:$I$471,7,FALSE),IF(W$81="Bunker",HLOOKUP(W$81,'Inflated Bid Prices After Tax'!$B$465:$I$471,7,FALSE),IF(W$81="LFO Diesel",HLOOKUP(W$81,'Inflated Bid Prices After Tax'!$B$465:$I$471,7,FALSE),0))))))))</f>
        <v>0</v>
      </c>
      <c r="AA144" s="568">
        <f t="shared" si="84"/>
        <v>0</v>
      </c>
      <c r="AB144" s="139"/>
      <c r="AC144" s="642">
        <f>IF(AC$81="Hydro",VLOOKUP($F144,'Inflated Bid Prices After Tax'!$BF$247:$BM$347,2,FALSE),IF(AC$81="Solar",VLOOKUP($F144,'Inflated Bid Prices After Tax'!$BF$247:$BM$347,3,FALSE),IF(AC$81="Biomass",VLOOKUP($F144,'Inflated Bid Prices After Tax'!$BF$247:$BM$347,4,FALSE),IF(AC$81="Biodiesel",VLOOKUP($F144,'Inflated Bid Prices After Tax'!$BF$247:$BM$347,5,FALSE),IF(AC$81="LNG",VLOOKUP($F144,'Inflated Bid Prices After Tax'!$BF$247:$BM$347,6,FALSE),IF(AC$81="Bunker",VLOOKUP($F144,'Inflated Bid Prices After Tax'!$BF$247:$BM$347,7,FALSE),IF(AC$81="LFO Diesel",VLOOKUP($F144,'Inflated Bid Prices After Tax'!$BF$247:$BM$347,8,FALSE),0)))))))</f>
        <v>0</v>
      </c>
      <c r="AD144" s="643">
        <f>IF(AC$81="Hydro",VLOOKUP($F144,'Inflated Bid Prices After Tax'!$BF$352:$BM$452,2,FALSE),IF(AC$81="Solar",VLOOKUP($F144,'Inflated Bid Prices After Tax'!$BF$352:$BM$452,3,FALSE),IF(AC$81="Biomass",VLOOKUP($F144,'Inflated Bid Prices After Tax'!$BF$352:$BM$452,4,FALSE),IF(AC$81="Biodiesel",VLOOKUP($F144,'Inflated Bid Prices After Tax'!$BF$352:$BM$452,5,FALSE),IF(AC$81="LNG",VLOOKUP($F144,'Inflated Bid Prices After Tax'!$BF$352:$BM$452,6,FALSE),IF(AC$81="Bunker",VLOOKUP($F144,'Inflated Bid Prices After Tax'!$BF$352:$BM$452,7,FALSE),IF(AC$81="LFO Diesel",VLOOKUP($F144,'Inflated Bid Prices After Tax'!$BF$352:$BM$452,8,FALSE),0)))))))</f>
        <v>0</v>
      </c>
      <c r="AE144" s="643">
        <f>IF($F144=0,0,IF(AC$81="Hydro",HLOOKUP(AC$81,'Inflated Bid Prices After Tax'!$B$455:$I$463,9,FALSE),IF(AC$81="Solar",HLOOKUP(AC$81,'Inflated Bid Prices After Tax'!$B$455:$I$463,9,FALSE),IF(AC$81="Biomass",HLOOKUP(AC$81,'Inflated Bid Prices After Tax'!$B$455:$I$463,9,FALSE),IF(AC$81="Biodiesel",HLOOKUP(AC$81,'Inflated Bid Prices After Tax'!$B$455:$I$463,9,FALSE),IF(AC$81="LNG",HLOOKUP(AC$81,'Inflated Bid Prices After Tax'!$B$455:$I$463,9,FALSE),IF(AC$81="Bunker",HLOOKUP(AC$81,'Inflated Bid Prices After Tax'!$B$455:$I$463,9,FALSE),IF(AC$81="LFO Diesel",HLOOKUP(AC$81,'Inflated Bid Prices After Tax'!$B$455:$I$463,9,FALSE),0))))))))</f>
        <v>0</v>
      </c>
      <c r="AF144" s="643">
        <f>IF($F144=0,0,IF(AC$81="Hydro",HLOOKUP(AC$81,'Inflated Bid Prices After Tax'!$B$465:$I$471,7,FALSE),IF(AC$81="Solar",HLOOKUP(AC$81,'Inflated Bid Prices After Tax'!$B$465:$I$471,7,FALSE),IF(AC$81="Biomass",HLOOKUP(AC$81,'Inflated Bid Prices After Tax'!$B$465:$I$471,7,FALSE),IF(AC$81="Biodiesel",HLOOKUP(AC$81,'Inflated Bid Prices After Tax'!$B$465:$I$471,7,FALSE),IF(AC$81="LNG",HLOOKUP(AC$81,'Inflated Bid Prices After Tax'!$B$465:$I$471,7,FALSE),IF(AC$81="Bunker",HLOOKUP(AC$81,'Inflated Bid Prices After Tax'!$B$465:$I$471,7,FALSE),IF(AC$81="LFO Diesel",HLOOKUP(AC$81,'Inflated Bid Prices After Tax'!$B$465:$I$471,7,FALSE),0))))))))</f>
        <v>0</v>
      </c>
      <c r="AG144" s="644">
        <f t="shared" si="85"/>
        <v>0</v>
      </c>
      <c r="AH144" s="139"/>
      <c r="AI144" s="590">
        <f>IF(AI$81="Hydro",VLOOKUP($G144,'Inflated Bid Prices After Tax'!$BF$247:$BM$347,2,FALSE),IF(AI$81="Solar",VLOOKUP($G144,'Inflated Bid Prices After Tax'!$BF$247:$BM$347,3,FALSE),IF(AI$81="Biomass",VLOOKUP($G144,'Inflated Bid Prices After Tax'!$BF$247:$BM$347,4,FALSE),IF(AI$81="Biodiesel",VLOOKUP($G144,'Inflated Bid Prices After Tax'!$BF$247:$BM$347,5,FALSE),IF(AI$81="LNG",VLOOKUP($G144,'Inflated Bid Prices After Tax'!$BF$247:$BM$347,6,FALSE),IF(AI$81="Bunker",VLOOKUP($G144,'Inflated Bid Prices After Tax'!$BF$247:$BM$347,7,FALSE),IF(AI$81="LFO Diesel",VLOOKUP($G144,'Inflated Bid Prices After Tax'!$BF$247:$BM$347,8,FALSE),0)))))))</f>
        <v>0</v>
      </c>
      <c r="AJ144" s="591">
        <f>IF(AI$81="Hydro",VLOOKUP($G144,'Inflated Bid Prices After Tax'!$BF$352:$BM$452,2,FALSE),IF(AI$81="Solar",VLOOKUP($G144,'Inflated Bid Prices After Tax'!$BF$352:$BM$452,3,FALSE),IF(AI$81="Biomass",VLOOKUP($G144,'Inflated Bid Prices After Tax'!$BF$352:$BM$452,4,FALSE),IF(AI$81="Biodiesel",VLOOKUP($G144,'Inflated Bid Prices After Tax'!$BF$352:$BM$452,5,FALSE),IF(AI$81="LNG",VLOOKUP($G144,'Inflated Bid Prices After Tax'!$BF$352:$BM$452,6,FALSE),IF(AI$81="Bunker",VLOOKUP($G144,'Inflated Bid Prices After Tax'!$BF$352:$BM$452,7,FALSE),IF(AI$81="LFO Diesel",VLOOKUP($G144,'Inflated Bid Prices After Tax'!$BF$352:$BM$452,8,FALSE),0)))))))</f>
        <v>0</v>
      </c>
      <c r="AK144" s="591">
        <f>IF($G144=0,0,IF(AI$81="Hydro",HLOOKUP(AI$81,'Inflated Bid Prices After Tax'!$B$455:$I$463,9,FALSE),IF(AI$81="Solar",HLOOKUP(AI$81,'Inflated Bid Prices After Tax'!$B$455:$I$463,9,FALSE),IF(AI$81="Biomass",HLOOKUP(AI$81,'Inflated Bid Prices After Tax'!$B$455:$I$463,9,FALSE),IF(AI$81="Biodiesel",HLOOKUP(AI$81,'Inflated Bid Prices After Tax'!$B$455:$I$463,9,FALSE),IF(AI$81="LNG",HLOOKUP(AI$81,'Inflated Bid Prices After Tax'!$B$455:$I$463,9,FALSE),IF(AI$81="Bunker",HLOOKUP(AI$81,'Inflated Bid Prices After Tax'!$B$455:$I$463,9,FALSE),IF(AI$81="LFO Diesel",HLOOKUP(AI$81,'Inflated Bid Prices After Tax'!$B$455:$I$463,9,FALSE),0))))))))</f>
        <v>0</v>
      </c>
      <c r="AL144" s="591">
        <f>IF($G144=0,0,IF(AI$81="Hydro",HLOOKUP(AI$81,'Inflated Bid Prices After Tax'!$B$465:$I$471,7,FALSE),IF(AI$81="Solar",HLOOKUP(AI$81,'Inflated Bid Prices After Tax'!$B$465:$I$471,7,FALSE),IF(AI$81="Biomass",HLOOKUP(AI$81,'Inflated Bid Prices After Tax'!$B$465:$I$471,7,FALSE),IF(AI$81="Biodiesel",HLOOKUP(AI$81,'Inflated Bid Prices After Tax'!$B$465:$I$471,7,FALSE),IF(AI$81="LNG",HLOOKUP(AI$81,'Inflated Bid Prices After Tax'!$B$465:$I$471,7,FALSE),IF(AI$81="Bunker",HLOOKUP(AI$81,'Inflated Bid Prices After Tax'!$B$465:$I$471,7,FALSE),IF(AI$81="LFO Diesel",HLOOKUP(AI$81,'Inflated Bid Prices After Tax'!$B$465:$I$471,7,FALSE),0))))))))</f>
        <v>0</v>
      </c>
      <c r="AM144" s="592">
        <f t="shared" si="86"/>
        <v>0</v>
      </c>
      <c r="AN144" s="139"/>
      <c r="AO144" s="598">
        <f>IF(AO$81="Hydro",VLOOKUP($H144,'Inflated Bid Prices After Tax'!$BF$247:$BM$347,2,FALSE),IF(AO$81="Solar",VLOOKUP($H144,'Inflated Bid Prices After Tax'!$BF$247:$BM$347,3,FALSE),IF(AO$81="Biomass",VLOOKUP($H144,'Inflated Bid Prices After Tax'!$BF$247:$BM$347,4,FALSE),IF(AO$81="Biodiesel",VLOOKUP($H144,'Inflated Bid Prices After Tax'!$BF$247:$BM$347,5,FALSE),IF(AO$81="LNG",VLOOKUP($H144,'Inflated Bid Prices After Tax'!$BF$247:$BM$347,6,FALSE),IF(AO$81="Bunker",VLOOKUP($H144,'Inflated Bid Prices After Tax'!$BF$247:$BM$347,7,FALSE),IF(AO$81="LFO Diesel",VLOOKUP($H144,'Inflated Bid Prices After Tax'!$BF$247:$BM$347,8,FALSE),0)))))))</f>
        <v>0</v>
      </c>
      <c r="AP144" s="309">
        <f>IF(AO$81="Hydro",VLOOKUP($H144,'Inflated Bid Prices After Tax'!$BF$352:$BM$452,2,FALSE),IF(AO$81="Solar",VLOOKUP($H144,'Inflated Bid Prices After Tax'!$BF$352:$BM$452,3,FALSE),IF(AO$81="Biomass",VLOOKUP($H144,'Inflated Bid Prices After Tax'!$BF$352:$BM$452,4,FALSE),IF(AO$81="Biodiesel",VLOOKUP($H144,'Inflated Bid Prices After Tax'!$BF$352:$BM$452,5,FALSE),IF(AO$81="LNG",VLOOKUP($H144,'Inflated Bid Prices After Tax'!$BF$352:$BM$452,6,FALSE),IF(AO$81="Bunker",VLOOKUP($H144,'Inflated Bid Prices After Tax'!$BF$352:$BM$452,7,FALSE),IF(AO$81="LFO Diesel",VLOOKUP($H144,'Inflated Bid Prices After Tax'!$BF$352:$BM$452,8,FALSE),0)))))))</f>
        <v>0</v>
      </c>
      <c r="AQ144" s="309">
        <f>IF($H144=0,0,IF(AO$81="Hydro",HLOOKUP(AO$81,'Inflated Bid Prices After Tax'!$B$455:$I$463,9,FALSE),IF(AO$81="Solar",HLOOKUP(AO$81,'Inflated Bid Prices After Tax'!$B$455:$I$463,9,FALSE),IF(AO$81="Biomass",HLOOKUP(AO$81,'Inflated Bid Prices After Tax'!$B$455:$I$463,9,FALSE),IF(AO$81="Biodiesel",HLOOKUP(AO$81,'Inflated Bid Prices After Tax'!$B$455:$I$463,9,FALSE),IF(AO$81="LNG",HLOOKUP(AO$81,'Inflated Bid Prices After Tax'!$B$455:$I$463,9,FALSE),IF(AO$81="Bunker",HLOOKUP(AO$81,'Inflated Bid Prices After Tax'!$B$455:$I$463,9,FALSE),IF(AO$81="LFO Diesel",HLOOKUP(AO$81,'Inflated Bid Prices After Tax'!$B$455:$I$463,9,FALSE),0))))))))</f>
        <v>0</v>
      </c>
      <c r="AR144" s="309">
        <f>IF($H144=0,0,IF(AO$81="Hydro",HLOOKUP(AO$81,'Inflated Bid Prices After Tax'!$B$465:$I$471,7,FALSE),IF(AO$81="Solar",HLOOKUP(AO$81,'Inflated Bid Prices After Tax'!$B$465:$I$471,7,FALSE),IF(AO$81="Biomass",HLOOKUP(AO$81,'Inflated Bid Prices After Tax'!$B$465:$I$471,7,FALSE),IF(AO$81="Biodiesel",HLOOKUP(AO$81,'Inflated Bid Prices After Tax'!$B$465:$I$471,7,FALSE),IF(AO$81="LNG",HLOOKUP(AO$81,'Inflated Bid Prices After Tax'!$B$465:$I$471,7,FALSE),IF(AO$81="Bunker",HLOOKUP(AO$81,'Inflated Bid Prices After Tax'!$B$465:$I$471,7,FALSE),IF(AO$81="LFO Diesel",HLOOKUP(AO$81,'Inflated Bid Prices After Tax'!$B$465:$I$471,7,FALSE),0))))))))</f>
        <v>0</v>
      </c>
      <c r="AS144" s="298">
        <f t="shared" si="87"/>
        <v>0</v>
      </c>
      <c r="AT144" s="139"/>
      <c r="AU144" s="606">
        <f>IF(AU$81="Hydro",VLOOKUP($I144,'Inflated Bid Prices After Tax'!$BF$247:$BM$347,2,FALSE),IF(AU$81="Solar",VLOOKUP($I144,'Inflated Bid Prices After Tax'!$BF$247:$BM$347,3,FALSE),IF(AU$81="Biomass",VLOOKUP($I144,'Inflated Bid Prices After Tax'!$BF$247:$BM$347,4,FALSE),IF(AU$81="Biodiesel",VLOOKUP($I144,'Inflated Bid Prices After Tax'!$BF$247:$BM$347,5,FALSE),IF(AU$81="LNG",VLOOKUP($I144,'Inflated Bid Prices After Tax'!$BF$247:$BM$347,6,FALSE),IF(AU$81="Bunker",VLOOKUP($I144,'Inflated Bid Prices After Tax'!$BF$247:$BM$347,7,FALSE),IF(AU$81="LFO Diesel",VLOOKUP($I144,'Inflated Bid Prices After Tax'!$BF$247:$BM$347,8,FALSE),0)))))))</f>
        <v>0</v>
      </c>
      <c r="AV144" s="607">
        <f>IF(AU$81="Hydro",VLOOKUP($I144,'Inflated Bid Prices After Tax'!$BF$352:$BM$452,2,FALSE),IF(AU$81="Solar",VLOOKUP($I144,'Inflated Bid Prices After Tax'!$BF$352:$BM$452,3,FALSE),IF(AU$81="Biomass",VLOOKUP($I144,'Inflated Bid Prices After Tax'!$BF$352:$BM$452,4,FALSE),IF(AU$81="Biodiesel",VLOOKUP($I144,'Inflated Bid Prices After Tax'!$BF$352:$BM$452,5,FALSE),IF(AU$81="LNG",VLOOKUP($I144,'Inflated Bid Prices After Tax'!$BF$352:$BM$452,6,FALSE),IF(AU$81="Bunker",VLOOKUP($I144,'Inflated Bid Prices After Tax'!$BF$352:$BM$452,7,FALSE),IF(AU$81="LFO Diesel",VLOOKUP($I144,'Inflated Bid Prices After Tax'!$BF$352:$BM$452,8,FALSE),0)))))))</f>
        <v>0</v>
      </c>
      <c r="AW144" s="607">
        <f>IF($I144=0,0,IF(AU$81="Hydro",HLOOKUP(AU$81,'Inflated Bid Prices After Tax'!$B$455:$I$463,9,FALSE),IF(AU$81="Solar",HLOOKUP(AU$81,'Inflated Bid Prices After Tax'!$B$455:$I$463,9,FALSE),IF(AU$81="Biomass",HLOOKUP(AU$81,'Inflated Bid Prices After Tax'!$B$455:$I$463,9,FALSE),IF(AU$81="Biodiesel",HLOOKUP(AU$81,'Inflated Bid Prices After Tax'!$B$455:$I$463,9,FALSE),IF(AU$81="LNG",HLOOKUP(AU$81,'Inflated Bid Prices After Tax'!$B$455:$I$463,9,FALSE),IF(AU$81="Bunker",HLOOKUP(AU$81,'Inflated Bid Prices After Tax'!$B$455:$I$463,9,FALSE),IF(AU$81="LFO Diesel",HLOOKUP(AU$81,'Inflated Bid Prices After Tax'!$B$455:$I$463,9,FALSE),0))))))))</f>
        <v>0</v>
      </c>
      <c r="AX144" s="607">
        <f>IF($I144=0,0,IF(AU$81="Hydro",HLOOKUP(AU$81,'Inflated Bid Prices After Tax'!$B$465:$I$471,7,FALSE),IF(AU$81="Solar",HLOOKUP(AU$81,'Inflated Bid Prices After Tax'!$B$465:$I$471,7,FALSE),IF(AU$81="Biomass",HLOOKUP(AU$81,'Inflated Bid Prices After Tax'!$B$465:$I$471,7,FALSE),IF(AU$81="Biodiesel",HLOOKUP(AU$81,'Inflated Bid Prices After Tax'!$B$465:$I$471,7,FALSE),IF(AU$81="LNG",HLOOKUP(AU$81,'Inflated Bid Prices After Tax'!$B$465:$I$471,7,FALSE),IF(AU$81="Bunker",HLOOKUP(AU$81,'Inflated Bid Prices After Tax'!$B$465:$I$471,7,FALSE),IF(AU$81="LFO Diesel",HLOOKUP(AU$81,'Inflated Bid Prices After Tax'!$B$465:$I$471,7,FALSE),0))))))))</f>
        <v>0</v>
      </c>
      <c r="AY144" s="608">
        <f t="shared" si="88"/>
        <v>0</v>
      </c>
      <c r="AZ144" s="139"/>
      <c r="BA144" s="106"/>
      <c r="BB144" s="648" t="s">
        <v>41</v>
      </c>
      <c r="BC144" s="660">
        <f>IF(C144=0,O144,O144*'Available Energy and Dispatch'!N174*1000)</f>
        <v>0</v>
      </c>
      <c r="BD144" s="660">
        <f>IF(D144=0,U144,U144*'Available Energy and Dispatch'!O174*1000)</f>
        <v>0</v>
      </c>
      <c r="BE144" s="660">
        <f>IF(E144=0,AA144,AA144*'Available Energy and Dispatch'!P174*1000)</f>
        <v>0</v>
      </c>
      <c r="BF144" s="660">
        <f>IF(F144=0,AG144,AG144*'Available Energy and Dispatch'!Q174*1000)</f>
        <v>0</v>
      </c>
      <c r="BG144" s="660">
        <f>IF(G144=0,AM144,AM144*'Available Energy and Dispatch'!R174*1000)</f>
        <v>0</v>
      </c>
      <c r="BH144" s="660">
        <f>IF(H144=0,AS144,AS144*'Available Energy and Dispatch'!S174*1000)</f>
        <v>0</v>
      </c>
      <c r="BI144" s="660">
        <f>IF(I144=0,AY144,AY144*'Available Energy and Dispatch'!T174*1000)</f>
        <v>0</v>
      </c>
      <c r="BJ144" s="666">
        <f t="shared" si="89"/>
        <v>0</v>
      </c>
      <c r="BK144" s="655"/>
    </row>
    <row r="145" spans="2:63" x14ac:dyDescent="0.25">
      <c r="B145" s="530" t="s">
        <v>42</v>
      </c>
      <c r="C145" s="523">
        <f>ROUND(IFERROR(('Available Energy and Dispatch'!N175/((IF(C$82="Solar",(SUMIFS('Dependable Capacity'!$F$64:$F$69,'Dependable Capacity'!$C$64:$C$69,$B$140)*'Available Energy and Dispatch'!$C175),HLOOKUP(C$82,'Dependable Capacity'!$I$58:$P$64,7,FALSE)*'Available Energy and Dispatch'!$C175))))/C$83,0),2)</f>
        <v>0</v>
      </c>
      <c r="D145" s="523">
        <f>ROUND(IFERROR(('Available Energy and Dispatch'!O175/((IF(D$82="Solar",(SUMIFS('Dependable Capacity'!$F$64:$F$69,'Dependable Capacity'!$C$64:$C$69,$B$140)*'Available Energy and Dispatch'!$C175),HLOOKUP(D$82,'Dependable Capacity'!$I$58:$P$64,7,FALSE)*'Available Energy and Dispatch'!$C175))))/D$83,0),2)</f>
        <v>0</v>
      </c>
      <c r="E145" s="523">
        <f>ROUND(IFERROR(('Available Energy and Dispatch'!P175/((IF(E$82="Solar",(SUMIFS('Dependable Capacity'!$F$64:$F$69,'Dependable Capacity'!$C$64:$C$69,$B$140)*'Available Energy and Dispatch'!$C175),HLOOKUP(E$82,'Dependable Capacity'!$I$58:$P$64,7,FALSE)*'Available Energy and Dispatch'!$C175))))/E$83,0),2)</f>
        <v>0</v>
      </c>
      <c r="F145" s="523">
        <f>ROUND(IFERROR(('Available Energy and Dispatch'!Q175/((IF(F$82="Solar",(SUMIFS('Dependable Capacity'!$F$64:$F$69,'Dependable Capacity'!$C$64:$C$69,$B$140)*'Available Energy and Dispatch'!$C175),HLOOKUP(F$82,'Dependable Capacity'!$I$58:$P$64,7,FALSE)*'Available Energy and Dispatch'!$C175))))/F$83,0),2)</f>
        <v>0</v>
      </c>
      <c r="G145" s="523">
        <f>ROUND(IFERROR(('Available Energy and Dispatch'!R175/((IF(G$82="Solar",(SUMIFS('Dependable Capacity'!$F$64:$F$69,'Dependable Capacity'!$C$64:$C$69,$B$140)*'Available Energy and Dispatch'!$C175),HLOOKUP(G$82,'Dependable Capacity'!$I$58:$P$64,7,FALSE)*'Available Energy and Dispatch'!$C175))))/G$83,0),2)</f>
        <v>0</v>
      </c>
      <c r="H145" s="523">
        <f>ROUND(IFERROR(('Available Energy and Dispatch'!S175/((IF(H$82="Solar",(SUMIFS('Dependable Capacity'!$F$64:$F$69,'Dependable Capacity'!$C$64:$C$69,$B$140)*'Available Energy and Dispatch'!$C175),HLOOKUP(H$82,'Dependable Capacity'!$I$58:$P$64,7,FALSE)*'Available Energy and Dispatch'!$C175))))/H$83,0),2)</f>
        <v>0</v>
      </c>
      <c r="I145" s="524">
        <f>ROUND(IFERROR(('Available Energy and Dispatch'!T175/((IF(I$82="Solar",(SUMIFS('Dependable Capacity'!$F$64:$F$69,'Dependable Capacity'!$C$64:$C$69,$B$140)*'Available Energy and Dispatch'!$C175),HLOOKUP(I$82,'Dependable Capacity'!$I$58:$P$64,7,FALSE)*'Available Energy and Dispatch'!$C175))))/I$83,0),2)</f>
        <v>0</v>
      </c>
      <c r="J145" s="106"/>
      <c r="K145" s="542">
        <f>IF(K$81="Hydro",VLOOKUP($C145,'Inflated Bid Prices After Tax'!$BF$247:$BM$347,2,FALSE),IF(K$81="Solar",VLOOKUP($C145,'Inflated Bid Prices After Tax'!$BF$247:$BM$347,3,FALSE),IF(K$81="Biomass",VLOOKUP($C145,'Inflated Bid Prices After Tax'!$BF$247:$BM$347,4,FALSE),IF(K$81="Biodiesel",VLOOKUP($C145,'Inflated Bid Prices After Tax'!$BF$247:$BM$347,5,FALSE),IF(K$81="LNG",VLOOKUP($C145,'Inflated Bid Prices After Tax'!$BF$247:$BM$347,6,FALSE),IF(K$81="Bunker",VLOOKUP($C145,'Inflated Bid Prices After Tax'!$BF$247:$BM$347,7,FALSE),IF(K$81="LFO Diesel",VLOOKUP($C145,'Inflated Bid Prices After Tax'!$BF$247:$BM$347,8,FALSE),0)))))))</f>
        <v>0</v>
      </c>
      <c r="L145" s="543">
        <f>IF(K$81="Hydro",VLOOKUP($C145,'Inflated Bid Prices After Tax'!$BF$352:$BM$452,2,FALSE),IF(K$81="Solar",VLOOKUP($C145,'Inflated Bid Prices After Tax'!$BF$352:$BM$452,3,FALSE),IF(K$81="Biomass",VLOOKUP($C145,'Inflated Bid Prices After Tax'!$BF$352:$BM$452,4,FALSE),IF(K$81="Biodiesel",VLOOKUP($C145,'Inflated Bid Prices After Tax'!$BF$352:$BM$452,5,FALSE),IF(K$81="LNG",VLOOKUP($C145,'Inflated Bid Prices After Tax'!$BF$352:$BM$452,6,FALSE),IF(K$81="Bunker",VLOOKUP($C145,'Inflated Bid Prices After Tax'!$BF$352:$BM$452,7,FALSE),IF(K$81="LFO Diesel",VLOOKUP($C145,'Inflated Bid Prices After Tax'!$BF$352:$BM$452,8,FALSE),0)))))))</f>
        <v>0</v>
      </c>
      <c r="M145" s="543">
        <f>IF($C145=0,0,IF(K$81="Hydro",HLOOKUP(K$81,'Inflated Bid Prices After Tax'!$B$455:$I$463,9,FALSE),IF(K$81="Solar",HLOOKUP(K$81,'Inflated Bid Prices After Tax'!$B$455:$I$463,9,FALSE),IF(K$81="Biomass",HLOOKUP(K$81,'Inflated Bid Prices After Tax'!$B$455:$I$463,9,FALSE),IF(K$81="Biodiesel",HLOOKUP(K$81,'Inflated Bid Prices After Tax'!$B$455:$I$463,9,FALSE),IF(K$81="LNG",HLOOKUP(K$81,'Inflated Bid Prices After Tax'!$B$455:$I$463,9,FALSE),IF(K$81="Bunker",HLOOKUP(K$81,'Inflated Bid Prices After Tax'!$B$455:$I$463,9,FALSE),IF(K$81="LFO Diesel",HLOOKUP(K$81,'Inflated Bid Prices After Tax'!$B$455:$I$463,9,FALSE),0))))))))</f>
        <v>0</v>
      </c>
      <c r="N145" s="543">
        <f>IF($C145=0,0,IF(K$81="Hydro",HLOOKUP(K$81,'Inflated Bid Prices After Tax'!$B$465:$I$471,7,FALSE),IF(K$81="Solar",HLOOKUP(K$81,'Inflated Bid Prices After Tax'!$B$465:$I$471,7,FALSE),IF(K$81="Biomass",HLOOKUP(K$81,'Inflated Bid Prices After Tax'!$B$465:$I$471,7,FALSE),IF(K$81="Biodiesel",HLOOKUP(K$81,'Inflated Bid Prices After Tax'!$B$465:$I$471,7,FALSE),IF(K$81="LNG",HLOOKUP(K$81,'Inflated Bid Prices After Tax'!$B$465:$I$471,7,FALSE),IF(K$81="Bunker",HLOOKUP(K$81,'Inflated Bid Prices After Tax'!$B$465:$I$471,7,FALSE),IF(K$81="LFO Diesel",HLOOKUP(K$81,'Inflated Bid Prices After Tax'!$B$465:$I$471,7,FALSE),0))))))))</f>
        <v>0</v>
      </c>
      <c r="O145" s="544">
        <f t="shared" si="82"/>
        <v>0</v>
      </c>
      <c r="P145" s="139"/>
      <c r="Q145" s="606">
        <f>IF(Q$81="Hydro",VLOOKUP($D145,'Inflated Bid Prices After Tax'!$BF$247:$BM$347,2,FALSE),IF(Q$81="Solar",VLOOKUP($D145,'Inflated Bid Prices After Tax'!$BF$247:$BM$347,3,FALSE),IF(Q$81="Biomass",VLOOKUP($D145,'Inflated Bid Prices After Tax'!$BF$247:$BM$347,4,FALSE),IF(Q$81="Biodiesel",VLOOKUP($D145,'Inflated Bid Prices After Tax'!$BF$247:$BM$347,5,FALSE),IF(Q$81="LNG",VLOOKUP($D145,'Inflated Bid Prices After Tax'!$BF$247:$BM$347,6,FALSE),IF(Q$81="Bunker",VLOOKUP($D145,'Inflated Bid Prices After Tax'!$BF$247:$BM$347,7,FALSE),IF(Q$81="LFO Diesel",VLOOKUP($D145,'Inflated Bid Prices After Tax'!$BF$247:$BM$347,8,FALSE),0)))))))</f>
        <v>0</v>
      </c>
      <c r="R145" s="607">
        <f>IF(Q$81="Hydro",VLOOKUP($D145,'Inflated Bid Prices After Tax'!$BF$352:$BM$452,2,FALSE),IF(Q$81="Solar",VLOOKUP($D145,'Inflated Bid Prices After Tax'!$BF$352:$BM$452,3,FALSE),IF(Q$81="Biomass",VLOOKUP($D145,'Inflated Bid Prices After Tax'!$BF$352:$BM$452,4,FALSE),IF(Q$81="Biodiesel",VLOOKUP($D145,'Inflated Bid Prices After Tax'!$BF$352:$BM$452,5,FALSE),IF(Q$81="LNG",VLOOKUP($D145,'Inflated Bid Prices After Tax'!$BF$352:$BM$452,6,FALSE),IF(Q$81="Bunker",VLOOKUP($D145,'Inflated Bid Prices After Tax'!$BF$352:$BM$452,7,FALSE),IF(Q$81="LFO Diesel",VLOOKUP($D145,'Inflated Bid Prices After Tax'!$BF$352:$BM$452,8,FALSE),0)))))))</f>
        <v>0</v>
      </c>
      <c r="S145" s="607">
        <f>IF($D145=0,0,IF(Q$81="Hydro",HLOOKUP(Q$81,'Inflated Bid Prices After Tax'!$B$455:$I$463,9,FALSE),IF(Q$81="Solar",HLOOKUP(Q$81,'Inflated Bid Prices After Tax'!$B$455:$I$463,9,FALSE),IF(Q$81="Biomass",HLOOKUP(Q$81,'Inflated Bid Prices After Tax'!$B$455:$I$463,9,FALSE),IF(Q$81="Biodiesel",HLOOKUP(Q$81,'Inflated Bid Prices After Tax'!$B$455:$I$463,9,FALSE),IF(Q$81="LNG",HLOOKUP(Q$81,'Inflated Bid Prices After Tax'!$B$455:$I$463,9,FALSE),IF(Q$81="Bunker",HLOOKUP(Q$81,'Inflated Bid Prices After Tax'!$B$455:$I$463,9,FALSE),IF(Q$81="LFO Diesel",HLOOKUP(Q$81,'Inflated Bid Prices After Tax'!$B$455:$I$463,9,FALSE),0))))))))</f>
        <v>0</v>
      </c>
      <c r="T145" s="607">
        <f>IF($D145=0,0,IF(Q$81="Hydro",HLOOKUP(Q$81,'Inflated Bid Prices After Tax'!$B$465:$I$471,7,FALSE),IF(Q$81="Solar",HLOOKUP(Q$81,'Inflated Bid Prices After Tax'!$B$465:$I$471,7,FALSE),IF(Q$81="Biomass",HLOOKUP(Q$81,'Inflated Bid Prices After Tax'!$B$465:$I$471,7,FALSE),IF(Q$81="Biodiesel",HLOOKUP(Q$81,'Inflated Bid Prices After Tax'!$B$465:$I$471,7,FALSE),IF(Q$81="LNG",HLOOKUP(Q$81,'Inflated Bid Prices After Tax'!$B$465:$I$471,7,FALSE),IF(Q$81="Bunker",HLOOKUP(Q$81,'Inflated Bid Prices After Tax'!$B$465:$I$471,7,FALSE),IF(Q$81="LFO Diesel",HLOOKUP(Q$81,'Inflated Bid Prices After Tax'!$B$465:$I$471,7,FALSE),0))))))))</f>
        <v>0</v>
      </c>
      <c r="U145" s="608">
        <f t="shared" si="83"/>
        <v>0</v>
      </c>
      <c r="V145" s="139"/>
      <c r="W145" s="566">
        <f>IF(W$81="Hydro",VLOOKUP($E145,'Inflated Bid Prices After Tax'!$BF$247:$BM$347,2,FALSE),IF(W$81="Solar",VLOOKUP($E145,'Inflated Bid Prices After Tax'!$BF$247:$BM$347,3,FALSE),IF(W$81="Biomass",VLOOKUP($E145,'Inflated Bid Prices After Tax'!$BF$247:$BM$347,4,FALSE),IF(W$81="Biodiesel",VLOOKUP($E145,'Inflated Bid Prices After Tax'!$BF$247:$BM$347,5,FALSE),IF(W$81="LNG",VLOOKUP($E145,'Inflated Bid Prices After Tax'!$BF$247:$BM$347,6,FALSE),IF(W$81="Bunker",VLOOKUP($E145,'Inflated Bid Prices After Tax'!$BF$247:$BM$347,7,FALSE),IF(W$81="LFO Diesel",VLOOKUP($E145,'Inflated Bid Prices After Tax'!$BF$247:$BM$347,8,FALSE),0)))))))</f>
        <v>0</v>
      </c>
      <c r="X145" s="567">
        <f>IF(W$81="Hydro",VLOOKUP($E145,'Inflated Bid Prices After Tax'!$BF$352:$BM$452,2,FALSE),IF(W$81="Solar",VLOOKUP($E145,'Inflated Bid Prices After Tax'!$BF$352:$BM$452,3,FALSE),IF(W$81="Biomass",VLOOKUP($E145,'Inflated Bid Prices After Tax'!$BF$352:$BM$452,4,FALSE),IF(W$81="Biodiesel",VLOOKUP($E145,'Inflated Bid Prices After Tax'!$BF$352:$BM$452,5,FALSE),IF(W$81="LNG",VLOOKUP($E145,'Inflated Bid Prices After Tax'!$BF$352:$BM$452,6,FALSE),IF(W$81="Bunker",VLOOKUP($E145,'Inflated Bid Prices After Tax'!$BF$352:$BM$452,7,FALSE),IF(W$81="LFO Diesel",VLOOKUP($E145,'Inflated Bid Prices After Tax'!$BF$352:$BM$452,8,FALSE),0)))))))</f>
        <v>0</v>
      </c>
      <c r="Y145" s="567">
        <f>IF($E145=0,0,IF(W$81="Hydro",HLOOKUP(W$81,'Inflated Bid Prices After Tax'!$B$455:$I$463,9,FALSE),IF(W$81="Solar",HLOOKUP(W$81,'Inflated Bid Prices After Tax'!$B$455:$I$463,9,FALSE),IF(W$81="Biomass",HLOOKUP(W$81,'Inflated Bid Prices After Tax'!$B$455:$I$463,9,FALSE),IF(W$81="Biodiesel",HLOOKUP(W$81,'Inflated Bid Prices After Tax'!$B$455:$I$463,9,FALSE),IF(W$81="LNG",HLOOKUP(W$81,'Inflated Bid Prices After Tax'!$B$455:$I$463,9,FALSE),IF(W$81="Bunker",HLOOKUP(W$81,'Inflated Bid Prices After Tax'!$B$455:$I$463,9,FALSE),IF(W$81="LFO Diesel",HLOOKUP(W$81,'Inflated Bid Prices After Tax'!$B$455:$I$463,9,FALSE),0))))))))</f>
        <v>0</v>
      </c>
      <c r="Z145" s="567">
        <f>IF($E145=0,0,IF(W$81="Hydro",HLOOKUP(W$81,'Inflated Bid Prices After Tax'!$B$465:$I$471,7,FALSE),IF(W$81="Solar",HLOOKUP(W$81,'Inflated Bid Prices After Tax'!$B$465:$I$471,7,FALSE),IF(W$81="Biomass",HLOOKUP(W$81,'Inflated Bid Prices After Tax'!$B$465:$I$471,7,FALSE),IF(W$81="Biodiesel",HLOOKUP(W$81,'Inflated Bid Prices After Tax'!$B$465:$I$471,7,FALSE),IF(W$81="LNG",HLOOKUP(W$81,'Inflated Bid Prices After Tax'!$B$465:$I$471,7,FALSE),IF(W$81="Bunker",HLOOKUP(W$81,'Inflated Bid Prices After Tax'!$B$465:$I$471,7,FALSE),IF(W$81="LFO Diesel",HLOOKUP(W$81,'Inflated Bid Prices After Tax'!$B$465:$I$471,7,FALSE),0))))))))</f>
        <v>0</v>
      </c>
      <c r="AA145" s="568">
        <f t="shared" si="84"/>
        <v>0</v>
      </c>
      <c r="AB145" s="139"/>
      <c r="AC145" s="642">
        <f>IF(AC$81="Hydro",VLOOKUP($F145,'Inflated Bid Prices After Tax'!$BF$247:$BM$347,2,FALSE),IF(AC$81="Solar",VLOOKUP($F145,'Inflated Bid Prices After Tax'!$BF$247:$BM$347,3,FALSE),IF(AC$81="Biomass",VLOOKUP($F145,'Inflated Bid Prices After Tax'!$BF$247:$BM$347,4,FALSE),IF(AC$81="Biodiesel",VLOOKUP($F145,'Inflated Bid Prices After Tax'!$BF$247:$BM$347,5,FALSE),IF(AC$81="LNG",VLOOKUP($F145,'Inflated Bid Prices After Tax'!$BF$247:$BM$347,6,FALSE),IF(AC$81="Bunker",VLOOKUP($F145,'Inflated Bid Prices After Tax'!$BF$247:$BM$347,7,FALSE),IF(AC$81="LFO Diesel",VLOOKUP($F145,'Inflated Bid Prices After Tax'!$BF$247:$BM$347,8,FALSE),0)))))))</f>
        <v>0</v>
      </c>
      <c r="AD145" s="643">
        <f>IF(AC$81="Hydro",VLOOKUP($F145,'Inflated Bid Prices After Tax'!$BF$352:$BM$452,2,FALSE),IF(AC$81="Solar",VLOOKUP($F145,'Inflated Bid Prices After Tax'!$BF$352:$BM$452,3,FALSE),IF(AC$81="Biomass",VLOOKUP($F145,'Inflated Bid Prices After Tax'!$BF$352:$BM$452,4,FALSE),IF(AC$81="Biodiesel",VLOOKUP($F145,'Inflated Bid Prices After Tax'!$BF$352:$BM$452,5,FALSE),IF(AC$81="LNG",VLOOKUP($F145,'Inflated Bid Prices After Tax'!$BF$352:$BM$452,6,FALSE),IF(AC$81="Bunker",VLOOKUP($F145,'Inflated Bid Prices After Tax'!$BF$352:$BM$452,7,FALSE),IF(AC$81="LFO Diesel",VLOOKUP($F145,'Inflated Bid Prices After Tax'!$BF$352:$BM$452,8,FALSE),0)))))))</f>
        <v>0</v>
      </c>
      <c r="AE145" s="643">
        <f>IF($F145=0,0,IF(AC$81="Hydro",HLOOKUP(AC$81,'Inflated Bid Prices After Tax'!$B$455:$I$463,9,FALSE),IF(AC$81="Solar",HLOOKUP(AC$81,'Inflated Bid Prices After Tax'!$B$455:$I$463,9,FALSE),IF(AC$81="Biomass",HLOOKUP(AC$81,'Inflated Bid Prices After Tax'!$B$455:$I$463,9,FALSE),IF(AC$81="Biodiesel",HLOOKUP(AC$81,'Inflated Bid Prices After Tax'!$B$455:$I$463,9,FALSE),IF(AC$81="LNG",HLOOKUP(AC$81,'Inflated Bid Prices After Tax'!$B$455:$I$463,9,FALSE),IF(AC$81="Bunker",HLOOKUP(AC$81,'Inflated Bid Prices After Tax'!$B$455:$I$463,9,FALSE),IF(AC$81="LFO Diesel",HLOOKUP(AC$81,'Inflated Bid Prices After Tax'!$B$455:$I$463,9,FALSE),0))))))))</f>
        <v>0</v>
      </c>
      <c r="AF145" s="643">
        <f>IF($F145=0,0,IF(AC$81="Hydro",HLOOKUP(AC$81,'Inflated Bid Prices After Tax'!$B$465:$I$471,7,FALSE),IF(AC$81="Solar",HLOOKUP(AC$81,'Inflated Bid Prices After Tax'!$B$465:$I$471,7,FALSE),IF(AC$81="Biomass",HLOOKUP(AC$81,'Inflated Bid Prices After Tax'!$B$465:$I$471,7,FALSE),IF(AC$81="Biodiesel",HLOOKUP(AC$81,'Inflated Bid Prices After Tax'!$B$465:$I$471,7,FALSE),IF(AC$81="LNG",HLOOKUP(AC$81,'Inflated Bid Prices After Tax'!$B$465:$I$471,7,FALSE),IF(AC$81="Bunker",HLOOKUP(AC$81,'Inflated Bid Prices After Tax'!$B$465:$I$471,7,FALSE),IF(AC$81="LFO Diesel",HLOOKUP(AC$81,'Inflated Bid Prices After Tax'!$B$465:$I$471,7,FALSE),0))))))))</f>
        <v>0</v>
      </c>
      <c r="AG145" s="644">
        <f t="shared" si="85"/>
        <v>0</v>
      </c>
      <c r="AH145" s="139"/>
      <c r="AI145" s="590">
        <f>IF(AI$81="Hydro",VLOOKUP($G145,'Inflated Bid Prices After Tax'!$BF$247:$BM$347,2,FALSE),IF(AI$81="Solar",VLOOKUP($G145,'Inflated Bid Prices After Tax'!$BF$247:$BM$347,3,FALSE),IF(AI$81="Biomass",VLOOKUP($G145,'Inflated Bid Prices After Tax'!$BF$247:$BM$347,4,FALSE),IF(AI$81="Biodiesel",VLOOKUP($G145,'Inflated Bid Prices After Tax'!$BF$247:$BM$347,5,FALSE),IF(AI$81="LNG",VLOOKUP($G145,'Inflated Bid Prices After Tax'!$BF$247:$BM$347,6,FALSE),IF(AI$81="Bunker",VLOOKUP($G145,'Inflated Bid Prices After Tax'!$BF$247:$BM$347,7,FALSE),IF(AI$81="LFO Diesel",VLOOKUP($G145,'Inflated Bid Prices After Tax'!$BF$247:$BM$347,8,FALSE),0)))))))</f>
        <v>0</v>
      </c>
      <c r="AJ145" s="591">
        <f>IF(AI$81="Hydro",VLOOKUP($G145,'Inflated Bid Prices After Tax'!$BF$352:$BM$452,2,FALSE),IF(AI$81="Solar",VLOOKUP($G145,'Inflated Bid Prices After Tax'!$BF$352:$BM$452,3,FALSE),IF(AI$81="Biomass",VLOOKUP($G145,'Inflated Bid Prices After Tax'!$BF$352:$BM$452,4,FALSE),IF(AI$81="Biodiesel",VLOOKUP($G145,'Inflated Bid Prices After Tax'!$BF$352:$BM$452,5,FALSE),IF(AI$81="LNG",VLOOKUP($G145,'Inflated Bid Prices After Tax'!$BF$352:$BM$452,6,FALSE),IF(AI$81="Bunker",VLOOKUP($G145,'Inflated Bid Prices After Tax'!$BF$352:$BM$452,7,FALSE),IF(AI$81="LFO Diesel",VLOOKUP($G145,'Inflated Bid Prices After Tax'!$BF$352:$BM$452,8,FALSE),0)))))))</f>
        <v>0</v>
      </c>
      <c r="AK145" s="591">
        <f>IF($G145=0,0,IF(AI$81="Hydro",HLOOKUP(AI$81,'Inflated Bid Prices After Tax'!$B$455:$I$463,9,FALSE),IF(AI$81="Solar",HLOOKUP(AI$81,'Inflated Bid Prices After Tax'!$B$455:$I$463,9,FALSE),IF(AI$81="Biomass",HLOOKUP(AI$81,'Inflated Bid Prices After Tax'!$B$455:$I$463,9,FALSE),IF(AI$81="Biodiesel",HLOOKUP(AI$81,'Inflated Bid Prices After Tax'!$B$455:$I$463,9,FALSE),IF(AI$81="LNG",HLOOKUP(AI$81,'Inflated Bid Prices After Tax'!$B$455:$I$463,9,FALSE),IF(AI$81="Bunker",HLOOKUP(AI$81,'Inflated Bid Prices After Tax'!$B$455:$I$463,9,FALSE),IF(AI$81="LFO Diesel",HLOOKUP(AI$81,'Inflated Bid Prices After Tax'!$B$455:$I$463,9,FALSE),0))))))))</f>
        <v>0</v>
      </c>
      <c r="AL145" s="591">
        <f>IF($G145=0,0,IF(AI$81="Hydro",HLOOKUP(AI$81,'Inflated Bid Prices After Tax'!$B$465:$I$471,7,FALSE),IF(AI$81="Solar",HLOOKUP(AI$81,'Inflated Bid Prices After Tax'!$B$465:$I$471,7,FALSE),IF(AI$81="Biomass",HLOOKUP(AI$81,'Inflated Bid Prices After Tax'!$B$465:$I$471,7,FALSE),IF(AI$81="Biodiesel",HLOOKUP(AI$81,'Inflated Bid Prices After Tax'!$B$465:$I$471,7,FALSE),IF(AI$81="LNG",HLOOKUP(AI$81,'Inflated Bid Prices After Tax'!$B$465:$I$471,7,FALSE),IF(AI$81="Bunker",HLOOKUP(AI$81,'Inflated Bid Prices After Tax'!$B$465:$I$471,7,FALSE),IF(AI$81="LFO Diesel",HLOOKUP(AI$81,'Inflated Bid Prices After Tax'!$B$465:$I$471,7,FALSE),0))))))))</f>
        <v>0</v>
      </c>
      <c r="AM145" s="592">
        <f t="shared" si="86"/>
        <v>0</v>
      </c>
      <c r="AN145" s="139"/>
      <c r="AO145" s="598">
        <f>IF(AO$81="Hydro",VLOOKUP($H145,'Inflated Bid Prices After Tax'!$BF$247:$BM$347,2,FALSE),IF(AO$81="Solar",VLOOKUP($H145,'Inflated Bid Prices After Tax'!$BF$247:$BM$347,3,FALSE),IF(AO$81="Biomass",VLOOKUP($H145,'Inflated Bid Prices After Tax'!$BF$247:$BM$347,4,FALSE),IF(AO$81="Biodiesel",VLOOKUP($H145,'Inflated Bid Prices After Tax'!$BF$247:$BM$347,5,FALSE),IF(AO$81="LNG",VLOOKUP($H145,'Inflated Bid Prices After Tax'!$BF$247:$BM$347,6,FALSE),IF(AO$81="Bunker",VLOOKUP($H145,'Inflated Bid Prices After Tax'!$BF$247:$BM$347,7,FALSE),IF(AO$81="LFO Diesel",VLOOKUP($H145,'Inflated Bid Prices After Tax'!$BF$247:$BM$347,8,FALSE),0)))))))</f>
        <v>0</v>
      </c>
      <c r="AP145" s="309">
        <f>IF(AO$81="Hydro",VLOOKUP($H145,'Inflated Bid Prices After Tax'!$BF$352:$BM$452,2,FALSE),IF(AO$81="Solar",VLOOKUP($H145,'Inflated Bid Prices After Tax'!$BF$352:$BM$452,3,FALSE),IF(AO$81="Biomass",VLOOKUP($H145,'Inflated Bid Prices After Tax'!$BF$352:$BM$452,4,FALSE),IF(AO$81="Biodiesel",VLOOKUP($H145,'Inflated Bid Prices After Tax'!$BF$352:$BM$452,5,FALSE),IF(AO$81="LNG",VLOOKUP($H145,'Inflated Bid Prices After Tax'!$BF$352:$BM$452,6,FALSE),IF(AO$81="Bunker",VLOOKUP($H145,'Inflated Bid Prices After Tax'!$BF$352:$BM$452,7,FALSE),IF(AO$81="LFO Diesel",VLOOKUP($H145,'Inflated Bid Prices After Tax'!$BF$352:$BM$452,8,FALSE),0)))))))</f>
        <v>0</v>
      </c>
      <c r="AQ145" s="309">
        <f>IF($H145=0,0,IF(AO$81="Hydro",HLOOKUP(AO$81,'Inflated Bid Prices After Tax'!$B$455:$I$463,9,FALSE),IF(AO$81="Solar",HLOOKUP(AO$81,'Inflated Bid Prices After Tax'!$B$455:$I$463,9,FALSE),IF(AO$81="Biomass",HLOOKUP(AO$81,'Inflated Bid Prices After Tax'!$B$455:$I$463,9,FALSE),IF(AO$81="Biodiesel",HLOOKUP(AO$81,'Inflated Bid Prices After Tax'!$B$455:$I$463,9,FALSE),IF(AO$81="LNG",HLOOKUP(AO$81,'Inflated Bid Prices After Tax'!$B$455:$I$463,9,FALSE),IF(AO$81="Bunker",HLOOKUP(AO$81,'Inflated Bid Prices After Tax'!$B$455:$I$463,9,FALSE),IF(AO$81="LFO Diesel",HLOOKUP(AO$81,'Inflated Bid Prices After Tax'!$B$455:$I$463,9,FALSE),0))))))))</f>
        <v>0</v>
      </c>
      <c r="AR145" s="309">
        <f>IF($H145=0,0,IF(AO$81="Hydro",HLOOKUP(AO$81,'Inflated Bid Prices After Tax'!$B$465:$I$471,7,FALSE),IF(AO$81="Solar",HLOOKUP(AO$81,'Inflated Bid Prices After Tax'!$B$465:$I$471,7,FALSE),IF(AO$81="Biomass",HLOOKUP(AO$81,'Inflated Bid Prices After Tax'!$B$465:$I$471,7,FALSE),IF(AO$81="Biodiesel",HLOOKUP(AO$81,'Inflated Bid Prices After Tax'!$B$465:$I$471,7,FALSE),IF(AO$81="LNG",HLOOKUP(AO$81,'Inflated Bid Prices After Tax'!$B$465:$I$471,7,FALSE),IF(AO$81="Bunker",HLOOKUP(AO$81,'Inflated Bid Prices After Tax'!$B$465:$I$471,7,FALSE),IF(AO$81="LFO Diesel",HLOOKUP(AO$81,'Inflated Bid Prices After Tax'!$B$465:$I$471,7,FALSE),0))))))))</f>
        <v>0</v>
      </c>
      <c r="AS145" s="298">
        <f t="shared" si="87"/>
        <v>0</v>
      </c>
      <c r="AT145" s="139"/>
      <c r="AU145" s="606">
        <f>IF(AU$81="Hydro",VLOOKUP($I145,'Inflated Bid Prices After Tax'!$BF$247:$BM$347,2,FALSE),IF(AU$81="Solar",VLOOKUP($I145,'Inflated Bid Prices After Tax'!$BF$247:$BM$347,3,FALSE),IF(AU$81="Biomass",VLOOKUP($I145,'Inflated Bid Prices After Tax'!$BF$247:$BM$347,4,FALSE),IF(AU$81="Biodiesel",VLOOKUP($I145,'Inflated Bid Prices After Tax'!$BF$247:$BM$347,5,FALSE),IF(AU$81="LNG",VLOOKUP($I145,'Inflated Bid Prices After Tax'!$BF$247:$BM$347,6,FALSE),IF(AU$81="Bunker",VLOOKUP($I145,'Inflated Bid Prices After Tax'!$BF$247:$BM$347,7,FALSE),IF(AU$81="LFO Diesel",VLOOKUP($I145,'Inflated Bid Prices After Tax'!$BF$247:$BM$347,8,FALSE),0)))))))</f>
        <v>0</v>
      </c>
      <c r="AV145" s="607">
        <f>IF(AU$81="Hydro",VLOOKUP($I145,'Inflated Bid Prices After Tax'!$BF$352:$BM$452,2,FALSE),IF(AU$81="Solar",VLOOKUP($I145,'Inflated Bid Prices After Tax'!$BF$352:$BM$452,3,FALSE),IF(AU$81="Biomass",VLOOKUP($I145,'Inflated Bid Prices After Tax'!$BF$352:$BM$452,4,FALSE),IF(AU$81="Biodiesel",VLOOKUP($I145,'Inflated Bid Prices After Tax'!$BF$352:$BM$452,5,FALSE),IF(AU$81="LNG",VLOOKUP($I145,'Inflated Bid Prices After Tax'!$BF$352:$BM$452,6,FALSE),IF(AU$81="Bunker",VLOOKUP($I145,'Inflated Bid Prices After Tax'!$BF$352:$BM$452,7,FALSE),IF(AU$81="LFO Diesel",VLOOKUP($I145,'Inflated Bid Prices After Tax'!$BF$352:$BM$452,8,FALSE),0)))))))</f>
        <v>0</v>
      </c>
      <c r="AW145" s="607">
        <f>IF($I145=0,0,IF(AU$81="Hydro",HLOOKUP(AU$81,'Inflated Bid Prices After Tax'!$B$455:$I$463,9,FALSE),IF(AU$81="Solar",HLOOKUP(AU$81,'Inflated Bid Prices After Tax'!$B$455:$I$463,9,FALSE),IF(AU$81="Biomass",HLOOKUP(AU$81,'Inflated Bid Prices After Tax'!$B$455:$I$463,9,FALSE),IF(AU$81="Biodiesel",HLOOKUP(AU$81,'Inflated Bid Prices After Tax'!$B$455:$I$463,9,FALSE),IF(AU$81="LNG",HLOOKUP(AU$81,'Inflated Bid Prices After Tax'!$B$455:$I$463,9,FALSE),IF(AU$81="Bunker",HLOOKUP(AU$81,'Inflated Bid Prices After Tax'!$B$455:$I$463,9,FALSE),IF(AU$81="LFO Diesel",HLOOKUP(AU$81,'Inflated Bid Prices After Tax'!$B$455:$I$463,9,FALSE),0))))))))</f>
        <v>0</v>
      </c>
      <c r="AX145" s="607">
        <f>IF($I145=0,0,IF(AU$81="Hydro",HLOOKUP(AU$81,'Inflated Bid Prices After Tax'!$B$465:$I$471,7,FALSE),IF(AU$81="Solar",HLOOKUP(AU$81,'Inflated Bid Prices After Tax'!$B$465:$I$471,7,FALSE),IF(AU$81="Biomass",HLOOKUP(AU$81,'Inflated Bid Prices After Tax'!$B$465:$I$471,7,FALSE),IF(AU$81="Biodiesel",HLOOKUP(AU$81,'Inflated Bid Prices After Tax'!$B$465:$I$471,7,FALSE),IF(AU$81="LNG",HLOOKUP(AU$81,'Inflated Bid Prices After Tax'!$B$465:$I$471,7,FALSE),IF(AU$81="Bunker",HLOOKUP(AU$81,'Inflated Bid Prices After Tax'!$B$465:$I$471,7,FALSE),IF(AU$81="LFO Diesel",HLOOKUP(AU$81,'Inflated Bid Prices After Tax'!$B$465:$I$471,7,FALSE),0))))))))</f>
        <v>0</v>
      </c>
      <c r="AY145" s="608">
        <f t="shared" si="88"/>
        <v>0</v>
      </c>
      <c r="AZ145" s="139"/>
      <c r="BA145" s="106"/>
      <c r="BB145" s="648" t="s">
        <v>42</v>
      </c>
      <c r="BC145" s="660">
        <f>IF(C145=0,O145,O145*'Available Energy and Dispatch'!N175*1000)</f>
        <v>0</v>
      </c>
      <c r="BD145" s="660">
        <f>IF(D145=0,U145,U145*'Available Energy and Dispatch'!O175*1000)</f>
        <v>0</v>
      </c>
      <c r="BE145" s="660">
        <f>IF(E145=0,AA145,AA145*'Available Energy and Dispatch'!P175*1000)</f>
        <v>0</v>
      </c>
      <c r="BF145" s="660">
        <f>IF(F145=0,AG145,AG145*'Available Energy and Dispatch'!Q175*1000)</f>
        <v>0</v>
      </c>
      <c r="BG145" s="660">
        <f>IF(G145=0,AM145,AM145*'Available Energy and Dispatch'!R175*1000)</f>
        <v>0</v>
      </c>
      <c r="BH145" s="660">
        <f>IF(H145=0,AS145,AS145*'Available Energy and Dispatch'!S175*1000)</f>
        <v>0</v>
      </c>
      <c r="BI145" s="660">
        <f>IF(I145=0,AY145,AY145*'Available Energy and Dispatch'!T175*1000)</f>
        <v>0</v>
      </c>
      <c r="BJ145" s="666">
        <f t="shared" si="89"/>
        <v>0</v>
      </c>
      <c r="BK145" s="655"/>
    </row>
    <row r="146" spans="2:63" x14ac:dyDescent="0.25">
      <c r="B146" s="530" t="s">
        <v>43</v>
      </c>
      <c r="C146" s="523">
        <f>ROUND(IFERROR(('Available Energy and Dispatch'!N176/((IF(C$82="Solar",(SUMIFS('Dependable Capacity'!$F$64:$F$69,'Dependable Capacity'!$C$64:$C$69,$B$140)*'Available Energy and Dispatch'!$C176),HLOOKUP(C$82,'Dependable Capacity'!$I$58:$P$64,7,FALSE)*'Available Energy and Dispatch'!$C176))))/C$83,0),2)</f>
        <v>0</v>
      </c>
      <c r="D146" s="523">
        <f>ROUND(IFERROR(('Available Energy and Dispatch'!O176/((IF(D$82="Solar",(SUMIFS('Dependable Capacity'!$F$64:$F$69,'Dependable Capacity'!$C$64:$C$69,$B$140)*'Available Energy and Dispatch'!$C176),HLOOKUP(D$82,'Dependable Capacity'!$I$58:$P$64,7,FALSE)*'Available Energy and Dispatch'!$C176))))/D$83,0),2)</f>
        <v>0</v>
      </c>
      <c r="E146" s="523">
        <f>ROUND(IFERROR(('Available Energy and Dispatch'!P176/((IF(E$82="Solar",(SUMIFS('Dependable Capacity'!$F$64:$F$69,'Dependable Capacity'!$C$64:$C$69,$B$140)*'Available Energy and Dispatch'!$C176),HLOOKUP(E$82,'Dependable Capacity'!$I$58:$P$64,7,FALSE)*'Available Energy and Dispatch'!$C176))))/E$83,0),2)</f>
        <v>0</v>
      </c>
      <c r="F146" s="523">
        <f>ROUND(IFERROR(('Available Energy and Dispatch'!Q176/((IF(F$82="Solar",(SUMIFS('Dependable Capacity'!$F$64:$F$69,'Dependable Capacity'!$C$64:$C$69,$B$140)*'Available Energy and Dispatch'!$C176),HLOOKUP(F$82,'Dependable Capacity'!$I$58:$P$64,7,FALSE)*'Available Energy and Dispatch'!$C176))))/F$83,0),2)</f>
        <v>0</v>
      </c>
      <c r="G146" s="523">
        <f>ROUND(IFERROR(('Available Energy and Dispatch'!R176/((IF(G$82="Solar",(SUMIFS('Dependable Capacity'!$F$64:$F$69,'Dependable Capacity'!$C$64:$C$69,$B$140)*'Available Energy and Dispatch'!$C176),HLOOKUP(G$82,'Dependable Capacity'!$I$58:$P$64,7,FALSE)*'Available Energy and Dispatch'!$C176))))/G$83,0),2)</f>
        <v>0</v>
      </c>
      <c r="H146" s="523">
        <f>ROUND(IFERROR(('Available Energy and Dispatch'!S176/((IF(H$82="Solar",(SUMIFS('Dependable Capacity'!$F$64:$F$69,'Dependable Capacity'!$C$64:$C$69,$B$140)*'Available Energy and Dispatch'!$C176),HLOOKUP(H$82,'Dependable Capacity'!$I$58:$P$64,7,FALSE)*'Available Energy and Dispatch'!$C176))))/H$83,0),2)</f>
        <v>0</v>
      </c>
      <c r="I146" s="524">
        <f>ROUND(IFERROR(('Available Energy and Dispatch'!T176/((IF(I$82="Solar",(SUMIFS('Dependable Capacity'!$F$64:$F$69,'Dependable Capacity'!$C$64:$C$69,$B$140)*'Available Energy and Dispatch'!$C176),HLOOKUP(I$82,'Dependable Capacity'!$I$58:$P$64,7,FALSE)*'Available Energy and Dispatch'!$C176))))/I$83,0),2)</f>
        <v>0</v>
      </c>
      <c r="J146" s="106"/>
      <c r="K146" s="542">
        <f>IF(K$81="Hydro",VLOOKUP($C146,'Inflated Bid Prices After Tax'!$BF$247:$BM$347,2,FALSE),IF(K$81="Solar",VLOOKUP($C146,'Inflated Bid Prices After Tax'!$BF$247:$BM$347,3,FALSE),IF(K$81="Biomass",VLOOKUP($C146,'Inflated Bid Prices After Tax'!$BF$247:$BM$347,4,FALSE),IF(K$81="Biodiesel",VLOOKUP($C146,'Inflated Bid Prices After Tax'!$BF$247:$BM$347,5,FALSE),IF(K$81="LNG",VLOOKUP($C146,'Inflated Bid Prices After Tax'!$BF$247:$BM$347,6,FALSE),IF(K$81="Bunker",VLOOKUP($C146,'Inflated Bid Prices After Tax'!$BF$247:$BM$347,7,FALSE),IF(K$81="LFO Diesel",VLOOKUP($C146,'Inflated Bid Prices After Tax'!$BF$247:$BM$347,8,FALSE),0)))))))</f>
        <v>0</v>
      </c>
      <c r="L146" s="543">
        <f>IF(K$81="Hydro",VLOOKUP($C146,'Inflated Bid Prices After Tax'!$BF$352:$BM$452,2,FALSE),IF(K$81="Solar",VLOOKUP($C146,'Inflated Bid Prices After Tax'!$BF$352:$BM$452,3,FALSE),IF(K$81="Biomass",VLOOKUP($C146,'Inflated Bid Prices After Tax'!$BF$352:$BM$452,4,FALSE),IF(K$81="Biodiesel",VLOOKUP($C146,'Inflated Bid Prices After Tax'!$BF$352:$BM$452,5,FALSE),IF(K$81="LNG",VLOOKUP($C146,'Inflated Bid Prices After Tax'!$BF$352:$BM$452,6,FALSE),IF(K$81="Bunker",VLOOKUP($C146,'Inflated Bid Prices After Tax'!$BF$352:$BM$452,7,FALSE),IF(K$81="LFO Diesel",VLOOKUP($C146,'Inflated Bid Prices After Tax'!$BF$352:$BM$452,8,FALSE),0)))))))</f>
        <v>0</v>
      </c>
      <c r="M146" s="543">
        <f>IF($C146=0,0,IF(K$81="Hydro",HLOOKUP(K$81,'Inflated Bid Prices After Tax'!$B$455:$I$463,9,FALSE),IF(K$81="Solar",HLOOKUP(K$81,'Inflated Bid Prices After Tax'!$B$455:$I$463,9,FALSE),IF(K$81="Biomass",HLOOKUP(K$81,'Inflated Bid Prices After Tax'!$B$455:$I$463,9,FALSE),IF(K$81="Biodiesel",HLOOKUP(K$81,'Inflated Bid Prices After Tax'!$B$455:$I$463,9,FALSE),IF(K$81="LNG",HLOOKUP(K$81,'Inflated Bid Prices After Tax'!$B$455:$I$463,9,FALSE),IF(K$81="Bunker",HLOOKUP(K$81,'Inflated Bid Prices After Tax'!$B$455:$I$463,9,FALSE),IF(K$81="LFO Diesel",HLOOKUP(K$81,'Inflated Bid Prices After Tax'!$B$455:$I$463,9,FALSE),0))))))))</f>
        <v>0</v>
      </c>
      <c r="N146" s="543">
        <f>IF($C146=0,0,IF(K$81="Hydro",HLOOKUP(K$81,'Inflated Bid Prices After Tax'!$B$465:$I$471,7,FALSE),IF(K$81="Solar",HLOOKUP(K$81,'Inflated Bid Prices After Tax'!$B$465:$I$471,7,FALSE),IF(K$81="Biomass",HLOOKUP(K$81,'Inflated Bid Prices After Tax'!$B$465:$I$471,7,FALSE),IF(K$81="Biodiesel",HLOOKUP(K$81,'Inflated Bid Prices After Tax'!$B$465:$I$471,7,FALSE),IF(K$81="LNG",HLOOKUP(K$81,'Inflated Bid Prices After Tax'!$B$465:$I$471,7,FALSE),IF(K$81="Bunker",HLOOKUP(K$81,'Inflated Bid Prices After Tax'!$B$465:$I$471,7,FALSE),IF(K$81="LFO Diesel",HLOOKUP(K$81,'Inflated Bid Prices After Tax'!$B$465:$I$471,7,FALSE),0))))))))</f>
        <v>0</v>
      </c>
      <c r="O146" s="544">
        <f t="shared" si="82"/>
        <v>0</v>
      </c>
      <c r="P146" s="139"/>
      <c r="Q146" s="606">
        <f>IF(Q$81="Hydro",VLOOKUP($D146,'Inflated Bid Prices After Tax'!$BF$247:$BM$347,2,FALSE),IF(Q$81="Solar",VLOOKUP($D146,'Inflated Bid Prices After Tax'!$BF$247:$BM$347,3,FALSE),IF(Q$81="Biomass",VLOOKUP($D146,'Inflated Bid Prices After Tax'!$BF$247:$BM$347,4,FALSE),IF(Q$81="Biodiesel",VLOOKUP($D146,'Inflated Bid Prices After Tax'!$BF$247:$BM$347,5,FALSE),IF(Q$81="LNG",VLOOKUP($D146,'Inflated Bid Prices After Tax'!$BF$247:$BM$347,6,FALSE),IF(Q$81="Bunker",VLOOKUP($D146,'Inflated Bid Prices After Tax'!$BF$247:$BM$347,7,FALSE),IF(Q$81="LFO Diesel",VLOOKUP($D146,'Inflated Bid Prices After Tax'!$BF$247:$BM$347,8,FALSE),0)))))))</f>
        <v>0</v>
      </c>
      <c r="R146" s="607">
        <f>IF(Q$81="Hydro",VLOOKUP($D146,'Inflated Bid Prices After Tax'!$BF$352:$BM$452,2,FALSE),IF(Q$81="Solar",VLOOKUP($D146,'Inflated Bid Prices After Tax'!$BF$352:$BM$452,3,FALSE),IF(Q$81="Biomass",VLOOKUP($D146,'Inflated Bid Prices After Tax'!$BF$352:$BM$452,4,FALSE),IF(Q$81="Biodiesel",VLOOKUP($D146,'Inflated Bid Prices After Tax'!$BF$352:$BM$452,5,FALSE),IF(Q$81="LNG",VLOOKUP($D146,'Inflated Bid Prices After Tax'!$BF$352:$BM$452,6,FALSE),IF(Q$81="Bunker",VLOOKUP($D146,'Inflated Bid Prices After Tax'!$BF$352:$BM$452,7,FALSE),IF(Q$81="LFO Diesel",VLOOKUP($D146,'Inflated Bid Prices After Tax'!$BF$352:$BM$452,8,FALSE),0)))))))</f>
        <v>0</v>
      </c>
      <c r="S146" s="607">
        <f>IF($D146=0,0,IF(Q$81="Hydro",HLOOKUP(Q$81,'Inflated Bid Prices After Tax'!$B$455:$I$463,9,FALSE),IF(Q$81="Solar",HLOOKUP(Q$81,'Inflated Bid Prices After Tax'!$B$455:$I$463,9,FALSE),IF(Q$81="Biomass",HLOOKUP(Q$81,'Inflated Bid Prices After Tax'!$B$455:$I$463,9,FALSE),IF(Q$81="Biodiesel",HLOOKUP(Q$81,'Inflated Bid Prices After Tax'!$B$455:$I$463,9,FALSE),IF(Q$81="LNG",HLOOKUP(Q$81,'Inflated Bid Prices After Tax'!$B$455:$I$463,9,FALSE),IF(Q$81="Bunker",HLOOKUP(Q$81,'Inflated Bid Prices After Tax'!$B$455:$I$463,9,FALSE),IF(Q$81="LFO Diesel",HLOOKUP(Q$81,'Inflated Bid Prices After Tax'!$B$455:$I$463,9,FALSE),0))))))))</f>
        <v>0</v>
      </c>
      <c r="T146" s="607">
        <f>IF($D146=0,0,IF(Q$81="Hydro",HLOOKUP(Q$81,'Inflated Bid Prices After Tax'!$B$465:$I$471,7,FALSE),IF(Q$81="Solar",HLOOKUP(Q$81,'Inflated Bid Prices After Tax'!$B$465:$I$471,7,FALSE),IF(Q$81="Biomass",HLOOKUP(Q$81,'Inflated Bid Prices After Tax'!$B$465:$I$471,7,FALSE),IF(Q$81="Biodiesel",HLOOKUP(Q$81,'Inflated Bid Prices After Tax'!$B$465:$I$471,7,FALSE),IF(Q$81="LNG",HLOOKUP(Q$81,'Inflated Bid Prices After Tax'!$B$465:$I$471,7,FALSE),IF(Q$81="Bunker",HLOOKUP(Q$81,'Inflated Bid Prices After Tax'!$B$465:$I$471,7,FALSE),IF(Q$81="LFO Diesel",HLOOKUP(Q$81,'Inflated Bid Prices After Tax'!$B$465:$I$471,7,FALSE),0))))))))</f>
        <v>0</v>
      </c>
      <c r="U146" s="608">
        <f t="shared" si="83"/>
        <v>0</v>
      </c>
      <c r="V146" s="139"/>
      <c r="W146" s="566">
        <f>IF(W$81="Hydro",VLOOKUP($E146,'Inflated Bid Prices After Tax'!$BF$247:$BM$347,2,FALSE),IF(W$81="Solar",VLOOKUP($E146,'Inflated Bid Prices After Tax'!$BF$247:$BM$347,3,FALSE),IF(W$81="Biomass",VLOOKUP($E146,'Inflated Bid Prices After Tax'!$BF$247:$BM$347,4,FALSE),IF(W$81="Biodiesel",VLOOKUP($E146,'Inflated Bid Prices After Tax'!$BF$247:$BM$347,5,FALSE),IF(W$81="LNG",VLOOKUP($E146,'Inflated Bid Prices After Tax'!$BF$247:$BM$347,6,FALSE),IF(W$81="Bunker",VLOOKUP($E146,'Inflated Bid Prices After Tax'!$BF$247:$BM$347,7,FALSE),IF(W$81="LFO Diesel",VLOOKUP($E146,'Inflated Bid Prices After Tax'!$BF$247:$BM$347,8,FALSE),0)))))))</f>
        <v>0</v>
      </c>
      <c r="X146" s="567">
        <f>IF(W$81="Hydro",VLOOKUP($E146,'Inflated Bid Prices After Tax'!$BF$352:$BM$452,2,FALSE),IF(W$81="Solar",VLOOKUP($E146,'Inflated Bid Prices After Tax'!$BF$352:$BM$452,3,FALSE),IF(W$81="Biomass",VLOOKUP($E146,'Inflated Bid Prices After Tax'!$BF$352:$BM$452,4,FALSE),IF(W$81="Biodiesel",VLOOKUP($E146,'Inflated Bid Prices After Tax'!$BF$352:$BM$452,5,FALSE),IF(W$81="LNG",VLOOKUP($E146,'Inflated Bid Prices After Tax'!$BF$352:$BM$452,6,FALSE),IF(W$81="Bunker",VLOOKUP($E146,'Inflated Bid Prices After Tax'!$BF$352:$BM$452,7,FALSE),IF(W$81="LFO Diesel",VLOOKUP($E146,'Inflated Bid Prices After Tax'!$BF$352:$BM$452,8,FALSE),0)))))))</f>
        <v>0</v>
      </c>
      <c r="Y146" s="567">
        <f>IF($E146=0,0,IF(W$81="Hydro",HLOOKUP(W$81,'Inflated Bid Prices After Tax'!$B$455:$I$463,9,FALSE),IF(W$81="Solar",HLOOKUP(W$81,'Inflated Bid Prices After Tax'!$B$455:$I$463,9,FALSE),IF(W$81="Biomass",HLOOKUP(W$81,'Inflated Bid Prices After Tax'!$B$455:$I$463,9,FALSE),IF(W$81="Biodiesel",HLOOKUP(W$81,'Inflated Bid Prices After Tax'!$B$455:$I$463,9,FALSE),IF(W$81="LNG",HLOOKUP(W$81,'Inflated Bid Prices After Tax'!$B$455:$I$463,9,FALSE),IF(W$81="Bunker",HLOOKUP(W$81,'Inflated Bid Prices After Tax'!$B$455:$I$463,9,FALSE),IF(W$81="LFO Diesel",HLOOKUP(W$81,'Inflated Bid Prices After Tax'!$B$455:$I$463,9,FALSE),0))))))))</f>
        <v>0</v>
      </c>
      <c r="Z146" s="567">
        <f>IF($E146=0,0,IF(W$81="Hydro",HLOOKUP(W$81,'Inflated Bid Prices After Tax'!$B$465:$I$471,7,FALSE),IF(W$81="Solar",HLOOKUP(W$81,'Inflated Bid Prices After Tax'!$B$465:$I$471,7,FALSE),IF(W$81="Biomass",HLOOKUP(W$81,'Inflated Bid Prices After Tax'!$B$465:$I$471,7,FALSE),IF(W$81="Biodiesel",HLOOKUP(W$81,'Inflated Bid Prices After Tax'!$B$465:$I$471,7,FALSE),IF(W$81="LNG",HLOOKUP(W$81,'Inflated Bid Prices After Tax'!$B$465:$I$471,7,FALSE),IF(W$81="Bunker",HLOOKUP(W$81,'Inflated Bid Prices After Tax'!$B$465:$I$471,7,FALSE),IF(W$81="LFO Diesel",HLOOKUP(W$81,'Inflated Bid Prices After Tax'!$B$465:$I$471,7,FALSE),0))))))))</f>
        <v>0</v>
      </c>
      <c r="AA146" s="568">
        <f t="shared" si="84"/>
        <v>0</v>
      </c>
      <c r="AB146" s="139"/>
      <c r="AC146" s="642">
        <f>IF(AC$81="Hydro",VLOOKUP($F146,'Inflated Bid Prices After Tax'!$BF$247:$BM$347,2,FALSE),IF(AC$81="Solar",VLOOKUP($F146,'Inflated Bid Prices After Tax'!$BF$247:$BM$347,3,FALSE),IF(AC$81="Biomass",VLOOKUP($F146,'Inflated Bid Prices After Tax'!$BF$247:$BM$347,4,FALSE),IF(AC$81="Biodiesel",VLOOKUP($F146,'Inflated Bid Prices After Tax'!$BF$247:$BM$347,5,FALSE),IF(AC$81="LNG",VLOOKUP($F146,'Inflated Bid Prices After Tax'!$BF$247:$BM$347,6,FALSE),IF(AC$81="Bunker",VLOOKUP($F146,'Inflated Bid Prices After Tax'!$BF$247:$BM$347,7,FALSE),IF(AC$81="LFO Diesel",VLOOKUP($F146,'Inflated Bid Prices After Tax'!$BF$247:$BM$347,8,FALSE),0)))))))</f>
        <v>0</v>
      </c>
      <c r="AD146" s="643">
        <f>IF(AC$81="Hydro",VLOOKUP($F146,'Inflated Bid Prices After Tax'!$BF$352:$BM$452,2,FALSE),IF(AC$81="Solar",VLOOKUP($F146,'Inflated Bid Prices After Tax'!$BF$352:$BM$452,3,FALSE),IF(AC$81="Biomass",VLOOKUP($F146,'Inflated Bid Prices After Tax'!$BF$352:$BM$452,4,FALSE),IF(AC$81="Biodiesel",VLOOKUP($F146,'Inflated Bid Prices After Tax'!$BF$352:$BM$452,5,FALSE),IF(AC$81="LNG",VLOOKUP($F146,'Inflated Bid Prices After Tax'!$BF$352:$BM$452,6,FALSE),IF(AC$81="Bunker",VLOOKUP($F146,'Inflated Bid Prices After Tax'!$BF$352:$BM$452,7,FALSE),IF(AC$81="LFO Diesel",VLOOKUP($F146,'Inflated Bid Prices After Tax'!$BF$352:$BM$452,8,FALSE),0)))))))</f>
        <v>0</v>
      </c>
      <c r="AE146" s="643">
        <f>IF($F146=0,0,IF(AC$81="Hydro",HLOOKUP(AC$81,'Inflated Bid Prices After Tax'!$B$455:$I$463,9,FALSE),IF(AC$81="Solar",HLOOKUP(AC$81,'Inflated Bid Prices After Tax'!$B$455:$I$463,9,FALSE),IF(AC$81="Biomass",HLOOKUP(AC$81,'Inflated Bid Prices After Tax'!$B$455:$I$463,9,FALSE),IF(AC$81="Biodiesel",HLOOKUP(AC$81,'Inflated Bid Prices After Tax'!$B$455:$I$463,9,FALSE),IF(AC$81="LNG",HLOOKUP(AC$81,'Inflated Bid Prices After Tax'!$B$455:$I$463,9,FALSE),IF(AC$81="Bunker",HLOOKUP(AC$81,'Inflated Bid Prices After Tax'!$B$455:$I$463,9,FALSE),IF(AC$81="LFO Diesel",HLOOKUP(AC$81,'Inflated Bid Prices After Tax'!$B$455:$I$463,9,FALSE),0))))))))</f>
        <v>0</v>
      </c>
      <c r="AF146" s="643">
        <f>IF($F146=0,0,IF(AC$81="Hydro",HLOOKUP(AC$81,'Inflated Bid Prices After Tax'!$B$465:$I$471,7,FALSE),IF(AC$81="Solar",HLOOKUP(AC$81,'Inflated Bid Prices After Tax'!$B$465:$I$471,7,FALSE),IF(AC$81="Biomass",HLOOKUP(AC$81,'Inflated Bid Prices After Tax'!$B$465:$I$471,7,FALSE),IF(AC$81="Biodiesel",HLOOKUP(AC$81,'Inflated Bid Prices After Tax'!$B$465:$I$471,7,FALSE),IF(AC$81="LNG",HLOOKUP(AC$81,'Inflated Bid Prices After Tax'!$B$465:$I$471,7,FALSE),IF(AC$81="Bunker",HLOOKUP(AC$81,'Inflated Bid Prices After Tax'!$B$465:$I$471,7,FALSE),IF(AC$81="LFO Diesel",HLOOKUP(AC$81,'Inflated Bid Prices After Tax'!$B$465:$I$471,7,FALSE),0))))))))</f>
        <v>0</v>
      </c>
      <c r="AG146" s="644">
        <f t="shared" si="85"/>
        <v>0</v>
      </c>
      <c r="AH146" s="139"/>
      <c r="AI146" s="590">
        <f>IF(AI$81="Hydro",VLOOKUP($G146,'Inflated Bid Prices After Tax'!$BF$247:$BM$347,2,FALSE),IF(AI$81="Solar",VLOOKUP($G146,'Inflated Bid Prices After Tax'!$BF$247:$BM$347,3,FALSE),IF(AI$81="Biomass",VLOOKUP($G146,'Inflated Bid Prices After Tax'!$BF$247:$BM$347,4,FALSE),IF(AI$81="Biodiesel",VLOOKUP($G146,'Inflated Bid Prices After Tax'!$BF$247:$BM$347,5,FALSE),IF(AI$81="LNG",VLOOKUP($G146,'Inflated Bid Prices After Tax'!$BF$247:$BM$347,6,FALSE),IF(AI$81="Bunker",VLOOKUP($G146,'Inflated Bid Prices After Tax'!$BF$247:$BM$347,7,FALSE),IF(AI$81="LFO Diesel",VLOOKUP($G146,'Inflated Bid Prices After Tax'!$BF$247:$BM$347,8,FALSE),0)))))))</f>
        <v>0</v>
      </c>
      <c r="AJ146" s="591">
        <f>IF(AI$81="Hydro",VLOOKUP($G146,'Inflated Bid Prices After Tax'!$BF$352:$BM$452,2,FALSE),IF(AI$81="Solar",VLOOKUP($G146,'Inflated Bid Prices After Tax'!$BF$352:$BM$452,3,FALSE),IF(AI$81="Biomass",VLOOKUP($G146,'Inflated Bid Prices After Tax'!$BF$352:$BM$452,4,FALSE),IF(AI$81="Biodiesel",VLOOKUP($G146,'Inflated Bid Prices After Tax'!$BF$352:$BM$452,5,FALSE),IF(AI$81="LNG",VLOOKUP($G146,'Inflated Bid Prices After Tax'!$BF$352:$BM$452,6,FALSE),IF(AI$81="Bunker",VLOOKUP($G146,'Inflated Bid Prices After Tax'!$BF$352:$BM$452,7,FALSE),IF(AI$81="LFO Diesel",VLOOKUP($G146,'Inflated Bid Prices After Tax'!$BF$352:$BM$452,8,FALSE),0)))))))</f>
        <v>0</v>
      </c>
      <c r="AK146" s="591">
        <f>IF($G146=0,0,IF(AI$81="Hydro",HLOOKUP(AI$81,'Inflated Bid Prices After Tax'!$B$455:$I$463,9,FALSE),IF(AI$81="Solar",HLOOKUP(AI$81,'Inflated Bid Prices After Tax'!$B$455:$I$463,9,FALSE),IF(AI$81="Biomass",HLOOKUP(AI$81,'Inflated Bid Prices After Tax'!$B$455:$I$463,9,FALSE),IF(AI$81="Biodiesel",HLOOKUP(AI$81,'Inflated Bid Prices After Tax'!$B$455:$I$463,9,FALSE),IF(AI$81="LNG",HLOOKUP(AI$81,'Inflated Bid Prices After Tax'!$B$455:$I$463,9,FALSE),IF(AI$81="Bunker",HLOOKUP(AI$81,'Inflated Bid Prices After Tax'!$B$455:$I$463,9,FALSE),IF(AI$81="LFO Diesel",HLOOKUP(AI$81,'Inflated Bid Prices After Tax'!$B$455:$I$463,9,FALSE),0))))))))</f>
        <v>0</v>
      </c>
      <c r="AL146" s="591">
        <f>IF($G146=0,0,IF(AI$81="Hydro",HLOOKUP(AI$81,'Inflated Bid Prices After Tax'!$B$465:$I$471,7,FALSE),IF(AI$81="Solar",HLOOKUP(AI$81,'Inflated Bid Prices After Tax'!$B$465:$I$471,7,FALSE),IF(AI$81="Biomass",HLOOKUP(AI$81,'Inflated Bid Prices After Tax'!$B$465:$I$471,7,FALSE),IF(AI$81="Biodiesel",HLOOKUP(AI$81,'Inflated Bid Prices After Tax'!$B$465:$I$471,7,FALSE),IF(AI$81="LNG",HLOOKUP(AI$81,'Inflated Bid Prices After Tax'!$B$465:$I$471,7,FALSE),IF(AI$81="Bunker",HLOOKUP(AI$81,'Inflated Bid Prices After Tax'!$B$465:$I$471,7,FALSE),IF(AI$81="LFO Diesel",HLOOKUP(AI$81,'Inflated Bid Prices After Tax'!$B$465:$I$471,7,FALSE),0))))))))</f>
        <v>0</v>
      </c>
      <c r="AM146" s="592">
        <f t="shared" si="86"/>
        <v>0</v>
      </c>
      <c r="AN146" s="139"/>
      <c r="AO146" s="598">
        <f>IF(AO$81="Hydro",VLOOKUP($H146,'Inflated Bid Prices After Tax'!$BF$247:$BM$347,2,FALSE),IF(AO$81="Solar",VLOOKUP($H146,'Inflated Bid Prices After Tax'!$BF$247:$BM$347,3,FALSE),IF(AO$81="Biomass",VLOOKUP($H146,'Inflated Bid Prices After Tax'!$BF$247:$BM$347,4,FALSE),IF(AO$81="Biodiesel",VLOOKUP($H146,'Inflated Bid Prices After Tax'!$BF$247:$BM$347,5,FALSE),IF(AO$81="LNG",VLOOKUP($H146,'Inflated Bid Prices After Tax'!$BF$247:$BM$347,6,FALSE),IF(AO$81="Bunker",VLOOKUP($H146,'Inflated Bid Prices After Tax'!$BF$247:$BM$347,7,FALSE),IF(AO$81="LFO Diesel",VLOOKUP($H146,'Inflated Bid Prices After Tax'!$BF$247:$BM$347,8,FALSE),0)))))))</f>
        <v>0</v>
      </c>
      <c r="AP146" s="309">
        <f>IF(AO$81="Hydro",VLOOKUP($H146,'Inflated Bid Prices After Tax'!$BF$352:$BM$452,2,FALSE),IF(AO$81="Solar",VLOOKUP($H146,'Inflated Bid Prices After Tax'!$BF$352:$BM$452,3,FALSE),IF(AO$81="Biomass",VLOOKUP($H146,'Inflated Bid Prices After Tax'!$BF$352:$BM$452,4,FALSE),IF(AO$81="Biodiesel",VLOOKUP($H146,'Inflated Bid Prices After Tax'!$BF$352:$BM$452,5,FALSE),IF(AO$81="LNG",VLOOKUP($H146,'Inflated Bid Prices After Tax'!$BF$352:$BM$452,6,FALSE),IF(AO$81="Bunker",VLOOKUP($H146,'Inflated Bid Prices After Tax'!$BF$352:$BM$452,7,FALSE),IF(AO$81="LFO Diesel",VLOOKUP($H146,'Inflated Bid Prices After Tax'!$BF$352:$BM$452,8,FALSE),0)))))))</f>
        <v>0</v>
      </c>
      <c r="AQ146" s="309">
        <f>IF($H146=0,0,IF(AO$81="Hydro",HLOOKUP(AO$81,'Inflated Bid Prices After Tax'!$B$455:$I$463,9,FALSE),IF(AO$81="Solar",HLOOKUP(AO$81,'Inflated Bid Prices After Tax'!$B$455:$I$463,9,FALSE),IF(AO$81="Biomass",HLOOKUP(AO$81,'Inflated Bid Prices After Tax'!$B$455:$I$463,9,FALSE),IF(AO$81="Biodiesel",HLOOKUP(AO$81,'Inflated Bid Prices After Tax'!$B$455:$I$463,9,FALSE),IF(AO$81="LNG",HLOOKUP(AO$81,'Inflated Bid Prices After Tax'!$B$455:$I$463,9,FALSE),IF(AO$81="Bunker",HLOOKUP(AO$81,'Inflated Bid Prices After Tax'!$B$455:$I$463,9,FALSE),IF(AO$81="LFO Diesel",HLOOKUP(AO$81,'Inflated Bid Prices After Tax'!$B$455:$I$463,9,FALSE),0))))))))</f>
        <v>0</v>
      </c>
      <c r="AR146" s="309">
        <f>IF($H146=0,0,IF(AO$81="Hydro",HLOOKUP(AO$81,'Inflated Bid Prices After Tax'!$B$465:$I$471,7,FALSE),IF(AO$81="Solar",HLOOKUP(AO$81,'Inflated Bid Prices After Tax'!$B$465:$I$471,7,FALSE),IF(AO$81="Biomass",HLOOKUP(AO$81,'Inflated Bid Prices After Tax'!$B$465:$I$471,7,FALSE),IF(AO$81="Biodiesel",HLOOKUP(AO$81,'Inflated Bid Prices After Tax'!$B$465:$I$471,7,FALSE),IF(AO$81="LNG",HLOOKUP(AO$81,'Inflated Bid Prices After Tax'!$B$465:$I$471,7,FALSE),IF(AO$81="Bunker",HLOOKUP(AO$81,'Inflated Bid Prices After Tax'!$B$465:$I$471,7,FALSE),IF(AO$81="LFO Diesel",HLOOKUP(AO$81,'Inflated Bid Prices After Tax'!$B$465:$I$471,7,FALSE),0))))))))</f>
        <v>0</v>
      </c>
      <c r="AS146" s="298">
        <f t="shared" si="87"/>
        <v>0</v>
      </c>
      <c r="AT146" s="139"/>
      <c r="AU146" s="606">
        <f>IF(AU$81="Hydro",VLOOKUP($I146,'Inflated Bid Prices After Tax'!$BF$247:$BM$347,2,FALSE),IF(AU$81="Solar",VLOOKUP($I146,'Inflated Bid Prices After Tax'!$BF$247:$BM$347,3,FALSE),IF(AU$81="Biomass",VLOOKUP($I146,'Inflated Bid Prices After Tax'!$BF$247:$BM$347,4,FALSE),IF(AU$81="Biodiesel",VLOOKUP($I146,'Inflated Bid Prices After Tax'!$BF$247:$BM$347,5,FALSE),IF(AU$81="LNG",VLOOKUP($I146,'Inflated Bid Prices After Tax'!$BF$247:$BM$347,6,FALSE),IF(AU$81="Bunker",VLOOKUP($I146,'Inflated Bid Prices After Tax'!$BF$247:$BM$347,7,FALSE),IF(AU$81="LFO Diesel",VLOOKUP($I146,'Inflated Bid Prices After Tax'!$BF$247:$BM$347,8,FALSE),0)))))))</f>
        <v>0</v>
      </c>
      <c r="AV146" s="607">
        <f>IF(AU$81="Hydro",VLOOKUP($I146,'Inflated Bid Prices After Tax'!$BF$352:$BM$452,2,FALSE),IF(AU$81="Solar",VLOOKUP($I146,'Inflated Bid Prices After Tax'!$BF$352:$BM$452,3,FALSE),IF(AU$81="Biomass",VLOOKUP($I146,'Inflated Bid Prices After Tax'!$BF$352:$BM$452,4,FALSE),IF(AU$81="Biodiesel",VLOOKUP($I146,'Inflated Bid Prices After Tax'!$BF$352:$BM$452,5,FALSE),IF(AU$81="LNG",VLOOKUP($I146,'Inflated Bid Prices After Tax'!$BF$352:$BM$452,6,FALSE),IF(AU$81="Bunker",VLOOKUP($I146,'Inflated Bid Prices After Tax'!$BF$352:$BM$452,7,FALSE),IF(AU$81="LFO Diesel",VLOOKUP($I146,'Inflated Bid Prices After Tax'!$BF$352:$BM$452,8,FALSE),0)))))))</f>
        <v>0</v>
      </c>
      <c r="AW146" s="607">
        <f>IF($I146=0,0,IF(AU$81="Hydro",HLOOKUP(AU$81,'Inflated Bid Prices After Tax'!$B$455:$I$463,9,FALSE),IF(AU$81="Solar",HLOOKUP(AU$81,'Inflated Bid Prices After Tax'!$B$455:$I$463,9,FALSE),IF(AU$81="Biomass",HLOOKUP(AU$81,'Inflated Bid Prices After Tax'!$B$455:$I$463,9,FALSE),IF(AU$81="Biodiesel",HLOOKUP(AU$81,'Inflated Bid Prices After Tax'!$B$455:$I$463,9,FALSE),IF(AU$81="LNG",HLOOKUP(AU$81,'Inflated Bid Prices After Tax'!$B$455:$I$463,9,FALSE),IF(AU$81="Bunker",HLOOKUP(AU$81,'Inflated Bid Prices After Tax'!$B$455:$I$463,9,FALSE),IF(AU$81="LFO Diesel",HLOOKUP(AU$81,'Inflated Bid Prices After Tax'!$B$455:$I$463,9,FALSE),0))))))))</f>
        <v>0</v>
      </c>
      <c r="AX146" s="607">
        <f>IF($I146=0,0,IF(AU$81="Hydro",HLOOKUP(AU$81,'Inflated Bid Prices After Tax'!$B$465:$I$471,7,FALSE),IF(AU$81="Solar",HLOOKUP(AU$81,'Inflated Bid Prices After Tax'!$B$465:$I$471,7,FALSE),IF(AU$81="Biomass",HLOOKUP(AU$81,'Inflated Bid Prices After Tax'!$B$465:$I$471,7,FALSE),IF(AU$81="Biodiesel",HLOOKUP(AU$81,'Inflated Bid Prices After Tax'!$B$465:$I$471,7,FALSE),IF(AU$81="LNG",HLOOKUP(AU$81,'Inflated Bid Prices After Tax'!$B$465:$I$471,7,FALSE),IF(AU$81="Bunker",HLOOKUP(AU$81,'Inflated Bid Prices After Tax'!$B$465:$I$471,7,FALSE),IF(AU$81="LFO Diesel",HLOOKUP(AU$81,'Inflated Bid Prices After Tax'!$B$465:$I$471,7,FALSE),0))))))))</f>
        <v>0</v>
      </c>
      <c r="AY146" s="608">
        <f t="shared" si="88"/>
        <v>0</v>
      </c>
      <c r="AZ146" s="139"/>
      <c r="BA146" s="106"/>
      <c r="BB146" s="648" t="s">
        <v>43</v>
      </c>
      <c r="BC146" s="660">
        <f>IF(C146=0,O146,O146*'Available Energy and Dispatch'!N176*1000)</f>
        <v>0</v>
      </c>
      <c r="BD146" s="660">
        <f>IF(D146=0,U146,U146*'Available Energy and Dispatch'!O176*1000)</f>
        <v>0</v>
      </c>
      <c r="BE146" s="660">
        <f>IF(E146=0,AA146,AA146*'Available Energy and Dispatch'!P176*1000)</f>
        <v>0</v>
      </c>
      <c r="BF146" s="660">
        <f>IF(F146=0,AG146,AG146*'Available Energy and Dispatch'!Q176*1000)</f>
        <v>0</v>
      </c>
      <c r="BG146" s="660">
        <f>IF(G146=0,AM146,AM146*'Available Energy and Dispatch'!R176*1000)</f>
        <v>0</v>
      </c>
      <c r="BH146" s="660">
        <f>IF(H146=0,AS146,AS146*'Available Energy and Dispatch'!S176*1000)</f>
        <v>0</v>
      </c>
      <c r="BI146" s="660">
        <f>IF(I146=0,AY146,AY146*'Available Energy and Dispatch'!T176*1000)</f>
        <v>0</v>
      </c>
      <c r="BJ146" s="666">
        <f t="shared" si="89"/>
        <v>0</v>
      </c>
      <c r="BK146" s="655"/>
    </row>
    <row r="147" spans="2:63" x14ac:dyDescent="0.25">
      <c r="B147" s="530" t="s">
        <v>44</v>
      </c>
      <c r="C147" s="523">
        <f>ROUND(IFERROR(('Available Energy and Dispatch'!N177/((IF(C$82="Solar",(SUMIFS('Dependable Capacity'!$F$64:$F$69,'Dependable Capacity'!$C$64:$C$69,$B$140)*'Available Energy and Dispatch'!$C177),HLOOKUP(C$82,'Dependable Capacity'!$I$58:$P$64,7,FALSE)*'Available Energy and Dispatch'!$C177))))/C$83,0),2)</f>
        <v>0</v>
      </c>
      <c r="D147" s="523">
        <f>ROUND(IFERROR(('Available Energy and Dispatch'!O177/((IF(D$82="Solar",(SUMIFS('Dependable Capacity'!$F$64:$F$69,'Dependable Capacity'!$C$64:$C$69,$B$140)*'Available Energy and Dispatch'!$C177),HLOOKUP(D$82,'Dependable Capacity'!$I$58:$P$64,7,FALSE)*'Available Energy and Dispatch'!$C177))))/D$83,0),2)</f>
        <v>0</v>
      </c>
      <c r="E147" s="523">
        <f>ROUND(IFERROR(('Available Energy and Dispatch'!P177/((IF(E$82="Solar",(SUMIFS('Dependable Capacity'!$F$64:$F$69,'Dependable Capacity'!$C$64:$C$69,$B$140)*'Available Energy and Dispatch'!$C177),HLOOKUP(E$82,'Dependable Capacity'!$I$58:$P$64,7,FALSE)*'Available Energy and Dispatch'!$C177))))/E$83,0),2)</f>
        <v>0</v>
      </c>
      <c r="F147" s="523">
        <f>ROUND(IFERROR(('Available Energy and Dispatch'!Q177/((IF(F$82="Solar",(SUMIFS('Dependable Capacity'!$F$64:$F$69,'Dependable Capacity'!$C$64:$C$69,$B$140)*'Available Energy and Dispatch'!$C177),HLOOKUP(F$82,'Dependable Capacity'!$I$58:$P$64,7,FALSE)*'Available Energy and Dispatch'!$C177))))/F$83,0),2)</f>
        <v>0</v>
      </c>
      <c r="G147" s="523">
        <f>ROUND(IFERROR(('Available Energy and Dispatch'!R177/((IF(G$82="Solar",(SUMIFS('Dependable Capacity'!$F$64:$F$69,'Dependable Capacity'!$C$64:$C$69,$B$140)*'Available Energy and Dispatch'!$C177),HLOOKUP(G$82,'Dependable Capacity'!$I$58:$P$64,7,FALSE)*'Available Energy and Dispatch'!$C177))))/G$83,0),2)</f>
        <v>0</v>
      </c>
      <c r="H147" s="523">
        <f>ROUND(IFERROR(('Available Energy and Dispatch'!S177/((IF(H$82="Solar",(SUMIFS('Dependable Capacity'!$F$64:$F$69,'Dependable Capacity'!$C$64:$C$69,$B$140)*'Available Energy and Dispatch'!$C177),HLOOKUP(H$82,'Dependable Capacity'!$I$58:$P$64,7,FALSE)*'Available Energy and Dispatch'!$C177))))/H$83,0),2)</f>
        <v>0</v>
      </c>
      <c r="I147" s="524">
        <f>ROUND(IFERROR(('Available Energy and Dispatch'!T177/((IF(I$82="Solar",(SUMIFS('Dependable Capacity'!$F$64:$F$69,'Dependable Capacity'!$C$64:$C$69,$B$140)*'Available Energy and Dispatch'!$C177),HLOOKUP(I$82,'Dependable Capacity'!$I$58:$P$64,7,FALSE)*'Available Energy and Dispatch'!$C177))))/I$83,0),2)</f>
        <v>0</v>
      </c>
      <c r="J147" s="106"/>
      <c r="K147" s="542">
        <f>IF(K$81="Hydro",VLOOKUP($C147,'Inflated Bid Prices After Tax'!$BF$247:$BM$347,2,FALSE),IF(K$81="Solar",VLOOKUP($C147,'Inflated Bid Prices After Tax'!$BF$247:$BM$347,3,FALSE),IF(K$81="Biomass",VLOOKUP($C147,'Inflated Bid Prices After Tax'!$BF$247:$BM$347,4,FALSE),IF(K$81="Biodiesel",VLOOKUP($C147,'Inflated Bid Prices After Tax'!$BF$247:$BM$347,5,FALSE),IF(K$81="LNG",VLOOKUP($C147,'Inflated Bid Prices After Tax'!$BF$247:$BM$347,6,FALSE),IF(K$81="Bunker",VLOOKUP($C147,'Inflated Bid Prices After Tax'!$BF$247:$BM$347,7,FALSE),IF(K$81="LFO Diesel",VLOOKUP($C147,'Inflated Bid Prices After Tax'!$BF$247:$BM$347,8,FALSE),0)))))))</f>
        <v>0</v>
      </c>
      <c r="L147" s="543">
        <f>IF(K$81="Hydro",VLOOKUP($C147,'Inflated Bid Prices After Tax'!$BF$352:$BM$452,2,FALSE),IF(K$81="Solar",VLOOKUP($C147,'Inflated Bid Prices After Tax'!$BF$352:$BM$452,3,FALSE),IF(K$81="Biomass",VLOOKUP($C147,'Inflated Bid Prices After Tax'!$BF$352:$BM$452,4,FALSE),IF(K$81="Biodiesel",VLOOKUP($C147,'Inflated Bid Prices After Tax'!$BF$352:$BM$452,5,FALSE),IF(K$81="LNG",VLOOKUP($C147,'Inflated Bid Prices After Tax'!$BF$352:$BM$452,6,FALSE),IF(K$81="Bunker",VLOOKUP($C147,'Inflated Bid Prices After Tax'!$BF$352:$BM$452,7,FALSE),IF(K$81="LFO Diesel",VLOOKUP($C147,'Inflated Bid Prices After Tax'!$BF$352:$BM$452,8,FALSE),0)))))))</f>
        <v>0</v>
      </c>
      <c r="M147" s="543">
        <f>IF($C147=0,0,IF(K$81="Hydro",HLOOKUP(K$81,'Inflated Bid Prices After Tax'!$B$455:$I$463,9,FALSE),IF(K$81="Solar",HLOOKUP(K$81,'Inflated Bid Prices After Tax'!$B$455:$I$463,9,FALSE),IF(K$81="Biomass",HLOOKUP(K$81,'Inflated Bid Prices After Tax'!$B$455:$I$463,9,FALSE),IF(K$81="Biodiesel",HLOOKUP(K$81,'Inflated Bid Prices After Tax'!$B$455:$I$463,9,FALSE),IF(K$81="LNG",HLOOKUP(K$81,'Inflated Bid Prices After Tax'!$B$455:$I$463,9,FALSE),IF(K$81="Bunker",HLOOKUP(K$81,'Inflated Bid Prices After Tax'!$B$455:$I$463,9,FALSE),IF(K$81="LFO Diesel",HLOOKUP(K$81,'Inflated Bid Prices After Tax'!$B$455:$I$463,9,FALSE),0))))))))</f>
        <v>0</v>
      </c>
      <c r="N147" s="543">
        <f>IF($C147=0,0,IF(K$81="Hydro",HLOOKUP(K$81,'Inflated Bid Prices After Tax'!$B$465:$I$471,7,FALSE),IF(K$81="Solar",HLOOKUP(K$81,'Inflated Bid Prices After Tax'!$B$465:$I$471,7,FALSE),IF(K$81="Biomass",HLOOKUP(K$81,'Inflated Bid Prices After Tax'!$B$465:$I$471,7,FALSE),IF(K$81="Biodiesel",HLOOKUP(K$81,'Inflated Bid Prices After Tax'!$B$465:$I$471,7,FALSE),IF(K$81="LNG",HLOOKUP(K$81,'Inflated Bid Prices After Tax'!$B$465:$I$471,7,FALSE),IF(K$81="Bunker",HLOOKUP(K$81,'Inflated Bid Prices After Tax'!$B$465:$I$471,7,FALSE),IF(K$81="LFO Diesel",HLOOKUP(K$81,'Inflated Bid Prices After Tax'!$B$465:$I$471,7,FALSE),0))))))))</f>
        <v>0</v>
      </c>
      <c r="O147" s="544">
        <f t="shared" si="82"/>
        <v>0</v>
      </c>
      <c r="P147" s="139"/>
      <c r="Q147" s="606">
        <f>IF(Q$81="Hydro",VLOOKUP($D147,'Inflated Bid Prices After Tax'!$BF$247:$BM$347,2,FALSE),IF(Q$81="Solar",VLOOKUP($D147,'Inflated Bid Prices After Tax'!$BF$247:$BM$347,3,FALSE),IF(Q$81="Biomass",VLOOKUP($D147,'Inflated Bid Prices After Tax'!$BF$247:$BM$347,4,FALSE),IF(Q$81="Biodiesel",VLOOKUP($D147,'Inflated Bid Prices After Tax'!$BF$247:$BM$347,5,FALSE),IF(Q$81="LNG",VLOOKUP($D147,'Inflated Bid Prices After Tax'!$BF$247:$BM$347,6,FALSE),IF(Q$81="Bunker",VLOOKUP($D147,'Inflated Bid Prices After Tax'!$BF$247:$BM$347,7,FALSE),IF(Q$81="LFO Diesel",VLOOKUP($D147,'Inflated Bid Prices After Tax'!$BF$247:$BM$347,8,FALSE),0)))))))</f>
        <v>0</v>
      </c>
      <c r="R147" s="607">
        <f>IF(Q$81="Hydro",VLOOKUP($D147,'Inflated Bid Prices After Tax'!$BF$352:$BM$452,2,FALSE),IF(Q$81="Solar",VLOOKUP($D147,'Inflated Bid Prices After Tax'!$BF$352:$BM$452,3,FALSE),IF(Q$81="Biomass",VLOOKUP($D147,'Inflated Bid Prices After Tax'!$BF$352:$BM$452,4,FALSE),IF(Q$81="Biodiesel",VLOOKUP($D147,'Inflated Bid Prices After Tax'!$BF$352:$BM$452,5,FALSE),IF(Q$81="LNG",VLOOKUP($D147,'Inflated Bid Prices After Tax'!$BF$352:$BM$452,6,FALSE),IF(Q$81="Bunker",VLOOKUP($D147,'Inflated Bid Prices After Tax'!$BF$352:$BM$452,7,FALSE),IF(Q$81="LFO Diesel",VLOOKUP($D147,'Inflated Bid Prices After Tax'!$BF$352:$BM$452,8,FALSE),0)))))))</f>
        <v>0</v>
      </c>
      <c r="S147" s="607">
        <f>IF($D147=0,0,IF(Q$81="Hydro",HLOOKUP(Q$81,'Inflated Bid Prices After Tax'!$B$455:$I$463,9,FALSE),IF(Q$81="Solar",HLOOKUP(Q$81,'Inflated Bid Prices After Tax'!$B$455:$I$463,9,FALSE),IF(Q$81="Biomass",HLOOKUP(Q$81,'Inflated Bid Prices After Tax'!$B$455:$I$463,9,FALSE),IF(Q$81="Biodiesel",HLOOKUP(Q$81,'Inflated Bid Prices After Tax'!$B$455:$I$463,9,FALSE),IF(Q$81="LNG",HLOOKUP(Q$81,'Inflated Bid Prices After Tax'!$B$455:$I$463,9,FALSE),IF(Q$81="Bunker",HLOOKUP(Q$81,'Inflated Bid Prices After Tax'!$B$455:$I$463,9,FALSE),IF(Q$81="LFO Diesel",HLOOKUP(Q$81,'Inflated Bid Prices After Tax'!$B$455:$I$463,9,FALSE),0))))))))</f>
        <v>0</v>
      </c>
      <c r="T147" s="607">
        <f>IF($D147=0,0,IF(Q$81="Hydro",HLOOKUP(Q$81,'Inflated Bid Prices After Tax'!$B$465:$I$471,7,FALSE),IF(Q$81="Solar",HLOOKUP(Q$81,'Inflated Bid Prices After Tax'!$B$465:$I$471,7,FALSE),IF(Q$81="Biomass",HLOOKUP(Q$81,'Inflated Bid Prices After Tax'!$B$465:$I$471,7,FALSE),IF(Q$81="Biodiesel",HLOOKUP(Q$81,'Inflated Bid Prices After Tax'!$B$465:$I$471,7,FALSE),IF(Q$81="LNG",HLOOKUP(Q$81,'Inflated Bid Prices After Tax'!$B$465:$I$471,7,FALSE),IF(Q$81="Bunker",HLOOKUP(Q$81,'Inflated Bid Prices After Tax'!$B$465:$I$471,7,FALSE),IF(Q$81="LFO Diesel",HLOOKUP(Q$81,'Inflated Bid Prices After Tax'!$B$465:$I$471,7,FALSE),0))))))))</f>
        <v>0</v>
      </c>
      <c r="U147" s="608">
        <f t="shared" si="83"/>
        <v>0</v>
      </c>
      <c r="V147" s="139"/>
      <c r="W147" s="566">
        <f>IF(W$81="Hydro",VLOOKUP($E147,'Inflated Bid Prices After Tax'!$BF$247:$BM$347,2,FALSE),IF(W$81="Solar",VLOOKUP($E147,'Inflated Bid Prices After Tax'!$BF$247:$BM$347,3,FALSE),IF(W$81="Biomass",VLOOKUP($E147,'Inflated Bid Prices After Tax'!$BF$247:$BM$347,4,FALSE),IF(W$81="Biodiesel",VLOOKUP($E147,'Inflated Bid Prices After Tax'!$BF$247:$BM$347,5,FALSE),IF(W$81="LNG",VLOOKUP($E147,'Inflated Bid Prices After Tax'!$BF$247:$BM$347,6,FALSE),IF(W$81="Bunker",VLOOKUP($E147,'Inflated Bid Prices After Tax'!$BF$247:$BM$347,7,FALSE),IF(W$81="LFO Diesel",VLOOKUP($E147,'Inflated Bid Prices After Tax'!$BF$247:$BM$347,8,FALSE),0)))))))</f>
        <v>0</v>
      </c>
      <c r="X147" s="567">
        <f>IF(W$81="Hydro",VLOOKUP($E147,'Inflated Bid Prices After Tax'!$BF$352:$BM$452,2,FALSE),IF(W$81="Solar",VLOOKUP($E147,'Inflated Bid Prices After Tax'!$BF$352:$BM$452,3,FALSE),IF(W$81="Biomass",VLOOKUP($E147,'Inflated Bid Prices After Tax'!$BF$352:$BM$452,4,FALSE),IF(W$81="Biodiesel",VLOOKUP($E147,'Inflated Bid Prices After Tax'!$BF$352:$BM$452,5,FALSE),IF(W$81="LNG",VLOOKUP($E147,'Inflated Bid Prices After Tax'!$BF$352:$BM$452,6,FALSE),IF(W$81="Bunker",VLOOKUP($E147,'Inflated Bid Prices After Tax'!$BF$352:$BM$452,7,FALSE),IF(W$81="LFO Diesel",VLOOKUP($E147,'Inflated Bid Prices After Tax'!$BF$352:$BM$452,8,FALSE),0)))))))</f>
        <v>0</v>
      </c>
      <c r="Y147" s="567">
        <f>IF($E147=0,0,IF(W$81="Hydro",HLOOKUP(W$81,'Inflated Bid Prices After Tax'!$B$455:$I$463,9,FALSE),IF(W$81="Solar",HLOOKUP(W$81,'Inflated Bid Prices After Tax'!$B$455:$I$463,9,FALSE),IF(W$81="Biomass",HLOOKUP(W$81,'Inflated Bid Prices After Tax'!$B$455:$I$463,9,FALSE),IF(W$81="Biodiesel",HLOOKUP(W$81,'Inflated Bid Prices After Tax'!$B$455:$I$463,9,FALSE),IF(W$81="LNG",HLOOKUP(W$81,'Inflated Bid Prices After Tax'!$B$455:$I$463,9,FALSE),IF(W$81="Bunker",HLOOKUP(W$81,'Inflated Bid Prices After Tax'!$B$455:$I$463,9,FALSE),IF(W$81="LFO Diesel",HLOOKUP(W$81,'Inflated Bid Prices After Tax'!$B$455:$I$463,9,FALSE),0))))))))</f>
        <v>0</v>
      </c>
      <c r="Z147" s="567">
        <f>IF($E147=0,0,IF(W$81="Hydro",HLOOKUP(W$81,'Inflated Bid Prices After Tax'!$B$465:$I$471,7,FALSE),IF(W$81="Solar",HLOOKUP(W$81,'Inflated Bid Prices After Tax'!$B$465:$I$471,7,FALSE),IF(W$81="Biomass",HLOOKUP(W$81,'Inflated Bid Prices After Tax'!$B$465:$I$471,7,FALSE),IF(W$81="Biodiesel",HLOOKUP(W$81,'Inflated Bid Prices After Tax'!$B$465:$I$471,7,FALSE),IF(W$81="LNG",HLOOKUP(W$81,'Inflated Bid Prices After Tax'!$B$465:$I$471,7,FALSE),IF(W$81="Bunker",HLOOKUP(W$81,'Inflated Bid Prices After Tax'!$B$465:$I$471,7,FALSE),IF(W$81="LFO Diesel",HLOOKUP(W$81,'Inflated Bid Prices After Tax'!$B$465:$I$471,7,FALSE),0))))))))</f>
        <v>0</v>
      </c>
      <c r="AA147" s="568">
        <f t="shared" si="84"/>
        <v>0</v>
      </c>
      <c r="AB147" s="139"/>
      <c r="AC147" s="642">
        <f>IF(AC$81="Hydro",VLOOKUP($F147,'Inflated Bid Prices After Tax'!$BF$247:$BM$347,2,FALSE),IF(AC$81="Solar",VLOOKUP($F147,'Inflated Bid Prices After Tax'!$BF$247:$BM$347,3,FALSE),IF(AC$81="Biomass",VLOOKUP($F147,'Inflated Bid Prices After Tax'!$BF$247:$BM$347,4,FALSE),IF(AC$81="Biodiesel",VLOOKUP($F147,'Inflated Bid Prices After Tax'!$BF$247:$BM$347,5,FALSE),IF(AC$81="LNG",VLOOKUP($F147,'Inflated Bid Prices After Tax'!$BF$247:$BM$347,6,FALSE),IF(AC$81="Bunker",VLOOKUP($F147,'Inflated Bid Prices After Tax'!$BF$247:$BM$347,7,FALSE),IF(AC$81="LFO Diesel",VLOOKUP($F147,'Inflated Bid Prices After Tax'!$BF$247:$BM$347,8,FALSE),0)))))))</f>
        <v>0</v>
      </c>
      <c r="AD147" s="643">
        <f>IF(AC$81="Hydro",VLOOKUP($F147,'Inflated Bid Prices After Tax'!$BF$352:$BM$452,2,FALSE),IF(AC$81="Solar",VLOOKUP($F147,'Inflated Bid Prices After Tax'!$BF$352:$BM$452,3,FALSE),IF(AC$81="Biomass",VLOOKUP($F147,'Inflated Bid Prices After Tax'!$BF$352:$BM$452,4,FALSE),IF(AC$81="Biodiesel",VLOOKUP($F147,'Inflated Bid Prices After Tax'!$BF$352:$BM$452,5,FALSE),IF(AC$81="LNG",VLOOKUP($F147,'Inflated Bid Prices After Tax'!$BF$352:$BM$452,6,FALSE),IF(AC$81="Bunker",VLOOKUP($F147,'Inflated Bid Prices After Tax'!$BF$352:$BM$452,7,FALSE),IF(AC$81="LFO Diesel",VLOOKUP($F147,'Inflated Bid Prices After Tax'!$BF$352:$BM$452,8,FALSE),0)))))))</f>
        <v>0</v>
      </c>
      <c r="AE147" s="643">
        <f>IF($F147=0,0,IF(AC$81="Hydro",HLOOKUP(AC$81,'Inflated Bid Prices After Tax'!$B$455:$I$463,9,FALSE),IF(AC$81="Solar",HLOOKUP(AC$81,'Inflated Bid Prices After Tax'!$B$455:$I$463,9,FALSE),IF(AC$81="Biomass",HLOOKUP(AC$81,'Inflated Bid Prices After Tax'!$B$455:$I$463,9,FALSE),IF(AC$81="Biodiesel",HLOOKUP(AC$81,'Inflated Bid Prices After Tax'!$B$455:$I$463,9,FALSE),IF(AC$81="LNG",HLOOKUP(AC$81,'Inflated Bid Prices After Tax'!$B$455:$I$463,9,FALSE),IF(AC$81="Bunker",HLOOKUP(AC$81,'Inflated Bid Prices After Tax'!$B$455:$I$463,9,FALSE),IF(AC$81="LFO Diesel",HLOOKUP(AC$81,'Inflated Bid Prices After Tax'!$B$455:$I$463,9,FALSE),0))))))))</f>
        <v>0</v>
      </c>
      <c r="AF147" s="643">
        <f>IF($F147=0,0,IF(AC$81="Hydro",HLOOKUP(AC$81,'Inflated Bid Prices After Tax'!$B$465:$I$471,7,FALSE),IF(AC$81="Solar",HLOOKUP(AC$81,'Inflated Bid Prices After Tax'!$B$465:$I$471,7,FALSE),IF(AC$81="Biomass",HLOOKUP(AC$81,'Inflated Bid Prices After Tax'!$B$465:$I$471,7,FALSE),IF(AC$81="Biodiesel",HLOOKUP(AC$81,'Inflated Bid Prices After Tax'!$B$465:$I$471,7,FALSE),IF(AC$81="LNG",HLOOKUP(AC$81,'Inflated Bid Prices After Tax'!$B$465:$I$471,7,FALSE),IF(AC$81="Bunker",HLOOKUP(AC$81,'Inflated Bid Prices After Tax'!$B$465:$I$471,7,FALSE),IF(AC$81="LFO Diesel",HLOOKUP(AC$81,'Inflated Bid Prices After Tax'!$B$465:$I$471,7,FALSE),0))))))))</f>
        <v>0</v>
      </c>
      <c r="AG147" s="644">
        <f t="shared" si="85"/>
        <v>0</v>
      </c>
      <c r="AH147" s="139"/>
      <c r="AI147" s="590">
        <f>IF(AI$81="Hydro",VLOOKUP($G147,'Inflated Bid Prices After Tax'!$BF$247:$BM$347,2,FALSE),IF(AI$81="Solar",VLOOKUP($G147,'Inflated Bid Prices After Tax'!$BF$247:$BM$347,3,FALSE),IF(AI$81="Biomass",VLOOKUP($G147,'Inflated Bid Prices After Tax'!$BF$247:$BM$347,4,FALSE),IF(AI$81="Biodiesel",VLOOKUP($G147,'Inflated Bid Prices After Tax'!$BF$247:$BM$347,5,FALSE),IF(AI$81="LNG",VLOOKUP($G147,'Inflated Bid Prices After Tax'!$BF$247:$BM$347,6,FALSE),IF(AI$81="Bunker",VLOOKUP($G147,'Inflated Bid Prices After Tax'!$BF$247:$BM$347,7,FALSE),IF(AI$81="LFO Diesel",VLOOKUP($G147,'Inflated Bid Prices After Tax'!$BF$247:$BM$347,8,FALSE),0)))))))</f>
        <v>0</v>
      </c>
      <c r="AJ147" s="591">
        <f>IF(AI$81="Hydro",VLOOKUP($G147,'Inflated Bid Prices After Tax'!$BF$352:$BM$452,2,FALSE),IF(AI$81="Solar",VLOOKUP($G147,'Inflated Bid Prices After Tax'!$BF$352:$BM$452,3,FALSE),IF(AI$81="Biomass",VLOOKUP($G147,'Inflated Bid Prices After Tax'!$BF$352:$BM$452,4,FALSE),IF(AI$81="Biodiesel",VLOOKUP($G147,'Inflated Bid Prices After Tax'!$BF$352:$BM$452,5,FALSE),IF(AI$81="LNG",VLOOKUP($G147,'Inflated Bid Prices After Tax'!$BF$352:$BM$452,6,FALSE),IF(AI$81="Bunker",VLOOKUP($G147,'Inflated Bid Prices After Tax'!$BF$352:$BM$452,7,FALSE),IF(AI$81="LFO Diesel",VLOOKUP($G147,'Inflated Bid Prices After Tax'!$BF$352:$BM$452,8,FALSE),0)))))))</f>
        <v>0</v>
      </c>
      <c r="AK147" s="591">
        <f>IF($G147=0,0,IF(AI$81="Hydro",HLOOKUP(AI$81,'Inflated Bid Prices After Tax'!$B$455:$I$463,9,FALSE),IF(AI$81="Solar",HLOOKUP(AI$81,'Inflated Bid Prices After Tax'!$B$455:$I$463,9,FALSE),IF(AI$81="Biomass",HLOOKUP(AI$81,'Inflated Bid Prices After Tax'!$B$455:$I$463,9,FALSE),IF(AI$81="Biodiesel",HLOOKUP(AI$81,'Inflated Bid Prices After Tax'!$B$455:$I$463,9,FALSE),IF(AI$81="LNG",HLOOKUP(AI$81,'Inflated Bid Prices After Tax'!$B$455:$I$463,9,FALSE),IF(AI$81="Bunker",HLOOKUP(AI$81,'Inflated Bid Prices After Tax'!$B$455:$I$463,9,FALSE),IF(AI$81="LFO Diesel",HLOOKUP(AI$81,'Inflated Bid Prices After Tax'!$B$455:$I$463,9,FALSE),0))))))))</f>
        <v>0</v>
      </c>
      <c r="AL147" s="591">
        <f>IF($G147=0,0,IF(AI$81="Hydro",HLOOKUP(AI$81,'Inflated Bid Prices After Tax'!$B$465:$I$471,7,FALSE),IF(AI$81="Solar",HLOOKUP(AI$81,'Inflated Bid Prices After Tax'!$B$465:$I$471,7,FALSE),IF(AI$81="Biomass",HLOOKUP(AI$81,'Inflated Bid Prices After Tax'!$B$465:$I$471,7,FALSE),IF(AI$81="Biodiesel",HLOOKUP(AI$81,'Inflated Bid Prices After Tax'!$B$465:$I$471,7,FALSE),IF(AI$81="LNG",HLOOKUP(AI$81,'Inflated Bid Prices After Tax'!$B$465:$I$471,7,FALSE),IF(AI$81="Bunker",HLOOKUP(AI$81,'Inflated Bid Prices After Tax'!$B$465:$I$471,7,FALSE),IF(AI$81="LFO Diesel",HLOOKUP(AI$81,'Inflated Bid Prices After Tax'!$B$465:$I$471,7,FALSE),0))))))))</f>
        <v>0</v>
      </c>
      <c r="AM147" s="592">
        <f t="shared" si="86"/>
        <v>0</v>
      </c>
      <c r="AN147" s="139"/>
      <c r="AO147" s="598">
        <f>IF(AO$81="Hydro",VLOOKUP($H147,'Inflated Bid Prices After Tax'!$BF$247:$BM$347,2,FALSE),IF(AO$81="Solar",VLOOKUP($H147,'Inflated Bid Prices After Tax'!$BF$247:$BM$347,3,FALSE),IF(AO$81="Biomass",VLOOKUP($H147,'Inflated Bid Prices After Tax'!$BF$247:$BM$347,4,FALSE),IF(AO$81="Biodiesel",VLOOKUP($H147,'Inflated Bid Prices After Tax'!$BF$247:$BM$347,5,FALSE),IF(AO$81="LNG",VLOOKUP($H147,'Inflated Bid Prices After Tax'!$BF$247:$BM$347,6,FALSE),IF(AO$81="Bunker",VLOOKUP($H147,'Inflated Bid Prices After Tax'!$BF$247:$BM$347,7,FALSE),IF(AO$81="LFO Diesel",VLOOKUP($H147,'Inflated Bid Prices After Tax'!$BF$247:$BM$347,8,FALSE),0)))))))</f>
        <v>0</v>
      </c>
      <c r="AP147" s="309">
        <f>IF(AO$81="Hydro",VLOOKUP($H147,'Inflated Bid Prices After Tax'!$BF$352:$BM$452,2,FALSE),IF(AO$81="Solar",VLOOKUP($H147,'Inflated Bid Prices After Tax'!$BF$352:$BM$452,3,FALSE),IF(AO$81="Biomass",VLOOKUP($H147,'Inflated Bid Prices After Tax'!$BF$352:$BM$452,4,FALSE),IF(AO$81="Biodiesel",VLOOKUP($H147,'Inflated Bid Prices After Tax'!$BF$352:$BM$452,5,FALSE),IF(AO$81="LNG",VLOOKUP($H147,'Inflated Bid Prices After Tax'!$BF$352:$BM$452,6,FALSE),IF(AO$81="Bunker",VLOOKUP($H147,'Inflated Bid Prices After Tax'!$BF$352:$BM$452,7,FALSE),IF(AO$81="LFO Diesel",VLOOKUP($H147,'Inflated Bid Prices After Tax'!$BF$352:$BM$452,8,FALSE),0)))))))</f>
        <v>0</v>
      </c>
      <c r="AQ147" s="309">
        <f>IF($H147=0,0,IF(AO$81="Hydro",HLOOKUP(AO$81,'Inflated Bid Prices After Tax'!$B$455:$I$463,9,FALSE),IF(AO$81="Solar",HLOOKUP(AO$81,'Inflated Bid Prices After Tax'!$B$455:$I$463,9,FALSE),IF(AO$81="Biomass",HLOOKUP(AO$81,'Inflated Bid Prices After Tax'!$B$455:$I$463,9,FALSE),IF(AO$81="Biodiesel",HLOOKUP(AO$81,'Inflated Bid Prices After Tax'!$B$455:$I$463,9,FALSE),IF(AO$81="LNG",HLOOKUP(AO$81,'Inflated Bid Prices After Tax'!$B$455:$I$463,9,FALSE),IF(AO$81="Bunker",HLOOKUP(AO$81,'Inflated Bid Prices After Tax'!$B$455:$I$463,9,FALSE),IF(AO$81="LFO Diesel",HLOOKUP(AO$81,'Inflated Bid Prices After Tax'!$B$455:$I$463,9,FALSE),0))))))))</f>
        <v>0</v>
      </c>
      <c r="AR147" s="309">
        <f>IF($H147=0,0,IF(AO$81="Hydro",HLOOKUP(AO$81,'Inflated Bid Prices After Tax'!$B$465:$I$471,7,FALSE),IF(AO$81="Solar",HLOOKUP(AO$81,'Inflated Bid Prices After Tax'!$B$465:$I$471,7,FALSE),IF(AO$81="Biomass",HLOOKUP(AO$81,'Inflated Bid Prices After Tax'!$B$465:$I$471,7,FALSE),IF(AO$81="Biodiesel",HLOOKUP(AO$81,'Inflated Bid Prices After Tax'!$B$465:$I$471,7,FALSE),IF(AO$81="LNG",HLOOKUP(AO$81,'Inflated Bid Prices After Tax'!$B$465:$I$471,7,FALSE),IF(AO$81="Bunker",HLOOKUP(AO$81,'Inflated Bid Prices After Tax'!$B$465:$I$471,7,FALSE),IF(AO$81="LFO Diesel",HLOOKUP(AO$81,'Inflated Bid Prices After Tax'!$B$465:$I$471,7,FALSE),0))))))))</f>
        <v>0</v>
      </c>
      <c r="AS147" s="298">
        <f t="shared" si="87"/>
        <v>0</v>
      </c>
      <c r="AT147" s="139"/>
      <c r="AU147" s="606">
        <f>IF(AU$81="Hydro",VLOOKUP($I147,'Inflated Bid Prices After Tax'!$BF$247:$BM$347,2,FALSE),IF(AU$81="Solar",VLOOKUP($I147,'Inflated Bid Prices After Tax'!$BF$247:$BM$347,3,FALSE),IF(AU$81="Biomass",VLOOKUP($I147,'Inflated Bid Prices After Tax'!$BF$247:$BM$347,4,FALSE),IF(AU$81="Biodiesel",VLOOKUP($I147,'Inflated Bid Prices After Tax'!$BF$247:$BM$347,5,FALSE),IF(AU$81="LNG",VLOOKUP($I147,'Inflated Bid Prices After Tax'!$BF$247:$BM$347,6,FALSE),IF(AU$81="Bunker",VLOOKUP($I147,'Inflated Bid Prices After Tax'!$BF$247:$BM$347,7,FALSE),IF(AU$81="LFO Diesel",VLOOKUP($I147,'Inflated Bid Prices After Tax'!$BF$247:$BM$347,8,FALSE),0)))))))</f>
        <v>0</v>
      </c>
      <c r="AV147" s="607">
        <f>IF(AU$81="Hydro",VLOOKUP($I147,'Inflated Bid Prices After Tax'!$BF$352:$BM$452,2,FALSE),IF(AU$81="Solar",VLOOKUP($I147,'Inflated Bid Prices After Tax'!$BF$352:$BM$452,3,FALSE),IF(AU$81="Biomass",VLOOKUP($I147,'Inflated Bid Prices After Tax'!$BF$352:$BM$452,4,FALSE),IF(AU$81="Biodiesel",VLOOKUP($I147,'Inflated Bid Prices After Tax'!$BF$352:$BM$452,5,FALSE),IF(AU$81="LNG",VLOOKUP($I147,'Inflated Bid Prices After Tax'!$BF$352:$BM$452,6,FALSE),IF(AU$81="Bunker",VLOOKUP($I147,'Inflated Bid Prices After Tax'!$BF$352:$BM$452,7,FALSE),IF(AU$81="LFO Diesel",VLOOKUP($I147,'Inflated Bid Prices After Tax'!$BF$352:$BM$452,8,FALSE),0)))))))</f>
        <v>0</v>
      </c>
      <c r="AW147" s="607">
        <f>IF($I147=0,0,IF(AU$81="Hydro",HLOOKUP(AU$81,'Inflated Bid Prices After Tax'!$B$455:$I$463,9,FALSE),IF(AU$81="Solar",HLOOKUP(AU$81,'Inflated Bid Prices After Tax'!$B$455:$I$463,9,FALSE),IF(AU$81="Biomass",HLOOKUP(AU$81,'Inflated Bid Prices After Tax'!$B$455:$I$463,9,FALSE),IF(AU$81="Biodiesel",HLOOKUP(AU$81,'Inflated Bid Prices After Tax'!$B$455:$I$463,9,FALSE),IF(AU$81="LNG",HLOOKUP(AU$81,'Inflated Bid Prices After Tax'!$B$455:$I$463,9,FALSE),IF(AU$81="Bunker",HLOOKUP(AU$81,'Inflated Bid Prices After Tax'!$B$455:$I$463,9,FALSE),IF(AU$81="LFO Diesel",HLOOKUP(AU$81,'Inflated Bid Prices After Tax'!$B$455:$I$463,9,FALSE),0))))))))</f>
        <v>0</v>
      </c>
      <c r="AX147" s="607">
        <f>IF($I147=0,0,IF(AU$81="Hydro",HLOOKUP(AU$81,'Inflated Bid Prices After Tax'!$B$465:$I$471,7,FALSE),IF(AU$81="Solar",HLOOKUP(AU$81,'Inflated Bid Prices After Tax'!$B$465:$I$471,7,FALSE),IF(AU$81="Biomass",HLOOKUP(AU$81,'Inflated Bid Prices After Tax'!$B$465:$I$471,7,FALSE),IF(AU$81="Biodiesel",HLOOKUP(AU$81,'Inflated Bid Prices After Tax'!$B$465:$I$471,7,FALSE),IF(AU$81="LNG",HLOOKUP(AU$81,'Inflated Bid Prices After Tax'!$B$465:$I$471,7,FALSE),IF(AU$81="Bunker",HLOOKUP(AU$81,'Inflated Bid Prices After Tax'!$B$465:$I$471,7,FALSE),IF(AU$81="LFO Diesel",HLOOKUP(AU$81,'Inflated Bid Prices After Tax'!$B$465:$I$471,7,FALSE),0))))))))</f>
        <v>0</v>
      </c>
      <c r="AY147" s="608">
        <f t="shared" si="88"/>
        <v>0</v>
      </c>
      <c r="AZ147" s="139"/>
      <c r="BA147" s="106"/>
      <c r="BB147" s="648" t="s">
        <v>44</v>
      </c>
      <c r="BC147" s="660">
        <f>IF(C147=0,O147,O147*'Available Energy and Dispatch'!N177*1000)</f>
        <v>0</v>
      </c>
      <c r="BD147" s="660">
        <f>IF(D147=0,U147,U147*'Available Energy and Dispatch'!O177*1000)</f>
        <v>0</v>
      </c>
      <c r="BE147" s="660">
        <f>IF(E147=0,AA147,AA147*'Available Energy and Dispatch'!P177*1000)</f>
        <v>0</v>
      </c>
      <c r="BF147" s="660">
        <f>IF(F147=0,AG147,AG147*'Available Energy and Dispatch'!Q177*1000)</f>
        <v>0</v>
      </c>
      <c r="BG147" s="660">
        <f>IF(G147=0,AM147,AM147*'Available Energy and Dispatch'!R177*1000)</f>
        <v>0</v>
      </c>
      <c r="BH147" s="660">
        <f>IF(H147=0,AS147,AS147*'Available Energy and Dispatch'!S177*1000)</f>
        <v>0</v>
      </c>
      <c r="BI147" s="660">
        <f>IF(I147=0,AY147,AY147*'Available Energy and Dispatch'!T177*1000)</f>
        <v>0</v>
      </c>
      <c r="BJ147" s="666">
        <f t="shared" si="89"/>
        <v>0</v>
      </c>
      <c r="BK147" s="655"/>
    </row>
    <row r="148" spans="2:63" x14ac:dyDescent="0.25">
      <c r="B148" s="530" t="s">
        <v>45</v>
      </c>
      <c r="C148" s="523">
        <f>ROUND(IFERROR(('Available Energy and Dispatch'!N178/((IF(C$82="Solar",(SUMIFS('Dependable Capacity'!$F$64:$F$69,'Dependable Capacity'!$C$64:$C$69,$B$140)*'Available Energy and Dispatch'!$C178),HLOOKUP(C$82,'Dependable Capacity'!$I$58:$P$64,7,FALSE)*'Available Energy and Dispatch'!$C178))))/C$83,0),2)</f>
        <v>0</v>
      </c>
      <c r="D148" s="523">
        <f>ROUND(IFERROR(('Available Energy and Dispatch'!O178/((IF(D$82="Solar",(SUMIFS('Dependable Capacity'!$F$64:$F$69,'Dependable Capacity'!$C$64:$C$69,$B$140)*'Available Energy and Dispatch'!$C178),HLOOKUP(D$82,'Dependable Capacity'!$I$58:$P$64,7,FALSE)*'Available Energy and Dispatch'!$C178))))/D$83,0),2)</f>
        <v>0</v>
      </c>
      <c r="E148" s="523">
        <f>ROUND(IFERROR(('Available Energy and Dispatch'!P178/((IF(E$82="Solar",(SUMIFS('Dependable Capacity'!$F$64:$F$69,'Dependable Capacity'!$C$64:$C$69,$B$140)*'Available Energy and Dispatch'!$C178),HLOOKUP(E$82,'Dependable Capacity'!$I$58:$P$64,7,FALSE)*'Available Energy and Dispatch'!$C178))))/E$83,0),2)</f>
        <v>0</v>
      </c>
      <c r="F148" s="523">
        <f>ROUND(IFERROR(('Available Energy and Dispatch'!Q178/((IF(F$82="Solar",(SUMIFS('Dependable Capacity'!$F$64:$F$69,'Dependable Capacity'!$C$64:$C$69,$B$140)*'Available Energy and Dispatch'!$C178),HLOOKUP(F$82,'Dependable Capacity'!$I$58:$P$64,7,FALSE)*'Available Energy and Dispatch'!$C178))))/F$83,0),2)</f>
        <v>0</v>
      </c>
      <c r="G148" s="523">
        <f>ROUND(IFERROR(('Available Energy and Dispatch'!R178/((IF(G$82="Solar",(SUMIFS('Dependable Capacity'!$F$64:$F$69,'Dependable Capacity'!$C$64:$C$69,$B$140)*'Available Energy and Dispatch'!$C178),HLOOKUP(G$82,'Dependable Capacity'!$I$58:$P$64,7,FALSE)*'Available Energy and Dispatch'!$C178))))/G$83,0),2)</f>
        <v>0</v>
      </c>
      <c r="H148" s="523">
        <f>ROUND(IFERROR(('Available Energy and Dispatch'!S178/((IF(H$82="Solar",(SUMIFS('Dependable Capacity'!$F$64:$F$69,'Dependable Capacity'!$C$64:$C$69,$B$140)*'Available Energy and Dispatch'!$C178),HLOOKUP(H$82,'Dependable Capacity'!$I$58:$P$64,7,FALSE)*'Available Energy and Dispatch'!$C178))))/H$83,0),2)</f>
        <v>0</v>
      </c>
      <c r="I148" s="524">
        <f>ROUND(IFERROR(('Available Energy and Dispatch'!T178/((IF(I$82="Solar",(SUMIFS('Dependable Capacity'!$F$64:$F$69,'Dependable Capacity'!$C$64:$C$69,$B$140)*'Available Energy and Dispatch'!$C178),HLOOKUP(I$82,'Dependable Capacity'!$I$58:$P$64,7,FALSE)*'Available Energy and Dispatch'!$C178))))/I$83,0),2)</f>
        <v>0</v>
      </c>
      <c r="J148" s="106"/>
      <c r="K148" s="542">
        <f>IF(K$81="Hydro",VLOOKUP($C148,'Inflated Bid Prices After Tax'!$BF$247:$BM$347,2,FALSE),IF(K$81="Solar",VLOOKUP($C148,'Inflated Bid Prices After Tax'!$BF$247:$BM$347,3,FALSE),IF(K$81="Biomass",VLOOKUP($C148,'Inflated Bid Prices After Tax'!$BF$247:$BM$347,4,FALSE),IF(K$81="Biodiesel",VLOOKUP($C148,'Inflated Bid Prices After Tax'!$BF$247:$BM$347,5,FALSE),IF(K$81="LNG",VLOOKUP($C148,'Inflated Bid Prices After Tax'!$BF$247:$BM$347,6,FALSE),IF(K$81="Bunker",VLOOKUP($C148,'Inflated Bid Prices After Tax'!$BF$247:$BM$347,7,FALSE),IF(K$81="LFO Diesel",VLOOKUP($C148,'Inflated Bid Prices After Tax'!$BF$247:$BM$347,8,FALSE),0)))))))</f>
        <v>0</v>
      </c>
      <c r="L148" s="543">
        <f>IF(K$81="Hydro",VLOOKUP($C148,'Inflated Bid Prices After Tax'!$BF$352:$BM$452,2,FALSE),IF(K$81="Solar",VLOOKUP($C148,'Inflated Bid Prices After Tax'!$BF$352:$BM$452,3,FALSE),IF(K$81="Biomass",VLOOKUP($C148,'Inflated Bid Prices After Tax'!$BF$352:$BM$452,4,FALSE),IF(K$81="Biodiesel",VLOOKUP($C148,'Inflated Bid Prices After Tax'!$BF$352:$BM$452,5,FALSE),IF(K$81="LNG",VLOOKUP($C148,'Inflated Bid Prices After Tax'!$BF$352:$BM$452,6,FALSE),IF(K$81="Bunker",VLOOKUP($C148,'Inflated Bid Prices After Tax'!$BF$352:$BM$452,7,FALSE),IF(K$81="LFO Diesel",VLOOKUP($C148,'Inflated Bid Prices After Tax'!$BF$352:$BM$452,8,FALSE),0)))))))</f>
        <v>0</v>
      </c>
      <c r="M148" s="543">
        <f>IF($C148=0,0,IF(K$81="Hydro",HLOOKUP(K$81,'Inflated Bid Prices After Tax'!$B$455:$I$463,9,FALSE),IF(K$81="Solar",HLOOKUP(K$81,'Inflated Bid Prices After Tax'!$B$455:$I$463,9,FALSE),IF(K$81="Biomass",HLOOKUP(K$81,'Inflated Bid Prices After Tax'!$B$455:$I$463,9,FALSE),IF(K$81="Biodiesel",HLOOKUP(K$81,'Inflated Bid Prices After Tax'!$B$455:$I$463,9,FALSE),IF(K$81="LNG",HLOOKUP(K$81,'Inflated Bid Prices After Tax'!$B$455:$I$463,9,FALSE),IF(K$81="Bunker",HLOOKUP(K$81,'Inflated Bid Prices After Tax'!$B$455:$I$463,9,FALSE),IF(K$81="LFO Diesel",HLOOKUP(K$81,'Inflated Bid Prices After Tax'!$B$455:$I$463,9,FALSE),0))))))))</f>
        <v>0</v>
      </c>
      <c r="N148" s="543">
        <f>IF($C148=0,0,IF(K$81="Hydro",HLOOKUP(K$81,'Inflated Bid Prices After Tax'!$B$465:$I$471,7,FALSE),IF(K$81="Solar",HLOOKUP(K$81,'Inflated Bid Prices After Tax'!$B$465:$I$471,7,FALSE),IF(K$81="Biomass",HLOOKUP(K$81,'Inflated Bid Prices After Tax'!$B$465:$I$471,7,FALSE),IF(K$81="Biodiesel",HLOOKUP(K$81,'Inflated Bid Prices After Tax'!$B$465:$I$471,7,FALSE),IF(K$81="LNG",HLOOKUP(K$81,'Inflated Bid Prices After Tax'!$B$465:$I$471,7,FALSE),IF(K$81="Bunker",HLOOKUP(K$81,'Inflated Bid Prices After Tax'!$B$465:$I$471,7,FALSE),IF(K$81="LFO Diesel",HLOOKUP(K$81,'Inflated Bid Prices After Tax'!$B$465:$I$471,7,FALSE),0))))))))</f>
        <v>0</v>
      </c>
      <c r="O148" s="544">
        <f t="shared" si="82"/>
        <v>0</v>
      </c>
      <c r="P148" s="139"/>
      <c r="Q148" s="606">
        <f>IF(Q$81="Hydro",VLOOKUP($D148,'Inflated Bid Prices After Tax'!$BF$247:$BM$347,2,FALSE),IF(Q$81="Solar",VLOOKUP($D148,'Inflated Bid Prices After Tax'!$BF$247:$BM$347,3,FALSE),IF(Q$81="Biomass",VLOOKUP($D148,'Inflated Bid Prices After Tax'!$BF$247:$BM$347,4,FALSE),IF(Q$81="Biodiesel",VLOOKUP($D148,'Inflated Bid Prices After Tax'!$BF$247:$BM$347,5,FALSE),IF(Q$81="LNG",VLOOKUP($D148,'Inflated Bid Prices After Tax'!$BF$247:$BM$347,6,FALSE),IF(Q$81="Bunker",VLOOKUP($D148,'Inflated Bid Prices After Tax'!$BF$247:$BM$347,7,FALSE),IF(Q$81="LFO Diesel",VLOOKUP($D148,'Inflated Bid Prices After Tax'!$BF$247:$BM$347,8,FALSE),0)))))))</f>
        <v>0</v>
      </c>
      <c r="R148" s="607">
        <f>IF(Q$81="Hydro",VLOOKUP($D148,'Inflated Bid Prices After Tax'!$BF$352:$BM$452,2,FALSE),IF(Q$81="Solar",VLOOKUP($D148,'Inflated Bid Prices After Tax'!$BF$352:$BM$452,3,FALSE),IF(Q$81="Biomass",VLOOKUP($D148,'Inflated Bid Prices After Tax'!$BF$352:$BM$452,4,FALSE),IF(Q$81="Biodiesel",VLOOKUP($D148,'Inflated Bid Prices After Tax'!$BF$352:$BM$452,5,FALSE),IF(Q$81="LNG",VLOOKUP($D148,'Inflated Bid Prices After Tax'!$BF$352:$BM$452,6,FALSE),IF(Q$81="Bunker",VLOOKUP($D148,'Inflated Bid Prices After Tax'!$BF$352:$BM$452,7,FALSE),IF(Q$81="LFO Diesel",VLOOKUP($D148,'Inflated Bid Prices After Tax'!$BF$352:$BM$452,8,FALSE),0)))))))</f>
        <v>0</v>
      </c>
      <c r="S148" s="607">
        <f>IF($D148=0,0,IF(Q$81="Hydro",HLOOKUP(Q$81,'Inflated Bid Prices After Tax'!$B$455:$I$463,9,FALSE),IF(Q$81="Solar",HLOOKUP(Q$81,'Inflated Bid Prices After Tax'!$B$455:$I$463,9,FALSE),IF(Q$81="Biomass",HLOOKUP(Q$81,'Inflated Bid Prices After Tax'!$B$455:$I$463,9,FALSE),IF(Q$81="Biodiesel",HLOOKUP(Q$81,'Inflated Bid Prices After Tax'!$B$455:$I$463,9,FALSE),IF(Q$81="LNG",HLOOKUP(Q$81,'Inflated Bid Prices After Tax'!$B$455:$I$463,9,FALSE),IF(Q$81="Bunker",HLOOKUP(Q$81,'Inflated Bid Prices After Tax'!$B$455:$I$463,9,FALSE),IF(Q$81="LFO Diesel",HLOOKUP(Q$81,'Inflated Bid Prices After Tax'!$B$455:$I$463,9,FALSE),0))))))))</f>
        <v>0</v>
      </c>
      <c r="T148" s="607">
        <f>IF($D148=0,0,IF(Q$81="Hydro",HLOOKUP(Q$81,'Inflated Bid Prices After Tax'!$B$465:$I$471,7,FALSE),IF(Q$81="Solar",HLOOKUP(Q$81,'Inflated Bid Prices After Tax'!$B$465:$I$471,7,FALSE),IF(Q$81="Biomass",HLOOKUP(Q$81,'Inflated Bid Prices After Tax'!$B$465:$I$471,7,FALSE),IF(Q$81="Biodiesel",HLOOKUP(Q$81,'Inflated Bid Prices After Tax'!$B$465:$I$471,7,FALSE),IF(Q$81="LNG",HLOOKUP(Q$81,'Inflated Bid Prices After Tax'!$B$465:$I$471,7,FALSE),IF(Q$81="Bunker",HLOOKUP(Q$81,'Inflated Bid Prices After Tax'!$B$465:$I$471,7,FALSE),IF(Q$81="LFO Diesel",HLOOKUP(Q$81,'Inflated Bid Prices After Tax'!$B$465:$I$471,7,FALSE),0))))))))</f>
        <v>0</v>
      </c>
      <c r="U148" s="608">
        <f t="shared" si="83"/>
        <v>0</v>
      </c>
      <c r="V148" s="139"/>
      <c r="W148" s="566">
        <f>IF(W$81="Hydro",VLOOKUP($E148,'Inflated Bid Prices After Tax'!$BF$247:$BM$347,2,FALSE),IF(W$81="Solar",VLOOKUP($E148,'Inflated Bid Prices After Tax'!$BF$247:$BM$347,3,FALSE),IF(W$81="Biomass",VLOOKUP($E148,'Inflated Bid Prices After Tax'!$BF$247:$BM$347,4,FALSE),IF(W$81="Biodiesel",VLOOKUP($E148,'Inflated Bid Prices After Tax'!$BF$247:$BM$347,5,FALSE),IF(W$81="LNG",VLOOKUP($E148,'Inflated Bid Prices After Tax'!$BF$247:$BM$347,6,FALSE),IF(W$81="Bunker",VLOOKUP($E148,'Inflated Bid Prices After Tax'!$BF$247:$BM$347,7,FALSE),IF(W$81="LFO Diesel",VLOOKUP($E148,'Inflated Bid Prices After Tax'!$BF$247:$BM$347,8,FALSE),0)))))))</f>
        <v>0</v>
      </c>
      <c r="X148" s="567">
        <f>IF(W$81="Hydro",VLOOKUP($E148,'Inflated Bid Prices After Tax'!$BF$352:$BM$452,2,FALSE),IF(W$81="Solar",VLOOKUP($E148,'Inflated Bid Prices After Tax'!$BF$352:$BM$452,3,FALSE),IF(W$81="Biomass",VLOOKUP($E148,'Inflated Bid Prices After Tax'!$BF$352:$BM$452,4,FALSE),IF(W$81="Biodiesel",VLOOKUP($E148,'Inflated Bid Prices After Tax'!$BF$352:$BM$452,5,FALSE),IF(W$81="LNG",VLOOKUP($E148,'Inflated Bid Prices After Tax'!$BF$352:$BM$452,6,FALSE),IF(W$81="Bunker",VLOOKUP($E148,'Inflated Bid Prices After Tax'!$BF$352:$BM$452,7,FALSE),IF(W$81="LFO Diesel",VLOOKUP($E148,'Inflated Bid Prices After Tax'!$BF$352:$BM$452,8,FALSE),0)))))))</f>
        <v>0</v>
      </c>
      <c r="Y148" s="567">
        <f>IF($E148=0,0,IF(W$81="Hydro",HLOOKUP(W$81,'Inflated Bid Prices After Tax'!$B$455:$I$463,9,FALSE),IF(W$81="Solar",HLOOKUP(W$81,'Inflated Bid Prices After Tax'!$B$455:$I$463,9,FALSE),IF(W$81="Biomass",HLOOKUP(W$81,'Inflated Bid Prices After Tax'!$B$455:$I$463,9,FALSE),IF(W$81="Biodiesel",HLOOKUP(W$81,'Inflated Bid Prices After Tax'!$B$455:$I$463,9,FALSE),IF(W$81="LNG",HLOOKUP(W$81,'Inflated Bid Prices After Tax'!$B$455:$I$463,9,FALSE),IF(W$81="Bunker",HLOOKUP(W$81,'Inflated Bid Prices After Tax'!$B$455:$I$463,9,FALSE),IF(W$81="LFO Diesel",HLOOKUP(W$81,'Inflated Bid Prices After Tax'!$B$455:$I$463,9,FALSE),0))))))))</f>
        <v>0</v>
      </c>
      <c r="Z148" s="567">
        <f>IF($E148=0,0,IF(W$81="Hydro",HLOOKUP(W$81,'Inflated Bid Prices After Tax'!$B$465:$I$471,7,FALSE),IF(W$81="Solar",HLOOKUP(W$81,'Inflated Bid Prices After Tax'!$B$465:$I$471,7,FALSE),IF(W$81="Biomass",HLOOKUP(W$81,'Inflated Bid Prices After Tax'!$B$465:$I$471,7,FALSE),IF(W$81="Biodiesel",HLOOKUP(W$81,'Inflated Bid Prices After Tax'!$B$465:$I$471,7,FALSE),IF(W$81="LNG",HLOOKUP(W$81,'Inflated Bid Prices After Tax'!$B$465:$I$471,7,FALSE),IF(W$81="Bunker",HLOOKUP(W$81,'Inflated Bid Prices After Tax'!$B$465:$I$471,7,FALSE),IF(W$81="LFO Diesel",HLOOKUP(W$81,'Inflated Bid Prices After Tax'!$B$465:$I$471,7,FALSE),0))))))))</f>
        <v>0</v>
      </c>
      <c r="AA148" s="568">
        <f t="shared" si="84"/>
        <v>0</v>
      </c>
      <c r="AB148" s="139"/>
      <c r="AC148" s="642">
        <f>IF(AC$81="Hydro",VLOOKUP($F148,'Inflated Bid Prices After Tax'!$BF$247:$BM$347,2,FALSE),IF(AC$81="Solar",VLOOKUP($F148,'Inflated Bid Prices After Tax'!$BF$247:$BM$347,3,FALSE),IF(AC$81="Biomass",VLOOKUP($F148,'Inflated Bid Prices After Tax'!$BF$247:$BM$347,4,FALSE),IF(AC$81="Biodiesel",VLOOKUP($F148,'Inflated Bid Prices After Tax'!$BF$247:$BM$347,5,FALSE),IF(AC$81="LNG",VLOOKUP($F148,'Inflated Bid Prices After Tax'!$BF$247:$BM$347,6,FALSE),IF(AC$81="Bunker",VLOOKUP($F148,'Inflated Bid Prices After Tax'!$BF$247:$BM$347,7,FALSE),IF(AC$81="LFO Diesel",VLOOKUP($F148,'Inflated Bid Prices After Tax'!$BF$247:$BM$347,8,FALSE),0)))))))</f>
        <v>0</v>
      </c>
      <c r="AD148" s="643">
        <f>IF(AC$81="Hydro",VLOOKUP($F148,'Inflated Bid Prices After Tax'!$BF$352:$BM$452,2,FALSE),IF(AC$81="Solar",VLOOKUP($F148,'Inflated Bid Prices After Tax'!$BF$352:$BM$452,3,FALSE),IF(AC$81="Biomass",VLOOKUP($F148,'Inflated Bid Prices After Tax'!$BF$352:$BM$452,4,FALSE),IF(AC$81="Biodiesel",VLOOKUP($F148,'Inflated Bid Prices After Tax'!$BF$352:$BM$452,5,FALSE),IF(AC$81="LNG",VLOOKUP($F148,'Inflated Bid Prices After Tax'!$BF$352:$BM$452,6,FALSE),IF(AC$81="Bunker",VLOOKUP($F148,'Inflated Bid Prices After Tax'!$BF$352:$BM$452,7,FALSE),IF(AC$81="LFO Diesel",VLOOKUP($F148,'Inflated Bid Prices After Tax'!$BF$352:$BM$452,8,FALSE),0)))))))</f>
        <v>0</v>
      </c>
      <c r="AE148" s="643">
        <f>IF($F148=0,0,IF(AC$81="Hydro",HLOOKUP(AC$81,'Inflated Bid Prices After Tax'!$B$455:$I$463,9,FALSE),IF(AC$81="Solar",HLOOKUP(AC$81,'Inflated Bid Prices After Tax'!$B$455:$I$463,9,FALSE),IF(AC$81="Biomass",HLOOKUP(AC$81,'Inflated Bid Prices After Tax'!$B$455:$I$463,9,FALSE),IF(AC$81="Biodiesel",HLOOKUP(AC$81,'Inflated Bid Prices After Tax'!$B$455:$I$463,9,FALSE),IF(AC$81="LNG",HLOOKUP(AC$81,'Inflated Bid Prices After Tax'!$B$455:$I$463,9,FALSE),IF(AC$81="Bunker",HLOOKUP(AC$81,'Inflated Bid Prices After Tax'!$B$455:$I$463,9,FALSE),IF(AC$81="LFO Diesel",HLOOKUP(AC$81,'Inflated Bid Prices After Tax'!$B$455:$I$463,9,FALSE),0))))))))</f>
        <v>0</v>
      </c>
      <c r="AF148" s="643">
        <f>IF($F148=0,0,IF(AC$81="Hydro",HLOOKUP(AC$81,'Inflated Bid Prices After Tax'!$B$465:$I$471,7,FALSE),IF(AC$81="Solar",HLOOKUP(AC$81,'Inflated Bid Prices After Tax'!$B$465:$I$471,7,FALSE),IF(AC$81="Biomass",HLOOKUP(AC$81,'Inflated Bid Prices After Tax'!$B$465:$I$471,7,FALSE),IF(AC$81="Biodiesel",HLOOKUP(AC$81,'Inflated Bid Prices After Tax'!$B$465:$I$471,7,FALSE),IF(AC$81="LNG",HLOOKUP(AC$81,'Inflated Bid Prices After Tax'!$B$465:$I$471,7,FALSE),IF(AC$81="Bunker",HLOOKUP(AC$81,'Inflated Bid Prices After Tax'!$B$465:$I$471,7,FALSE),IF(AC$81="LFO Diesel",HLOOKUP(AC$81,'Inflated Bid Prices After Tax'!$B$465:$I$471,7,FALSE),0))))))))</f>
        <v>0</v>
      </c>
      <c r="AG148" s="644">
        <f t="shared" si="85"/>
        <v>0</v>
      </c>
      <c r="AH148" s="139"/>
      <c r="AI148" s="590">
        <f>IF(AI$81="Hydro",VLOOKUP($G148,'Inflated Bid Prices After Tax'!$BF$247:$BM$347,2,FALSE),IF(AI$81="Solar",VLOOKUP($G148,'Inflated Bid Prices After Tax'!$BF$247:$BM$347,3,FALSE),IF(AI$81="Biomass",VLOOKUP($G148,'Inflated Bid Prices After Tax'!$BF$247:$BM$347,4,FALSE),IF(AI$81="Biodiesel",VLOOKUP($G148,'Inflated Bid Prices After Tax'!$BF$247:$BM$347,5,FALSE),IF(AI$81="LNG",VLOOKUP($G148,'Inflated Bid Prices After Tax'!$BF$247:$BM$347,6,FALSE),IF(AI$81="Bunker",VLOOKUP($G148,'Inflated Bid Prices After Tax'!$BF$247:$BM$347,7,FALSE),IF(AI$81="LFO Diesel",VLOOKUP($G148,'Inflated Bid Prices After Tax'!$BF$247:$BM$347,8,FALSE),0)))))))</f>
        <v>0</v>
      </c>
      <c r="AJ148" s="591">
        <f>IF(AI$81="Hydro",VLOOKUP($G148,'Inflated Bid Prices After Tax'!$BF$352:$BM$452,2,FALSE),IF(AI$81="Solar",VLOOKUP($G148,'Inflated Bid Prices After Tax'!$BF$352:$BM$452,3,FALSE),IF(AI$81="Biomass",VLOOKUP($G148,'Inflated Bid Prices After Tax'!$BF$352:$BM$452,4,FALSE),IF(AI$81="Biodiesel",VLOOKUP($G148,'Inflated Bid Prices After Tax'!$BF$352:$BM$452,5,FALSE),IF(AI$81="LNG",VLOOKUP($G148,'Inflated Bid Prices After Tax'!$BF$352:$BM$452,6,FALSE),IF(AI$81="Bunker",VLOOKUP($G148,'Inflated Bid Prices After Tax'!$BF$352:$BM$452,7,FALSE),IF(AI$81="LFO Diesel",VLOOKUP($G148,'Inflated Bid Prices After Tax'!$BF$352:$BM$452,8,FALSE),0)))))))</f>
        <v>0</v>
      </c>
      <c r="AK148" s="591">
        <f>IF($G148=0,0,IF(AI$81="Hydro",HLOOKUP(AI$81,'Inflated Bid Prices After Tax'!$B$455:$I$463,9,FALSE),IF(AI$81="Solar",HLOOKUP(AI$81,'Inflated Bid Prices After Tax'!$B$455:$I$463,9,FALSE),IF(AI$81="Biomass",HLOOKUP(AI$81,'Inflated Bid Prices After Tax'!$B$455:$I$463,9,FALSE),IF(AI$81="Biodiesel",HLOOKUP(AI$81,'Inflated Bid Prices After Tax'!$B$455:$I$463,9,FALSE),IF(AI$81="LNG",HLOOKUP(AI$81,'Inflated Bid Prices After Tax'!$B$455:$I$463,9,FALSE),IF(AI$81="Bunker",HLOOKUP(AI$81,'Inflated Bid Prices After Tax'!$B$455:$I$463,9,FALSE),IF(AI$81="LFO Diesel",HLOOKUP(AI$81,'Inflated Bid Prices After Tax'!$B$455:$I$463,9,FALSE),0))))))))</f>
        <v>0</v>
      </c>
      <c r="AL148" s="591">
        <f>IF($G148=0,0,IF(AI$81="Hydro",HLOOKUP(AI$81,'Inflated Bid Prices After Tax'!$B$465:$I$471,7,FALSE),IF(AI$81="Solar",HLOOKUP(AI$81,'Inflated Bid Prices After Tax'!$B$465:$I$471,7,FALSE),IF(AI$81="Biomass",HLOOKUP(AI$81,'Inflated Bid Prices After Tax'!$B$465:$I$471,7,FALSE),IF(AI$81="Biodiesel",HLOOKUP(AI$81,'Inflated Bid Prices After Tax'!$B$465:$I$471,7,FALSE),IF(AI$81="LNG",HLOOKUP(AI$81,'Inflated Bid Prices After Tax'!$B$465:$I$471,7,FALSE),IF(AI$81="Bunker",HLOOKUP(AI$81,'Inflated Bid Prices After Tax'!$B$465:$I$471,7,FALSE),IF(AI$81="LFO Diesel",HLOOKUP(AI$81,'Inflated Bid Prices After Tax'!$B$465:$I$471,7,FALSE),0))))))))</f>
        <v>0</v>
      </c>
      <c r="AM148" s="592">
        <f t="shared" si="86"/>
        <v>0</v>
      </c>
      <c r="AN148" s="139"/>
      <c r="AO148" s="598">
        <f>IF(AO$81="Hydro",VLOOKUP($H148,'Inflated Bid Prices After Tax'!$BF$247:$BM$347,2,FALSE),IF(AO$81="Solar",VLOOKUP($H148,'Inflated Bid Prices After Tax'!$BF$247:$BM$347,3,FALSE),IF(AO$81="Biomass",VLOOKUP($H148,'Inflated Bid Prices After Tax'!$BF$247:$BM$347,4,FALSE),IF(AO$81="Biodiesel",VLOOKUP($H148,'Inflated Bid Prices After Tax'!$BF$247:$BM$347,5,FALSE),IF(AO$81="LNG",VLOOKUP($H148,'Inflated Bid Prices After Tax'!$BF$247:$BM$347,6,FALSE),IF(AO$81="Bunker",VLOOKUP($H148,'Inflated Bid Prices After Tax'!$BF$247:$BM$347,7,FALSE),IF(AO$81="LFO Diesel",VLOOKUP($H148,'Inflated Bid Prices After Tax'!$BF$247:$BM$347,8,FALSE),0)))))))</f>
        <v>0</v>
      </c>
      <c r="AP148" s="309">
        <f>IF(AO$81="Hydro",VLOOKUP($H148,'Inflated Bid Prices After Tax'!$BF$352:$BM$452,2,FALSE),IF(AO$81="Solar",VLOOKUP($H148,'Inflated Bid Prices After Tax'!$BF$352:$BM$452,3,FALSE),IF(AO$81="Biomass",VLOOKUP($H148,'Inflated Bid Prices After Tax'!$BF$352:$BM$452,4,FALSE),IF(AO$81="Biodiesel",VLOOKUP($H148,'Inflated Bid Prices After Tax'!$BF$352:$BM$452,5,FALSE),IF(AO$81="LNG",VLOOKUP($H148,'Inflated Bid Prices After Tax'!$BF$352:$BM$452,6,FALSE),IF(AO$81="Bunker",VLOOKUP($H148,'Inflated Bid Prices After Tax'!$BF$352:$BM$452,7,FALSE),IF(AO$81="LFO Diesel",VLOOKUP($H148,'Inflated Bid Prices After Tax'!$BF$352:$BM$452,8,FALSE),0)))))))</f>
        <v>0</v>
      </c>
      <c r="AQ148" s="309">
        <f>IF($H148=0,0,IF(AO$81="Hydro",HLOOKUP(AO$81,'Inflated Bid Prices After Tax'!$B$455:$I$463,9,FALSE),IF(AO$81="Solar",HLOOKUP(AO$81,'Inflated Bid Prices After Tax'!$B$455:$I$463,9,FALSE),IF(AO$81="Biomass",HLOOKUP(AO$81,'Inflated Bid Prices After Tax'!$B$455:$I$463,9,FALSE),IF(AO$81="Biodiesel",HLOOKUP(AO$81,'Inflated Bid Prices After Tax'!$B$455:$I$463,9,FALSE),IF(AO$81="LNG",HLOOKUP(AO$81,'Inflated Bid Prices After Tax'!$B$455:$I$463,9,FALSE),IF(AO$81="Bunker",HLOOKUP(AO$81,'Inflated Bid Prices After Tax'!$B$455:$I$463,9,FALSE),IF(AO$81="LFO Diesel",HLOOKUP(AO$81,'Inflated Bid Prices After Tax'!$B$455:$I$463,9,FALSE),0))))))))</f>
        <v>0</v>
      </c>
      <c r="AR148" s="309">
        <f>IF($H148=0,0,IF(AO$81="Hydro",HLOOKUP(AO$81,'Inflated Bid Prices After Tax'!$B$465:$I$471,7,FALSE),IF(AO$81="Solar",HLOOKUP(AO$81,'Inflated Bid Prices After Tax'!$B$465:$I$471,7,FALSE),IF(AO$81="Biomass",HLOOKUP(AO$81,'Inflated Bid Prices After Tax'!$B$465:$I$471,7,FALSE),IF(AO$81="Biodiesel",HLOOKUP(AO$81,'Inflated Bid Prices After Tax'!$B$465:$I$471,7,FALSE),IF(AO$81="LNG",HLOOKUP(AO$81,'Inflated Bid Prices After Tax'!$B$465:$I$471,7,FALSE),IF(AO$81="Bunker",HLOOKUP(AO$81,'Inflated Bid Prices After Tax'!$B$465:$I$471,7,FALSE),IF(AO$81="LFO Diesel",HLOOKUP(AO$81,'Inflated Bid Prices After Tax'!$B$465:$I$471,7,FALSE),0))))))))</f>
        <v>0</v>
      </c>
      <c r="AS148" s="298">
        <f t="shared" si="87"/>
        <v>0</v>
      </c>
      <c r="AT148" s="139"/>
      <c r="AU148" s="606">
        <f>IF(AU$81="Hydro",VLOOKUP($I148,'Inflated Bid Prices After Tax'!$BF$247:$BM$347,2,FALSE),IF(AU$81="Solar",VLOOKUP($I148,'Inflated Bid Prices After Tax'!$BF$247:$BM$347,3,FALSE),IF(AU$81="Biomass",VLOOKUP($I148,'Inflated Bid Prices After Tax'!$BF$247:$BM$347,4,FALSE),IF(AU$81="Biodiesel",VLOOKUP($I148,'Inflated Bid Prices After Tax'!$BF$247:$BM$347,5,FALSE),IF(AU$81="LNG",VLOOKUP($I148,'Inflated Bid Prices After Tax'!$BF$247:$BM$347,6,FALSE),IF(AU$81="Bunker",VLOOKUP($I148,'Inflated Bid Prices After Tax'!$BF$247:$BM$347,7,FALSE),IF(AU$81="LFO Diesel",VLOOKUP($I148,'Inflated Bid Prices After Tax'!$BF$247:$BM$347,8,FALSE),0)))))))</f>
        <v>0</v>
      </c>
      <c r="AV148" s="607">
        <f>IF(AU$81="Hydro",VLOOKUP($I148,'Inflated Bid Prices After Tax'!$BF$352:$BM$452,2,FALSE),IF(AU$81="Solar",VLOOKUP($I148,'Inflated Bid Prices After Tax'!$BF$352:$BM$452,3,FALSE),IF(AU$81="Biomass",VLOOKUP($I148,'Inflated Bid Prices After Tax'!$BF$352:$BM$452,4,FALSE),IF(AU$81="Biodiesel",VLOOKUP($I148,'Inflated Bid Prices After Tax'!$BF$352:$BM$452,5,FALSE),IF(AU$81="LNG",VLOOKUP($I148,'Inflated Bid Prices After Tax'!$BF$352:$BM$452,6,FALSE),IF(AU$81="Bunker",VLOOKUP($I148,'Inflated Bid Prices After Tax'!$BF$352:$BM$452,7,FALSE),IF(AU$81="LFO Diesel",VLOOKUP($I148,'Inflated Bid Prices After Tax'!$BF$352:$BM$452,8,FALSE),0)))))))</f>
        <v>0</v>
      </c>
      <c r="AW148" s="607">
        <f>IF($I148=0,0,IF(AU$81="Hydro",HLOOKUP(AU$81,'Inflated Bid Prices After Tax'!$B$455:$I$463,9,FALSE),IF(AU$81="Solar",HLOOKUP(AU$81,'Inflated Bid Prices After Tax'!$B$455:$I$463,9,FALSE),IF(AU$81="Biomass",HLOOKUP(AU$81,'Inflated Bid Prices After Tax'!$B$455:$I$463,9,FALSE),IF(AU$81="Biodiesel",HLOOKUP(AU$81,'Inflated Bid Prices After Tax'!$B$455:$I$463,9,FALSE),IF(AU$81="LNG",HLOOKUP(AU$81,'Inflated Bid Prices After Tax'!$B$455:$I$463,9,FALSE),IF(AU$81="Bunker",HLOOKUP(AU$81,'Inflated Bid Prices After Tax'!$B$455:$I$463,9,FALSE),IF(AU$81="LFO Diesel",HLOOKUP(AU$81,'Inflated Bid Prices After Tax'!$B$455:$I$463,9,FALSE),0))))))))</f>
        <v>0</v>
      </c>
      <c r="AX148" s="607">
        <f>IF($I148=0,0,IF(AU$81="Hydro",HLOOKUP(AU$81,'Inflated Bid Prices After Tax'!$B$465:$I$471,7,FALSE),IF(AU$81="Solar",HLOOKUP(AU$81,'Inflated Bid Prices After Tax'!$B$465:$I$471,7,FALSE),IF(AU$81="Biomass",HLOOKUP(AU$81,'Inflated Bid Prices After Tax'!$B$465:$I$471,7,FALSE),IF(AU$81="Biodiesel",HLOOKUP(AU$81,'Inflated Bid Prices After Tax'!$B$465:$I$471,7,FALSE),IF(AU$81="LNG",HLOOKUP(AU$81,'Inflated Bid Prices After Tax'!$B$465:$I$471,7,FALSE),IF(AU$81="Bunker",HLOOKUP(AU$81,'Inflated Bid Prices After Tax'!$B$465:$I$471,7,FALSE),IF(AU$81="LFO Diesel",HLOOKUP(AU$81,'Inflated Bid Prices After Tax'!$B$465:$I$471,7,FALSE),0))))))))</f>
        <v>0</v>
      </c>
      <c r="AY148" s="608">
        <f t="shared" si="88"/>
        <v>0</v>
      </c>
      <c r="AZ148" s="139"/>
      <c r="BA148" s="106"/>
      <c r="BB148" s="648" t="s">
        <v>45</v>
      </c>
      <c r="BC148" s="660">
        <f>IF(C148=0,O148,O148*'Available Energy and Dispatch'!N178*1000)</f>
        <v>0</v>
      </c>
      <c r="BD148" s="660">
        <f>IF(D148=0,U148,U148*'Available Energy and Dispatch'!O178*1000)</f>
        <v>0</v>
      </c>
      <c r="BE148" s="660">
        <f>IF(E148=0,AA148,AA148*'Available Energy and Dispatch'!P178*1000)</f>
        <v>0</v>
      </c>
      <c r="BF148" s="660">
        <f>IF(F148=0,AG148,AG148*'Available Energy and Dispatch'!Q178*1000)</f>
        <v>0</v>
      </c>
      <c r="BG148" s="660">
        <f>IF(G148=0,AM148,AM148*'Available Energy and Dispatch'!R178*1000)</f>
        <v>0</v>
      </c>
      <c r="BH148" s="660">
        <f>IF(H148=0,AS148,AS148*'Available Energy and Dispatch'!S178*1000)</f>
        <v>0</v>
      </c>
      <c r="BI148" s="660">
        <f>IF(I148=0,AY148,AY148*'Available Energy and Dispatch'!T178*1000)</f>
        <v>0</v>
      </c>
      <c r="BJ148" s="666">
        <f t="shared" si="89"/>
        <v>0</v>
      </c>
      <c r="BK148" s="655"/>
    </row>
    <row r="149" spans="2:63" x14ac:dyDescent="0.25">
      <c r="B149" s="530" t="s">
        <v>46</v>
      </c>
      <c r="C149" s="523">
        <f>ROUND(IFERROR(('Available Energy and Dispatch'!N179/((IF(C$82="Solar",(SUMIFS('Dependable Capacity'!$F$64:$F$69,'Dependable Capacity'!$C$64:$C$69,$B$140)*'Available Energy and Dispatch'!$C179),HLOOKUP(C$82,'Dependable Capacity'!$I$58:$P$64,7,FALSE)*'Available Energy and Dispatch'!$C179))))/C$83,0),2)</f>
        <v>0</v>
      </c>
      <c r="D149" s="523">
        <f>ROUND(IFERROR(('Available Energy and Dispatch'!O179/((IF(D$82="Solar",(SUMIFS('Dependable Capacity'!$F$64:$F$69,'Dependable Capacity'!$C$64:$C$69,$B$140)*'Available Energy and Dispatch'!$C179),HLOOKUP(D$82,'Dependable Capacity'!$I$58:$P$64,7,FALSE)*'Available Energy and Dispatch'!$C179))))/D$83,0),2)</f>
        <v>0</v>
      </c>
      <c r="E149" s="523">
        <f>ROUND(IFERROR(('Available Energy and Dispatch'!P179/((IF(E$82="Solar",(SUMIFS('Dependable Capacity'!$F$64:$F$69,'Dependable Capacity'!$C$64:$C$69,$B$140)*'Available Energy and Dispatch'!$C179),HLOOKUP(E$82,'Dependable Capacity'!$I$58:$P$64,7,FALSE)*'Available Energy and Dispatch'!$C179))))/E$83,0),2)</f>
        <v>0</v>
      </c>
      <c r="F149" s="523">
        <f>ROUND(IFERROR(('Available Energy and Dispatch'!Q179/((IF(F$82="Solar",(SUMIFS('Dependable Capacity'!$F$64:$F$69,'Dependable Capacity'!$C$64:$C$69,$B$140)*'Available Energy and Dispatch'!$C179),HLOOKUP(F$82,'Dependable Capacity'!$I$58:$P$64,7,FALSE)*'Available Energy and Dispatch'!$C179))))/F$83,0),2)</f>
        <v>0</v>
      </c>
      <c r="G149" s="523">
        <f>ROUND(IFERROR(('Available Energy and Dispatch'!R179/((IF(G$82="Solar",(SUMIFS('Dependable Capacity'!$F$64:$F$69,'Dependable Capacity'!$C$64:$C$69,$B$140)*'Available Energy and Dispatch'!$C179),HLOOKUP(G$82,'Dependable Capacity'!$I$58:$P$64,7,FALSE)*'Available Energy and Dispatch'!$C179))))/G$83,0),2)</f>
        <v>0</v>
      </c>
      <c r="H149" s="523">
        <f>ROUND(IFERROR(('Available Energy and Dispatch'!S179/((IF(H$82="Solar",(SUMIFS('Dependable Capacity'!$F$64:$F$69,'Dependable Capacity'!$C$64:$C$69,$B$140)*'Available Energy and Dispatch'!$C179),HLOOKUP(H$82,'Dependable Capacity'!$I$58:$P$64,7,FALSE)*'Available Energy and Dispatch'!$C179))))/H$83,0),2)</f>
        <v>0</v>
      </c>
      <c r="I149" s="524">
        <f>ROUND(IFERROR(('Available Energy and Dispatch'!T179/((IF(I$82="Solar",(SUMIFS('Dependable Capacity'!$F$64:$F$69,'Dependable Capacity'!$C$64:$C$69,$B$140)*'Available Energy and Dispatch'!$C179),HLOOKUP(I$82,'Dependable Capacity'!$I$58:$P$64,7,FALSE)*'Available Energy and Dispatch'!$C179))))/I$83,0),2)</f>
        <v>0</v>
      </c>
      <c r="J149" s="106"/>
      <c r="K149" s="542">
        <f>IF(K$81="Hydro",VLOOKUP($C149,'Inflated Bid Prices After Tax'!$BF$247:$BM$347,2,FALSE),IF(K$81="Solar",VLOOKUP($C149,'Inflated Bid Prices After Tax'!$BF$247:$BM$347,3,FALSE),IF(K$81="Biomass",VLOOKUP($C149,'Inflated Bid Prices After Tax'!$BF$247:$BM$347,4,FALSE),IF(K$81="Biodiesel",VLOOKUP($C149,'Inflated Bid Prices After Tax'!$BF$247:$BM$347,5,FALSE),IF(K$81="LNG",VLOOKUP($C149,'Inflated Bid Prices After Tax'!$BF$247:$BM$347,6,FALSE),IF(K$81="Bunker",VLOOKUP($C149,'Inflated Bid Prices After Tax'!$BF$247:$BM$347,7,FALSE),IF(K$81="LFO Diesel",VLOOKUP($C149,'Inflated Bid Prices After Tax'!$BF$247:$BM$347,8,FALSE),0)))))))</f>
        <v>0</v>
      </c>
      <c r="L149" s="543">
        <f>IF(K$81="Hydro",VLOOKUP($C149,'Inflated Bid Prices After Tax'!$BF$352:$BM$452,2,FALSE),IF(K$81="Solar",VLOOKUP($C149,'Inflated Bid Prices After Tax'!$BF$352:$BM$452,3,FALSE),IF(K$81="Biomass",VLOOKUP($C149,'Inflated Bid Prices After Tax'!$BF$352:$BM$452,4,FALSE),IF(K$81="Biodiesel",VLOOKUP($C149,'Inflated Bid Prices After Tax'!$BF$352:$BM$452,5,FALSE),IF(K$81="LNG",VLOOKUP($C149,'Inflated Bid Prices After Tax'!$BF$352:$BM$452,6,FALSE),IF(K$81="Bunker",VLOOKUP($C149,'Inflated Bid Prices After Tax'!$BF$352:$BM$452,7,FALSE),IF(K$81="LFO Diesel",VLOOKUP($C149,'Inflated Bid Prices After Tax'!$BF$352:$BM$452,8,FALSE),0)))))))</f>
        <v>0</v>
      </c>
      <c r="M149" s="543">
        <f>IF($C149=0,0,IF(K$81="Hydro",HLOOKUP(K$81,'Inflated Bid Prices After Tax'!$B$455:$I$463,9,FALSE),IF(K$81="Solar",HLOOKUP(K$81,'Inflated Bid Prices After Tax'!$B$455:$I$463,9,FALSE),IF(K$81="Biomass",HLOOKUP(K$81,'Inflated Bid Prices After Tax'!$B$455:$I$463,9,FALSE),IF(K$81="Biodiesel",HLOOKUP(K$81,'Inflated Bid Prices After Tax'!$B$455:$I$463,9,FALSE),IF(K$81="LNG",HLOOKUP(K$81,'Inflated Bid Prices After Tax'!$B$455:$I$463,9,FALSE),IF(K$81="Bunker",HLOOKUP(K$81,'Inflated Bid Prices After Tax'!$B$455:$I$463,9,FALSE),IF(K$81="LFO Diesel",HLOOKUP(K$81,'Inflated Bid Prices After Tax'!$B$455:$I$463,9,FALSE),0))))))))</f>
        <v>0</v>
      </c>
      <c r="N149" s="543">
        <f>IF($C149=0,0,IF(K$81="Hydro",HLOOKUP(K$81,'Inflated Bid Prices After Tax'!$B$465:$I$471,7,FALSE),IF(K$81="Solar",HLOOKUP(K$81,'Inflated Bid Prices After Tax'!$B$465:$I$471,7,FALSE),IF(K$81="Biomass",HLOOKUP(K$81,'Inflated Bid Prices After Tax'!$B$465:$I$471,7,FALSE),IF(K$81="Biodiesel",HLOOKUP(K$81,'Inflated Bid Prices After Tax'!$B$465:$I$471,7,FALSE),IF(K$81="LNG",HLOOKUP(K$81,'Inflated Bid Prices After Tax'!$B$465:$I$471,7,FALSE),IF(K$81="Bunker",HLOOKUP(K$81,'Inflated Bid Prices After Tax'!$B$465:$I$471,7,FALSE),IF(K$81="LFO Diesel",HLOOKUP(K$81,'Inflated Bid Prices After Tax'!$B$465:$I$471,7,FALSE),0))))))))</f>
        <v>0</v>
      </c>
      <c r="O149" s="544">
        <f t="shared" si="82"/>
        <v>0</v>
      </c>
      <c r="P149" s="139"/>
      <c r="Q149" s="606">
        <f>IF(Q$81="Hydro",VLOOKUP($D149,'Inflated Bid Prices After Tax'!$BF$247:$BM$347,2,FALSE),IF(Q$81="Solar",VLOOKUP($D149,'Inflated Bid Prices After Tax'!$BF$247:$BM$347,3,FALSE),IF(Q$81="Biomass",VLOOKUP($D149,'Inflated Bid Prices After Tax'!$BF$247:$BM$347,4,FALSE),IF(Q$81="Biodiesel",VLOOKUP($D149,'Inflated Bid Prices After Tax'!$BF$247:$BM$347,5,FALSE),IF(Q$81="LNG",VLOOKUP($D149,'Inflated Bid Prices After Tax'!$BF$247:$BM$347,6,FALSE),IF(Q$81="Bunker",VLOOKUP($D149,'Inflated Bid Prices After Tax'!$BF$247:$BM$347,7,FALSE),IF(Q$81="LFO Diesel",VLOOKUP($D149,'Inflated Bid Prices After Tax'!$BF$247:$BM$347,8,FALSE),0)))))))</f>
        <v>0</v>
      </c>
      <c r="R149" s="607">
        <f>IF(Q$81="Hydro",VLOOKUP($D149,'Inflated Bid Prices After Tax'!$BF$352:$BM$452,2,FALSE),IF(Q$81="Solar",VLOOKUP($D149,'Inflated Bid Prices After Tax'!$BF$352:$BM$452,3,FALSE),IF(Q$81="Biomass",VLOOKUP($D149,'Inflated Bid Prices After Tax'!$BF$352:$BM$452,4,FALSE),IF(Q$81="Biodiesel",VLOOKUP($D149,'Inflated Bid Prices After Tax'!$BF$352:$BM$452,5,FALSE),IF(Q$81="LNG",VLOOKUP($D149,'Inflated Bid Prices After Tax'!$BF$352:$BM$452,6,FALSE),IF(Q$81="Bunker",VLOOKUP($D149,'Inflated Bid Prices After Tax'!$BF$352:$BM$452,7,FALSE),IF(Q$81="LFO Diesel",VLOOKUP($D149,'Inflated Bid Prices After Tax'!$BF$352:$BM$452,8,FALSE),0)))))))</f>
        <v>0</v>
      </c>
      <c r="S149" s="607">
        <f>IF($D149=0,0,IF(Q$81="Hydro",HLOOKUP(Q$81,'Inflated Bid Prices After Tax'!$B$455:$I$463,9,FALSE),IF(Q$81="Solar",HLOOKUP(Q$81,'Inflated Bid Prices After Tax'!$B$455:$I$463,9,FALSE),IF(Q$81="Biomass",HLOOKUP(Q$81,'Inflated Bid Prices After Tax'!$B$455:$I$463,9,FALSE),IF(Q$81="Biodiesel",HLOOKUP(Q$81,'Inflated Bid Prices After Tax'!$B$455:$I$463,9,FALSE),IF(Q$81="LNG",HLOOKUP(Q$81,'Inflated Bid Prices After Tax'!$B$455:$I$463,9,FALSE),IF(Q$81="Bunker",HLOOKUP(Q$81,'Inflated Bid Prices After Tax'!$B$455:$I$463,9,FALSE),IF(Q$81="LFO Diesel",HLOOKUP(Q$81,'Inflated Bid Prices After Tax'!$B$455:$I$463,9,FALSE),0))))))))</f>
        <v>0</v>
      </c>
      <c r="T149" s="607">
        <f>IF($D149=0,0,IF(Q$81="Hydro",HLOOKUP(Q$81,'Inflated Bid Prices After Tax'!$B$465:$I$471,7,FALSE),IF(Q$81="Solar",HLOOKUP(Q$81,'Inflated Bid Prices After Tax'!$B$465:$I$471,7,FALSE),IF(Q$81="Biomass",HLOOKUP(Q$81,'Inflated Bid Prices After Tax'!$B$465:$I$471,7,FALSE),IF(Q$81="Biodiesel",HLOOKUP(Q$81,'Inflated Bid Prices After Tax'!$B$465:$I$471,7,FALSE),IF(Q$81="LNG",HLOOKUP(Q$81,'Inflated Bid Prices After Tax'!$B$465:$I$471,7,FALSE),IF(Q$81="Bunker",HLOOKUP(Q$81,'Inflated Bid Prices After Tax'!$B$465:$I$471,7,FALSE),IF(Q$81="LFO Diesel",HLOOKUP(Q$81,'Inflated Bid Prices After Tax'!$B$465:$I$471,7,FALSE),0))))))))</f>
        <v>0</v>
      </c>
      <c r="U149" s="608">
        <f t="shared" si="83"/>
        <v>0</v>
      </c>
      <c r="V149" s="139"/>
      <c r="W149" s="566">
        <f>IF(W$81="Hydro",VLOOKUP($E149,'Inflated Bid Prices After Tax'!$BF$247:$BM$347,2,FALSE),IF(W$81="Solar",VLOOKUP($E149,'Inflated Bid Prices After Tax'!$BF$247:$BM$347,3,FALSE),IF(W$81="Biomass",VLOOKUP($E149,'Inflated Bid Prices After Tax'!$BF$247:$BM$347,4,FALSE),IF(W$81="Biodiesel",VLOOKUP($E149,'Inflated Bid Prices After Tax'!$BF$247:$BM$347,5,FALSE),IF(W$81="LNG",VLOOKUP($E149,'Inflated Bid Prices After Tax'!$BF$247:$BM$347,6,FALSE),IF(W$81="Bunker",VLOOKUP($E149,'Inflated Bid Prices After Tax'!$BF$247:$BM$347,7,FALSE),IF(W$81="LFO Diesel",VLOOKUP($E149,'Inflated Bid Prices After Tax'!$BF$247:$BM$347,8,FALSE),0)))))))</f>
        <v>0</v>
      </c>
      <c r="X149" s="567">
        <f>IF(W$81="Hydro",VLOOKUP($E149,'Inflated Bid Prices After Tax'!$BF$352:$BM$452,2,FALSE),IF(W$81="Solar",VLOOKUP($E149,'Inflated Bid Prices After Tax'!$BF$352:$BM$452,3,FALSE),IF(W$81="Biomass",VLOOKUP($E149,'Inflated Bid Prices After Tax'!$BF$352:$BM$452,4,FALSE),IF(W$81="Biodiesel",VLOOKUP($E149,'Inflated Bid Prices After Tax'!$BF$352:$BM$452,5,FALSE),IF(W$81="LNG",VLOOKUP($E149,'Inflated Bid Prices After Tax'!$BF$352:$BM$452,6,FALSE),IF(W$81="Bunker",VLOOKUP($E149,'Inflated Bid Prices After Tax'!$BF$352:$BM$452,7,FALSE),IF(W$81="LFO Diesel",VLOOKUP($E149,'Inflated Bid Prices After Tax'!$BF$352:$BM$452,8,FALSE),0)))))))</f>
        <v>0</v>
      </c>
      <c r="Y149" s="567">
        <f>IF($E149=0,0,IF(W$81="Hydro",HLOOKUP(W$81,'Inflated Bid Prices After Tax'!$B$455:$I$463,9,FALSE),IF(W$81="Solar",HLOOKUP(W$81,'Inflated Bid Prices After Tax'!$B$455:$I$463,9,FALSE),IF(W$81="Biomass",HLOOKUP(W$81,'Inflated Bid Prices After Tax'!$B$455:$I$463,9,FALSE),IF(W$81="Biodiesel",HLOOKUP(W$81,'Inflated Bid Prices After Tax'!$B$455:$I$463,9,FALSE),IF(W$81="LNG",HLOOKUP(W$81,'Inflated Bid Prices After Tax'!$B$455:$I$463,9,FALSE),IF(W$81="Bunker",HLOOKUP(W$81,'Inflated Bid Prices After Tax'!$B$455:$I$463,9,FALSE),IF(W$81="LFO Diesel",HLOOKUP(W$81,'Inflated Bid Prices After Tax'!$B$455:$I$463,9,FALSE),0))))))))</f>
        <v>0</v>
      </c>
      <c r="Z149" s="567">
        <f>IF($E149=0,0,IF(W$81="Hydro",HLOOKUP(W$81,'Inflated Bid Prices After Tax'!$B$465:$I$471,7,FALSE),IF(W$81="Solar",HLOOKUP(W$81,'Inflated Bid Prices After Tax'!$B$465:$I$471,7,FALSE),IF(W$81="Biomass",HLOOKUP(W$81,'Inflated Bid Prices After Tax'!$B$465:$I$471,7,FALSE),IF(W$81="Biodiesel",HLOOKUP(W$81,'Inflated Bid Prices After Tax'!$B$465:$I$471,7,FALSE),IF(W$81="LNG",HLOOKUP(W$81,'Inflated Bid Prices After Tax'!$B$465:$I$471,7,FALSE),IF(W$81="Bunker",HLOOKUP(W$81,'Inflated Bid Prices After Tax'!$B$465:$I$471,7,FALSE),IF(W$81="LFO Diesel",HLOOKUP(W$81,'Inflated Bid Prices After Tax'!$B$465:$I$471,7,FALSE),0))))))))</f>
        <v>0</v>
      </c>
      <c r="AA149" s="568">
        <f t="shared" si="84"/>
        <v>0</v>
      </c>
      <c r="AB149" s="139"/>
      <c r="AC149" s="642">
        <f>IF(AC$81="Hydro",VLOOKUP($F149,'Inflated Bid Prices After Tax'!$BF$247:$BM$347,2,FALSE),IF(AC$81="Solar",VLOOKUP($F149,'Inflated Bid Prices After Tax'!$BF$247:$BM$347,3,FALSE),IF(AC$81="Biomass",VLOOKUP($F149,'Inflated Bid Prices After Tax'!$BF$247:$BM$347,4,FALSE),IF(AC$81="Biodiesel",VLOOKUP($F149,'Inflated Bid Prices After Tax'!$BF$247:$BM$347,5,FALSE),IF(AC$81="LNG",VLOOKUP($F149,'Inflated Bid Prices After Tax'!$BF$247:$BM$347,6,FALSE),IF(AC$81="Bunker",VLOOKUP($F149,'Inflated Bid Prices After Tax'!$BF$247:$BM$347,7,FALSE),IF(AC$81="LFO Diesel",VLOOKUP($F149,'Inflated Bid Prices After Tax'!$BF$247:$BM$347,8,FALSE),0)))))))</f>
        <v>0</v>
      </c>
      <c r="AD149" s="643">
        <f>IF(AC$81="Hydro",VLOOKUP($F149,'Inflated Bid Prices After Tax'!$BF$352:$BM$452,2,FALSE),IF(AC$81="Solar",VLOOKUP($F149,'Inflated Bid Prices After Tax'!$BF$352:$BM$452,3,FALSE),IF(AC$81="Biomass",VLOOKUP($F149,'Inflated Bid Prices After Tax'!$BF$352:$BM$452,4,FALSE),IF(AC$81="Biodiesel",VLOOKUP($F149,'Inflated Bid Prices After Tax'!$BF$352:$BM$452,5,FALSE),IF(AC$81="LNG",VLOOKUP($F149,'Inflated Bid Prices After Tax'!$BF$352:$BM$452,6,FALSE),IF(AC$81="Bunker",VLOOKUP($F149,'Inflated Bid Prices After Tax'!$BF$352:$BM$452,7,FALSE),IF(AC$81="LFO Diesel",VLOOKUP($F149,'Inflated Bid Prices After Tax'!$BF$352:$BM$452,8,FALSE),0)))))))</f>
        <v>0</v>
      </c>
      <c r="AE149" s="643">
        <f>IF($F149=0,0,IF(AC$81="Hydro",HLOOKUP(AC$81,'Inflated Bid Prices After Tax'!$B$455:$I$463,9,FALSE),IF(AC$81="Solar",HLOOKUP(AC$81,'Inflated Bid Prices After Tax'!$B$455:$I$463,9,FALSE),IF(AC$81="Biomass",HLOOKUP(AC$81,'Inflated Bid Prices After Tax'!$B$455:$I$463,9,FALSE),IF(AC$81="Biodiesel",HLOOKUP(AC$81,'Inflated Bid Prices After Tax'!$B$455:$I$463,9,FALSE),IF(AC$81="LNG",HLOOKUP(AC$81,'Inflated Bid Prices After Tax'!$B$455:$I$463,9,FALSE),IF(AC$81="Bunker",HLOOKUP(AC$81,'Inflated Bid Prices After Tax'!$B$455:$I$463,9,FALSE),IF(AC$81="LFO Diesel",HLOOKUP(AC$81,'Inflated Bid Prices After Tax'!$B$455:$I$463,9,FALSE),0))))))))</f>
        <v>0</v>
      </c>
      <c r="AF149" s="643">
        <f>IF($F149=0,0,IF(AC$81="Hydro",HLOOKUP(AC$81,'Inflated Bid Prices After Tax'!$B$465:$I$471,7,FALSE),IF(AC$81="Solar",HLOOKUP(AC$81,'Inflated Bid Prices After Tax'!$B$465:$I$471,7,FALSE),IF(AC$81="Biomass",HLOOKUP(AC$81,'Inflated Bid Prices After Tax'!$B$465:$I$471,7,FALSE),IF(AC$81="Biodiesel",HLOOKUP(AC$81,'Inflated Bid Prices After Tax'!$B$465:$I$471,7,FALSE),IF(AC$81="LNG",HLOOKUP(AC$81,'Inflated Bid Prices After Tax'!$B$465:$I$471,7,FALSE),IF(AC$81="Bunker",HLOOKUP(AC$81,'Inflated Bid Prices After Tax'!$B$465:$I$471,7,FALSE),IF(AC$81="LFO Diesel",HLOOKUP(AC$81,'Inflated Bid Prices After Tax'!$B$465:$I$471,7,FALSE),0))))))))</f>
        <v>0</v>
      </c>
      <c r="AG149" s="644">
        <f t="shared" si="85"/>
        <v>0</v>
      </c>
      <c r="AH149" s="139"/>
      <c r="AI149" s="590">
        <f>IF(AI$81="Hydro",VLOOKUP($G149,'Inflated Bid Prices After Tax'!$BF$247:$BM$347,2,FALSE),IF(AI$81="Solar",VLOOKUP($G149,'Inflated Bid Prices After Tax'!$BF$247:$BM$347,3,FALSE),IF(AI$81="Biomass",VLOOKUP($G149,'Inflated Bid Prices After Tax'!$BF$247:$BM$347,4,FALSE),IF(AI$81="Biodiesel",VLOOKUP($G149,'Inflated Bid Prices After Tax'!$BF$247:$BM$347,5,FALSE),IF(AI$81="LNG",VLOOKUP($G149,'Inflated Bid Prices After Tax'!$BF$247:$BM$347,6,FALSE),IF(AI$81="Bunker",VLOOKUP($G149,'Inflated Bid Prices After Tax'!$BF$247:$BM$347,7,FALSE),IF(AI$81="LFO Diesel",VLOOKUP($G149,'Inflated Bid Prices After Tax'!$BF$247:$BM$347,8,FALSE),0)))))))</f>
        <v>0</v>
      </c>
      <c r="AJ149" s="591">
        <f>IF(AI$81="Hydro",VLOOKUP($G149,'Inflated Bid Prices After Tax'!$BF$352:$BM$452,2,FALSE),IF(AI$81="Solar",VLOOKUP($G149,'Inflated Bid Prices After Tax'!$BF$352:$BM$452,3,FALSE),IF(AI$81="Biomass",VLOOKUP($G149,'Inflated Bid Prices After Tax'!$BF$352:$BM$452,4,FALSE),IF(AI$81="Biodiesel",VLOOKUP($G149,'Inflated Bid Prices After Tax'!$BF$352:$BM$452,5,FALSE),IF(AI$81="LNG",VLOOKUP($G149,'Inflated Bid Prices After Tax'!$BF$352:$BM$452,6,FALSE),IF(AI$81="Bunker",VLOOKUP($G149,'Inflated Bid Prices After Tax'!$BF$352:$BM$452,7,FALSE),IF(AI$81="LFO Diesel",VLOOKUP($G149,'Inflated Bid Prices After Tax'!$BF$352:$BM$452,8,FALSE),0)))))))</f>
        <v>0</v>
      </c>
      <c r="AK149" s="591">
        <f>IF($G149=0,0,IF(AI$81="Hydro",HLOOKUP(AI$81,'Inflated Bid Prices After Tax'!$B$455:$I$463,9,FALSE),IF(AI$81="Solar",HLOOKUP(AI$81,'Inflated Bid Prices After Tax'!$B$455:$I$463,9,FALSE),IF(AI$81="Biomass",HLOOKUP(AI$81,'Inflated Bid Prices After Tax'!$B$455:$I$463,9,FALSE),IF(AI$81="Biodiesel",HLOOKUP(AI$81,'Inflated Bid Prices After Tax'!$B$455:$I$463,9,FALSE),IF(AI$81="LNG",HLOOKUP(AI$81,'Inflated Bid Prices After Tax'!$B$455:$I$463,9,FALSE),IF(AI$81="Bunker",HLOOKUP(AI$81,'Inflated Bid Prices After Tax'!$B$455:$I$463,9,FALSE),IF(AI$81="LFO Diesel",HLOOKUP(AI$81,'Inflated Bid Prices After Tax'!$B$455:$I$463,9,FALSE),0))))))))</f>
        <v>0</v>
      </c>
      <c r="AL149" s="591">
        <f>IF($G149=0,0,IF(AI$81="Hydro",HLOOKUP(AI$81,'Inflated Bid Prices After Tax'!$B$465:$I$471,7,FALSE),IF(AI$81="Solar",HLOOKUP(AI$81,'Inflated Bid Prices After Tax'!$B$465:$I$471,7,FALSE),IF(AI$81="Biomass",HLOOKUP(AI$81,'Inflated Bid Prices After Tax'!$B$465:$I$471,7,FALSE),IF(AI$81="Biodiesel",HLOOKUP(AI$81,'Inflated Bid Prices After Tax'!$B$465:$I$471,7,FALSE),IF(AI$81="LNG",HLOOKUP(AI$81,'Inflated Bid Prices After Tax'!$B$465:$I$471,7,FALSE),IF(AI$81="Bunker",HLOOKUP(AI$81,'Inflated Bid Prices After Tax'!$B$465:$I$471,7,FALSE),IF(AI$81="LFO Diesel",HLOOKUP(AI$81,'Inflated Bid Prices After Tax'!$B$465:$I$471,7,FALSE),0))))))))</f>
        <v>0</v>
      </c>
      <c r="AM149" s="592">
        <f t="shared" si="86"/>
        <v>0</v>
      </c>
      <c r="AN149" s="139"/>
      <c r="AO149" s="598">
        <f>IF(AO$81="Hydro",VLOOKUP($H149,'Inflated Bid Prices After Tax'!$BF$247:$BM$347,2,FALSE),IF(AO$81="Solar",VLOOKUP($H149,'Inflated Bid Prices After Tax'!$BF$247:$BM$347,3,FALSE),IF(AO$81="Biomass",VLOOKUP($H149,'Inflated Bid Prices After Tax'!$BF$247:$BM$347,4,FALSE),IF(AO$81="Biodiesel",VLOOKUP($H149,'Inflated Bid Prices After Tax'!$BF$247:$BM$347,5,FALSE),IF(AO$81="LNG",VLOOKUP($H149,'Inflated Bid Prices After Tax'!$BF$247:$BM$347,6,FALSE),IF(AO$81="Bunker",VLOOKUP($H149,'Inflated Bid Prices After Tax'!$BF$247:$BM$347,7,FALSE),IF(AO$81="LFO Diesel",VLOOKUP($H149,'Inflated Bid Prices After Tax'!$BF$247:$BM$347,8,FALSE),0)))))))</f>
        <v>0</v>
      </c>
      <c r="AP149" s="309">
        <f>IF(AO$81="Hydro",VLOOKUP($H149,'Inflated Bid Prices After Tax'!$BF$352:$BM$452,2,FALSE),IF(AO$81="Solar",VLOOKUP($H149,'Inflated Bid Prices After Tax'!$BF$352:$BM$452,3,FALSE),IF(AO$81="Biomass",VLOOKUP($H149,'Inflated Bid Prices After Tax'!$BF$352:$BM$452,4,FALSE),IF(AO$81="Biodiesel",VLOOKUP($H149,'Inflated Bid Prices After Tax'!$BF$352:$BM$452,5,FALSE),IF(AO$81="LNG",VLOOKUP($H149,'Inflated Bid Prices After Tax'!$BF$352:$BM$452,6,FALSE),IF(AO$81="Bunker",VLOOKUP($H149,'Inflated Bid Prices After Tax'!$BF$352:$BM$452,7,FALSE),IF(AO$81="LFO Diesel",VLOOKUP($H149,'Inflated Bid Prices After Tax'!$BF$352:$BM$452,8,FALSE),0)))))))</f>
        <v>0</v>
      </c>
      <c r="AQ149" s="309">
        <f>IF($H149=0,0,IF(AO$81="Hydro",HLOOKUP(AO$81,'Inflated Bid Prices After Tax'!$B$455:$I$463,9,FALSE),IF(AO$81="Solar",HLOOKUP(AO$81,'Inflated Bid Prices After Tax'!$B$455:$I$463,9,FALSE),IF(AO$81="Biomass",HLOOKUP(AO$81,'Inflated Bid Prices After Tax'!$B$455:$I$463,9,FALSE),IF(AO$81="Biodiesel",HLOOKUP(AO$81,'Inflated Bid Prices After Tax'!$B$455:$I$463,9,FALSE),IF(AO$81="LNG",HLOOKUP(AO$81,'Inflated Bid Prices After Tax'!$B$455:$I$463,9,FALSE),IF(AO$81="Bunker",HLOOKUP(AO$81,'Inflated Bid Prices After Tax'!$B$455:$I$463,9,FALSE),IF(AO$81="LFO Diesel",HLOOKUP(AO$81,'Inflated Bid Prices After Tax'!$B$455:$I$463,9,FALSE),0))))))))</f>
        <v>0</v>
      </c>
      <c r="AR149" s="309">
        <f>IF($H149=0,0,IF(AO$81="Hydro",HLOOKUP(AO$81,'Inflated Bid Prices After Tax'!$B$465:$I$471,7,FALSE),IF(AO$81="Solar",HLOOKUP(AO$81,'Inflated Bid Prices After Tax'!$B$465:$I$471,7,FALSE),IF(AO$81="Biomass",HLOOKUP(AO$81,'Inflated Bid Prices After Tax'!$B$465:$I$471,7,FALSE),IF(AO$81="Biodiesel",HLOOKUP(AO$81,'Inflated Bid Prices After Tax'!$B$465:$I$471,7,FALSE),IF(AO$81="LNG",HLOOKUP(AO$81,'Inflated Bid Prices After Tax'!$B$465:$I$471,7,FALSE),IF(AO$81="Bunker",HLOOKUP(AO$81,'Inflated Bid Prices After Tax'!$B$465:$I$471,7,FALSE),IF(AO$81="LFO Diesel",HLOOKUP(AO$81,'Inflated Bid Prices After Tax'!$B$465:$I$471,7,FALSE),0))))))))</f>
        <v>0</v>
      </c>
      <c r="AS149" s="298">
        <f t="shared" si="87"/>
        <v>0</v>
      </c>
      <c r="AT149" s="139"/>
      <c r="AU149" s="606">
        <f>IF(AU$81="Hydro",VLOOKUP($I149,'Inflated Bid Prices After Tax'!$BF$247:$BM$347,2,FALSE),IF(AU$81="Solar",VLOOKUP($I149,'Inflated Bid Prices After Tax'!$BF$247:$BM$347,3,FALSE),IF(AU$81="Biomass",VLOOKUP($I149,'Inflated Bid Prices After Tax'!$BF$247:$BM$347,4,FALSE),IF(AU$81="Biodiesel",VLOOKUP($I149,'Inflated Bid Prices After Tax'!$BF$247:$BM$347,5,FALSE),IF(AU$81="LNG",VLOOKUP($I149,'Inflated Bid Prices After Tax'!$BF$247:$BM$347,6,FALSE),IF(AU$81="Bunker",VLOOKUP($I149,'Inflated Bid Prices After Tax'!$BF$247:$BM$347,7,FALSE),IF(AU$81="LFO Diesel",VLOOKUP($I149,'Inflated Bid Prices After Tax'!$BF$247:$BM$347,8,FALSE),0)))))))</f>
        <v>0</v>
      </c>
      <c r="AV149" s="607">
        <f>IF(AU$81="Hydro",VLOOKUP($I149,'Inflated Bid Prices After Tax'!$BF$352:$BM$452,2,FALSE),IF(AU$81="Solar",VLOOKUP($I149,'Inflated Bid Prices After Tax'!$BF$352:$BM$452,3,FALSE),IF(AU$81="Biomass",VLOOKUP($I149,'Inflated Bid Prices After Tax'!$BF$352:$BM$452,4,FALSE),IF(AU$81="Biodiesel",VLOOKUP($I149,'Inflated Bid Prices After Tax'!$BF$352:$BM$452,5,FALSE),IF(AU$81="LNG",VLOOKUP($I149,'Inflated Bid Prices After Tax'!$BF$352:$BM$452,6,FALSE),IF(AU$81="Bunker",VLOOKUP($I149,'Inflated Bid Prices After Tax'!$BF$352:$BM$452,7,FALSE),IF(AU$81="LFO Diesel",VLOOKUP($I149,'Inflated Bid Prices After Tax'!$BF$352:$BM$452,8,FALSE),0)))))))</f>
        <v>0</v>
      </c>
      <c r="AW149" s="607">
        <f>IF($I149=0,0,IF(AU$81="Hydro",HLOOKUP(AU$81,'Inflated Bid Prices After Tax'!$B$455:$I$463,9,FALSE),IF(AU$81="Solar",HLOOKUP(AU$81,'Inflated Bid Prices After Tax'!$B$455:$I$463,9,FALSE),IF(AU$81="Biomass",HLOOKUP(AU$81,'Inflated Bid Prices After Tax'!$B$455:$I$463,9,FALSE),IF(AU$81="Biodiesel",HLOOKUP(AU$81,'Inflated Bid Prices After Tax'!$B$455:$I$463,9,FALSE),IF(AU$81="LNG",HLOOKUP(AU$81,'Inflated Bid Prices After Tax'!$B$455:$I$463,9,FALSE),IF(AU$81="Bunker",HLOOKUP(AU$81,'Inflated Bid Prices After Tax'!$B$455:$I$463,9,FALSE),IF(AU$81="LFO Diesel",HLOOKUP(AU$81,'Inflated Bid Prices After Tax'!$B$455:$I$463,9,FALSE),0))))))))</f>
        <v>0</v>
      </c>
      <c r="AX149" s="607">
        <f>IF($I149=0,0,IF(AU$81="Hydro",HLOOKUP(AU$81,'Inflated Bid Prices After Tax'!$B$465:$I$471,7,FALSE),IF(AU$81="Solar",HLOOKUP(AU$81,'Inflated Bid Prices After Tax'!$B$465:$I$471,7,FALSE),IF(AU$81="Biomass",HLOOKUP(AU$81,'Inflated Bid Prices After Tax'!$B$465:$I$471,7,FALSE),IF(AU$81="Biodiesel",HLOOKUP(AU$81,'Inflated Bid Prices After Tax'!$B$465:$I$471,7,FALSE),IF(AU$81="LNG",HLOOKUP(AU$81,'Inflated Bid Prices After Tax'!$B$465:$I$471,7,FALSE),IF(AU$81="Bunker",HLOOKUP(AU$81,'Inflated Bid Prices After Tax'!$B$465:$I$471,7,FALSE),IF(AU$81="LFO Diesel",HLOOKUP(AU$81,'Inflated Bid Prices After Tax'!$B$465:$I$471,7,FALSE),0))))))))</f>
        <v>0</v>
      </c>
      <c r="AY149" s="608">
        <f t="shared" si="88"/>
        <v>0</v>
      </c>
      <c r="AZ149" s="139"/>
      <c r="BA149" s="106"/>
      <c r="BB149" s="648" t="s">
        <v>46</v>
      </c>
      <c r="BC149" s="660">
        <f>IF(C149=0,O149,O149*'Available Energy and Dispatch'!N179*1000)</f>
        <v>0</v>
      </c>
      <c r="BD149" s="660">
        <f>IF(D149=0,U149,U149*'Available Energy and Dispatch'!O179*1000)</f>
        <v>0</v>
      </c>
      <c r="BE149" s="660">
        <f>IF(E149=0,AA149,AA149*'Available Energy and Dispatch'!P179*1000)</f>
        <v>0</v>
      </c>
      <c r="BF149" s="660">
        <f>IF(F149=0,AG149,AG149*'Available Energy and Dispatch'!Q179*1000)</f>
        <v>0</v>
      </c>
      <c r="BG149" s="660">
        <f>IF(G149=0,AM149,AM149*'Available Energy and Dispatch'!R179*1000)</f>
        <v>0</v>
      </c>
      <c r="BH149" s="660">
        <f>IF(H149=0,AS149,AS149*'Available Energy and Dispatch'!S179*1000)</f>
        <v>0</v>
      </c>
      <c r="BI149" s="660">
        <f>IF(I149=0,AY149,AY149*'Available Energy and Dispatch'!T179*1000)</f>
        <v>0</v>
      </c>
      <c r="BJ149" s="666">
        <f t="shared" si="89"/>
        <v>0</v>
      </c>
      <c r="BK149" s="655"/>
    </row>
    <row r="150" spans="2:63" x14ac:dyDescent="0.25">
      <c r="B150" s="530" t="s">
        <v>47</v>
      </c>
      <c r="C150" s="523">
        <f>ROUND(IFERROR(('Available Energy and Dispatch'!N180/((IF(C$82="Solar",(SUMIFS('Dependable Capacity'!$F$64:$F$69,'Dependable Capacity'!$C$64:$C$69,$B$140)*'Available Energy and Dispatch'!$C180),HLOOKUP(C$82,'Dependable Capacity'!$I$58:$P$64,7,FALSE)*'Available Energy and Dispatch'!$C180))))/C$83,0),2)</f>
        <v>0</v>
      </c>
      <c r="D150" s="523">
        <f>ROUND(IFERROR(('Available Energy and Dispatch'!O180/((IF(D$82="Solar",(SUMIFS('Dependable Capacity'!$F$64:$F$69,'Dependable Capacity'!$C$64:$C$69,$B$140)*'Available Energy and Dispatch'!$C180),HLOOKUP(D$82,'Dependable Capacity'!$I$58:$P$64,7,FALSE)*'Available Energy and Dispatch'!$C180))))/D$83,0),2)</f>
        <v>0</v>
      </c>
      <c r="E150" s="523">
        <f>ROUND(IFERROR(('Available Energy and Dispatch'!P180/((IF(E$82="Solar",(SUMIFS('Dependable Capacity'!$F$64:$F$69,'Dependable Capacity'!$C$64:$C$69,$B$140)*'Available Energy and Dispatch'!$C180),HLOOKUP(E$82,'Dependable Capacity'!$I$58:$P$64,7,FALSE)*'Available Energy and Dispatch'!$C180))))/E$83,0),2)</f>
        <v>0</v>
      </c>
      <c r="F150" s="523">
        <f>ROUND(IFERROR(('Available Energy and Dispatch'!Q180/((IF(F$82="Solar",(SUMIFS('Dependable Capacity'!$F$64:$F$69,'Dependable Capacity'!$C$64:$C$69,$B$140)*'Available Energy and Dispatch'!$C180),HLOOKUP(F$82,'Dependable Capacity'!$I$58:$P$64,7,FALSE)*'Available Energy and Dispatch'!$C180))))/F$83,0),2)</f>
        <v>0</v>
      </c>
      <c r="G150" s="523">
        <f>ROUND(IFERROR(('Available Energy and Dispatch'!R180/((IF(G$82="Solar",(SUMIFS('Dependable Capacity'!$F$64:$F$69,'Dependable Capacity'!$C$64:$C$69,$B$140)*'Available Energy and Dispatch'!$C180),HLOOKUP(G$82,'Dependable Capacity'!$I$58:$P$64,7,FALSE)*'Available Energy and Dispatch'!$C180))))/G$83,0),2)</f>
        <v>0</v>
      </c>
      <c r="H150" s="523">
        <f>ROUND(IFERROR(('Available Energy and Dispatch'!S180/((IF(H$82="Solar",(SUMIFS('Dependable Capacity'!$F$64:$F$69,'Dependable Capacity'!$C$64:$C$69,$B$140)*'Available Energy and Dispatch'!$C180),HLOOKUP(H$82,'Dependable Capacity'!$I$58:$P$64,7,FALSE)*'Available Energy and Dispatch'!$C180))))/H$83,0),2)</f>
        <v>0</v>
      </c>
      <c r="I150" s="524">
        <f>ROUND(IFERROR(('Available Energy and Dispatch'!T180/((IF(I$82="Solar",(SUMIFS('Dependable Capacity'!$F$64:$F$69,'Dependable Capacity'!$C$64:$C$69,$B$140)*'Available Energy and Dispatch'!$C180),HLOOKUP(I$82,'Dependable Capacity'!$I$58:$P$64,7,FALSE)*'Available Energy and Dispatch'!$C180))))/I$83,0),2)</f>
        <v>0</v>
      </c>
      <c r="J150" s="106"/>
      <c r="K150" s="542">
        <f>IF(K$81="Hydro",VLOOKUP($C150,'Inflated Bid Prices After Tax'!$BF$247:$BM$347,2,FALSE),IF(K$81="Solar",VLOOKUP($C150,'Inflated Bid Prices After Tax'!$BF$247:$BM$347,3,FALSE),IF(K$81="Biomass",VLOOKUP($C150,'Inflated Bid Prices After Tax'!$BF$247:$BM$347,4,FALSE),IF(K$81="Biodiesel",VLOOKUP($C150,'Inflated Bid Prices After Tax'!$BF$247:$BM$347,5,FALSE),IF(K$81="LNG",VLOOKUP($C150,'Inflated Bid Prices After Tax'!$BF$247:$BM$347,6,FALSE),IF(K$81="Bunker",VLOOKUP($C150,'Inflated Bid Prices After Tax'!$BF$247:$BM$347,7,FALSE),IF(K$81="LFO Diesel",VLOOKUP($C150,'Inflated Bid Prices After Tax'!$BF$247:$BM$347,8,FALSE),0)))))))</f>
        <v>0</v>
      </c>
      <c r="L150" s="543">
        <f>IF(K$81="Hydro",VLOOKUP($C150,'Inflated Bid Prices After Tax'!$BF$352:$BM$452,2,FALSE),IF(K$81="Solar",VLOOKUP($C150,'Inflated Bid Prices After Tax'!$BF$352:$BM$452,3,FALSE),IF(K$81="Biomass",VLOOKUP($C150,'Inflated Bid Prices After Tax'!$BF$352:$BM$452,4,FALSE),IF(K$81="Biodiesel",VLOOKUP($C150,'Inflated Bid Prices After Tax'!$BF$352:$BM$452,5,FALSE),IF(K$81="LNG",VLOOKUP($C150,'Inflated Bid Prices After Tax'!$BF$352:$BM$452,6,FALSE),IF(K$81="Bunker",VLOOKUP($C150,'Inflated Bid Prices After Tax'!$BF$352:$BM$452,7,FALSE),IF(K$81="LFO Diesel",VLOOKUP($C150,'Inflated Bid Prices After Tax'!$BF$352:$BM$452,8,FALSE),0)))))))</f>
        <v>0</v>
      </c>
      <c r="M150" s="543">
        <f>IF($C150=0,0,IF(K$81="Hydro",HLOOKUP(K$81,'Inflated Bid Prices After Tax'!$B$455:$I$463,9,FALSE),IF(K$81="Solar",HLOOKUP(K$81,'Inflated Bid Prices After Tax'!$B$455:$I$463,9,FALSE),IF(K$81="Biomass",HLOOKUP(K$81,'Inflated Bid Prices After Tax'!$B$455:$I$463,9,FALSE),IF(K$81="Biodiesel",HLOOKUP(K$81,'Inflated Bid Prices After Tax'!$B$455:$I$463,9,FALSE),IF(K$81="LNG",HLOOKUP(K$81,'Inflated Bid Prices After Tax'!$B$455:$I$463,9,FALSE),IF(K$81="Bunker",HLOOKUP(K$81,'Inflated Bid Prices After Tax'!$B$455:$I$463,9,FALSE),IF(K$81="LFO Diesel",HLOOKUP(K$81,'Inflated Bid Prices After Tax'!$B$455:$I$463,9,FALSE),0))))))))</f>
        <v>0</v>
      </c>
      <c r="N150" s="543">
        <f>IF($C150=0,0,IF(K$81="Hydro",HLOOKUP(K$81,'Inflated Bid Prices After Tax'!$B$465:$I$471,7,FALSE),IF(K$81="Solar",HLOOKUP(K$81,'Inflated Bid Prices After Tax'!$B$465:$I$471,7,FALSE),IF(K$81="Biomass",HLOOKUP(K$81,'Inflated Bid Prices After Tax'!$B$465:$I$471,7,FALSE),IF(K$81="Biodiesel",HLOOKUP(K$81,'Inflated Bid Prices After Tax'!$B$465:$I$471,7,FALSE),IF(K$81="LNG",HLOOKUP(K$81,'Inflated Bid Prices After Tax'!$B$465:$I$471,7,FALSE),IF(K$81="Bunker",HLOOKUP(K$81,'Inflated Bid Prices After Tax'!$B$465:$I$471,7,FALSE),IF(K$81="LFO Diesel",HLOOKUP(K$81,'Inflated Bid Prices After Tax'!$B$465:$I$471,7,FALSE),0))))))))</f>
        <v>0</v>
      </c>
      <c r="O150" s="544">
        <f t="shared" si="82"/>
        <v>0</v>
      </c>
      <c r="P150" s="139"/>
      <c r="Q150" s="606">
        <f>IF(Q$81="Hydro",VLOOKUP($D150,'Inflated Bid Prices After Tax'!$BF$247:$BM$347,2,FALSE),IF(Q$81="Solar",VLOOKUP($D150,'Inflated Bid Prices After Tax'!$BF$247:$BM$347,3,FALSE),IF(Q$81="Biomass",VLOOKUP($D150,'Inflated Bid Prices After Tax'!$BF$247:$BM$347,4,FALSE),IF(Q$81="Biodiesel",VLOOKUP($D150,'Inflated Bid Prices After Tax'!$BF$247:$BM$347,5,FALSE),IF(Q$81="LNG",VLOOKUP($D150,'Inflated Bid Prices After Tax'!$BF$247:$BM$347,6,FALSE),IF(Q$81="Bunker",VLOOKUP($D150,'Inflated Bid Prices After Tax'!$BF$247:$BM$347,7,FALSE),IF(Q$81="LFO Diesel",VLOOKUP($D150,'Inflated Bid Prices After Tax'!$BF$247:$BM$347,8,FALSE),0)))))))</f>
        <v>0</v>
      </c>
      <c r="R150" s="607">
        <f>IF(Q$81="Hydro",VLOOKUP($D150,'Inflated Bid Prices After Tax'!$BF$352:$BM$452,2,FALSE),IF(Q$81="Solar",VLOOKUP($D150,'Inflated Bid Prices After Tax'!$BF$352:$BM$452,3,FALSE),IF(Q$81="Biomass",VLOOKUP($D150,'Inflated Bid Prices After Tax'!$BF$352:$BM$452,4,FALSE),IF(Q$81="Biodiesel",VLOOKUP($D150,'Inflated Bid Prices After Tax'!$BF$352:$BM$452,5,FALSE),IF(Q$81="LNG",VLOOKUP($D150,'Inflated Bid Prices After Tax'!$BF$352:$BM$452,6,FALSE),IF(Q$81="Bunker",VLOOKUP($D150,'Inflated Bid Prices After Tax'!$BF$352:$BM$452,7,FALSE),IF(Q$81="LFO Diesel",VLOOKUP($D150,'Inflated Bid Prices After Tax'!$BF$352:$BM$452,8,FALSE),0)))))))</f>
        <v>0</v>
      </c>
      <c r="S150" s="607">
        <f>IF($D150=0,0,IF(Q$81="Hydro",HLOOKUP(Q$81,'Inflated Bid Prices After Tax'!$B$455:$I$463,9,FALSE),IF(Q$81="Solar",HLOOKUP(Q$81,'Inflated Bid Prices After Tax'!$B$455:$I$463,9,FALSE),IF(Q$81="Biomass",HLOOKUP(Q$81,'Inflated Bid Prices After Tax'!$B$455:$I$463,9,FALSE),IF(Q$81="Biodiesel",HLOOKUP(Q$81,'Inflated Bid Prices After Tax'!$B$455:$I$463,9,FALSE),IF(Q$81="LNG",HLOOKUP(Q$81,'Inflated Bid Prices After Tax'!$B$455:$I$463,9,FALSE),IF(Q$81="Bunker",HLOOKUP(Q$81,'Inflated Bid Prices After Tax'!$B$455:$I$463,9,FALSE),IF(Q$81="LFO Diesel",HLOOKUP(Q$81,'Inflated Bid Prices After Tax'!$B$455:$I$463,9,FALSE),0))))))))</f>
        <v>0</v>
      </c>
      <c r="T150" s="607">
        <f>IF($D150=0,0,IF(Q$81="Hydro",HLOOKUP(Q$81,'Inflated Bid Prices After Tax'!$B$465:$I$471,7,FALSE),IF(Q$81="Solar",HLOOKUP(Q$81,'Inflated Bid Prices After Tax'!$B$465:$I$471,7,FALSE),IF(Q$81="Biomass",HLOOKUP(Q$81,'Inflated Bid Prices After Tax'!$B$465:$I$471,7,FALSE),IF(Q$81="Biodiesel",HLOOKUP(Q$81,'Inflated Bid Prices After Tax'!$B$465:$I$471,7,FALSE),IF(Q$81="LNG",HLOOKUP(Q$81,'Inflated Bid Prices After Tax'!$B$465:$I$471,7,FALSE),IF(Q$81="Bunker",HLOOKUP(Q$81,'Inflated Bid Prices After Tax'!$B$465:$I$471,7,FALSE),IF(Q$81="LFO Diesel",HLOOKUP(Q$81,'Inflated Bid Prices After Tax'!$B$465:$I$471,7,FALSE),0))))))))</f>
        <v>0</v>
      </c>
      <c r="U150" s="608">
        <f t="shared" si="83"/>
        <v>0</v>
      </c>
      <c r="V150" s="139"/>
      <c r="W150" s="566">
        <f>IF(W$81="Hydro",VLOOKUP($E150,'Inflated Bid Prices After Tax'!$BF$247:$BM$347,2,FALSE),IF(W$81="Solar",VLOOKUP($E150,'Inflated Bid Prices After Tax'!$BF$247:$BM$347,3,FALSE),IF(W$81="Biomass",VLOOKUP($E150,'Inflated Bid Prices After Tax'!$BF$247:$BM$347,4,FALSE),IF(W$81="Biodiesel",VLOOKUP($E150,'Inflated Bid Prices After Tax'!$BF$247:$BM$347,5,FALSE),IF(W$81="LNG",VLOOKUP($E150,'Inflated Bid Prices After Tax'!$BF$247:$BM$347,6,FALSE),IF(W$81="Bunker",VLOOKUP($E150,'Inflated Bid Prices After Tax'!$BF$247:$BM$347,7,FALSE),IF(W$81="LFO Diesel",VLOOKUP($E150,'Inflated Bid Prices After Tax'!$BF$247:$BM$347,8,FALSE),0)))))))</f>
        <v>0</v>
      </c>
      <c r="X150" s="567">
        <f>IF(W$81="Hydro",VLOOKUP($E150,'Inflated Bid Prices After Tax'!$BF$352:$BM$452,2,FALSE),IF(W$81="Solar",VLOOKUP($E150,'Inflated Bid Prices After Tax'!$BF$352:$BM$452,3,FALSE),IF(W$81="Biomass",VLOOKUP($E150,'Inflated Bid Prices After Tax'!$BF$352:$BM$452,4,FALSE),IF(W$81="Biodiesel",VLOOKUP($E150,'Inflated Bid Prices After Tax'!$BF$352:$BM$452,5,FALSE),IF(W$81="LNG",VLOOKUP($E150,'Inflated Bid Prices After Tax'!$BF$352:$BM$452,6,FALSE),IF(W$81="Bunker",VLOOKUP($E150,'Inflated Bid Prices After Tax'!$BF$352:$BM$452,7,FALSE),IF(W$81="LFO Diesel",VLOOKUP($E150,'Inflated Bid Prices After Tax'!$BF$352:$BM$452,8,FALSE),0)))))))</f>
        <v>0</v>
      </c>
      <c r="Y150" s="567">
        <f>IF($E150=0,0,IF(W$81="Hydro",HLOOKUP(W$81,'Inflated Bid Prices After Tax'!$B$455:$I$463,9,FALSE),IF(W$81="Solar",HLOOKUP(W$81,'Inflated Bid Prices After Tax'!$B$455:$I$463,9,FALSE),IF(W$81="Biomass",HLOOKUP(W$81,'Inflated Bid Prices After Tax'!$B$455:$I$463,9,FALSE),IF(W$81="Biodiesel",HLOOKUP(W$81,'Inflated Bid Prices After Tax'!$B$455:$I$463,9,FALSE),IF(W$81="LNG",HLOOKUP(W$81,'Inflated Bid Prices After Tax'!$B$455:$I$463,9,FALSE),IF(W$81="Bunker",HLOOKUP(W$81,'Inflated Bid Prices After Tax'!$B$455:$I$463,9,FALSE),IF(W$81="LFO Diesel",HLOOKUP(W$81,'Inflated Bid Prices After Tax'!$B$455:$I$463,9,FALSE),0))))))))</f>
        <v>0</v>
      </c>
      <c r="Z150" s="567">
        <f>IF($E150=0,0,IF(W$81="Hydro",HLOOKUP(W$81,'Inflated Bid Prices After Tax'!$B$465:$I$471,7,FALSE),IF(W$81="Solar",HLOOKUP(W$81,'Inflated Bid Prices After Tax'!$B$465:$I$471,7,FALSE),IF(W$81="Biomass",HLOOKUP(W$81,'Inflated Bid Prices After Tax'!$B$465:$I$471,7,FALSE),IF(W$81="Biodiesel",HLOOKUP(W$81,'Inflated Bid Prices After Tax'!$B$465:$I$471,7,FALSE),IF(W$81="LNG",HLOOKUP(W$81,'Inflated Bid Prices After Tax'!$B$465:$I$471,7,FALSE),IF(W$81="Bunker",HLOOKUP(W$81,'Inflated Bid Prices After Tax'!$B$465:$I$471,7,FALSE),IF(W$81="LFO Diesel",HLOOKUP(W$81,'Inflated Bid Prices After Tax'!$B$465:$I$471,7,FALSE),0))))))))</f>
        <v>0</v>
      </c>
      <c r="AA150" s="568">
        <f t="shared" si="84"/>
        <v>0</v>
      </c>
      <c r="AB150" s="139"/>
      <c r="AC150" s="642">
        <f>IF(AC$81="Hydro",VLOOKUP($F150,'Inflated Bid Prices After Tax'!$BF$247:$BM$347,2,FALSE),IF(AC$81="Solar",VLOOKUP($F150,'Inflated Bid Prices After Tax'!$BF$247:$BM$347,3,FALSE),IF(AC$81="Biomass",VLOOKUP($F150,'Inflated Bid Prices After Tax'!$BF$247:$BM$347,4,FALSE),IF(AC$81="Biodiesel",VLOOKUP($F150,'Inflated Bid Prices After Tax'!$BF$247:$BM$347,5,FALSE),IF(AC$81="LNG",VLOOKUP($F150,'Inflated Bid Prices After Tax'!$BF$247:$BM$347,6,FALSE),IF(AC$81="Bunker",VLOOKUP($F150,'Inflated Bid Prices After Tax'!$BF$247:$BM$347,7,FALSE),IF(AC$81="LFO Diesel",VLOOKUP($F150,'Inflated Bid Prices After Tax'!$BF$247:$BM$347,8,FALSE),0)))))))</f>
        <v>0</v>
      </c>
      <c r="AD150" s="643">
        <f>IF(AC$81="Hydro",VLOOKUP($F150,'Inflated Bid Prices After Tax'!$BF$352:$BM$452,2,FALSE),IF(AC$81="Solar",VLOOKUP($F150,'Inflated Bid Prices After Tax'!$BF$352:$BM$452,3,FALSE),IF(AC$81="Biomass",VLOOKUP($F150,'Inflated Bid Prices After Tax'!$BF$352:$BM$452,4,FALSE),IF(AC$81="Biodiesel",VLOOKUP($F150,'Inflated Bid Prices After Tax'!$BF$352:$BM$452,5,FALSE),IF(AC$81="LNG",VLOOKUP($F150,'Inflated Bid Prices After Tax'!$BF$352:$BM$452,6,FALSE),IF(AC$81="Bunker",VLOOKUP($F150,'Inflated Bid Prices After Tax'!$BF$352:$BM$452,7,FALSE),IF(AC$81="LFO Diesel",VLOOKUP($F150,'Inflated Bid Prices After Tax'!$BF$352:$BM$452,8,FALSE),0)))))))</f>
        <v>0</v>
      </c>
      <c r="AE150" s="643">
        <f>IF($F150=0,0,IF(AC$81="Hydro",HLOOKUP(AC$81,'Inflated Bid Prices After Tax'!$B$455:$I$463,9,FALSE),IF(AC$81="Solar",HLOOKUP(AC$81,'Inflated Bid Prices After Tax'!$B$455:$I$463,9,FALSE),IF(AC$81="Biomass",HLOOKUP(AC$81,'Inflated Bid Prices After Tax'!$B$455:$I$463,9,FALSE),IF(AC$81="Biodiesel",HLOOKUP(AC$81,'Inflated Bid Prices After Tax'!$B$455:$I$463,9,FALSE),IF(AC$81="LNG",HLOOKUP(AC$81,'Inflated Bid Prices After Tax'!$B$455:$I$463,9,FALSE),IF(AC$81="Bunker",HLOOKUP(AC$81,'Inflated Bid Prices After Tax'!$B$455:$I$463,9,FALSE),IF(AC$81="LFO Diesel",HLOOKUP(AC$81,'Inflated Bid Prices After Tax'!$B$455:$I$463,9,FALSE),0))))))))</f>
        <v>0</v>
      </c>
      <c r="AF150" s="643">
        <f>IF($F150=0,0,IF(AC$81="Hydro",HLOOKUP(AC$81,'Inflated Bid Prices After Tax'!$B$465:$I$471,7,FALSE),IF(AC$81="Solar",HLOOKUP(AC$81,'Inflated Bid Prices After Tax'!$B$465:$I$471,7,FALSE),IF(AC$81="Biomass",HLOOKUP(AC$81,'Inflated Bid Prices After Tax'!$B$465:$I$471,7,FALSE),IF(AC$81="Biodiesel",HLOOKUP(AC$81,'Inflated Bid Prices After Tax'!$B$465:$I$471,7,FALSE),IF(AC$81="LNG",HLOOKUP(AC$81,'Inflated Bid Prices After Tax'!$B$465:$I$471,7,FALSE),IF(AC$81="Bunker",HLOOKUP(AC$81,'Inflated Bid Prices After Tax'!$B$465:$I$471,7,FALSE),IF(AC$81="LFO Diesel",HLOOKUP(AC$81,'Inflated Bid Prices After Tax'!$B$465:$I$471,7,FALSE),0))))))))</f>
        <v>0</v>
      </c>
      <c r="AG150" s="644">
        <f t="shared" si="85"/>
        <v>0</v>
      </c>
      <c r="AH150" s="139"/>
      <c r="AI150" s="590">
        <f>IF(AI$81="Hydro",VLOOKUP($G150,'Inflated Bid Prices After Tax'!$BF$247:$BM$347,2,FALSE),IF(AI$81="Solar",VLOOKUP($G150,'Inflated Bid Prices After Tax'!$BF$247:$BM$347,3,FALSE),IF(AI$81="Biomass",VLOOKUP($G150,'Inflated Bid Prices After Tax'!$BF$247:$BM$347,4,FALSE),IF(AI$81="Biodiesel",VLOOKUP($G150,'Inflated Bid Prices After Tax'!$BF$247:$BM$347,5,FALSE),IF(AI$81="LNG",VLOOKUP($G150,'Inflated Bid Prices After Tax'!$BF$247:$BM$347,6,FALSE),IF(AI$81="Bunker",VLOOKUP($G150,'Inflated Bid Prices After Tax'!$BF$247:$BM$347,7,FALSE),IF(AI$81="LFO Diesel",VLOOKUP($G150,'Inflated Bid Prices After Tax'!$BF$247:$BM$347,8,FALSE),0)))))))</f>
        <v>0</v>
      </c>
      <c r="AJ150" s="591">
        <f>IF(AI$81="Hydro",VLOOKUP($G150,'Inflated Bid Prices After Tax'!$BF$352:$BM$452,2,FALSE),IF(AI$81="Solar",VLOOKUP($G150,'Inflated Bid Prices After Tax'!$BF$352:$BM$452,3,FALSE),IF(AI$81="Biomass",VLOOKUP($G150,'Inflated Bid Prices After Tax'!$BF$352:$BM$452,4,FALSE),IF(AI$81="Biodiesel",VLOOKUP($G150,'Inflated Bid Prices After Tax'!$BF$352:$BM$452,5,FALSE),IF(AI$81="LNG",VLOOKUP($G150,'Inflated Bid Prices After Tax'!$BF$352:$BM$452,6,FALSE),IF(AI$81="Bunker",VLOOKUP($G150,'Inflated Bid Prices After Tax'!$BF$352:$BM$452,7,FALSE),IF(AI$81="LFO Diesel",VLOOKUP($G150,'Inflated Bid Prices After Tax'!$BF$352:$BM$452,8,FALSE),0)))))))</f>
        <v>0</v>
      </c>
      <c r="AK150" s="591">
        <f>IF($G150=0,0,IF(AI$81="Hydro",HLOOKUP(AI$81,'Inflated Bid Prices After Tax'!$B$455:$I$463,9,FALSE),IF(AI$81="Solar",HLOOKUP(AI$81,'Inflated Bid Prices After Tax'!$B$455:$I$463,9,FALSE),IF(AI$81="Biomass",HLOOKUP(AI$81,'Inflated Bid Prices After Tax'!$B$455:$I$463,9,FALSE),IF(AI$81="Biodiesel",HLOOKUP(AI$81,'Inflated Bid Prices After Tax'!$B$455:$I$463,9,FALSE),IF(AI$81="LNG",HLOOKUP(AI$81,'Inflated Bid Prices After Tax'!$B$455:$I$463,9,FALSE),IF(AI$81="Bunker",HLOOKUP(AI$81,'Inflated Bid Prices After Tax'!$B$455:$I$463,9,FALSE),IF(AI$81="LFO Diesel",HLOOKUP(AI$81,'Inflated Bid Prices After Tax'!$B$455:$I$463,9,FALSE),0))))))))</f>
        <v>0</v>
      </c>
      <c r="AL150" s="591">
        <f>IF($G150=0,0,IF(AI$81="Hydro",HLOOKUP(AI$81,'Inflated Bid Prices After Tax'!$B$465:$I$471,7,FALSE),IF(AI$81="Solar",HLOOKUP(AI$81,'Inflated Bid Prices After Tax'!$B$465:$I$471,7,FALSE),IF(AI$81="Biomass",HLOOKUP(AI$81,'Inflated Bid Prices After Tax'!$B$465:$I$471,7,FALSE),IF(AI$81="Biodiesel",HLOOKUP(AI$81,'Inflated Bid Prices After Tax'!$B$465:$I$471,7,FALSE),IF(AI$81="LNG",HLOOKUP(AI$81,'Inflated Bid Prices After Tax'!$B$465:$I$471,7,FALSE),IF(AI$81="Bunker",HLOOKUP(AI$81,'Inflated Bid Prices After Tax'!$B$465:$I$471,7,FALSE),IF(AI$81="LFO Diesel",HLOOKUP(AI$81,'Inflated Bid Prices After Tax'!$B$465:$I$471,7,FALSE),0))))))))</f>
        <v>0</v>
      </c>
      <c r="AM150" s="592">
        <f t="shared" si="86"/>
        <v>0</v>
      </c>
      <c r="AN150" s="139"/>
      <c r="AO150" s="598">
        <f>IF(AO$81="Hydro",VLOOKUP($H150,'Inflated Bid Prices After Tax'!$BF$247:$BM$347,2,FALSE),IF(AO$81="Solar",VLOOKUP($H150,'Inflated Bid Prices After Tax'!$BF$247:$BM$347,3,FALSE),IF(AO$81="Biomass",VLOOKUP($H150,'Inflated Bid Prices After Tax'!$BF$247:$BM$347,4,FALSE),IF(AO$81="Biodiesel",VLOOKUP($H150,'Inflated Bid Prices After Tax'!$BF$247:$BM$347,5,FALSE),IF(AO$81="LNG",VLOOKUP($H150,'Inflated Bid Prices After Tax'!$BF$247:$BM$347,6,FALSE),IF(AO$81="Bunker",VLOOKUP($H150,'Inflated Bid Prices After Tax'!$BF$247:$BM$347,7,FALSE),IF(AO$81="LFO Diesel",VLOOKUP($H150,'Inflated Bid Prices After Tax'!$BF$247:$BM$347,8,FALSE),0)))))))</f>
        <v>0</v>
      </c>
      <c r="AP150" s="309">
        <f>IF(AO$81="Hydro",VLOOKUP($H150,'Inflated Bid Prices After Tax'!$BF$352:$BM$452,2,FALSE),IF(AO$81="Solar",VLOOKUP($H150,'Inflated Bid Prices After Tax'!$BF$352:$BM$452,3,FALSE),IF(AO$81="Biomass",VLOOKUP($H150,'Inflated Bid Prices After Tax'!$BF$352:$BM$452,4,FALSE),IF(AO$81="Biodiesel",VLOOKUP($H150,'Inflated Bid Prices After Tax'!$BF$352:$BM$452,5,FALSE),IF(AO$81="LNG",VLOOKUP($H150,'Inflated Bid Prices After Tax'!$BF$352:$BM$452,6,FALSE),IF(AO$81="Bunker",VLOOKUP($H150,'Inflated Bid Prices After Tax'!$BF$352:$BM$452,7,FALSE),IF(AO$81="LFO Diesel",VLOOKUP($H150,'Inflated Bid Prices After Tax'!$BF$352:$BM$452,8,FALSE),0)))))))</f>
        <v>0</v>
      </c>
      <c r="AQ150" s="309">
        <f>IF($H150=0,0,IF(AO$81="Hydro",HLOOKUP(AO$81,'Inflated Bid Prices After Tax'!$B$455:$I$463,9,FALSE),IF(AO$81="Solar",HLOOKUP(AO$81,'Inflated Bid Prices After Tax'!$B$455:$I$463,9,FALSE),IF(AO$81="Biomass",HLOOKUP(AO$81,'Inflated Bid Prices After Tax'!$B$455:$I$463,9,FALSE),IF(AO$81="Biodiesel",HLOOKUP(AO$81,'Inflated Bid Prices After Tax'!$B$455:$I$463,9,FALSE),IF(AO$81="LNG",HLOOKUP(AO$81,'Inflated Bid Prices After Tax'!$B$455:$I$463,9,FALSE),IF(AO$81="Bunker",HLOOKUP(AO$81,'Inflated Bid Prices After Tax'!$B$455:$I$463,9,FALSE),IF(AO$81="LFO Diesel",HLOOKUP(AO$81,'Inflated Bid Prices After Tax'!$B$455:$I$463,9,FALSE),0))))))))</f>
        <v>0</v>
      </c>
      <c r="AR150" s="309">
        <f>IF($H150=0,0,IF(AO$81="Hydro",HLOOKUP(AO$81,'Inflated Bid Prices After Tax'!$B$465:$I$471,7,FALSE),IF(AO$81="Solar",HLOOKUP(AO$81,'Inflated Bid Prices After Tax'!$B$465:$I$471,7,FALSE),IF(AO$81="Biomass",HLOOKUP(AO$81,'Inflated Bid Prices After Tax'!$B$465:$I$471,7,FALSE),IF(AO$81="Biodiesel",HLOOKUP(AO$81,'Inflated Bid Prices After Tax'!$B$465:$I$471,7,FALSE),IF(AO$81="LNG",HLOOKUP(AO$81,'Inflated Bid Prices After Tax'!$B$465:$I$471,7,FALSE),IF(AO$81="Bunker",HLOOKUP(AO$81,'Inflated Bid Prices After Tax'!$B$465:$I$471,7,FALSE),IF(AO$81="LFO Diesel",HLOOKUP(AO$81,'Inflated Bid Prices After Tax'!$B$465:$I$471,7,FALSE),0))))))))</f>
        <v>0</v>
      </c>
      <c r="AS150" s="298">
        <f t="shared" si="87"/>
        <v>0</v>
      </c>
      <c r="AT150" s="139"/>
      <c r="AU150" s="606">
        <f>IF(AU$81="Hydro",VLOOKUP($I150,'Inflated Bid Prices After Tax'!$BF$247:$BM$347,2,FALSE),IF(AU$81="Solar",VLOOKUP($I150,'Inflated Bid Prices After Tax'!$BF$247:$BM$347,3,FALSE),IF(AU$81="Biomass",VLOOKUP($I150,'Inflated Bid Prices After Tax'!$BF$247:$BM$347,4,FALSE),IF(AU$81="Biodiesel",VLOOKUP($I150,'Inflated Bid Prices After Tax'!$BF$247:$BM$347,5,FALSE),IF(AU$81="LNG",VLOOKUP($I150,'Inflated Bid Prices After Tax'!$BF$247:$BM$347,6,FALSE),IF(AU$81="Bunker",VLOOKUP($I150,'Inflated Bid Prices After Tax'!$BF$247:$BM$347,7,FALSE),IF(AU$81="LFO Diesel",VLOOKUP($I150,'Inflated Bid Prices After Tax'!$BF$247:$BM$347,8,FALSE),0)))))))</f>
        <v>0</v>
      </c>
      <c r="AV150" s="607">
        <f>IF(AU$81="Hydro",VLOOKUP($I150,'Inflated Bid Prices After Tax'!$BF$352:$BM$452,2,FALSE),IF(AU$81="Solar",VLOOKUP($I150,'Inflated Bid Prices After Tax'!$BF$352:$BM$452,3,FALSE),IF(AU$81="Biomass",VLOOKUP($I150,'Inflated Bid Prices After Tax'!$BF$352:$BM$452,4,FALSE),IF(AU$81="Biodiesel",VLOOKUP($I150,'Inflated Bid Prices After Tax'!$BF$352:$BM$452,5,FALSE),IF(AU$81="LNG",VLOOKUP($I150,'Inflated Bid Prices After Tax'!$BF$352:$BM$452,6,FALSE),IF(AU$81="Bunker",VLOOKUP($I150,'Inflated Bid Prices After Tax'!$BF$352:$BM$452,7,FALSE),IF(AU$81="LFO Diesel",VLOOKUP($I150,'Inflated Bid Prices After Tax'!$BF$352:$BM$452,8,FALSE),0)))))))</f>
        <v>0</v>
      </c>
      <c r="AW150" s="607">
        <f>IF($I150=0,0,IF(AU$81="Hydro",HLOOKUP(AU$81,'Inflated Bid Prices After Tax'!$B$455:$I$463,9,FALSE),IF(AU$81="Solar",HLOOKUP(AU$81,'Inflated Bid Prices After Tax'!$B$455:$I$463,9,FALSE),IF(AU$81="Biomass",HLOOKUP(AU$81,'Inflated Bid Prices After Tax'!$B$455:$I$463,9,FALSE),IF(AU$81="Biodiesel",HLOOKUP(AU$81,'Inflated Bid Prices After Tax'!$B$455:$I$463,9,FALSE),IF(AU$81="LNG",HLOOKUP(AU$81,'Inflated Bid Prices After Tax'!$B$455:$I$463,9,FALSE),IF(AU$81="Bunker",HLOOKUP(AU$81,'Inflated Bid Prices After Tax'!$B$455:$I$463,9,FALSE),IF(AU$81="LFO Diesel",HLOOKUP(AU$81,'Inflated Bid Prices After Tax'!$B$455:$I$463,9,FALSE),0))))))))</f>
        <v>0</v>
      </c>
      <c r="AX150" s="607">
        <f>IF($I150=0,0,IF(AU$81="Hydro",HLOOKUP(AU$81,'Inflated Bid Prices After Tax'!$B$465:$I$471,7,FALSE),IF(AU$81="Solar",HLOOKUP(AU$81,'Inflated Bid Prices After Tax'!$B$465:$I$471,7,FALSE),IF(AU$81="Biomass",HLOOKUP(AU$81,'Inflated Bid Prices After Tax'!$B$465:$I$471,7,FALSE),IF(AU$81="Biodiesel",HLOOKUP(AU$81,'Inflated Bid Prices After Tax'!$B$465:$I$471,7,FALSE),IF(AU$81="LNG",HLOOKUP(AU$81,'Inflated Bid Prices After Tax'!$B$465:$I$471,7,FALSE),IF(AU$81="Bunker",HLOOKUP(AU$81,'Inflated Bid Prices After Tax'!$B$465:$I$471,7,FALSE),IF(AU$81="LFO Diesel",HLOOKUP(AU$81,'Inflated Bid Prices After Tax'!$B$465:$I$471,7,FALSE),0))))))))</f>
        <v>0</v>
      </c>
      <c r="AY150" s="608">
        <f t="shared" si="88"/>
        <v>0</v>
      </c>
      <c r="AZ150" s="139"/>
      <c r="BA150" s="106"/>
      <c r="BB150" s="648" t="s">
        <v>47</v>
      </c>
      <c r="BC150" s="660">
        <f>IF(C150=0,O150,O150*'Available Energy and Dispatch'!N180*1000)</f>
        <v>0</v>
      </c>
      <c r="BD150" s="660">
        <f>IF(D150=0,U150,U150*'Available Energy and Dispatch'!O180*1000)</f>
        <v>0</v>
      </c>
      <c r="BE150" s="660">
        <f>IF(E150=0,AA150,AA150*'Available Energy and Dispatch'!P180*1000)</f>
        <v>0</v>
      </c>
      <c r="BF150" s="660">
        <f>IF(F150=0,AG150,AG150*'Available Energy and Dispatch'!Q180*1000)</f>
        <v>0</v>
      </c>
      <c r="BG150" s="660">
        <f>IF(G150=0,AM150,AM150*'Available Energy and Dispatch'!R180*1000)</f>
        <v>0</v>
      </c>
      <c r="BH150" s="660">
        <f>IF(H150=0,AS150,AS150*'Available Energy and Dispatch'!S180*1000)</f>
        <v>0</v>
      </c>
      <c r="BI150" s="660">
        <f>IF(I150=0,AY150,AY150*'Available Energy and Dispatch'!T180*1000)</f>
        <v>0</v>
      </c>
      <c r="BJ150" s="666">
        <f t="shared" si="89"/>
        <v>0</v>
      </c>
      <c r="BK150" s="655"/>
    </row>
    <row r="151" spans="2:63" x14ac:dyDescent="0.25">
      <c r="B151" s="530" t="s">
        <v>48</v>
      </c>
      <c r="C151" s="523">
        <f>ROUND(IFERROR(('Available Energy and Dispatch'!N181/((IF(C$82="Solar",(SUMIFS('Dependable Capacity'!$F$64:$F$69,'Dependable Capacity'!$C$64:$C$69,$B$140)*'Available Energy and Dispatch'!$C181),HLOOKUP(C$82,'Dependable Capacity'!$I$58:$P$64,7,FALSE)*'Available Energy and Dispatch'!$C181))))/C$83,0),2)</f>
        <v>0</v>
      </c>
      <c r="D151" s="523">
        <f>ROUND(IFERROR(('Available Energy and Dispatch'!O181/((IF(D$82="Solar",(SUMIFS('Dependable Capacity'!$F$64:$F$69,'Dependable Capacity'!$C$64:$C$69,$B$140)*'Available Energy and Dispatch'!$C181),HLOOKUP(D$82,'Dependable Capacity'!$I$58:$P$64,7,FALSE)*'Available Energy and Dispatch'!$C181))))/D$83,0),2)</f>
        <v>0</v>
      </c>
      <c r="E151" s="523">
        <f>ROUND(IFERROR(('Available Energy and Dispatch'!P181/((IF(E$82="Solar",(SUMIFS('Dependable Capacity'!$F$64:$F$69,'Dependable Capacity'!$C$64:$C$69,$B$140)*'Available Energy and Dispatch'!$C181),HLOOKUP(E$82,'Dependable Capacity'!$I$58:$P$64,7,FALSE)*'Available Energy and Dispatch'!$C181))))/E$83,0),2)</f>
        <v>0</v>
      </c>
      <c r="F151" s="523">
        <f>ROUND(IFERROR(('Available Energy and Dispatch'!Q181/((IF(F$82="Solar",(SUMIFS('Dependable Capacity'!$F$64:$F$69,'Dependable Capacity'!$C$64:$C$69,$B$140)*'Available Energy and Dispatch'!$C181),HLOOKUP(F$82,'Dependable Capacity'!$I$58:$P$64,7,FALSE)*'Available Energy and Dispatch'!$C181))))/F$83,0),2)</f>
        <v>0</v>
      </c>
      <c r="G151" s="523">
        <f>ROUND(IFERROR(('Available Energy and Dispatch'!R181/((IF(G$82="Solar",(SUMIFS('Dependable Capacity'!$F$64:$F$69,'Dependable Capacity'!$C$64:$C$69,$B$140)*'Available Energy and Dispatch'!$C181),HLOOKUP(G$82,'Dependable Capacity'!$I$58:$P$64,7,FALSE)*'Available Energy and Dispatch'!$C181))))/G$83,0),2)</f>
        <v>0</v>
      </c>
      <c r="H151" s="523">
        <f>ROUND(IFERROR(('Available Energy and Dispatch'!S181/((IF(H$82="Solar",(SUMIFS('Dependable Capacity'!$F$64:$F$69,'Dependable Capacity'!$C$64:$C$69,$B$140)*'Available Energy and Dispatch'!$C181),HLOOKUP(H$82,'Dependable Capacity'!$I$58:$P$64,7,FALSE)*'Available Energy and Dispatch'!$C181))))/H$83,0),2)</f>
        <v>0</v>
      </c>
      <c r="I151" s="524">
        <f>ROUND(IFERROR(('Available Energy and Dispatch'!T181/((IF(I$82="Solar",(SUMIFS('Dependable Capacity'!$F$64:$F$69,'Dependable Capacity'!$C$64:$C$69,$B$140)*'Available Energy and Dispatch'!$C181),HLOOKUP(I$82,'Dependable Capacity'!$I$58:$P$64,7,FALSE)*'Available Energy and Dispatch'!$C181))))/I$83,0),2)</f>
        <v>0</v>
      </c>
      <c r="J151" s="106"/>
      <c r="K151" s="542">
        <f>IF(K$81="Hydro",VLOOKUP($C151,'Inflated Bid Prices After Tax'!$BF$247:$BM$347,2,FALSE),IF(K$81="Solar",VLOOKUP($C151,'Inflated Bid Prices After Tax'!$BF$247:$BM$347,3,FALSE),IF(K$81="Biomass",VLOOKUP($C151,'Inflated Bid Prices After Tax'!$BF$247:$BM$347,4,FALSE),IF(K$81="Biodiesel",VLOOKUP($C151,'Inflated Bid Prices After Tax'!$BF$247:$BM$347,5,FALSE),IF(K$81="LNG",VLOOKUP($C151,'Inflated Bid Prices After Tax'!$BF$247:$BM$347,6,FALSE),IF(K$81="Bunker",VLOOKUP($C151,'Inflated Bid Prices After Tax'!$BF$247:$BM$347,7,FALSE),IF(K$81="LFO Diesel",VLOOKUP($C151,'Inflated Bid Prices After Tax'!$BF$247:$BM$347,8,FALSE),0)))))))</f>
        <v>0</v>
      </c>
      <c r="L151" s="543">
        <f>IF(K$81="Hydro",VLOOKUP($C151,'Inflated Bid Prices After Tax'!$BF$352:$BM$452,2,FALSE),IF(K$81="Solar",VLOOKUP($C151,'Inflated Bid Prices After Tax'!$BF$352:$BM$452,3,FALSE),IF(K$81="Biomass",VLOOKUP($C151,'Inflated Bid Prices After Tax'!$BF$352:$BM$452,4,FALSE),IF(K$81="Biodiesel",VLOOKUP($C151,'Inflated Bid Prices After Tax'!$BF$352:$BM$452,5,FALSE),IF(K$81="LNG",VLOOKUP($C151,'Inflated Bid Prices After Tax'!$BF$352:$BM$452,6,FALSE),IF(K$81="Bunker",VLOOKUP($C151,'Inflated Bid Prices After Tax'!$BF$352:$BM$452,7,FALSE),IF(K$81="LFO Diesel",VLOOKUP($C151,'Inflated Bid Prices After Tax'!$BF$352:$BM$452,8,FALSE),0)))))))</f>
        <v>0</v>
      </c>
      <c r="M151" s="543">
        <f>IF($C151=0,0,IF(K$81="Hydro",HLOOKUP(K$81,'Inflated Bid Prices After Tax'!$B$455:$I$463,9,FALSE),IF(K$81="Solar",HLOOKUP(K$81,'Inflated Bid Prices After Tax'!$B$455:$I$463,9,FALSE),IF(K$81="Biomass",HLOOKUP(K$81,'Inflated Bid Prices After Tax'!$B$455:$I$463,9,FALSE),IF(K$81="Biodiesel",HLOOKUP(K$81,'Inflated Bid Prices After Tax'!$B$455:$I$463,9,FALSE),IF(K$81="LNG",HLOOKUP(K$81,'Inflated Bid Prices After Tax'!$B$455:$I$463,9,FALSE),IF(K$81="Bunker",HLOOKUP(K$81,'Inflated Bid Prices After Tax'!$B$455:$I$463,9,FALSE),IF(K$81="LFO Diesel",HLOOKUP(K$81,'Inflated Bid Prices After Tax'!$B$455:$I$463,9,FALSE),0))))))))</f>
        <v>0</v>
      </c>
      <c r="N151" s="543">
        <f>IF($C151=0,0,IF(K$81="Hydro",HLOOKUP(K$81,'Inflated Bid Prices After Tax'!$B$465:$I$471,7,FALSE),IF(K$81="Solar",HLOOKUP(K$81,'Inflated Bid Prices After Tax'!$B$465:$I$471,7,FALSE),IF(K$81="Biomass",HLOOKUP(K$81,'Inflated Bid Prices After Tax'!$B$465:$I$471,7,FALSE),IF(K$81="Biodiesel",HLOOKUP(K$81,'Inflated Bid Prices After Tax'!$B$465:$I$471,7,FALSE),IF(K$81="LNG",HLOOKUP(K$81,'Inflated Bid Prices After Tax'!$B$465:$I$471,7,FALSE),IF(K$81="Bunker",HLOOKUP(K$81,'Inflated Bid Prices After Tax'!$B$465:$I$471,7,FALSE),IF(K$81="LFO Diesel",HLOOKUP(K$81,'Inflated Bid Prices After Tax'!$B$465:$I$471,7,FALSE),0))))))))</f>
        <v>0</v>
      </c>
      <c r="O151" s="544">
        <f t="shared" si="82"/>
        <v>0</v>
      </c>
      <c r="P151" s="139"/>
      <c r="Q151" s="606">
        <f>IF(Q$81="Hydro",VLOOKUP($D151,'Inflated Bid Prices After Tax'!$BF$247:$BM$347,2,FALSE),IF(Q$81="Solar",VLOOKUP($D151,'Inflated Bid Prices After Tax'!$BF$247:$BM$347,3,FALSE),IF(Q$81="Biomass",VLOOKUP($D151,'Inflated Bid Prices After Tax'!$BF$247:$BM$347,4,FALSE),IF(Q$81="Biodiesel",VLOOKUP($D151,'Inflated Bid Prices After Tax'!$BF$247:$BM$347,5,FALSE),IF(Q$81="LNG",VLOOKUP($D151,'Inflated Bid Prices After Tax'!$BF$247:$BM$347,6,FALSE),IF(Q$81="Bunker",VLOOKUP($D151,'Inflated Bid Prices After Tax'!$BF$247:$BM$347,7,FALSE),IF(Q$81="LFO Diesel",VLOOKUP($D151,'Inflated Bid Prices After Tax'!$BF$247:$BM$347,8,FALSE),0)))))))</f>
        <v>0</v>
      </c>
      <c r="R151" s="607">
        <f>IF(Q$81="Hydro",VLOOKUP($D151,'Inflated Bid Prices After Tax'!$BF$352:$BM$452,2,FALSE),IF(Q$81="Solar",VLOOKUP($D151,'Inflated Bid Prices After Tax'!$BF$352:$BM$452,3,FALSE),IF(Q$81="Biomass",VLOOKUP($D151,'Inflated Bid Prices After Tax'!$BF$352:$BM$452,4,FALSE),IF(Q$81="Biodiesel",VLOOKUP($D151,'Inflated Bid Prices After Tax'!$BF$352:$BM$452,5,FALSE),IF(Q$81="LNG",VLOOKUP($D151,'Inflated Bid Prices After Tax'!$BF$352:$BM$452,6,FALSE),IF(Q$81="Bunker",VLOOKUP($D151,'Inflated Bid Prices After Tax'!$BF$352:$BM$452,7,FALSE),IF(Q$81="LFO Diesel",VLOOKUP($D151,'Inflated Bid Prices After Tax'!$BF$352:$BM$452,8,FALSE),0)))))))</f>
        <v>0</v>
      </c>
      <c r="S151" s="607">
        <f>IF($D151=0,0,IF(Q$81="Hydro",HLOOKUP(Q$81,'Inflated Bid Prices After Tax'!$B$455:$I$463,9,FALSE),IF(Q$81="Solar",HLOOKUP(Q$81,'Inflated Bid Prices After Tax'!$B$455:$I$463,9,FALSE),IF(Q$81="Biomass",HLOOKUP(Q$81,'Inflated Bid Prices After Tax'!$B$455:$I$463,9,FALSE),IF(Q$81="Biodiesel",HLOOKUP(Q$81,'Inflated Bid Prices After Tax'!$B$455:$I$463,9,FALSE),IF(Q$81="LNG",HLOOKUP(Q$81,'Inflated Bid Prices After Tax'!$B$455:$I$463,9,FALSE),IF(Q$81="Bunker",HLOOKUP(Q$81,'Inflated Bid Prices After Tax'!$B$455:$I$463,9,FALSE),IF(Q$81="LFO Diesel",HLOOKUP(Q$81,'Inflated Bid Prices After Tax'!$B$455:$I$463,9,FALSE),0))))))))</f>
        <v>0</v>
      </c>
      <c r="T151" s="607">
        <f>IF($D151=0,0,IF(Q$81="Hydro",HLOOKUP(Q$81,'Inflated Bid Prices After Tax'!$B$465:$I$471,7,FALSE),IF(Q$81="Solar",HLOOKUP(Q$81,'Inflated Bid Prices After Tax'!$B$465:$I$471,7,FALSE),IF(Q$81="Biomass",HLOOKUP(Q$81,'Inflated Bid Prices After Tax'!$B$465:$I$471,7,FALSE),IF(Q$81="Biodiesel",HLOOKUP(Q$81,'Inflated Bid Prices After Tax'!$B$465:$I$471,7,FALSE),IF(Q$81="LNG",HLOOKUP(Q$81,'Inflated Bid Prices After Tax'!$B$465:$I$471,7,FALSE),IF(Q$81="Bunker",HLOOKUP(Q$81,'Inflated Bid Prices After Tax'!$B$465:$I$471,7,FALSE),IF(Q$81="LFO Diesel",HLOOKUP(Q$81,'Inflated Bid Prices After Tax'!$B$465:$I$471,7,FALSE),0))))))))</f>
        <v>0</v>
      </c>
      <c r="U151" s="608">
        <f t="shared" si="83"/>
        <v>0</v>
      </c>
      <c r="V151" s="139"/>
      <c r="W151" s="566">
        <f>IF(W$81="Hydro",VLOOKUP($E151,'Inflated Bid Prices After Tax'!$BF$247:$BM$347,2,FALSE),IF(W$81="Solar",VLOOKUP($E151,'Inflated Bid Prices After Tax'!$BF$247:$BM$347,3,FALSE),IF(W$81="Biomass",VLOOKUP($E151,'Inflated Bid Prices After Tax'!$BF$247:$BM$347,4,FALSE),IF(W$81="Biodiesel",VLOOKUP($E151,'Inflated Bid Prices After Tax'!$BF$247:$BM$347,5,FALSE),IF(W$81="LNG",VLOOKUP($E151,'Inflated Bid Prices After Tax'!$BF$247:$BM$347,6,FALSE),IF(W$81="Bunker",VLOOKUP($E151,'Inflated Bid Prices After Tax'!$BF$247:$BM$347,7,FALSE),IF(W$81="LFO Diesel",VLOOKUP($E151,'Inflated Bid Prices After Tax'!$BF$247:$BM$347,8,FALSE),0)))))))</f>
        <v>0</v>
      </c>
      <c r="X151" s="567">
        <f>IF(W$81="Hydro",VLOOKUP($E151,'Inflated Bid Prices After Tax'!$BF$352:$BM$452,2,FALSE),IF(W$81="Solar",VLOOKUP($E151,'Inflated Bid Prices After Tax'!$BF$352:$BM$452,3,FALSE),IF(W$81="Biomass",VLOOKUP($E151,'Inflated Bid Prices After Tax'!$BF$352:$BM$452,4,FALSE),IF(W$81="Biodiesel",VLOOKUP($E151,'Inflated Bid Prices After Tax'!$BF$352:$BM$452,5,FALSE),IF(W$81="LNG",VLOOKUP($E151,'Inflated Bid Prices After Tax'!$BF$352:$BM$452,6,FALSE),IF(W$81="Bunker",VLOOKUP($E151,'Inflated Bid Prices After Tax'!$BF$352:$BM$452,7,FALSE),IF(W$81="LFO Diesel",VLOOKUP($E151,'Inflated Bid Prices After Tax'!$BF$352:$BM$452,8,FALSE),0)))))))</f>
        <v>0</v>
      </c>
      <c r="Y151" s="567">
        <f>IF($E151=0,0,IF(W$81="Hydro",HLOOKUP(W$81,'Inflated Bid Prices After Tax'!$B$455:$I$463,9,FALSE),IF(W$81="Solar",HLOOKUP(W$81,'Inflated Bid Prices After Tax'!$B$455:$I$463,9,FALSE),IF(W$81="Biomass",HLOOKUP(W$81,'Inflated Bid Prices After Tax'!$B$455:$I$463,9,FALSE),IF(W$81="Biodiesel",HLOOKUP(W$81,'Inflated Bid Prices After Tax'!$B$455:$I$463,9,FALSE),IF(W$81="LNG",HLOOKUP(W$81,'Inflated Bid Prices After Tax'!$B$455:$I$463,9,FALSE),IF(W$81="Bunker",HLOOKUP(W$81,'Inflated Bid Prices After Tax'!$B$455:$I$463,9,FALSE),IF(W$81="LFO Diesel",HLOOKUP(W$81,'Inflated Bid Prices After Tax'!$B$455:$I$463,9,FALSE),0))))))))</f>
        <v>0</v>
      </c>
      <c r="Z151" s="567">
        <f>IF($E151=0,0,IF(W$81="Hydro",HLOOKUP(W$81,'Inflated Bid Prices After Tax'!$B$465:$I$471,7,FALSE),IF(W$81="Solar",HLOOKUP(W$81,'Inflated Bid Prices After Tax'!$B$465:$I$471,7,FALSE),IF(W$81="Biomass",HLOOKUP(W$81,'Inflated Bid Prices After Tax'!$B$465:$I$471,7,FALSE),IF(W$81="Biodiesel",HLOOKUP(W$81,'Inflated Bid Prices After Tax'!$B$465:$I$471,7,FALSE),IF(W$81="LNG",HLOOKUP(W$81,'Inflated Bid Prices After Tax'!$B$465:$I$471,7,FALSE),IF(W$81="Bunker",HLOOKUP(W$81,'Inflated Bid Prices After Tax'!$B$465:$I$471,7,FALSE),IF(W$81="LFO Diesel",HLOOKUP(W$81,'Inflated Bid Prices After Tax'!$B$465:$I$471,7,FALSE),0))))))))</f>
        <v>0</v>
      </c>
      <c r="AA151" s="568">
        <f t="shared" si="84"/>
        <v>0</v>
      </c>
      <c r="AB151" s="139"/>
      <c r="AC151" s="642">
        <f>IF(AC$81="Hydro",VLOOKUP($F151,'Inflated Bid Prices After Tax'!$BF$247:$BM$347,2,FALSE),IF(AC$81="Solar",VLOOKUP($F151,'Inflated Bid Prices After Tax'!$BF$247:$BM$347,3,FALSE),IF(AC$81="Biomass",VLOOKUP($F151,'Inflated Bid Prices After Tax'!$BF$247:$BM$347,4,FALSE),IF(AC$81="Biodiesel",VLOOKUP($F151,'Inflated Bid Prices After Tax'!$BF$247:$BM$347,5,FALSE),IF(AC$81="LNG",VLOOKUP($F151,'Inflated Bid Prices After Tax'!$BF$247:$BM$347,6,FALSE),IF(AC$81="Bunker",VLOOKUP($F151,'Inflated Bid Prices After Tax'!$BF$247:$BM$347,7,FALSE),IF(AC$81="LFO Diesel",VLOOKUP($F151,'Inflated Bid Prices After Tax'!$BF$247:$BM$347,8,FALSE),0)))))))</f>
        <v>0</v>
      </c>
      <c r="AD151" s="643">
        <f>IF(AC$81="Hydro",VLOOKUP($F151,'Inflated Bid Prices After Tax'!$BF$352:$BM$452,2,FALSE),IF(AC$81="Solar",VLOOKUP($F151,'Inflated Bid Prices After Tax'!$BF$352:$BM$452,3,FALSE),IF(AC$81="Biomass",VLOOKUP($F151,'Inflated Bid Prices After Tax'!$BF$352:$BM$452,4,FALSE),IF(AC$81="Biodiesel",VLOOKUP($F151,'Inflated Bid Prices After Tax'!$BF$352:$BM$452,5,FALSE),IF(AC$81="LNG",VLOOKUP($F151,'Inflated Bid Prices After Tax'!$BF$352:$BM$452,6,FALSE),IF(AC$81="Bunker",VLOOKUP($F151,'Inflated Bid Prices After Tax'!$BF$352:$BM$452,7,FALSE),IF(AC$81="LFO Diesel",VLOOKUP($F151,'Inflated Bid Prices After Tax'!$BF$352:$BM$452,8,FALSE),0)))))))</f>
        <v>0</v>
      </c>
      <c r="AE151" s="643">
        <f>IF($F151=0,0,IF(AC$81="Hydro",HLOOKUP(AC$81,'Inflated Bid Prices After Tax'!$B$455:$I$463,9,FALSE),IF(AC$81="Solar",HLOOKUP(AC$81,'Inflated Bid Prices After Tax'!$B$455:$I$463,9,FALSE),IF(AC$81="Biomass",HLOOKUP(AC$81,'Inflated Bid Prices After Tax'!$B$455:$I$463,9,FALSE),IF(AC$81="Biodiesel",HLOOKUP(AC$81,'Inflated Bid Prices After Tax'!$B$455:$I$463,9,FALSE),IF(AC$81="LNG",HLOOKUP(AC$81,'Inflated Bid Prices After Tax'!$B$455:$I$463,9,FALSE),IF(AC$81="Bunker",HLOOKUP(AC$81,'Inflated Bid Prices After Tax'!$B$455:$I$463,9,FALSE),IF(AC$81="LFO Diesel",HLOOKUP(AC$81,'Inflated Bid Prices After Tax'!$B$455:$I$463,9,FALSE),0))))))))</f>
        <v>0</v>
      </c>
      <c r="AF151" s="643">
        <f>IF($F151=0,0,IF(AC$81="Hydro",HLOOKUP(AC$81,'Inflated Bid Prices After Tax'!$B$465:$I$471,7,FALSE),IF(AC$81="Solar",HLOOKUP(AC$81,'Inflated Bid Prices After Tax'!$B$465:$I$471,7,FALSE),IF(AC$81="Biomass",HLOOKUP(AC$81,'Inflated Bid Prices After Tax'!$B$465:$I$471,7,FALSE),IF(AC$81="Biodiesel",HLOOKUP(AC$81,'Inflated Bid Prices After Tax'!$B$465:$I$471,7,FALSE),IF(AC$81="LNG",HLOOKUP(AC$81,'Inflated Bid Prices After Tax'!$B$465:$I$471,7,FALSE),IF(AC$81="Bunker",HLOOKUP(AC$81,'Inflated Bid Prices After Tax'!$B$465:$I$471,7,FALSE),IF(AC$81="LFO Diesel",HLOOKUP(AC$81,'Inflated Bid Prices After Tax'!$B$465:$I$471,7,FALSE),0))))))))</f>
        <v>0</v>
      </c>
      <c r="AG151" s="644">
        <f t="shared" si="85"/>
        <v>0</v>
      </c>
      <c r="AH151" s="139"/>
      <c r="AI151" s="590">
        <f>IF(AI$81="Hydro",VLOOKUP($G151,'Inflated Bid Prices After Tax'!$BF$247:$BM$347,2,FALSE),IF(AI$81="Solar",VLOOKUP($G151,'Inflated Bid Prices After Tax'!$BF$247:$BM$347,3,FALSE),IF(AI$81="Biomass",VLOOKUP($G151,'Inflated Bid Prices After Tax'!$BF$247:$BM$347,4,FALSE),IF(AI$81="Biodiesel",VLOOKUP($G151,'Inflated Bid Prices After Tax'!$BF$247:$BM$347,5,FALSE),IF(AI$81="LNG",VLOOKUP($G151,'Inflated Bid Prices After Tax'!$BF$247:$BM$347,6,FALSE),IF(AI$81="Bunker",VLOOKUP($G151,'Inflated Bid Prices After Tax'!$BF$247:$BM$347,7,FALSE),IF(AI$81="LFO Diesel",VLOOKUP($G151,'Inflated Bid Prices After Tax'!$BF$247:$BM$347,8,FALSE),0)))))))</f>
        <v>0</v>
      </c>
      <c r="AJ151" s="591">
        <f>IF(AI$81="Hydro",VLOOKUP($G151,'Inflated Bid Prices After Tax'!$BF$352:$BM$452,2,FALSE),IF(AI$81="Solar",VLOOKUP($G151,'Inflated Bid Prices After Tax'!$BF$352:$BM$452,3,FALSE),IF(AI$81="Biomass",VLOOKUP($G151,'Inflated Bid Prices After Tax'!$BF$352:$BM$452,4,FALSE),IF(AI$81="Biodiesel",VLOOKUP($G151,'Inflated Bid Prices After Tax'!$BF$352:$BM$452,5,FALSE),IF(AI$81="LNG",VLOOKUP($G151,'Inflated Bid Prices After Tax'!$BF$352:$BM$452,6,FALSE),IF(AI$81="Bunker",VLOOKUP($G151,'Inflated Bid Prices After Tax'!$BF$352:$BM$452,7,FALSE),IF(AI$81="LFO Diesel",VLOOKUP($G151,'Inflated Bid Prices After Tax'!$BF$352:$BM$452,8,FALSE),0)))))))</f>
        <v>0</v>
      </c>
      <c r="AK151" s="591">
        <f>IF($G151=0,0,IF(AI$81="Hydro",HLOOKUP(AI$81,'Inflated Bid Prices After Tax'!$B$455:$I$463,9,FALSE),IF(AI$81="Solar",HLOOKUP(AI$81,'Inflated Bid Prices After Tax'!$B$455:$I$463,9,FALSE),IF(AI$81="Biomass",HLOOKUP(AI$81,'Inflated Bid Prices After Tax'!$B$455:$I$463,9,FALSE),IF(AI$81="Biodiesel",HLOOKUP(AI$81,'Inflated Bid Prices After Tax'!$B$455:$I$463,9,FALSE),IF(AI$81="LNG",HLOOKUP(AI$81,'Inflated Bid Prices After Tax'!$B$455:$I$463,9,FALSE),IF(AI$81="Bunker",HLOOKUP(AI$81,'Inflated Bid Prices After Tax'!$B$455:$I$463,9,FALSE),IF(AI$81="LFO Diesel",HLOOKUP(AI$81,'Inflated Bid Prices After Tax'!$B$455:$I$463,9,FALSE),0))))))))</f>
        <v>0</v>
      </c>
      <c r="AL151" s="591">
        <f>IF($G151=0,0,IF(AI$81="Hydro",HLOOKUP(AI$81,'Inflated Bid Prices After Tax'!$B$465:$I$471,7,FALSE),IF(AI$81="Solar",HLOOKUP(AI$81,'Inflated Bid Prices After Tax'!$B$465:$I$471,7,FALSE),IF(AI$81="Biomass",HLOOKUP(AI$81,'Inflated Bid Prices After Tax'!$B$465:$I$471,7,FALSE),IF(AI$81="Biodiesel",HLOOKUP(AI$81,'Inflated Bid Prices After Tax'!$B$465:$I$471,7,FALSE),IF(AI$81="LNG",HLOOKUP(AI$81,'Inflated Bid Prices After Tax'!$B$465:$I$471,7,FALSE),IF(AI$81="Bunker",HLOOKUP(AI$81,'Inflated Bid Prices After Tax'!$B$465:$I$471,7,FALSE),IF(AI$81="LFO Diesel",HLOOKUP(AI$81,'Inflated Bid Prices After Tax'!$B$465:$I$471,7,FALSE),0))))))))</f>
        <v>0</v>
      </c>
      <c r="AM151" s="592">
        <f t="shared" si="86"/>
        <v>0</v>
      </c>
      <c r="AN151" s="139"/>
      <c r="AO151" s="598">
        <f>IF(AO$81="Hydro",VLOOKUP($H151,'Inflated Bid Prices After Tax'!$BF$247:$BM$347,2,FALSE),IF(AO$81="Solar",VLOOKUP($H151,'Inflated Bid Prices After Tax'!$BF$247:$BM$347,3,FALSE),IF(AO$81="Biomass",VLOOKUP($H151,'Inflated Bid Prices After Tax'!$BF$247:$BM$347,4,FALSE),IF(AO$81="Biodiesel",VLOOKUP($H151,'Inflated Bid Prices After Tax'!$BF$247:$BM$347,5,FALSE),IF(AO$81="LNG",VLOOKUP($H151,'Inflated Bid Prices After Tax'!$BF$247:$BM$347,6,FALSE),IF(AO$81="Bunker",VLOOKUP($H151,'Inflated Bid Prices After Tax'!$BF$247:$BM$347,7,FALSE),IF(AO$81="LFO Diesel",VLOOKUP($H151,'Inflated Bid Prices After Tax'!$BF$247:$BM$347,8,FALSE),0)))))))</f>
        <v>0</v>
      </c>
      <c r="AP151" s="309">
        <f>IF(AO$81="Hydro",VLOOKUP($H151,'Inflated Bid Prices After Tax'!$BF$352:$BM$452,2,FALSE),IF(AO$81="Solar",VLOOKUP($H151,'Inflated Bid Prices After Tax'!$BF$352:$BM$452,3,FALSE),IF(AO$81="Biomass",VLOOKUP($H151,'Inflated Bid Prices After Tax'!$BF$352:$BM$452,4,FALSE),IF(AO$81="Biodiesel",VLOOKUP($H151,'Inflated Bid Prices After Tax'!$BF$352:$BM$452,5,FALSE),IF(AO$81="LNG",VLOOKUP($H151,'Inflated Bid Prices After Tax'!$BF$352:$BM$452,6,FALSE),IF(AO$81="Bunker",VLOOKUP($H151,'Inflated Bid Prices After Tax'!$BF$352:$BM$452,7,FALSE),IF(AO$81="LFO Diesel",VLOOKUP($H151,'Inflated Bid Prices After Tax'!$BF$352:$BM$452,8,FALSE),0)))))))</f>
        <v>0</v>
      </c>
      <c r="AQ151" s="309">
        <f>IF($H151=0,0,IF(AO$81="Hydro",HLOOKUP(AO$81,'Inflated Bid Prices After Tax'!$B$455:$I$463,9,FALSE),IF(AO$81="Solar",HLOOKUP(AO$81,'Inflated Bid Prices After Tax'!$B$455:$I$463,9,FALSE),IF(AO$81="Biomass",HLOOKUP(AO$81,'Inflated Bid Prices After Tax'!$B$455:$I$463,9,FALSE),IF(AO$81="Biodiesel",HLOOKUP(AO$81,'Inflated Bid Prices After Tax'!$B$455:$I$463,9,FALSE),IF(AO$81="LNG",HLOOKUP(AO$81,'Inflated Bid Prices After Tax'!$B$455:$I$463,9,FALSE),IF(AO$81="Bunker",HLOOKUP(AO$81,'Inflated Bid Prices After Tax'!$B$455:$I$463,9,FALSE),IF(AO$81="LFO Diesel",HLOOKUP(AO$81,'Inflated Bid Prices After Tax'!$B$455:$I$463,9,FALSE),0))))))))</f>
        <v>0</v>
      </c>
      <c r="AR151" s="309">
        <f>IF($H151=0,0,IF(AO$81="Hydro",HLOOKUP(AO$81,'Inflated Bid Prices After Tax'!$B$465:$I$471,7,FALSE),IF(AO$81="Solar",HLOOKUP(AO$81,'Inflated Bid Prices After Tax'!$B$465:$I$471,7,FALSE),IF(AO$81="Biomass",HLOOKUP(AO$81,'Inflated Bid Prices After Tax'!$B$465:$I$471,7,FALSE),IF(AO$81="Biodiesel",HLOOKUP(AO$81,'Inflated Bid Prices After Tax'!$B$465:$I$471,7,FALSE),IF(AO$81="LNG",HLOOKUP(AO$81,'Inflated Bid Prices After Tax'!$B$465:$I$471,7,FALSE),IF(AO$81="Bunker",HLOOKUP(AO$81,'Inflated Bid Prices After Tax'!$B$465:$I$471,7,FALSE),IF(AO$81="LFO Diesel",HLOOKUP(AO$81,'Inflated Bid Prices After Tax'!$B$465:$I$471,7,FALSE),0))))))))</f>
        <v>0</v>
      </c>
      <c r="AS151" s="298">
        <f t="shared" si="87"/>
        <v>0</v>
      </c>
      <c r="AT151" s="139"/>
      <c r="AU151" s="606">
        <f>IF(AU$81="Hydro",VLOOKUP($I151,'Inflated Bid Prices After Tax'!$BF$247:$BM$347,2,FALSE),IF(AU$81="Solar",VLOOKUP($I151,'Inflated Bid Prices After Tax'!$BF$247:$BM$347,3,FALSE),IF(AU$81="Biomass",VLOOKUP($I151,'Inflated Bid Prices After Tax'!$BF$247:$BM$347,4,FALSE),IF(AU$81="Biodiesel",VLOOKUP($I151,'Inflated Bid Prices After Tax'!$BF$247:$BM$347,5,FALSE),IF(AU$81="LNG",VLOOKUP($I151,'Inflated Bid Prices After Tax'!$BF$247:$BM$347,6,FALSE),IF(AU$81="Bunker",VLOOKUP($I151,'Inflated Bid Prices After Tax'!$BF$247:$BM$347,7,FALSE),IF(AU$81="LFO Diesel",VLOOKUP($I151,'Inflated Bid Prices After Tax'!$BF$247:$BM$347,8,FALSE),0)))))))</f>
        <v>0</v>
      </c>
      <c r="AV151" s="607">
        <f>IF(AU$81="Hydro",VLOOKUP($I151,'Inflated Bid Prices After Tax'!$BF$352:$BM$452,2,FALSE),IF(AU$81="Solar",VLOOKUP($I151,'Inflated Bid Prices After Tax'!$BF$352:$BM$452,3,FALSE),IF(AU$81="Biomass",VLOOKUP($I151,'Inflated Bid Prices After Tax'!$BF$352:$BM$452,4,FALSE),IF(AU$81="Biodiesel",VLOOKUP($I151,'Inflated Bid Prices After Tax'!$BF$352:$BM$452,5,FALSE),IF(AU$81="LNG",VLOOKUP($I151,'Inflated Bid Prices After Tax'!$BF$352:$BM$452,6,FALSE),IF(AU$81="Bunker",VLOOKUP($I151,'Inflated Bid Prices After Tax'!$BF$352:$BM$452,7,FALSE),IF(AU$81="LFO Diesel",VLOOKUP($I151,'Inflated Bid Prices After Tax'!$BF$352:$BM$452,8,FALSE),0)))))))</f>
        <v>0</v>
      </c>
      <c r="AW151" s="607">
        <f>IF($I151=0,0,IF(AU$81="Hydro",HLOOKUP(AU$81,'Inflated Bid Prices After Tax'!$B$455:$I$463,9,FALSE),IF(AU$81="Solar",HLOOKUP(AU$81,'Inflated Bid Prices After Tax'!$B$455:$I$463,9,FALSE),IF(AU$81="Biomass",HLOOKUP(AU$81,'Inflated Bid Prices After Tax'!$B$455:$I$463,9,FALSE),IF(AU$81="Biodiesel",HLOOKUP(AU$81,'Inflated Bid Prices After Tax'!$B$455:$I$463,9,FALSE),IF(AU$81="LNG",HLOOKUP(AU$81,'Inflated Bid Prices After Tax'!$B$455:$I$463,9,FALSE),IF(AU$81="Bunker",HLOOKUP(AU$81,'Inflated Bid Prices After Tax'!$B$455:$I$463,9,FALSE),IF(AU$81="LFO Diesel",HLOOKUP(AU$81,'Inflated Bid Prices After Tax'!$B$455:$I$463,9,FALSE),0))))))))</f>
        <v>0</v>
      </c>
      <c r="AX151" s="607">
        <f>IF($I151=0,0,IF(AU$81="Hydro",HLOOKUP(AU$81,'Inflated Bid Prices After Tax'!$B$465:$I$471,7,FALSE),IF(AU$81="Solar",HLOOKUP(AU$81,'Inflated Bid Prices After Tax'!$B$465:$I$471,7,FALSE),IF(AU$81="Biomass",HLOOKUP(AU$81,'Inflated Bid Prices After Tax'!$B$465:$I$471,7,FALSE),IF(AU$81="Biodiesel",HLOOKUP(AU$81,'Inflated Bid Prices After Tax'!$B$465:$I$471,7,FALSE),IF(AU$81="LNG",HLOOKUP(AU$81,'Inflated Bid Prices After Tax'!$B$465:$I$471,7,FALSE),IF(AU$81="Bunker",HLOOKUP(AU$81,'Inflated Bid Prices After Tax'!$B$465:$I$471,7,FALSE),IF(AU$81="LFO Diesel",HLOOKUP(AU$81,'Inflated Bid Prices After Tax'!$B$465:$I$471,7,FALSE),0))))))))</f>
        <v>0</v>
      </c>
      <c r="AY151" s="608">
        <f t="shared" si="88"/>
        <v>0</v>
      </c>
      <c r="AZ151" s="139"/>
      <c r="BA151" s="106"/>
      <c r="BB151" s="648" t="s">
        <v>48</v>
      </c>
      <c r="BC151" s="660">
        <f>IF(C151=0,O151,O151*'Available Energy and Dispatch'!N181*1000)</f>
        <v>0</v>
      </c>
      <c r="BD151" s="660">
        <f>IF(D151=0,U151,U151*'Available Energy and Dispatch'!O181*1000)</f>
        <v>0</v>
      </c>
      <c r="BE151" s="660">
        <f>IF(E151=0,AA151,AA151*'Available Energy and Dispatch'!P181*1000)</f>
        <v>0</v>
      </c>
      <c r="BF151" s="660">
        <f>IF(F151=0,AG151,AG151*'Available Energy and Dispatch'!Q181*1000)</f>
        <v>0</v>
      </c>
      <c r="BG151" s="660">
        <f>IF(G151=0,AM151,AM151*'Available Energy and Dispatch'!R181*1000)</f>
        <v>0</v>
      </c>
      <c r="BH151" s="660">
        <f>IF(H151=0,AS151,AS151*'Available Energy and Dispatch'!S181*1000)</f>
        <v>0</v>
      </c>
      <c r="BI151" s="660">
        <f>IF(I151=0,AY151,AY151*'Available Energy and Dispatch'!T181*1000)</f>
        <v>0</v>
      </c>
      <c r="BJ151" s="666">
        <f>SUM(BC151:BI151)</f>
        <v>0</v>
      </c>
      <c r="BK151" s="655"/>
    </row>
    <row r="152" spans="2:63" ht="13.8" thickBot="1" x14ac:dyDescent="0.3">
      <c r="B152" s="531" t="s">
        <v>49</v>
      </c>
      <c r="C152" s="525">
        <f>ROUND(IFERROR(('Available Energy and Dispatch'!N182/((IF(C$82="Solar",(SUMIFS('Dependable Capacity'!$F$64:$F$69,'Dependable Capacity'!$C$64:$C$69,$B$140)*'Available Energy and Dispatch'!$C182),HLOOKUP(C$82,'Dependable Capacity'!$I$58:$P$64,7,FALSE)*'Available Energy and Dispatch'!$C182))))/C$83,0),2)</f>
        <v>0</v>
      </c>
      <c r="D152" s="525">
        <f>ROUND(IFERROR(('Available Energy and Dispatch'!O182/((IF(D$82="Solar",(SUMIFS('Dependable Capacity'!$F$64:$F$69,'Dependable Capacity'!$C$64:$C$69,$B$140)*'Available Energy and Dispatch'!$C182),HLOOKUP(D$82,'Dependable Capacity'!$I$58:$P$64,7,FALSE)*'Available Energy and Dispatch'!$C182))))/D$83,0),2)</f>
        <v>0</v>
      </c>
      <c r="E152" s="525">
        <f>ROUND(IFERROR(('Available Energy and Dispatch'!P182/((IF(E$82="Solar",(SUMIFS('Dependable Capacity'!$F$64:$F$69,'Dependable Capacity'!$C$64:$C$69,$B$140)*'Available Energy and Dispatch'!$C182),HLOOKUP(E$82,'Dependable Capacity'!$I$58:$P$64,7,FALSE)*'Available Energy and Dispatch'!$C182))))/E$83,0),2)</f>
        <v>0</v>
      </c>
      <c r="F152" s="525">
        <f>ROUND(IFERROR(('Available Energy and Dispatch'!Q182/((IF(F$82="Solar",(SUMIFS('Dependable Capacity'!$F$64:$F$69,'Dependable Capacity'!$C$64:$C$69,$B$140)*'Available Energy and Dispatch'!$C182),HLOOKUP(F$82,'Dependable Capacity'!$I$58:$P$64,7,FALSE)*'Available Energy and Dispatch'!$C182))))/F$83,0),2)</f>
        <v>0</v>
      </c>
      <c r="G152" s="525">
        <f>ROUND(IFERROR(('Available Energy and Dispatch'!R182/((IF(G$82="Solar",(SUMIFS('Dependable Capacity'!$F$64:$F$69,'Dependable Capacity'!$C$64:$C$69,$B$140)*'Available Energy and Dispatch'!$C182),HLOOKUP(G$82,'Dependable Capacity'!$I$58:$P$64,7,FALSE)*'Available Energy and Dispatch'!$C182))))/G$83,0),2)</f>
        <v>0</v>
      </c>
      <c r="H152" s="525">
        <f>ROUND(IFERROR(('Available Energy and Dispatch'!S182/((IF(H$82="Solar",(SUMIFS('Dependable Capacity'!$F$64:$F$69,'Dependable Capacity'!$C$64:$C$69,$B$140)*'Available Energy and Dispatch'!$C182),HLOOKUP(H$82,'Dependable Capacity'!$I$58:$P$64,7,FALSE)*'Available Energy and Dispatch'!$C182))))/H$83,0),2)</f>
        <v>0</v>
      </c>
      <c r="I152" s="526">
        <f>ROUND(IFERROR(('Available Energy and Dispatch'!T182/((IF(I$82="Solar",(SUMIFS('Dependable Capacity'!$F$64:$F$69,'Dependable Capacity'!$C$64:$C$69,$B$140)*'Available Energy and Dispatch'!$C182),HLOOKUP(I$82,'Dependable Capacity'!$I$58:$P$64,7,FALSE)*'Available Energy and Dispatch'!$C182))))/I$83,0),2)</f>
        <v>0</v>
      </c>
      <c r="J152" s="106"/>
      <c r="K152" s="545">
        <f>IF(K$81="Hydro",VLOOKUP($C152,'Inflated Bid Prices After Tax'!$BF$247:$BM$347,2,FALSE),IF(K$81="Solar",VLOOKUP($C152,'Inflated Bid Prices After Tax'!$BF$247:$BM$347,3,FALSE),IF(K$81="Biomass",VLOOKUP($C152,'Inflated Bid Prices After Tax'!$BF$247:$BM$347,4,FALSE),IF(K$81="Biodiesel",VLOOKUP($C152,'Inflated Bid Prices After Tax'!$BF$247:$BM$347,5,FALSE),IF(K$81="LNG",VLOOKUP($C152,'Inflated Bid Prices After Tax'!$BF$247:$BM$347,6,FALSE),IF(K$81="Bunker",VLOOKUP($C152,'Inflated Bid Prices After Tax'!$BF$247:$BM$347,7,FALSE),IF(K$81="LFO Diesel",VLOOKUP($C152,'Inflated Bid Prices After Tax'!$BF$247:$BM$347,8,FALSE),0)))))))</f>
        <v>0</v>
      </c>
      <c r="L152" s="546">
        <f>IF(K$81="Hydro",VLOOKUP($C152,'Inflated Bid Prices After Tax'!$BF$352:$BM$452,2,FALSE),IF(K$81="Solar",VLOOKUP($C152,'Inflated Bid Prices After Tax'!$BF$352:$BM$452,3,FALSE),IF(K$81="Biomass",VLOOKUP($C152,'Inflated Bid Prices After Tax'!$BF$352:$BM$452,4,FALSE),IF(K$81="Biodiesel",VLOOKUP($C152,'Inflated Bid Prices After Tax'!$BF$352:$BM$452,5,FALSE),IF(K$81="LNG",VLOOKUP($C152,'Inflated Bid Prices After Tax'!$BF$352:$BM$452,6,FALSE),IF(K$81="Bunker",VLOOKUP($C152,'Inflated Bid Prices After Tax'!$BF$352:$BM$452,7,FALSE),IF(K$81="LFO Diesel",VLOOKUP($C152,'Inflated Bid Prices After Tax'!$BF$352:$BM$452,8,FALSE),0)))))))</f>
        <v>0</v>
      </c>
      <c r="M152" s="546">
        <f>IF($C152=0,0,IF(K$81="Hydro",HLOOKUP(K$81,'Inflated Bid Prices After Tax'!$B$455:$I$463,9,FALSE),IF(K$81="Solar",HLOOKUP(K$81,'Inflated Bid Prices After Tax'!$B$455:$I$463,9,FALSE),IF(K$81="Biomass",HLOOKUP(K$81,'Inflated Bid Prices After Tax'!$B$455:$I$463,9,FALSE),IF(K$81="Biodiesel",HLOOKUP(K$81,'Inflated Bid Prices After Tax'!$B$455:$I$463,9,FALSE),IF(K$81="LNG",HLOOKUP(K$81,'Inflated Bid Prices After Tax'!$B$455:$I$463,9,FALSE),IF(K$81="Bunker",HLOOKUP(K$81,'Inflated Bid Prices After Tax'!$B$455:$I$463,9,FALSE),IF(K$81="LFO Diesel",HLOOKUP(K$81,'Inflated Bid Prices After Tax'!$B$455:$I$463,9,FALSE),0))))))))</f>
        <v>0</v>
      </c>
      <c r="N152" s="546">
        <f>IF($C152=0,0,IF(K$81="Hydro",HLOOKUP(K$81,'Inflated Bid Prices After Tax'!$B$465:$I$471,7,FALSE),IF(K$81="Solar",HLOOKUP(K$81,'Inflated Bid Prices After Tax'!$B$465:$I$471,7,FALSE),IF(K$81="Biomass",HLOOKUP(K$81,'Inflated Bid Prices After Tax'!$B$465:$I$471,7,FALSE),IF(K$81="Biodiesel",HLOOKUP(K$81,'Inflated Bid Prices After Tax'!$B$465:$I$471,7,FALSE),IF(K$81="LNG",HLOOKUP(K$81,'Inflated Bid Prices After Tax'!$B$465:$I$471,7,FALSE),IF(K$81="Bunker",HLOOKUP(K$81,'Inflated Bid Prices After Tax'!$B$465:$I$471,7,FALSE),IF(K$81="LFO Diesel",HLOOKUP(K$81,'Inflated Bid Prices After Tax'!$B$465:$I$471,7,FALSE),0))))))))</f>
        <v>0</v>
      </c>
      <c r="O152" s="547">
        <f t="shared" si="82"/>
        <v>0</v>
      </c>
      <c r="P152" s="139"/>
      <c r="Q152" s="609">
        <f>IF(Q$81="Hydro",VLOOKUP($D152,'Inflated Bid Prices After Tax'!$BF$247:$BM$347,2,FALSE),IF(Q$81="Solar",VLOOKUP($D152,'Inflated Bid Prices After Tax'!$BF$247:$BM$347,3,FALSE),IF(Q$81="Biomass",VLOOKUP($D152,'Inflated Bid Prices After Tax'!$BF$247:$BM$347,4,FALSE),IF(Q$81="Biodiesel",VLOOKUP($D152,'Inflated Bid Prices After Tax'!$BF$247:$BM$347,5,FALSE),IF(Q$81="LNG",VLOOKUP($D152,'Inflated Bid Prices After Tax'!$BF$247:$BM$347,6,FALSE),IF(Q$81="Bunker",VLOOKUP($D152,'Inflated Bid Prices After Tax'!$BF$247:$BM$347,7,FALSE),IF(Q$81="LFO Diesel",VLOOKUP($D152,'Inflated Bid Prices After Tax'!$BF$247:$BM$347,8,FALSE),0)))))))</f>
        <v>0</v>
      </c>
      <c r="R152" s="610">
        <f>IF(Q$81="Hydro",VLOOKUP($D152,'Inflated Bid Prices After Tax'!$BF$352:$BM$452,2,FALSE),IF(Q$81="Solar",VLOOKUP($D152,'Inflated Bid Prices After Tax'!$BF$352:$BM$452,3,FALSE),IF(Q$81="Biomass",VLOOKUP($D152,'Inflated Bid Prices After Tax'!$BF$352:$BM$452,4,FALSE),IF(Q$81="Biodiesel",VLOOKUP($D152,'Inflated Bid Prices After Tax'!$BF$352:$BM$452,5,FALSE),IF(Q$81="LNG",VLOOKUP($D152,'Inflated Bid Prices After Tax'!$BF$352:$BM$452,6,FALSE),IF(Q$81="Bunker",VLOOKUP($D152,'Inflated Bid Prices After Tax'!$BF$352:$BM$452,7,FALSE),IF(Q$81="LFO Diesel",VLOOKUP($D152,'Inflated Bid Prices After Tax'!$BF$352:$BM$452,8,FALSE),0)))))))</f>
        <v>0</v>
      </c>
      <c r="S152" s="610">
        <f>IF($D152=0,0,IF(Q$81="Hydro",HLOOKUP(Q$81,'Inflated Bid Prices After Tax'!$B$455:$I$463,9,FALSE),IF(Q$81="Solar",HLOOKUP(Q$81,'Inflated Bid Prices After Tax'!$B$455:$I$463,9,FALSE),IF(Q$81="Biomass",HLOOKUP(Q$81,'Inflated Bid Prices After Tax'!$B$455:$I$463,9,FALSE),IF(Q$81="Biodiesel",HLOOKUP(Q$81,'Inflated Bid Prices After Tax'!$B$455:$I$463,9,FALSE),IF(Q$81="LNG",HLOOKUP(Q$81,'Inflated Bid Prices After Tax'!$B$455:$I$463,9,FALSE),IF(Q$81="Bunker",HLOOKUP(Q$81,'Inflated Bid Prices After Tax'!$B$455:$I$463,9,FALSE),IF(Q$81="LFO Diesel",HLOOKUP(Q$81,'Inflated Bid Prices After Tax'!$B$455:$I$463,9,FALSE),0))))))))</f>
        <v>0</v>
      </c>
      <c r="T152" s="610">
        <f>IF($D152=0,0,IF(Q$81="Hydro",HLOOKUP(Q$81,'Inflated Bid Prices After Tax'!$B$465:$I$471,7,FALSE),IF(Q$81="Solar",HLOOKUP(Q$81,'Inflated Bid Prices After Tax'!$B$465:$I$471,7,FALSE),IF(Q$81="Biomass",HLOOKUP(Q$81,'Inflated Bid Prices After Tax'!$B$465:$I$471,7,FALSE),IF(Q$81="Biodiesel",HLOOKUP(Q$81,'Inflated Bid Prices After Tax'!$B$465:$I$471,7,FALSE),IF(Q$81="LNG",HLOOKUP(Q$81,'Inflated Bid Prices After Tax'!$B$465:$I$471,7,FALSE),IF(Q$81="Bunker",HLOOKUP(Q$81,'Inflated Bid Prices After Tax'!$B$465:$I$471,7,FALSE),IF(Q$81="LFO Diesel",HLOOKUP(Q$81,'Inflated Bid Prices After Tax'!$B$465:$I$471,7,FALSE),0))))))))</f>
        <v>0</v>
      </c>
      <c r="U152" s="611">
        <f t="shared" si="83"/>
        <v>0</v>
      </c>
      <c r="V152" s="139"/>
      <c r="W152" s="569">
        <f>IF(W$81="Hydro",VLOOKUP($E152,'Inflated Bid Prices After Tax'!$BF$247:$BM$347,2,FALSE),IF(W$81="Solar",VLOOKUP($E152,'Inflated Bid Prices After Tax'!$BF$247:$BM$347,3,FALSE),IF(W$81="Biomass",VLOOKUP($E152,'Inflated Bid Prices After Tax'!$BF$247:$BM$347,4,FALSE),IF(W$81="Biodiesel",VLOOKUP($E152,'Inflated Bid Prices After Tax'!$BF$247:$BM$347,5,FALSE),IF(W$81="LNG",VLOOKUP($E152,'Inflated Bid Prices After Tax'!$BF$247:$BM$347,6,FALSE),IF(W$81="Bunker",VLOOKUP($E152,'Inflated Bid Prices After Tax'!$BF$247:$BM$347,7,FALSE),IF(W$81="LFO Diesel",VLOOKUP($E152,'Inflated Bid Prices After Tax'!$BF$247:$BM$347,8,FALSE),0)))))))</f>
        <v>0</v>
      </c>
      <c r="X152" s="570">
        <f>IF(W$81="Hydro",VLOOKUP($E152,'Inflated Bid Prices After Tax'!$BF$352:$BM$452,2,FALSE),IF(W$81="Solar",VLOOKUP($E152,'Inflated Bid Prices After Tax'!$BF$352:$BM$452,3,FALSE),IF(W$81="Biomass",VLOOKUP($E152,'Inflated Bid Prices After Tax'!$BF$352:$BM$452,4,FALSE),IF(W$81="Biodiesel",VLOOKUP($E152,'Inflated Bid Prices After Tax'!$BF$352:$BM$452,5,FALSE),IF(W$81="LNG",VLOOKUP($E152,'Inflated Bid Prices After Tax'!$BF$352:$BM$452,6,FALSE),IF(W$81="Bunker",VLOOKUP($E152,'Inflated Bid Prices After Tax'!$BF$352:$BM$452,7,FALSE),IF(W$81="LFO Diesel",VLOOKUP($E152,'Inflated Bid Prices After Tax'!$BF$352:$BM$452,8,FALSE),0)))))))</f>
        <v>0</v>
      </c>
      <c r="Y152" s="570">
        <f>IF($E152=0,0,IF(W$81="Hydro",HLOOKUP(W$81,'Inflated Bid Prices After Tax'!$B$455:$I$463,9,FALSE),IF(W$81="Solar",HLOOKUP(W$81,'Inflated Bid Prices After Tax'!$B$455:$I$463,9,FALSE),IF(W$81="Biomass",HLOOKUP(W$81,'Inflated Bid Prices After Tax'!$B$455:$I$463,9,FALSE),IF(W$81="Biodiesel",HLOOKUP(W$81,'Inflated Bid Prices After Tax'!$B$455:$I$463,9,FALSE),IF(W$81="LNG",HLOOKUP(W$81,'Inflated Bid Prices After Tax'!$B$455:$I$463,9,FALSE),IF(W$81="Bunker",HLOOKUP(W$81,'Inflated Bid Prices After Tax'!$B$455:$I$463,9,FALSE),IF(W$81="LFO Diesel",HLOOKUP(W$81,'Inflated Bid Prices After Tax'!$B$455:$I$463,9,FALSE),0))))))))</f>
        <v>0</v>
      </c>
      <c r="Z152" s="570">
        <f>IF($E152=0,0,IF(W$81="Hydro",HLOOKUP(W$81,'Inflated Bid Prices After Tax'!$B$465:$I$471,7,FALSE),IF(W$81="Solar",HLOOKUP(W$81,'Inflated Bid Prices After Tax'!$B$465:$I$471,7,FALSE),IF(W$81="Biomass",HLOOKUP(W$81,'Inflated Bid Prices After Tax'!$B$465:$I$471,7,FALSE),IF(W$81="Biodiesel",HLOOKUP(W$81,'Inflated Bid Prices After Tax'!$B$465:$I$471,7,FALSE),IF(W$81="LNG",HLOOKUP(W$81,'Inflated Bid Prices After Tax'!$B$465:$I$471,7,FALSE),IF(W$81="Bunker",HLOOKUP(W$81,'Inflated Bid Prices After Tax'!$B$465:$I$471,7,FALSE),IF(W$81="LFO Diesel",HLOOKUP(W$81,'Inflated Bid Prices After Tax'!$B$465:$I$471,7,FALSE),0))))))))</f>
        <v>0</v>
      </c>
      <c r="AA152" s="571">
        <f t="shared" si="84"/>
        <v>0</v>
      </c>
      <c r="AB152" s="139"/>
      <c r="AC152" s="645">
        <f>IF(AC$81="Hydro",VLOOKUP($F152,'Inflated Bid Prices After Tax'!$BF$247:$BM$347,2,FALSE),IF(AC$81="Solar",VLOOKUP($F152,'Inflated Bid Prices After Tax'!$BF$247:$BM$347,3,FALSE),IF(AC$81="Biomass",VLOOKUP($F152,'Inflated Bid Prices After Tax'!$BF$247:$BM$347,4,FALSE),IF(AC$81="Biodiesel",VLOOKUP($F152,'Inflated Bid Prices After Tax'!$BF$247:$BM$347,5,FALSE),IF(AC$81="LNG",VLOOKUP($F152,'Inflated Bid Prices After Tax'!$BF$247:$BM$347,6,FALSE),IF(AC$81="Bunker",VLOOKUP($F152,'Inflated Bid Prices After Tax'!$BF$247:$BM$347,7,FALSE),IF(AC$81="LFO Diesel",VLOOKUP($F152,'Inflated Bid Prices After Tax'!$BF$247:$BM$347,8,FALSE),0)))))))</f>
        <v>0</v>
      </c>
      <c r="AD152" s="646">
        <f>IF(AC$81="Hydro",VLOOKUP($F152,'Inflated Bid Prices After Tax'!$BF$352:$BM$452,2,FALSE),IF(AC$81="Solar",VLOOKUP($F152,'Inflated Bid Prices After Tax'!$BF$352:$BM$452,3,FALSE),IF(AC$81="Biomass",VLOOKUP($F152,'Inflated Bid Prices After Tax'!$BF$352:$BM$452,4,FALSE),IF(AC$81="Biodiesel",VLOOKUP($F152,'Inflated Bid Prices After Tax'!$BF$352:$BM$452,5,FALSE),IF(AC$81="LNG",VLOOKUP($F152,'Inflated Bid Prices After Tax'!$BF$352:$BM$452,6,FALSE),IF(AC$81="Bunker",VLOOKUP($F152,'Inflated Bid Prices After Tax'!$BF$352:$BM$452,7,FALSE),IF(AC$81="LFO Diesel",VLOOKUP($F152,'Inflated Bid Prices After Tax'!$BF$352:$BM$452,8,FALSE),0)))))))</f>
        <v>0</v>
      </c>
      <c r="AE152" s="646">
        <f>IF($F152=0,0,IF(AC$81="Hydro",HLOOKUP(AC$81,'Inflated Bid Prices After Tax'!$B$455:$I$463,9,FALSE),IF(AC$81="Solar",HLOOKUP(AC$81,'Inflated Bid Prices After Tax'!$B$455:$I$463,9,FALSE),IF(AC$81="Biomass",HLOOKUP(AC$81,'Inflated Bid Prices After Tax'!$B$455:$I$463,9,FALSE),IF(AC$81="Biodiesel",HLOOKUP(AC$81,'Inflated Bid Prices After Tax'!$B$455:$I$463,9,FALSE),IF(AC$81="LNG",HLOOKUP(AC$81,'Inflated Bid Prices After Tax'!$B$455:$I$463,9,FALSE),IF(AC$81="Bunker",HLOOKUP(AC$81,'Inflated Bid Prices After Tax'!$B$455:$I$463,9,FALSE),IF(AC$81="LFO Diesel",HLOOKUP(AC$81,'Inflated Bid Prices After Tax'!$B$455:$I$463,9,FALSE),0))))))))</f>
        <v>0</v>
      </c>
      <c r="AF152" s="646">
        <f>IF($F152=0,0,IF(AC$81="Hydro",HLOOKUP(AC$81,'Inflated Bid Prices After Tax'!$B$465:$I$471,7,FALSE),IF(AC$81="Solar",HLOOKUP(AC$81,'Inflated Bid Prices After Tax'!$B$465:$I$471,7,FALSE),IF(AC$81="Biomass",HLOOKUP(AC$81,'Inflated Bid Prices After Tax'!$B$465:$I$471,7,FALSE),IF(AC$81="Biodiesel",HLOOKUP(AC$81,'Inflated Bid Prices After Tax'!$B$465:$I$471,7,FALSE),IF(AC$81="LNG",HLOOKUP(AC$81,'Inflated Bid Prices After Tax'!$B$465:$I$471,7,FALSE),IF(AC$81="Bunker",HLOOKUP(AC$81,'Inflated Bid Prices After Tax'!$B$465:$I$471,7,FALSE),IF(AC$81="LFO Diesel",HLOOKUP(AC$81,'Inflated Bid Prices After Tax'!$B$465:$I$471,7,FALSE),0))))))))</f>
        <v>0</v>
      </c>
      <c r="AG152" s="647">
        <f t="shared" si="85"/>
        <v>0</v>
      </c>
      <c r="AH152" s="139"/>
      <c r="AI152" s="593">
        <f>IF(AI$81="Hydro",VLOOKUP($G152,'Inflated Bid Prices After Tax'!$BF$247:$BM$347,2,FALSE),IF(AI$81="Solar",VLOOKUP($G152,'Inflated Bid Prices After Tax'!$BF$247:$BM$347,3,FALSE),IF(AI$81="Biomass",VLOOKUP($G152,'Inflated Bid Prices After Tax'!$BF$247:$BM$347,4,FALSE),IF(AI$81="Biodiesel",VLOOKUP($G152,'Inflated Bid Prices After Tax'!$BF$247:$BM$347,5,FALSE),IF(AI$81="LNG",VLOOKUP($G152,'Inflated Bid Prices After Tax'!$BF$247:$BM$347,6,FALSE),IF(AI$81="Bunker",VLOOKUP($G152,'Inflated Bid Prices After Tax'!$BF$247:$BM$347,7,FALSE),IF(AI$81="LFO Diesel",VLOOKUP($G152,'Inflated Bid Prices After Tax'!$BF$247:$BM$347,8,FALSE),0)))))))</f>
        <v>0</v>
      </c>
      <c r="AJ152" s="594">
        <f>IF(AI$81="Hydro",VLOOKUP($G152,'Inflated Bid Prices After Tax'!$BF$352:$BM$452,2,FALSE),IF(AI$81="Solar",VLOOKUP($G152,'Inflated Bid Prices After Tax'!$BF$352:$BM$452,3,FALSE),IF(AI$81="Biomass",VLOOKUP($G152,'Inflated Bid Prices After Tax'!$BF$352:$BM$452,4,FALSE),IF(AI$81="Biodiesel",VLOOKUP($G152,'Inflated Bid Prices After Tax'!$BF$352:$BM$452,5,FALSE),IF(AI$81="LNG",VLOOKUP($G152,'Inflated Bid Prices After Tax'!$BF$352:$BM$452,6,FALSE),IF(AI$81="Bunker",VLOOKUP($G152,'Inflated Bid Prices After Tax'!$BF$352:$BM$452,7,FALSE),IF(AI$81="LFO Diesel",VLOOKUP($G152,'Inflated Bid Prices After Tax'!$BF$352:$BM$452,8,FALSE),0)))))))</f>
        <v>0</v>
      </c>
      <c r="AK152" s="594">
        <f>IF($G152=0,0,IF(AI$81="Hydro",HLOOKUP(AI$81,'Inflated Bid Prices After Tax'!$B$455:$I$463,9,FALSE),IF(AI$81="Solar",HLOOKUP(AI$81,'Inflated Bid Prices After Tax'!$B$455:$I$463,9,FALSE),IF(AI$81="Biomass",HLOOKUP(AI$81,'Inflated Bid Prices After Tax'!$B$455:$I$463,9,FALSE),IF(AI$81="Biodiesel",HLOOKUP(AI$81,'Inflated Bid Prices After Tax'!$B$455:$I$463,9,FALSE),IF(AI$81="LNG",HLOOKUP(AI$81,'Inflated Bid Prices After Tax'!$B$455:$I$463,9,FALSE),IF(AI$81="Bunker",HLOOKUP(AI$81,'Inflated Bid Prices After Tax'!$B$455:$I$463,9,FALSE),IF(AI$81="LFO Diesel",HLOOKUP(AI$81,'Inflated Bid Prices After Tax'!$B$455:$I$463,9,FALSE),0))))))))</f>
        <v>0</v>
      </c>
      <c r="AL152" s="594">
        <f>IF($G152=0,0,IF(AI$81="Hydro",HLOOKUP(AI$81,'Inflated Bid Prices After Tax'!$B$465:$I$471,7,FALSE),IF(AI$81="Solar",HLOOKUP(AI$81,'Inflated Bid Prices After Tax'!$B$465:$I$471,7,FALSE),IF(AI$81="Biomass",HLOOKUP(AI$81,'Inflated Bid Prices After Tax'!$B$465:$I$471,7,FALSE),IF(AI$81="Biodiesel",HLOOKUP(AI$81,'Inflated Bid Prices After Tax'!$B$465:$I$471,7,FALSE),IF(AI$81="LNG",HLOOKUP(AI$81,'Inflated Bid Prices After Tax'!$B$465:$I$471,7,FALSE),IF(AI$81="Bunker",HLOOKUP(AI$81,'Inflated Bid Prices After Tax'!$B$465:$I$471,7,FALSE),IF(AI$81="LFO Diesel",HLOOKUP(AI$81,'Inflated Bid Prices After Tax'!$B$465:$I$471,7,FALSE),0))))))))</f>
        <v>0</v>
      </c>
      <c r="AM152" s="595">
        <f t="shared" si="86"/>
        <v>0</v>
      </c>
      <c r="AN152" s="139"/>
      <c r="AO152" s="599">
        <f>IF(AO$81="Hydro",VLOOKUP($H152,'Inflated Bid Prices After Tax'!$BF$247:$BM$347,2,FALSE),IF(AO$81="Solar",VLOOKUP($H152,'Inflated Bid Prices After Tax'!$BF$247:$BM$347,3,FALSE),IF(AO$81="Biomass",VLOOKUP($H152,'Inflated Bid Prices After Tax'!$BF$247:$BM$347,4,FALSE),IF(AO$81="Biodiesel",VLOOKUP($H152,'Inflated Bid Prices After Tax'!$BF$247:$BM$347,5,FALSE),IF(AO$81="LNG",VLOOKUP($H152,'Inflated Bid Prices After Tax'!$BF$247:$BM$347,6,FALSE),IF(AO$81="Bunker",VLOOKUP($H152,'Inflated Bid Prices After Tax'!$BF$247:$BM$347,7,FALSE),IF(AO$81="LFO Diesel",VLOOKUP($H152,'Inflated Bid Prices After Tax'!$BF$247:$BM$347,8,FALSE),0)))))))</f>
        <v>0</v>
      </c>
      <c r="AP152" s="310">
        <f>IF(AO$81="Hydro",VLOOKUP($H152,'Inflated Bid Prices After Tax'!$BF$352:$BM$452,2,FALSE),IF(AO$81="Solar",VLOOKUP($H152,'Inflated Bid Prices After Tax'!$BF$352:$BM$452,3,FALSE),IF(AO$81="Biomass",VLOOKUP($H152,'Inflated Bid Prices After Tax'!$BF$352:$BM$452,4,FALSE),IF(AO$81="Biodiesel",VLOOKUP($H152,'Inflated Bid Prices After Tax'!$BF$352:$BM$452,5,FALSE),IF(AO$81="LNG",VLOOKUP($H152,'Inflated Bid Prices After Tax'!$BF$352:$BM$452,6,FALSE),IF(AO$81="Bunker",VLOOKUP($H152,'Inflated Bid Prices After Tax'!$BF$352:$BM$452,7,FALSE),IF(AO$81="LFO Diesel",VLOOKUP($H152,'Inflated Bid Prices After Tax'!$BF$352:$BM$452,8,FALSE),0)))))))</f>
        <v>0</v>
      </c>
      <c r="AQ152" s="310">
        <f>IF($H152=0,0,IF(AO$81="Hydro",HLOOKUP(AO$81,'Inflated Bid Prices After Tax'!$B$455:$I$463,9,FALSE),IF(AO$81="Solar",HLOOKUP(AO$81,'Inflated Bid Prices After Tax'!$B$455:$I$463,9,FALSE),IF(AO$81="Biomass",HLOOKUP(AO$81,'Inflated Bid Prices After Tax'!$B$455:$I$463,9,FALSE),IF(AO$81="Biodiesel",HLOOKUP(AO$81,'Inflated Bid Prices After Tax'!$B$455:$I$463,9,FALSE),IF(AO$81="LNG",HLOOKUP(AO$81,'Inflated Bid Prices After Tax'!$B$455:$I$463,9,FALSE),IF(AO$81="Bunker",HLOOKUP(AO$81,'Inflated Bid Prices After Tax'!$B$455:$I$463,9,FALSE),IF(AO$81="LFO Diesel",HLOOKUP(AO$81,'Inflated Bid Prices After Tax'!$B$455:$I$463,9,FALSE),0))))))))</f>
        <v>0</v>
      </c>
      <c r="AR152" s="310">
        <f>IF($H152=0,0,IF(AO$81="Hydro",HLOOKUP(AO$81,'Inflated Bid Prices After Tax'!$B$465:$I$471,7,FALSE),IF(AO$81="Solar",HLOOKUP(AO$81,'Inflated Bid Prices After Tax'!$B$465:$I$471,7,FALSE),IF(AO$81="Biomass",HLOOKUP(AO$81,'Inflated Bid Prices After Tax'!$B$465:$I$471,7,FALSE),IF(AO$81="Biodiesel",HLOOKUP(AO$81,'Inflated Bid Prices After Tax'!$B$465:$I$471,7,FALSE),IF(AO$81="LNG",HLOOKUP(AO$81,'Inflated Bid Prices After Tax'!$B$465:$I$471,7,FALSE),IF(AO$81="Bunker",HLOOKUP(AO$81,'Inflated Bid Prices After Tax'!$B$465:$I$471,7,FALSE),IF(AO$81="LFO Diesel",HLOOKUP(AO$81,'Inflated Bid Prices After Tax'!$B$465:$I$471,7,FALSE),0))))))))</f>
        <v>0</v>
      </c>
      <c r="AS152" s="300">
        <f t="shared" si="87"/>
        <v>0</v>
      </c>
      <c r="AT152" s="139"/>
      <c r="AU152" s="609">
        <f>IF(AU$81="Hydro",VLOOKUP($I152,'Inflated Bid Prices After Tax'!$BF$247:$BM$347,2,FALSE),IF(AU$81="Solar",VLOOKUP($I152,'Inflated Bid Prices After Tax'!$BF$247:$BM$347,3,FALSE),IF(AU$81="Biomass",VLOOKUP($I152,'Inflated Bid Prices After Tax'!$BF$247:$BM$347,4,FALSE),IF(AU$81="Biodiesel",VLOOKUP($I152,'Inflated Bid Prices After Tax'!$BF$247:$BM$347,5,FALSE),IF(AU$81="LNG",VLOOKUP($I152,'Inflated Bid Prices After Tax'!$BF$247:$BM$347,6,FALSE),IF(AU$81="Bunker",VLOOKUP($I152,'Inflated Bid Prices After Tax'!$BF$247:$BM$347,7,FALSE),IF(AU$81="LFO Diesel",VLOOKUP($I152,'Inflated Bid Prices After Tax'!$BF$247:$BM$347,8,FALSE),0)))))))</f>
        <v>0</v>
      </c>
      <c r="AV152" s="610">
        <f>IF(AU$81="Hydro",VLOOKUP($I152,'Inflated Bid Prices After Tax'!$BF$352:$BM$452,2,FALSE),IF(AU$81="Solar",VLOOKUP($I152,'Inflated Bid Prices After Tax'!$BF$352:$BM$452,3,FALSE),IF(AU$81="Biomass",VLOOKUP($I152,'Inflated Bid Prices After Tax'!$BF$352:$BM$452,4,FALSE),IF(AU$81="Biodiesel",VLOOKUP($I152,'Inflated Bid Prices After Tax'!$BF$352:$BM$452,5,FALSE),IF(AU$81="LNG",VLOOKUP($I152,'Inflated Bid Prices After Tax'!$BF$352:$BM$452,6,FALSE),IF(AU$81="Bunker",VLOOKUP($I152,'Inflated Bid Prices After Tax'!$BF$352:$BM$452,7,FALSE),IF(AU$81="LFO Diesel",VLOOKUP($I152,'Inflated Bid Prices After Tax'!$BF$352:$BM$452,8,FALSE),0)))))))</f>
        <v>0</v>
      </c>
      <c r="AW152" s="610">
        <f>IF($I152=0,0,IF(AU$81="Hydro",HLOOKUP(AU$81,'Inflated Bid Prices After Tax'!$B$455:$I$463,9,FALSE),IF(AU$81="Solar",HLOOKUP(AU$81,'Inflated Bid Prices After Tax'!$B$455:$I$463,9,FALSE),IF(AU$81="Biomass",HLOOKUP(AU$81,'Inflated Bid Prices After Tax'!$B$455:$I$463,9,FALSE),IF(AU$81="Biodiesel",HLOOKUP(AU$81,'Inflated Bid Prices After Tax'!$B$455:$I$463,9,FALSE),IF(AU$81="LNG",HLOOKUP(AU$81,'Inflated Bid Prices After Tax'!$B$455:$I$463,9,FALSE),IF(AU$81="Bunker",HLOOKUP(AU$81,'Inflated Bid Prices After Tax'!$B$455:$I$463,9,FALSE),IF(AU$81="LFO Diesel",HLOOKUP(AU$81,'Inflated Bid Prices After Tax'!$B$455:$I$463,9,FALSE),0))))))))</f>
        <v>0</v>
      </c>
      <c r="AX152" s="610">
        <f>IF($I152=0,0,IF(AU$81="Hydro",HLOOKUP(AU$81,'Inflated Bid Prices After Tax'!$B$465:$I$471,7,FALSE),IF(AU$81="Solar",HLOOKUP(AU$81,'Inflated Bid Prices After Tax'!$B$465:$I$471,7,FALSE),IF(AU$81="Biomass",HLOOKUP(AU$81,'Inflated Bid Prices After Tax'!$B$465:$I$471,7,FALSE),IF(AU$81="Biodiesel",HLOOKUP(AU$81,'Inflated Bid Prices After Tax'!$B$465:$I$471,7,FALSE),IF(AU$81="LNG",HLOOKUP(AU$81,'Inflated Bid Prices After Tax'!$B$465:$I$471,7,FALSE),IF(AU$81="Bunker",HLOOKUP(AU$81,'Inflated Bid Prices After Tax'!$B$465:$I$471,7,FALSE),IF(AU$81="LFO Diesel",HLOOKUP(AU$81,'Inflated Bid Prices After Tax'!$B$465:$I$471,7,FALSE),0))))))))</f>
        <v>0</v>
      </c>
      <c r="AY152" s="611">
        <f t="shared" si="88"/>
        <v>0</v>
      </c>
      <c r="AZ152" s="139"/>
      <c r="BA152" s="106"/>
      <c r="BB152" s="648" t="s">
        <v>49</v>
      </c>
      <c r="BC152" s="660">
        <f>IF(C152=0,O152,O152*'Available Energy and Dispatch'!N182*1000)</f>
        <v>0</v>
      </c>
      <c r="BD152" s="660">
        <f>IF(D152=0,U152,U152*'Available Energy and Dispatch'!O182*1000)</f>
        <v>0</v>
      </c>
      <c r="BE152" s="660">
        <f>IF(E152=0,AA152,AA152*'Available Energy and Dispatch'!P182*1000)</f>
        <v>0</v>
      </c>
      <c r="BF152" s="660">
        <f>IF(F152=0,AG152,AG152*'Available Energy and Dispatch'!Q182*1000)</f>
        <v>0</v>
      </c>
      <c r="BG152" s="660">
        <f>IF(G152=0,AM152,AM152*'Available Energy and Dispatch'!R182*1000)</f>
        <v>0</v>
      </c>
      <c r="BH152" s="660">
        <f>IF(H152=0,AS152,AS152*'Available Energy and Dispatch'!S182*1000)</f>
        <v>0</v>
      </c>
      <c r="BI152" s="660">
        <f>IF(I152=0,AY152,AY152*'Available Energy and Dispatch'!T182*1000)</f>
        <v>0</v>
      </c>
      <c r="BJ152" s="666">
        <f t="shared" si="89"/>
        <v>0</v>
      </c>
      <c r="BK152" s="655"/>
    </row>
    <row r="153" spans="2:63" ht="15" customHeight="1" thickBot="1" x14ac:dyDescent="0.3"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54"/>
      <c r="Q153" s="106"/>
      <c r="R153" s="106"/>
      <c r="S153" s="106"/>
      <c r="T153" s="106"/>
      <c r="U153" s="106"/>
      <c r="V153" s="54"/>
      <c r="W153" s="106"/>
      <c r="X153" s="106"/>
      <c r="Y153" s="106"/>
      <c r="Z153" s="106"/>
      <c r="AA153" s="106"/>
      <c r="AB153" s="54"/>
      <c r="AC153" s="106"/>
      <c r="AD153" s="106"/>
      <c r="AE153" s="106"/>
      <c r="AF153" s="106"/>
      <c r="AG153" s="106"/>
      <c r="AH153" s="54"/>
      <c r="AI153" s="106"/>
      <c r="AJ153" s="106"/>
      <c r="AK153" s="106"/>
      <c r="AL153" s="106"/>
      <c r="AM153" s="106"/>
      <c r="AN153" s="54"/>
      <c r="AO153" s="106"/>
      <c r="AP153" s="106"/>
      <c r="AQ153" s="106"/>
      <c r="AR153" s="106"/>
      <c r="AS153" s="106"/>
      <c r="AT153" s="54"/>
      <c r="AU153" s="106"/>
      <c r="AV153" s="106"/>
      <c r="AW153" s="106"/>
      <c r="AX153" s="106"/>
      <c r="AY153" s="106"/>
      <c r="AZ153" s="54"/>
      <c r="BA153" s="106"/>
      <c r="BB153" s="804"/>
      <c r="BC153" s="651">
        <f>SUM(BC141:BC152)</f>
        <v>0</v>
      </c>
      <c r="BD153" s="651">
        <f t="shared" ref="BD153:BJ153" si="90">SUM(BD141:BD152)</f>
        <v>0</v>
      </c>
      <c r="BE153" s="651">
        <f t="shared" si="90"/>
        <v>0</v>
      </c>
      <c r="BF153" s="651">
        <f t="shared" si="90"/>
        <v>0</v>
      </c>
      <c r="BG153" s="651">
        <f t="shared" si="90"/>
        <v>0</v>
      </c>
      <c r="BH153" s="651">
        <f t="shared" si="90"/>
        <v>0</v>
      </c>
      <c r="BI153" s="651">
        <f t="shared" si="90"/>
        <v>0</v>
      </c>
      <c r="BJ153" s="651">
        <f t="shared" si="90"/>
        <v>0</v>
      </c>
      <c r="BK153" s="668">
        <f>BJ153/(BH80*1000)</f>
        <v>0</v>
      </c>
    </row>
    <row r="154" spans="2:63" ht="15" customHeight="1" x14ac:dyDescent="0.25"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54"/>
      <c r="Q154" s="106"/>
      <c r="R154" s="106"/>
      <c r="S154" s="106"/>
      <c r="T154" s="106"/>
      <c r="U154" s="106"/>
      <c r="V154" s="54"/>
      <c r="W154" s="106"/>
      <c r="X154" s="106"/>
      <c r="Y154" s="106"/>
      <c r="Z154" s="106"/>
      <c r="AA154" s="106"/>
      <c r="AB154" s="54"/>
      <c r="AC154" s="106"/>
      <c r="AD154" s="106"/>
      <c r="AE154" s="106"/>
      <c r="AF154" s="106"/>
      <c r="AG154" s="106"/>
      <c r="AH154" s="54"/>
      <c r="AI154" s="106"/>
      <c r="AJ154" s="106"/>
      <c r="AK154" s="106"/>
      <c r="AL154" s="106"/>
      <c r="AM154" s="106"/>
      <c r="AN154" s="54"/>
      <c r="AO154" s="106"/>
      <c r="AP154" s="106"/>
      <c r="AQ154" s="106"/>
      <c r="AR154" s="106"/>
      <c r="AS154" s="106"/>
      <c r="AT154" s="54"/>
      <c r="AU154" s="106"/>
      <c r="AV154" s="106"/>
      <c r="AW154" s="106"/>
      <c r="AX154" s="106"/>
      <c r="AY154" s="106"/>
      <c r="AZ154" s="54"/>
      <c r="BA154" s="106"/>
      <c r="BB154" s="106"/>
      <c r="BC154" s="106"/>
      <c r="BD154" s="106"/>
      <c r="BE154" s="106"/>
      <c r="BF154" s="106"/>
      <c r="BG154" s="106"/>
      <c r="BH154" s="106"/>
      <c r="BI154" s="106"/>
      <c r="BJ154" s="109"/>
      <c r="BK154" s="109"/>
    </row>
    <row r="155" spans="2:63" ht="13.8" thickBot="1" x14ac:dyDescent="0.3">
      <c r="B155" s="109" t="s">
        <v>244</v>
      </c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54"/>
      <c r="Q155" s="106"/>
      <c r="R155" s="106"/>
      <c r="S155" s="106"/>
      <c r="T155" s="106"/>
      <c r="U155" s="106"/>
      <c r="V155" s="54"/>
      <c r="W155" s="106"/>
      <c r="X155" s="106"/>
      <c r="Y155" s="106"/>
      <c r="Z155" s="106"/>
      <c r="AA155" s="106"/>
      <c r="AB155" s="54"/>
      <c r="AC155" s="106"/>
      <c r="AD155" s="106"/>
      <c r="AE155" s="106"/>
      <c r="AF155" s="106"/>
      <c r="AG155" s="106"/>
      <c r="AH155" s="54"/>
      <c r="AI155" s="106"/>
      <c r="AJ155" s="106"/>
      <c r="AK155" s="106"/>
      <c r="AL155" s="106"/>
      <c r="AM155" s="106"/>
      <c r="AN155" s="54"/>
      <c r="AO155" s="106"/>
      <c r="AP155" s="106"/>
      <c r="AQ155" s="106"/>
      <c r="AR155" s="106"/>
      <c r="AS155" s="106"/>
      <c r="AT155" s="54"/>
      <c r="AU155" s="106"/>
      <c r="AV155" s="106"/>
      <c r="AW155" s="106"/>
      <c r="AX155" s="788"/>
      <c r="AY155" s="182"/>
      <c r="AZ155" s="54"/>
      <c r="BA155" s="106"/>
      <c r="BB155" s="106"/>
      <c r="BC155" s="786" t="s">
        <v>2</v>
      </c>
      <c r="BD155" s="107">
        <v>2022</v>
      </c>
      <c r="BE155" s="107">
        <v>2023</v>
      </c>
      <c r="BF155" s="107">
        <v>2024</v>
      </c>
      <c r="BG155" s="107">
        <v>2025</v>
      </c>
      <c r="BH155" s="107">
        <v>2026</v>
      </c>
      <c r="BI155" s="106"/>
      <c r="BJ155" s="109"/>
      <c r="BK155" s="109"/>
    </row>
    <row r="156" spans="2:63" ht="14.4" customHeight="1" thickBot="1" x14ac:dyDescent="0.3">
      <c r="B156" s="785"/>
      <c r="C156" s="1305" t="s">
        <v>187</v>
      </c>
      <c r="D156" s="1305"/>
      <c r="E156" s="1305"/>
      <c r="F156" s="1305"/>
      <c r="G156" s="1305"/>
      <c r="H156" s="1305"/>
      <c r="I156" s="1306"/>
      <c r="J156" s="106"/>
      <c r="K156" s="789"/>
      <c r="L156" s="790"/>
      <c r="M156" s="790"/>
      <c r="N156" s="790"/>
      <c r="O156" s="791"/>
      <c r="P156" s="151"/>
      <c r="Q156" s="792"/>
      <c r="R156" s="793"/>
      <c r="S156" s="793"/>
      <c r="T156" s="793"/>
      <c r="U156" s="794"/>
      <c r="V156" s="147"/>
      <c r="W156" s="792"/>
      <c r="X156" s="793"/>
      <c r="Y156" s="793"/>
      <c r="Z156" s="793"/>
      <c r="AA156" s="794"/>
      <c r="AB156" s="147"/>
      <c r="AC156" s="792"/>
      <c r="AD156" s="793"/>
      <c r="AE156" s="793"/>
      <c r="AF156" s="793"/>
      <c r="AG156" s="794"/>
      <c r="AH156" s="147"/>
      <c r="AI156" s="792"/>
      <c r="AJ156" s="793"/>
      <c r="AK156" s="793"/>
      <c r="AL156" s="793"/>
      <c r="AM156" s="794"/>
      <c r="AN156" s="147"/>
      <c r="AO156" s="789"/>
      <c r="AP156" s="790"/>
      <c r="AQ156" s="790"/>
      <c r="AR156" s="790"/>
      <c r="AS156" s="791"/>
      <c r="AT156" s="151"/>
      <c r="AU156" s="792"/>
      <c r="AV156" s="793"/>
      <c r="AW156" s="793"/>
      <c r="AX156" s="793"/>
      <c r="AY156" s="794"/>
      <c r="AZ156" s="147"/>
      <c r="BA156" s="106"/>
      <c r="BB156" s="106"/>
      <c r="BC156" s="786" t="s">
        <v>318</v>
      </c>
      <c r="BD156" s="787">
        <f>Parameters!$G$67</f>
        <v>38651</v>
      </c>
      <c r="BE156" s="787">
        <f>Parameters!$I$67</f>
        <v>41175</v>
      </c>
      <c r="BF156" s="787">
        <f>Parameters!$K$67</f>
        <v>43743</v>
      </c>
      <c r="BG156" s="787">
        <f>Parameters!$M$67</f>
        <v>46360</v>
      </c>
      <c r="BH156" s="787">
        <f>Parameters!$O$67</f>
        <v>49029</v>
      </c>
      <c r="BI156" s="106"/>
      <c r="BJ156" s="109"/>
      <c r="BK156" s="109"/>
    </row>
    <row r="157" spans="2:63" s="154" customFormat="1" ht="28.8" customHeight="1" x14ac:dyDescent="0.3">
      <c r="B157" s="515"/>
      <c r="C157" s="1304" t="s">
        <v>180</v>
      </c>
      <c r="D157" s="1304"/>
      <c r="E157" s="1304"/>
      <c r="F157" s="1304" t="s">
        <v>179</v>
      </c>
      <c r="G157" s="1304"/>
      <c r="H157" s="1304"/>
      <c r="I157" s="1308"/>
      <c r="J157" s="795"/>
      <c r="K157" s="1307" t="str">
        <f>C158</f>
        <v/>
      </c>
      <c r="L157" s="1304"/>
      <c r="M157" s="1304"/>
      <c r="N157" s="1304"/>
      <c r="O157" s="1308"/>
      <c r="P157" s="796"/>
      <c r="Q157" s="1285" t="str">
        <f>D158</f>
        <v/>
      </c>
      <c r="R157" s="1309"/>
      <c r="S157" s="1309"/>
      <c r="T157" s="1309"/>
      <c r="U157" s="1296"/>
      <c r="V157" s="176"/>
      <c r="W157" s="1285" t="str">
        <f>E158</f>
        <v/>
      </c>
      <c r="X157" s="1309"/>
      <c r="Y157" s="1309"/>
      <c r="Z157" s="1309"/>
      <c r="AA157" s="1296"/>
      <c r="AB157" s="176"/>
      <c r="AC157" s="1285" t="str">
        <f>F158</f>
        <v/>
      </c>
      <c r="AD157" s="1309"/>
      <c r="AE157" s="1309"/>
      <c r="AF157" s="1309"/>
      <c r="AG157" s="1296"/>
      <c r="AH157" s="176"/>
      <c r="AI157" s="1285" t="str">
        <f>G158</f>
        <v/>
      </c>
      <c r="AJ157" s="1309"/>
      <c r="AK157" s="1309"/>
      <c r="AL157" s="1309"/>
      <c r="AM157" s="1296"/>
      <c r="AN157" s="176"/>
      <c r="AO157" s="1307" t="str">
        <f>H158</f>
        <v/>
      </c>
      <c r="AP157" s="1304"/>
      <c r="AQ157" s="1304"/>
      <c r="AR157" s="1304"/>
      <c r="AS157" s="1308"/>
      <c r="AT157" s="796"/>
      <c r="AU157" s="1285" t="str">
        <f>I158</f>
        <v/>
      </c>
      <c r="AV157" s="1309"/>
      <c r="AW157" s="1309"/>
      <c r="AX157" s="1309"/>
      <c r="AY157" s="1296"/>
      <c r="AZ157" s="176"/>
      <c r="BA157" s="795"/>
      <c r="BB157" s="1313" t="s">
        <v>199</v>
      </c>
      <c r="BC157" s="1314"/>
      <c r="BD157" s="1314"/>
      <c r="BE157" s="1314"/>
      <c r="BF157" s="1314"/>
      <c r="BG157" s="1314"/>
      <c r="BH157" s="1314"/>
      <c r="BI157" s="1314"/>
      <c r="BJ157" s="1314"/>
      <c r="BK157" s="1315"/>
    </row>
    <row r="158" spans="2:63" ht="26.4" x14ac:dyDescent="0.25">
      <c r="B158" s="632"/>
      <c r="C158" s="797" t="str">
        <f>'Available Energy and Dispatch'!E194</f>
        <v/>
      </c>
      <c r="D158" s="797" t="str">
        <f>'Available Energy and Dispatch'!F194</f>
        <v/>
      </c>
      <c r="E158" s="797" t="str">
        <f>'Available Energy and Dispatch'!G194</f>
        <v/>
      </c>
      <c r="F158" s="797" t="str">
        <f>'Available Energy and Dispatch'!H194</f>
        <v/>
      </c>
      <c r="G158" s="797" t="str">
        <f>'Available Energy and Dispatch'!I194</f>
        <v/>
      </c>
      <c r="H158" s="797" t="str">
        <f>'Available Energy and Dispatch'!J194</f>
        <v/>
      </c>
      <c r="I158" s="798" t="str">
        <f>'Available Energy and Dispatch'!K194</f>
        <v/>
      </c>
      <c r="J158" s="106"/>
      <c r="K158" s="612" t="s">
        <v>192</v>
      </c>
      <c r="L158" s="390" t="s">
        <v>193</v>
      </c>
      <c r="M158" s="390" t="s">
        <v>196</v>
      </c>
      <c r="N158" s="390" t="s">
        <v>197</v>
      </c>
      <c r="O158" s="613" t="s">
        <v>198</v>
      </c>
      <c r="P158" s="153"/>
      <c r="Q158" s="395" t="s">
        <v>192</v>
      </c>
      <c r="R158" s="617" t="s">
        <v>193</v>
      </c>
      <c r="S158" s="617" t="s">
        <v>196</v>
      </c>
      <c r="T158" s="617" t="s">
        <v>197</v>
      </c>
      <c r="U158" s="613" t="s">
        <v>198</v>
      </c>
      <c r="V158" s="148"/>
      <c r="W158" s="612" t="s">
        <v>192</v>
      </c>
      <c r="X158" s="390" t="s">
        <v>193</v>
      </c>
      <c r="Y158" s="390" t="s">
        <v>196</v>
      </c>
      <c r="Z158" s="390" t="s">
        <v>197</v>
      </c>
      <c r="AA158" s="613" t="s">
        <v>198</v>
      </c>
      <c r="AB158" s="152"/>
      <c r="AC158" s="395" t="s">
        <v>192</v>
      </c>
      <c r="AD158" s="617" t="s">
        <v>193</v>
      </c>
      <c r="AE158" s="617" t="s">
        <v>196</v>
      </c>
      <c r="AF158" s="617" t="s">
        <v>197</v>
      </c>
      <c r="AG158" s="613" t="s">
        <v>198</v>
      </c>
      <c r="AH158" s="148"/>
      <c r="AI158" s="395" t="s">
        <v>192</v>
      </c>
      <c r="AJ158" s="617" t="s">
        <v>193</v>
      </c>
      <c r="AK158" s="617" t="s">
        <v>196</v>
      </c>
      <c r="AL158" s="617" t="s">
        <v>197</v>
      </c>
      <c r="AM158" s="618" t="s">
        <v>198</v>
      </c>
      <c r="AN158" s="148"/>
      <c r="AO158" s="395" t="s">
        <v>192</v>
      </c>
      <c r="AP158" s="617" t="s">
        <v>193</v>
      </c>
      <c r="AQ158" s="617" t="s">
        <v>196</v>
      </c>
      <c r="AR158" s="617" t="s">
        <v>197</v>
      </c>
      <c r="AS158" s="618" t="s">
        <v>198</v>
      </c>
      <c r="AT158" s="148"/>
      <c r="AU158" s="395" t="s">
        <v>192</v>
      </c>
      <c r="AV158" s="617" t="s">
        <v>193</v>
      </c>
      <c r="AW158" s="617" t="s">
        <v>196</v>
      </c>
      <c r="AX158" s="617" t="s">
        <v>197</v>
      </c>
      <c r="AY158" s="618" t="s">
        <v>198</v>
      </c>
      <c r="AZ158" s="148"/>
      <c r="BA158" s="106"/>
      <c r="BB158" s="652"/>
      <c r="BC158" s="141" t="str">
        <f t="shared" ref="BC158:BI158" si="91">C158</f>
        <v/>
      </c>
      <c r="BD158" s="141" t="str">
        <f t="shared" si="91"/>
        <v/>
      </c>
      <c r="BE158" s="141" t="str">
        <f t="shared" si="91"/>
        <v/>
      </c>
      <c r="BF158" s="141" t="str">
        <f t="shared" si="91"/>
        <v/>
      </c>
      <c r="BG158" s="141" t="str">
        <f t="shared" si="91"/>
        <v/>
      </c>
      <c r="BH158" s="141" t="str">
        <f t="shared" si="91"/>
        <v/>
      </c>
      <c r="BI158" s="141" t="str">
        <f t="shared" si="91"/>
        <v/>
      </c>
      <c r="BJ158" s="799" t="s">
        <v>186</v>
      </c>
      <c r="BK158" s="711" t="s">
        <v>272</v>
      </c>
    </row>
    <row r="159" spans="2:63" ht="13.8" thickBot="1" x14ac:dyDescent="0.3">
      <c r="B159" s="633" t="s">
        <v>178</v>
      </c>
      <c r="C159" s="634" t="str">
        <f>'Available Energy and Dispatch'!E195</f>
        <v/>
      </c>
      <c r="D159" s="634" t="str">
        <f>'Available Energy and Dispatch'!F195</f>
        <v/>
      </c>
      <c r="E159" s="634" t="str">
        <f>'Available Energy and Dispatch'!G195</f>
        <v/>
      </c>
      <c r="F159" s="634" t="str">
        <f>'Available Energy and Dispatch'!H195</f>
        <v/>
      </c>
      <c r="G159" s="634" t="str">
        <f>'Available Energy and Dispatch'!I195</f>
        <v/>
      </c>
      <c r="H159" s="634" t="str">
        <f>'Available Energy and Dispatch'!J195</f>
        <v/>
      </c>
      <c r="I159" s="635" t="str">
        <f>'Available Energy and Dispatch'!K195</f>
        <v/>
      </c>
      <c r="J159" s="106"/>
      <c r="K159" s="614"/>
      <c r="L159" s="403"/>
      <c r="M159" s="403"/>
      <c r="N159" s="403"/>
      <c r="O159" s="615"/>
      <c r="P159" s="153"/>
      <c r="Q159" s="616"/>
      <c r="R159" s="391"/>
      <c r="S159" s="391"/>
      <c r="T159" s="391"/>
      <c r="U159" s="615"/>
      <c r="V159" s="148"/>
      <c r="W159" s="614"/>
      <c r="X159" s="403"/>
      <c r="Y159" s="403"/>
      <c r="Z159" s="403"/>
      <c r="AA159" s="615"/>
      <c r="AB159" s="152"/>
      <c r="AC159" s="616"/>
      <c r="AD159" s="391"/>
      <c r="AE159" s="391"/>
      <c r="AF159" s="391"/>
      <c r="AG159" s="615"/>
      <c r="AH159" s="148"/>
      <c r="AI159" s="616"/>
      <c r="AJ159" s="391"/>
      <c r="AK159" s="391"/>
      <c r="AL159" s="391"/>
      <c r="AM159" s="619"/>
      <c r="AN159" s="148"/>
      <c r="AO159" s="616"/>
      <c r="AP159" s="391"/>
      <c r="AQ159" s="391"/>
      <c r="AR159" s="391"/>
      <c r="AS159" s="619"/>
      <c r="AT159" s="148"/>
      <c r="AU159" s="616"/>
      <c r="AV159" s="391"/>
      <c r="AW159" s="391"/>
      <c r="AX159" s="391"/>
      <c r="AY159" s="619"/>
      <c r="AZ159" s="148"/>
      <c r="BA159" s="106"/>
      <c r="BB159" s="676"/>
      <c r="BC159" s="677"/>
      <c r="BD159" s="677"/>
      <c r="BE159" s="677"/>
      <c r="BF159" s="677"/>
      <c r="BG159" s="677"/>
      <c r="BH159" s="677"/>
      <c r="BI159" s="677"/>
      <c r="BJ159" s="800"/>
      <c r="BK159" s="712"/>
    </row>
    <row r="160" spans="2:63" x14ac:dyDescent="0.25">
      <c r="B160" s="530">
        <v>2022</v>
      </c>
      <c r="C160" s="534"/>
      <c r="D160" s="534"/>
      <c r="E160" s="534"/>
      <c r="F160" s="534"/>
      <c r="G160" s="534"/>
      <c r="H160" s="534"/>
      <c r="I160" s="535"/>
      <c r="J160" s="106"/>
      <c r="K160" s="539"/>
      <c r="L160" s="540"/>
      <c r="M160" s="540"/>
      <c r="N160" s="540"/>
      <c r="O160" s="541"/>
      <c r="P160" s="54"/>
      <c r="Q160" s="551"/>
      <c r="R160" s="552"/>
      <c r="S160" s="552"/>
      <c r="T160" s="552"/>
      <c r="U160" s="553"/>
      <c r="V160" s="54"/>
      <c r="W160" s="563"/>
      <c r="X160" s="564"/>
      <c r="Y160" s="564"/>
      <c r="Z160" s="564"/>
      <c r="AA160" s="565"/>
      <c r="AB160" s="54"/>
      <c r="AC160" s="805"/>
      <c r="AD160" s="806"/>
      <c r="AE160" s="806"/>
      <c r="AF160" s="806"/>
      <c r="AG160" s="807"/>
      <c r="AH160" s="54"/>
      <c r="AI160" s="808"/>
      <c r="AJ160" s="809"/>
      <c r="AK160" s="809"/>
      <c r="AL160" s="809"/>
      <c r="AM160" s="810"/>
      <c r="AN160" s="54"/>
      <c r="AO160" s="743"/>
      <c r="AP160" s="811"/>
      <c r="AQ160" s="811"/>
      <c r="AR160" s="811"/>
      <c r="AS160" s="812"/>
      <c r="AT160" s="54"/>
      <c r="AU160" s="813"/>
      <c r="AV160" s="814"/>
      <c r="AW160" s="814"/>
      <c r="AX160" s="814"/>
      <c r="AY160" s="815"/>
      <c r="AZ160" s="54"/>
      <c r="BA160" s="106"/>
      <c r="BB160" s="653">
        <v>2022</v>
      </c>
      <c r="BC160" s="649"/>
      <c r="BD160" s="649"/>
      <c r="BE160" s="649"/>
      <c r="BF160" s="649"/>
      <c r="BG160" s="649"/>
      <c r="BH160" s="649"/>
      <c r="BI160" s="649"/>
      <c r="BJ160" s="662"/>
      <c r="BK160" s="655"/>
    </row>
    <row r="161" spans="2:63" x14ac:dyDescent="0.25">
      <c r="B161" s="530" t="s">
        <v>38</v>
      </c>
      <c r="C161" s="523">
        <f>ROUND(IFERROR(('Available Energy and Dispatch'!N199/((IF(C$158="Solar",(SUMIFS('Dependable Capacity'!$F$118:$F$123,'Dependable Capacity'!$C$118:$C$123,$B$160)*'Available Energy and Dispatch'!$C199),HLOOKUP(C$158,'Dependable Capacity'!$I$112:$P$118,3,FALSE)*'Available Energy and Dispatch'!$C199))))/C$159,0),2)</f>
        <v>0</v>
      </c>
      <c r="D161" s="523">
        <f>ROUND(IFERROR(('Available Energy and Dispatch'!O199/((IF(D$158="Solar",(SUMIFS('Dependable Capacity'!$F$118:$F$123,'Dependable Capacity'!$C$118:$C$123,$B$160)*'Available Energy and Dispatch'!$C199),HLOOKUP(D$158,'Dependable Capacity'!$I$112:$P$118,3,FALSE)*'Available Energy and Dispatch'!$C199))))/D$159,0),2)</f>
        <v>0</v>
      </c>
      <c r="E161" s="523">
        <f>ROUND(IFERROR(('Available Energy and Dispatch'!P199/((IF(E$158="Solar",(SUMIFS('Dependable Capacity'!$F$118:$F$123,'Dependable Capacity'!$C$118:$C$123,$B$160)*'Available Energy and Dispatch'!$C199),HLOOKUP(E$158,'Dependable Capacity'!$I$112:$P$118,3,FALSE)*'Available Energy and Dispatch'!$C199))))/E$159,0),2)</f>
        <v>0</v>
      </c>
      <c r="F161" s="523">
        <f>ROUND(IFERROR(('Available Energy and Dispatch'!Q199/((IF(F$158="Solar",(SUMIFS('Dependable Capacity'!$F$118:$F$123,'Dependable Capacity'!$C$118:$C$123,$B$160)*'Available Energy and Dispatch'!$C199),HLOOKUP(F$158,'Dependable Capacity'!$I$112:$P$118,3,FALSE)*'Available Energy and Dispatch'!$C199))))/F$159,0),2)</f>
        <v>0</v>
      </c>
      <c r="G161" s="523">
        <f>ROUND(IFERROR(('Available Energy and Dispatch'!R199/((IF(G$158="Solar",(SUMIFS('Dependable Capacity'!$F$118:$F$123,'Dependable Capacity'!$C$118:$C$123,$B$160)*'Available Energy and Dispatch'!$C199),HLOOKUP(G$158,'Dependable Capacity'!$I$112:$P$118,3,FALSE)*'Available Energy and Dispatch'!$C199))))/G$159,0),2)</f>
        <v>0</v>
      </c>
      <c r="H161" s="523">
        <f>ROUND(IFERROR(('Available Energy and Dispatch'!S199/((IF(H$158="Solar",(SUMIFS('Dependable Capacity'!$F$118:$F$123,'Dependable Capacity'!$C$118:$C$123,$B$160)*'Available Energy and Dispatch'!$C199),HLOOKUP(H$158,'Dependable Capacity'!$I$112:$P$118,3,FALSE)*'Available Energy and Dispatch'!$C199))))/H$159,0),2)</f>
        <v>0</v>
      </c>
      <c r="I161" s="524">
        <f>ROUND(IFERROR(('Available Energy and Dispatch'!T199/((IF(I$158="Solar",(SUMIFS('Dependable Capacity'!$F$118:$F$123,'Dependable Capacity'!$C$118:$C$123,$B$160)*'Available Energy and Dispatch'!$C199),HLOOKUP(I$158,'Dependable Capacity'!$I$112:$P$118,3,FALSE)*'Available Energy and Dispatch'!$C199))))/I$159,0),2)</f>
        <v>0</v>
      </c>
      <c r="J161" s="106"/>
      <c r="K161" s="542">
        <f>IF(K$157="Hydro",VLOOKUP($C161,'Inflated Bid Prices After Tax'!$R$479:$Y$579,2,FALSE),IF(K$157="Solar",VLOOKUP($C161,'Inflated Bid Prices After Tax'!$R$479:$Y$579,3,FALSE),IF(K$157="Biomass",VLOOKUP($C161,'Inflated Bid Prices After Tax'!$R$479:$Y$579,4,FALSE),IF(K$157="Biodiesel",VLOOKUP($C161,'Inflated Bid Prices After Tax'!$R$479:$Y$579,5,FALSE),IF(K$157="LNG",VLOOKUP($C161,'Inflated Bid Prices After Tax'!$R$479:$Y$579,6,FALSE),IF(K$157="Bunker",VLOOKUP($C161,'Inflated Bid Prices After Tax'!$R$479:$Y$579,7,FALSE),IF(K$157="LFO Diesel",VLOOKUP($C161,'Inflated Bid Prices After Tax'!$R$479:$Y$579,8,FALSE),0)))))))</f>
        <v>0</v>
      </c>
      <c r="L161" s="543">
        <f>IF(K$157="Hydro",VLOOKUP($C161,'Inflated Bid Prices After Tax'!$R$584:$Y$684,2,FALSE),IF(K$157="Solar",VLOOKUP($C161,'Inflated Bid Prices After Tax'!$R$584:$Y$684,3,FALSE),IF(K$157="Biomass",VLOOKUP($C161,'Inflated Bid Prices After Tax'!$R$584:$Y$684,4,FALSE),IF(K$157="Biodiesel",VLOOKUP($C161,'Inflated Bid Prices After Tax'!$R$584:$Y$684,5,FALSE),IF(K$157="LNG",VLOOKUP($C161,'Inflated Bid Prices After Tax'!$R$584:$Y$684,6,FALSE),IF(K$157="Bunker",VLOOKUP($C161,'Inflated Bid Prices After Tax'!$R$584:$Y$684,7,FALSE),IF(K$157="LFO Diesel",VLOOKUP($C161,'Inflated Bid Prices After Tax'!$R$584:$Y$684,8,FALSE),0)))))))</f>
        <v>0</v>
      </c>
      <c r="M161" s="543">
        <f>IF($C161=0,0,IF(K$157="Hydro",HLOOKUP(K$157,'Inflated Bid Prices After Tax'!$B$687:$I$695,5,FALSE),IF(K$157="Solar",HLOOKUP(K$157,'Inflated Bid Prices After Tax'!$B$687:$I$695,5,FALSE),IF(K$157="Biomass",HLOOKUP(K$157,'Inflated Bid Prices After Tax'!$B$687:$I$695,5,FALSE),IF(K$157="Biodiesel",HLOOKUP(K$157,'Inflated Bid Prices After Tax'!$B$687:$I$695,5,FALSE),IF(K$157="LNG",HLOOKUP(K$157,'Inflated Bid Prices After Tax'!$B$687:$I$695,5,FALSE),IF(K$157="Bunker",HLOOKUP(K$157,'Inflated Bid Prices After Tax'!$B$687:$I$695,5,FALSE),IF(K$157="LFO Diesel",HLOOKUP(K$157,'Inflated Bid Prices After Tax'!$B$687:$I$695,5,FALSE),0))))))))</f>
        <v>0</v>
      </c>
      <c r="N161" s="543">
        <f>IF($C161=0,0,IF(K$157="Hydro",HLOOKUP(K$157,'Inflated Bid Prices After Tax'!$B$697:$I$703,3,FALSE),IF(K$157="Solar",HLOOKUP(K$157,'Inflated Bid Prices After Tax'!$B$697:$I$703,3,FALSE),IF(K$157="Biomass",HLOOKUP(K$157,'Inflated Bid Prices After Tax'!$B$697:$I$703,3,FALSE),IF(K$157="Biodiesel",HLOOKUP(K$157,'Inflated Bid Prices After Tax'!$B$697:$I$703,3,FALSE),IF(K$157="LNG",HLOOKUP(K$157,'Inflated Bid Prices After Tax'!$B$697:$I$703,3,FALSE),IF(K$157="Bunker",HLOOKUP(K$157,'Inflated Bid Prices After Tax'!$B$697:$I$703,3,FALSE),IF(K$157="LFO Diesel",HLOOKUP(K$157,'Inflated Bid Prices After Tax'!$B$697:$I$703,3,FALSE),0))))))))</f>
        <v>0</v>
      </c>
      <c r="O161" s="544">
        <f t="shared" ref="O161:O172" si="92">SUM(K161:N161)</f>
        <v>0</v>
      </c>
      <c r="P161" s="139"/>
      <c r="Q161" s="554">
        <f>IF(Q$157="Hydro",VLOOKUP($D161,'Inflated Bid Prices After Tax'!$R$479:$Y$579,2,FALSE),IF(Q$157="Solar",VLOOKUP($D161,'Inflated Bid Prices After Tax'!$R$479:$Y$579,3,FALSE),IF(Q$157="Biomass",VLOOKUP($D161,'Inflated Bid Prices After Tax'!$R$479:$Y$579,4,FALSE),IF(Q$157="Biodiesel",VLOOKUP($D161,'Inflated Bid Prices After Tax'!$R$479:$Y$579,5,FALSE),IF(Q$157="LNG",VLOOKUP($D161,'Inflated Bid Prices After Tax'!$R$479:$Y$579,6,FALSE),IF(Q$157="Bunker",VLOOKUP($D161,'Inflated Bid Prices After Tax'!$R$479:$Y$579,7,FALSE),IF(Q$157="LFO Diesel",VLOOKUP($D161,'Inflated Bid Prices After Tax'!$R$479:$Y$579,8,FALSE),0)))))))</f>
        <v>0</v>
      </c>
      <c r="R161" s="555">
        <f>IF(Q$157="Hydro",VLOOKUP($D161,'Inflated Bid Prices After Tax'!$R$584:$Y$684,2,FALSE),IF(Q$157="Solar",VLOOKUP($D161,'Inflated Bid Prices After Tax'!$R$584:$Y$684,3,FALSE),IF(Q$157="Biomass",VLOOKUP($D161,'Inflated Bid Prices After Tax'!$R$584:$Y$684,4,FALSE),IF(Q$157="Biodiesel",VLOOKUP($D161,'Inflated Bid Prices After Tax'!$R$584:$Y$684,5,FALSE),IF(Q$157="LNG",VLOOKUP($D161,'Inflated Bid Prices After Tax'!$R$584:$Y$684,6,FALSE),IF(Q$157="Bunker",VLOOKUP($D161,'Inflated Bid Prices After Tax'!$R$584:$Y$684,7,FALSE),IF(Q$157="LFO Diesel",VLOOKUP($D161,'Inflated Bid Prices After Tax'!$R$584:$Y$684,8,FALSE),0)))))))</f>
        <v>0</v>
      </c>
      <c r="S161" s="555">
        <f>IF($D161=0,0,IF(Q$157="Hydro",HLOOKUP(Q$157,'Inflated Bid Prices After Tax'!$B$687:$I$695,5,FALSE),IF(Q$157="Solar",HLOOKUP(Q$157,'Inflated Bid Prices After Tax'!$B$687:$I$695,5,FALSE),IF(Q$157="Biomass",HLOOKUP(Q$157,'Inflated Bid Prices After Tax'!$B$687:$I$695,5,FALSE),IF(Q$157="Biodiesel",HLOOKUP(Q$157,'Inflated Bid Prices After Tax'!$B$687:$I$695,5,FALSE),IF(Q$157="LNG",HLOOKUP(Q$157,'Inflated Bid Prices After Tax'!$B$687:$I$695,5,FALSE),IF(Q$157="Bunker",HLOOKUP(Q$157,'Inflated Bid Prices After Tax'!$B$687:$I$695,5,FALSE),IF(Q$157="LFO Diesel",HLOOKUP(Q$157,'Inflated Bid Prices After Tax'!$B$687:$I$695,5,FALSE),0))))))))</f>
        <v>0</v>
      </c>
      <c r="T161" s="555">
        <f>IF($D161=0,0,IF(Q$157="Hydro",HLOOKUP(Q$157,'Inflated Bid Prices After Tax'!$B$697:$I$703,3,FALSE),IF(Q$157="Solar",HLOOKUP(Q$157,'Inflated Bid Prices After Tax'!$B$697:$I$703,3,FALSE),IF(Q$157="Biomass",HLOOKUP(Q$157,'Inflated Bid Prices After Tax'!$B$697:$I$703,3,FALSE),IF(Q$157="Biodiesel",HLOOKUP(Q$157,'Inflated Bid Prices After Tax'!$B$697:$I$703,3,FALSE),IF(Q$157="LNG",HLOOKUP(Q$157,'Inflated Bid Prices After Tax'!$B$697:$I$703,3,FALSE),IF(Q$157="Bunker",HLOOKUP(Q$157,'Inflated Bid Prices After Tax'!$B$697:$I$703,3,FALSE),IF(Q$157="LFO Diesel",HLOOKUP(Q$157,'Inflated Bid Prices After Tax'!$B$697:$I$703,3,FALSE),0))))))))</f>
        <v>0</v>
      </c>
      <c r="U161" s="556">
        <f t="shared" ref="U161:U172" si="93">SUM(Q161:T161)</f>
        <v>0</v>
      </c>
      <c r="V161" s="139"/>
      <c r="W161" s="566">
        <f>IF(W$157="Hydro",VLOOKUP($E161,'Inflated Bid Prices After Tax'!$R$479:$Y$579,2,FALSE),IF(W$157="Solar",VLOOKUP($E161,'Inflated Bid Prices After Tax'!$R$479:$Y$579,3,FALSE),IF(W$157="Biomass",VLOOKUP($E161,'Inflated Bid Prices After Tax'!$R$479:$Y$579,4,FALSE),IF(W$157="Biodiesel",VLOOKUP($E161,'Inflated Bid Prices After Tax'!$R$479:$Y$579,5,FALSE),IF(W$157="LNG",VLOOKUP($E161,'Inflated Bid Prices After Tax'!$R$479:$Y$579,6,FALSE),IF(W$157="Bunker",VLOOKUP($E161,'Inflated Bid Prices After Tax'!$R$479:$Y$579,7,FALSE),IF(W$157="LFO Diesel",VLOOKUP($E161,'Inflated Bid Prices After Tax'!$R$479:$Y$579,8,FALSE),0)))))))</f>
        <v>0</v>
      </c>
      <c r="X161" s="567">
        <f>IF(W$157="Hydro",VLOOKUP($E161,'Inflated Bid Prices After Tax'!$R$584:$Y$684,2,FALSE),IF(W$157="Solar",VLOOKUP($E161,'Inflated Bid Prices After Tax'!$R$584:$Y$684,3,FALSE),IF(W$157="Biomass",VLOOKUP($E161,'Inflated Bid Prices After Tax'!$R$584:$Y$684,4,FALSE),IF(W$157="Biodiesel",VLOOKUP($E161,'Inflated Bid Prices After Tax'!$R$584:$Y$684,5,FALSE),IF(W$157="LNG",VLOOKUP($E161,'Inflated Bid Prices After Tax'!$R$584:$Y$684,6,FALSE),IF(W$157="Bunker",VLOOKUP($E161,'Inflated Bid Prices After Tax'!$R$584:$Y$684,7,FALSE),IF(W$157="LFO Diesel",VLOOKUP($E161,'Inflated Bid Prices After Tax'!$R$584:$Y$684,8,FALSE),0)))))))</f>
        <v>0</v>
      </c>
      <c r="Y161" s="567">
        <f>IF($E161=0,0,IF(W$157="Hydro",HLOOKUP(W$157,'Inflated Bid Prices After Tax'!$B$687:$I$695,5,FALSE),IF(W$157="Solar",HLOOKUP(W$157,'Inflated Bid Prices After Tax'!$B$687:$I$695,5,FALSE),IF(W$157="Biomass",HLOOKUP(W$157,'Inflated Bid Prices After Tax'!$B$687:$I$695,5,FALSE),IF(W$157="Biodiesel",HLOOKUP(W$157,'Inflated Bid Prices After Tax'!$B$687:$I$695,5,FALSE),IF(W$157="LNG",HLOOKUP(W$157,'Inflated Bid Prices After Tax'!$B$687:$I$695,5,FALSE),IF(W$157="Bunker",HLOOKUP(W$157,'Inflated Bid Prices After Tax'!$B$687:$I$695,5,FALSE),IF(W$157="LFO Diesel",HLOOKUP(W$157,'Inflated Bid Prices After Tax'!$B$687:$I$695,5,FALSE),0))))))))</f>
        <v>0</v>
      </c>
      <c r="Z161" s="567">
        <f>IF($E161=0,0,IF(W$157="Hydro",HLOOKUP(W$157,'Inflated Bid Prices After Tax'!$B$697:$I$703,3,FALSE),IF(W$157="Solar",HLOOKUP(W$157,'Inflated Bid Prices After Tax'!$B$697:$I$703,3,FALSE),IF(W$157="Biomass",HLOOKUP(W$157,'Inflated Bid Prices After Tax'!$B$697:$I$703,3,FALSE),IF(W$157="Biodiesel",HLOOKUP(W$157,'Inflated Bid Prices After Tax'!$B$697:$I$703,3,FALSE),IF(W$157="LNG",HLOOKUP(W$157,'Inflated Bid Prices After Tax'!$B$697:$I$703,3,FALSE),IF(W$157="Bunker",HLOOKUP(W$157,'Inflated Bid Prices After Tax'!$B$697:$I$703,3,FALSE),IF(W$157="LFO Diesel",HLOOKUP(W$157,'Inflated Bid Prices After Tax'!$B$697:$I$703,3,FALSE),0))))))))</f>
        <v>0</v>
      </c>
      <c r="AA161" s="568">
        <f t="shared" ref="AA161:AA172" si="94">SUM(W161:Z161)</f>
        <v>0</v>
      </c>
      <c r="AB161" s="139"/>
      <c r="AC161" s="578">
        <f>IF(AC$157="Hydro",VLOOKUP($F161,'Inflated Bid Prices After Tax'!$R$479:$Y$579,2,FALSE),IF(AC$157="Solar",VLOOKUP($F161,'Inflated Bid Prices After Tax'!$R$479:$Y$579,3,FALSE),IF(AC$157="Biomass",VLOOKUP($F161,'Inflated Bid Prices After Tax'!$R$479:$Y$579,4,FALSE),IF(AC$157="Biodiesel",VLOOKUP($F161,'Inflated Bid Prices After Tax'!$R$479:$Y$579,5,FALSE),IF(AC$157="LNG",VLOOKUP($F161,'Inflated Bid Prices After Tax'!$R$479:$Y$579,6,FALSE),IF(AC$157="Bunker",VLOOKUP($F161,'Inflated Bid Prices After Tax'!$R$479:$Y$579,7,FALSE),IF(AC$157="LFO Diesel",VLOOKUP($F161,'Inflated Bid Prices After Tax'!$R$479:$Y$579,8,FALSE),0)))))))</f>
        <v>0</v>
      </c>
      <c r="AD161" s="579">
        <f>IF(AC$157="Hydro",VLOOKUP($F161,'Inflated Bid Prices After Tax'!$R$584:$Y$684,2,FALSE),IF(AC$157="Solar",VLOOKUP($F161,'Inflated Bid Prices After Tax'!$R$584:$Y$684,3,FALSE),IF(AC$157="Biomass",VLOOKUP($F161,'Inflated Bid Prices After Tax'!$R$584:$Y$684,4,FALSE),IF(AC$157="Biodiesel",VLOOKUP($F161,'Inflated Bid Prices After Tax'!$R$584:$Y$684,5,FALSE),IF(AC$157="LNG",VLOOKUP($F161,'Inflated Bid Prices After Tax'!$R$584:$Y$684,6,FALSE),IF(AC$157="Bunker",VLOOKUP($F161,'Inflated Bid Prices After Tax'!$R$584:$Y$684,7,FALSE),IF(AC$157="LFO Diesel",VLOOKUP($F161,'Inflated Bid Prices After Tax'!$R$584:$Y$684,8,FALSE),0)))))))</f>
        <v>0</v>
      </c>
      <c r="AE161" s="579">
        <f>IF($F161=0,0,IF(AC$157="Hydro",HLOOKUP(AC$157,'Inflated Bid Prices After Tax'!$B$687:$I$695,5,FALSE),IF(AC$157="Solar",HLOOKUP(AC$157,'Inflated Bid Prices After Tax'!$B$687:$I$695,5,FALSE),IF(AC$157="Biomass",HLOOKUP(AC$157,'Inflated Bid Prices After Tax'!$B$687:$I$695,5,FALSE),IF(AC$157="Biodiesel",HLOOKUP(AC$157,'Inflated Bid Prices After Tax'!$B$687:$I$695,5,FALSE),IF(AC$157="LNG",HLOOKUP(AC$157,'Inflated Bid Prices After Tax'!$B$687:$I$695,5,FALSE),IF(AC$157="Bunker",HLOOKUP(AC$157,'Inflated Bid Prices After Tax'!$B$687:$I$695,5,FALSE),IF(AC$157="LFO Diesel",HLOOKUP(AC$157,'Inflated Bid Prices After Tax'!$B$687:$I$695,5,FALSE),0))))))))</f>
        <v>0</v>
      </c>
      <c r="AF161" s="579">
        <f>IF($F161=0,0,IF(AC$157="Hydro",HLOOKUP(AC$157,'Inflated Bid Prices After Tax'!$B$697:$I$703,3,FALSE),IF(AC$157="Solar",HLOOKUP(AC$157,'Inflated Bid Prices After Tax'!$B$697:$I$703,3,FALSE),IF(AC$157="Biomass",HLOOKUP(AC$157,'Inflated Bid Prices After Tax'!$B$697:$I$703,3,FALSE),IF(AC$157="Biodiesel",HLOOKUP(AC$157,'Inflated Bid Prices After Tax'!$B$697:$I$703,3,FALSE),IF(AC$157="LNG",HLOOKUP(AC$157,'Inflated Bid Prices After Tax'!$B$697:$I$703,3,FALSE),IF(AC$157="Bunker",HLOOKUP(AC$157,'Inflated Bid Prices After Tax'!$B$697:$I$703,3,FALSE),IF(AC$157="LFO Diesel",HLOOKUP(AC$157,'Inflated Bid Prices After Tax'!$B$697:$I$703,3,FALSE),0))))))))</f>
        <v>0</v>
      </c>
      <c r="AG161" s="580">
        <f t="shared" ref="AG161:AG172" si="95">SUM(AC161:AF161)</f>
        <v>0</v>
      </c>
      <c r="AH161" s="139"/>
      <c r="AI161" s="590">
        <f>IF(AI$157="Hydro",VLOOKUP($G161,'Inflated Bid Prices After Tax'!$R$479:$Y$579,2,FALSE),IF(AI$157="Solar",VLOOKUP($G161,'Inflated Bid Prices After Tax'!$R$479:$Y$579,3,FALSE),IF(AI$157="Biomass",VLOOKUP($G161,'Inflated Bid Prices After Tax'!$R$479:$Y$579,4,FALSE),IF(AI$157="Biodiesel",VLOOKUP($G161,'Inflated Bid Prices After Tax'!$R$479:$Y$579,5,FALSE),IF(AI$157="LNG",VLOOKUP($G161,'Inflated Bid Prices After Tax'!$R$479:$Y$579,6,FALSE),IF(AI$157="Bunker",VLOOKUP($G161,'Inflated Bid Prices After Tax'!$R$479:$Y$579,7,FALSE),IF(AI$157="LFO Diesel",VLOOKUP($G161,'Inflated Bid Prices After Tax'!$R$479:$Y$579,8,FALSE),0)))))))</f>
        <v>0</v>
      </c>
      <c r="AJ161" s="591">
        <f>IF(AI$157="Hydro",VLOOKUP($G161,'Inflated Bid Prices After Tax'!$R$584:$Y$684,2,FALSE),IF(AI$157="Solar",VLOOKUP($G161,'Inflated Bid Prices After Tax'!$R$584:$Y$684,3,FALSE),IF(AI$157="Biomass",VLOOKUP($G161,'Inflated Bid Prices After Tax'!$R$584:$Y$684,4,FALSE),IF(AI$157="Biodiesel",VLOOKUP($G161,'Inflated Bid Prices After Tax'!$R$584:$Y$684,5,FALSE),IF(AI$157="LNG",VLOOKUP($G161,'Inflated Bid Prices After Tax'!$R$584:$Y$684,6,FALSE),IF(AI$157="Bunker",VLOOKUP($G161,'Inflated Bid Prices After Tax'!$R$584:$Y$684,7,FALSE),IF(AI$157="LFO Diesel",VLOOKUP($G161,'Inflated Bid Prices After Tax'!$R$584:$Y$684,8,FALSE),0)))))))</f>
        <v>0</v>
      </c>
      <c r="AK161" s="591">
        <f>IF($G161=0,0,IF(AI$157="Hydro",HLOOKUP(AI$157,'Inflated Bid Prices After Tax'!$B$687:$I$695,5,FALSE),IF(AI$157="Solar",HLOOKUP(AI$157,'Inflated Bid Prices After Tax'!$B$687:$I$695,5,FALSE),IF(AI$157="Biomass",HLOOKUP(AI$157,'Inflated Bid Prices After Tax'!$B$687:$I$695,5,FALSE),IF(AI$157="Biodiesel",HLOOKUP(AI$157,'Inflated Bid Prices After Tax'!$B$687:$I$695,5,FALSE),IF(AI$157="LNG",HLOOKUP(AI$157,'Inflated Bid Prices After Tax'!$B$687:$I$695,5,FALSE),IF(AI$157="Bunker",HLOOKUP(AI$157,'Inflated Bid Prices After Tax'!$B$687:$I$695,5,FALSE),IF(AI$157="LFO Diesel",HLOOKUP(AI$157,'Inflated Bid Prices After Tax'!$B$687:$I$695,5,FALSE),0))))))))</f>
        <v>0</v>
      </c>
      <c r="AL161" s="591">
        <f>IF($G161=0,0,IF(AI$157="Hydro",HLOOKUP(AI$157,'Inflated Bid Prices After Tax'!$B$697:$I$703,3,FALSE),IF(AI$157="Solar",HLOOKUP(AI$157,'Inflated Bid Prices After Tax'!$B$697:$I$703,3,FALSE),IF(AI$157="Biomass",HLOOKUP(AI$157,'Inflated Bid Prices After Tax'!$B$697:$I$703,3,FALSE),IF(AI$157="Biodiesel",HLOOKUP(AI$157,'Inflated Bid Prices After Tax'!$B$697:$I$703,3,FALSE),IF(AI$157="LNG",HLOOKUP(AI$157,'Inflated Bid Prices After Tax'!$B$697:$I$703,3,FALSE),IF(AI$157="Bunker",HLOOKUP(AI$157,'Inflated Bid Prices After Tax'!$B$697:$I$703,3,FALSE),IF(AI$157="LFO Diesel",HLOOKUP(AI$157,'Inflated Bid Prices After Tax'!$B$697:$I$703,3,FALSE),0))))))))</f>
        <v>0</v>
      </c>
      <c r="AM161" s="592">
        <f t="shared" ref="AM161:AM172" si="96">SUM(AI161:AL161)</f>
        <v>0</v>
      </c>
      <c r="AN161" s="139"/>
      <c r="AO161" s="598">
        <f>IF(AO$157="Hydro",VLOOKUP($H161,'Inflated Bid Prices After Tax'!$R$479:$Y$579,2,FALSE),IF(AO$157="Solar",VLOOKUP($H161,'Inflated Bid Prices After Tax'!$R$479:$Y$579,3,FALSE),IF(AO$157="Biomass",VLOOKUP($H161,'Inflated Bid Prices After Tax'!$R$479:$Y$579,4,FALSE),IF(AO$157="Biodiesel",VLOOKUP($H161,'Inflated Bid Prices After Tax'!$R$479:$Y$579,5,FALSE),IF(AO$157="LNG",VLOOKUP($H161,'Inflated Bid Prices After Tax'!$R$479:$Y$579,6,FALSE),IF(AO$157="Bunker",VLOOKUP($H161,'Inflated Bid Prices After Tax'!$R$479:$Y$579,7,FALSE),IF(AO$157="LFO Diesel",VLOOKUP($H161,'Inflated Bid Prices After Tax'!$R$479:$Y$579,8,FALSE),0)))))))</f>
        <v>0</v>
      </c>
      <c r="AP161" s="309">
        <f>IF(AO$157="Hydro",VLOOKUP($H161,'Inflated Bid Prices After Tax'!$R$584:$Y$684,2,FALSE),IF(AO$157="Solar",VLOOKUP($H161,'Inflated Bid Prices After Tax'!$R$584:$Y$684,3,FALSE),IF(AO$157="Biomass",VLOOKUP($H161,'Inflated Bid Prices After Tax'!$R$584:$Y$684,4,FALSE),IF(AO$157="Biodiesel",VLOOKUP($H161,'Inflated Bid Prices After Tax'!$R$584:$Y$684,5,FALSE),IF(AO$157="LNG",VLOOKUP($H161,'Inflated Bid Prices After Tax'!$R$584:$Y$684,6,FALSE),IF(AO$157="Bunker",VLOOKUP($H161,'Inflated Bid Prices After Tax'!$R$584:$Y$684,7,FALSE),IF(AO$157="LFO Diesel",VLOOKUP($H161,'Inflated Bid Prices After Tax'!$R$584:$Y$684,8,FALSE),0)))))))</f>
        <v>0</v>
      </c>
      <c r="AQ161" s="309">
        <f>IF($H161=0,0,IF(AO$157="Hydro",HLOOKUP(AO$157,'Inflated Bid Prices After Tax'!$B$687:$I$695,5,FALSE),IF(AO$157="Solar",HLOOKUP(AO$157,'Inflated Bid Prices After Tax'!$B$687:$I$695,5,FALSE),IF(AO$157="Biomass",HLOOKUP(AO$157,'Inflated Bid Prices After Tax'!$B$687:$I$695,5,FALSE),IF(AO$157="Biodiesel",HLOOKUP(AO$157,'Inflated Bid Prices After Tax'!$B$687:$I$695,5,FALSE),IF(AO$157="LNG",HLOOKUP(AO$157,'Inflated Bid Prices After Tax'!$B$687:$I$695,5,FALSE),IF(AO$157="Bunker",HLOOKUP(AO$157,'Inflated Bid Prices After Tax'!$B$687:$I$695,5,FALSE),IF(AO$157="LFO Diesel",HLOOKUP(AO$157,'Inflated Bid Prices After Tax'!$B$687:$I$695,5,FALSE),0))))))))</f>
        <v>0</v>
      </c>
      <c r="AR161" s="309">
        <f>IF($H161=0,0,IF(AO$157="Hydro",HLOOKUP(AO$157,'Inflated Bid Prices After Tax'!$B$697:$I$703,3,FALSE),IF(AO$157="Solar",HLOOKUP(AO$157,'Inflated Bid Prices After Tax'!$B$697:$I$703,3,FALSE),IF(AO$157="Biomass",HLOOKUP(AO$157,'Inflated Bid Prices After Tax'!$B$697:$I$703,3,FALSE),IF(AO$157="Biodiesel",HLOOKUP(AO$157,'Inflated Bid Prices After Tax'!$B$697:$I$703,3,FALSE),IF(AO$157="LNG",HLOOKUP(AO$157,'Inflated Bid Prices After Tax'!$B$697:$I$703,3,FALSE),IF(AO$157="Bunker",HLOOKUP(AO$157,'Inflated Bid Prices After Tax'!$B$697:$I$703,3,FALSE),IF(AO$157="LFO Diesel",HLOOKUP(AO$157,'Inflated Bid Prices After Tax'!$B$697:$I$703,3,FALSE),0))))))))</f>
        <v>0</v>
      </c>
      <c r="AS161" s="298">
        <f t="shared" ref="AS161:AS172" si="97">SUM(AO161:AR161)</f>
        <v>0</v>
      </c>
      <c r="AT161" s="139"/>
      <c r="AU161" s="606">
        <f>IF(AU$157="Hydro",VLOOKUP($I161,'Inflated Bid Prices After Tax'!$R$479:$Y$579,2,FALSE),IF(AU$157="Solar",VLOOKUP($I161,'Inflated Bid Prices After Tax'!$R$479:$Y$579,3,FALSE),IF(AU$157="Biomass",VLOOKUP($I161,'Inflated Bid Prices After Tax'!$R$479:$Y$579,4,FALSE),IF(AU$157="Biodiesel",VLOOKUP($I161,'Inflated Bid Prices After Tax'!$R$479:$Y$579,5,FALSE),IF(AU$157="LNG",VLOOKUP($I161,'Inflated Bid Prices After Tax'!$R$479:$Y$579,6,FALSE),IF(AU$157="Bunker",VLOOKUP($I161,'Inflated Bid Prices After Tax'!$R$479:$Y$579,7,FALSE),IF(AU$157="LFO Diesel",VLOOKUP($I161,'Inflated Bid Prices After Tax'!$R$479:$Y$579,8,FALSE),0)))))))</f>
        <v>0</v>
      </c>
      <c r="AV161" s="607">
        <f>IF(AU$157="Hydro",VLOOKUP($I161,'Inflated Bid Prices After Tax'!$R$584:$Y$684,2,FALSE),IF(AU$157="Solar",VLOOKUP($I161,'Inflated Bid Prices After Tax'!$R$584:$Y$684,3,FALSE),IF(AU$157="Biomass",VLOOKUP($I161,'Inflated Bid Prices After Tax'!$R$584:$Y$684,4,FALSE),IF(AU$157="Biodiesel",VLOOKUP($I161,'Inflated Bid Prices After Tax'!$R$584:$Y$684,5,FALSE),IF(AU$157="LNG",VLOOKUP($I161,'Inflated Bid Prices After Tax'!$R$584:$Y$684,6,FALSE),IF(AU$157="Bunker",VLOOKUP($I161,'Inflated Bid Prices After Tax'!$R$584:$Y$684,7,FALSE),IF(AU$157="LFO Diesel",VLOOKUP($I161,'Inflated Bid Prices After Tax'!$R$584:$Y$684,8,FALSE),0)))))))</f>
        <v>0</v>
      </c>
      <c r="AW161" s="607">
        <f>IF($I161=0,0,IF(AU$157="Hydro",HLOOKUP(AU$157,'Inflated Bid Prices After Tax'!$B$687:$I$695,2,FALSE),IF(AU$157="Solar",HLOOKUP(AU$157,'Inflated Bid Prices After Tax'!$B$687:$I$695,2,FALSE),IF(AU$157="Biomass",HLOOKUP(AU$157,'Inflated Bid Prices After Tax'!$B$687:$I$695,2,FALSE),IF(AU$157="Biodiesel",HLOOKUP(AU$157,'Inflated Bid Prices After Tax'!$B$687:$I$695,2,FALSE),IF(AU$157="LNG",HLOOKUP(AU$157,'Inflated Bid Prices After Tax'!$B$687:$I$695,2,FALSE),IF(AU$157="Bunker",HLOOKUP(AU$157,'Inflated Bid Prices After Tax'!$B$687:$I$695,2,FALSE),IF(AU$157="LFO Diesel",HLOOKUP(AU$157,'Inflated Bid Prices After Tax'!$B$687:$I$695,2,FALSE),0))))))))</f>
        <v>0</v>
      </c>
      <c r="AX161" s="607">
        <f>IF($I161=0,0,IF(AU$157="Hydro",HLOOKUP(AU$157,'Inflated Bid Prices After Tax'!$B$697:$I$703,2,FALSE),IF(AU$157="Solar",HLOOKUP(AU$157,'Inflated Bid Prices After Tax'!$B$697:$I$703,2,FALSE),IF(AU$157="Biomass",HLOOKUP(AU$157,'Inflated Bid Prices After Tax'!$B$697:$I$703,2,FALSE),IF(AU$157="Biodiesel",HLOOKUP(AU$157,'Inflated Bid Prices After Tax'!$B$697:$I$703,2,FALSE),IF(AU$157="LNG",HLOOKUP(AU$157,'Inflated Bid Prices After Tax'!$B$697:$I$703,2,FALSE),IF(AU$157="Bunker",HLOOKUP(AU$157,'Inflated Bid Prices After Tax'!$B$697:$I$703,2,FALSE),IF(AU$157="LFO Diesel",HLOOKUP(AU$157,'Inflated Bid Prices After Tax'!$B$697:$I$703,2,FALSE),0))))))))</f>
        <v>0</v>
      </c>
      <c r="AY161" s="608">
        <f t="shared" ref="AY161:AY172" si="98">SUM(AU161:AX161)</f>
        <v>0</v>
      </c>
      <c r="AZ161" s="139"/>
      <c r="BA161" s="106"/>
      <c r="BB161" s="648" t="s">
        <v>38</v>
      </c>
      <c r="BC161" s="649">
        <f>IF(C161=0,O161,O161*'Available Energy and Dispatch'!N199*1000)</f>
        <v>0</v>
      </c>
      <c r="BD161" s="649">
        <f>IF(D161=0,U161,U161*'Available Energy and Dispatch'!O199*1000)</f>
        <v>0</v>
      </c>
      <c r="BE161" s="649">
        <f>IF(E161=0,AA161,AA161*'Available Energy and Dispatch'!P199*1000)</f>
        <v>0</v>
      </c>
      <c r="BF161" s="649">
        <f>IF(F161=0,AG161,AG161*'Available Energy and Dispatch'!Q199*1000)</f>
        <v>0</v>
      </c>
      <c r="BG161" s="649">
        <f>IF(G161=0,AM161,AM161*'Available Energy and Dispatch'!R199*1000)</f>
        <v>0</v>
      </c>
      <c r="BH161" s="649">
        <f>IF(H161=0,AS161,AS161*'Available Energy and Dispatch'!S199*1000)</f>
        <v>0</v>
      </c>
      <c r="BI161" s="649">
        <f>IF(I161=0,AY161,AY161*'Available Energy and Dispatch'!T199*1000)</f>
        <v>0</v>
      </c>
      <c r="BJ161" s="662">
        <f t="shared" ref="BJ161:BJ172" si="99">SUM(BC161:BI161)</f>
        <v>0</v>
      </c>
      <c r="BK161" s="655"/>
    </row>
    <row r="162" spans="2:63" x14ac:dyDescent="0.25">
      <c r="B162" s="530" t="s">
        <v>39</v>
      </c>
      <c r="C162" s="523">
        <f>ROUND(IFERROR(('Available Energy and Dispatch'!N200/((IF(C$158="Solar",(SUMIFS('Dependable Capacity'!$F$118:$F$123,'Dependable Capacity'!$C$118:$C$123,$B$160)*'Available Energy and Dispatch'!$C200),HLOOKUP(C$158,'Dependable Capacity'!$I$112:$P$118,3,FALSE)*'Available Energy and Dispatch'!$C200))))/C$159,0),2)</f>
        <v>0</v>
      </c>
      <c r="D162" s="523">
        <f>ROUND(IFERROR(('Available Energy and Dispatch'!O200/((IF(D$158="Solar",(SUMIFS('Dependable Capacity'!$F$118:$F$123,'Dependable Capacity'!$C$118:$C$123,$B$160)*'Available Energy and Dispatch'!$C200),HLOOKUP(D$158,'Dependable Capacity'!$I$112:$P$118,3,FALSE)*'Available Energy and Dispatch'!$C200))))/D$159,0),2)</f>
        <v>0</v>
      </c>
      <c r="E162" s="523">
        <f>ROUND(IFERROR(('Available Energy and Dispatch'!P200/((IF(E$158="Solar",(SUMIFS('Dependable Capacity'!$F$118:$F$123,'Dependable Capacity'!$C$118:$C$123,$B$160)*'Available Energy and Dispatch'!$C200),HLOOKUP(E$158,'Dependable Capacity'!$I$112:$P$118,3,FALSE)*'Available Energy and Dispatch'!$C200))))/E$159,0),2)</f>
        <v>0</v>
      </c>
      <c r="F162" s="523">
        <f>ROUND(IFERROR(('Available Energy and Dispatch'!Q200/((IF(F$158="Solar",(SUMIFS('Dependable Capacity'!$F$118:$F$123,'Dependable Capacity'!$C$118:$C$123,$B$160)*'Available Energy and Dispatch'!$C200),HLOOKUP(F$158,'Dependable Capacity'!$I$112:$P$118,3,FALSE)*'Available Energy and Dispatch'!$C200))))/F$159,0),2)</f>
        <v>0</v>
      </c>
      <c r="G162" s="523">
        <f>ROUND(IFERROR(('Available Energy and Dispatch'!R200/((IF(G$158="Solar",(SUMIFS('Dependable Capacity'!$F$118:$F$123,'Dependable Capacity'!$C$118:$C$123,$B$160)*'Available Energy and Dispatch'!$C200),HLOOKUP(G$158,'Dependable Capacity'!$I$112:$P$118,3,FALSE)*'Available Energy and Dispatch'!$C200))))/G$159,0),2)</f>
        <v>0</v>
      </c>
      <c r="H162" s="523">
        <f>ROUND(IFERROR(('Available Energy and Dispatch'!S200/((IF(H$158="Solar",(SUMIFS('Dependable Capacity'!$F$118:$F$123,'Dependable Capacity'!$C$118:$C$123,$B$160)*'Available Energy and Dispatch'!$C200),HLOOKUP(H$158,'Dependable Capacity'!$I$112:$P$118,3,FALSE)*'Available Energy and Dispatch'!$C200))))/H$159,0),2)</f>
        <v>0</v>
      </c>
      <c r="I162" s="524">
        <f>ROUND(IFERROR(('Available Energy and Dispatch'!T200/((IF(I$158="Solar",(SUMIFS('Dependable Capacity'!$F$118:$F$123,'Dependable Capacity'!$C$118:$C$123,$B$160)*'Available Energy and Dispatch'!$C200),HLOOKUP(I$158,'Dependable Capacity'!$I$112:$P$118,3,FALSE)*'Available Energy and Dispatch'!$C200))))/I$159,0),2)</f>
        <v>0</v>
      </c>
      <c r="J162" s="106"/>
      <c r="K162" s="542">
        <f>IF(K$157="Hydro",VLOOKUP($C162,'Inflated Bid Prices After Tax'!$R$479:$Y$579,2,FALSE),IF(K$157="Solar",VLOOKUP($C162,'Inflated Bid Prices After Tax'!$R$479:$Y$579,3,FALSE),IF(K$157="Biomass",VLOOKUP($C162,'Inflated Bid Prices After Tax'!$R$479:$Y$579,4,FALSE),IF(K$157="Biodiesel",VLOOKUP($C162,'Inflated Bid Prices After Tax'!$R$479:$Y$579,5,FALSE),IF(K$157="LNG",VLOOKUP($C162,'Inflated Bid Prices After Tax'!$R$479:$Y$579,6,FALSE),IF(K$157="Bunker",VLOOKUP($C162,'Inflated Bid Prices After Tax'!$R$479:$Y$579,7,FALSE),IF(K$157="LFO Diesel",VLOOKUP($C162,'Inflated Bid Prices After Tax'!$R$479:$Y$579,8,FALSE),0)))))))</f>
        <v>0</v>
      </c>
      <c r="L162" s="543">
        <f>IF(K$157="Hydro",VLOOKUP($C162,'Inflated Bid Prices After Tax'!$R$584:$Y$684,2,FALSE),IF(K$157="Solar",VLOOKUP($C162,'Inflated Bid Prices After Tax'!$R$584:$Y$684,3,FALSE),IF(K$157="Biomass",VLOOKUP($C162,'Inflated Bid Prices After Tax'!$R$584:$Y$684,4,FALSE),IF(K$157="Biodiesel",VLOOKUP($C162,'Inflated Bid Prices After Tax'!$R$584:$Y$684,5,FALSE),IF(K$157="LNG",VLOOKUP($C162,'Inflated Bid Prices After Tax'!$R$584:$Y$684,6,FALSE),IF(K$157="Bunker",VLOOKUP($C162,'Inflated Bid Prices After Tax'!$R$584:$Y$684,7,FALSE),IF(K$157="LFO Diesel",VLOOKUP($C162,'Inflated Bid Prices After Tax'!$R$584:$Y$684,8,FALSE),0)))))))</f>
        <v>0</v>
      </c>
      <c r="M162" s="543">
        <f>IF($C162=0,0,IF(K$157="Hydro",HLOOKUP(K$157,'Inflated Bid Prices After Tax'!$B$687:$I$695,5,FALSE),IF(K$157="Solar",HLOOKUP(K$157,'Inflated Bid Prices After Tax'!$B$687:$I$695,5,FALSE),IF(K$157="Biomass",HLOOKUP(K$157,'Inflated Bid Prices After Tax'!$B$687:$I$695,5,FALSE),IF(K$157="Biodiesel",HLOOKUP(K$157,'Inflated Bid Prices After Tax'!$B$687:$I$695,5,FALSE),IF(K$157="LNG",HLOOKUP(K$157,'Inflated Bid Prices After Tax'!$B$687:$I$695,5,FALSE),IF(K$157="Bunker",HLOOKUP(K$157,'Inflated Bid Prices After Tax'!$B$687:$I$695,5,FALSE),IF(K$157="LFO Diesel",HLOOKUP(K$157,'Inflated Bid Prices After Tax'!$B$687:$I$695,5,FALSE),0))))))))</f>
        <v>0</v>
      </c>
      <c r="N162" s="543">
        <f>IF($C162=0,0,IF(K$157="Hydro",HLOOKUP(K$157,'Inflated Bid Prices After Tax'!$B$697:$I$703,3,FALSE),IF(K$157="Solar",HLOOKUP(K$157,'Inflated Bid Prices After Tax'!$B$697:$I$703,3,FALSE),IF(K$157="Biomass",HLOOKUP(K$157,'Inflated Bid Prices After Tax'!$B$697:$I$703,3,FALSE),IF(K$157="Biodiesel",HLOOKUP(K$157,'Inflated Bid Prices After Tax'!$B$697:$I$703,3,FALSE),IF(K$157="LNG",HLOOKUP(K$157,'Inflated Bid Prices After Tax'!$B$697:$I$703,3,FALSE),IF(K$157="Bunker",HLOOKUP(K$157,'Inflated Bid Prices After Tax'!$B$697:$I$703,3,FALSE),IF(K$157="LFO Diesel",HLOOKUP(K$157,'Inflated Bid Prices After Tax'!$B$697:$I$703,3,FALSE),0))))))))</f>
        <v>0</v>
      </c>
      <c r="O162" s="544">
        <f t="shared" si="92"/>
        <v>0</v>
      </c>
      <c r="P162" s="139"/>
      <c r="Q162" s="554">
        <f>IF(Q$157="Hydro",VLOOKUP($D162,'Inflated Bid Prices After Tax'!$R$479:$Y$579,2,FALSE),IF(Q$157="Solar",VLOOKUP($D162,'Inflated Bid Prices After Tax'!$R$479:$Y$579,3,FALSE),IF(Q$157="Biomass",VLOOKUP($D162,'Inflated Bid Prices After Tax'!$R$479:$Y$579,4,FALSE),IF(Q$157="Biodiesel",VLOOKUP($D162,'Inflated Bid Prices After Tax'!$R$479:$Y$579,5,FALSE),IF(Q$157="LNG",VLOOKUP($D162,'Inflated Bid Prices After Tax'!$R$479:$Y$579,6,FALSE),IF(Q$157="Bunker",VLOOKUP($D162,'Inflated Bid Prices After Tax'!$R$479:$Y$579,7,FALSE),IF(Q$157="LFO Diesel",VLOOKUP($D162,'Inflated Bid Prices After Tax'!$R$479:$Y$579,8,FALSE),0)))))))</f>
        <v>0</v>
      </c>
      <c r="R162" s="555">
        <f>IF(Q$157="Hydro",VLOOKUP($D162,'Inflated Bid Prices After Tax'!$R$584:$Y$684,2,FALSE),IF(Q$157="Solar",VLOOKUP($D162,'Inflated Bid Prices After Tax'!$R$584:$Y$684,3,FALSE),IF(Q$157="Biomass",VLOOKUP($D162,'Inflated Bid Prices After Tax'!$R$584:$Y$684,4,FALSE),IF(Q$157="Biodiesel",VLOOKUP($D162,'Inflated Bid Prices After Tax'!$R$584:$Y$684,5,FALSE),IF(Q$157="LNG",VLOOKUP($D162,'Inflated Bid Prices After Tax'!$R$584:$Y$684,6,FALSE),IF(Q$157="Bunker",VLOOKUP($D162,'Inflated Bid Prices After Tax'!$R$584:$Y$684,7,FALSE),IF(Q$157="LFO Diesel",VLOOKUP($D162,'Inflated Bid Prices After Tax'!$R$584:$Y$684,8,FALSE),0)))))))</f>
        <v>0</v>
      </c>
      <c r="S162" s="555">
        <f>IF($D162=0,0,IF(Q$157="Hydro",HLOOKUP(Q$157,'Inflated Bid Prices After Tax'!$B$687:$I$695,5,FALSE),IF(Q$157="Solar",HLOOKUP(Q$157,'Inflated Bid Prices After Tax'!$B$687:$I$695,5,FALSE),IF(Q$157="Biomass",HLOOKUP(Q$157,'Inflated Bid Prices After Tax'!$B$687:$I$695,5,FALSE),IF(Q$157="Biodiesel",HLOOKUP(Q$157,'Inflated Bid Prices After Tax'!$B$687:$I$695,5,FALSE),IF(Q$157="LNG",HLOOKUP(Q$157,'Inflated Bid Prices After Tax'!$B$687:$I$695,5,FALSE),IF(Q$157="Bunker",HLOOKUP(Q$157,'Inflated Bid Prices After Tax'!$B$687:$I$695,5,FALSE),IF(Q$157="LFO Diesel",HLOOKUP(Q$157,'Inflated Bid Prices After Tax'!$B$687:$I$695,5,FALSE),0))))))))</f>
        <v>0</v>
      </c>
      <c r="T162" s="555">
        <f>IF($D162=0,0,IF(Q$157="Hydro",HLOOKUP(Q$157,'Inflated Bid Prices After Tax'!$B$697:$I$703,3,FALSE),IF(Q$157="Solar",HLOOKUP(Q$157,'Inflated Bid Prices After Tax'!$B$697:$I$703,3,FALSE),IF(Q$157="Biomass",HLOOKUP(Q$157,'Inflated Bid Prices After Tax'!$B$697:$I$703,3,FALSE),IF(Q$157="Biodiesel",HLOOKUP(Q$157,'Inflated Bid Prices After Tax'!$B$697:$I$703,3,FALSE),IF(Q$157="LNG",HLOOKUP(Q$157,'Inflated Bid Prices After Tax'!$B$697:$I$703,3,FALSE),IF(Q$157="Bunker",HLOOKUP(Q$157,'Inflated Bid Prices After Tax'!$B$697:$I$703,3,FALSE),IF(Q$157="LFO Diesel",HLOOKUP(Q$157,'Inflated Bid Prices After Tax'!$B$697:$I$703,3,FALSE),0))))))))</f>
        <v>0</v>
      </c>
      <c r="U162" s="556">
        <f t="shared" si="93"/>
        <v>0</v>
      </c>
      <c r="V162" s="139"/>
      <c r="W162" s="566">
        <f>IF(W$157="Hydro",VLOOKUP($E162,'Inflated Bid Prices After Tax'!$R$479:$Y$579,2,FALSE),IF(W$157="Solar",VLOOKUP($E162,'Inflated Bid Prices After Tax'!$R$479:$Y$579,3,FALSE),IF(W$157="Biomass",VLOOKUP($E162,'Inflated Bid Prices After Tax'!$R$479:$Y$579,4,FALSE),IF(W$157="Biodiesel",VLOOKUP($E162,'Inflated Bid Prices After Tax'!$R$479:$Y$579,5,FALSE),IF(W$157="LNG",VLOOKUP($E162,'Inflated Bid Prices After Tax'!$R$479:$Y$579,6,FALSE),IF(W$157="Bunker",VLOOKUP($E162,'Inflated Bid Prices After Tax'!$R$479:$Y$579,7,FALSE),IF(W$157="LFO Diesel",VLOOKUP($E162,'Inflated Bid Prices After Tax'!$R$479:$Y$579,8,FALSE),0)))))))</f>
        <v>0</v>
      </c>
      <c r="X162" s="567">
        <f>IF(W$157="Hydro",VLOOKUP($E162,'Inflated Bid Prices After Tax'!$R$584:$Y$684,2,FALSE),IF(W$157="Solar",VLOOKUP($E162,'Inflated Bid Prices After Tax'!$R$584:$Y$684,3,FALSE),IF(W$157="Biomass",VLOOKUP($E162,'Inflated Bid Prices After Tax'!$R$584:$Y$684,4,FALSE),IF(W$157="Biodiesel",VLOOKUP($E162,'Inflated Bid Prices After Tax'!$R$584:$Y$684,5,FALSE),IF(W$157="LNG",VLOOKUP($E162,'Inflated Bid Prices After Tax'!$R$584:$Y$684,6,FALSE),IF(W$157="Bunker",VLOOKUP($E162,'Inflated Bid Prices After Tax'!$R$584:$Y$684,7,FALSE),IF(W$157="LFO Diesel",VLOOKUP($E162,'Inflated Bid Prices After Tax'!$R$584:$Y$684,8,FALSE),0)))))))</f>
        <v>0</v>
      </c>
      <c r="Y162" s="567">
        <f>IF($E162=0,0,IF(W$157="Hydro",HLOOKUP(W$157,'Inflated Bid Prices After Tax'!$B$687:$I$695,5,FALSE),IF(W$157="Solar",HLOOKUP(W$157,'Inflated Bid Prices After Tax'!$B$687:$I$695,5,FALSE),IF(W$157="Biomass",HLOOKUP(W$157,'Inflated Bid Prices After Tax'!$B$687:$I$695,5,FALSE),IF(W$157="Biodiesel",HLOOKUP(W$157,'Inflated Bid Prices After Tax'!$B$687:$I$695,5,FALSE),IF(W$157="LNG",HLOOKUP(W$157,'Inflated Bid Prices After Tax'!$B$687:$I$695,5,FALSE),IF(W$157="Bunker",HLOOKUP(W$157,'Inflated Bid Prices After Tax'!$B$687:$I$695,5,FALSE),IF(W$157="LFO Diesel",HLOOKUP(W$157,'Inflated Bid Prices After Tax'!$B$687:$I$695,5,FALSE),0))))))))</f>
        <v>0</v>
      </c>
      <c r="Z162" s="567">
        <f>IF($E162=0,0,IF(W$157="Hydro",HLOOKUP(W$157,'Inflated Bid Prices After Tax'!$B$697:$I$703,3,FALSE),IF(W$157="Solar",HLOOKUP(W$157,'Inflated Bid Prices After Tax'!$B$697:$I$703,3,FALSE),IF(W$157="Biomass",HLOOKUP(W$157,'Inflated Bid Prices After Tax'!$B$697:$I$703,3,FALSE),IF(W$157="Biodiesel",HLOOKUP(W$157,'Inflated Bid Prices After Tax'!$B$697:$I$703,3,FALSE),IF(W$157="LNG",HLOOKUP(W$157,'Inflated Bid Prices After Tax'!$B$697:$I$703,3,FALSE),IF(W$157="Bunker",HLOOKUP(W$157,'Inflated Bid Prices After Tax'!$B$697:$I$703,3,FALSE),IF(W$157="LFO Diesel",HLOOKUP(W$157,'Inflated Bid Prices After Tax'!$B$697:$I$703,3,FALSE),0))))))))</f>
        <v>0</v>
      </c>
      <c r="AA162" s="568">
        <f t="shared" si="94"/>
        <v>0</v>
      </c>
      <c r="AB162" s="139"/>
      <c r="AC162" s="578">
        <f>IF(AC$157="Hydro",VLOOKUP($F162,'Inflated Bid Prices After Tax'!$R$479:$Y$579,2,FALSE),IF(AC$157="Solar",VLOOKUP($F162,'Inflated Bid Prices After Tax'!$R$479:$Y$579,3,FALSE),IF(AC$157="Biomass",VLOOKUP($F162,'Inflated Bid Prices After Tax'!$R$479:$Y$579,4,FALSE),IF(AC$157="Biodiesel",VLOOKUP($F162,'Inflated Bid Prices After Tax'!$R$479:$Y$579,5,FALSE),IF(AC$157="LNG",VLOOKUP($F162,'Inflated Bid Prices After Tax'!$R$479:$Y$579,6,FALSE),IF(AC$157="Bunker",VLOOKUP($F162,'Inflated Bid Prices After Tax'!$R$479:$Y$579,7,FALSE),IF(AC$157="LFO Diesel",VLOOKUP($F162,'Inflated Bid Prices After Tax'!$R$479:$Y$579,8,FALSE),0)))))))</f>
        <v>0</v>
      </c>
      <c r="AD162" s="579">
        <f>IF(AC$157="Hydro",VLOOKUP($F162,'Inflated Bid Prices After Tax'!$R$584:$Y$684,2,FALSE),IF(AC$157="Solar",VLOOKUP($F162,'Inflated Bid Prices After Tax'!$R$584:$Y$684,3,FALSE),IF(AC$157="Biomass",VLOOKUP($F162,'Inflated Bid Prices After Tax'!$R$584:$Y$684,4,FALSE),IF(AC$157="Biodiesel",VLOOKUP($F162,'Inflated Bid Prices After Tax'!$R$584:$Y$684,5,FALSE),IF(AC$157="LNG",VLOOKUP($F162,'Inflated Bid Prices After Tax'!$R$584:$Y$684,6,FALSE),IF(AC$157="Bunker",VLOOKUP($F162,'Inflated Bid Prices After Tax'!$R$584:$Y$684,7,FALSE),IF(AC$157="LFO Diesel",VLOOKUP($F162,'Inflated Bid Prices After Tax'!$R$584:$Y$684,8,FALSE),0)))))))</f>
        <v>0</v>
      </c>
      <c r="AE162" s="579">
        <f>IF($F162=0,0,IF(AC$157="Hydro",HLOOKUP(AC$157,'Inflated Bid Prices After Tax'!$B$687:$I$695,5,FALSE),IF(AC$157="Solar",HLOOKUP(AC$157,'Inflated Bid Prices After Tax'!$B$687:$I$695,5,FALSE),IF(AC$157="Biomass",HLOOKUP(AC$157,'Inflated Bid Prices After Tax'!$B$687:$I$695,5,FALSE),IF(AC$157="Biodiesel",HLOOKUP(AC$157,'Inflated Bid Prices After Tax'!$B$687:$I$695,5,FALSE),IF(AC$157="LNG",HLOOKUP(AC$157,'Inflated Bid Prices After Tax'!$B$687:$I$695,5,FALSE),IF(AC$157="Bunker",HLOOKUP(AC$157,'Inflated Bid Prices After Tax'!$B$687:$I$695,5,FALSE),IF(AC$157="LFO Diesel",HLOOKUP(AC$157,'Inflated Bid Prices After Tax'!$B$687:$I$695,5,FALSE),0))))))))</f>
        <v>0</v>
      </c>
      <c r="AF162" s="579">
        <f>IF($F162=0,0,IF(AC$157="Hydro",HLOOKUP(AC$157,'Inflated Bid Prices After Tax'!$B$697:$I$703,3,FALSE),IF(AC$157="Solar",HLOOKUP(AC$157,'Inflated Bid Prices After Tax'!$B$697:$I$703,3,FALSE),IF(AC$157="Biomass",HLOOKUP(AC$157,'Inflated Bid Prices After Tax'!$B$697:$I$703,3,FALSE),IF(AC$157="Biodiesel",HLOOKUP(AC$157,'Inflated Bid Prices After Tax'!$B$697:$I$703,3,FALSE),IF(AC$157="LNG",HLOOKUP(AC$157,'Inflated Bid Prices After Tax'!$B$697:$I$703,3,FALSE),IF(AC$157="Bunker",HLOOKUP(AC$157,'Inflated Bid Prices After Tax'!$B$697:$I$703,3,FALSE),IF(AC$157="LFO Diesel",HLOOKUP(AC$157,'Inflated Bid Prices After Tax'!$B$697:$I$703,3,FALSE),0))))))))</f>
        <v>0</v>
      </c>
      <c r="AG162" s="580">
        <f t="shared" si="95"/>
        <v>0</v>
      </c>
      <c r="AH162" s="139"/>
      <c r="AI162" s="590">
        <f>IF(AI$157="Hydro",VLOOKUP($G162,'Inflated Bid Prices After Tax'!$R$479:$Y$579,2,FALSE),IF(AI$157="Solar",VLOOKUP($G162,'Inflated Bid Prices After Tax'!$R$479:$Y$579,3,FALSE),IF(AI$157="Biomass",VLOOKUP($G162,'Inflated Bid Prices After Tax'!$R$479:$Y$579,4,FALSE),IF(AI$157="Biodiesel",VLOOKUP($G162,'Inflated Bid Prices After Tax'!$R$479:$Y$579,5,FALSE),IF(AI$157="LNG",VLOOKUP($G162,'Inflated Bid Prices After Tax'!$R$479:$Y$579,6,FALSE),IF(AI$157="Bunker",VLOOKUP($G162,'Inflated Bid Prices After Tax'!$R$479:$Y$579,7,FALSE),IF(AI$157="LFO Diesel",VLOOKUP($G162,'Inflated Bid Prices After Tax'!$R$479:$Y$579,8,FALSE),0)))))))</f>
        <v>0</v>
      </c>
      <c r="AJ162" s="591">
        <f>IF(AI$157="Hydro",VLOOKUP($G162,'Inflated Bid Prices After Tax'!$R$584:$Y$684,2,FALSE),IF(AI$157="Solar",VLOOKUP($G162,'Inflated Bid Prices After Tax'!$R$584:$Y$684,3,FALSE),IF(AI$157="Biomass",VLOOKUP($G162,'Inflated Bid Prices After Tax'!$R$584:$Y$684,4,FALSE),IF(AI$157="Biodiesel",VLOOKUP($G162,'Inflated Bid Prices After Tax'!$R$584:$Y$684,5,FALSE),IF(AI$157="LNG",VLOOKUP($G162,'Inflated Bid Prices After Tax'!$R$584:$Y$684,6,FALSE),IF(AI$157="Bunker",VLOOKUP($G162,'Inflated Bid Prices After Tax'!$R$584:$Y$684,7,FALSE),IF(AI$157="LFO Diesel",VLOOKUP($G162,'Inflated Bid Prices After Tax'!$R$584:$Y$684,8,FALSE),0)))))))</f>
        <v>0</v>
      </c>
      <c r="AK162" s="591">
        <f>IF($G162=0,0,IF(AI$157="Hydro",HLOOKUP(AI$157,'Inflated Bid Prices After Tax'!$B$687:$I$695,5,FALSE),IF(AI$157="Solar",HLOOKUP(AI$157,'Inflated Bid Prices After Tax'!$B$687:$I$695,5,FALSE),IF(AI$157="Biomass",HLOOKUP(AI$157,'Inflated Bid Prices After Tax'!$B$687:$I$695,5,FALSE),IF(AI$157="Biodiesel",HLOOKUP(AI$157,'Inflated Bid Prices After Tax'!$B$687:$I$695,5,FALSE),IF(AI$157="LNG",HLOOKUP(AI$157,'Inflated Bid Prices After Tax'!$B$687:$I$695,5,FALSE),IF(AI$157="Bunker",HLOOKUP(AI$157,'Inflated Bid Prices After Tax'!$B$687:$I$695,5,FALSE),IF(AI$157="LFO Diesel",HLOOKUP(AI$157,'Inflated Bid Prices After Tax'!$B$687:$I$695,5,FALSE),0))))))))</f>
        <v>0</v>
      </c>
      <c r="AL162" s="591">
        <f>IF($G162=0,0,IF(AI$157="Hydro",HLOOKUP(AI$157,'Inflated Bid Prices After Tax'!$B$697:$I$703,3,FALSE),IF(AI$157="Solar",HLOOKUP(AI$157,'Inflated Bid Prices After Tax'!$B$697:$I$703,3,FALSE),IF(AI$157="Biomass",HLOOKUP(AI$157,'Inflated Bid Prices After Tax'!$B$697:$I$703,3,FALSE),IF(AI$157="Biodiesel",HLOOKUP(AI$157,'Inflated Bid Prices After Tax'!$B$697:$I$703,3,FALSE),IF(AI$157="LNG",HLOOKUP(AI$157,'Inflated Bid Prices After Tax'!$B$697:$I$703,3,FALSE),IF(AI$157="Bunker",HLOOKUP(AI$157,'Inflated Bid Prices After Tax'!$B$697:$I$703,3,FALSE),IF(AI$157="LFO Diesel",HLOOKUP(AI$157,'Inflated Bid Prices After Tax'!$B$697:$I$703,3,FALSE),0))))))))</f>
        <v>0</v>
      </c>
      <c r="AM162" s="592">
        <f t="shared" si="96"/>
        <v>0</v>
      </c>
      <c r="AN162" s="139"/>
      <c r="AO162" s="598">
        <f>IF(AO$157="Hydro",VLOOKUP($H162,'Inflated Bid Prices After Tax'!$R$479:$Y$579,2,FALSE),IF(AO$157="Solar",VLOOKUP($H162,'Inflated Bid Prices After Tax'!$R$479:$Y$579,3,FALSE),IF(AO$157="Biomass",VLOOKUP($H162,'Inflated Bid Prices After Tax'!$R$479:$Y$579,4,FALSE),IF(AO$157="Biodiesel",VLOOKUP($H162,'Inflated Bid Prices After Tax'!$R$479:$Y$579,5,FALSE),IF(AO$157="LNG",VLOOKUP($H162,'Inflated Bid Prices After Tax'!$R$479:$Y$579,6,FALSE),IF(AO$157="Bunker",VLOOKUP($H162,'Inflated Bid Prices After Tax'!$R$479:$Y$579,7,FALSE),IF(AO$157="LFO Diesel",VLOOKUP($H162,'Inflated Bid Prices After Tax'!$R$479:$Y$579,8,FALSE),0)))))))</f>
        <v>0</v>
      </c>
      <c r="AP162" s="309">
        <f>IF(AO$157="Hydro",VLOOKUP($H162,'Inflated Bid Prices After Tax'!$R$584:$Y$684,2,FALSE),IF(AO$157="Solar",VLOOKUP($H162,'Inflated Bid Prices After Tax'!$R$584:$Y$684,3,FALSE),IF(AO$157="Biomass",VLOOKUP($H162,'Inflated Bid Prices After Tax'!$R$584:$Y$684,4,FALSE),IF(AO$157="Biodiesel",VLOOKUP($H162,'Inflated Bid Prices After Tax'!$R$584:$Y$684,5,FALSE),IF(AO$157="LNG",VLOOKUP($H162,'Inflated Bid Prices After Tax'!$R$584:$Y$684,6,FALSE),IF(AO$157="Bunker",VLOOKUP($H162,'Inflated Bid Prices After Tax'!$R$584:$Y$684,7,FALSE),IF(AO$157="LFO Diesel",VLOOKUP($H162,'Inflated Bid Prices After Tax'!$R$584:$Y$684,8,FALSE),0)))))))</f>
        <v>0</v>
      </c>
      <c r="AQ162" s="309">
        <f>IF($H162=0,0,IF(AO$157="Hydro",HLOOKUP(AO$157,'Inflated Bid Prices After Tax'!$B$687:$I$695,5,FALSE),IF(AO$157="Solar",HLOOKUP(AO$157,'Inflated Bid Prices After Tax'!$B$687:$I$695,5,FALSE),IF(AO$157="Biomass",HLOOKUP(AO$157,'Inflated Bid Prices After Tax'!$B$687:$I$695,5,FALSE),IF(AO$157="Biodiesel",HLOOKUP(AO$157,'Inflated Bid Prices After Tax'!$B$687:$I$695,5,FALSE),IF(AO$157="LNG",HLOOKUP(AO$157,'Inflated Bid Prices After Tax'!$B$687:$I$695,5,FALSE),IF(AO$157="Bunker",HLOOKUP(AO$157,'Inflated Bid Prices After Tax'!$B$687:$I$695,5,FALSE),IF(AO$157="LFO Diesel",HLOOKUP(AO$157,'Inflated Bid Prices After Tax'!$B$687:$I$695,5,FALSE),0))))))))</f>
        <v>0</v>
      </c>
      <c r="AR162" s="309">
        <f>IF($H162=0,0,IF(AO$157="Hydro",HLOOKUP(AO$157,'Inflated Bid Prices After Tax'!$B$697:$I$703,3,FALSE),IF(AO$157="Solar",HLOOKUP(AO$157,'Inflated Bid Prices After Tax'!$B$697:$I$703,3,FALSE),IF(AO$157="Biomass",HLOOKUP(AO$157,'Inflated Bid Prices After Tax'!$B$697:$I$703,3,FALSE),IF(AO$157="Biodiesel",HLOOKUP(AO$157,'Inflated Bid Prices After Tax'!$B$697:$I$703,3,FALSE),IF(AO$157="LNG",HLOOKUP(AO$157,'Inflated Bid Prices After Tax'!$B$697:$I$703,3,FALSE),IF(AO$157="Bunker",HLOOKUP(AO$157,'Inflated Bid Prices After Tax'!$B$697:$I$703,3,FALSE),IF(AO$157="LFO Diesel",HLOOKUP(AO$157,'Inflated Bid Prices After Tax'!$B$697:$I$703,3,FALSE),0))))))))</f>
        <v>0</v>
      </c>
      <c r="AS162" s="298">
        <f t="shared" si="97"/>
        <v>0</v>
      </c>
      <c r="AT162" s="139"/>
      <c r="AU162" s="606">
        <f>IF(AU$157="Hydro",VLOOKUP($I162,'Inflated Bid Prices After Tax'!$R$479:$Y$579,2,FALSE),IF(AU$157="Solar",VLOOKUP($I162,'Inflated Bid Prices After Tax'!$R$479:$Y$579,3,FALSE),IF(AU$157="Biomass",VLOOKUP($I162,'Inflated Bid Prices After Tax'!$R$479:$Y$579,4,FALSE),IF(AU$157="Biodiesel",VLOOKUP($I162,'Inflated Bid Prices After Tax'!$R$479:$Y$579,5,FALSE),IF(AU$157="LNG",VLOOKUP($I162,'Inflated Bid Prices After Tax'!$R$479:$Y$579,6,FALSE),IF(AU$157="Bunker",VLOOKUP($I162,'Inflated Bid Prices After Tax'!$R$479:$Y$579,7,FALSE),IF(AU$157="LFO Diesel",VLOOKUP($I162,'Inflated Bid Prices After Tax'!$R$479:$Y$579,8,FALSE),0)))))))</f>
        <v>0</v>
      </c>
      <c r="AV162" s="607">
        <f>IF(AU$157="Hydro",VLOOKUP($I162,'Inflated Bid Prices After Tax'!$R$584:$Y$684,2,FALSE),IF(AU$157="Solar",VLOOKUP($I162,'Inflated Bid Prices After Tax'!$R$584:$Y$684,3,FALSE),IF(AU$157="Biomass",VLOOKUP($I162,'Inflated Bid Prices After Tax'!$R$584:$Y$684,4,FALSE),IF(AU$157="Biodiesel",VLOOKUP($I162,'Inflated Bid Prices After Tax'!$R$584:$Y$684,5,FALSE),IF(AU$157="LNG",VLOOKUP($I162,'Inflated Bid Prices After Tax'!$R$584:$Y$684,6,FALSE),IF(AU$157="Bunker",VLOOKUP($I162,'Inflated Bid Prices After Tax'!$R$584:$Y$684,7,FALSE),IF(AU$157="LFO Diesel",VLOOKUP($I162,'Inflated Bid Prices After Tax'!$R$584:$Y$684,8,FALSE),0)))))))</f>
        <v>0</v>
      </c>
      <c r="AW162" s="607">
        <f>IF($I162=0,0,IF(AU$157="Hydro",HLOOKUP(AU$157,'Inflated Bid Prices After Tax'!$B$687:$I$695,2,FALSE),IF(AU$157="Solar",HLOOKUP(AU$157,'Inflated Bid Prices After Tax'!$B$687:$I$695,2,FALSE),IF(AU$157="Biomass",HLOOKUP(AU$157,'Inflated Bid Prices After Tax'!$B$687:$I$695,2,FALSE),IF(AU$157="Biodiesel",HLOOKUP(AU$157,'Inflated Bid Prices After Tax'!$B$687:$I$695,2,FALSE),IF(AU$157="LNG",HLOOKUP(AU$157,'Inflated Bid Prices After Tax'!$B$687:$I$695,2,FALSE),IF(AU$157="Bunker",HLOOKUP(AU$157,'Inflated Bid Prices After Tax'!$B$687:$I$695,2,FALSE),IF(AU$157="LFO Diesel",HLOOKUP(AU$157,'Inflated Bid Prices After Tax'!$B$687:$I$695,2,FALSE),0))))))))</f>
        <v>0</v>
      </c>
      <c r="AX162" s="607">
        <f>IF($I162=0,0,IF(AU$157="Hydro",HLOOKUP(AU$157,'Inflated Bid Prices After Tax'!$B$697:$I$703,2,FALSE),IF(AU$157="Solar",HLOOKUP(AU$157,'Inflated Bid Prices After Tax'!$B$697:$I$703,2,FALSE),IF(AU$157="Biomass",HLOOKUP(AU$157,'Inflated Bid Prices After Tax'!$B$697:$I$703,2,FALSE),IF(AU$157="Biodiesel",HLOOKUP(AU$157,'Inflated Bid Prices After Tax'!$B$697:$I$703,2,FALSE),IF(AU$157="LNG",HLOOKUP(AU$157,'Inflated Bid Prices After Tax'!$B$697:$I$703,2,FALSE),IF(AU$157="Bunker",HLOOKUP(AU$157,'Inflated Bid Prices After Tax'!$B$697:$I$703,2,FALSE),IF(AU$157="LFO Diesel",HLOOKUP(AU$157,'Inflated Bid Prices After Tax'!$B$697:$I$703,2,FALSE),0))))))))</f>
        <v>0</v>
      </c>
      <c r="AY162" s="608">
        <f t="shared" si="98"/>
        <v>0</v>
      </c>
      <c r="AZ162" s="139"/>
      <c r="BA162" s="106"/>
      <c r="BB162" s="648" t="s">
        <v>39</v>
      </c>
      <c r="BC162" s="649">
        <f>IF(C162=0,O162,O162*'Available Energy and Dispatch'!N200*1000)</f>
        <v>0</v>
      </c>
      <c r="BD162" s="649">
        <f>IF(D162=0,U162,U162*'Available Energy and Dispatch'!O200*1000)</f>
        <v>0</v>
      </c>
      <c r="BE162" s="649">
        <f>IF(E162=0,AA162,AA162*'Available Energy and Dispatch'!P200*1000)</f>
        <v>0</v>
      </c>
      <c r="BF162" s="649">
        <f>IF(F162=0,AG162,AG162*'Available Energy and Dispatch'!Q200*1000)</f>
        <v>0</v>
      </c>
      <c r="BG162" s="649">
        <f>IF(G162=0,AM162,AM162*'Available Energy and Dispatch'!R200*1000)</f>
        <v>0</v>
      </c>
      <c r="BH162" s="649">
        <f>IF(H162=0,AS162,AS162*'Available Energy and Dispatch'!S200*1000)</f>
        <v>0</v>
      </c>
      <c r="BI162" s="649">
        <f>IF(I162=0,AY162,AY162*'Available Energy and Dispatch'!T200*1000)</f>
        <v>0</v>
      </c>
      <c r="BJ162" s="662">
        <f t="shared" si="99"/>
        <v>0</v>
      </c>
      <c r="BK162" s="655"/>
    </row>
    <row r="163" spans="2:63" x14ac:dyDescent="0.25">
      <c r="B163" s="530" t="s">
        <v>40</v>
      </c>
      <c r="C163" s="523">
        <f>ROUND(IFERROR(('Available Energy and Dispatch'!N201/((IF(C$158="Solar",(SUMIFS('Dependable Capacity'!$F$118:$F$123,'Dependable Capacity'!$C$118:$C$123,$B$160)*'Available Energy and Dispatch'!$C201),HLOOKUP(C$158,'Dependable Capacity'!$I$112:$P$118,3,FALSE)*'Available Energy and Dispatch'!$C201))))/C$159,0),2)</f>
        <v>0</v>
      </c>
      <c r="D163" s="523">
        <f>ROUND(IFERROR(('Available Energy and Dispatch'!O201/((IF(D$158="Solar",(SUMIFS('Dependable Capacity'!$F$118:$F$123,'Dependable Capacity'!$C$118:$C$123,$B$160)*'Available Energy and Dispatch'!$C201),HLOOKUP(D$158,'Dependable Capacity'!$I$112:$P$118,3,FALSE)*'Available Energy and Dispatch'!$C201))))/D$159,0),2)</f>
        <v>0</v>
      </c>
      <c r="E163" s="523">
        <f>ROUND(IFERROR(('Available Energy and Dispatch'!P201/((IF(E$158="Solar",(SUMIFS('Dependable Capacity'!$F$118:$F$123,'Dependable Capacity'!$C$118:$C$123,$B$160)*'Available Energy and Dispatch'!$C201),HLOOKUP(E$158,'Dependable Capacity'!$I$112:$P$118,3,FALSE)*'Available Energy and Dispatch'!$C201))))/E$159,0),2)</f>
        <v>0</v>
      </c>
      <c r="F163" s="523">
        <f>ROUND(IFERROR(('Available Energy and Dispatch'!Q201/((IF(F$158="Solar",(SUMIFS('Dependable Capacity'!$F$118:$F$123,'Dependable Capacity'!$C$118:$C$123,$B$160)*'Available Energy and Dispatch'!$C201),HLOOKUP(F$158,'Dependable Capacity'!$I$112:$P$118,3,FALSE)*'Available Energy and Dispatch'!$C201))))/F$159,0),2)</f>
        <v>0</v>
      </c>
      <c r="G163" s="523">
        <f>ROUND(IFERROR(('Available Energy and Dispatch'!R201/((IF(G$158="Solar",(SUMIFS('Dependable Capacity'!$F$118:$F$123,'Dependable Capacity'!$C$118:$C$123,$B$160)*'Available Energy and Dispatch'!$C201),HLOOKUP(G$158,'Dependable Capacity'!$I$112:$P$118,3,FALSE)*'Available Energy and Dispatch'!$C201))))/G$159,0),2)</f>
        <v>0</v>
      </c>
      <c r="H163" s="523">
        <f>ROUND(IFERROR(('Available Energy and Dispatch'!S201/((IF(H$158="Solar",(SUMIFS('Dependable Capacity'!$F$118:$F$123,'Dependable Capacity'!$C$118:$C$123,$B$160)*'Available Energy and Dispatch'!$C201),HLOOKUP(H$158,'Dependable Capacity'!$I$112:$P$118,3,FALSE)*'Available Energy and Dispatch'!$C201))))/H$159,0),2)</f>
        <v>0</v>
      </c>
      <c r="I163" s="524">
        <f>ROUND(IFERROR(('Available Energy and Dispatch'!T201/((IF(I$158="Solar",(SUMIFS('Dependable Capacity'!$F$118:$F$123,'Dependable Capacity'!$C$118:$C$123,$B$160)*'Available Energy and Dispatch'!$C201),HLOOKUP(I$158,'Dependable Capacity'!$I$112:$P$118,3,FALSE)*'Available Energy and Dispatch'!$C201))))/I$159,0),2)</f>
        <v>0</v>
      </c>
      <c r="J163" s="106"/>
      <c r="K163" s="542">
        <f>IF(K$157="Hydro",VLOOKUP($C163,'Inflated Bid Prices After Tax'!$R$479:$Y$579,2,FALSE),IF(K$157="Solar",VLOOKUP($C163,'Inflated Bid Prices After Tax'!$R$479:$Y$579,3,FALSE),IF(K$157="Biomass",VLOOKUP($C163,'Inflated Bid Prices After Tax'!$R$479:$Y$579,4,FALSE),IF(K$157="Biodiesel",VLOOKUP($C163,'Inflated Bid Prices After Tax'!$R$479:$Y$579,5,FALSE),IF(K$157="LNG",VLOOKUP($C163,'Inflated Bid Prices After Tax'!$R$479:$Y$579,6,FALSE),IF(K$157="Bunker",VLOOKUP($C163,'Inflated Bid Prices After Tax'!$R$479:$Y$579,7,FALSE),IF(K$157="LFO Diesel",VLOOKUP($C163,'Inflated Bid Prices After Tax'!$R$479:$Y$579,8,FALSE),0)))))))</f>
        <v>0</v>
      </c>
      <c r="L163" s="543">
        <f>IF(K$157="Hydro",VLOOKUP($C163,'Inflated Bid Prices After Tax'!$R$584:$Y$684,2,FALSE),IF(K$157="Solar",VLOOKUP($C163,'Inflated Bid Prices After Tax'!$R$584:$Y$684,3,FALSE),IF(K$157="Biomass",VLOOKUP($C163,'Inflated Bid Prices After Tax'!$R$584:$Y$684,4,FALSE),IF(K$157="Biodiesel",VLOOKUP($C163,'Inflated Bid Prices After Tax'!$R$584:$Y$684,5,FALSE),IF(K$157="LNG",VLOOKUP($C163,'Inflated Bid Prices After Tax'!$R$584:$Y$684,6,FALSE),IF(K$157="Bunker",VLOOKUP($C163,'Inflated Bid Prices After Tax'!$R$584:$Y$684,7,FALSE),IF(K$157="LFO Diesel",VLOOKUP($C163,'Inflated Bid Prices After Tax'!$R$584:$Y$684,8,FALSE),0)))))))</f>
        <v>0</v>
      </c>
      <c r="M163" s="543">
        <f>IF($C163=0,0,IF(K$157="Hydro",HLOOKUP(K$157,'Inflated Bid Prices After Tax'!$B$687:$I$695,5,FALSE),IF(K$157="Solar",HLOOKUP(K$157,'Inflated Bid Prices After Tax'!$B$687:$I$695,5,FALSE),IF(K$157="Biomass",HLOOKUP(K$157,'Inflated Bid Prices After Tax'!$B$687:$I$695,5,FALSE),IF(K$157="Biodiesel",HLOOKUP(K$157,'Inflated Bid Prices After Tax'!$B$687:$I$695,5,FALSE),IF(K$157="LNG",HLOOKUP(K$157,'Inflated Bid Prices After Tax'!$B$687:$I$695,5,FALSE),IF(K$157="Bunker",HLOOKUP(K$157,'Inflated Bid Prices After Tax'!$B$687:$I$695,5,FALSE),IF(K$157="LFO Diesel",HLOOKUP(K$157,'Inflated Bid Prices After Tax'!$B$687:$I$695,5,FALSE),0))))))))</f>
        <v>0</v>
      </c>
      <c r="N163" s="543">
        <f>IF($C163=0,0,IF(K$157="Hydro",HLOOKUP(K$157,'Inflated Bid Prices After Tax'!$B$697:$I$703,3,FALSE),IF(K$157="Solar",HLOOKUP(K$157,'Inflated Bid Prices After Tax'!$B$697:$I$703,3,FALSE),IF(K$157="Biomass",HLOOKUP(K$157,'Inflated Bid Prices After Tax'!$B$697:$I$703,3,FALSE),IF(K$157="Biodiesel",HLOOKUP(K$157,'Inflated Bid Prices After Tax'!$B$697:$I$703,3,FALSE),IF(K$157="LNG",HLOOKUP(K$157,'Inflated Bid Prices After Tax'!$B$697:$I$703,3,FALSE),IF(K$157="Bunker",HLOOKUP(K$157,'Inflated Bid Prices After Tax'!$B$697:$I$703,3,FALSE),IF(K$157="LFO Diesel",HLOOKUP(K$157,'Inflated Bid Prices After Tax'!$B$697:$I$703,3,FALSE),0))))))))</f>
        <v>0</v>
      </c>
      <c r="O163" s="544">
        <f t="shared" si="92"/>
        <v>0</v>
      </c>
      <c r="P163" s="139"/>
      <c r="Q163" s="554">
        <f>IF(Q$157="Hydro",VLOOKUP($D163,'Inflated Bid Prices After Tax'!$R$479:$Y$579,2,FALSE),IF(Q$157="Solar",VLOOKUP($D163,'Inflated Bid Prices After Tax'!$R$479:$Y$579,3,FALSE),IF(Q$157="Biomass",VLOOKUP($D163,'Inflated Bid Prices After Tax'!$R$479:$Y$579,4,FALSE),IF(Q$157="Biodiesel",VLOOKUP($D163,'Inflated Bid Prices After Tax'!$R$479:$Y$579,5,FALSE),IF(Q$157="LNG",VLOOKUP($D163,'Inflated Bid Prices After Tax'!$R$479:$Y$579,6,FALSE),IF(Q$157="Bunker",VLOOKUP($D163,'Inflated Bid Prices After Tax'!$R$479:$Y$579,7,FALSE),IF(Q$157="LFO Diesel",VLOOKUP($D163,'Inflated Bid Prices After Tax'!$R$479:$Y$579,8,FALSE),0)))))))</f>
        <v>0</v>
      </c>
      <c r="R163" s="555">
        <f>IF(Q$157="Hydro",VLOOKUP($D163,'Inflated Bid Prices After Tax'!$R$584:$Y$684,2,FALSE),IF(Q$157="Solar",VLOOKUP($D163,'Inflated Bid Prices After Tax'!$R$584:$Y$684,3,FALSE),IF(Q$157="Biomass",VLOOKUP($D163,'Inflated Bid Prices After Tax'!$R$584:$Y$684,4,FALSE),IF(Q$157="Biodiesel",VLOOKUP($D163,'Inflated Bid Prices After Tax'!$R$584:$Y$684,5,FALSE),IF(Q$157="LNG",VLOOKUP($D163,'Inflated Bid Prices After Tax'!$R$584:$Y$684,6,FALSE),IF(Q$157="Bunker",VLOOKUP($D163,'Inflated Bid Prices After Tax'!$R$584:$Y$684,7,FALSE),IF(Q$157="LFO Diesel",VLOOKUP($D163,'Inflated Bid Prices After Tax'!$R$584:$Y$684,8,FALSE),0)))))))</f>
        <v>0</v>
      </c>
      <c r="S163" s="555">
        <f>IF($D163=0,0,IF(Q$157="Hydro",HLOOKUP(Q$157,'Inflated Bid Prices After Tax'!$B$687:$I$695,5,FALSE),IF(Q$157="Solar",HLOOKUP(Q$157,'Inflated Bid Prices After Tax'!$B$687:$I$695,5,FALSE),IF(Q$157="Biomass",HLOOKUP(Q$157,'Inflated Bid Prices After Tax'!$B$687:$I$695,5,FALSE),IF(Q$157="Biodiesel",HLOOKUP(Q$157,'Inflated Bid Prices After Tax'!$B$687:$I$695,5,FALSE),IF(Q$157="LNG",HLOOKUP(Q$157,'Inflated Bid Prices After Tax'!$B$687:$I$695,5,FALSE),IF(Q$157="Bunker",HLOOKUP(Q$157,'Inflated Bid Prices After Tax'!$B$687:$I$695,5,FALSE),IF(Q$157="LFO Diesel",HLOOKUP(Q$157,'Inflated Bid Prices After Tax'!$B$687:$I$695,5,FALSE),0))))))))</f>
        <v>0</v>
      </c>
      <c r="T163" s="555">
        <f>IF($D163=0,0,IF(Q$157="Hydro",HLOOKUP(Q$157,'Inflated Bid Prices After Tax'!$B$697:$I$703,3,FALSE),IF(Q$157="Solar",HLOOKUP(Q$157,'Inflated Bid Prices After Tax'!$B$697:$I$703,3,FALSE),IF(Q$157="Biomass",HLOOKUP(Q$157,'Inflated Bid Prices After Tax'!$B$697:$I$703,3,FALSE),IF(Q$157="Biodiesel",HLOOKUP(Q$157,'Inflated Bid Prices After Tax'!$B$697:$I$703,3,FALSE),IF(Q$157="LNG",HLOOKUP(Q$157,'Inflated Bid Prices After Tax'!$B$697:$I$703,3,FALSE),IF(Q$157="Bunker",HLOOKUP(Q$157,'Inflated Bid Prices After Tax'!$B$697:$I$703,3,FALSE),IF(Q$157="LFO Diesel",HLOOKUP(Q$157,'Inflated Bid Prices After Tax'!$B$697:$I$703,3,FALSE),0))))))))</f>
        <v>0</v>
      </c>
      <c r="U163" s="556">
        <f t="shared" si="93"/>
        <v>0</v>
      </c>
      <c r="V163" s="139"/>
      <c r="W163" s="566">
        <f>IF(W$157="Hydro",VLOOKUP($E163,'Inflated Bid Prices After Tax'!$R$479:$Y$579,2,FALSE),IF(W$157="Solar",VLOOKUP($E163,'Inflated Bid Prices After Tax'!$R$479:$Y$579,3,FALSE),IF(W$157="Biomass",VLOOKUP($E163,'Inflated Bid Prices After Tax'!$R$479:$Y$579,4,FALSE),IF(W$157="Biodiesel",VLOOKUP($E163,'Inflated Bid Prices After Tax'!$R$479:$Y$579,5,FALSE),IF(W$157="LNG",VLOOKUP($E163,'Inflated Bid Prices After Tax'!$R$479:$Y$579,6,FALSE),IF(W$157="Bunker",VLOOKUP($E163,'Inflated Bid Prices After Tax'!$R$479:$Y$579,7,FALSE),IF(W$157="LFO Diesel",VLOOKUP($E163,'Inflated Bid Prices After Tax'!$R$479:$Y$579,8,FALSE),0)))))))</f>
        <v>0</v>
      </c>
      <c r="X163" s="567">
        <f>IF(W$157="Hydro",VLOOKUP($E163,'Inflated Bid Prices After Tax'!$R$584:$Y$684,2,FALSE),IF(W$157="Solar",VLOOKUP($E163,'Inflated Bid Prices After Tax'!$R$584:$Y$684,3,FALSE),IF(W$157="Biomass",VLOOKUP($E163,'Inflated Bid Prices After Tax'!$R$584:$Y$684,4,FALSE),IF(W$157="Biodiesel",VLOOKUP($E163,'Inflated Bid Prices After Tax'!$R$584:$Y$684,5,FALSE),IF(W$157="LNG",VLOOKUP($E163,'Inflated Bid Prices After Tax'!$R$584:$Y$684,6,FALSE),IF(W$157="Bunker",VLOOKUP($E163,'Inflated Bid Prices After Tax'!$R$584:$Y$684,7,FALSE),IF(W$157="LFO Diesel",VLOOKUP($E163,'Inflated Bid Prices After Tax'!$R$584:$Y$684,8,FALSE),0)))))))</f>
        <v>0</v>
      </c>
      <c r="Y163" s="567">
        <f>IF($E163=0,0,IF(W$157="Hydro",HLOOKUP(W$157,'Inflated Bid Prices After Tax'!$B$687:$I$695,5,FALSE),IF(W$157="Solar",HLOOKUP(W$157,'Inflated Bid Prices After Tax'!$B$687:$I$695,5,FALSE),IF(W$157="Biomass",HLOOKUP(W$157,'Inflated Bid Prices After Tax'!$B$687:$I$695,5,FALSE),IF(W$157="Biodiesel",HLOOKUP(W$157,'Inflated Bid Prices After Tax'!$B$687:$I$695,5,FALSE),IF(W$157="LNG",HLOOKUP(W$157,'Inflated Bid Prices After Tax'!$B$687:$I$695,5,FALSE),IF(W$157="Bunker",HLOOKUP(W$157,'Inflated Bid Prices After Tax'!$B$687:$I$695,5,FALSE),IF(W$157="LFO Diesel",HLOOKUP(W$157,'Inflated Bid Prices After Tax'!$B$687:$I$695,5,FALSE),0))))))))</f>
        <v>0</v>
      </c>
      <c r="Z163" s="567">
        <f>IF($E163=0,0,IF(W$157="Hydro",HLOOKUP(W$157,'Inflated Bid Prices After Tax'!$B$697:$I$703,3,FALSE),IF(W$157="Solar",HLOOKUP(W$157,'Inflated Bid Prices After Tax'!$B$697:$I$703,3,FALSE),IF(W$157="Biomass",HLOOKUP(W$157,'Inflated Bid Prices After Tax'!$B$697:$I$703,3,FALSE),IF(W$157="Biodiesel",HLOOKUP(W$157,'Inflated Bid Prices After Tax'!$B$697:$I$703,3,FALSE),IF(W$157="LNG",HLOOKUP(W$157,'Inflated Bid Prices After Tax'!$B$697:$I$703,3,FALSE),IF(W$157="Bunker",HLOOKUP(W$157,'Inflated Bid Prices After Tax'!$B$697:$I$703,3,FALSE),IF(W$157="LFO Diesel",HLOOKUP(W$157,'Inflated Bid Prices After Tax'!$B$697:$I$703,3,FALSE),0))))))))</f>
        <v>0</v>
      </c>
      <c r="AA163" s="568">
        <f t="shared" si="94"/>
        <v>0</v>
      </c>
      <c r="AB163" s="139"/>
      <c r="AC163" s="578">
        <f>IF(AC$157="Hydro",VLOOKUP($F163,'Inflated Bid Prices After Tax'!$R$479:$Y$579,2,FALSE),IF(AC$157="Solar",VLOOKUP($F163,'Inflated Bid Prices After Tax'!$R$479:$Y$579,3,FALSE),IF(AC$157="Biomass",VLOOKUP($F163,'Inflated Bid Prices After Tax'!$R$479:$Y$579,4,FALSE),IF(AC$157="Biodiesel",VLOOKUP($F163,'Inflated Bid Prices After Tax'!$R$479:$Y$579,5,FALSE),IF(AC$157="LNG",VLOOKUP($F163,'Inflated Bid Prices After Tax'!$R$479:$Y$579,6,FALSE),IF(AC$157="Bunker",VLOOKUP($F163,'Inflated Bid Prices After Tax'!$R$479:$Y$579,7,FALSE),IF(AC$157="LFO Diesel",VLOOKUP($F163,'Inflated Bid Prices After Tax'!$R$479:$Y$579,8,FALSE),0)))))))</f>
        <v>0</v>
      </c>
      <c r="AD163" s="579">
        <f>IF(AC$157="Hydro",VLOOKUP($F163,'Inflated Bid Prices After Tax'!$R$584:$Y$684,2,FALSE),IF(AC$157="Solar",VLOOKUP($F163,'Inflated Bid Prices After Tax'!$R$584:$Y$684,3,FALSE),IF(AC$157="Biomass",VLOOKUP($F163,'Inflated Bid Prices After Tax'!$R$584:$Y$684,4,FALSE),IF(AC$157="Biodiesel",VLOOKUP($F163,'Inflated Bid Prices After Tax'!$R$584:$Y$684,5,FALSE),IF(AC$157="LNG",VLOOKUP($F163,'Inflated Bid Prices After Tax'!$R$584:$Y$684,6,FALSE),IF(AC$157="Bunker",VLOOKUP($F163,'Inflated Bid Prices After Tax'!$R$584:$Y$684,7,FALSE),IF(AC$157="LFO Diesel",VLOOKUP($F163,'Inflated Bid Prices After Tax'!$R$584:$Y$684,8,FALSE),0)))))))</f>
        <v>0</v>
      </c>
      <c r="AE163" s="579">
        <f>IF($F163=0,0,IF(AC$157="Hydro",HLOOKUP(AC$157,'Inflated Bid Prices After Tax'!$B$687:$I$695,5,FALSE),IF(AC$157="Solar",HLOOKUP(AC$157,'Inflated Bid Prices After Tax'!$B$687:$I$695,5,FALSE),IF(AC$157="Biomass",HLOOKUP(AC$157,'Inflated Bid Prices After Tax'!$B$687:$I$695,5,FALSE),IF(AC$157="Biodiesel",HLOOKUP(AC$157,'Inflated Bid Prices After Tax'!$B$687:$I$695,5,FALSE),IF(AC$157="LNG",HLOOKUP(AC$157,'Inflated Bid Prices After Tax'!$B$687:$I$695,5,FALSE),IF(AC$157="Bunker",HLOOKUP(AC$157,'Inflated Bid Prices After Tax'!$B$687:$I$695,5,FALSE),IF(AC$157="LFO Diesel",HLOOKUP(AC$157,'Inflated Bid Prices After Tax'!$B$687:$I$695,5,FALSE),0))))))))</f>
        <v>0</v>
      </c>
      <c r="AF163" s="579">
        <f>IF($F163=0,0,IF(AC$157="Hydro",HLOOKUP(AC$157,'Inflated Bid Prices After Tax'!$B$697:$I$703,3,FALSE),IF(AC$157="Solar",HLOOKUP(AC$157,'Inflated Bid Prices After Tax'!$B$697:$I$703,3,FALSE),IF(AC$157="Biomass",HLOOKUP(AC$157,'Inflated Bid Prices After Tax'!$B$697:$I$703,3,FALSE),IF(AC$157="Biodiesel",HLOOKUP(AC$157,'Inflated Bid Prices After Tax'!$B$697:$I$703,3,FALSE),IF(AC$157="LNG",HLOOKUP(AC$157,'Inflated Bid Prices After Tax'!$B$697:$I$703,3,FALSE),IF(AC$157="Bunker",HLOOKUP(AC$157,'Inflated Bid Prices After Tax'!$B$697:$I$703,3,FALSE),IF(AC$157="LFO Diesel",HLOOKUP(AC$157,'Inflated Bid Prices After Tax'!$B$697:$I$703,3,FALSE),0))))))))</f>
        <v>0</v>
      </c>
      <c r="AG163" s="580">
        <f t="shared" si="95"/>
        <v>0</v>
      </c>
      <c r="AH163" s="139"/>
      <c r="AI163" s="590">
        <f>IF(AI$157="Hydro",VLOOKUP($G163,'Inflated Bid Prices After Tax'!$R$479:$Y$579,2,FALSE),IF(AI$157="Solar",VLOOKUP($G163,'Inflated Bid Prices After Tax'!$R$479:$Y$579,3,FALSE),IF(AI$157="Biomass",VLOOKUP($G163,'Inflated Bid Prices After Tax'!$R$479:$Y$579,4,FALSE),IF(AI$157="Biodiesel",VLOOKUP($G163,'Inflated Bid Prices After Tax'!$R$479:$Y$579,5,FALSE),IF(AI$157="LNG",VLOOKUP($G163,'Inflated Bid Prices After Tax'!$R$479:$Y$579,6,FALSE),IF(AI$157="Bunker",VLOOKUP($G163,'Inflated Bid Prices After Tax'!$R$479:$Y$579,7,FALSE),IF(AI$157="LFO Diesel",VLOOKUP($G163,'Inflated Bid Prices After Tax'!$R$479:$Y$579,8,FALSE),0)))))))</f>
        <v>0</v>
      </c>
      <c r="AJ163" s="591">
        <f>IF(AI$157="Hydro",VLOOKUP($G163,'Inflated Bid Prices After Tax'!$R$584:$Y$684,2,FALSE),IF(AI$157="Solar",VLOOKUP($G163,'Inflated Bid Prices After Tax'!$R$584:$Y$684,3,FALSE),IF(AI$157="Biomass",VLOOKUP($G163,'Inflated Bid Prices After Tax'!$R$584:$Y$684,4,FALSE),IF(AI$157="Biodiesel",VLOOKUP($G163,'Inflated Bid Prices After Tax'!$R$584:$Y$684,5,FALSE),IF(AI$157="LNG",VLOOKUP($G163,'Inflated Bid Prices After Tax'!$R$584:$Y$684,6,FALSE),IF(AI$157="Bunker",VLOOKUP($G163,'Inflated Bid Prices After Tax'!$R$584:$Y$684,7,FALSE),IF(AI$157="LFO Diesel",VLOOKUP($G163,'Inflated Bid Prices After Tax'!$R$584:$Y$684,8,FALSE),0)))))))</f>
        <v>0</v>
      </c>
      <c r="AK163" s="591">
        <f>IF($G163=0,0,IF(AI$157="Hydro",HLOOKUP(AI$157,'Inflated Bid Prices After Tax'!$B$687:$I$695,5,FALSE),IF(AI$157="Solar",HLOOKUP(AI$157,'Inflated Bid Prices After Tax'!$B$687:$I$695,5,FALSE),IF(AI$157="Biomass",HLOOKUP(AI$157,'Inflated Bid Prices After Tax'!$B$687:$I$695,5,FALSE),IF(AI$157="Biodiesel",HLOOKUP(AI$157,'Inflated Bid Prices After Tax'!$B$687:$I$695,5,FALSE),IF(AI$157="LNG",HLOOKUP(AI$157,'Inflated Bid Prices After Tax'!$B$687:$I$695,5,FALSE),IF(AI$157="Bunker",HLOOKUP(AI$157,'Inflated Bid Prices After Tax'!$B$687:$I$695,5,FALSE),IF(AI$157="LFO Diesel",HLOOKUP(AI$157,'Inflated Bid Prices After Tax'!$B$687:$I$695,5,FALSE),0))))))))</f>
        <v>0</v>
      </c>
      <c r="AL163" s="591">
        <f>IF($G163=0,0,IF(AI$157="Hydro",HLOOKUP(AI$157,'Inflated Bid Prices After Tax'!$B$697:$I$703,3,FALSE),IF(AI$157="Solar",HLOOKUP(AI$157,'Inflated Bid Prices After Tax'!$B$697:$I$703,3,FALSE),IF(AI$157="Biomass",HLOOKUP(AI$157,'Inflated Bid Prices After Tax'!$B$697:$I$703,3,FALSE),IF(AI$157="Biodiesel",HLOOKUP(AI$157,'Inflated Bid Prices After Tax'!$B$697:$I$703,3,FALSE),IF(AI$157="LNG",HLOOKUP(AI$157,'Inflated Bid Prices After Tax'!$B$697:$I$703,3,FALSE),IF(AI$157="Bunker",HLOOKUP(AI$157,'Inflated Bid Prices After Tax'!$B$697:$I$703,3,FALSE),IF(AI$157="LFO Diesel",HLOOKUP(AI$157,'Inflated Bid Prices After Tax'!$B$697:$I$703,3,FALSE),0))))))))</f>
        <v>0</v>
      </c>
      <c r="AM163" s="592">
        <f t="shared" si="96"/>
        <v>0</v>
      </c>
      <c r="AN163" s="139"/>
      <c r="AO163" s="598">
        <f>IF(AO$157="Hydro",VLOOKUP($H163,'Inflated Bid Prices After Tax'!$R$479:$Y$579,2,FALSE),IF(AO$157="Solar",VLOOKUP($H163,'Inflated Bid Prices After Tax'!$R$479:$Y$579,3,FALSE),IF(AO$157="Biomass",VLOOKUP($H163,'Inflated Bid Prices After Tax'!$R$479:$Y$579,4,FALSE),IF(AO$157="Biodiesel",VLOOKUP($H163,'Inflated Bid Prices After Tax'!$R$479:$Y$579,5,FALSE),IF(AO$157="LNG",VLOOKUP($H163,'Inflated Bid Prices After Tax'!$R$479:$Y$579,6,FALSE),IF(AO$157="Bunker",VLOOKUP($H163,'Inflated Bid Prices After Tax'!$R$479:$Y$579,7,FALSE),IF(AO$157="LFO Diesel",VLOOKUP($H163,'Inflated Bid Prices After Tax'!$R$479:$Y$579,8,FALSE),0)))))))</f>
        <v>0</v>
      </c>
      <c r="AP163" s="309">
        <f>IF(AO$157="Hydro",VLOOKUP($H163,'Inflated Bid Prices After Tax'!$R$584:$Y$684,2,FALSE),IF(AO$157="Solar",VLOOKUP($H163,'Inflated Bid Prices After Tax'!$R$584:$Y$684,3,FALSE),IF(AO$157="Biomass",VLOOKUP($H163,'Inflated Bid Prices After Tax'!$R$584:$Y$684,4,FALSE),IF(AO$157="Biodiesel",VLOOKUP($H163,'Inflated Bid Prices After Tax'!$R$584:$Y$684,5,FALSE),IF(AO$157="LNG",VLOOKUP($H163,'Inflated Bid Prices After Tax'!$R$584:$Y$684,6,FALSE),IF(AO$157="Bunker",VLOOKUP($H163,'Inflated Bid Prices After Tax'!$R$584:$Y$684,7,FALSE),IF(AO$157="LFO Diesel",VLOOKUP($H163,'Inflated Bid Prices After Tax'!$R$584:$Y$684,8,FALSE),0)))))))</f>
        <v>0</v>
      </c>
      <c r="AQ163" s="309">
        <f>IF($H163=0,0,IF(AO$157="Hydro",HLOOKUP(AO$157,'Inflated Bid Prices After Tax'!$B$687:$I$695,5,FALSE),IF(AO$157="Solar",HLOOKUP(AO$157,'Inflated Bid Prices After Tax'!$B$687:$I$695,5,FALSE),IF(AO$157="Biomass",HLOOKUP(AO$157,'Inflated Bid Prices After Tax'!$B$687:$I$695,5,FALSE),IF(AO$157="Biodiesel",HLOOKUP(AO$157,'Inflated Bid Prices After Tax'!$B$687:$I$695,5,FALSE),IF(AO$157="LNG",HLOOKUP(AO$157,'Inflated Bid Prices After Tax'!$B$687:$I$695,5,FALSE),IF(AO$157="Bunker",HLOOKUP(AO$157,'Inflated Bid Prices After Tax'!$B$687:$I$695,5,FALSE),IF(AO$157="LFO Diesel",HLOOKUP(AO$157,'Inflated Bid Prices After Tax'!$B$687:$I$695,5,FALSE),0))))))))</f>
        <v>0</v>
      </c>
      <c r="AR163" s="309">
        <f>IF($H163=0,0,IF(AO$157="Hydro",HLOOKUP(AO$157,'Inflated Bid Prices After Tax'!$B$697:$I$703,3,FALSE),IF(AO$157="Solar",HLOOKUP(AO$157,'Inflated Bid Prices After Tax'!$B$697:$I$703,3,FALSE),IF(AO$157="Biomass",HLOOKUP(AO$157,'Inflated Bid Prices After Tax'!$B$697:$I$703,3,FALSE),IF(AO$157="Biodiesel",HLOOKUP(AO$157,'Inflated Bid Prices After Tax'!$B$697:$I$703,3,FALSE),IF(AO$157="LNG",HLOOKUP(AO$157,'Inflated Bid Prices After Tax'!$B$697:$I$703,3,FALSE),IF(AO$157="Bunker",HLOOKUP(AO$157,'Inflated Bid Prices After Tax'!$B$697:$I$703,3,FALSE),IF(AO$157="LFO Diesel",HLOOKUP(AO$157,'Inflated Bid Prices After Tax'!$B$697:$I$703,3,FALSE),0))))))))</f>
        <v>0</v>
      </c>
      <c r="AS163" s="298">
        <f t="shared" si="97"/>
        <v>0</v>
      </c>
      <c r="AT163" s="139"/>
      <c r="AU163" s="606">
        <f>IF(AU$157="Hydro",VLOOKUP($I163,'Inflated Bid Prices After Tax'!$R$479:$Y$579,2,FALSE),IF(AU$157="Solar",VLOOKUP($I163,'Inflated Bid Prices After Tax'!$R$479:$Y$579,3,FALSE),IF(AU$157="Biomass",VLOOKUP($I163,'Inflated Bid Prices After Tax'!$R$479:$Y$579,4,FALSE),IF(AU$157="Biodiesel",VLOOKUP($I163,'Inflated Bid Prices After Tax'!$R$479:$Y$579,5,FALSE),IF(AU$157="LNG",VLOOKUP($I163,'Inflated Bid Prices After Tax'!$R$479:$Y$579,6,FALSE),IF(AU$157="Bunker",VLOOKUP($I163,'Inflated Bid Prices After Tax'!$R$479:$Y$579,7,FALSE),IF(AU$157="LFO Diesel",VLOOKUP($I163,'Inflated Bid Prices After Tax'!$R$479:$Y$579,8,FALSE),0)))))))</f>
        <v>0</v>
      </c>
      <c r="AV163" s="607">
        <f>IF(AU$157="Hydro",VLOOKUP($I163,'Inflated Bid Prices After Tax'!$R$584:$Y$684,2,FALSE),IF(AU$157="Solar",VLOOKUP($I163,'Inflated Bid Prices After Tax'!$R$584:$Y$684,3,FALSE),IF(AU$157="Biomass",VLOOKUP($I163,'Inflated Bid Prices After Tax'!$R$584:$Y$684,4,FALSE),IF(AU$157="Biodiesel",VLOOKUP($I163,'Inflated Bid Prices After Tax'!$R$584:$Y$684,5,FALSE),IF(AU$157="LNG",VLOOKUP($I163,'Inflated Bid Prices After Tax'!$R$584:$Y$684,6,FALSE),IF(AU$157="Bunker",VLOOKUP($I163,'Inflated Bid Prices After Tax'!$R$584:$Y$684,7,FALSE),IF(AU$157="LFO Diesel",VLOOKUP($I163,'Inflated Bid Prices After Tax'!$R$584:$Y$684,8,FALSE),0)))))))</f>
        <v>0</v>
      </c>
      <c r="AW163" s="607">
        <f>IF($I163=0,0,IF(AU$157="Hydro",HLOOKUP(AU$157,'Inflated Bid Prices After Tax'!$B$687:$I$695,2,FALSE),IF(AU$157="Solar",HLOOKUP(AU$157,'Inflated Bid Prices After Tax'!$B$687:$I$695,2,FALSE),IF(AU$157="Biomass",HLOOKUP(AU$157,'Inflated Bid Prices After Tax'!$B$687:$I$695,2,FALSE),IF(AU$157="Biodiesel",HLOOKUP(AU$157,'Inflated Bid Prices After Tax'!$B$687:$I$695,2,FALSE),IF(AU$157="LNG",HLOOKUP(AU$157,'Inflated Bid Prices After Tax'!$B$687:$I$695,2,FALSE),IF(AU$157="Bunker",HLOOKUP(AU$157,'Inflated Bid Prices After Tax'!$B$687:$I$695,2,FALSE),IF(AU$157="LFO Diesel",HLOOKUP(AU$157,'Inflated Bid Prices After Tax'!$B$687:$I$695,2,FALSE),0))))))))</f>
        <v>0</v>
      </c>
      <c r="AX163" s="607">
        <f>IF($I163=0,0,IF(AU$157="Hydro",HLOOKUP(AU$157,'Inflated Bid Prices After Tax'!$B$697:$I$703,2,FALSE),IF(AU$157="Solar",HLOOKUP(AU$157,'Inflated Bid Prices After Tax'!$B$697:$I$703,2,FALSE),IF(AU$157="Biomass",HLOOKUP(AU$157,'Inflated Bid Prices After Tax'!$B$697:$I$703,2,FALSE),IF(AU$157="Biodiesel",HLOOKUP(AU$157,'Inflated Bid Prices After Tax'!$B$697:$I$703,2,FALSE),IF(AU$157="LNG",HLOOKUP(AU$157,'Inflated Bid Prices After Tax'!$B$697:$I$703,2,FALSE),IF(AU$157="Bunker",HLOOKUP(AU$157,'Inflated Bid Prices After Tax'!$B$697:$I$703,2,FALSE),IF(AU$157="LFO Diesel",HLOOKUP(AU$157,'Inflated Bid Prices After Tax'!$B$697:$I$703,2,FALSE),0))))))))</f>
        <v>0</v>
      </c>
      <c r="AY163" s="608">
        <f t="shared" si="98"/>
        <v>0</v>
      </c>
      <c r="AZ163" s="139"/>
      <c r="BA163" s="106"/>
      <c r="BB163" s="648" t="s">
        <v>40</v>
      </c>
      <c r="BC163" s="649">
        <f>IF(C163=0,O163,O163*'Available Energy and Dispatch'!N201*1000)</f>
        <v>0</v>
      </c>
      <c r="BD163" s="649">
        <f>IF(D163=0,U163,U163*'Available Energy and Dispatch'!O201*1000)</f>
        <v>0</v>
      </c>
      <c r="BE163" s="649">
        <f>IF(E163=0,AA163,AA163*'Available Energy and Dispatch'!P201*1000)</f>
        <v>0</v>
      </c>
      <c r="BF163" s="649">
        <f>IF(F163=0,AG163,AG163*'Available Energy and Dispatch'!Q201*1000)</f>
        <v>0</v>
      </c>
      <c r="BG163" s="649">
        <f>IF(G163=0,AM163,AM163*'Available Energy and Dispatch'!R201*1000)</f>
        <v>0</v>
      </c>
      <c r="BH163" s="649">
        <f>IF(H163=0,AS163,AS163*'Available Energy and Dispatch'!S201*1000)</f>
        <v>0</v>
      </c>
      <c r="BI163" s="649">
        <f>IF(I163=0,AY163,AY163*'Available Energy and Dispatch'!T201*1000)</f>
        <v>0</v>
      </c>
      <c r="BJ163" s="662">
        <f t="shared" si="99"/>
        <v>0</v>
      </c>
      <c r="BK163" s="655"/>
    </row>
    <row r="164" spans="2:63" x14ac:dyDescent="0.25">
      <c r="B164" s="530" t="s">
        <v>41</v>
      </c>
      <c r="C164" s="523">
        <f>ROUND(IFERROR(('Available Energy and Dispatch'!N202/((IF(C$158="Solar",(SUMIFS('Dependable Capacity'!$F$118:$F$123,'Dependable Capacity'!$C$118:$C$123,$B$160)*'Available Energy and Dispatch'!$C202),HLOOKUP(C$158,'Dependable Capacity'!$I$112:$P$118,3,FALSE)*'Available Energy and Dispatch'!$C202))))/C$159,0),2)</f>
        <v>0</v>
      </c>
      <c r="D164" s="523">
        <f>ROUND(IFERROR(('Available Energy and Dispatch'!O202/((IF(D$158="Solar",(SUMIFS('Dependable Capacity'!$F$118:$F$123,'Dependable Capacity'!$C$118:$C$123,$B$160)*'Available Energy and Dispatch'!$C202),HLOOKUP(D$158,'Dependable Capacity'!$I$112:$P$118,3,FALSE)*'Available Energy and Dispatch'!$C202))))/D$159,0),2)</f>
        <v>0</v>
      </c>
      <c r="E164" s="523">
        <f>ROUND(IFERROR(('Available Energy and Dispatch'!P202/((IF(E$158="Solar",(SUMIFS('Dependable Capacity'!$F$118:$F$123,'Dependable Capacity'!$C$118:$C$123,$B$160)*'Available Energy and Dispatch'!$C202),HLOOKUP(E$158,'Dependable Capacity'!$I$112:$P$118,3,FALSE)*'Available Energy and Dispatch'!$C202))))/E$159,0),2)</f>
        <v>0</v>
      </c>
      <c r="F164" s="523">
        <f>ROUND(IFERROR(('Available Energy and Dispatch'!Q202/((IF(F$158="Solar",(SUMIFS('Dependable Capacity'!$F$118:$F$123,'Dependable Capacity'!$C$118:$C$123,$B$160)*'Available Energy and Dispatch'!$C202),HLOOKUP(F$158,'Dependable Capacity'!$I$112:$P$118,3,FALSE)*'Available Energy and Dispatch'!$C202))))/F$159,0),2)</f>
        <v>0</v>
      </c>
      <c r="G164" s="523">
        <f>ROUND(IFERROR(('Available Energy and Dispatch'!R202/((IF(G$158="Solar",(SUMIFS('Dependable Capacity'!$F$118:$F$123,'Dependable Capacity'!$C$118:$C$123,$B$160)*'Available Energy and Dispatch'!$C202),HLOOKUP(G$158,'Dependable Capacity'!$I$112:$P$118,3,FALSE)*'Available Energy and Dispatch'!$C202))))/G$159,0),2)</f>
        <v>0</v>
      </c>
      <c r="H164" s="523">
        <f>ROUND(IFERROR(('Available Energy and Dispatch'!S202/((IF(H$158="Solar",(SUMIFS('Dependable Capacity'!$F$118:$F$123,'Dependable Capacity'!$C$118:$C$123,$B$160)*'Available Energy and Dispatch'!$C202),HLOOKUP(H$158,'Dependable Capacity'!$I$112:$P$118,3,FALSE)*'Available Energy and Dispatch'!$C202))))/H$159,0),2)</f>
        <v>0</v>
      </c>
      <c r="I164" s="524">
        <f>ROUND(IFERROR(('Available Energy and Dispatch'!T202/((IF(I$158="Solar",(SUMIFS('Dependable Capacity'!$F$118:$F$123,'Dependable Capacity'!$C$118:$C$123,$B$160)*'Available Energy and Dispatch'!$C202),HLOOKUP(I$158,'Dependable Capacity'!$I$112:$P$118,3,FALSE)*'Available Energy and Dispatch'!$C202))))/I$159,0),2)</f>
        <v>0</v>
      </c>
      <c r="J164" s="106"/>
      <c r="K164" s="542">
        <f>IF(K$157="Hydro",VLOOKUP($C164,'Inflated Bid Prices After Tax'!$R$479:$Y$579,2,FALSE),IF(K$157="Solar",VLOOKUP($C164,'Inflated Bid Prices After Tax'!$R$479:$Y$579,3,FALSE),IF(K$157="Biomass",VLOOKUP($C164,'Inflated Bid Prices After Tax'!$R$479:$Y$579,4,FALSE),IF(K$157="Biodiesel",VLOOKUP($C164,'Inflated Bid Prices After Tax'!$R$479:$Y$579,5,FALSE),IF(K$157="LNG",VLOOKUP($C164,'Inflated Bid Prices After Tax'!$R$479:$Y$579,6,FALSE),IF(K$157="Bunker",VLOOKUP($C164,'Inflated Bid Prices After Tax'!$R$479:$Y$579,7,FALSE),IF(K$157="LFO Diesel",VLOOKUP($C164,'Inflated Bid Prices After Tax'!$R$479:$Y$579,8,FALSE),0)))))))</f>
        <v>0</v>
      </c>
      <c r="L164" s="543">
        <f>IF(K$157="Hydro",VLOOKUP($C164,'Inflated Bid Prices After Tax'!$R$584:$Y$684,2,FALSE),IF(K$157="Solar",VLOOKUP($C164,'Inflated Bid Prices After Tax'!$R$584:$Y$684,3,FALSE),IF(K$157="Biomass",VLOOKUP($C164,'Inflated Bid Prices After Tax'!$R$584:$Y$684,4,FALSE),IF(K$157="Biodiesel",VLOOKUP($C164,'Inflated Bid Prices After Tax'!$R$584:$Y$684,5,FALSE),IF(K$157="LNG",VLOOKUP($C164,'Inflated Bid Prices After Tax'!$R$584:$Y$684,6,FALSE),IF(K$157="Bunker",VLOOKUP($C164,'Inflated Bid Prices After Tax'!$R$584:$Y$684,7,FALSE),IF(K$157="LFO Diesel",VLOOKUP($C164,'Inflated Bid Prices After Tax'!$R$584:$Y$684,8,FALSE),0)))))))</f>
        <v>0</v>
      </c>
      <c r="M164" s="543">
        <f>IF($C164=0,0,IF(K$157="Hydro",HLOOKUP(K$157,'Inflated Bid Prices After Tax'!$B$687:$I$695,5,FALSE),IF(K$157="Solar",HLOOKUP(K$157,'Inflated Bid Prices After Tax'!$B$687:$I$695,5,FALSE),IF(K$157="Biomass",HLOOKUP(K$157,'Inflated Bid Prices After Tax'!$B$687:$I$695,5,FALSE),IF(K$157="Biodiesel",HLOOKUP(K$157,'Inflated Bid Prices After Tax'!$B$687:$I$695,5,FALSE),IF(K$157="LNG",HLOOKUP(K$157,'Inflated Bid Prices After Tax'!$B$687:$I$695,5,FALSE),IF(K$157="Bunker",HLOOKUP(K$157,'Inflated Bid Prices After Tax'!$B$687:$I$695,5,FALSE),IF(K$157="LFO Diesel",HLOOKUP(K$157,'Inflated Bid Prices After Tax'!$B$687:$I$695,5,FALSE),0))))))))</f>
        <v>0</v>
      </c>
      <c r="N164" s="543">
        <f>IF($C164=0,0,IF(K$157="Hydro",HLOOKUP(K$157,'Inflated Bid Prices After Tax'!$B$697:$I$703,3,FALSE),IF(K$157="Solar",HLOOKUP(K$157,'Inflated Bid Prices After Tax'!$B$697:$I$703,3,FALSE),IF(K$157="Biomass",HLOOKUP(K$157,'Inflated Bid Prices After Tax'!$B$697:$I$703,3,FALSE),IF(K$157="Biodiesel",HLOOKUP(K$157,'Inflated Bid Prices After Tax'!$B$697:$I$703,3,FALSE),IF(K$157="LNG",HLOOKUP(K$157,'Inflated Bid Prices After Tax'!$B$697:$I$703,3,FALSE),IF(K$157="Bunker",HLOOKUP(K$157,'Inflated Bid Prices After Tax'!$B$697:$I$703,3,FALSE),IF(K$157="LFO Diesel",HLOOKUP(K$157,'Inflated Bid Prices After Tax'!$B$697:$I$703,3,FALSE),0))))))))</f>
        <v>0</v>
      </c>
      <c r="O164" s="544">
        <f t="shared" si="92"/>
        <v>0</v>
      </c>
      <c r="P164" s="139"/>
      <c r="Q164" s="554">
        <f>IF(Q$157="Hydro",VLOOKUP($D164,'Inflated Bid Prices After Tax'!$R$479:$Y$579,2,FALSE),IF(Q$157="Solar",VLOOKUP($D164,'Inflated Bid Prices After Tax'!$R$479:$Y$579,3,FALSE),IF(Q$157="Biomass",VLOOKUP($D164,'Inflated Bid Prices After Tax'!$R$479:$Y$579,4,FALSE),IF(Q$157="Biodiesel",VLOOKUP($D164,'Inflated Bid Prices After Tax'!$R$479:$Y$579,5,FALSE),IF(Q$157="LNG",VLOOKUP($D164,'Inflated Bid Prices After Tax'!$R$479:$Y$579,6,FALSE),IF(Q$157="Bunker",VLOOKUP($D164,'Inflated Bid Prices After Tax'!$R$479:$Y$579,7,FALSE),IF(Q$157="LFO Diesel",VLOOKUP($D164,'Inflated Bid Prices After Tax'!$R$479:$Y$579,8,FALSE),0)))))))</f>
        <v>0</v>
      </c>
      <c r="R164" s="555">
        <f>IF(Q$157="Hydro",VLOOKUP($D164,'Inflated Bid Prices After Tax'!$R$584:$Y$684,2,FALSE),IF(Q$157="Solar",VLOOKUP($D164,'Inflated Bid Prices After Tax'!$R$584:$Y$684,3,FALSE),IF(Q$157="Biomass",VLOOKUP($D164,'Inflated Bid Prices After Tax'!$R$584:$Y$684,4,FALSE),IF(Q$157="Biodiesel",VLOOKUP($D164,'Inflated Bid Prices After Tax'!$R$584:$Y$684,5,FALSE),IF(Q$157="LNG",VLOOKUP($D164,'Inflated Bid Prices After Tax'!$R$584:$Y$684,6,FALSE),IF(Q$157="Bunker",VLOOKUP($D164,'Inflated Bid Prices After Tax'!$R$584:$Y$684,7,FALSE),IF(Q$157="LFO Diesel",VLOOKUP($D164,'Inflated Bid Prices After Tax'!$R$584:$Y$684,8,FALSE),0)))))))</f>
        <v>0</v>
      </c>
      <c r="S164" s="555">
        <f>IF($D164=0,0,IF(Q$157="Hydro",HLOOKUP(Q$157,'Inflated Bid Prices After Tax'!$B$687:$I$695,5,FALSE),IF(Q$157="Solar",HLOOKUP(Q$157,'Inflated Bid Prices After Tax'!$B$687:$I$695,5,FALSE),IF(Q$157="Biomass",HLOOKUP(Q$157,'Inflated Bid Prices After Tax'!$B$687:$I$695,5,FALSE),IF(Q$157="Biodiesel",HLOOKUP(Q$157,'Inflated Bid Prices After Tax'!$B$687:$I$695,5,FALSE),IF(Q$157="LNG",HLOOKUP(Q$157,'Inflated Bid Prices After Tax'!$B$687:$I$695,5,FALSE),IF(Q$157="Bunker",HLOOKUP(Q$157,'Inflated Bid Prices After Tax'!$B$687:$I$695,5,FALSE),IF(Q$157="LFO Diesel",HLOOKUP(Q$157,'Inflated Bid Prices After Tax'!$B$687:$I$695,5,FALSE),0))))))))</f>
        <v>0</v>
      </c>
      <c r="T164" s="555">
        <f>IF($D164=0,0,IF(Q$157="Hydro",HLOOKUP(Q$157,'Inflated Bid Prices After Tax'!$B$697:$I$703,3,FALSE),IF(Q$157="Solar",HLOOKUP(Q$157,'Inflated Bid Prices After Tax'!$B$697:$I$703,3,FALSE),IF(Q$157="Biomass",HLOOKUP(Q$157,'Inflated Bid Prices After Tax'!$B$697:$I$703,3,FALSE),IF(Q$157="Biodiesel",HLOOKUP(Q$157,'Inflated Bid Prices After Tax'!$B$697:$I$703,3,FALSE),IF(Q$157="LNG",HLOOKUP(Q$157,'Inflated Bid Prices After Tax'!$B$697:$I$703,3,FALSE),IF(Q$157="Bunker",HLOOKUP(Q$157,'Inflated Bid Prices After Tax'!$B$697:$I$703,3,FALSE),IF(Q$157="LFO Diesel",HLOOKUP(Q$157,'Inflated Bid Prices After Tax'!$B$697:$I$703,3,FALSE),0))))))))</f>
        <v>0</v>
      </c>
      <c r="U164" s="556">
        <f t="shared" si="93"/>
        <v>0</v>
      </c>
      <c r="V164" s="139"/>
      <c r="W164" s="566">
        <f>IF(W$157="Hydro",VLOOKUP($E164,'Inflated Bid Prices After Tax'!$R$479:$Y$579,2,FALSE),IF(W$157="Solar",VLOOKUP($E164,'Inflated Bid Prices After Tax'!$R$479:$Y$579,3,FALSE),IF(W$157="Biomass",VLOOKUP($E164,'Inflated Bid Prices After Tax'!$R$479:$Y$579,4,FALSE),IF(W$157="Biodiesel",VLOOKUP($E164,'Inflated Bid Prices After Tax'!$R$479:$Y$579,5,FALSE),IF(W$157="LNG",VLOOKUP($E164,'Inflated Bid Prices After Tax'!$R$479:$Y$579,6,FALSE),IF(W$157="Bunker",VLOOKUP($E164,'Inflated Bid Prices After Tax'!$R$479:$Y$579,7,FALSE),IF(W$157="LFO Diesel",VLOOKUP($E164,'Inflated Bid Prices After Tax'!$R$479:$Y$579,8,FALSE),0)))))))</f>
        <v>0</v>
      </c>
      <c r="X164" s="567">
        <f>IF(W$157="Hydro",VLOOKUP($E164,'Inflated Bid Prices After Tax'!$R$584:$Y$684,2,FALSE),IF(W$157="Solar",VLOOKUP($E164,'Inflated Bid Prices After Tax'!$R$584:$Y$684,3,FALSE),IF(W$157="Biomass",VLOOKUP($E164,'Inflated Bid Prices After Tax'!$R$584:$Y$684,4,FALSE),IF(W$157="Biodiesel",VLOOKUP($E164,'Inflated Bid Prices After Tax'!$R$584:$Y$684,5,FALSE),IF(W$157="LNG",VLOOKUP($E164,'Inflated Bid Prices After Tax'!$R$584:$Y$684,6,FALSE),IF(W$157="Bunker",VLOOKUP($E164,'Inflated Bid Prices After Tax'!$R$584:$Y$684,7,FALSE),IF(W$157="LFO Diesel",VLOOKUP($E164,'Inflated Bid Prices After Tax'!$R$584:$Y$684,8,FALSE),0)))))))</f>
        <v>0</v>
      </c>
      <c r="Y164" s="567">
        <f>IF($E164=0,0,IF(W$157="Hydro",HLOOKUP(W$157,'Inflated Bid Prices After Tax'!$B$687:$I$695,5,FALSE),IF(W$157="Solar",HLOOKUP(W$157,'Inflated Bid Prices After Tax'!$B$687:$I$695,5,FALSE),IF(W$157="Biomass",HLOOKUP(W$157,'Inflated Bid Prices After Tax'!$B$687:$I$695,5,FALSE),IF(W$157="Biodiesel",HLOOKUP(W$157,'Inflated Bid Prices After Tax'!$B$687:$I$695,5,FALSE),IF(W$157="LNG",HLOOKUP(W$157,'Inflated Bid Prices After Tax'!$B$687:$I$695,5,FALSE),IF(W$157="Bunker",HLOOKUP(W$157,'Inflated Bid Prices After Tax'!$B$687:$I$695,5,FALSE),IF(W$157="LFO Diesel",HLOOKUP(W$157,'Inflated Bid Prices After Tax'!$B$687:$I$695,5,FALSE),0))))))))</f>
        <v>0</v>
      </c>
      <c r="Z164" s="567">
        <f>IF($E164=0,0,IF(W$157="Hydro",HLOOKUP(W$157,'Inflated Bid Prices After Tax'!$B$697:$I$703,3,FALSE),IF(W$157="Solar",HLOOKUP(W$157,'Inflated Bid Prices After Tax'!$B$697:$I$703,3,FALSE),IF(W$157="Biomass",HLOOKUP(W$157,'Inflated Bid Prices After Tax'!$B$697:$I$703,3,FALSE),IF(W$157="Biodiesel",HLOOKUP(W$157,'Inflated Bid Prices After Tax'!$B$697:$I$703,3,FALSE),IF(W$157="LNG",HLOOKUP(W$157,'Inflated Bid Prices After Tax'!$B$697:$I$703,3,FALSE),IF(W$157="Bunker",HLOOKUP(W$157,'Inflated Bid Prices After Tax'!$B$697:$I$703,3,FALSE),IF(W$157="LFO Diesel",HLOOKUP(W$157,'Inflated Bid Prices After Tax'!$B$697:$I$703,3,FALSE),0))))))))</f>
        <v>0</v>
      </c>
      <c r="AA164" s="568">
        <f t="shared" si="94"/>
        <v>0</v>
      </c>
      <c r="AB164" s="139"/>
      <c r="AC164" s="578">
        <f>IF(AC$157="Hydro",VLOOKUP($F164,'Inflated Bid Prices After Tax'!$R$479:$Y$579,2,FALSE),IF(AC$157="Solar",VLOOKUP($F164,'Inflated Bid Prices After Tax'!$R$479:$Y$579,3,FALSE),IF(AC$157="Biomass",VLOOKUP($F164,'Inflated Bid Prices After Tax'!$R$479:$Y$579,4,FALSE),IF(AC$157="Biodiesel",VLOOKUP($F164,'Inflated Bid Prices After Tax'!$R$479:$Y$579,5,FALSE),IF(AC$157="LNG",VLOOKUP($F164,'Inflated Bid Prices After Tax'!$R$479:$Y$579,6,FALSE),IF(AC$157="Bunker",VLOOKUP($F164,'Inflated Bid Prices After Tax'!$R$479:$Y$579,7,FALSE),IF(AC$157="LFO Diesel",VLOOKUP($F164,'Inflated Bid Prices After Tax'!$R$479:$Y$579,8,FALSE),0)))))))</f>
        <v>0</v>
      </c>
      <c r="AD164" s="579">
        <f>IF(AC$157="Hydro",VLOOKUP($F164,'Inflated Bid Prices After Tax'!$R$584:$Y$684,2,FALSE),IF(AC$157="Solar",VLOOKUP($F164,'Inflated Bid Prices After Tax'!$R$584:$Y$684,3,FALSE),IF(AC$157="Biomass",VLOOKUP($F164,'Inflated Bid Prices After Tax'!$R$584:$Y$684,4,FALSE),IF(AC$157="Biodiesel",VLOOKUP($F164,'Inflated Bid Prices After Tax'!$R$584:$Y$684,5,FALSE),IF(AC$157="LNG",VLOOKUP($F164,'Inflated Bid Prices After Tax'!$R$584:$Y$684,6,FALSE),IF(AC$157="Bunker",VLOOKUP($F164,'Inflated Bid Prices After Tax'!$R$584:$Y$684,7,FALSE),IF(AC$157="LFO Diesel",VLOOKUP($F164,'Inflated Bid Prices After Tax'!$R$584:$Y$684,8,FALSE),0)))))))</f>
        <v>0</v>
      </c>
      <c r="AE164" s="579">
        <f>IF($F164=0,0,IF(AC$157="Hydro",HLOOKUP(AC$157,'Inflated Bid Prices After Tax'!$B$687:$I$695,5,FALSE),IF(AC$157="Solar",HLOOKUP(AC$157,'Inflated Bid Prices After Tax'!$B$687:$I$695,5,FALSE),IF(AC$157="Biomass",HLOOKUP(AC$157,'Inflated Bid Prices After Tax'!$B$687:$I$695,5,FALSE),IF(AC$157="Biodiesel",HLOOKUP(AC$157,'Inflated Bid Prices After Tax'!$B$687:$I$695,5,FALSE),IF(AC$157="LNG",HLOOKUP(AC$157,'Inflated Bid Prices After Tax'!$B$687:$I$695,5,FALSE),IF(AC$157="Bunker",HLOOKUP(AC$157,'Inflated Bid Prices After Tax'!$B$687:$I$695,5,FALSE),IF(AC$157="LFO Diesel",HLOOKUP(AC$157,'Inflated Bid Prices After Tax'!$B$687:$I$695,5,FALSE),0))))))))</f>
        <v>0</v>
      </c>
      <c r="AF164" s="579">
        <f>IF($F164=0,0,IF(AC$157="Hydro",HLOOKUP(AC$157,'Inflated Bid Prices After Tax'!$B$697:$I$703,3,FALSE),IF(AC$157="Solar",HLOOKUP(AC$157,'Inflated Bid Prices After Tax'!$B$697:$I$703,3,FALSE),IF(AC$157="Biomass",HLOOKUP(AC$157,'Inflated Bid Prices After Tax'!$B$697:$I$703,3,FALSE),IF(AC$157="Biodiesel",HLOOKUP(AC$157,'Inflated Bid Prices After Tax'!$B$697:$I$703,3,FALSE),IF(AC$157="LNG",HLOOKUP(AC$157,'Inflated Bid Prices After Tax'!$B$697:$I$703,3,FALSE),IF(AC$157="Bunker",HLOOKUP(AC$157,'Inflated Bid Prices After Tax'!$B$697:$I$703,3,FALSE),IF(AC$157="LFO Diesel",HLOOKUP(AC$157,'Inflated Bid Prices After Tax'!$B$697:$I$703,3,FALSE),0))))))))</f>
        <v>0</v>
      </c>
      <c r="AG164" s="580">
        <f t="shared" si="95"/>
        <v>0</v>
      </c>
      <c r="AH164" s="139"/>
      <c r="AI164" s="590">
        <f>IF(AI$157="Hydro",VLOOKUP($G164,'Inflated Bid Prices After Tax'!$R$479:$Y$579,2,FALSE),IF(AI$157="Solar",VLOOKUP($G164,'Inflated Bid Prices After Tax'!$R$479:$Y$579,3,FALSE),IF(AI$157="Biomass",VLOOKUP($G164,'Inflated Bid Prices After Tax'!$R$479:$Y$579,4,FALSE),IF(AI$157="Biodiesel",VLOOKUP($G164,'Inflated Bid Prices After Tax'!$R$479:$Y$579,5,FALSE),IF(AI$157="LNG",VLOOKUP($G164,'Inflated Bid Prices After Tax'!$R$479:$Y$579,6,FALSE),IF(AI$157="Bunker",VLOOKUP($G164,'Inflated Bid Prices After Tax'!$R$479:$Y$579,7,FALSE),IF(AI$157="LFO Diesel",VLOOKUP($G164,'Inflated Bid Prices After Tax'!$R$479:$Y$579,8,FALSE),0)))))))</f>
        <v>0</v>
      </c>
      <c r="AJ164" s="591">
        <f>IF(AI$157="Hydro",VLOOKUP($G164,'Inflated Bid Prices After Tax'!$R$584:$Y$684,2,FALSE),IF(AI$157="Solar",VLOOKUP($G164,'Inflated Bid Prices After Tax'!$R$584:$Y$684,3,FALSE),IF(AI$157="Biomass",VLOOKUP($G164,'Inflated Bid Prices After Tax'!$R$584:$Y$684,4,FALSE),IF(AI$157="Biodiesel",VLOOKUP($G164,'Inflated Bid Prices After Tax'!$R$584:$Y$684,5,FALSE),IF(AI$157="LNG",VLOOKUP($G164,'Inflated Bid Prices After Tax'!$R$584:$Y$684,6,FALSE),IF(AI$157="Bunker",VLOOKUP($G164,'Inflated Bid Prices After Tax'!$R$584:$Y$684,7,FALSE),IF(AI$157="LFO Diesel",VLOOKUP($G164,'Inflated Bid Prices After Tax'!$R$584:$Y$684,8,FALSE),0)))))))</f>
        <v>0</v>
      </c>
      <c r="AK164" s="591">
        <f>IF($G164=0,0,IF(AI$157="Hydro",HLOOKUP(AI$157,'Inflated Bid Prices After Tax'!$B$687:$I$695,5,FALSE),IF(AI$157="Solar",HLOOKUP(AI$157,'Inflated Bid Prices After Tax'!$B$687:$I$695,5,FALSE),IF(AI$157="Biomass",HLOOKUP(AI$157,'Inflated Bid Prices After Tax'!$B$687:$I$695,5,FALSE),IF(AI$157="Biodiesel",HLOOKUP(AI$157,'Inflated Bid Prices After Tax'!$B$687:$I$695,5,FALSE),IF(AI$157="LNG",HLOOKUP(AI$157,'Inflated Bid Prices After Tax'!$B$687:$I$695,5,FALSE),IF(AI$157="Bunker",HLOOKUP(AI$157,'Inflated Bid Prices After Tax'!$B$687:$I$695,5,FALSE),IF(AI$157="LFO Diesel",HLOOKUP(AI$157,'Inflated Bid Prices After Tax'!$B$687:$I$695,5,FALSE),0))))))))</f>
        <v>0</v>
      </c>
      <c r="AL164" s="591">
        <f>IF($G164=0,0,IF(AI$157="Hydro",HLOOKUP(AI$157,'Inflated Bid Prices After Tax'!$B$697:$I$703,3,FALSE),IF(AI$157="Solar",HLOOKUP(AI$157,'Inflated Bid Prices After Tax'!$B$697:$I$703,3,FALSE),IF(AI$157="Biomass",HLOOKUP(AI$157,'Inflated Bid Prices After Tax'!$B$697:$I$703,3,FALSE),IF(AI$157="Biodiesel",HLOOKUP(AI$157,'Inflated Bid Prices After Tax'!$B$697:$I$703,3,FALSE),IF(AI$157="LNG",HLOOKUP(AI$157,'Inflated Bid Prices After Tax'!$B$697:$I$703,3,FALSE),IF(AI$157="Bunker",HLOOKUP(AI$157,'Inflated Bid Prices After Tax'!$B$697:$I$703,3,FALSE),IF(AI$157="LFO Diesel",HLOOKUP(AI$157,'Inflated Bid Prices After Tax'!$B$697:$I$703,3,FALSE),0))))))))</f>
        <v>0</v>
      </c>
      <c r="AM164" s="592">
        <f t="shared" si="96"/>
        <v>0</v>
      </c>
      <c r="AN164" s="139"/>
      <c r="AO164" s="598">
        <f>IF(AO$157="Hydro",VLOOKUP($H164,'Inflated Bid Prices After Tax'!$R$479:$Y$579,2,FALSE),IF(AO$157="Solar",VLOOKUP($H164,'Inflated Bid Prices After Tax'!$R$479:$Y$579,3,FALSE),IF(AO$157="Biomass",VLOOKUP($H164,'Inflated Bid Prices After Tax'!$R$479:$Y$579,4,FALSE),IF(AO$157="Biodiesel",VLOOKUP($H164,'Inflated Bid Prices After Tax'!$R$479:$Y$579,5,FALSE),IF(AO$157="LNG",VLOOKUP($H164,'Inflated Bid Prices After Tax'!$R$479:$Y$579,6,FALSE),IF(AO$157="Bunker",VLOOKUP($H164,'Inflated Bid Prices After Tax'!$R$479:$Y$579,7,FALSE),IF(AO$157="LFO Diesel",VLOOKUP($H164,'Inflated Bid Prices After Tax'!$R$479:$Y$579,8,FALSE),0)))))))</f>
        <v>0</v>
      </c>
      <c r="AP164" s="309">
        <f>IF(AO$157="Hydro",VLOOKUP($H164,'Inflated Bid Prices After Tax'!$R$584:$Y$684,2,FALSE),IF(AO$157="Solar",VLOOKUP($H164,'Inflated Bid Prices After Tax'!$R$584:$Y$684,3,FALSE),IF(AO$157="Biomass",VLOOKUP($H164,'Inflated Bid Prices After Tax'!$R$584:$Y$684,4,FALSE),IF(AO$157="Biodiesel",VLOOKUP($H164,'Inflated Bid Prices After Tax'!$R$584:$Y$684,5,FALSE),IF(AO$157="LNG",VLOOKUP($H164,'Inflated Bid Prices After Tax'!$R$584:$Y$684,6,FALSE),IF(AO$157="Bunker",VLOOKUP($H164,'Inflated Bid Prices After Tax'!$R$584:$Y$684,7,FALSE),IF(AO$157="LFO Diesel",VLOOKUP($H164,'Inflated Bid Prices After Tax'!$R$584:$Y$684,8,FALSE),0)))))))</f>
        <v>0</v>
      </c>
      <c r="AQ164" s="309">
        <f>IF($H164=0,0,IF(AO$157="Hydro",HLOOKUP(AO$157,'Inflated Bid Prices After Tax'!$B$687:$I$695,5,FALSE),IF(AO$157="Solar",HLOOKUP(AO$157,'Inflated Bid Prices After Tax'!$B$687:$I$695,5,FALSE),IF(AO$157="Biomass",HLOOKUP(AO$157,'Inflated Bid Prices After Tax'!$B$687:$I$695,5,FALSE),IF(AO$157="Biodiesel",HLOOKUP(AO$157,'Inflated Bid Prices After Tax'!$B$687:$I$695,5,FALSE),IF(AO$157="LNG",HLOOKUP(AO$157,'Inflated Bid Prices After Tax'!$B$687:$I$695,5,FALSE),IF(AO$157="Bunker",HLOOKUP(AO$157,'Inflated Bid Prices After Tax'!$B$687:$I$695,5,FALSE),IF(AO$157="LFO Diesel",HLOOKUP(AO$157,'Inflated Bid Prices After Tax'!$B$687:$I$695,5,FALSE),0))))))))</f>
        <v>0</v>
      </c>
      <c r="AR164" s="309">
        <f>IF($H164=0,0,IF(AO$157="Hydro",HLOOKUP(AO$157,'Inflated Bid Prices After Tax'!$B$697:$I$703,3,FALSE),IF(AO$157="Solar",HLOOKUP(AO$157,'Inflated Bid Prices After Tax'!$B$697:$I$703,3,FALSE),IF(AO$157="Biomass",HLOOKUP(AO$157,'Inflated Bid Prices After Tax'!$B$697:$I$703,3,FALSE),IF(AO$157="Biodiesel",HLOOKUP(AO$157,'Inflated Bid Prices After Tax'!$B$697:$I$703,3,FALSE),IF(AO$157="LNG",HLOOKUP(AO$157,'Inflated Bid Prices After Tax'!$B$697:$I$703,3,FALSE),IF(AO$157="Bunker",HLOOKUP(AO$157,'Inflated Bid Prices After Tax'!$B$697:$I$703,3,FALSE),IF(AO$157="LFO Diesel",HLOOKUP(AO$157,'Inflated Bid Prices After Tax'!$B$697:$I$703,3,FALSE),0))))))))</f>
        <v>0</v>
      </c>
      <c r="AS164" s="298">
        <f t="shared" si="97"/>
        <v>0</v>
      </c>
      <c r="AT164" s="139"/>
      <c r="AU164" s="606">
        <f>IF(AU$157="Hydro",VLOOKUP($I164,'Inflated Bid Prices After Tax'!$R$479:$Y$579,2,FALSE),IF(AU$157="Solar",VLOOKUP($I164,'Inflated Bid Prices After Tax'!$R$479:$Y$579,3,FALSE),IF(AU$157="Biomass",VLOOKUP($I164,'Inflated Bid Prices After Tax'!$R$479:$Y$579,4,FALSE),IF(AU$157="Biodiesel",VLOOKUP($I164,'Inflated Bid Prices After Tax'!$R$479:$Y$579,5,FALSE),IF(AU$157="LNG",VLOOKUP($I164,'Inflated Bid Prices After Tax'!$R$479:$Y$579,6,FALSE),IF(AU$157="Bunker",VLOOKUP($I164,'Inflated Bid Prices After Tax'!$R$479:$Y$579,7,FALSE),IF(AU$157="LFO Diesel",VLOOKUP($I164,'Inflated Bid Prices After Tax'!$R$479:$Y$579,8,FALSE),0)))))))</f>
        <v>0</v>
      </c>
      <c r="AV164" s="607">
        <f>IF(AU$157="Hydro",VLOOKUP($I164,'Inflated Bid Prices After Tax'!$R$584:$Y$684,2,FALSE),IF(AU$157="Solar",VLOOKUP($I164,'Inflated Bid Prices After Tax'!$R$584:$Y$684,3,FALSE),IF(AU$157="Biomass",VLOOKUP($I164,'Inflated Bid Prices After Tax'!$R$584:$Y$684,4,FALSE),IF(AU$157="Biodiesel",VLOOKUP($I164,'Inflated Bid Prices After Tax'!$R$584:$Y$684,5,FALSE),IF(AU$157="LNG",VLOOKUP($I164,'Inflated Bid Prices After Tax'!$R$584:$Y$684,6,FALSE),IF(AU$157="Bunker",VLOOKUP($I164,'Inflated Bid Prices After Tax'!$R$584:$Y$684,7,FALSE),IF(AU$157="LFO Diesel",VLOOKUP($I164,'Inflated Bid Prices After Tax'!$R$584:$Y$684,8,FALSE),0)))))))</f>
        <v>0</v>
      </c>
      <c r="AW164" s="607">
        <f>IF($I164=0,0,IF(AU$157="Hydro",HLOOKUP(AU$157,'Inflated Bid Prices After Tax'!$B$687:$I$695,2,FALSE),IF(AU$157="Solar",HLOOKUP(AU$157,'Inflated Bid Prices After Tax'!$B$687:$I$695,2,FALSE),IF(AU$157="Biomass",HLOOKUP(AU$157,'Inflated Bid Prices After Tax'!$B$687:$I$695,2,FALSE),IF(AU$157="Biodiesel",HLOOKUP(AU$157,'Inflated Bid Prices After Tax'!$B$687:$I$695,2,FALSE),IF(AU$157="LNG",HLOOKUP(AU$157,'Inflated Bid Prices After Tax'!$B$687:$I$695,2,FALSE),IF(AU$157="Bunker",HLOOKUP(AU$157,'Inflated Bid Prices After Tax'!$B$687:$I$695,2,FALSE),IF(AU$157="LFO Diesel",HLOOKUP(AU$157,'Inflated Bid Prices After Tax'!$B$687:$I$695,2,FALSE),0))))))))</f>
        <v>0</v>
      </c>
      <c r="AX164" s="607">
        <f>IF($I164=0,0,IF(AU$157="Hydro",HLOOKUP(AU$157,'Inflated Bid Prices After Tax'!$B$697:$I$703,2,FALSE),IF(AU$157="Solar",HLOOKUP(AU$157,'Inflated Bid Prices After Tax'!$B$697:$I$703,2,FALSE),IF(AU$157="Biomass",HLOOKUP(AU$157,'Inflated Bid Prices After Tax'!$B$697:$I$703,2,FALSE),IF(AU$157="Biodiesel",HLOOKUP(AU$157,'Inflated Bid Prices After Tax'!$B$697:$I$703,2,FALSE),IF(AU$157="LNG",HLOOKUP(AU$157,'Inflated Bid Prices After Tax'!$B$697:$I$703,2,FALSE),IF(AU$157="Bunker",HLOOKUP(AU$157,'Inflated Bid Prices After Tax'!$B$697:$I$703,2,FALSE),IF(AU$157="LFO Diesel",HLOOKUP(AU$157,'Inflated Bid Prices After Tax'!$B$697:$I$703,2,FALSE),0))))))))</f>
        <v>0</v>
      </c>
      <c r="AY164" s="608">
        <f t="shared" si="98"/>
        <v>0</v>
      </c>
      <c r="AZ164" s="139"/>
      <c r="BA164" s="106"/>
      <c r="BB164" s="648" t="s">
        <v>41</v>
      </c>
      <c r="BC164" s="649">
        <f>IF(C164=0,O164,O164*'Available Energy and Dispatch'!N202*1000)</f>
        <v>0</v>
      </c>
      <c r="BD164" s="649">
        <f>IF(D164=0,U164,U164*'Available Energy and Dispatch'!O202*1000)</f>
        <v>0</v>
      </c>
      <c r="BE164" s="649">
        <f>IF(E164=0,AA164,AA164*'Available Energy and Dispatch'!P202*1000)</f>
        <v>0</v>
      </c>
      <c r="BF164" s="649">
        <f>IF(F164=0,AG164,AG164*'Available Energy and Dispatch'!Q202*1000)</f>
        <v>0</v>
      </c>
      <c r="BG164" s="649">
        <f>IF(G164=0,AM164,AM164*'Available Energy and Dispatch'!R202*1000)</f>
        <v>0</v>
      </c>
      <c r="BH164" s="649">
        <f>IF(H164=0,AS164,AS164*'Available Energy and Dispatch'!S202*1000)</f>
        <v>0</v>
      </c>
      <c r="BI164" s="649">
        <f>IF(I164=0,AY164,AY164*'Available Energy and Dispatch'!T202*1000)</f>
        <v>0</v>
      </c>
      <c r="BJ164" s="662">
        <f t="shared" si="99"/>
        <v>0</v>
      </c>
      <c r="BK164" s="655"/>
    </row>
    <row r="165" spans="2:63" x14ac:dyDescent="0.25">
      <c r="B165" s="530" t="s">
        <v>42</v>
      </c>
      <c r="C165" s="523">
        <f>ROUND(IFERROR(('Available Energy and Dispatch'!N203/((IF(C$158="Solar",(SUMIFS('Dependable Capacity'!$F$118:$F$123,'Dependable Capacity'!$C$118:$C$123,$B$160)*'Available Energy and Dispatch'!$C203),HLOOKUP(C$158,'Dependable Capacity'!$I$112:$P$118,3,FALSE)*'Available Energy and Dispatch'!$C203))))/C$159,0),2)</f>
        <v>0</v>
      </c>
      <c r="D165" s="523">
        <f>ROUND(IFERROR(('Available Energy and Dispatch'!O203/((IF(D$158="Solar",(SUMIFS('Dependable Capacity'!$F$118:$F$123,'Dependable Capacity'!$C$118:$C$123,$B$160)*'Available Energy and Dispatch'!$C203),HLOOKUP(D$158,'Dependable Capacity'!$I$112:$P$118,3,FALSE)*'Available Energy and Dispatch'!$C203))))/D$159,0),2)</f>
        <v>0</v>
      </c>
      <c r="E165" s="523">
        <f>ROUND(IFERROR(('Available Energy and Dispatch'!P203/((IF(E$158="Solar",(SUMIFS('Dependable Capacity'!$F$118:$F$123,'Dependable Capacity'!$C$118:$C$123,$B$160)*'Available Energy and Dispatch'!$C203),HLOOKUP(E$158,'Dependable Capacity'!$I$112:$P$118,3,FALSE)*'Available Energy and Dispatch'!$C203))))/E$159,0),2)</f>
        <v>0</v>
      </c>
      <c r="F165" s="523">
        <f>ROUND(IFERROR(('Available Energy and Dispatch'!Q203/((IF(F$158="Solar",(SUMIFS('Dependable Capacity'!$F$118:$F$123,'Dependable Capacity'!$C$118:$C$123,$B$160)*'Available Energy and Dispatch'!$C203),HLOOKUP(F$158,'Dependable Capacity'!$I$112:$P$118,3,FALSE)*'Available Energy and Dispatch'!$C203))))/F$159,0),2)</f>
        <v>0</v>
      </c>
      <c r="G165" s="523">
        <f>ROUND(IFERROR(('Available Energy and Dispatch'!R203/((IF(G$158="Solar",(SUMIFS('Dependable Capacity'!$F$118:$F$123,'Dependable Capacity'!$C$118:$C$123,$B$160)*'Available Energy and Dispatch'!$C203),HLOOKUP(G$158,'Dependable Capacity'!$I$112:$P$118,3,FALSE)*'Available Energy and Dispatch'!$C203))))/G$159,0),2)</f>
        <v>0</v>
      </c>
      <c r="H165" s="523">
        <f>ROUND(IFERROR(('Available Energy and Dispatch'!S203/((IF(H$158="Solar",(SUMIFS('Dependable Capacity'!$F$118:$F$123,'Dependable Capacity'!$C$118:$C$123,$B$160)*'Available Energy and Dispatch'!$C203),HLOOKUP(H$158,'Dependable Capacity'!$I$112:$P$118,3,FALSE)*'Available Energy and Dispatch'!$C203))))/H$159,0),2)</f>
        <v>0</v>
      </c>
      <c r="I165" s="524">
        <f>ROUND(IFERROR(('Available Energy and Dispatch'!T203/((IF(I$158="Solar",(SUMIFS('Dependable Capacity'!$F$118:$F$123,'Dependable Capacity'!$C$118:$C$123,$B$160)*'Available Energy and Dispatch'!$C203),HLOOKUP(I$158,'Dependable Capacity'!$I$112:$P$118,3,FALSE)*'Available Energy and Dispatch'!$C203))))/I$159,0),2)</f>
        <v>0</v>
      </c>
      <c r="J165" s="106"/>
      <c r="K165" s="542">
        <f>IF(K$157="Hydro",VLOOKUP($C165,'Inflated Bid Prices After Tax'!$R$479:$Y$579,2,FALSE),IF(K$157="Solar",VLOOKUP($C165,'Inflated Bid Prices After Tax'!$R$479:$Y$579,3,FALSE),IF(K$157="Biomass",VLOOKUP($C165,'Inflated Bid Prices After Tax'!$R$479:$Y$579,4,FALSE),IF(K$157="Biodiesel",VLOOKUP($C165,'Inflated Bid Prices After Tax'!$R$479:$Y$579,5,FALSE),IF(K$157="LNG",VLOOKUP($C165,'Inflated Bid Prices After Tax'!$R$479:$Y$579,6,FALSE),IF(K$157="Bunker",VLOOKUP($C165,'Inflated Bid Prices After Tax'!$R$479:$Y$579,7,FALSE),IF(K$157="LFO Diesel",VLOOKUP($C165,'Inflated Bid Prices After Tax'!$R$479:$Y$579,8,FALSE),0)))))))</f>
        <v>0</v>
      </c>
      <c r="L165" s="543">
        <f>IF(K$157="Hydro",VLOOKUP($C165,'Inflated Bid Prices After Tax'!$R$584:$Y$684,2,FALSE),IF(K$157="Solar",VLOOKUP($C165,'Inflated Bid Prices After Tax'!$R$584:$Y$684,3,FALSE),IF(K$157="Biomass",VLOOKUP($C165,'Inflated Bid Prices After Tax'!$R$584:$Y$684,4,FALSE),IF(K$157="Biodiesel",VLOOKUP($C165,'Inflated Bid Prices After Tax'!$R$584:$Y$684,5,FALSE),IF(K$157="LNG",VLOOKUP($C165,'Inflated Bid Prices After Tax'!$R$584:$Y$684,6,FALSE),IF(K$157="Bunker",VLOOKUP($C165,'Inflated Bid Prices After Tax'!$R$584:$Y$684,7,FALSE),IF(K$157="LFO Diesel",VLOOKUP($C165,'Inflated Bid Prices After Tax'!$R$584:$Y$684,8,FALSE),0)))))))</f>
        <v>0</v>
      </c>
      <c r="M165" s="543">
        <f>IF($C165=0,0,IF(K$157="Hydro",HLOOKUP(K$157,'Inflated Bid Prices After Tax'!$B$687:$I$695,5,FALSE),IF(K$157="Solar",HLOOKUP(K$157,'Inflated Bid Prices After Tax'!$B$687:$I$695,5,FALSE),IF(K$157="Biomass",HLOOKUP(K$157,'Inflated Bid Prices After Tax'!$B$687:$I$695,5,FALSE),IF(K$157="Biodiesel",HLOOKUP(K$157,'Inflated Bid Prices After Tax'!$B$687:$I$695,5,FALSE),IF(K$157="LNG",HLOOKUP(K$157,'Inflated Bid Prices After Tax'!$B$687:$I$695,5,FALSE),IF(K$157="Bunker",HLOOKUP(K$157,'Inflated Bid Prices After Tax'!$B$687:$I$695,5,FALSE),IF(K$157="LFO Diesel",HLOOKUP(K$157,'Inflated Bid Prices After Tax'!$B$687:$I$695,5,FALSE),0))))))))</f>
        <v>0</v>
      </c>
      <c r="N165" s="543">
        <f>IF($C165=0,0,IF(K$157="Hydro",HLOOKUP(K$157,'Inflated Bid Prices After Tax'!$B$697:$I$703,3,FALSE),IF(K$157="Solar",HLOOKUP(K$157,'Inflated Bid Prices After Tax'!$B$697:$I$703,3,FALSE),IF(K$157="Biomass",HLOOKUP(K$157,'Inflated Bid Prices After Tax'!$B$697:$I$703,3,FALSE),IF(K$157="Biodiesel",HLOOKUP(K$157,'Inflated Bid Prices After Tax'!$B$697:$I$703,3,FALSE),IF(K$157="LNG",HLOOKUP(K$157,'Inflated Bid Prices After Tax'!$B$697:$I$703,3,FALSE),IF(K$157="Bunker",HLOOKUP(K$157,'Inflated Bid Prices After Tax'!$B$697:$I$703,3,FALSE),IF(K$157="LFO Diesel",HLOOKUP(K$157,'Inflated Bid Prices After Tax'!$B$697:$I$703,3,FALSE),0))))))))</f>
        <v>0</v>
      </c>
      <c r="O165" s="544">
        <f t="shared" si="92"/>
        <v>0</v>
      </c>
      <c r="P165" s="139"/>
      <c r="Q165" s="554">
        <f>IF(Q$157="Hydro",VLOOKUP($D165,'Inflated Bid Prices After Tax'!$R$479:$Y$579,2,FALSE),IF(Q$157="Solar",VLOOKUP($D165,'Inflated Bid Prices After Tax'!$R$479:$Y$579,3,FALSE),IF(Q$157="Biomass",VLOOKUP($D165,'Inflated Bid Prices After Tax'!$R$479:$Y$579,4,FALSE),IF(Q$157="Biodiesel",VLOOKUP($D165,'Inflated Bid Prices After Tax'!$R$479:$Y$579,5,FALSE),IF(Q$157="LNG",VLOOKUP($D165,'Inflated Bid Prices After Tax'!$R$479:$Y$579,6,FALSE),IF(Q$157="Bunker",VLOOKUP($D165,'Inflated Bid Prices After Tax'!$R$479:$Y$579,7,FALSE),IF(Q$157="LFO Diesel",VLOOKUP($D165,'Inflated Bid Prices After Tax'!$R$479:$Y$579,8,FALSE),0)))))))</f>
        <v>0</v>
      </c>
      <c r="R165" s="555">
        <f>IF(Q$157="Hydro",VLOOKUP($D165,'Inflated Bid Prices After Tax'!$R$584:$Y$684,2,FALSE),IF(Q$157="Solar",VLOOKUP($D165,'Inflated Bid Prices After Tax'!$R$584:$Y$684,3,FALSE),IF(Q$157="Biomass",VLOOKUP($D165,'Inflated Bid Prices After Tax'!$R$584:$Y$684,4,FALSE),IF(Q$157="Biodiesel",VLOOKUP($D165,'Inflated Bid Prices After Tax'!$R$584:$Y$684,5,FALSE),IF(Q$157="LNG",VLOOKUP($D165,'Inflated Bid Prices After Tax'!$R$584:$Y$684,6,FALSE),IF(Q$157="Bunker",VLOOKUP($D165,'Inflated Bid Prices After Tax'!$R$584:$Y$684,7,FALSE),IF(Q$157="LFO Diesel",VLOOKUP($D165,'Inflated Bid Prices After Tax'!$R$584:$Y$684,8,FALSE),0)))))))</f>
        <v>0</v>
      </c>
      <c r="S165" s="555">
        <f>IF($D165=0,0,IF(Q$157="Hydro",HLOOKUP(Q$157,'Inflated Bid Prices After Tax'!$B$687:$I$695,5,FALSE),IF(Q$157="Solar",HLOOKUP(Q$157,'Inflated Bid Prices After Tax'!$B$687:$I$695,5,FALSE),IF(Q$157="Biomass",HLOOKUP(Q$157,'Inflated Bid Prices After Tax'!$B$687:$I$695,5,FALSE),IF(Q$157="Biodiesel",HLOOKUP(Q$157,'Inflated Bid Prices After Tax'!$B$687:$I$695,5,FALSE),IF(Q$157="LNG",HLOOKUP(Q$157,'Inflated Bid Prices After Tax'!$B$687:$I$695,5,FALSE),IF(Q$157="Bunker",HLOOKUP(Q$157,'Inflated Bid Prices After Tax'!$B$687:$I$695,5,FALSE),IF(Q$157="LFO Diesel",HLOOKUP(Q$157,'Inflated Bid Prices After Tax'!$B$687:$I$695,5,FALSE),0))))))))</f>
        <v>0</v>
      </c>
      <c r="T165" s="555">
        <f>IF($D165=0,0,IF(Q$157="Hydro",HLOOKUP(Q$157,'Inflated Bid Prices After Tax'!$B$697:$I$703,3,FALSE),IF(Q$157="Solar",HLOOKUP(Q$157,'Inflated Bid Prices After Tax'!$B$697:$I$703,3,FALSE),IF(Q$157="Biomass",HLOOKUP(Q$157,'Inflated Bid Prices After Tax'!$B$697:$I$703,3,FALSE),IF(Q$157="Biodiesel",HLOOKUP(Q$157,'Inflated Bid Prices After Tax'!$B$697:$I$703,3,FALSE),IF(Q$157="LNG",HLOOKUP(Q$157,'Inflated Bid Prices After Tax'!$B$697:$I$703,3,FALSE),IF(Q$157="Bunker",HLOOKUP(Q$157,'Inflated Bid Prices After Tax'!$B$697:$I$703,3,FALSE),IF(Q$157="LFO Diesel",HLOOKUP(Q$157,'Inflated Bid Prices After Tax'!$B$697:$I$703,3,FALSE),0))))))))</f>
        <v>0</v>
      </c>
      <c r="U165" s="556">
        <f t="shared" si="93"/>
        <v>0</v>
      </c>
      <c r="V165" s="139"/>
      <c r="W165" s="566">
        <f>IF(W$157="Hydro",VLOOKUP($E165,'Inflated Bid Prices After Tax'!$R$479:$Y$579,2,FALSE),IF(W$157="Solar",VLOOKUP($E165,'Inflated Bid Prices After Tax'!$R$479:$Y$579,3,FALSE),IF(W$157="Biomass",VLOOKUP($E165,'Inflated Bid Prices After Tax'!$R$479:$Y$579,4,FALSE),IF(W$157="Biodiesel",VLOOKUP($E165,'Inflated Bid Prices After Tax'!$R$479:$Y$579,5,FALSE),IF(W$157="LNG",VLOOKUP($E165,'Inflated Bid Prices After Tax'!$R$479:$Y$579,6,FALSE),IF(W$157="Bunker",VLOOKUP($E165,'Inflated Bid Prices After Tax'!$R$479:$Y$579,7,FALSE),IF(W$157="LFO Diesel",VLOOKUP($E165,'Inflated Bid Prices After Tax'!$R$479:$Y$579,8,FALSE),0)))))))</f>
        <v>0</v>
      </c>
      <c r="X165" s="567">
        <f>IF(W$157="Hydro",VLOOKUP($E165,'Inflated Bid Prices After Tax'!$R$584:$Y$684,2,FALSE),IF(W$157="Solar",VLOOKUP($E165,'Inflated Bid Prices After Tax'!$R$584:$Y$684,3,FALSE),IF(W$157="Biomass",VLOOKUP($E165,'Inflated Bid Prices After Tax'!$R$584:$Y$684,4,FALSE),IF(W$157="Biodiesel",VLOOKUP($E165,'Inflated Bid Prices After Tax'!$R$584:$Y$684,5,FALSE),IF(W$157="LNG",VLOOKUP($E165,'Inflated Bid Prices After Tax'!$R$584:$Y$684,6,FALSE),IF(W$157="Bunker",VLOOKUP($E165,'Inflated Bid Prices After Tax'!$R$584:$Y$684,7,FALSE),IF(W$157="LFO Diesel",VLOOKUP($E165,'Inflated Bid Prices After Tax'!$R$584:$Y$684,8,FALSE),0)))))))</f>
        <v>0</v>
      </c>
      <c r="Y165" s="567">
        <f>IF($E165=0,0,IF(W$157="Hydro",HLOOKUP(W$157,'Inflated Bid Prices After Tax'!$B$687:$I$695,5,FALSE),IF(W$157="Solar",HLOOKUP(W$157,'Inflated Bid Prices After Tax'!$B$687:$I$695,5,FALSE),IF(W$157="Biomass",HLOOKUP(W$157,'Inflated Bid Prices After Tax'!$B$687:$I$695,5,FALSE),IF(W$157="Biodiesel",HLOOKUP(W$157,'Inflated Bid Prices After Tax'!$B$687:$I$695,5,FALSE),IF(W$157="LNG",HLOOKUP(W$157,'Inflated Bid Prices After Tax'!$B$687:$I$695,5,FALSE),IF(W$157="Bunker",HLOOKUP(W$157,'Inflated Bid Prices After Tax'!$B$687:$I$695,5,FALSE),IF(W$157="LFO Diesel",HLOOKUP(W$157,'Inflated Bid Prices After Tax'!$B$687:$I$695,5,FALSE),0))))))))</f>
        <v>0</v>
      </c>
      <c r="Z165" s="567">
        <f>IF($E165=0,0,IF(W$157="Hydro",HLOOKUP(W$157,'Inflated Bid Prices After Tax'!$B$697:$I$703,3,FALSE),IF(W$157="Solar",HLOOKUP(W$157,'Inflated Bid Prices After Tax'!$B$697:$I$703,3,FALSE),IF(W$157="Biomass",HLOOKUP(W$157,'Inflated Bid Prices After Tax'!$B$697:$I$703,3,FALSE),IF(W$157="Biodiesel",HLOOKUP(W$157,'Inflated Bid Prices After Tax'!$B$697:$I$703,3,FALSE),IF(W$157="LNG",HLOOKUP(W$157,'Inflated Bid Prices After Tax'!$B$697:$I$703,3,FALSE),IF(W$157="Bunker",HLOOKUP(W$157,'Inflated Bid Prices After Tax'!$B$697:$I$703,3,FALSE),IF(W$157="LFO Diesel",HLOOKUP(W$157,'Inflated Bid Prices After Tax'!$B$697:$I$703,3,FALSE),0))))))))</f>
        <v>0</v>
      </c>
      <c r="AA165" s="568">
        <f t="shared" si="94"/>
        <v>0</v>
      </c>
      <c r="AB165" s="139"/>
      <c r="AC165" s="578">
        <f>IF(AC$157="Hydro",VLOOKUP($F165,'Inflated Bid Prices After Tax'!$R$479:$Y$579,2,FALSE),IF(AC$157="Solar",VLOOKUP($F165,'Inflated Bid Prices After Tax'!$R$479:$Y$579,3,FALSE),IF(AC$157="Biomass",VLOOKUP($F165,'Inflated Bid Prices After Tax'!$R$479:$Y$579,4,FALSE),IF(AC$157="Biodiesel",VLOOKUP($F165,'Inflated Bid Prices After Tax'!$R$479:$Y$579,5,FALSE),IF(AC$157="LNG",VLOOKUP($F165,'Inflated Bid Prices After Tax'!$R$479:$Y$579,6,FALSE),IF(AC$157="Bunker",VLOOKUP($F165,'Inflated Bid Prices After Tax'!$R$479:$Y$579,7,FALSE),IF(AC$157="LFO Diesel",VLOOKUP($F165,'Inflated Bid Prices After Tax'!$R$479:$Y$579,8,FALSE),0)))))))</f>
        <v>0</v>
      </c>
      <c r="AD165" s="579">
        <f>IF(AC$157="Hydro",VLOOKUP($F165,'Inflated Bid Prices After Tax'!$R$584:$Y$684,2,FALSE),IF(AC$157="Solar",VLOOKUP($F165,'Inflated Bid Prices After Tax'!$R$584:$Y$684,3,FALSE),IF(AC$157="Biomass",VLOOKUP($F165,'Inflated Bid Prices After Tax'!$R$584:$Y$684,4,FALSE),IF(AC$157="Biodiesel",VLOOKUP($F165,'Inflated Bid Prices After Tax'!$R$584:$Y$684,5,FALSE),IF(AC$157="LNG",VLOOKUP($F165,'Inflated Bid Prices After Tax'!$R$584:$Y$684,6,FALSE),IF(AC$157="Bunker",VLOOKUP($F165,'Inflated Bid Prices After Tax'!$R$584:$Y$684,7,FALSE),IF(AC$157="LFO Diesel",VLOOKUP($F165,'Inflated Bid Prices After Tax'!$R$584:$Y$684,8,FALSE),0)))))))</f>
        <v>0</v>
      </c>
      <c r="AE165" s="579">
        <f>IF($F165=0,0,IF(AC$157="Hydro",HLOOKUP(AC$157,'Inflated Bid Prices After Tax'!$B$687:$I$695,5,FALSE),IF(AC$157="Solar",HLOOKUP(AC$157,'Inflated Bid Prices After Tax'!$B$687:$I$695,5,FALSE),IF(AC$157="Biomass",HLOOKUP(AC$157,'Inflated Bid Prices After Tax'!$B$687:$I$695,5,FALSE),IF(AC$157="Biodiesel",HLOOKUP(AC$157,'Inflated Bid Prices After Tax'!$B$687:$I$695,5,FALSE),IF(AC$157="LNG",HLOOKUP(AC$157,'Inflated Bid Prices After Tax'!$B$687:$I$695,5,FALSE),IF(AC$157="Bunker",HLOOKUP(AC$157,'Inflated Bid Prices After Tax'!$B$687:$I$695,5,FALSE),IF(AC$157="LFO Diesel",HLOOKUP(AC$157,'Inflated Bid Prices After Tax'!$B$687:$I$695,5,FALSE),0))))))))</f>
        <v>0</v>
      </c>
      <c r="AF165" s="579">
        <f>IF($F165=0,0,IF(AC$157="Hydro",HLOOKUP(AC$157,'Inflated Bid Prices After Tax'!$B$697:$I$703,3,FALSE),IF(AC$157="Solar",HLOOKUP(AC$157,'Inflated Bid Prices After Tax'!$B$697:$I$703,3,FALSE),IF(AC$157="Biomass",HLOOKUP(AC$157,'Inflated Bid Prices After Tax'!$B$697:$I$703,3,FALSE),IF(AC$157="Biodiesel",HLOOKUP(AC$157,'Inflated Bid Prices After Tax'!$B$697:$I$703,3,FALSE),IF(AC$157="LNG",HLOOKUP(AC$157,'Inflated Bid Prices After Tax'!$B$697:$I$703,3,FALSE),IF(AC$157="Bunker",HLOOKUP(AC$157,'Inflated Bid Prices After Tax'!$B$697:$I$703,3,FALSE),IF(AC$157="LFO Diesel",HLOOKUP(AC$157,'Inflated Bid Prices After Tax'!$B$697:$I$703,3,FALSE),0))))))))</f>
        <v>0</v>
      </c>
      <c r="AG165" s="580">
        <f t="shared" si="95"/>
        <v>0</v>
      </c>
      <c r="AH165" s="139"/>
      <c r="AI165" s="590">
        <f>IF(AI$157="Hydro",VLOOKUP($G165,'Inflated Bid Prices After Tax'!$R$479:$Y$579,2,FALSE),IF(AI$157="Solar",VLOOKUP($G165,'Inflated Bid Prices After Tax'!$R$479:$Y$579,3,FALSE),IF(AI$157="Biomass",VLOOKUP($G165,'Inflated Bid Prices After Tax'!$R$479:$Y$579,4,FALSE),IF(AI$157="Biodiesel",VLOOKUP($G165,'Inflated Bid Prices After Tax'!$R$479:$Y$579,5,FALSE),IF(AI$157="LNG",VLOOKUP($G165,'Inflated Bid Prices After Tax'!$R$479:$Y$579,6,FALSE),IF(AI$157="Bunker",VLOOKUP($G165,'Inflated Bid Prices After Tax'!$R$479:$Y$579,7,FALSE),IF(AI$157="LFO Diesel",VLOOKUP($G165,'Inflated Bid Prices After Tax'!$R$479:$Y$579,8,FALSE),0)))))))</f>
        <v>0</v>
      </c>
      <c r="AJ165" s="591">
        <f>IF(AI$157="Hydro",VLOOKUP($G165,'Inflated Bid Prices After Tax'!$R$584:$Y$684,2,FALSE),IF(AI$157="Solar",VLOOKUP($G165,'Inflated Bid Prices After Tax'!$R$584:$Y$684,3,FALSE),IF(AI$157="Biomass",VLOOKUP($G165,'Inflated Bid Prices After Tax'!$R$584:$Y$684,4,FALSE),IF(AI$157="Biodiesel",VLOOKUP($G165,'Inflated Bid Prices After Tax'!$R$584:$Y$684,5,FALSE),IF(AI$157="LNG",VLOOKUP($G165,'Inflated Bid Prices After Tax'!$R$584:$Y$684,6,FALSE),IF(AI$157="Bunker",VLOOKUP($G165,'Inflated Bid Prices After Tax'!$R$584:$Y$684,7,FALSE),IF(AI$157="LFO Diesel",VLOOKUP($G165,'Inflated Bid Prices After Tax'!$R$584:$Y$684,8,FALSE),0)))))))</f>
        <v>0</v>
      </c>
      <c r="AK165" s="591">
        <f>IF($G165=0,0,IF(AI$157="Hydro",HLOOKUP(AI$157,'Inflated Bid Prices After Tax'!$B$687:$I$695,5,FALSE),IF(AI$157="Solar",HLOOKUP(AI$157,'Inflated Bid Prices After Tax'!$B$687:$I$695,5,FALSE),IF(AI$157="Biomass",HLOOKUP(AI$157,'Inflated Bid Prices After Tax'!$B$687:$I$695,5,FALSE),IF(AI$157="Biodiesel",HLOOKUP(AI$157,'Inflated Bid Prices After Tax'!$B$687:$I$695,5,FALSE),IF(AI$157="LNG",HLOOKUP(AI$157,'Inflated Bid Prices After Tax'!$B$687:$I$695,5,FALSE),IF(AI$157="Bunker",HLOOKUP(AI$157,'Inflated Bid Prices After Tax'!$B$687:$I$695,5,FALSE),IF(AI$157="LFO Diesel",HLOOKUP(AI$157,'Inflated Bid Prices After Tax'!$B$687:$I$695,5,FALSE),0))))))))</f>
        <v>0</v>
      </c>
      <c r="AL165" s="591">
        <f>IF($G165=0,0,IF(AI$157="Hydro",HLOOKUP(AI$157,'Inflated Bid Prices After Tax'!$B$697:$I$703,3,FALSE),IF(AI$157="Solar",HLOOKUP(AI$157,'Inflated Bid Prices After Tax'!$B$697:$I$703,3,FALSE),IF(AI$157="Biomass",HLOOKUP(AI$157,'Inflated Bid Prices After Tax'!$B$697:$I$703,3,FALSE),IF(AI$157="Biodiesel",HLOOKUP(AI$157,'Inflated Bid Prices After Tax'!$B$697:$I$703,3,FALSE),IF(AI$157="LNG",HLOOKUP(AI$157,'Inflated Bid Prices After Tax'!$B$697:$I$703,3,FALSE),IF(AI$157="Bunker",HLOOKUP(AI$157,'Inflated Bid Prices After Tax'!$B$697:$I$703,3,FALSE),IF(AI$157="LFO Diesel",HLOOKUP(AI$157,'Inflated Bid Prices After Tax'!$B$697:$I$703,3,FALSE),0))))))))</f>
        <v>0</v>
      </c>
      <c r="AM165" s="592">
        <f t="shared" si="96"/>
        <v>0</v>
      </c>
      <c r="AN165" s="139"/>
      <c r="AO165" s="598">
        <f>IF(AO$157="Hydro",VLOOKUP($H165,'Inflated Bid Prices After Tax'!$R$479:$Y$579,2,FALSE),IF(AO$157="Solar",VLOOKUP($H165,'Inflated Bid Prices After Tax'!$R$479:$Y$579,3,FALSE),IF(AO$157="Biomass",VLOOKUP($H165,'Inflated Bid Prices After Tax'!$R$479:$Y$579,4,FALSE),IF(AO$157="Biodiesel",VLOOKUP($H165,'Inflated Bid Prices After Tax'!$R$479:$Y$579,5,FALSE),IF(AO$157="LNG",VLOOKUP($H165,'Inflated Bid Prices After Tax'!$R$479:$Y$579,6,FALSE),IF(AO$157="Bunker",VLOOKUP($H165,'Inflated Bid Prices After Tax'!$R$479:$Y$579,7,FALSE),IF(AO$157="LFO Diesel",VLOOKUP($H165,'Inflated Bid Prices After Tax'!$R$479:$Y$579,8,FALSE),0)))))))</f>
        <v>0</v>
      </c>
      <c r="AP165" s="309">
        <f>IF(AO$157="Hydro",VLOOKUP($H165,'Inflated Bid Prices After Tax'!$R$584:$Y$684,2,FALSE),IF(AO$157="Solar",VLOOKUP($H165,'Inflated Bid Prices After Tax'!$R$584:$Y$684,3,FALSE),IF(AO$157="Biomass",VLOOKUP($H165,'Inflated Bid Prices After Tax'!$R$584:$Y$684,4,FALSE),IF(AO$157="Biodiesel",VLOOKUP($H165,'Inflated Bid Prices After Tax'!$R$584:$Y$684,5,FALSE),IF(AO$157="LNG",VLOOKUP($H165,'Inflated Bid Prices After Tax'!$R$584:$Y$684,6,FALSE),IF(AO$157="Bunker",VLOOKUP($H165,'Inflated Bid Prices After Tax'!$R$584:$Y$684,7,FALSE),IF(AO$157="LFO Diesel",VLOOKUP($H165,'Inflated Bid Prices After Tax'!$R$584:$Y$684,8,FALSE),0)))))))</f>
        <v>0</v>
      </c>
      <c r="AQ165" s="309">
        <f>IF($H165=0,0,IF(AO$157="Hydro",HLOOKUP(AO$157,'Inflated Bid Prices After Tax'!$B$687:$I$695,5,FALSE),IF(AO$157="Solar",HLOOKUP(AO$157,'Inflated Bid Prices After Tax'!$B$687:$I$695,5,FALSE),IF(AO$157="Biomass",HLOOKUP(AO$157,'Inflated Bid Prices After Tax'!$B$687:$I$695,5,FALSE),IF(AO$157="Biodiesel",HLOOKUP(AO$157,'Inflated Bid Prices After Tax'!$B$687:$I$695,5,FALSE),IF(AO$157="LNG",HLOOKUP(AO$157,'Inflated Bid Prices After Tax'!$B$687:$I$695,5,FALSE),IF(AO$157="Bunker",HLOOKUP(AO$157,'Inflated Bid Prices After Tax'!$B$687:$I$695,5,FALSE),IF(AO$157="LFO Diesel",HLOOKUP(AO$157,'Inflated Bid Prices After Tax'!$B$687:$I$695,5,FALSE),0))))))))</f>
        <v>0</v>
      </c>
      <c r="AR165" s="309">
        <f>IF($H165=0,0,IF(AO$157="Hydro",HLOOKUP(AO$157,'Inflated Bid Prices After Tax'!$B$697:$I$703,3,FALSE),IF(AO$157="Solar",HLOOKUP(AO$157,'Inflated Bid Prices After Tax'!$B$697:$I$703,3,FALSE),IF(AO$157="Biomass",HLOOKUP(AO$157,'Inflated Bid Prices After Tax'!$B$697:$I$703,3,FALSE),IF(AO$157="Biodiesel",HLOOKUP(AO$157,'Inflated Bid Prices After Tax'!$B$697:$I$703,3,FALSE),IF(AO$157="LNG",HLOOKUP(AO$157,'Inflated Bid Prices After Tax'!$B$697:$I$703,3,FALSE),IF(AO$157="Bunker",HLOOKUP(AO$157,'Inflated Bid Prices After Tax'!$B$697:$I$703,3,FALSE),IF(AO$157="LFO Diesel",HLOOKUP(AO$157,'Inflated Bid Prices After Tax'!$B$697:$I$703,3,FALSE),0))))))))</f>
        <v>0</v>
      </c>
      <c r="AS165" s="298">
        <f t="shared" si="97"/>
        <v>0</v>
      </c>
      <c r="AT165" s="139"/>
      <c r="AU165" s="606">
        <f>IF(AU$157="Hydro",VLOOKUP($I165,'Inflated Bid Prices After Tax'!$R$479:$Y$579,2,FALSE),IF(AU$157="Solar",VLOOKUP($I165,'Inflated Bid Prices After Tax'!$R$479:$Y$579,3,FALSE),IF(AU$157="Biomass",VLOOKUP($I165,'Inflated Bid Prices After Tax'!$R$479:$Y$579,4,FALSE),IF(AU$157="Biodiesel",VLOOKUP($I165,'Inflated Bid Prices After Tax'!$R$479:$Y$579,5,FALSE),IF(AU$157="LNG",VLOOKUP($I165,'Inflated Bid Prices After Tax'!$R$479:$Y$579,6,FALSE),IF(AU$157="Bunker",VLOOKUP($I165,'Inflated Bid Prices After Tax'!$R$479:$Y$579,7,FALSE),IF(AU$157="LFO Diesel",VLOOKUP($I165,'Inflated Bid Prices After Tax'!$R$479:$Y$579,8,FALSE),0)))))))</f>
        <v>0</v>
      </c>
      <c r="AV165" s="607">
        <f>IF(AU$157="Hydro",VLOOKUP($I165,'Inflated Bid Prices After Tax'!$R$584:$Y$684,2,FALSE),IF(AU$157="Solar",VLOOKUP($I165,'Inflated Bid Prices After Tax'!$R$584:$Y$684,3,FALSE),IF(AU$157="Biomass",VLOOKUP($I165,'Inflated Bid Prices After Tax'!$R$584:$Y$684,4,FALSE),IF(AU$157="Biodiesel",VLOOKUP($I165,'Inflated Bid Prices After Tax'!$R$584:$Y$684,5,FALSE),IF(AU$157="LNG",VLOOKUP($I165,'Inflated Bid Prices After Tax'!$R$584:$Y$684,6,FALSE),IF(AU$157="Bunker",VLOOKUP($I165,'Inflated Bid Prices After Tax'!$R$584:$Y$684,7,FALSE),IF(AU$157="LFO Diesel",VLOOKUP($I165,'Inflated Bid Prices After Tax'!$R$584:$Y$684,8,FALSE),0)))))))</f>
        <v>0</v>
      </c>
      <c r="AW165" s="607">
        <f>IF($I165=0,0,IF(AU$157="Hydro",HLOOKUP(AU$157,'Inflated Bid Prices After Tax'!$B$687:$I$695,2,FALSE),IF(AU$157="Solar",HLOOKUP(AU$157,'Inflated Bid Prices After Tax'!$B$687:$I$695,2,FALSE),IF(AU$157="Biomass",HLOOKUP(AU$157,'Inflated Bid Prices After Tax'!$B$687:$I$695,2,FALSE),IF(AU$157="Biodiesel",HLOOKUP(AU$157,'Inflated Bid Prices After Tax'!$B$687:$I$695,2,FALSE),IF(AU$157="LNG",HLOOKUP(AU$157,'Inflated Bid Prices After Tax'!$B$687:$I$695,2,FALSE),IF(AU$157="Bunker",HLOOKUP(AU$157,'Inflated Bid Prices After Tax'!$B$687:$I$695,2,FALSE),IF(AU$157="LFO Diesel",HLOOKUP(AU$157,'Inflated Bid Prices After Tax'!$B$687:$I$695,2,FALSE),0))))))))</f>
        <v>0</v>
      </c>
      <c r="AX165" s="607">
        <f>IF($I165=0,0,IF(AU$157="Hydro",HLOOKUP(AU$157,'Inflated Bid Prices After Tax'!$B$697:$I$703,2,FALSE),IF(AU$157="Solar",HLOOKUP(AU$157,'Inflated Bid Prices After Tax'!$B$697:$I$703,2,FALSE),IF(AU$157="Biomass",HLOOKUP(AU$157,'Inflated Bid Prices After Tax'!$B$697:$I$703,2,FALSE),IF(AU$157="Biodiesel",HLOOKUP(AU$157,'Inflated Bid Prices After Tax'!$B$697:$I$703,2,FALSE),IF(AU$157="LNG",HLOOKUP(AU$157,'Inflated Bid Prices After Tax'!$B$697:$I$703,2,FALSE),IF(AU$157="Bunker",HLOOKUP(AU$157,'Inflated Bid Prices After Tax'!$B$697:$I$703,2,FALSE),IF(AU$157="LFO Diesel",HLOOKUP(AU$157,'Inflated Bid Prices After Tax'!$B$697:$I$703,2,FALSE),0))))))))</f>
        <v>0</v>
      </c>
      <c r="AY165" s="608">
        <f t="shared" si="98"/>
        <v>0</v>
      </c>
      <c r="AZ165" s="139"/>
      <c r="BA165" s="106"/>
      <c r="BB165" s="648" t="s">
        <v>42</v>
      </c>
      <c r="BC165" s="649">
        <f>IF(C165=0,O165,O165*'Available Energy and Dispatch'!N203*1000)</f>
        <v>0</v>
      </c>
      <c r="BD165" s="649">
        <f>IF(D165=0,U165,U165*'Available Energy and Dispatch'!O203*1000)</f>
        <v>0</v>
      </c>
      <c r="BE165" s="649">
        <f>IF(E165=0,AA165,AA165*'Available Energy and Dispatch'!P203*1000)</f>
        <v>0</v>
      </c>
      <c r="BF165" s="649">
        <f>IF(F165=0,AG165,AG165*'Available Energy and Dispatch'!Q203*1000)</f>
        <v>0</v>
      </c>
      <c r="BG165" s="649">
        <f>IF(G165=0,AM165,AM165*'Available Energy and Dispatch'!R203*1000)</f>
        <v>0</v>
      </c>
      <c r="BH165" s="649">
        <f>IF(H165=0,AS165,AS165*'Available Energy and Dispatch'!S203*1000)</f>
        <v>0</v>
      </c>
      <c r="BI165" s="649">
        <f>IF(I165=0,AY165,AY165*'Available Energy and Dispatch'!T203*1000)</f>
        <v>0</v>
      </c>
      <c r="BJ165" s="662">
        <f t="shared" si="99"/>
        <v>0</v>
      </c>
      <c r="BK165" s="655"/>
    </row>
    <row r="166" spans="2:63" x14ac:dyDescent="0.25">
      <c r="B166" s="530" t="s">
        <v>43</v>
      </c>
      <c r="C166" s="523">
        <f>ROUND(IFERROR(('Available Energy and Dispatch'!N204/((IF(C$158="Solar",(SUMIFS('Dependable Capacity'!$F$118:$F$123,'Dependable Capacity'!$C$118:$C$123,$B$160)*'Available Energy and Dispatch'!$C204),HLOOKUP(C$158,'Dependable Capacity'!$I$112:$P$118,3,FALSE)*'Available Energy and Dispatch'!$C204))))/C$159,0),2)</f>
        <v>0</v>
      </c>
      <c r="D166" s="523">
        <f>ROUND(IFERROR(('Available Energy and Dispatch'!O204/((IF(D$158="Solar",(SUMIFS('Dependable Capacity'!$F$118:$F$123,'Dependable Capacity'!$C$118:$C$123,$B$160)*'Available Energy and Dispatch'!$C204),HLOOKUP(D$158,'Dependable Capacity'!$I$112:$P$118,3,FALSE)*'Available Energy and Dispatch'!$C204))))/D$159,0),2)</f>
        <v>0</v>
      </c>
      <c r="E166" s="523">
        <f>ROUND(IFERROR(('Available Energy and Dispatch'!P204/((IF(E$158="Solar",(SUMIFS('Dependable Capacity'!$F$118:$F$123,'Dependable Capacity'!$C$118:$C$123,$B$160)*'Available Energy and Dispatch'!$C204),HLOOKUP(E$158,'Dependable Capacity'!$I$112:$P$118,3,FALSE)*'Available Energy and Dispatch'!$C204))))/E$159,0),2)</f>
        <v>0</v>
      </c>
      <c r="F166" s="523">
        <f>ROUND(IFERROR(('Available Energy and Dispatch'!Q204/((IF(F$158="Solar",(SUMIFS('Dependable Capacity'!$F$118:$F$123,'Dependable Capacity'!$C$118:$C$123,$B$160)*'Available Energy and Dispatch'!$C204),HLOOKUP(F$158,'Dependable Capacity'!$I$112:$P$118,3,FALSE)*'Available Energy and Dispatch'!$C204))))/F$159,0),2)</f>
        <v>0</v>
      </c>
      <c r="G166" s="523">
        <f>ROUND(IFERROR(('Available Energy and Dispatch'!R204/((IF(G$158="Solar",(SUMIFS('Dependable Capacity'!$F$118:$F$123,'Dependable Capacity'!$C$118:$C$123,$B$160)*'Available Energy and Dispatch'!$C204),HLOOKUP(G$158,'Dependable Capacity'!$I$112:$P$118,3,FALSE)*'Available Energy and Dispatch'!$C204))))/G$159,0),2)</f>
        <v>0</v>
      </c>
      <c r="H166" s="523">
        <f>ROUND(IFERROR(('Available Energy and Dispatch'!S204/((IF(H$158="Solar",(SUMIFS('Dependable Capacity'!$F$118:$F$123,'Dependable Capacity'!$C$118:$C$123,$B$160)*'Available Energy and Dispatch'!$C204),HLOOKUP(H$158,'Dependable Capacity'!$I$112:$P$118,3,FALSE)*'Available Energy and Dispatch'!$C204))))/H$159,0),2)</f>
        <v>0</v>
      </c>
      <c r="I166" s="524">
        <f>ROUND(IFERROR(('Available Energy and Dispatch'!T204/((IF(I$158="Solar",(SUMIFS('Dependable Capacity'!$F$118:$F$123,'Dependable Capacity'!$C$118:$C$123,$B$160)*'Available Energy and Dispatch'!$C204),HLOOKUP(I$158,'Dependable Capacity'!$I$112:$P$118,3,FALSE)*'Available Energy and Dispatch'!$C204))))/I$159,0),2)</f>
        <v>0</v>
      </c>
      <c r="J166" s="106"/>
      <c r="K166" s="542">
        <f>IF(K$157="Hydro",VLOOKUP($C166,'Inflated Bid Prices After Tax'!$R$479:$Y$579,2,FALSE),IF(K$157="Solar",VLOOKUP($C166,'Inflated Bid Prices After Tax'!$R$479:$Y$579,3,FALSE),IF(K$157="Biomass",VLOOKUP($C166,'Inflated Bid Prices After Tax'!$R$479:$Y$579,4,FALSE),IF(K$157="Biodiesel",VLOOKUP($C166,'Inflated Bid Prices After Tax'!$R$479:$Y$579,5,FALSE),IF(K$157="LNG",VLOOKUP($C166,'Inflated Bid Prices After Tax'!$R$479:$Y$579,6,FALSE),IF(K$157="Bunker",VLOOKUP($C166,'Inflated Bid Prices After Tax'!$R$479:$Y$579,7,FALSE),IF(K$157="LFO Diesel",VLOOKUP($C166,'Inflated Bid Prices After Tax'!$R$479:$Y$579,8,FALSE),0)))))))</f>
        <v>0</v>
      </c>
      <c r="L166" s="543">
        <f>IF(K$157="Hydro",VLOOKUP($C166,'Inflated Bid Prices After Tax'!$R$584:$Y$684,2,FALSE),IF(K$157="Solar",VLOOKUP($C166,'Inflated Bid Prices After Tax'!$R$584:$Y$684,3,FALSE),IF(K$157="Biomass",VLOOKUP($C166,'Inflated Bid Prices After Tax'!$R$584:$Y$684,4,FALSE),IF(K$157="Biodiesel",VLOOKUP($C166,'Inflated Bid Prices After Tax'!$R$584:$Y$684,5,FALSE),IF(K$157="LNG",VLOOKUP($C166,'Inflated Bid Prices After Tax'!$R$584:$Y$684,6,FALSE),IF(K$157="Bunker",VLOOKUP($C166,'Inflated Bid Prices After Tax'!$R$584:$Y$684,7,FALSE),IF(K$157="LFO Diesel",VLOOKUP($C166,'Inflated Bid Prices After Tax'!$R$584:$Y$684,8,FALSE),0)))))))</f>
        <v>0</v>
      </c>
      <c r="M166" s="543">
        <f>IF($C166=0,0,IF(K$157="Hydro",HLOOKUP(K$157,'Inflated Bid Prices After Tax'!$B$687:$I$695,5,FALSE),IF(K$157="Solar",HLOOKUP(K$157,'Inflated Bid Prices After Tax'!$B$687:$I$695,5,FALSE),IF(K$157="Biomass",HLOOKUP(K$157,'Inflated Bid Prices After Tax'!$B$687:$I$695,5,FALSE),IF(K$157="Biodiesel",HLOOKUP(K$157,'Inflated Bid Prices After Tax'!$B$687:$I$695,5,FALSE),IF(K$157="LNG",HLOOKUP(K$157,'Inflated Bid Prices After Tax'!$B$687:$I$695,5,FALSE),IF(K$157="Bunker",HLOOKUP(K$157,'Inflated Bid Prices After Tax'!$B$687:$I$695,5,FALSE),IF(K$157="LFO Diesel",HLOOKUP(K$157,'Inflated Bid Prices After Tax'!$B$687:$I$695,5,FALSE),0))))))))</f>
        <v>0</v>
      </c>
      <c r="N166" s="543">
        <f>IF($C166=0,0,IF(K$157="Hydro",HLOOKUP(K$157,'Inflated Bid Prices After Tax'!$B$697:$I$703,3,FALSE),IF(K$157="Solar",HLOOKUP(K$157,'Inflated Bid Prices After Tax'!$B$697:$I$703,3,FALSE),IF(K$157="Biomass",HLOOKUP(K$157,'Inflated Bid Prices After Tax'!$B$697:$I$703,3,FALSE),IF(K$157="Biodiesel",HLOOKUP(K$157,'Inflated Bid Prices After Tax'!$B$697:$I$703,3,FALSE),IF(K$157="LNG",HLOOKUP(K$157,'Inflated Bid Prices After Tax'!$B$697:$I$703,3,FALSE),IF(K$157="Bunker",HLOOKUP(K$157,'Inflated Bid Prices After Tax'!$B$697:$I$703,3,FALSE),IF(K$157="LFO Diesel",HLOOKUP(K$157,'Inflated Bid Prices After Tax'!$B$697:$I$703,3,FALSE),0))))))))</f>
        <v>0</v>
      </c>
      <c r="O166" s="544">
        <f t="shared" si="92"/>
        <v>0</v>
      </c>
      <c r="P166" s="139"/>
      <c r="Q166" s="554">
        <f>IF(Q$157="Hydro",VLOOKUP($D166,'Inflated Bid Prices After Tax'!$R$479:$Y$579,2,FALSE),IF(Q$157="Solar",VLOOKUP($D166,'Inflated Bid Prices After Tax'!$R$479:$Y$579,3,FALSE),IF(Q$157="Biomass",VLOOKUP($D166,'Inflated Bid Prices After Tax'!$R$479:$Y$579,4,FALSE),IF(Q$157="Biodiesel",VLOOKUP($D166,'Inflated Bid Prices After Tax'!$R$479:$Y$579,5,FALSE),IF(Q$157="LNG",VLOOKUP($D166,'Inflated Bid Prices After Tax'!$R$479:$Y$579,6,FALSE),IF(Q$157="Bunker",VLOOKUP($D166,'Inflated Bid Prices After Tax'!$R$479:$Y$579,7,FALSE),IF(Q$157="LFO Diesel",VLOOKUP($D166,'Inflated Bid Prices After Tax'!$R$479:$Y$579,8,FALSE),0)))))))</f>
        <v>0</v>
      </c>
      <c r="R166" s="555">
        <f>IF(Q$157="Hydro",VLOOKUP($D166,'Inflated Bid Prices After Tax'!$R$584:$Y$684,2,FALSE),IF(Q$157="Solar",VLOOKUP($D166,'Inflated Bid Prices After Tax'!$R$584:$Y$684,3,FALSE),IF(Q$157="Biomass",VLOOKUP($D166,'Inflated Bid Prices After Tax'!$R$584:$Y$684,4,FALSE),IF(Q$157="Biodiesel",VLOOKUP($D166,'Inflated Bid Prices After Tax'!$R$584:$Y$684,5,FALSE),IF(Q$157="LNG",VLOOKUP($D166,'Inflated Bid Prices After Tax'!$R$584:$Y$684,6,FALSE),IF(Q$157="Bunker",VLOOKUP($D166,'Inflated Bid Prices After Tax'!$R$584:$Y$684,7,FALSE),IF(Q$157="LFO Diesel",VLOOKUP($D166,'Inflated Bid Prices After Tax'!$R$584:$Y$684,8,FALSE),0)))))))</f>
        <v>0</v>
      </c>
      <c r="S166" s="555">
        <f>IF($D166=0,0,IF(Q$157="Hydro",HLOOKUP(Q$157,'Inflated Bid Prices After Tax'!$B$687:$I$695,5,FALSE),IF(Q$157="Solar",HLOOKUP(Q$157,'Inflated Bid Prices After Tax'!$B$687:$I$695,5,FALSE),IF(Q$157="Biomass",HLOOKUP(Q$157,'Inflated Bid Prices After Tax'!$B$687:$I$695,5,FALSE),IF(Q$157="Biodiesel",HLOOKUP(Q$157,'Inflated Bid Prices After Tax'!$B$687:$I$695,5,FALSE),IF(Q$157="LNG",HLOOKUP(Q$157,'Inflated Bid Prices After Tax'!$B$687:$I$695,5,FALSE),IF(Q$157="Bunker",HLOOKUP(Q$157,'Inflated Bid Prices After Tax'!$B$687:$I$695,5,FALSE),IF(Q$157="LFO Diesel",HLOOKUP(Q$157,'Inflated Bid Prices After Tax'!$B$687:$I$695,5,FALSE),0))))))))</f>
        <v>0</v>
      </c>
      <c r="T166" s="555">
        <f>IF($D166=0,0,IF(Q$157="Hydro",HLOOKUP(Q$157,'Inflated Bid Prices After Tax'!$B$697:$I$703,3,FALSE),IF(Q$157="Solar",HLOOKUP(Q$157,'Inflated Bid Prices After Tax'!$B$697:$I$703,3,FALSE),IF(Q$157="Biomass",HLOOKUP(Q$157,'Inflated Bid Prices After Tax'!$B$697:$I$703,3,FALSE),IF(Q$157="Biodiesel",HLOOKUP(Q$157,'Inflated Bid Prices After Tax'!$B$697:$I$703,3,FALSE),IF(Q$157="LNG",HLOOKUP(Q$157,'Inflated Bid Prices After Tax'!$B$697:$I$703,3,FALSE),IF(Q$157="Bunker",HLOOKUP(Q$157,'Inflated Bid Prices After Tax'!$B$697:$I$703,3,FALSE),IF(Q$157="LFO Diesel",HLOOKUP(Q$157,'Inflated Bid Prices After Tax'!$B$697:$I$703,3,FALSE),0))))))))</f>
        <v>0</v>
      </c>
      <c r="U166" s="556">
        <f t="shared" si="93"/>
        <v>0</v>
      </c>
      <c r="V166" s="139"/>
      <c r="W166" s="566">
        <f>IF(W$157="Hydro",VLOOKUP($E166,'Inflated Bid Prices After Tax'!$R$479:$Y$579,2,FALSE),IF(W$157="Solar",VLOOKUP($E166,'Inflated Bid Prices After Tax'!$R$479:$Y$579,3,FALSE),IF(W$157="Biomass",VLOOKUP($E166,'Inflated Bid Prices After Tax'!$R$479:$Y$579,4,FALSE),IF(W$157="Biodiesel",VLOOKUP($E166,'Inflated Bid Prices After Tax'!$R$479:$Y$579,5,FALSE),IF(W$157="LNG",VLOOKUP($E166,'Inflated Bid Prices After Tax'!$R$479:$Y$579,6,FALSE),IF(W$157="Bunker",VLOOKUP($E166,'Inflated Bid Prices After Tax'!$R$479:$Y$579,7,FALSE),IF(W$157="LFO Diesel",VLOOKUP($E166,'Inflated Bid Prices After Tax'!$R$479:$Y$579,8,FALSE),0)))))))</f>
        <v>0</v>
      </c>
      <c r="X166" s="567">
        <f>IF(W$157="Hydro",VLOOKUP($E166,'Inflated Bid Prices After Tax'!$R$584:$Y$684,2,FALSE),IF(W$157="Solar",VLOOKUP($E166,'Inflated Bid Prices After Tax'!$R$584:$Y$684,3,FALSE),IF(W$157="Biomass",VLOOKUP($E166,'Inflated Bid Prices After Tax'!$R$584:$Y$684,4,FALSE),IF(W$157="Biodiesel",VLOOKUP($E166,'Inflated Bid Prices After Tax'!$R$584:$Y$684,5,FALSE),IF(W$157="LNG",VLOOKUP($E166,'Inflated Bid Prices After Tax'!$R$584:$Y$684,6,FALSE),IF(W$157="Bunker",VLOOKUP($E166,'Inflated Bid Prices After Tax'!$R$584:$Y$684,7,FALSE),IF(W$157="LFO Diesel",VLOOKUP($E166,'Inflated Bid Prices After Tax'!$R$584:$Y$684,8,FALSE),0)))))))</f>
        <v>0</v>
      </c>
      <c r="Y166" s="567">
        <f>IF($E166=0,0,IF(W$157="Hydro",HLOOKUP(W$157,'Inflated Bid Prices After Tax'!$B$687:$I$695,5,FALSE),IF(W$157="Solar",HLOOKUP(W$157,'Inflated Bid Prices After Tax'!$B$687:$I$695,5,FALSE),IF(W$157="Biomass",HLOOKUP(W$157,'Inflated Bid Prices After Tax'!$B$687:$I$695,5,FALSE),IF(W$157="Biodiesel",HLOOKUP(W$157,'Inflated Bid Prices After Tax'!$B$687:$I$695,5,FALSE),IF(W$157="LNG",HLOOKUP(W$157,'Inflated Bid Prices After Tax'!$B$687:$I$695,5,FALSE),IF(W$157="Bunker",HLOOKUP(W$157,'Inflated Bid Prices After Tax'!$B$687:$I$695,5,FALSE),IF(W$157="LFO Diesel",HLOOKUP(W$157,'Inflated Bid Prices After Tax'!$B$687:$I$695,5,FALSE),0))))))))</f>
        <v>0</v>
      </c>
      <c r="Z166" s="567">
        <f>IF($E166=0,0,IF(W$157="Hydro",HLOOKUP(W$157,'Inflated Bid Prices After Tax'!$B$697:$I$703,3,FALSE),IF(W$157="Solar",HLOOKUP(W$157,'Inflated Bid Prices After Tax'!$B$697:$I$703,3,FALSE),IF(W$157="Biomass",HLOOKUP(W$157,'Inflated Bid Prices After Tax'!$B$697:$I$703,3,FALSE),IF(W$157="Biodiesel",HLOOKUP(W$157,'Inflated Bid Prices After Tax'!$B$697:$I$703,3,FALSE),IF(W$157="LNG",HLOOKUP(W$157,'Inflated Bid Prices After Tax'!$B$697:$I$703,3,FALSE),IF(W$157="Bunker",HLOOKUP(W$157,'Inflated Bid Prices After Tax'!$B$697:$I$703,3,FALSE),IF(W$157="LFO Diesel",HLOOKUP(W$157,'Inflated Bid Prices After Tax'!$B$697:$I$703,3,FALSE),0))))))))</f>
        <v>0</v>
      </c>
      <c r="AA166" s="568">
        <f t="shared" si="94"/>
        <v>0</v>
      </c>
      <c r="AB166" s="139"/>
      <c r="AC166" s="578">
        <f>IF(AC$157="Hydro",VLOOKUP($F166,'Inflated Bid Prices After Tax'!$R$479:$Y$579,2,FALSE),IF(AC$157="Solar",VLOOKUP($F166,'Inflated Bid Prices After Tax'!$R$479:$Y$579,3,FALSE),IF(AC$157="Biomass",VLOOKUP($F166,'Inflated Bid Prices After Tax'!$R$479:$Y$579,4,FALSE),IF(AC$157="Biodiesel",VLOOKUP($F166,'Inflated Bid Prices After Tax'!$R$479:$Y$579,5,FALSE),IF(AC$157="LNG",VLOOKUP($F166,'Inflated Bid Prices After Tax'!$R$479:$Y$579,6,FALSE),IF(AC$157="Bunker",VLOOKUP($F166,'Inflated Bid Prices After Tax'!$R$479:$Y$579,7,FALSE),IF(AC$157="LFO Diesel",VLOOKUP($F166,'Inflated Bid Prices After Tax'!$R$479:$Y$579,8,FALSE),0)))))))</f>
        <v>0</v>
      </c>
      <c r="AD166" s="579">
        <f>IF(AC$157="Hydro",VLOOKUP($F166,'Inflated Bid Prices After Tax'!$R$584:$Y$684,2,FALSE),IF(AC$157="Solar",VLOOKUP($F166,'Inflated Bid Prices After Tax'!$R$584:$Y$684,3,FALSE),IF(AC$157="Biomass",VLOOKUP($F166,'Inflated Bid Prices After Tax'!$R$584:$Y$684,4,FALSE),IF(AC$157="Biodiesel",VLOOKUP($F166,'Inflated Bid Prices After Tax'!$R$584:$Y$684,5,FALSE),IF(AC$157="LNG",VLOOKUP($F166,'Inflated Bid Prices After Tax'!$R$584:$Y$684,6,FALSE),IF(AC$157="Bunker",VLOOKUP($F166,'Inflated Bid Prices After Tax'!$R$584:$Y$684,7,FALSE),IF(AC$157="LFO Diesel",VLOOKUP($F166,'Inflated Bid Prices After Tax'!$R$584:$Y$684,8,FALSE),0)))))))</f>
        <v>0</v>
      </c>
      <c r="AE166" s="579">
        <f>IF($F166=0,0,IF(AC$157="Hydro",HLOOKUP(AC$157,'Inflated Bid Prices After Tax'!$B$687:$I$695,5,FALSE),IF(AC$157="Solar",HLOOKUP(AC$157,'Inflated Bid Prices After Tax'!$B$687:$I$695,5,FALSE),IF(AC$157="Biomass",HLOOKUP(AC$157,'Inflated Bid Prices After Tax'!$B$687:$I$695,5,FALSE),IF(AC$157="Biodiesel",HLOOKUP(AC$157,'Inflated Bid Prices After Tax'!$B$687:$I$695,5,FALSE),IF(AC$157="LNG",HLOOKUP(AC$157,'Inflated Bid Prices After Tax'!$B$687:$I$695,5,FALSE),IF(AC$157="Bunker",HLOOKUP(AC$157,'Inflated Bid Prices After Tax'!$B$687:$I$695,5,FALSE),IF(AC$157="LFO Diesel",HLOOKUP(AC$157,'Inflated Bid Prices After Tax'!$B$687:$I$695,5,FALSE),0))))))))</f>
        <v>0</v>
      </c>
      <c r="AF166" s="579">
        <f>IF($F166=0,0,IF(AC$157="Hydro",HLOOKUP(AC$157,'Inflated Bid Prices After Tax'!$B$697:$I$703,3,FALSE),IF(AC$157="Solar",HLOOKUP(AC$157,'Inflated Bid Prices After Tax'!$B$697:$I$703,3,FALSE),IF(AC$157="Biomass",HLOOKUP(AC$157,'Inflated Bid Prices After Tax'!$B$697:$I$703,3,FALSE),IF(AC$157="Biodiesel",HLOOKUP(AC$157,'Inflated Bid Prices After Tax'!$B$697:$I$703,3,FALSE),IF(AC$157="LNG",HLOOKUP(AC$157,'Inflated Bid Prices After Tax'!$B$697:$I$703,3,FALSE),IF(AC$157="Bunker",HLOOKUP(AC$157,'Inflated Bid Prices After Tax'!$B$697:$I$703,3,FALSE),IF(AC$157="LFO Diesel",HLOOKUP(AC$157,'Inflated Bid Prices After Tax'!$B$697:$I$703,3,FALSE),0))))))))</f>
        <v>0</v>
      </c>
      <c r="AG166" s="580">
        <f t="shared" si="95"/>
        <v>0</v>
      </c>
      <c r="AH166" s="139"/>
      <c r="AI166" s="590">
        <f>IF(AI$157="Hydro",VLOOKUP($G166,'Inflated Bid Prices After Tax'!$R$479:$Y$579,2,FALSE),IF(AI$157="Solar",VLOOKUP($G166,'Inflated Bid Prices After Tax'!$R$479:$Y$579,3,FALSE),IF(AI$157="Biomass",VLOOKUP($G166,'Inflated Bid Prices After Tax'!$R$479:$Y$579,4,FALSE),IF(AI$157="Biodiesel",VLOOKUP($G166,'Inflated Bid Prices After Tax'!$R$479:$Y$579,5,FALSE),IF(AI$157="LNG",VLOOKUP($G166,'Inflated Bid Prices After Tax'!$R$479:$Y$579,6,FALSE),IF(AI$157="Bunker",VLOOKUP($G166,'Inflated Bid Prices After Tax'!$R$479:$Y$579,7,FALSE),IF(AI$157="LFO Diesel",VLOOKUP($G166,'Inflated Bid Prices After Tax'!$R$479:$Y$579,8,FALSE),0)))))))</f>
        <v>0</v>
      </c>
      <c r="AJ166" s="591">
        <f>IF(AI$157="Hydro",VLOOKUP($G166,'Inflated Bid Prices After Tax'!$R$584:$Y$684,2,FALSE),IF(AI$157="Solar",VLOOKUP($G166,'Inflated Bid Prices After Tax'!$R$584:$Y$684,3,FALSE),IF(AI$157="Biomass",VLOOKUP($G166,'Inflated Bid Prices After Tax'!$R$584:$Y$684,4,FALSE),IF(AI$157="Biodiesel",VLOOKUP($G166,'Inflated Bid Prices After Tax'!$R$584:$Y$684,5,FALSE),IF(AI$157="LNG",VLOOKUP($G166,'Inflated Bid Prices After Tax'!$R$584:$Y$684,6,FALSE),IF(AI$157="Bunker",VLOOKUP($G166,'Inflated Bid Prices After Tax'!$R$584:$Y$684,7,FALSE),IF(AI$157="LFO Diesel",VLOOKUP($G166,'Inflated Bid Prices After Tax'!$R$584:$Y$684,8,FALSE),0)))))))</f>
        <v>0</v>
      </c>
      <c r="AK166" s="591">
        <f>IF($G166=0,0,IF(AI$157="Hydro",HLOOKUP(AI$157,'Inflated Bid Prices After Tax'!$B$687:$I$695,5,FALSE),IF(AI$157="Solar",HLOOKUP(AI$157,'Inflated Bid Prices After Tax'!$B$687:$I$695,5,FALSE),IF(AI$157="Biomass",HLOOKUP(AI$157,'Inflated Bid Prices After Tax'!$B$687:$I$695,5,FALSE),IF(AI$157="Biodiesel",HLOOKUP(AI$157,'Inflated Bid Prices After Tax'!$B$687:$I$695,5,FALSE),IF(AI$157="LNG",HLOOKUP(AI$157,'Inflated Bid Prices After Tax'!$B$687:$I$695,5,FALSE),IF(AI$157="Bunker",HLOOKUP(AI$157,'Inflated Bid Prices After Tax'!$B$687:$I$695,5,FALSE),IF(AI$157="LFO Diesel",HLOOKUP(AI$157,'Inflated Bid Prices After Tax'!$B$687:$I$695,5,FALSE),0))))))))</f>
        <v>0</v>
      </c>
      <c r="AL166" s="591">
        <f>IF($G166=0,0,IF(AI$157="Hydro",HLOOKUP(AI$157,'Inflated Bid Prices After Tax'!$B$697:$I$703,3,FALSE),IF(AI$157="Solar",HLOOKUP(AI$157,'Inflated Bid Prices After Tax'!$B$697:$I$703,3,FALSE),IF(AI$157="Biomass",HLOOKUP(AI$157,'Inflated Bid Prices After Tax'!$B$697:$I$703,3,FALSE),IF(AI$157="Biodiesel",HLOOKUP(AI$157,'Inflated Bid Prices After Tax'!$B$697:$I$703,3,FALSE),IF(AI$157="LNG",HLOOKUP(AI$157,'Inflated Bid Prices After Tax'!$B$697:$I$703,3,FALSE),IF(AI$157="Bunker",HLOOKUP(AI$157,'Inflated Bid Prices After Tax'!$B$697:$I$703,3,FALSE),IF(AI$157="LFO Diesel",HLOOKUP(AI$157,'Inflated Bid Prices After Tax'!$B$697:$I$703,3,FALSE),0))))))))</f>
        <v>0</v>
      </c>
      <c r="AM166" s="592">
        <f t="shared" si="96"/>
        <v>0</v>
      </c>
      <c r="AN166" s="139"/>
      <c r="AO166" s="598">
        <f>IF(AO$157="Hydro",VLOOKUP($H166,'Inflated Bid Prices After Tax'!$R$479:$Y$579,2,FALSE),IF(AO$157="Solar",VLOOKUP($H166,'Inflated Bid Prices After Tax'!$R$479:$Y$579,3,FALSE),IF(AO$157="Biomass",VLOOKUP($H166,'Inflated Bid Prices After Tax'!$R$479:$Y$579,4,FALSE),IF(AO$157="Biodiesel",VLOOKUP($H166,'Inflated Bid Prices After Tax'!$R$479:$Y$579,5,FALSE),IF(AO$157="LNG",VLOOKUP($H166,'Inflated Bid Prices After Tax'!$R$479:$Y$579,6,FALSE),IF(AO$157="Bunker",VLOOKUP($H166,'Inflated Bid Prices After Tax'!$R$479:$Y$579,7,FALSE),IF(AO$157="LFO Diesel",VLOOKUP($H166,'Inflated Bid Prices After Tax'!$R$479:$Y$579,8,FALSE),0)))))))</f>
        <v>0</v>
      </c>
      <c r="AP166" s="309">
        <f>IF(AO$157="Hydro",VLOOKUP($H166,'Inflated Bid Prices After Tax'!$R$584:$Y$684,2,FALSE),IF(AO$157="Solar",VLOOKUP($H166,'Inflated Bid Prices After Tax'!$R$584:$Y$684,3,FALSE),IF(AO$157="Biomass",VLOOKUP($H166,'Inflated Bid Prices After Tax'!$R$584:$Y$684,4,FALSE),IF(AO$157="Biodiesel",VLOOKUP($H166,'Inflated Bid Prices After Tax'!$R$584:$Y$684,5,FALSE),IF(AO$157="LNG",VLOOKUP($H166,'Inflated Bid Prices After Tax'!$R$584:$Y$684,6,FALSE),IF(AO$157="Bunker",VLOOKUP($H166,'Inflated Bid Prices After Tax'!$R$584:$Y$684,7,FALSE),IF(AO$157="LFO Diesel",VLOOKUP($H166,'Inflated Bid Prices After Tax'!$R$584:$Y$684,8,FALSE),0)))))))</f>
        <v>0</v>
      </c>
      <c r="AQ166" s="309">
        <f>IF($H166=0,0,IF(AO$157="Hydro",HLOOKUP(AO$157,'Inflated Bid Prices After Tax'!$B$687:$I$695,5,FALSE),IF(AO$157="Solar",HLOOKUP(AO$157,'Inflated Bid Prices After Tax'!$B$687:$I$695,5,FALSE),IF(AO$157="Biomass",HLOOKUP(AO$157,'Inflated Bid Prices After Tax'!$B$687:$I$695,5,FALSE),IF(AO$157="Biodiesel",HLOOKUP(AO$157,'Inflated Bid Prices After Tax'!$B$687:$I$695,5,FALSE),IF(AO$157="LNG",HLOOKUP(AO$157,'Inflated Bid Prices After Tax'!$B$687:$I$695,5,FALSE),IF(AO$157="Bunker",HLOOKUP(AO$157,'Inflated Bid Prices After Tax'!$B$687:$I$695,5,FALSE),IF(AO$157="LFO Diesel",HLOOKUP(AO$157,'Inflated Bid Prices After Tax'!$B$687:$I$695,5,FALSE),0))))))))</f>
        <v>0</v>
      </c>
      <c r="AR166" s="309">
        <f>IF($H166=0,0,IF(AO$157="Hydro",HLOOKUP(AO$157,'Inflated Bid Prices After Tax'!$B$697:$I$703,3,FALSE),IF(AO$157="Solar",HLOOKUP(AO$157,'Inflated Bid Prices After Tax'!$B$697:$I$703,3,FALSE),IF(AO$157="Biomass",HLOOKUP(AO$157,'Inflated Bid Prices After Tax'!$B$697:$I$703,3,FALSE),IF(AO$157="Biodiesel",HLOOKUP(AO$157,'Inflated Bid Prices After Tax'!$B$697:$I$703,3,FALSE),IF(AO$157="LNG",HLOOKUP(AO$157,'Inflated Bid Prices After Tax'!$B$697:$I$703,3,FALSE),IF(AO$157="Bunker",HLOOKUP(AO$157,'Inflated Bid Prices After Tax'!$B$697:$I$703,3,FALSE),IF(AO$157="LFO Diesel",HLOOKUP(AO$157,'Inflated Bid Prices After Tax'!$B$697:$I$703,3,FALSE),0))))))))</f>
        <v>0</v>
      </c>
      <c r="AS166" s="298">
        <f t="shared" si="97"/>
        <v>0</v>
      </c>
      <c r="AT166" s="139"/>
      <c r="AU166" s="606">
        <f>IF(AU$157="Hydro",VLOOKUP($I166,'Inflated Bid Prices After Tax'!$R$479:$Y$579,2,FALSE),IF(AU$157="Solar",VLOOKUP($I166,'Inflated Bid Prices After Tax'!$R$479:$Y$579,3,FALSE),IF(AU$157="Biomass",VLOOKUP($I166,'Inflated Bid Prices After Tax'!$R$479:$Y$579,4,FALSE),IF(AU$157="Biodiesel",VLOOKUP($I166,'Inflated Bid Prices After Tax'!$R$479:$Y$579,5,FALSE),IF(AU$157="LNG",VLOOKUP($I166,'Inflated Bid Prices After Tax'!$R$479:$Y$579,6,FALSE),IF(AU$157="Bunker",VLOOKUP($I166,'Inflated Bid Prices After Tax'!$R$479:$Y$579,7,FALSE),IF(AU$157="LFO Diesel",VLOOKUP($I166,'Inflated Bid Prices After Tax'!$R$479:$Y$579,8,FALSE),0)))))))</f>
        <v>0</v>
      </c>
      <c r="AV166" s="607">
        <f>IF(AU$157="Hydro",VLOOKUP($I166,'Inflated Bid Prices After Tax'!$R$584:$Y$684,2,FALSE),IF(AU$157="Solar",VLOOKUP($I166,'Inflated Bid Prices After Tax'!$R$584:$Y$684,3,FALSE),IF(AU$157="Biomass",VLOOKUP($I166,'Inflated Bid Prices After Tax'!$R$584:$Y$684,4,FALSE),IF(AU$157="Biodiesel",VLOOKUP($I166,'Inflated Bid Prices After Tax'!$R$584:$Y$684,5,FALSE),IF(AU$157="LNG",VLOOKUP($I166,'Inflated Bid Prices After Tax'!$R$584:$Y$684,6,FALSE),IF(AU$157="Bunker",VLOOKUP($I166,'Inflated Bid Prices After Tax'!$R$584:$Y$684,7,FALSE),IF(AU$157="LFO Diesel",VLOOKUP($I166,'Inflated Bid Prices After Tax'!$R$584:$Y$684,8,FALSE),0)))))))</f>
        <v>0</v>
      </c>
      <c r="AW166" s="607">
        <f>IF($I166=0,0,IF(AU$157="Hydro",HLOOKUP(AU$157,'Inflated Bid Prices After Tax'!$B$687:$I$695,2,FALSE),IF(AU$157="Solar",HLOOKUP(AU$157,'Inflated Bid Prices After Tax'!$B$687:$I$695,2,FALSE),IF(AU$157="Biomass",HLOOKUP(AU$157,'Inflated Bid Prices After Tax'!$B$687:$I$695,2,FALSE),IF(AU$157="Biodiesel",HLOOKUP(AU$157,'Inflated Bid Prices After Tax'!$B$687:$I$695,2,FALSE),IF(AU$157="LNG",HLOOKUP(AU$157,'Inflated Bid Prices After Tax'!$B$687:$I$695,2,FALSE),IF(AU$157="Bunker",HLOOKUP(AU$157,'Inflated Bid Prices After Tax'!$B$687:$I$695,2,FALSE),IF(AU$157="LFO Diesel",HLOOKUP(AU$157,'Inflated Bid Prices After Tax'!$B$687:$I$695,2,FALSE),0))))))))</f>
        <v>0</v>
      </c>
      <c r="AX166" s="607">
        <f>IF($I166=0,0,IF(AU$157="Hydro",HLOOKUP(AU$157,'Inflated Bid Prices After Tax'!$B$697:$I$703,2,FALSE),IF(AU$157="Solar",HLOOKUP(AU$157,'Inflated Bid Prices After Tax'!$B$697:$I$703,2,FALSE),IF(AU$157="Biomass",HLOOKUP(AU$157,'Inflated Bid Prices After Tax'!$B$697:$I$703,2,FALSE),IF(AU$157="Biodiesel",HLOOKUP(AU$157,'Inflated Bid Prices After Tax'!$B$697:$I$703,2,FALSE),IF(AU$157="LNG",HLOOKUP(AU$157,'Inflated Bid Prices After Tax'!$B$697:$I$703,2,FALSE),IF(AU$157="Bunker",HLOOKUP(AU$157,'Inflated Bid Prices After Tax'!$B$697:$I$703,2,FALSE),IF(AU$157="LFO Diesel",HLOOKUP(AU$157,'Inflated Bid Prices After Tax'!$B$697:$I$703,2,FALSE),0))))))))</f>
        <v>0</v>
      </c>
      <c r="AY166" s="608">
        <f t="shared" si="98"/>
        <v>0</v>
      </c>
      <c r="AZ166" s="139"/>
      <c r="BA166" s="106"/>
      <c r="BB166" s="648" t="s">
        <v>43</v>
      </c>
      <c r="BC166" s="649">
        <f>IF(C166=0,O166,O166*'Available Energy and Dispatch'!N204*1000)</f>
        <v>0</v>
      </c>
      <c r="BD166" s="649">
        <f>IF(D166=0,U166,U166*'Available Energy and Dispatch'!O204*1000)</f>
        <v>0</v>
      </c>
      <c r="BE166" s="649">
        <f>IF(E166=0,AA166,AA166*'Available Energy and Dispatch'!P204*1000)</f>
        <v>0</v>
      </c>
      <c r="BF166" s="649">
        <f>IF(F166=0,AG166,AG166*'Available Energy and Dispatch'!Q204*1000)</f>
        <v>0</v>
      </c>
      <c r="BG166" s="649">
        <f>IF(G166=0,AM166,AM166*'Available Energy and Dispatch'!R204*1000)</f>
        <v>0</v>
      </c>
      <c r="BH166" s="649">
        <f>IF(H166=0,AS166,AS166*'Available Energy and Dispatch'!S204*1000)</f>
        <v>0</v>
      </c>
      <c r="BI166" s="649">
        <f>IF(I166=0,AY166,AY166*'Available Energy and Dispatch'!T204*1000)</f>
        <v>0</v>
      </c>
      <c r="BJ166" s="662">
        <f t="shared" si="99"/>
        <v>0</v>
      </c>
      <c r="BK166" s="655"/>
    </row>
    <row r="167" spans="2:63" x14ac:dyDescent="0.25">
      <c r="B167" s="530" t="s">
        <v>44</v>
      </c>
      <c r="C167" s="523">
        <f>ROUND(IFERROR(('Available Energy and Dispatch'!N205/((IF(C$158="Solar",(SUMIFS('Dependable Capacity'!$F$118:$F$123,'Dependable Capacity'!$C$118:$C$123,$B$160)*'Available Energy and Dispatch'!$C205),HLOOKUP(C$158,'Dependable Capacity'!$I$112:$P$118,3,FALSE)*'Available Energy and Dispatch'!$C205))))/C$159,0),2)</f>
        <v>0</v>
      </c>
      <c r="D167" s="523">
        <f>ROUND(IFERROR(('Available Energy and Dispatch'!O205/((IF(D$158="Solar",(SUMIFS('Dependable Capacity'!$F$118:$F$123,'Dependable Capacity'!$C$118:$C$123,$B$160)*'Available Energy and Dispatch'!$C205),HLOOKUP(D$158,'Dependable Capacity'!$I$112:$P$118,3,FALSE)*'Available Energy and Dispatch'!$C205))))/D$159,0),2)</f>
        <v>0</v>
      </c>
      <c r="E167" s="523">
        <f>ROUND(IFERROR(('Available Energy and Dispatch'!P205/((IF(E$158="Solar",(SUMIFS('Dependable Capacity'!$F$118:$F$123,'Dependable Capacity'!$C$118:$C$123,$B$160)*'Available Energy and Dispatch'!$C205),HLOOKUP(E$158,'Dependable Capacity'!$I$112:$P$118,3,FALSE)*'Available Energy and Dispatch'!$C205))))/E$159,0),2)</f>
        <v>0</v>
      </c>
      <c r="F167" s="523">
        <f>ROUND(IFERROR(('Available Energy and Dispatch'!Q205/((IF(F$158="Solar",(SUMIFS('Dependable Capacity'!$F$118:$F$123,'Dependable Capacity'!$C$118:$C$123,$B$160)*'Available Energy and Dispatch'!$C205),HLOOKUP(F$158,'Dependable Capacity'!$I$112:$P$118,3,FALSE)*'Available Energy and Dispatch'!$C205))))/F$159,0),2)</f>
        <v>0</v>
      </c>
      <c r="G167" s="523">
        <f>ROUND(IFERROR(('Available Energy and Dispatch'!R205/((IF(G$158="Solar",(SUMIFS('Dependable Capacity'!$F$118:$F$123,'Dependable Capacity'!$C$118:$C$123,$B$160)*'Available Energy and Dispatch'!$C205),HLOOKUP(G$158,'Dependable Capacity'!$I$112:$P$118,3,FALSE)*'Available Energy and Dispatch'!$C205))))/G$159,0),2)</f>
        <v>0</v>
      </c>
      <c r="H167" s="523">
        <f>ROUND(IFERROR(('Available Energy and Dispatch'!S205/((IF(H$158="Solar",(SUMIFS('Dependable Capacity'!$F$118:$F$123,'Dependable Capacity'!$C$118:$C$123,$B$160)*'Available Energy and Dispatch'!$C205),HLOOKUP(H$158,'Dependable Capacity'!$I$112:$P$118,3,FALSE)*'Available Energy and Dispatch'!$C205))))/H$159,0),2)</f>
        <v>0</v>
      </c>
      <c r="I167" s="524">
        <f>ROUND(IFERROR(('Available Energy and Dispatch'!T205/((IF(I$158="Solar",(SUMIFS('Dependable Capacity'!$F$118:$F$123,'Dependable Capacity'!$C$118:$C$123,$B$160)*'Available Energy and Dispatch'!$C205),HLOOKUP(I$158,'Dependable Capacity'!$I$112:$P$118,3,FALSE)*'Available Energy and Dispatch'!$C205))))/I$159,0),2)</f>
        <v>0</v>
      </c>
      <c r="J167" s="106"/>
      <c r="K167" s="542">
        <f>IF(K$157="Hydro",VLOOKUP($C167,'Inflated Bid Prices After Tax'!$R$479:$Y$579,2,FALSE),IF(K$157="Solar",VLOOKUP($C167,'Inflated Bid Prices After Tax'!$R$479:$Y$579,3,FALSE),IF(K$157="Biomass",VLOOKUP($C167,'Inflated Bid Prices After Tax'!$R$479:$Y$579,4,FALSE),IF(K$157="Biodiesel",VLOOKUP($C167,'Inflated Bid Prices After Tax'!$R$479:$Y$579,5,FALSE),IF(K$157="LNG",VLOOKUP($C167,'Inflated Bid Prices After Tax'!$R$479:$Y$579,6,FALSE),IF(K$157="Bunker",VLOOKUP($C167,'Inflated Bid Prices After Tax'!$R$479:$Y$579,7,FALSE),IF(K$157="LFO Diesel",VLOOKUP($C167,'Inflated Bid Prices After Tax'!$R$479:$Y$579,8,FALSE),0)))))))</f>
        <v>0</v>
      </c>
      <c r="L167" s="543">
        <f>IF(K$157="Hydro",VLOOKUP($C167,'Inflated Bid Prices After Tax'!$R$584:$Y$684,2,FALSE),IF(K$157="Solar",VLOOKUP($C167,'Inflated Bid Prices After Tax'!$R$584:$Y$684,3,FALSE),IF(K$157="Biomass",VLOOKUP($C167,'Inflated Bid Prices After Tax'!$R$584:$Y$684,4,FALSE),IF(K$157="Biodiesel",VLOOKUP($C167,'Inflated Bid Prices After Tax'!$R$584:$Y$684,5,FALSE),IF(K$157="LNG",VLOOKUP($C167,'Inflated Bid Prices After Tax'!$R$584:$Y$684,6,FALSE),IF(K$157="Bunker",VLOOKUP($C167,'Inflated Bid Prices After Tax'!$R$584:$Y$684,7,FALSE),IF(K$157="LFO Diesel",VLOOKUP($C167,'Inflated Bid Prices After Tax'!$R$584:$Y$684,8,FALSE),0)))))))</f>
        <v>0</v>
      </c>
      <c r="M167" s="543">
        <f>IF($C167=0,0,IF(K$157="Hydro",HLOOKUP(K$157,'Inflated Bid Prices After Tax'!$B$687:$I$695,5,FALSE),IF(K$157="Solar",HLOOKUP(K$157,'Inflated Bid Prices After Tax'!$B$687:$I$695,5,FALSE),IF(K$157="Biomass",HLOOKUP(K$157,'Inflated Bid Prices After Tax'!$B$687:$I$695,5,FALSE),IF(K$157="Biodiesel",HLOOKUP(K$157,'Inflated Bid Prices After Tax'!$B$687:$I$695,5,FALSE),IF(K$157="LNG",HLOOKUP(K$157,'Inflated Bid Prices After Tax'!$B$687:$I$695,5,FALSE),IF(K$157="Bunker",HLOOKUP(K$157,'Inflated Bid Prices After Tax'!$B$687:$I$695,5,FALSE),IF(K$157="LFO Diesel",HLOOKUP(K$157,'Inflated Bid Prices After Tax'!$B$687:$I$695,5,FALSE),0))))))))</f>
        <v>0</v>
      </c>
      <c r="N167" s="543">
        <f>IF($C167=0,0,IF(K$157="Hydro",HLOOKUP(K$157,'Inflated Bid Prices After Tax'!$B$697:$I$703,3,FALSE),IF(K$157="Solar",HLOOKUP(K$157,'Inflated Bid Prices After Tax'!$B$697:$I$703,3,FALSE),IF(K$157="Biomass",HLOOKUP(K$157,'Inflated Bid Prices After Tax'!$B$697:$I$703,3,FALSE),IF(K$157="Biodiesel",HLOOKUP(K$157,'Inflated Bid Prices After Tax'!$B$697:$I$703,3,FALSE),IF(K$157="LNG",HLOOKUP(K$157,'Inflated Bid Prices After Tax'!$B$697:$I$703,3,FALSE),IF(K$157="Bunker",HLOOKUP(K$157,'Inflated Bid Prices After Tax'!$B$697:$I$703,3,FALSE),IF(K$157="LFO Diesel",HLOOKUP(K$157,'Inflated Bid Prices After Tax'!$B$697:$I$703,3,FALSE),0))))))))</f>
        <v>0</v>
      </c>
      <c r="O167" s="544">
        <f t="shared" si="92"/>
        <v>0</v>
      </c>
      <c r="P167" s="139"/>
      <c r="Q167" s="554">
        <f>IF(Q$157="Hydro",VLOOKUP($D167,'Inflated Bid Prices After Tax'!$R$479:$Y$579,2,FALSE),IF(Q$157="Solar",VLOOKUP($D167,'Inflated Bid Prices After Tax'!$R$479:$Y$579,3,FALSE),IF(Q$157="Biomass",VLOOKUP($D167,'Inflated Bid Prices After Tax'!$R$479:$Y$579,4,FALSE),IF(Q$157="Biodiesel",VLOOKUP($D167,'Inflated Bid Prices After Tax'!$R$479:$Y$579,5,FALSE),IF(Q$157="LNG",VLOOKUP($D167,'Inflated Bid Prices After Tax'!$R$479:$Y$579,6,FALSE),IF(Q$157="Bunker",VLOOKUP($D167,'Inflated Bid Prices After Tax'!$R$479:$Y$579,7,FALSE),IF(Q$157="LFO Diesel",VLOOKUP($D167,'Inflated Bid Prices After Tax'!$R$479:$Y$579,8,FALSE),0)))))))</f>
        <v>0</v>
      </c>
      <c r="R167" s="555">
        <f>IF(Q$157="Hydro",VLOOKUP($D167,'Inflated Bid Prices After Tax'!$R$584:$Y$684,2,FALSE),IF(Q$157="Solar",VLOOKUP($D167,'Inflated Bid Prices After Tax'!$R$584:$Y$684,3,FALSE),IF(Q$157="Biomass",VLOOKUP($D167,'Inflated Bid Prices After Tax'!$R$584:$Y$684,4,FALSE),IF(Q$157="Biodiesel",VLOOKUP($D167,'Inflated Bid Prices After Tax'!$R$584:$Y$684,5,FALSE),IF(Q$157="LNG",VLOOKUP($D167,'Inflated Bid Prices After Tax'!$R$584:$Y$684,6,FALSE),IF(Q$157="Bunker",VLOOKUP($D167,'Inflated Bid Prices After Tax'!$R$584:$Y$684,7,FALSE),IF(Q$157="LFO Diesel",VLOOKUP($D167,'Inflated Bid Prices After Tax'!$R$584:$Y$684,8,FALSE),0)))))))</f>
        <v>0</v>
      </c>
      <c r="S167" s="555">
        <f>IF($D167=0,0,IF(Q$157="Hydro",HLOOKUP(Q$157,'Inflated Bid Prices After Tax'!$B$687:$I$695,5,FALSE),IF(Q$157="Solar",HLOOKUP(Q$157,'Inflated Bid Prices After Tax'!$B$687:$I$695,5,FALSE),IF(Q$157="Biomass",HLOOKUP(Q$157,'Inflated Bid Prices After Tax'!$B$687:$I$695,5,FALSE),IF(Q$157="Biodiesel",HLOOKUP(Q$157,'Inflated Bid Prices After Tax'!$B$687:$I$695,5,FALSE),IF(Q$157="LNG",HLOOKUP(Q$157,'Inflated Bid Prices After Tax'!$B$687:$I$695,5,FALSE),IF(Q$157="Bunker",HLOOKUP(Q$157,'Inflated Bid Prices After Tax'!$B$687:$I$695,5,FALSE),IF(Q$157="LFO Diesel",HLOOKUP(Q$157,'Inflated Bid Prices After Tax'!$B$687:$I$695,5,FALSE),0))))))))</f>
        <v>0</v>
      </c>
      <c r="T167" s="555">
        <f>IF($D167=0,0,IF(Q$157="Hydro",HLOOKUP(Q$157,'Inflated Bid Prices After Tax'!$B$697:$I$703,3,FALSE),IF(Q$157="Solar",HLOOKUP(Q$157,'Inflated Bid Prices After Tax'!$B$697:$I$703,3,FALSE),IF(Q$157="Biomass",HLOOKUP(Q$157,'Inflated Bid Prices After Tax'!$B$697:$I$703,3,FALSE),IF(Q$157="Biodiesel",HLOOKUP(Q$157,'Inflated Bid Prices After Tax'!$B$697:$I$703,3,FALSE),IF(Q$157="LNG",HLOOKUP(Q$157,'Inflated Bid Prices After Tax'!$B$697:$I$703,3,FALSE),IF(Q$157="Bunker",HLOOKUP(Q$157,'Inflated Bid Prices After Tax'!$B$697:$I$703,3,FALSE),IF(Q$157="LFO Diesel",HLOOKUP(Q$157,'Inflated Bid Prices After Tax'!$B$697:$I$703,3,FALSE),0))))))))</f>
        <v>0</v>
      </c>
      <c r="U167" s="556">
        <f t="shared" si="93"/>
        <v>0</v>
      </c>
      <c r="V167" s="139"/>
      <c r="W167" s="566">
        <f>IF(W$157="Hydro",VLOOKUP($E167,'Inflated Bid Prices After Tax'!$R$479:$Y$579,2,FALSE),IF(W$157="Solar",VLOOKUP($E167,'Inflated Bid Prices After Tax'!$R$479:$Y$579,3,FALSE),IF(W$157="Biomass",VLOOKUP($E167,'Inflated Bid Prices After Tax'!$R$479:$Y$579,4,FALSE),IF(W$157="Biodiesel",VLOOKUP($E167,'Inflated Bid Prices After Tax'!$R$479:$Y$579,5,FALSE),IF(W$157="LNG",VLOOKUP($E167,'Inflated Bid Prices After Tax'!$R$479:$Y$579,6,FALSE),IF(W$157="Bunker",VLOOKUP($E167,'Inflated Bid Prices After Tax'!$R$479:$Y$579,7,FALSE),IF(W$157="LFO Diesel",VLOOKUP($E167,'Inflated Bid Prices After Tax'!$R$479:$Y$579,8,FALSE),0)))))))</f>
        <v>0</v>
      </c>
      <c r="X167" s="567">
        <f>IF(W$157="Hydro",VLOOKUP($E167,'Inflated Bid Prices After Tax'!$R$584:$Y$684,2,FALSE),IF(W$157="Solar",VLOOKUP($E167,'Inflated Bid Prices After Tax'!$R$584:$Y$684,3,FALSE),IF(W$157="Biomass",VLOOKUP($E167,'Inflated Bid Prices After Tax'!$R$584:$Y$684,4,FALSE),IF(W$157="Biodiesel",VLOOKUP($E167,'Inflated Bid Prices After Tax'!$R$584:$Y$684,5,FALSE),IF(W$157="LNG",VLOOKUP($E167,'Inflated Bid Prices After Tax'!$R$584:$Y$684,6,FALSE),IF(W$157="Bunker",VLOOKUP($E167,'Inflated Bid Prices After Tax'!$R$584:$Y$684,7,FALSE),IF(W$157="LFO Diesel",VLOOKUP($E167,'Inflated Bid Prices After Tax'!$R$584:$Y$684,8,FALSE),0)))))))</f>
        <v>0</v>
      </c>
      <c r="Y167" s="567">
        <f>IF($E167=0,0,IF(W$157="Hydro",HLOOKUP(W$157,'Inflated Bid Prices After Tax'!$B$687:$I$695,5,FALSE),IF(W$157="Solar",HLOOKUP(W$157,'Inflated Bid Prices After Tax'!$B$687:$I$695,5,FALSE),IF(W$157="Biomass",HLOOKUP(W$157,'Inflated Bid Prices After Tax'!$B$687:$I$695,5,FALSE),IF(W$157="Biodiesel",HLOOKUP(W$157,'Inflated Bid Prices After Tax'!$B$687:$I$695,5,FALSE),IF(W$157="LNG",HLOOKUP(W$157,'Inflated Bid Prices After Tax'!$B$687:$I$695,5,FALSE),IF(W$157="Bunker",HLOOKUP(W$157,'Inflated Bid Prices After Tax'!$B$687:$I$695,5,FALSE),IF(W$157="LFO Diesel",HLOOKUP(W$157,'Inflated Bid Prices After Tax'!$B$687:$I$695,5,FALSE),0))))))))</f>
        <v>0</v>
      </c>
      <c r="Z167" s="567">
        <f>IF($E167=0,0,IF(W$157="Hydro",HLOOKUP(W$157,'Inflated Bid Prices After Tax'!$B$697:$I$703,3,FALSE),IF(W$157="Solar",HLOOKUP(W$157,'Inflated Bid Prices After Tax'!$B$697:$I$703,3,FALSE),IF(W$157="Biomass",HLOOKUP(W$157,'Inflated Bid Prices After Tax'!$B$697:$I$703,3,FALSE),IF(W$157="Biodiesel",HLOOKUP(W$157,'Inflated Bid Prices After Tax'!$B$697:$I$703,3,FALSE),IF(W$157="LNG",HLOOKUP(W$157,'Inflated Bid Prices After Tax'!$B$697:$I$703,3,FALSE),IF(W$157="Bunker",HLOOKUP(W$157,'Inflated Bid Prices After Tax'!$B$697:$I$703,3,FALSE),IF(W$157="LFO Diesel",HLOOKUP(W$157,'Inflated Bid Prices After Tax'!$B$697:$I$703,3,FALSE),0))))))))</f>
        <v>0</v>
      </c>
      <c r="AA167" s="568">
        <f t="shared" si="94"/>
        <v>0</v>
      </c>
      <c r="AB167" s="139"/>
      <c r="AC167" s="578">
        <f>IF(AC$157="Hydro",VLOOKUP($F167,'Inflated Bid Prices After Tax'!$R$479:$Y$579,2,FALSE),IF(AC$157="Solar",VLOOKUP($F167,'Inflated Bid Prices After Tax'!$R$479:$Y$579,3,FALSE),IF(AC$157="Biomass",VLOOKUP($F167,'Inflated Bid Prices After Tax'!$R$479:$Y$579,4,FALSE),IF(AC$157="Biodiesel",VLOOKUP($F167,'Inflated Bid Prices After Tax'!$R$479:$Y$579,5,FALSE),IF(AC$157="LNG",VLOOKUP($F167,'Inflated Bid Prices After Tax'!$R$479:$Y$579,6,FALSE),IF(AC$157="Bunker",VLOOKUP($F167,'Inflated Bid Prices After Tax'!$R$479:$Y$579,7,FALSE),IF(AC$157="LFO Diesel",VLOOKUP($F167,'Inflated Bid Prices After Tax'!$R$479:$Y$579,8,FALSE),0)))))))</f>
        <v>0</v>
      </c>
      <c r="AD167" s="579">
        <f>IF(AC$157="Hydro",VLOOKUP($F167,'Inflated Bid Prices After Tax'!$R$584:$Y$684,2,FALSE),IF(AC$157="Solar",VLOOKUP($F167,'Inflated Bid Prices After Tax'!$R$584:$Y$684,3,FALSE),IF(AC$157="Biomass",VLOOKUP($F167,'Inflated Bid Prices After Tax'!$R$584:$Y$684,4,FALSE),IF(AC$157="Biodiesel",VLOOKUP($F167,'Inflated Bid Prices After Tax'!$R$584:$Y$684,5,FALSE),IF(AC$157="LNG",VLOOKUP($F167,'Inflated Bid Prices After Tax'!$R$584:$Y$684,6,FALSE),IF(AC$157="Bunker",VLOOKUP($F167,'Inflated Bid Prices After Tax'!$R$584:$Y$684,7,FALSE),IF(AC$157="LFO Diesel",VLOOKUP($F167,'Inflated Bid Prices After Tax'!$R$584:$Y$684,8,FALSE),0)))))))</f>
        <v>0</v>
      </c>
      <c r="AE167" s="579">
        <f>IF($F167=0,0,IF(AC$157="Hydro",HLOOKUP(AC$157,'Inflated Bid Prices After Tax'!$B$687:$I$695,5,FALSE),IF(AC$157="Solar",HLOOKUP(AC$157,'Inflated Bid Prices After Tax'!$B$687:$I$695,5,FALSE),IF(AC$157="Biomass",HLOOKUP(AC$157,'Inflated Bid Prices After Tax'!$B$687:$I$695,5,FALSE),IF(AC$157="Biodiesel",HLOOKUP(AC$157,'Inflated Bid Prices After Tax'!$B$687:$I$695,5,FALSE),IF(AC$157="LNG",HLOOKUP(AC$157,'Inflated Bid Prices After Tax'!$B$687:$I$695,5,FALSE),IF(AC$157="Bunker",HLOOKUP(AC$157,'Inflated Bid Prices After Tax'!$B$687:$I$695,5,FALSE),IF(AC$157="LFO Diesel",HLOOKUP(AC$157,'Inflated Bid Prices After Tax'!$B$687:$I$695,5,FALSE),0))))))))</f>
        <v>0</v>
      </c>
      <c r="AF167" s="579">
        <f>IF($F167=0,0,IF(AC$157="Hydro",HLOOKUP(AC$157,'Inflated Bid Prices After Tax'!$B$697:$I$703,3,FALSE),IF(AC$157="Solar",HLOOKUP(AC$157,'Inflated Bid Prices After Tax'!$B$697:$I$703,3,FALSE),IF(AC$157="Biomass",HLOOKUP(AC$157,'Inflated Bid Prices After Tax'!$B$697:$I$703,3,FALSE),IF(AC$157="Biodiesel",HLOOKUP(AC$157,'Inflated Bid Prices After Tax'!$B$697:$I$703,3,FALSE),IF(AC$157="LNG",HLOOKUP(AC$157,'Inflated Bid Prices After Tax'!$B$697:$I$703,3,FALSE),IF(AC$157="Bunker",HLOOKUP(AC$157,'Inflated Bid Prices After Tax'!$B$697:$I$703,3,FALSE),IF(AC$157="LFO Diesel",HLOOKUP(AC$157,'Inflated Bid Prices After Tax'!$B$697:$I$703,3,FALSE),0))))))))</f>
        <v>0</v>
      </c>
      <c r="AG167" s="580">
        <f t="shared" si="95"/>
        <v>0</v>
      </c>
      <c r="AH167" s="139"/>
      <c r="AI167" s="590">
        <f>IF(AI$157="Hydro",VLOOKUP($G167,'Inflated Bid Prices After Tax'!$R$479:$Y$579,2,FALSE),IF(AI$157="Solar",VLOOKUP($G167,'Inflated Bid Prices After Tax'!$R$479:$Y$579,3,FALSE),IF(AI$157="Biomass",VLOOKUP($G167,'Inflated Bid Prices After Tax'!$R$479:$Y$579,4,FALSE),IF(AI$157="Biodiesel",VLOOKUP($G167,'Inflated Bid Prices After Tax'!$R$479:$Y$579,5,FALSE),IF(AI$157="LNG",VLOOKUP($G167,'Inflated Bid Prices After Tax'!$R$479:$Y$579,6,FALSE),IF(AI$157="Bunker",VLOOKUP($G167,'Inflated Bid Prices After Tax'!$R$479:$Y$579,7,FALSE),IF(AI$157="LFO Diesel",VLOOKUP($G167,'Inflated Bid Prices After Tax'!$R$479:$Y$579,8,FALSE),0)))))))</f>
        <v>0</v>
      </c>
      <c r="AJ167" s="591">
        <f>IF(AI$157="Hydro",VLOOKUP($G167,'Inflated Bid Prices After Tax'!$R$584:$Y$684,2,FALSE),IF(AI$157="Solar",VLOOKUP($G167,'Inflated Bid Prices After Tax'!$R$584:$Y$684,3,FALSE),IF(AI$157="Biomass",VLOOKUP($G167,'Inflated Bid Prices After Tax'!$R$584:$Y$684,4,FALSE),IF(AI$157="Biodiesel",VLOOKUP($G167,'Inflated Bid Prices After Tax'!$R$584:$Y$684,5,FALSE),IF(AI$157="LNG",VLOOKUP($G167,'Inflated Bid Prices After Tax'!$R$584:$Y$684,6,FALSE),IF(AI$157="Bunker",VLOOKUP($G167,'Inflated Bid Prices After Tax'!$R$584:$Y$684,7,FALSE),IF(AI$157="LFO Diesel",VLOOKUP($G167,'Inflated Bid Prices After Tax'!$R$584:$Y$684,8,FALSE),0)))))))</f>
        <v>0</v>
      </c>
      <c r="AK167" s="591">
        <f>IF($G167=0,0,IF(AI$157="Hydro",HLOOKUP(AI$157,'Inflated Bid Prices After Tax'!$B$687:$I$695,5,FALSE),IF(AI$157="Solar",HLOOKUP(AI$157,'Inflated Bid Prices After Tax'!$B$687:$I$695,5,FALSE),IF(AI$157="Biomass",HLOOKUP(AI$157,'Inflated Bid Prices After Tax'!$B$687:$I$695,5,FALSE),IF(AI$157="Biodiesel",HLOOKUP(AI$157,'Inflated Bid Prices After Tax'!$B$687:$I$695,5,FALSE),IF(AI$157="LNG",HLOOKUP(AI$157,'Inflated Bid Prices After Tax'!$B$687:$I$695,5,FALSE),IF(AI$157="Bunker",HLOOKUP(AI$157,'Inflated Bid Prices After Tax'!$B$687:$I$695,5,FALSE),IF(AI$157="LFO Diesel",HLOOKUP(AI$157,'Inflated Bid Prices After Tax'!$B$687:$I$695,5,FALSE),0))))))))</f>
        <v>0</v>
      </c>
      <c r="AL167" s="591">
        <f>IF($G167=0,0,IF(AI$157="Hydro",HLOOKUP(AI$157,'Inflated Bid Prices After Tax'!$B$697:$I$703,3,FALSE),IF(AI$157="Solar",HLOOKUP(AI$157,'Inflated Bid Prices After Tax'!$B$697:$I$703,3,FALSE),IF(AI$157="Biomass",HLOOKUP(AI$157,'Inflated Bid Prices After Tax'!$B$697:$I$703,3,FALSE),IF(AI$157="Biodiesel",HLOOKUP(AI$157,'Inflated Bid Prices After Tax'!$B$697:$I$703,3,FALSE),IF(AI$157="LNG",HLOOKUP(AI$157,'Inflated Bid Prices After Tax'!$B$697:$I$703,3,FALSE),IF(AI$157="Bunker",HLOOKUP(AI$157,'Inflated Bid Prices After Tax'!$B$697:$I$703,3,FALSE),IF(AI$157="LFO Diesel",HLOOKUP(AI$157,'Inflated Bid Prices After Tax'!$B$697:$I$703,3,FALSE),0))))))))</f>
        <v>0</v>
      </c>
      <c r="AM167" s="592">
        <f t="shared" si="96"/>
        <v>0</v>
      </c>
      <c r="AN167" s="139"/>
      <c r="AO167" s="598">
        <f>IF(AO$157="Hydro",VLOOKUP($H167,'Inflated Bid Prices After Tax'!$R$479:$Y$579,2,FALSE),IF(AO$157="Solar",VLOOKUP($H167,'Inflated Bid Prices After Tax'!$R$479:$Y$579,3,FALSE),IF(AO$157="Biomass",VLOOKUP($H167,'Inflated Bid Prices After Tax'!$R$479:$Y$579,4,FALSE),IF(AO$157="Biodiesel",VLOOKUP($H167,'Inflated Bid Prices After Tax'!$R$479:$Y$579,5,FALSE),IF(AO$157="LNG",VLOOKUP($H167,'Inflated Bid Prices After Tax'!$R$479:$Y$579,6,FALSE),IF(AO$157="Bunker",VLOOKUP($H167,'Inflated Bid Prices After Tax'!$R$479:$Y$579,7,FALSE),IF(AO$157="LFO Diesel",VLOOKUP($H167,'Inflated Bid Prices After Tax'!$R$479:$Y$579,8,FALSE),0)))))))</f>
        <v>0</v>
      </c>
      <c r="AP167" s="309">
        <f>IF(AO$157="Hydro",VLOOKUP($H167,'Inflated Bid Prices After Tax'!$R$584:$Y$684,2,FALSE),IF(AO$157="Solar",VLOOKUP($H167,'Inflated Bid Prices After Tax'!$R$584:$Y$684,3,FALSE),IF(AO$157="Biomass",VLOOKUP($H167,'Inflated Bid Prices After Tax'!$R$584:$Y$684,4,FALSE),IF(AO$157="Biodiesel",VLOOKUP($H167,'Inflated Bid Prices After Tax'!$R$584:$Y$684,5,FALSE),IF(AO$157="LNG",VLOOKUP($H167,'Inflated Bid Prices After Tax'!$R$584:$Y$684,6,FALSE),IF(AO$157="Bunker",VLOOKUP($H167,'Inflated Bid Prices After Tax'!$R$584:$Y$684,7,FALSE),IF(AO$157="LFO Diesel",VLOOKUP($H167,'Inflated Bid Prices After Tax'!$R$584:$Y$684,8,FALSE),0)))))))</f>
        <v>0</v>
      </c>
      <c r="AQ167" s="309">
        <f>IF($H167=0,0,IF(AO$157="Hydro",HLOOKUP(AO$157,'Inflated Bid Prices After Tax'!$B$687:$I$695,5,FALSE),IF(AO$157="Solar",HLOOKUP(AO$157,'Inflated Bid Prices After Tax'!$B$687:$I$695,5,FALSE),IF(AO$157="Biomass",HLOOKUP(AO$157,'Inflated Bid Prices After Tax'!$B$687:$I$695,5,FALSE),IF(AO$157="Biodiesel",HLOOKUP(AO$157,'Inflated Bid Prices After Tax'!$B$687:$I$695,5,FALSE),IF(AO$157="LNG",HLOOKUP(AO$157,'Inflated Bid Prices After Tax'!$B$687:$I$695,5,FALSE),IF(AO$157="Bunker",HLOOKUP(AO$157,'Inflated Bid Prices After Tax'!$B$687:$I$695,5,FALSE),IF(AO$157="LFO Diesel",HLOOKUP(AO$157,'Inflated Bid Prices After Tax'!$B$687:$I$695,5,FALSE),0))))))))</f>
        <v>0</v>
      </c>
      <c r="AR167" s="309">
        <f>IF($H167=0,0,IF(AO$157="Hydro",HLOOKUP(AO$157,'Inflated Bid Prices After Tax'!$B$697:$I$703,3,FALSE),IF(AO$157="Solar",HLOOKUP(AO$157,'Inflated Bid Prices After Tax'!$B$697:$I$703,3,FALSE),IF(AO$157="Biomass",HLOOKUP(AO$157,'Inflated Bid Prices After Tax'!$B$697:$I$703,3,FALSE),IF(AO$157="Biodiesel",HLOOKUP(AO$157,'Inflated Bid Prices After Tax'!$B$697:$I$703,3,FALSE),IF(AO$157="LNG",HLOOKUP(AO$157,'Inflated Bid Prices After Tax'!$B$697:$I$703,3,FALSE),IF(AO$157="Bunker",HLOOKUP(AO$157,'Inflated Bid Prices After Tax'!$B$697:$I$703,3,FALSE),IF(AO$157="LFO Diesel",HLOOKUP(AO$157,'Inflated Bid Prices After Tax'!$B$697:$I$703,3,FALSE),0))))))))</f>
        <v>0</v>
      </c>
      <c r="AS167" s="298">
        <f t="shared" si="97"/>
        <v>0</v>
      </c>
      <c r="AT167" s="139"/>
      <c r="AU167" s="606">
        <f>IF(AU$157="Hydro",VLOOKUP($I167,'Inflated Bid Prices After Tax'!$R$479:$Y$579,2,FALSE),IF(AU$157="Solar",VLOOKUP($I167,'Inflated Bid Prices After Tax'!$R$479:$Y$579,3,FALSE),IF(AU$157="Biomass",VLOOKUP($I167,'Inflated Bid Prices After Tax'!$R$479:$Y$579,4,FALSE),IF(AU$157="Biodiesel",VLOOKUP($I167,'Inflated Bid Prices After Tax'!$R$479:$Y$579,5,FALSE),IF(AU$157="LNG",VLOOKUP($I167,'Inflated Bid Prices After Tax'!$R$479:$Y$579,6,FALSE),IF(AU$157="Bunker",VLOOKUP($I167,'Inflated Bid Prices After Tax'!$R$479:$Y$579,7,FALSE),IF(AU$157="LFO Diesel",VLOOKUP($I167,'Inflated Bid Prices After Tax'!$R$479:$Y$579,8,FALSE),0)))))))</f>
        <v>0</v>
      </c>
      <c r="AV167" s="607">
        <f>IF(AU$157="Hydro",VLOOKUP($I167,'Inflated Bid Prices After Tax'!$R$584:$Y$684,2,FALSE),IF(AU$157="Solar",VLOOKUP($I167,'Inflated Bid Prices After Tax'!$R$584:$Y$684,3,FALSE),IF(AU$157="Biomass",VLOOKUP($I167,'Inflated Bid Prices After Tax'!$R$584:$Y$684,4,FALSE),IF(AU$157="Biodiesel",VLOOKUP($I167,'Inflated Bid Prices After Tax'!$R$584:$Y$684,5,FALSE),IF(AU$157="LNG",VLOOKUP($I167,'Inflated Bid Prices After Tax'!$R$584:$Y$684,6,FALSE),IF(AU$157="Bunker",VLOOKUP($I167,'Inflated Bid Prices After Tax'!$R$584:$Y$684,7,FALSE),IF(AU$157="LFO Diesel",VLOOKUP($I167,'Inflated Bid Prices After Tax'!$R$584:$Y$684,8,FALSE),0)))))))</f>
        <v>0</v>
      </c>
      <c r="AW167" s="607">
        <f>IF($I167=0,0,IF(AU$157="Hydro",HLOOKUP(AU$157,'Inflated Bid Prices After Tax'!$B$687:$I$695,2,FALSE),IF(AU$157="Solar",HLOOKUP(AU$157,'Inflated Bid Prices After Tax'!$B$687:$I$695,2,FALSE),IF(AU$157="Biomass",HLOOKUP(AU$157,'Inflated Bid Prices After Tax'!$B$687:$I$695,2,FALSE),IF(AU$157="Biodiesel",HLOOKUP(AU$157,'Inflated Bid Prices After Tax'!$B$687:$I$695,2,FALSE),IF(AU$157="LNG",HLOOKUP(AU$157,'Inflated Bid Prices After Tax'!$B$687:$I$695,2,FALSE),IF(AU$157="Bunker",HLOOKUP(AU$157,'Inflated Bid Prices After Tax'!$B$687:$I$695,2,FALSE),IF(AU$157="LFO Diesel",HLOOKUP(AU$157,'Inflated Bid Prices After Tax'!$B$687:$I$695,2,FALSE),0))))))))</f>
        <v>0</v>
      </c>
      <c r="AX167" s="607">
        <f>IF($I167=0,0,IF(AU$157="Hydro",HLOOKUP(AU$157,'Inflated Bid Prices After Tax'!$B$697:$I$703,2,FALSE),IF(AU$157="Solar",HLOOKUP(AU$157,'Inflated Bid Prices After Tax'!$B$697:$I$703,2,FALSE),IF(AU$157="Biomass",HLOOKUP(AU$157,'Inflated Bid Prices After Tax'!$B$697:$I$703,2,FALSE),IF(AU$157="Biodiesel",HLOOKUP(AU$157,'Inflated Bid Prices After Tax'!$B$697:$I$703,2,FALSE),IF(AU$157="LNG",HLOOKUP(AU$157,'Inflated Bid Prices After Tax'!$B$697:$I$703,2,FALSE),IF(AU$157="Bunker",HLOOKUP(AU$157,'Inflated Bid Prices After Tax'!$B$697:$I$703,2,FALSE),IF(AU$157="LFO Diesel",HLOOKUP(AU$157,'Inflated Bid Prices After Tax'!$B$697:$I$703,2,FALSE),0))))))))</f>
        <v>0</v>
      </c>
      <c r="AY167" s="608">
        <f t="shared" si="98"/>
        <v>0</v>
      </c>
      <c r="AZ167" s="139"/>
      <c r="BA167" s="106"/>
      <c r="BB167" s="648" t="s">
        <v>44</v>
      </c>
      <c r="BC167" s="649">
        <f>IF(C167=0,O167,O167*'Available Energy and Dispatch'!N205*1000)</f>
        <v>0</v>
      </c>
      <c r="BD167" s="649">
        <f>IF(D167=0,U167,U167*'Available Energy and Dispatch'!O205*1000)</f>
        <v>0</v>
      </c>
      <c r="BE167" s="649">
        <f>IF(E167=0,AA167,AA167*'Available Energy and Dispatch'!P205*1000)</f>
        <v>0</v>
      </c>
      <c r="BF167" s="649">
        <f>IF(F167=0,AG167,AG167*'Available Energy and Dispatch'!Q205*1000)</f>
        <v>0</v>
      </c>
      <c r="BG167" s="649">
        <f>IF(G167=0,AM167,AM167*'Available Energy and Dispatch'!R205*1000)</f>
        <v>0</v>
      </c>
      <c r="BH167" s="649">
        <f>IF(H167=0,AS167,AS167*'Available Energy and Dispatch'!S205*1000)</f>
        <v>0</v>
      </c>
      <c r="BI167" s="649">
        <f>IF(I167=0,AY167,AY167*'Available Energy and Dispatch'!T205*1000)</f>
        <v>0</v>
      </c>
      <c r="BJ167" s="662">
        <f t="shared" si="99"/>
        <v>0</v>
      </c>
      <c r="BK167" s="655"/>
    </row>
    <row r="168" spans="2:63" x14ac:dyDescent="0.25">
      <c r="B168" s="530" t="s">
        <v>45</v>
      </c>
      <c r="C168" s="523">
        <f>ROUND(IFERROR(('Available Energy and Dispatch'!N206/((IF(C$158="Solar",(SUMIFS('Dependable Capacity'!$F$118:$F$123,'Dependable Capacity'!$C$118:$C$123,$B$160)*'Available Energy and Dispatch'!$C206),HLOOKUP(C$158,'Dependable Capacity'!$I$112:$P$118,3,FALSE)*'Available Energy and Dispatch'!$C206))))/C$159,0),2)</f>
        <v>0</v>
      </c>
      <c r="D168" s="523">
        <f>ROUND(IFERROR(('Available Energy and Dispatch'!O206/((IF(D$158="Solar",(SUMIFS('Dependable Capacity'!$F$118:$F$123,'Dependable Capacity'!$C$118:$C$123,$B$160)*'Available Energy and Dispatch'!$C206),HLOOKUP(D$158,'Dependable Capacity'!$I$112:$P$118,3,FALSE)*'Available Energy and Dispatch'!$C206))))/D$159,0),2)</f>
        <v>0</v>
      </c>
      <c r="E168" s="523">
        <f>ROUND(IFERROR(('Available Energy and Dispatch'!P206/((IF(E$158="Solar",(SUMIFS('Dependable Capacity'!$F$118:$F$123,'Dependable Capacity'!$C$118:$C$123,$B$160)*'Available Energy and Dispatch'!$C206),HLOOKUP(E$158,'Dependable Capacity'!$I$112:$P$118,3,FALSE)*'Available Energy and Dispatch'!$C206))))/E$159,0),2)</f>
        <v>0</v>
      </c>
      <c r="F168" s="523">
        <f>ROUND(IFERROR(('Available Energy and Dispatch'!Q206/((IF(F$158="Solar",(SUMIFS('Dependable Capacity'!$F$118:$F$123,'Dependable Capacity'!$C$118:$C$123,$B$160)*'Available Energy and Dispatch'!$C206),HLOOKUP(F$158,'Dependable Capacity'!$I$112:$P$118,3,FALSE)*'Available Energy and Dispatch'!$C206))))/F$159,0),2)</f>
        <v>0</v>
      </c>
      <c r="G168" s="523">
        <f>ROUND(IFERROR(('Available Energy and Dispatch'!R206/((IF(G$158="Solar",(SUMIFS('Dependable Capacity'!$F$118:$F$123,'Dependable Capacity'!$C$118:$C$123,$B$160)*'Available Energy and Dispatch'!$C206),HLOOKUP(G$158,'Dependable Capacity'!$I$112:$P$118,3,FALSE)*'Available Energy and Dispatch'!$C206))))/G$159,0),2)</f>
        <v>0</v>
      </c>
      <c r="H168" s="523">
        <f>ROUND(IFERROR(('Available Energy and Dispatch'!S206/((IF(H$158="Solar",(SUMIFS('Dependable Capacity'!$F$118:$F$123,'Dependable Capacity'!$C$118:$C$123,$B$160)*'Available Energy and Dispatch'!$C206),HLOOKUP(H$158,'Dependable Capacity'!$I$112:$P$118,3,FALSE)*'Available Energy and Dispatch'!$C206))))/H$159,0),2)</f>
        <v>0</v>
      </c>
      <c r="I168" s="524">
        <f>ROUND(IFERROR(('Available Energy and Dispatch'!T206/((IF(I$158="Solar",(SUMIFS('Dependable Capacity'!$F$118:$F$123,'Dependable Capacity'!$C$118:$C$123,$B$160)*'Available Energy and Dispatch'!$C206),HLOOKUP(I$158,'Dependable Capacity'!$I$112:$P$118,3,FALSE)*'Available Energy and Dispatch'!$C206))))/I$159,0),2)</f>
        <v>0</v>
      </c>
      <c r="J168" s="106"/>
      <c r="K168" s="542">
        <f>IF(K$157="Hydro",VLOOKUP($C168,'Inflated Bid Prices After Tax'!$R$479:$Y$579,2,FALSE),IF(K$157="Solar",VLOOKUP($C168,'Inflated Bid Prices After Tax'!$R$479:$Y$579,3,FALSE),IF(K$157="Biomass",VLOOKUP($C168,'Inflated Bid Prices After Tax'!$R$479:$Y$579,4,FALSE),IF(K$157="Biodiesel",VLOOKUP($C168,'Inflated Bid Prices After Tax'!$R$479:$Y$579,5,FALSE),IF(K$157="LNG",VLOOKUP($C168,'Inflated Bid Prices After Tax'!$R$479:$Y$579,6,FALSE),IF(K$157="Bunker",VLOOKUP($C168,'Inflated Bid Prices After Tax'!$R$479:$Y$579,7,FALSE),IF(K$157="LFO Diesel",VLOOKUP($C168,'Inflated Bid Prices After Tax'!$R$479:$Y$579,8,FALSE),0)))))))</f>
        <v>0</v>
      </c>
      <c r="L168" s="543">
        <f>IF(K$157="Hydro",VLOOKUP($C168,'Inflated Bid Prices After Tax'!$R$584:$Y$684,2,FALSE),IF(K$157="Solar",VLOOKUP($C168,'Inflated Bid Prices After Tax'!$R$584:$Y$684,3,FALSE),IF(K$157="Biomass",VLOOKUP($C168,'Inflated Bid Prices After Tax'!$R$584:$Y$684,4,FALSE),IF(K$157="Biodiesel",VLOOKUP($C168,'Inflated Bid Prices After Tax'!$R$584:$Y$684,5,FALSE),IF(K$157="LNG",VLOOKUP($C168,'Inflated Bid Prices After Tax'!$R$584:$Y$684,6,FALSE),IF(K$157="Bunker",VLOOKUP($C168,'Inflated Bid Prices After Tax'!$R$584:$Y$684,7,FALSE),IF(K$157="LFO Diesel",VLOOKUP($C168,'Inflated Bid Prices After Tax'!$R$584:$Y$684,8,FALSE),0)))))))</f>
        <v>0</v>
      </c>
      <c r="M168" s="543">
        <f>IF($C168=0,0,IF(K$157="Hydro",HLOOKUP(K$157,'Inflated Bid Prices After Tax'!$B$687:$I$695,5,FALSE),IF(K$157="Solar",HLOOKUP(K$157,'Inflated Bid Prices After Tax'!$B$687:$I$695,5,FALSE),IF(K$157="Biomass",HLOOKUP(K$157,'Inflated Bid Prices After Tax'!$B$687:$I$695,5,FALSE),IF(K$157="Biodiesel",HLOOKUP(K$157,'Inflated Bid Prices After Tax'!$B$687:$I$695,5,FALSE),IF(K$157="LNG",HLOOKUP(K$157,'Inflated Bid Prices After Tax'!$B$687:$I$695,5,FALSE),IF(K$157="Bunker",HLOOKUP(K$157,'Inflated Bid Prices After Tax'!$B$687:$I$695,5,FALSE),IF(K$157="LFO Diesel",HLOOKUP(K$157,'Inflated Bid Prices After Tax'!$B$687:$I$695,5,FALSE),0))))))))</f>
        <v>0</v>
      </c>
      <c r="N168" s="543">
        <f>IF($C168=0,0,IF(K$157="Hydro",HLOOKUP(K$157,'Inflated Bid Prices After Tax'!$B$697:$I$703,3,FALSE),IF(K$157="Solar",HLOOKUP(K$157,'Inflated Bid Prices After Tax'!$B$697:$I$703,3,FALSE),IF(K$157="Biomass",HLOOKUP(K$157,'Inflated Bid Prices After Tax'!$B$697:$I$703,3,FALSE),IF(K$157="Biodiesel",HLOOKUP(K$157,'Inflated Bid Prices After Tax'!$B$697:$I$703,3,FALSE),IF(K$157="LNG",HLOOKUP(K$157,'Inflated Bid Prices After Tax'!$B$697:$I$703,3,FALSE),IF(K$157="Bunker",HLOOKUP(K$157,'Inflated Bid Prices After Tax'!$B$697:$I$703,3,FALSE),IF(K$157="LFO Diesel",HLOOKUP(K$157,'Inflated Bid Prices After Tax'!$B$697:$I$703,3,FALSE),0))))))))</f>
        <v>0</v>
      </c>
      <c r="O168" s="544">
        <f t="shared" si="92"/>
        <v>0</v>
      </c>
      <c r="P168" s="139"/>
      <c r="Q168" s="554">
        <f>IF(Q$157="Hydro",VLOOKUP($D168,'Inflated Bid Prices After Tax'!$R$479:$Y$579,2,FALSE),IF(Q$157="Solar",VLOOKUP($D168,'Inflated Bid Prices After Tax'!$R$479:$Y$579,3,FALSE),IF(Q$157="Biomass",VLOOKUP($D168,'Inflated Bid Prices After Tax'!$R$479:$Y$579,4,FALSE),IF(Q$157="Biodiesel",VLOOKUP($D168,'Inflated Bid Prices After Tax'!$R$479:$Y$579,5,FALSE),IF(Q$157="LNG",VLOOKUP($D168,'Inflated Bid Prices After Tax'!$R$479:$Y$579,6,FALSE),IF(Q$157="Bunker",VLOOKUP($D168,'Inflated Bid Prices After Tax'!$R$479:$Y$579,7,FALSE),IF(Q$157="LFO Diesel",VLOOKUP($D168,'Inflated Bid Prices After Tax'!$R$479:$Y$579,8,FALSE),0)))))))</f>
        <v>0</v>
      </c>
      <c r="R168" s="555">
        <f>IF(Q$157="Hydro",VLOOKUP($D168,'Inflated Bid Prices After Tax'!$R$584:$Y$684,2,FALSE),IF(Q$157="Solar",VLOOKUP($D168,'Inflated Bid Prices After Tax'!$R$584:$Y$684,3,FALSE),IF(Q$157="Biomass",VLOOKUP($D168,'Inflated Bid Prices After Tax'!$R$584:$Y$684,4,FALSE),IF(Q$157="Biodiesel",VLOOKUP($D168,'Inflated Bid Prices After Tax'!$R$584:$Y$684,5,FALSE),IF(Q$157="LNG",VLOOKUP($D168,'Inflated Bid Prices After Tax'!$R$584:$Y$684,6,FALSE),IF(Q$157="Bunker",VLOOKUP($D168,'Inflated Bid Prices After Tax'!$R$584:$Y$684,7,FALSE),IF(Q$157="LFO Diesel",VLOOKUP($D168,'Inflated Bid Prices After Tax'!$R$584:$Y$684,8,FALSE),0)))))))</f>
        <v>0</v>
      </c>
      <c r="S168" s="555">
        <f>IF($D168=0,0,IF(Q$157="Hydro",HLOOKUP(Q$157,'Inflated Bid Prices After Tax'!$B$687:$I$695,5,FALSE),IF(Q$157="Solar",HLOOKUP(Q$157,'Inflated Bid Prices After Tax'!$B$687:$I$695,5,FALSE),IF(Q$157="Biomass",HLOOKUP(Q$157,'Inflated Bid Prices After Tax'!$B$687:$I$695,5,FALSE),IF(Q$157="Biodiesel",HLOOKUP(Q$157,'Inflated Bid Prices After Tax'!$B$687:$I$695,5,FALSE),IF(Q$157="LNG",HLOOKUP(Q$157,'Inflated Bid Prices After Tax'!$B$687:$I$695,5,FALSE),IF(Q$157="Bunker",HLOOKUP(Q$157,'Inflated Bid Prices After Tax'!$B$687:$I$695,5,FALSE),IF(Q$157="LFO Diesel",HLOOKUP(Q$157,'Inflated Bid Prices After Tax'!$B$687:$I$695,5,FALSE),0))))))))</f>
        <v>0</v>
      </c>
      <c r="T168" s="555">
        <f>IF($D168=0,0,IF(Q$157="Hydro",HLOOKUP(Q$157,'Inflated Bid Prices After Tax'!$B$697:$I$703,3,FALSE),IF(Q$157="Solar",HLOOKUP(Q$157,'Inflated Bid Prices After Tax'!$B$697:$I$703,3,FALSE),IF(Q$157="Biomass",HLOOKUP(Q$157,'Inflated Bid Prices After Tax'!$B$697:$I$703,3,FALSE),IF(Q$157="Biodiesel",HLOOKUP(Q$157,'Inflated Bid Prices After Tax'!$B$697:$I$703,3,FALSE),IF(Q$157="LNG",HLOOKUP(Q$157,'Inflated Bid Prices After Tax'!$B$697:$I$703,3,FALSE),IF(Q$157="Bunker",HLOOKUP(Q$157,'Inflated Bid Prices After Tax'!$B$697:$I$703,3,FALSE),IF(Q$157="LFO Diesel",HLOOKUP(Q$157,'Inflated Bid Prices After Tax'!$B$697:$I$703,3,FALSE),0))))))))</f>
        <v>0</v>
      </c>
      <c r="U168" s="556">
        <f t="shared" si="93"/>
        <v>0</v>
      </c>
      <c r="V168" s="139"/>
      <c r="W168" s="566">
        <f>IF(W$157="Hydro",VLOOKUP($E168,'Inflated Bid Prices After Tax'!$R$479:$Y$579,2,FALSE),IF(W$157="Solar",VLOOKUP($E168,'Inflated Bid Prices After Tax'!$R$479:$Y$579,3,FALSE),IF(W$157="Biomass",VLOOKUP($E168,'Inflated Bid Prices After Tax'!$R$479:$Y$579,4,FALSE),IF(W$157="Biodiesel",VLOOKUP($E168,'Inflated Bid Prices After Tax'!$R$479:$Y$579,5,FALSE),IF(W$157="LNG",VLOOKUP($E168,'Inflated Bid Prices After Tax'!$R$479:$Y$579,6,FALSE),IF(W$157="Bunker",VLOOKUP($E168,'Inflated Bid Prices After Tax'!$R$479:$Y$579,7,FALSE),IF(W$157="LFO Diesel",VLOOKUP($E168,'Inflated Bid Prices After Tax'!$R$479:$Y$579,8,FALSE),0)))))))</f>
        <v>0</v>
      </c>
      <c r="X168" s="567">
        <f>IF(W$157="Hydro",VLOOKUP($E168,'Inflated Bid Prices After Tax'!$R$584:$Y$684,2,FALSE),IF(W$157="Solar",VLOOKUP($E168,'Inflated Bid Prices After Tax'!$R$584:$Y$684,3,FALSE),IF(W$157="Biomass",VLOOKUP($E168,'Inflated Bid Prices After Tax'!$R$584:$Y$684,4,FALSE),IF(W$157="Biodiesel",VLOOKUP($E168,'Inflated Bid Prices After Tax'!$R$584:$Y$684,5,FALSE),IF(W$157="LNG",VLOOKUP($E168,'Inflated Bid Prices After Tax'!$R$584:$Y$684,6,FALSE),IF(W$157="Bunker",VLOOKUP($E168,'Inflated Bid Prices After Tax'!$R$584:$Y$684,7,FALSE),IF(W$157="LFO Diesel",VLOOKUP($E168,'Inflated Bid Prices After Tax'!$R$584:$Y$684,8,FALSE),0)))))))</f>
        <v>0</v>
      </c>
      <c r="Y168" s="567">
        <f>IF($E168=0,0,IF(W$157="Hydro",HLOOKUP(W$157,'Inflated Bid Prices After Tax'!$B$687:$I$695,5,FALSE),IF(W$157="Solar",HLOOKUP(W$157,'Inflated Bid Prices After Tax'!$B$687:$I$695,5,FALSE),IF(W$157="Biomass",HLOOKUP(W$157,'Inflated Bid Prices After Tax'!$B$687:$I$695,5,FALSE),IF(W$157="Biodiesel",HLOOKUP(W$157,'Inflated Bid Prices After Tax'!$B$687:$I$695,5,FALSE),IF(W$157="LNG",HLOOKUP(W$157,'Inflated Bid Prices After Tax'!$B$687:$I$695,5,FALSE),IF(W$157="Bunker",HLOOKUP(W$157,'Inflated Bid Prices After Tax'!$B$687:$I$695,5,FALSE),IF(W$157="LFO Diesel",HLOOKUP(W$157,'Inflated Bid Prices After Tax'!$B$687:$I$695,5,FALSE),0))))))))</f>
        <v>0</v>
      </c>
      <c r="Z168" s="567">
        <f>IF($E168=0,0,IF(W$157="Hydro",HLOOKUP(W$157,'Inflated Bid Prices After Tax'!$B$697:$I$703,3,FALSE),IF(W$157="Solar",HLOOKUP(W$157,'Inflated Bid Prices After Tax'!$B$697:$I$703,3,FALSE),IF(W$157="Biomass",HLOOKUP(W$157,'Inflated Bid Prices After Tax'!$B$697:$I$703,3,FALSE),IF(W$157="Biodiesel",HLOOKUP(W$157,'Inflated Bid Prices After Tax'!$B$697:$I$703,3,FALSE),IF(W$157="LNG",HLOOKUP(W$157,'Inflated Bid Prices After Tax'!$B$697:$I$703,3,FALSE),IF(W$157="Bunker",HLOOKUP(W$157,'Inflated Bid Prices After Tax'!$B$697:$I$703,3,FALSE),IF(W$157="LFO Diesel",HLOOKUP(W$157,'Inflated Bid Prices After Tax'!$B$697:$I$703,3,FALSE),0))))))))</f>
        <v>0</v>
      </c>
      <c r="AA168" s="568">
        <f t="shared" si="94"/>
        <v>0</v>
      </c>
      <c r="AB168" s="139"/>
      <c r="AC168" s="578">
        <f>IF(AC$157="Hydro",VLOOKUP($F168,'Inflated Bid Prices After Tax'!$R$479:$Y$579,2,FALSE),IF(AC$157="Solar",VLOOKUP($F168,'Inflated Bid Prices After Tax'!$R$479:$Y$579,3,FALSE),IF(AC$157="Biomass",VLOOKUP($F168,'Inflated Bid Prices After Tax'!$R$479:$Y$579,4,FALSE),IF(AC$157="Biodiesel",VLOOKUP($F168,'Inflated Bid Prices After Tax'!$R$479:$Y$579,5,FALSE),IF(AC$157="LNG",VLOOKUP($F168,'Inflated Bid Prices After Tax'!$R$479:$Y$579,6,FALSE),IF(AC$157="Bunker",VLOOKUP($F168,'Inflated Bid Prices After Tax'!$R$479:$Y$579,7,FALSE),IF(AC$157="LFO Diesel",VLOOKUP($F168,'Inflated Bid Prices After Tax'!$R$479:$Y$579,8,FALSE),0)))))))</f>
        <v>0</v>
      </c>
      <c r="AD168" s="579">
        <f>IF(AC$157="Hydro",VLOOKUP($F168,'Inflated Bid Prices After Tax'!$R$584:$Y$684,2,FALSE),IF(AC$157="Solar",VLOOKUP($F168,'Inflated Bid Prices After Tax'!$R$584:$Y$684,3,FALSE),IF(AC$157="Biomass",VLOOKUP($F168,'Inflated Bid Prices After Tax'!$R$584:$Y$684,4,FALSE),IF(AC$157="Biodiesel",VLOOKUP($F168,'Inflated Bid Prices After Tax'!$R$584:$Y$684,5,FALSE),IF(AC$157="LNG",VLOOKUP($F168,'Inflated Bid Prices After Tax'!$R$584:$Y$684,6,FALSE),IF(AC$157="Bunker",VLOOKUP($F168,'Inflated Bid Prices After Tax'!$R$584:$Y$684,7,FALSE),IF(AC$157="LFO Diesel",VLOOKUP($F168,'Inflated Bid Prices After Tax'!$R$584:$Y$684,8,FALSE),0)))))))</f>
        <v>0</v>
      </c>
      <c r="AE168" s="579">
        <f>IF($F168=0,0,IF(AC$157="Hydro",HLOOKUP(AC$157,'Inflated Bid Prices After Tax'!$B$687:$I$695,5,FALSE),IF(AC$157="Solar",HLOOKUP(AC$157,'Inflated Bid Prices After Tax'!$B$687:$I$695,5,FALSE),IF(AC$157="Biomass",HLOOKUP(AC$157,'Inflated Bid Prices After Tax'!$B$687:$I$695,5,FALSE),IF(AC$157="Biodiesel",HLOOKUP(AC$157,'Inflated Bid Prices After Tax'!$B$687:$I$695,5,FALSE),IF(AC$157="LNG",HLOOKUP(AC$157,'Inflated Bid Prices After Tax'!$B$687:$I$695,5,FALSE),IF(AC$157="Bunker",HLOOKUP(AC$157,'Inflated Bid Prices After Tax'!$B$687:$I$695,5,FALSE),IF(AC$157="LFO Diesel",HLOOKUP(AC$157,'Inflated Bid Prices After Tax'!$B$687:$I$695,5,FALSE),0))))))))</f>
        <v>0</v>
      </c>
      <c r="AF168" s="579">
        <f>IF($F168=0,0,IF(AC$157="Hydro",HLOOKUP(AC$157,'Inflated Bid Prices After Tax'!$B$697:$I$703,3,FALSE),IF(AC$157="Solar",HLOOKUP(AC$157,'Inflated Bid Prices After Tax'!$B$697:$I$703,3,FALSE),IF(AC$157="Biomass",HLOOKUP(AC$157,'Inflated Bid Prices After Tax'!$B$697:$I$703,3,FALSE),IF(AC$157="Biodiesel",HLOOKUP(AC$157,'Inflated Bid Prices After Tax'!$B$697:$I$703,3,FALSE),IF(AC$157="LNG",HLOOKUP(AC$157,'Inflated Bid Prices After Tax'!$B$697:$I$703,3,FALSE),IF(AC$157="Bunker",HLOOKUP(AC$157,'Inflated Bid Prices After Tax'!$B$697:$I$703,3,FALSE),IF(AC$157="LFO Diesel",HLOOKUP(AC$157,'Inflated Bid Prices After Tax'!$B$697:$I$703,3,FALSE),0))))))))</f>
        <v>0</v>
      </c>
      <c r="AG168" s="580">
        <f t="shared" si="95"/>
        <v>0</v>
      </c>
      <c r="AH168" s="139"/>
      <c r="AI168" s="590">
        <f>IF(AI$157="Hydro",VLOOKUP($G168,'Inflated Bid Prices After Tax'!$R$479:$Y$579,2,FALSE),IF(AI$157="Solar",VLOOKUP($G168,'Inflated Bid Prices After Tax'!$R$479:$Y$579,3,FALSE),IF(AI$157="Biomass",VLOOKUP($G168,'Inflated Bid Prices After Tax'!$R$479:$Y$579,4,FALSE),IF(AI$157="Biodiesel",VLOOKUP($G168,'Inflated Bid Prices After Tax'!$R$479:$Y$579,5,FALSE),IF(AI$157="LNG",VLOOKUP($G168,'Inflated Bid Prices After Tax'!$R$479:$Y$579,6,FALSE),IF(AI$157="Bunker",VLOOKUP($G168,'Inflated Bid Prices After Tax'!$R$479:$Y$579,7,FALSE),IF(AI$157="LFO Diesel",VLOOKUP($G168,'Inflated Bid Prices After Tax'!$R$479:$Y$579,8,FALSE),0)))))))</f>
        <v>0</v>
      </c>
      <c r="AJ168" s="591">
        <f>IF(AI$157="Hydro",VLOOKUP($G168,'Inflated Bid Prices After Tax'!$R$584:$Y$684,2,FALSE),IF(AI$157="Solar",VLOOKUP($G168,'Inflated Bid Prices After Tax'!$R$584:$Y$684,3,FALSE),IF(AI$157="Biomass",VLOOKUP($G168,'Inflated Bid Prices After Tax'!$R$584:$Y$684,4,FALSE),IF(AI$157="Biodiesel",VLOOKUP($G168,'Inflated Bid Prices After Tax'!$R$584:$Y$684,5,FALSE),IF(AI$157="LNG",VLOOKUP($G168,'Inflated Bid Prices After Tax'!$R$584:$Y$684,6,FALSE),IF(AI$157="Bunker",VLOOKUP($G168,'Inflated Bid Prices After Tax'!$R$584:$Y$684,7,FALSE),IF(AI$157="LFO Diesel",VLOOKUP($G168,'Inflated Bid Prices After Tax'!$R$584:$Y$684,8,FALSE),0)))))))</f>
        <v>0</v>
      </c>
      <c r="AK168" s="591">
        <f>IF($G168=0,0,IF(AI$157="Hydro",HLOOKUP(AI$157,'Inflated Bid Prices After Tax'!$B$687:$I$695,5,FALSE),IF(AI$157="Solar",HLOOKUP(AI$157,'Inflated Bid Prices After Tax'!$B$687:$I$695,5,FALSE),IF(AI$157="Biomass",HLOOKUP(AI$157,'Inflated Bid Prices After Tax'!$B$687:$I$695,5,FALSE),IF(AI$157="Biodiesel",HLOOKUP(AI$157,'Inflated Bid Prices After Tax'!$B$687:$I$695,5,FALSE),IF(AI$157="LNG",HLOOKUP(AI$157,'Inflated Bid Prices After Tax'!$B$687:$I$695,5,FALSE),IF(AI$157="Bunker",HLOOKUP(AI$157,'Inflated Bid Prices After Tax'!$B$687:$I$695,5,FALSE),IF(AI$157="LFO Diesel",HLOOKUP(AI$157,'Inflated Bid Prices After Tax'!$B$687:$I$695,5,FALSE),0))))))))</f>
        <v>0</v>
      </c>
      <c r="AL168" s="591">
        <f>IF($G168=0,0,IF(AI$157="Hydro",HLOOKUP(AI$157,'Inflated Bid Prices After Tax'!$B$697:$I$703,3,FALSE),IF(AI$157="Solar",HLOOKUP(AI$157,'Inflated Bid Prices After Tax'!$B$697:$I$703,3,FALSE),IF(AI$157="Biomass",HLOOKUP(AI$157,'Inflated Bid Prices After Tax'!$B$697:$I$703,3,FALSE),IF(AI$157="Biodiesel",HLOOKUP(AI$157,'Inflated Bid Prices After Tax'!$B$697:$I$703,3,FALSE),IF(AI$157="LNG",HLOOKUP(AI$157,'Inflated Bid Prices After Tax'!$B$697:$I$703,3,FALSE),IF(AI$157="Bunker",HLOOKUP(AI$157,'Inflated Bid Prices After Tax'!$B$697:$I$703,3,FALSE),IF(AI$157="LFO Diesel",HLOOKUP(AI$157,'Inflated Bid Prices After Tax'!$B$697:$I$703,3,FALSE),0))))))))</f>
        <v>0</v>
      </c>
      <c r="AM168" s="592">
        <f t="shared" si="96"/>
        <v>0</v>
      </c>
      <c r="AN168" s="139"/>
      <c r="AO168" s="598">
        <f>IF(AO$157="Hydro",VLOOKUP($H168,'Inflated Bid Prices After Tax'!$R$479:$Y$579,2,FALSE),IF(AO$157="Solar",VLOOKUP($H168,'Inflated Bid Prices After Tax'!$R$479:$Y$579,3,FALSE),IF(AO$157="Biomass",VLOOKUP($H168,'Inflated Bid Prices After Tax'!$R$479:$Y$579,4,FALSE),IF(AO$157="Biodiesel",VLOOKUP($H168,'Inflated Bid Prices After Tax'!$R$479:$Y$579,5,FALSE),IF(AO$157="LNG",VLOOKUP($H168,'Inflated Bid Prices After Tax'!$R$479:$Y$579,6,FALSE),IF(AO$157="Bunker",VLOOKUP($H168,'Inflated Bid Prices After Tax'!$R$479:$Y$579,7,FALSE),IF(AO$157="LFO Diesel",VLOOKUP($H168,'Inflated Bid Prices After Tax'!$R$479:$Y$579,8,FALSE),0)))))))</f>
        <v>0</v>
      </c>
      <c r="AP168" s="309">
        <f>IF(AO$157="Hydro",VLOOKUP($H168,'Inflated Bid Prices After Tax'!$R$584:$Y$684,2,FALSE),IF(AO$157="Solar",VLOOKUP($H168,'Inflated Bid Prices After Tax'!$R$584:$Y$684,3,FALSE),IF(AO$157="Biomass",VLOOKUP($H168,'Inflated Bid Prices After Tax'!$R$584:$Y$684,4,FALSE),IF(AO$157="Biodiesel",VLOOKUP($H168,'Inflated Bid Prices After Tax'!$R$584:$Y$684,5,FALSE),IF(AO$157="LNG",VLOOKUP($H168,'Inflated Bid Prices After Tax'!$R$584:$Y$684,6,FALSE),IF(AO$157="Bunker",VLOOKUP($H168,'Inflated Bid Prices After Tax'!$R$584:$Y$684,7,FALSE),IF(AO$157="LFO Diesel",VLOOKUP($H168,'Inflated Bid Prices After Tax'!$R$584:$Y$684,8,FALSE),0)))))))</f>
        <v>0</v>
      </c>
      <c r="AQ168" s="309">
        <f>IF($H168=0,0,IF(AO$157="Hydro",HLOOKUP(AO$157,'Inflated Bid Prices After Tax'!$B$687:$I$695,5,FALSE),IF(AO$157="Solar",HLOOKUP(AO$157,'Inflated Bid Prices After Tax'!$B$687:$I$695,5,FALSE),IF(AO$157="Biomass",HLOOKUP(AO$157,'Inflated Bid Prices After Tax'!$B$687:$I$695,5,FALSE),IF(AO$157="Biodiesel",HLOOKUP(AO$157,'Inflated Bid Prices After Tax'!$B$687:$I$695,5,FALSE),IF(AO$157="LNG",HLOOKUP(AO$157,'Inflated Bid Prices After Tax'!$B$687:$I$695,5,FALSE),IF(AO$157="Bunker",HLOOKUP(AO$157,'Inflated Bid Prices After Tax'!$B$687:$I$695,5,FALSE),IF(AO$157="LFO Diesel",HLOOKUP(AO$157,'Inflated Bid Prices After Tax'!$B$687:$I$695,5,FALSE),0))))))))</f>
        <v>0</v>
      </c>
      <c r="AR168" s="309">
        <f>IF($H168=0,0,IF(AO$157="Hydro",HLOOKUP(AO$157,'Inflated Bid Prices After Tax'!$B$697:$I$703,3,FALSE),IF(AO$157="Solar",HLOOKUP(AO$157,'Inflated Bid Prices After Tax'!$B$697:$I$703,3,FALSE),IF(AO$157="Biomass",HLOOKUP(AO$157,'Inflated Bid Prices After Tax'!$B$697:$I$703,3,FALSE),IF(AO$157="Biodiesel",HLOOKUP(AO$157,'Inflated Bid Prices After Tax'!$B$697:$I$703,3,FALSE),IF(AO$157="LNG",HLOOKUP(AO$157,'Inflated Bid Prices After Tax'!$B$697:$I$703,3,FALSE),IF(AO$157="Bunker",HLOOKUP(AO$157,'Inflated Bid Prices After Tax'!$B$697:$I$703,3,FALSE),IF(AO$157="LFO Diesel",HLOOKUP(AO$157,'Inflated Bid Prices After Tax'!$B$697:$I$703,3,FALSE),0))))))))</f>
        <v>0</v>
      </c>
      <c r="AS168" s="298">
        <f t="shared" si="97"/>
        <v>0</v>
      </c>
      <c r="AT168" s="139"/>
      <c r="AU168" s="606">
        <f>IF(AU$157="Hydro",VLOOKUP($I168,'Inflated Bid Prices After Tax'!$R$479:$Y$579,2,FALSE),IF(AU$157="Solar",VLOOKUP($I168,'Inflated Bid Prices After Tax'!$R$479:$Y$579,3,FALSE),IF(AU$157="Biomass",VLOOKUP($I168,'Inflated Bid Prices After Tax'!$R$479:$Y$579,4,FALSE),IF(AU$157="Biodiesel",VLOOKUP($I168,'Inflated Bid Prices After Tax'!$R$479:$Y$579,5,FALSE),IF(AU$157="LNG",VLOOKUP($I168,'Inflated Bid Prices After Tax'!$R$479:$Y$579,6,FALSE),IF(AU$157="Bunker",VLOOKUP($I168,'Inflated Bid Prices After Tax'!$R$479:$Y$579,7,FALSE),IF(AU$157="LFO Diesel",VLOOKUP($I168,'Inflated Bid Prices After Tax'!$R$479:$Y$579,8,FALSE),0)))))))</f>
        <v>0</v>
      </c>
      <c r="AV168" s="607">
        <f>IF(AU$157="Hydro",VLOOKUP($I168,'Inflated Bid Prices After Tax'!$R$584:$Y$684,2,FALSE),IF(AU$157="Solar",VLOOKUP($I168,'Inflated Bid Prices After Tax'!$R$584:$Y$684,3,FALSE),IF(AU$157="Biomass",VLOOKUP($I168,'Inflated Bid Prices After Tax'!$R$584:$Y$684,4,FALSE),IF(AU$157="Biodiesel",VLOOKUP($I168,'Inflated Bid Prices After Tax'!$R$584:$Y$684,5,FALSE),IF(AU$157="LNG",VLOOKUP($I168,'Inflated Bid Prices After Tax'!$R$584:$Y$684,6,FALSE),IF(AU$157="Bunker",VLOOKUP($I168,'Inflated Bid Prices After Tax'!$R$584:$Y$684,7,FALSE),IF(AU$157="LFO Diesel",VLOOKUP($I168,'Inflated Bid Prices After Tax'!$R$584:$Y$684,8,FALSE),0)))))))</f>
        <v>0</v>
      </c>
      <c r="AW168" s="607">
        <f>IF($I168=0,0,IF(AU$157="Hydro",HLOOKUP(AU$157,'Inflated Bid Prices After Tax'!$B$687:$I$695,2,FALSE),IF(AU$157="Solar",HLOOKUP(AU$157,'Inflated Bid Prices After Tax'!$B$687:$I$695,2,FALSE),IF(AU$157="Biomass",HLOOKUP(AU$157,'Inflated Bid Prices After Tax'!$B$687:$I$695,2,FALSE),IF(AU$157="Biodiesel",HLOOKUP(AU$157,'Inflated Bid Prices After Tax'!$B$687:$I$695,2,FALSE),IF(AU$157="LNG",HLOOKUP(AU$157,'Inflated Bid Prices After Tax'!$B$687:$I$695,2,FALSE),IF(AU$157="Bunker",HLOOKUP(AU$157,'Inflated Bid Prices After Tax'!$B$687:$I$695,2,FALSE),IF(AU$157="LFO Diesel",HLOOKUP(AU$157,'Inflated Bid Prices After Tax'!$B$687:$I$695,2,FALSE),0))))))))</f>
        <v>0</v>
      </c>
      <c r="AX168" s="607">
        <f>IF($I168=0,0,IF(AU$157="Hydro",HLOOKUP(AU$157,'Inflated Bid Prices After Tax'!$B$697:$I$703,2,FALSE),IF(AU$157="Solar",HLOOKUP(AU$157,'Inflated Bid Prices After Tax'!$B$697:$I$703,2,FALSE),IF(AU$157="Biomass",HLOOKUP(AU$157,'Inflated Bid Prices After Tax'!$B$697:$I$703,2,FALSE),IF(AU$157="Biodiesel",HLOOKUP(AU$157,'Inflated Bid Prices After Tax'!$B$697:$I$703,2,FALSE),IF(AU$157="LNG",HLOOKUP(AU$157,'Inflated Bid Prices After Tax'!$B$697:$I$703,2,FALSE),IF(AU$157="Bunker",HLOOKUP(AU$157,'Inflated Bid Prices After Tax'!$B$697:$I$703,2,FALSE),IF(AU$157="LFO Diesel",HLOOKUP(AU$157,'Inflated Bid Prices After Tax'!$B$697:$I$703,2,FALSE),0))))))))</f>
        <v>0</v>
      </c>
      <c r="AY168" s="608">
        <f t="shared" si="98"/>
        <v>0</v>
      </c>
      <c r="AZ168" s="139"/>
      <c r="BA168" s="106"/>
      <c r="BB168" s="648" t="s">
        <v>45</v>
      </c>
      <c r="BC168" s="649">
        <f>IF(C168=0,O168,O168*'Available Energy and Dispatch'!N206*1000)</f>
        <v>0</v>
      </c>
      <c r="BD168" s="649">
        <f>IF(D168=0,U168,U168*'Available Energy and Dispatch'!O206*1000)</f>
        <v>0</v>
      </c>
      <c r="BE168" s="649">
        <f>IF(E168=0,AA168,AA168*'Available Energy and Dispatch'!P206*1000)</f>
        <v>0</v>
      </c>
      <c r="BF168" s="649">
        <f>IF(F168=0,AG168,AG168*'Available Energy and Dispatch'!Q206*1000)</f>
        <v>0</v>
      </c>
      <c r="BG168" s="649">
        <f>IF(G168=0,AM168,AM168*'Available Energy and Dispatch'!R206*1000)</f>
        <v>0</v>
      </c>
      <c r="BH168" s="649">
        <f>IF(H168=0,AS168,AS168*'Available Energy and Dispatch'!S206*1000)</f>
        <v>0</v>
      </c>
      <c r="BI168" s="649">
        <f>IF(I168=0,AY168,AY168*'Available Energy and Dispatch'!T206*1000)</f>
        <v>0</v>
      </c>
      <c r="BJ168" s="662">
        <f t="shared" si="99"/>
        <v>0</v>
      </c>
      <c r="BK168" s="655"/>
    </row>
    <row r="169" spans="2:63" x14ac:dyDescent="0.25">
      <c r="B169" s="530" t="s">
        <v>46</v>
      </c>
      <c r="C169" s="523">
        <f>ROUND(IFERROR(('Available Energy and Dispatch'!N207/((IF(C$158="Solar",(SUMIFS('Dependable Capacity'!$F$118:$F$123,'Dependable Capacity'!$C$118:$C$123,$B$160)*'Available Energy and Dispatch'!$C207),HLOOKUP(C$158,'Dependable Capacity'!$I$112:$P$118,3,FALSE)*'Available Energy and Dispatch'!$C207))))/C$159,0),2)</f>
        <v>0</v>
      </c>
      <c r="D169" s="523">
        <f>ROUND(IFERROR(('Available Energy and Dispatch'!O207/((IF(D$158="Solar",(SUMIFS('Dependable Capacity'!$F$118:$F$123,'Dependable Capacity'!$C$118:$C$123,$B$160)*'Available Energy and Dispatch'!$C207),HLOOKUP(D$158,'Dependable Capacity'!$I$112:$P$118,3,FALSE)*'Available Energy and Dispatch'!$C207))))/D$159,0),2)</f>
        <v>0</v>
      </c>
      <c r="E169" s="523">
        <f>ROUND(IFERROR(('Available Energy and Dispatch'!P207/((IF(E$158="Solar",(SUMIFS('Dependable Capacity'!$F$118:$F$123,'Dependable Capacity'!$C$118:$C$123,$B$160)*'Available Energy and Dispatch'!$C207),HLOOKUP(E$158,'Dependable Capacity'!$I$112:$P$118,3,FALSE)*'Available Energy and Dispatch'!$C207))))/E$159,0),2)</f>
        <v>0</v>
      </c>
      <c r="F169" s="523">
        <f>ROUND(IFERROR(('Available Energy and Dispatch'!Q207/((IF(F$158="Solar",(SUMIFS('Dependable Capacity'!$F$118:$F$123,'Dependable Capacity'!$C$118:$C$123,$B$160)*'Available Energy and Dispatch'!$C207),HLOOKUP(F$158,'Dependable Capacity'!$I$112:$P$118,3,FALSE)*'Available Energy and Dispatch'!$C207))))/F$159,0),2)</f>
        <v>0</v>
      </c>
      <c r="G169" s="523">
        <f>ROUND(IFERROR(('Available Energy and Dispatch'!R207/((IF(G$158="Solar",(SUMIFS('Dependable Capacity'!$F$118:$F$123,'Dependable Capacity'!$C$118:$C$123,$B$160)*'Available Energy and Dispatch'!$C207),HLOOKUP(G$158,'Dependable Capacity'!$I$112:$P$118,3,FALSE)*'Available Energy and Dispatch'!$C207))))/G$159,0),2)</f>
        <v>0</v>
      </c>
      <c r="H169" s="523">
        <f>ROUND(IFERROR(('Available Energy and Dispatch'!S207/((IF(H$158="Solar",(SUMIFS('Dependable Capacity'!$F$118:$F$123,'Dependable Capacity'!$C$118:$C$123,$B$160)*'Available Energy and Dispatch'!$C207),HLOOKUP(H$158,'Dependable Capacity'!$I$112:$P$118,3,FALSE)*'Available Energy and Dispatch'!$C207))))/H$159,0),2)</f>
        <v>0</v>
      </c>
      <c r="I169" s="524">
        <f>ROUND(IFERROR(('Available Energy and Dispatch'!T207/((IF(I$158="Solar",(SUMIFS('Dependable Capacity'!$F$118:$F$123,'Dependable Capacity'!$C$118:$C$123,$B$160)*'Available Energy and Dispatch'!$C207),HLOOKUP(I$158,'Dependable Capacity'!$I$112:$P$118,3,FALSE)*'Available Energy and Dispatch'!$C207))))/I$159,0),2)</f>
        <v>0</v>
      </c>
      <c r="J169" s="106"/>
      <c r="K169" s="542">
        <f>IF(K$157="Hydro",VLOOKUP($C169,'Inflated Bid Prices After Tax'!$R$479:$Y$579,2,FALSE),IF(K$157="Solar",VLOOKUP($C169,'Inflated Bid Prices After Tax'!$R$479:$Y$579,3,FALSE),IF(K$157="Biomass",VLOOKUP($C169,'Inflated Bid Prices After Tax'!$R$479:$Y$579,4,FALSE),IF(K$157="Biodiesel",VLOOKUP($C169,'Inflated Bid Prices After Tax'!$R$479:$Y$579,5,FALSE),IF(K$157="LNG",VLOOKUP($C169,'Inflated Bid Prices After Tax'!$R$479:$Y$579,6,FALSE),IF(K$157="Bunker",VLOOKUP($C169,'Inflated Bid Prices After Tax'!$R$479:$Y$579,7,FALSE),IF(K$157="LFO Diesel",VLOOKUP($C169,'Inflated Bid Prices After Tax'!$R$479:$Y$579,8,FALSE),0)))))))</f>
        <v>0</v>
      </c>
      <c r="L169" s="543">
        <f>IF(K$157="Hydro",VLOOKUP($C169,'Inflated Bid Prices After Tax'!$R$584:$Y$684,2,FALSE),IF(K$157="Solar",VLOOKUP($C169,'Inflated Bid Prices After Tax'!$R$584:$Y$684,3,FALSE),IF(K$157="Biomass",VLOOKUP($C169,'Inflated Bid Prices After Tax'!$R$584:$Y$684,4,FALSE),IF(K$157="Biodiesel",VLOOKUP($C169,'Inflated Bid Prices After Tax'!$R$584:$Y$684,5,FALSE),IF(K$157="LNG",VLOOKUP($C169,'Inflated Bid Prices After Tax'!$R$584:$Y$684,6,FALSE),IF(K$157="Bunker",VLOOKUP($C169,'Inflated Bid Prices After Tax'!$R$584:$Y$684,7,FALSE),IF(K$157="LFO Diesel",VLOOKUP($C169,'Inflated Bid Prices After Tax'!$R$584:$Y$684,8,FALSE),0)))))))</f>
        <v>0</v>
      </c>
      <c r="M169" s="543">
        <f>IF($C169=0,0,IF(K$157="Hydro",HLOOKUP(K$157,'Inflated Bid Prices After Tax'!$B$687:$I$695,5,FALSE),IF(K$157="Solar",HLOOKUP(K$157,'Inflated Bid Prices After Tax'!$B$687:$I$695,5,FALSE),IF(K$157="Biomass",HLOOKUP(K$157,'Inflated Bid Prices After Tax'!$B$687:$I$695,5,FALSE),IF(K$157="Biodiesel",HLOOKUP(K$157,'Inflated Bid Prices After Tax'!$B$687:$I$695,5,FALSE),IF(K$157="LNG",HLOOKUP(K$157,'Inflated Bid Prices After Tax'!$B$687:$I$695,5,FALSE),IF(K$157="Bunker",HLOOKUP(K$157,'Inflated Bid Prices After Tax'!$B$687:$I$695,5,FALSE),IF(K$157="LFO Diesel",HLOOKUP(K$157,'Inflated Bid Prices After Tax'!$B$687:$I$695,5,FALSE),0))))))))</f>
        <v>0</v>
      </c>
      <c r="N169" s="543">
        <f>IF($C169=0,0,IF(K$157="Hydro",HLOOKUP(K$157,'Inflated Bid Prices After Tax'!$B$697:$I$703,3,FALSE),IF(K$157="Solar",HLOOKUP(K$157,'Inflated Bid Prices After Tax'!$B$697:$I$703,3,FALSE),IF(K$157="Biomass",HLOOKUP(K$157,'Inflated Bid Prices After Tax'!$B$697:$I$703,3,FALSE),IF(K$157="Biodiesel",HLOOKUP(K$157,'Inflated Bid Prices After Tax'!$B$697:$I$703,3,FALSE),IF(K$157="LNG",HLOOKUP(K$157,'Inflated Bid Prices After Tax'!$B$697:$I$703,3,FALSE),IF(K$157="Bunker",HLOOKUP(K$157,'Inflated Bid Prices After Tax'!$B$697:$I$703,3,FALSE),IF(K$157="LFO Diesel",HLOOKUP(K$157,'Inflated Bid Prices After Tax'!$B$697:$I$703,3,FALSE),0))))))))</f>
        <v>0</v>
      </c>
      <c r="O169" s="544">
        <f t="shared" si="92"/>
        <v>0</v>
      </c>
      <c r="P169" s="139"/>
      <c r="Q169" s="554">
        <f>IF(Q$157="Hydro",VLOOKUP($D169,'Inflated Bid Prices After Tax'!$R$479:$Y$579,2,FALSE),IF(Q$157="Solar",VLOOKUP($D169,'Inflated Bid Prices After Tax'!$R$479:$Y$579,3,FALSE),IF(Q$157="Biomass",VLOOKUP($D169,'Inflated Bid Prices After Tax'!$R$479:$Y$579,4,FALSE),IF(Q$157="Biodiesel",VLOOKUP($D169,'Inflated Bid Prices After Tax'!$R$479:$Y$579,5,FALSE),IF(Q$157="LNG",VLOOKUP($D169,'Inflated Bid Prices After Tax'!$R$479:$Y$579,6,FALSE),IF(Q$157="Bunker",VLOOKUP($D169,'Inflated Bid Prices After Tax'!$R$479:$Y$579,7,FALSE),IF(Q$157="LFO Diesel",VLOOKUP($D169,'Inflated Bid Prices After Tax'!$R$479:$Y$579,8,FALSE),0)))))))</f>
        <v>0</v>
      </c>
      <c r="R169" s="555">
        <f>IF(Q$157="Hydro",VLOOKUP($D169,'Inflated Bid Prices After Tax'!$R$584:$Y$684,2,FALSE),IF(Q$157="Solar",VLOOKUP($D169,'Inflated Bid Prices After Tax'!$R$584:$Y$684,3,FALSE),IF(Q$157="Biomass",VLOOKUP($D169,'Inflated Bid Prices After Tax'!$R$584:$Y$684,4,FALSE),IF(Q$157="Biodiesel",VLOOKUP($D169,'Inflated Bid Prices After Tax'!$R$584:$Y$684,5,FALSE),IF(Q$157="LNG",VLOOKUP($D169,'Inflated Bid Prices After Tax'!$R$584:$Y$684,6,FALSE),IF(Q$157="Bunker",VLOOKUP($D169,'Inflated Bid Prices After Tax'!$R$584:$Y$684,7,FALSE),IF(Q$157="LFO Diesel",VLOOKUP($D169,'Inflated Bid Prices After Tax'!$R$584:$Y$684,8,FALSE),0)))))))</f>
        <v>0</v>
      </c>
      <c r="S169" s="555">
        <f>IF($D169=0,0,IF(Q$157="Hydro",HLOOKUP(Q$157,'Inflated Bid Prices After Tax'!$B$687:$I$695,5,FALSE),IF(Q$157="Solar",HLOOKUP(Q$157,'Inflated Bid Prices After Tax'!$B$687:$I$695,5,FALSE),IF(Q$157="Biomass",HLOOKUP(Q$157,'Inflated Bid Prices After Tax'!$B$687:$I$695,5,FALSE),IF(Q$157="Biodiesel",HLOOKUP(Q$157,'Inflated Bid Prices After Tax'!$B$687:$I$695,5,FALSE),IF(Q$157="LNG",HLOOKUP(Q$157,'Inflated Bid Prices After Tax'!$B$687:$I$695,5,FALSE),IF(Q$157="Bunker",HLOOKUP(Q$157,'Inflated Bid Prices After Tax'!$B$687:$I$695,5,FALSE),IF(Q$157="LFO Diesel",HLOOKUP(Q$157,'Inflated Bid Prices After Tax'!$B$687:$I$695,5,FALSE),0))))))))</f>
        <v>0</v>
      </c>
      <c r="T169" s="555">
        <f>IF($D169=0,0,IF(Q$157="Hydro",HLOOKUP(Q$157,'Inflated Bid Prices After Tax'!$B$697:$I$703,3,FALSE),IF(Q$157="Solar",HLOOKUP(Q$157,'Inflated Bid Prices After Tax'!$B$697:$I$703,3,FALSE),IF(Q$157="Biomass",HLOOKUP(Q$157,'Inflated Bid Prices After Tax'!$B$697:$I$703,3,FALSE),IF(Q$157="Biodiesel",HLOOKUP(Q$157,'Inflated Bid Prices After Tax'!$B$697:$I$703,3,FALSE),IF(Q$157="LNG",HLOOKUP(Q$157,'Inflated Bid Prices After Tax'!$B$697:$I$703,3,FALSE),IF(Q$157="Bunker",HLOOKUP(Q$157,'Inflated Bid Prices After Tax'!$B$697:$I$703,3,FALSE),IF(Q$157="LFO Diesel",HLOOKUP(Q$157,'Inflated Bid Prices After Tax'!$B$697:$I$703,3,FALSE),0))))))))</f>
        <v>0</v>
      </c>
      <c r="U169" s="556">
        <f t="shared" si="93"/>
        <v>0</v>
      </c>
      <c r="V169" s="139"/>
      <c r="W169" s="566">
        <f>IF(W$157="Hydro",VLOOKUP($E169,'Inflated Bid Prices After Tax'!$R$479:$Y$579,2,FALSE),IF(W$157="Solar",VLOOKUP($E169,'Inflated Bid Prices After Tax'!$R$479:$Y$579,3,FALSE),IF(W$157="Biomass",VLOOKUP($E169,'Inflated Bid Prices After Tax'!$R$479:$Y$579,4,FALSE),IF(W$157="Biodiesel",VLOOKUP($E169,'Inflated Bid Prices After Tax'!$R$479:$Y$579,5,FALSE),IF(W$157="LNG",VLOOKUP($E169,'Inflated Bid Prices After Tax'!$R$479:$Y$579,6,FALSE),IF(W$157="Bunker",VLOOKUP($E169,'Inflated Bid Prices After Tax'!$R$479:$Y$579,7,FALSE),IF(W$157="LFO Diesel",VLOOKUP($E169,'Inflated Bid Prices After Tax'!$R$479:$Y$579,8,FALSE),0)))))))</f>
        <v>0</v>
      </c>
      <c r="X169" s="567">
        <f>IF(W$157="Hydro",VLOOKUP($E169,'Inflated Bid Prices After Tax'!$R$584:$Y$684,2,FALSE),IF(W$157="Solar",VLOOKUP($E169,'Inflated Bid Prices After Tax'!$R$584:$Y$684,3,FALSE),IF(W$157="Biomass",VLOOKUP($E169,'Inflated Bid Prices After Tax'!$R$584:$Y$684,4,FALSE),IF(W$157="Biodiesel",VLOOKUP($E169,'Inflated Bid Prices After Tax'!$R$584:$Y$684,5,FALSE),IF(W$157="LNG",VLOOKUP($E169,'Inflated Bid Prices After Tax'!$R$584:$Y$684,6,FALSE),IF(W$157="Bunker",VLOOKUP($E169,'Inflated Bid Prices After Tax'!$R$584:$Y$684,7,FALSE),IF(W$157="LFO Diesel",VLOOKUP($E169,'Inflated Bid Prices After Tax'!$R$584:$Y$684,8,FALSE),0)))))))</f>
        <v>0</v>
      </c>
      <c r="Y169" s="567">
        <f>IF($E169=0,0,IF(W$157="Hydro",HLOOKUP(W$157,'Inflated Bid Prices After Tax'!$B$687:$I$695,5,FALSE),IF(W$157="Solar",HLOOKUP(W$157,'Inflated Bid Prices After Tax'!$B$687:$I$695,5,FALSE),IF(W$157="Biomass",HLOOKUP(W$157,'Inflated Bid Prices After Tax'!$B$687:$I$695,5,FALSE),IF(W$157="Biodiesel",HLOOKUP(W$157,'Inflated Bid Prices After Tax'!$B$687:$I$695,5,FALSE),IF(W$157="LNG",HLOOKUP(W$157,'Inflated Bid Prices After Tax'!$B$687:$I$695,5,FALSE),IF(W$157="Bunker",HLOOKUP(W$157,'Inflated Bid Prices After Tax'!$B$687:$I$695,5,FALSE),IF(W$157="LFO Diesel",HLOOKUP(W$157,'Inflated Bid Prices After Tax'!$B$687:$I$695,5,FALSE),0))))))))</f>
        <v>0</v>
      </c>
      <c r="Z169" s="567">
        <f>IF($E169=0,0,IF(W$157="Hydro",HLOOKUP(W$157,'Inflated Bid Prices After Tax'!$B$697:$I$703,3,FALSE),IF(W$157="Solar",HLOOKUP(W$157,'Inflated Bid Prices After Tax'!$B$697:$I$703,3,FALSE),IF(W$157="Biomass",HLOOKUP(W$157,'Inflated Bid Prices After Tax'!$B$697:$I$703,3,FALSE),IF(W$157="Biodiesel",HLOOKUP(W$157,'Inflated Bid Prices After Tax'!$B$697:$I$703,3,FALSE),IF(W$157="LNG",HLOOKUP(W$157,'Inflated Bid Prices After Tax'!$B$697:$I$703,3,FALSE),IF(W$157="Bunker",HLOOKUP(W$157,'Inflated Bid Prices After Tax'!$B$697:$I$703,3,FALSE),IF(W$157="LFO Diesel",HLOOKUP(W$157,'Inflated Bid Prices After Tax'!$B$697:$I$703,3,FALSE),0))))))))</f>
        <v>0</v>
      </c>
      <c r="AA169" s="568">
        <f t="shared" si="94"/>
        <v>0</v>
      </c>
      <c r="AB169" s="139"/>
      <c r="AC169" s="578">
        <f>IF(AC$157="Hydro",VLOOKUP($F169,'Inflated Bid Prices After Tax'!$R$479:$Y$579,2,FALSE),IF(AC$157="Solar",VLOOKUP($F169,'Inflated Bid Prices After Tax'!$R$479:$Y$579,3,FALSE),IF(AC$157="Biomass",VLOOKUP($F169,'Inflated Bid Prices After Tax'!$R$479:$Y$579,4,FALSE),IF(AC$157="Biodiesel",VLOOKUP($F169,'Inflated Bid Prices After Tax'!$R$479:$Y$579,5,FALSE),IF(AC$157="LNG",VLOOKUP($F169,'Inflated Bid Prices After Tax'!$R$479:$Y$579,6,FALSE),IF(AC$157="Bunker",VLOOKUP($F169,'Inflated Bid Prices After Tax'!$R$479:$Y$579,7,FALSE),IF(AC$157="LFO Diesel",VLOOKUP($F169,'Inflated Bid Prices After Tax'!$R$479:$Y$579,8,FALSE),0)))))))</f>
        <v>0</v>
      </c>
      <c r="AD169" s="579">
        <f>IF(AC$157="Hydro",VLOOKUP($F169,'Inflated Bid Prices After Tax'!$R$584:$Y$684,2,FALSE),IF(AC$157="Solar",VLOOKUP($F169,'Inflated Bid Prices After Tax'!$R$584:$Y$684,3,FALSE),IF(AC$157="Biomass",VLOOKUP($F169,'Inflated Bid Prices After Tax'!$R$584:$Y$684,4,FALSE),IF(AC$157="Biodiesel",VLOOKUP($F169,'Inflated Bid Prices After Tax'!$R$584:$Y$684,5,FALSE),IF(AC$157="LNG",VLOOKUP($F169,'Inflated Bid Prices After Tax'!$R$584:$Y$684,6,FALSE),IF(AC$157="Bunker",VLOOKUP($F169,'Inflated Bid Prices After Tax'!$R$584:$Y$684,7,FALSE),IF(AC$157="LFO Diesel",VLOOKUP($F169,'Inflated Bid Prices After Tax'!$R$584:$Y$684,8,FALSE),0)))))))</f>
        <v>0</v>
      </c>
      <c r="AE169" s="579">
        <f>IF($F169=0,0,IF(AC$157="Hydro",HLOOKUP(AC$157,'Inflated Bid Prices After Tax'!$B$687:$I$695,5,FALSE),IF(AC$157="Solar",HLOOKUP(AC$157,'Inflated Bid Prices After Tax'!$B$687:$I$695,5,FALSE),IF(AC$157="Biomass",HLOOKUP(AC$157,'Inflated Bid Prices After Tax'!$B$687:$I$695,5,FALSE),IF(AC$157="Biodiesel",HLOOKUP(AC$157,'Inflated Bid Prices After Tax'!$B$687:$I$695,5,FALSE),IF(AC$157="LNG",HLOOKUP(AC$157,'Inflated Bid Prices After Tax'!$B$687:$I$695,5,FALSE),IF(AC$157="Bunker",HLOOKUP(AC$157,'Inflated Bid Prices After Tax'!$B$687:$I$695,5,FALSE),IF(AC$157="LFO Diesel",HLOOKUP(AC$157,'Inflated Bid Prices After Tax'!$B$687:$I$695,5,FALSE),0))))))))</f>
        <v>0</v>
      </c>
      <c r="AF169" s="579">
        <f>IF($F169=0,0,IF(AC$157="Hydro",HLOOKUP(AC$157,'Inflated Bid Prices After Tax'!$B$697:$I$703,3,FALSE),IF(AC$157="Solar",HLOOKUP(AC$157,'Inflated Bid Prices After Tax'!$B$697:$I$703,3,FALSE),IF(AC$157="Biomass",HLOOKUP(AC$157,'Inflated Bid Prices After Tax'!$B$697:$I$703,3,FALSE),IF(AC$157="Biodiesel",HLOOKUP(AC$157,'Inflated Bid Prices After Tax'!$B$697:$I$703,3,FALSE),IF(AC$157="LNG",HLOOKUP(AC$157,'Inflated Bid Prices After Tax'!$B$697:$I$703,3,FALSE),IF(AC$157="Bunker",HLOOKUP(AC$157,'Inflated Bid Prices After Tax'!$B$697:$I$703,3,FALSE),IF(AC$157="LFO Diesel",HLOOKUP(AC$157,'Inflated Bid Prices After Tax'!$B$697:$I$703,3,FALSE),0))))))))</f>
        <v>0</v>
      </c>
      <c r="AG169" s="580">
        <f t="shared" si="95"/>
        <v>0</v>
      </c>
      <c r="AH169" s="139"/>
      <c r="AI169" s="590">
        <f>IF(AI$157="Hydro",VLOOKUP($G169,'Inflated Bid Prices After Tax'!$R$479:$Y$579,2,FALSE),IF(AI$157="Solar",VLOOKUP($G169,'Inflated Bid Prices After Tax'!$R$479:$Y$579,3,FALSE),IF(AI$157="Biomass",VLOOKUP($G169,'Inflated Bid Prices After Tax'!$R$479:$Y$579,4,FALSE),IF(AI$157="Biodiesel",VLOOKUP($G169,'Inflated Bid Prices After Tax'!$R$479:$Y$579,5,FALSE),IF(AI$157="LNG",VLOOKUP($G169,'Inflated Bid Prices After Tax'!$R$479:$Y$579,6,FALSE),IF(AI$157="Bunker",VLOOKUP($G169,'Inflated Bid Prices After Tax'!$R$479:$Y$579,7,FALSE),IF(AI$157="LFO Diesel",VLOOKUP($G169,'Inflated Bid Prices After Tax'!$R$479:$Y$579,8,FALSE),0)))))))</f>
        <v>0</v>
      </c>
      <c r="AJ169" s="591">
        <f>IF(AI$157="Hydro",VLOOKUP($G169,'Inflated Bid Prices After Tax'!$R$584:$Y$684,2,FALSE),IF(AI$157="Solar",VLOOKUP($G169,'Inflated Bid Prices After Tax'!$R$584:$Y$684,3,FALSE),IF(AI$157="Biomass",VLOOKUP($G169,'Inflated Bid Prices After Tax'!$R$584:$Y$684,4,FALSE),IF(AI$157="Biodiesel",VLOOKUP($G169,'Inflated Bid Prices After Tax'!$R$584:$Y$684,5,FALSE),IF(AI$157="LNG",VLOOKUP($G169,'Inflated Bid Prices After Tax'!$R$584:$Y$684,6,FALSE),IF(AI$157="Bunker",VLOOKUP($G169,'Inflated Bid Prices After Tax'!$R$584:$Y$684,7,FALSE),IF(AI$157="LFO Diesel",VLOOKUP($G169,'Inflated Bid Prices After Tax'!$R$584:$Y$684,8,FALSE),0)))))))</f>
        <v>0</v>
      </c>
      <c r="AK169" s="591">
        <f>IF($G169=0,0,IF(AI$157="Hydro",HLOOKUP(AI$157,'Inflated Bid Prices After Tax'!$B$687:$I$695,5,FALSE),IF(AI$157="Solar",HLOOKUP(AI$157,'Inflated Bid Prices After Tax'!$B$687:$I$695,5,FALSE),IF(AI$157="Biomass",HLOOKUP(AI$157,'Inflated Bid Prices After Tax'!$B$687:$I$695,5,FALSE),IF(AI$157="Biodiesel",HLOOKUP(AI$157,'Inflated Bid Prices After Tax'!$B$687:$I$695,5,FALSE),IF(AI$157="LNG",HLOOKUP(AI$157,'Inflated Bid Prices After Tax'!$B$687:$I$695,5,FALSE),IF(AI$157="Bunker",HLOOKUP(AI$157,'Inflated Bid Prices After Tax'!$B$687:$I$695,5,FALSE),IF(AI$157="LFO Diesel",HLOOKUP(AI$157,'Inflated Bid Prices After Tax'!$B$687:$I$695,5,FALSE),0))))))))</f>
        <v>0</v>
      </c>
      <c r="AL169" s="591">
        <f>IF($G169=0,0,IF(AI$157="Hydro",HLOOKUP(AI$157,'Inflated Bid Prices After Tax'!$B$697:$I$703,3,FALSE),IF(AI$157="Solar",HLOOKUP(AI$157,'Inflated Bid Prices After Tax'!$B$697:$I$703,3,FALSE),IF(AI$157="Biomass",HLOOKUP(AI$157,'Inflated Bid Prices After Tax'!$B$697:$I$703,3,FALSE),IF(AI$157="Biodiesel",HLOOKUP(AI$157,'Inflated Bid Prices After Tax'!$B$697:$I$703,3,FALSE),IF(AI$157="LNG",HLOOKUP(AI$157,'Inflated Bid Prices After Tax'!$B$697:$I$703,3,FALSE),IF(AI$157="Bunker",HLOOKUP(AI$157,'Inflated Bid Prices After Tax'!$B$697:$I$703,3,FALSE),IF(AI$157="LFO Diesel",HLOOKUP(AI$157,'Inflated Bid Prices After Tax'!$B$697:$I$703,3,FALSE),0))))))))</f>
        <v>0</v>
      </c>
      <c r="AM169" s="592">
        <f t="shared" si="96"/>
        <v>0</v>
      </c>
      <c r="AN169" s="139"/>
      <c r="AO169" s="598">
        <f>IF(AO$157="Hydro",VLOOKUP($H169,'Inflated Bid Prices After Tax'!$R$479:$Y$579,2,FALSE),IF(AO$157="Solar",VLOOKUP($H169,'Inflated Bid Prices After Tax'!$R$479:$Y$579,3,FALSE),IF(AO$157="Biomass",VLOOKUP($H169,'Inflated Bid Prices After Tax'!$R$479:$Y$579,4,FALSE),IF(AO$157="Biodiesel",VLOOKUP($H169,'Inflated Bid Prices After Tax'!$R$479:$Y$579,5,FALSE),IF(AO$157="LNG",VLOOKUP($H169,'Inflated Bid Prices After Tax'!$R$479:$Y$579,6,FALSE),IF(AO$157="Bunker",VLOOKUP($H169,'Inflated Bid Prices After Tax'!$R$479:$Y$579,7,FALSE),IF(AO$157="LFO Diesel",VLOOKUP($H169,'Inflated Bid Prices After Tax'!$R$479:$Y$579,8,FALSE),0)))))))</f>
        <v>0</v>
      </c>
      <c r="AP169" s="309">
        <f>IF(AO$157="Hydro",VLOOKUP($H169,'Inflated Bid Prices After Tax'!$R$584:$Y$684,2,FALSE),IF(AO$157="Solar",VLOOKUP($H169,'Inflated Bid Prices After Tax'!$R$584:$Y$684,3,FALSE),IF(AO$157="Biomass",VLOOKUP($H169,'Inflated Bid Prices After Tax'!$R$584:$Y$684,4,FALSE),IF(AO$157="Biodiesel",VLOOKUP($H169,'Inflated Bid Prices After Tax'!$R$584:$Y$684,5,FALSE),IF(AO$157="LNG",VLOOKUP($H169,'Inflated Bid Prices After Tax'!$R$584:$Y$684,6,FALSE),IF(AO$157="Bunker",VLOOKUP($H169,'Inflated Bid Prices After Tax'!$R$584:$Y$684,7,FALSE),IF(AO$157="LFO Diesel",VLOOKUP($H169,'Inflated Bid Prices After Tax'!$R$584:$Y$684,8,FALSE),0)))))))</f>
        <v>0</v>
      </c>
      <c r="AQ169" s="309">
        <f>IF($H169=0,0,IF(AO$157="Hydro",HLOOKUP(AO$157,'Inflated Bid Prices After Tax'!$B$687:$I$695,5,FALSE),IF(AO$157="Solar",HLOOKUP(AO$157,'Inflated Bid Prices After Tax'!$B$687:$I$695,5,FALSE),IF(AO$157="Biomass",HLOOKUP(AO$157,'Inflated Bid Prices After Tax'!$B$687:$I$695,5,FALSE),IF(AO$157="Biodiesel",HLOOKUP(AO$157,'Inflated Bid Prices After Tax'!$B$687:$I$695,5,FALSE),IF(AO$157="LNG",HLOOKUP(AO$157,'Inflated Bid Prices After Tax'!$B$687:$I$695,5,FALSE),IF(AO$157="Bunker",HLOOKUP(AO$157,'Inflated Bid Prices After Tax'!$B$687:$I$695,5,FALSE),IF(AO$157="LFO Diesel",HLOOKUP(AO$157,'Inflated Bid Prices After Tax'!$B$687:$I$695,5,FALSE),0))))))))</f>
        <v>0</v>
      </c>
      <c r="AR169" s="309">
        <f>IF($H169=0,0,IF(AO$157="Hydro",HLOOKUP(AO$157,'Inflated Bid Prices After Tax'!$B$697:$I$703,3,FALSE),IF(AO$157="Solar",HLOOKUP(AO$157,'Inflated Bid Prices After Tax'!$B$697:$I$703,3,FALSE),IF(AO$157="Biomass",HLOOKUP(AO$157,'Inflated Bid Prices After Tax'!$B$697:$I$703,3,FALSE),IF(AO$157="Biodiesel",HLOOKUP(AO$157,'Inflated Bid Prices After Tax'!$B$697:$I$703,3,FALSE),IF(AO$157="LNG",HLOOKUP(AO$157,'Inflated Bid Prices After Tax'!$B$697:$I$703,3,FALSE),IF(AO$157="Bunker",HLOOKUP(AO$157,'Inflated Bid Prices After Tax'!$B$697:$I$703,3,FALSE),IF(AO$157="LFO Diesel",HLOOKUP(AO$157,'Inflated Bid Prices After Tax'!$B$697:$I$703,3,FALSE),0))))))))</f>
        <v>0</v>
      </c>
      <c r="AS169" s="298">
        <f t="shared" si="97"/>
        <v>0</v>
      </c>
      <c r="AT169" s="139"/>
      <c r="AU169" s="606">
        <f>IF(AU$157="Hydro",VLOOKUP($I169,'Inflated Bid Prices After Tax'!$R$479:$Y$579,2,FALSE),IF(AU$157="Solar",VLOOKUP($I169,'Inflated Bid Prices After Tax'!$R$479:$Y$579,3,FALSE),IF(AU$157="Biomass",VLOOKUP($I169,'Inflated Bid Prices After Tax'!$R$479:$Y$579,4,FALSE),IF(AU$157="Biodiesel",VLOOKUP($I169,'Inflated Bid Prices After Tax'!$R$479:$Y$579,5,FALSE),IF(AU$157="LNG",VLOOKUP($I169,'Inflated Bid Prices After Tax'!$R$479:$Y$579,6,FALSE),IF(AU$157="Bunker",VLOOKUP($I169,'Inflated Bid Prices After Tax'!$R$479:$Y$579,7,FALSE),IF(AU$157="LFO Diesel",VLOOKUP($I169,'Inflated Bid Prices After Tax'!$R$479:$Y$579,8,FALSE),0)))))))</f>
        <v>0</v>
      </c>
      <c r="AV169" s="607">
        <f>IF(AU$157="Hydro",VLOOKUP($I169,'Inflated Bid Prices After Tax'!$R$584:$Y$684,2,FALSE),IF(AU$157="Solar",VLOOKUP($I169,'Inflated Bid Prices After Tax'!$R$584:$Y$684,3,FALSE),IF(AU$157="Biomass",VLOOKUP($I169,'Inflated Bid Prices After Tax'!$R$584:$Y$684,4,FALSE),IF(AU$157="Biodiesel",VLOOKUP($I169,'Inflated Bid Prices After Tax'!$R$584:$Y$684,5,FALSE),IF(AU$157="LNG",VLOOKUP($I169,'Inflated Bid Prices After Tax'!$R$584:$Y$684,6,FALSE),IF(AU$157="Bunker",VLOOKUP($I169,'Inflated Bid Prices After Tax'!$R$584:$Y$684,7,FALSE),IF(AU$157="LFO Diesel",VLOOKUP($I169,'Inflated Bid Prices After Tax'!$R$584:$Y$684,8,FALSE),0)))))))</f>
        <v>0</v>
      </c>
      <c r="AW169" s="607">
        <f>IF($I169=0,0,IF(AU$157="Hydro",HLOOKUP(AU$157,'Inflated Bid Prices After Tax'!$B$687:$I$695,2,FALSE),IF(AU$157="Solar",HLOOKUP(AU$157,'Inflated Bid Prices After Tax'!$B$687:$I$695,2,FALSE),IF(AU$157="Biomass",HLOOKUP(AU$157,'Inflated Bid Prices After Tax'!$B$687:$I$695,2,FALSE),IF(AU$157="Biodiesel",HLOOKUP(AU$157,'Inflated Bid Prices After Tax'!$B$687:$I$695,2,FALSE),IF(AU$157="LNG",HLOOKUP(AU$157,'Inflated Bid Prices After Tax'!$B$687:$I$695,2,FALSE),IF(AU$157="Bunker",HLOOKUP(AU$157,'Inflated Bid Prices After Tax'!$B$687:$I$695,2,FALSE),IF(AU$157="LFO Diesel",HLOOKUP(AU$157,'Inflated Bid Prices After Tax'!$B$687:$I$695,2,FALSE),0))))))))</f>
        <v>0</v>
      </c>
      <c r="AX169" s="607">
        <f>IF($I169=0,0,IF(AU$157="Hydro",HLOOKUP(AU$157,'Inflated Bid Prices After Tax'!$B$697:$I$703,2,FALSE),IF(AU$157="Solar",HLOOKUP(AU$157,'Inflated Bid Prices After Tax'!$B$697:$I$703,2,FALSE),IF(AU$157="Biomass",HLOOKUP(AU$157,'Inflated Bid Prices After Tax'!$B$697:$I$703,2,FALSE),IF(AU$157="Biodiesel",HLOOKUP(AU$157,'Inflated Bid Prices After Tax'!$B$697:$I$703,2,FALSE),IF(AU$157="LNG",HLOOKUP(AU$157,'Inflated Bid Prices After Tax'!$B$697:$I$703,2,FALSE),IF(AU$157="Bunker",HLOOKUP(AU$157,'Inflated Bid Prices After Tax'!$B$697:$I$703,2,FALSE),IF(AU$157="LFO Diesel",HLOOKUP(AU$157,'Inflated Bid Prices After Tax'!$B$697:$I$703,2,FALSE),0))))))))</f>
        <v>0</v>
      </c>
      <c r="AY169" s="608">
        <f t="shared" si="98"/>
        <v>0</v>
      </c>
      <c r="AZ169" s="139"/>
      <c r="BA169" s="106"/>
      <c r="BB169" s="648" t="s">
        <v>46</v>
      </c>
      <c r="BC169" s="649">
        <f>IF(C169=0,O169,O169*'Available Energy and Dispatch'!N207*1000)</f>
        <v>0</v>
      </c>
      <c r="BD169" s="649">
        <f>IF(D169=0,U169,U169*'Available Energy and Dispatch'!O207*1000)</f>
        <v>0</v>
      </c>
      <c r="BE169" s="649">
        <f>IF(E169=0,AA169,AA169*'Available Energy and Dispatch'!P207*1000)</f>
        <v>0</v>
      </c>
      <c r="BF169" s="649">
        <f>IF(F169=0,AG169,AG169*'Available Energy and Dispatch'!Q207*1000)</f>
        <v>0</v>
      </c>
      <c r="BG169" s="649">
        <f>IF(G169=0,AM169,AM169*'Available Energy and Dispatch'!R207*1000)</f>
        <v>0</v>
      </c>
      <c r="BH169" s="649">
        <f>IF(H169=0,AS169,AS169*'Available Energy and Dispatch'!S207*1000)</f>
        <v>0</v>
      </c>
      <c r="BI169" s="649">
        <f>IF(I169=0,AY169,AY169*'Available Energy and Dispatch'!T207*1000)</f>
        <v>0</v>
      </c>
      <c r="BJ169" s="662">
        <f t="shared" si="99"/>
        <v>0</v>
      </c>
      <c r="BK169" s="655"/>
    </row>
    <row r="170" spans="2:63" x14ac:dyDescent="0.25">
      <c r="B170" s="530" t="s">
        <v>47</v>
      </c>
      <c r="C170" s="523">
        <f>ROUND(IFERROR(('Available Energy and Dispatch'!N208/((IF(C$158="Solar",(SUMIFS('Dependable Capacity'!$F$118:$F$123,'Dependable Capacity'!$C$118:$C$123,$B$160)*'Available Energy and Dispatch'!$C208),HLOOKUP(C$158,'Dependable Capacity'!$I$112:$P$118,3,FALSE)*'Available Energy and Dispatch'!$C208))))/C$159,0),2)</f>
        <v>0</v>
      </c>
      <c r="D170" s="523">
        <f>ROUND(IFERROR(('Available Energy and Dispatch'!O208/((IF(D$158="Solar",(SUMIFS('Dependable Capacity'!$F$118:$F$123,'Dependable Capacity'!$C$118:$C$123,$B$160)*'Available Energy and Dispatch'!$C208),HLOOKUP(D$158,'Dependable Capacity'!$I$112:$P$118,3,FALSE)*'Available Energy and Dispatch'!$C208))))/D$159,0),2)</f>
        <v>0</v>
      </c>
      <c r="E170" s="523">
        <f>ROUND(IFERROR(('Available Energy and Dispatch'!P208/((IF(E$158="Solar",(SUMIFS('Dependable Capacity'!$F$118:$F$123,'Dependable Capacity'!$C$118:$C$123,$B$160)*'Available Energy and Dispatch'!$C208),HLOOKUP(E$158,'Dependable Capacity'!$I$112:$P$118,3,FALSE)*'Available Energy and Dispatch'!$C208))))/E$159,0),2)</f>
        <v>0</v>
      </c>
      <c r="F170" s="523">
        <f>ROUND(IFERROR(('Available Energy and Dispatch'!Q208/((IF(F$158="Solar",(SUMIFS('Dependable Capacity'!$F$118:$F$123,'Dependable Capacity'!$C$118:$C$123,$B$160)*'Available Energy and Dispatch'!$C208),HLOOKUP(F$158,'Dependable Capacity'!$I$112:$P$118,3,FALSE)*'Available Energy and Dispatch'!$C208))))/F$159,0),2)</f>
        <v>0</v>
      </c>
      <c r="G170" s="523">
        <f>ROUND(IFERROR(('Available Energy and Dispatch'!R208/((IF(G$158="Solar",(SUMIFS('Dependable Capacity'!$F$118:$F$123,'Dependable Capacity'!$C$118:$C$123,$B$160)*'Available Energy and Dispatch'!$C208),HLOOKUP(G$158,'Dependable Capacity'!$I$112:$P$118,3,FALSE)*'Available Energy and Dispatch'!$C208))))/G$159,0),2)</f>
        <v>0</v>
      </c>
      <c r="H170" s="523">
        <f>ROUND(IFERROR(('Available Energy and Dispatch'!S208/((IF(H$158="Solar",(SUMIFS('Dependable Capacity'!$F$118:$F$123,'Dependable Capacity'!$C$118:$C$123,$B$160)*'Available Energy and Dispatch'!$C208),HLOOKUP(H$158,'Dependable Capacity'!$I$112:$P$118,3,FALSE)*'Available Energy and Dispatch'!$C208))))/H$159,0),2)</f>
        <v>0</v>
      </c>
      <c r="I170" s="524">
        <f>ROUND(IFERROR(('Available Energy and Dispatch'!T208/((IF(I$158="Solar",(SUMIFS('Dependable Capacity'!$F$118:$F$123,'Dependable Capacity'!$C$118:$C$123,$B$160)*'Available Energy and Dispatch'!$C208),HLOOKUP(I$158,'Dependable Capacity'!$I$112:$P$118,3,FALSE)*'Available Energy and Dispatch'!$C208))))/I$159,0),2)</f>
        <v>0</v>
      </c>
      <c r="J170" s="106"/>
      <c r="K170" s="542">
        <f>IF(K$157="Hydro",VLOOKUP($C170,'Inflated Bid Prices After Tax'!$R$479:$Y$579,2,FALSE),IF(K$157="Solar",VLOOKUP($C170,'Inflated Bid Prices After Tax'!$R$479:$Y$579,3,FALSE),IF(K$157="Biomass",VLOOKUP($C170,'Inflated Bid Prices After Tax'!$R$479:$Y$579,4,FALSE),IF(K$157="Biodiesel",VLOOKUP($C170,'Inflated Bid Prices After Tax'!$R$479:$Y$579,5,FALSE),IF(K$157="LNG",VLOOKUP($C170,'Inflated Bid Prices After Tax'!$R$479:$Y$579,6,FALSE),IF(K$157="Bunker",VLOOKUP($C170,'Inflated Bid Prices After Tax'!$R$479:$Y$579,7,FALSE),IF(K$157="LFO Diesel",VLOOKUP($C170,'Inflated Bid Prices After Tax'!$R$479:$Y$579,8,FALSE),0)))))))</f>
        <v>0</v>
      </c>
      <c r="L170" s="543">
        <f>IF(K$157="Hydro",VLOOKUP($C170,'Inflated Bid Prices After Tax'!$R$584:$Y$684,2,FALSE),IF(K$157="Solar",VLOOKUP($C170,'Inflated Bid Prices After Tax'!$R$584:$Y$684,3,FALSE),IF(K$157="Biomass",VLOOKUP($C170,'Inflated Bid Prices After Tax'!$R$584:$Y$684,4,FALSE),IF(K$157="Biodiesel",VLOOKUP($C170,'Inflated Bid Prices After Tax'!$R$584:$Y$684,5,FALSE),IF(K$157="LNG",VLOOKUP($C170,'Inflated Bid Prices After Tax'!$R$584:$Y$684,6,FALSE),IF(K$157="Bunker",VLOOKUP($C170,'Inflated Bid Prices After Tax'!$R$584:$Y$684,7,FALSE),IF(K$157="LFO Diesel",VLOOKUP($C170,'Inflated Bid Prices After Tax'!$R$584:$Y$684,8,FALSE),0)))))))</f>
        <v>0</v>
      </c>
      <c r="M170" s="543">
        <f>IF($C170=0,0,IF(K$157="Hydro",HLOOKUP(K$157,'Inflated Bid Prices After Tax'!$B$687:$I$695,5,FALSE),IF(K$157="Solar",HLOOKUP(K$157,'Inflated Bid Prices After Tax'!$B$687:$I$695,5,FALSE),IF(K$157="Biomass",HLOOKUP(K$157,'Inflated Bid Prices After Tax'!$B$687:$I$695,5,FALSE),IF(K$157="Biodiesel",HLOOKUP(K$157,'Inflated Bid Prices After Tax'!$B$687:$I$695,5,FALSE),IF(K$157="LNG",HLOOKUP(K$157,'Inflated Bid Prices After Tax'!$B$687:$I$695,5,FALSE),IF(K$157="Bunker",HLOOKUP(K$157,'Inflated Bid Prices After Tax'!$B$687:$I$695,5,FALSE),IF(K$157="LFO Diesel",HLOOKUP(K$157,'Inflated Bid Prices After Tax'!$B$687:$I$695,5,FALSE),0))))))))</f>
        <v>0</v>
      </c>
      <c r="N170" s="543">
        <f>IF($C170=0,0,IF(K$157="Hydro",HLOOKUP(K$157,'Inflated Bid Prices After Tax'!$B$697:$I$703,3,FALSE),IF(K$157="Solar",HLOOKUP(K$157,'Inflated Bid Prices After Tax'!$B$697:$I$703,3,FALSE),IF(K$157="Biomass",HLOOKUP(K$157,'Inflated Bid Prices After Tax'!$B$697:$I$703,3,FALSE),IF(K$157="Biodiesel",HLOOKUP(K$157,'Inflated Bid Prices After Tax'!$B$697:$I$703,3,FALSE),IF(K$157="LNG",HLOOKUP(K$157,'Inflated Bid Prices After Tax'!$B$697:$I$703,3,FALSE),IF(K$157="Bunker",HLOOKUP(K$157,'Inflated Bid Prices After Tax'!$B$697:$I$703,3,FALSE),IF(K$157="LFO Diesel",HLOOKUP(K$157,'Inflated Bid Prices After Tax'!$B$697:$I$703,3,FALSE),0))))))))</f>
        <v>0</v>
      </c>
      <c r="O170" s="544">
        <f t="shared" si="92"/>
        <v>0</v>
      </c>
      <c r="P170" s="139"/>
      <c r="Q170" s="554">
        <f>IF(Q$157="Hydro",VLOOKUP($D170,'Inflated Bid Prices After Tax'!$R$479:$Y$579,2,FALSE),IF(Q$157="Solar",VLOOKUP($D170,'Inflated Bid Prices After Tax'!$R$479:$Y$579,3,FALSE),IF(Q$157="Biomass",VLOOKUP($D170,'Inflated Bid Prices After Tax'!$R$479:$Y$579,4,FALSE),IF(Q$157="Biodiesel",VLOOKUP($D170,'Inflated Bid Prices After Tax'!$R$479:$Y$579,5,FALSE),IF(Q$157="LNG",VLOOKUP($D170,'Inflated Bid Prices After Tax'!$R$479:$Y$579,6,FALSE),IF(Q$157="Bunker",VLOOKUP($D170,'Inflated Bid Prices After Tax'!$R$479:$Y$579,7,FALSE),IF(Q$157="LFO Diesel",VLOOKUP($D170,'Inflated Bid Prices After Tax'!$R$479:$Y$579,8,FALSE),0)))))))</f>
        <v>0</v>
      </c>
      <c r="R170" s="555">
        <f>IF(Q$157="Hydro",VLOOKUP($D170,'Inflated Bid Prices After Tax'!$R$584:$Y$684,2,FALSE),IF(Q$157="Solar",VLOOKUP($D170,'Inflated Bid Prices After Tax'!$R$584:$Y$684,3,FALSE),IF(Q$157="Biomass",VLOOKUP($D170,'Inflated Bid Prices After Tax'!$R$584:$Y$684,4,FALSE),IF(Q$157="Biodiesel",VLOOKUP($D170,'Inflated Bid Prices After Tax'!$R$584:$Y$684,5,FALSE),IF(Q$157="LNG",VLOOKUP($D170,'Inflated Bid Prices After Tax'!$R$584:$Y$684,6,FALSE),IF(Q$157="Bunker",VLOOKUP($D170,'Inflated Bid Prices After Tax'!$R$584:$Y$684,7,FALSE),IF(Q$157="LFO Diesel",VLOOKUP($D170,'Inflated Bid Prices After Tax'!$R$584:$Y$684,8,FALSE),0)))))))</f>
        <v>0</v>
      </c>
      <c r="S170" s="555">
        <f>IF($D170=0,0,IF(Q$157="Hydro",HLOOKUP(Q$157,'Inflated Bid Prices After Tax'!$B$687:$I$695,5,FALSE),IF(Q$157="Solar",HLOOKUP(Q$157,'Inflated Bid Prices After Tax'!$B$687:$I$695,5,FALSE),IF(Q$157="Biomass",HLOOKUP(Q$157,'Inflated Bid Prices After Tax'!$B$687:$I$695,5,FALSE),IF(Q$157="Biodiesel",HLOOKUP(Q$157,'Inflated Bid Prices After Tax'!$B$687:$I$695,5,FALSE),IF(Q$157="LNG",HLOOKUP(Q$157,'Inflated Bid Prices After Tax'!$B$687:$I$695,5,FALSE),IF(Q$157="Bunker",HLOOKUP(Q$157,'Inflated Bid Prices After Tax'!$B$687:$I$695,5,FALSE),IF(Q$157="LFO Diesel",HLOOKUP(Q$157,'Inflated Bid Prices After Tax'!$B$687:$I$695,5,FALSE),0))))))))</f>
        <v>0</v>
      </c>
      <c r="T170" s="555">
        <f>IF($D170=0,0,IF(Q$157="Hydro",HLOOKUP(Q$157,'Inflated Bid Prices After Tax'!$B$697:$I$703,3,FALSE),IF(Q$157="Solar",HLOOKUP(Q$157,'Inflated Bid Prices After Tax'!$B$697:$I$703,3,FALSE),IF(Q$157="Biomass",HLOOKUP(Q$157,'Inflated Bid Prices After Tax'!$B$697:$I$703,3,FALSE),IF(Q$157="Biodiesel",HLOOKUP(Q$157,'Inflated Bid Prices After Tax'!$B$697:$I$703,3,FALSE),IF(Q$157="LNG",HLOOKUP(Q$157,'Inflated Bid Prices After Tax'!$B$697:$I$703,3,FALSE),IF(Q$157="Bunker",HLOOKUP(Q$157,'Inflated Bid Prices After Tax'!$B$697:$I$703,3,FALSE),IF(Q$157="LFO Diesel",HLOOKUP(Q$157,'Inflated Bid Prices After Tax'!$B$697:$I$703,3,FALSE),0))))))))</f>
        <v>0</v>
      </c>
      <c r="U170" s="556">
        <f t="shared" si="93"/>
        <v>0</v>
      </c>
      <c r="V170" s="139"/>
      <c r="W170" s="566">
        <f>IF(W$157="Hydro",VLOOKUP($E170,'Inflated Bid Prices After Tax'!$R$479:$Y$579,2,FALSE),IF(W$157="Solar",VLOOKUP($E170,'Inflated Bid Prices After Tax'!$R$479:$Y$579,3,FALSE),IF(W$157="Biomass",VLOOKUP($E170,'Inflated Bid Prices After Tax'!$R$479:$Y$579,4,FALSE),IF(W$157="Biodiesel",VLOOKUP($E170,'Inflated Bid Prices After Tax'!$R$479:$Y$579,5,FALSE),IF(W$157="LNG",VLOOKUP($E170,'Inflated Bid Prices After Tax'!$R$479:$Y$579,6,FALSE),IF(W$157="Bunker",VLOOKUP($E170,'Inflated Bid Prices After Tax'!$R$479:$Y$579,7,FALSE),IF(W$157="LFO Diesel",VLOOKUP($E170,'Inflated Bid Prices After Tax'!$R$479:$Y$579,8,FALSE),0)))))))</f>
        <v>0</v>
      </c>
      <c r="X170" s="567">
        <f>IF(W$157="Hydro",VLOOKUP($E170,'Inflated Bid Prices After Tax'!$R$584:$Y$684,2,FALSE),IF(W$157="Solar",VLOOKUP($E170,'Inflated Bid Prices After Tax'!$R$584:$Y$684,3,FALSE),IF(W$157="Biomass",VLOOKUP($E170,'Inflated Bid Prices After Tax'!$R$584:$Y$684,4,FALSE),IF(W$157="Biodiesel",VLOOKUP($E170,'Inflated Bid Prices After Tax'!$R$584:$Y$684,5,FALSE),IF(W$157="LNG",VLOOKUP($E170,'Inflated Bid Prices After Tax'!$R$584:$Y$684,6,FALSE),IF(W$157="Bunker",VLOOKUP($E170,'Inflated Bid Prices After Tax'!$R$584:$Y$684,7,FALSE),IF(W$157="LFO Diesel",VLOOKUP($E170,'Inflated Bid Prices After Tax'!$R$584:$Y$684,8,FALSE),0)))))))</f>
        <v>0</v>
      </c>
      <c r="Y170" s="567">
        <f>IF($E170=0,0,IF(W$157="Hydro",HLOOKUP(W$157,'Inflated Bid Prices After Tax'!$B$687:$I$695,5,FALSE),IF(W$157="Solar",HLOOKUP(W$157,'Inflated Bid Prices After Tax'!$B$687:$I$695,5,FALSE),IF(W$157="Biomass",HLOOKUP(W$157,'Inflated Bid Prices After Tax'!$B$687:$I$695,5,FALSE),IF(W$157="Biodiesel",HLOOKUP(W$157,'Inflated Bid Prices After Tax'!$B$687:$I$695,5,FALSE),IF(W$157="LNG",HLOOKUP(W$157,'Inflated Bid Prices After Tax'!$B$687:$I$695,5,FALSE),IF(W$157="Bunker",HLOOKUP(W$157,'Inflated Bid Prices After Tax'!$B$687:$I$695,5,FALSE),IF(W$157="LFO Diesel",HLOOKUP(W$157,'Inflated Bid Prices After Tax'!$B$687:$I$695,5,FALSE),0))))))))</f>
        <v>0</v>
      </c>
      <c r="Z170" s="567">
        <f>IF($E170=0,0,IF(W$157="Hydro",HLOOKUP(W$157,'Inflated Bid Prices After Tax'!$B$697:$I$703,3,FALSE),IF(W$157="Solar",HLOOKUP(W$157,'Inflated Bid Prices After Tax'!$B$697:$I$703,3,FALSE),IF(W$157="Biomass",HLOOKUP(W$157,'Inflated Bid Prices After Tax'!$B$697:$I$703,3,FALSE),IF(W$157="Biodiesel",HLOOKUP(W$157,'Inflated Bid Prices After Tax'!$B$697:$I$703,3,FALSE),IF(W$157="LNG",HLOOKUP(W$157,'Inflated Bid Prices After Tax'!$B$697:$I$703,3,FALSE),IF(W$157="Bunker",HLOOKUP(W$157,'Inflated Bid Prices After Tax'!$B$697:$I$703,3,FALSE),IF(W$157="LFO Diesel",HLOOKUP(W$157,'Inflated Bid Prices After Tax'!$B$697:$I$703,3,FALSE),0))))))))</f>
        <v>0</v>
      </c>
      <c r="AA170" s="568">
        <f t="shared" si="94"/>
        <v>0</v>
      </c>
      <c r="AB170" s="139"/>
      <c r="AC170" s="578">
        <f>IF(AC$157="Hydro",VLOOKUP($F170,'Inflated Bid Prices After Tax'!$R$479:$Y$579,2,FALSE),IF(AC$157="Solar",VLOOKUP($F170,'Inflated Bid Prices After Tax'!$R$479:$Y$579,3,FALSE),IF(AC$157="Biomass",VLOOKUP($F170,'Inflated Bid Prices After Tax'!$R$479:$Y$579,4,FALSE),IF(AC$157="Biodiesel",VLOOKUP($F170,'Inflated Bid Prices After Tax'!$R$479:$Y$579,5,FALSE),IF(AC$157="LNG",VLOOKUP($F170,'Inflated Bid Prices After Tax'!$R$479:$Y$579,6,FALSE),IF(AC$157="Bunker",VLOOKUP($F170,'Inflated Bid Prices After Tax'!$R$479:$Y$579,7,FALSE),IF(AC$157="LFO Diesel",VLOOKUP($F170,'Inflated Bid Prices After Tax'!$R$479:$Y$579,8,FALSE),0)))))))</f>
        <v>0</v>
      </c>
      <c r="AD170" s="579">
        <f>IF(AC$157="Hydro",VLOOKUP($F170,'Inflated Bid Prices After Tax'!$R$584:$Y$684,2,FALSE),IF(AC$157="Solar",VLOOKUP($F170,'Inflated Bid Prices After Tax'!$R$584:$Y$684,3,FALSE),IF(AC$157="Biomass",VLOOKUP($F170,'Inflated Bid Prices After Tax'!$R$584:$Y$684,4,FALSE),IF(AC$157="Biodiesel",VLOOKUP($F170,'Inflated Bid Prices After Tax'!$R$584:$Y$684,5,FALSE),IF(AC$157="LNG",VLOOKUP($F170,'Inflated Bid Prices After Tax'!$R$584:$Y$684,6,FALSE),IF(AC$157="Bunker",VLOOKUP($F170,'Inflated Bid Prices After Tax'!$R$584:$Y$684,7,FALSE),IF(AC$157="LFO Diesel",VLOOKUP($F170,'Inflated Bid Prices After Tax'!$R$584:$Y$684,8,FALSE),0)))))))</f>
        <v>0</v>
      </c>
      <c r="AE170" s="579">
        <f>IF($F170=0,0,IF(AC$157="Hydro",HLOOKUP(AC$157,'Inflated Bid Prices After Tax'!$B$687:$I$695,5,FALSE),IF(AC$157="Solar",HLOOKUP(AC$157,'Inflated Bid Prices After Tax'!$B$687:$I$695,5,FALSE),IF(AC$157="Biomass",HLOOKUP(AC$157,'Inflated Bid Prices After Tax'!$B$687:$I$695,5,FALSE),IF(AC$157="Biodiesel",HLOOKUP(AC$157,'Inflated Bid Prices After Tax'!$B$687:$I$695,5,FALSE),IF(AC$157="LNG",HLOOKUP(AC$157,'Inflated Bid Prices After Tax'!$B$687:$I$695,5,FALSE),IF(AC$157="Bunker",HLOOKUP(AC$157,'Inflated Bid Prices After Tax'!$B$687:$I$695,5,FALSE),IF(AC$157="LFO Diesel",HLOOKUP(AC$157,'Inflated Bid Prices After Tax'!$B$687:$I$695,5,FALSE),0))))))))</f>
        <v>0</v>
      </c>
      <c r="AF170" s="579">
        <f>IF($F170=0,0,IF(AC$157="Hydro",HLOOKUP(AC$157,'Inflated Bid Prices After Tax'!$B$697:$I$703,3,FALSE),IF(AC$157="Solar",HLOOKUP(AC$157,'Inflated Bid Prices After Tax'!$B$697:$I$703,3,FALSE),IF(AC$157="Biomass",HLOOKUP(AC$157,'Inflated Bid Prices After Tax'!$B$697:$I$703,3,FALSE),IF(AC$157="Biodiesel",HLOOKUP(AC$157,'Inflated Bid Prices After Tax'!$B$697:$I$703,3,FALSE),IF(AC$157="LNG",HLOOKUP(AC$157,'Inflated Bid Prices After Tax'!$B$697:$I$703,3,FALSE),IF(AC$157="Bunker",HLOOKUP(AC$157,'Inflated Bid Prices After Tax'!$B$697:$I$703,3,FALSE),IF(AC$157="LFO Diesel",HLOOKUP(AC$157,'Inflated Bid Prices After Tax'!$B$697:$I$703,3,FALSE),0))))))))</f>
        <v>0</v>
      </c>
      <c r="AG170" s="580">
        <f t="shared" si="95"/>
        <v>0</v>
      </c>
      <c r="AH170" s="139"/>
      <c r="AI170" s="590">
        <f>IF(AI$157="Hydro",VLOOKUP($G170,'Inflated Bid Prices After Tax'!$R$479:$Y$579,2,FALSE),IF(AI$157="Solar",VLOOKUP($G170,'Inflated Bid Prices After Tax'!$R$479:$Y$579,3,FALSE),IF(AI$157="Biomass",VLOOKUP($G170,'Inflated Bid Prices After Tax'!$R$479:$Y$579,4,FALSE),IF(AI$157="Biodiesel",VLOOKUP($G170,'Inflated Bid Prices After Tax'!$R$479:$Y$579,5,FALSE),IF(AI$157="LNG",VLOOKUP($G170,'Inflated Bid Prices After Tax'!$R$479:$Y$579,6,FALSE),IF(AI$157="Bunker",VLOOKUP($G170,'Inflated Bid Prices After Tax'!$R$479:$Y$579,7,FALSE),IF(AI$157="LFO Diesel",VLOOKUP($G170,'Inflated Bid Prices After Tax'!$R$479:$Y$579,8,FALSE),0)))))))</f>
        <v>0</v>
      </c>
      <c r="AJ170" s="591">
        <f>IF(AI$157="Hydro",VLOOKUP($G170,'Inflated Bid Prices After Tax'!$R$584:$Y$684,2,FALSE),IF(AI$157="Solar",VLOOKUP($G170,'Inflated Bid Prices After Tax'!$R$584:$Y$684,3,FALSE),IF(AI$157="Biomass",VLOOKUP($G170,'Inflated Bid Prices After Tax'!$R$584:$Y$684,4,FALSE),IF(AI$157="Biodiesel",VLOOKUP($G170,'Inflated Bid Prices After Tax'!$R$584:$Y$684,5,FALSE),IF(AI$157="LNG",VLOOKUP($G170,'Inflated Bid Prices After Tax'!$R$584:$Y$684,6,FALSE),IF(AI$157="Bunker",VLOOKUP($G170,'Inflated Bid Prices After Tax'!$R$584:$Y$684,7,FALSE),IF(AI$157="LFO Diesel",VLOOKUP($G170,'Inflated Bid Prices After Tax'!$R$584:$Y$684,8,FALSE),0)))))))</f>
        <v>0</v>
      </c>
      <c r="AK170" s="591">
        <f>IF($G170=0,0,IF(AI$157="Hydro",HLOOKUP(AI$157,'Inflated Bid Prices After Tax'!$B$687:$I$695,5,FALSE),IF(AI$157="Solar",HLOOKUP(AI$157,'Inflated Bid Prices After Tax'!$B$687:$I$695,5,FALSE),IF(AI$157="Biomass",HLOOKUP(AI$157,'Inflated Bid Prices After Tax'!$B$687:$I$695,5,FALSE),IF(AI$157="Biodiesel",HLOOKUP(AI$157,'Inflated Bid Prices After Tax'!$B$687:$I$695,5,FALSE),IF(AI$157="LNG",HLOOKUP(AI$157,'Inflated Bid Prices After Tax'!$B$687:$I$695,5,FALSE),IF(AI$157="Bunker",HLOOKUP(AI$157,'Inflated Bid Prices After Tax'!$B$687:$I$695,5,FALSE),IF(AI$157="LFO Diesel",HLOOKUP(AI$157,'Inflated Bid Prices After Tax'!$B$687:$I$695,5,FALSE),0))))))))</f>
        <v>0</v>
      </c>
      <c r="AL170" s="591">
        <f>IF($G170=0,0,IF(AI$157="Hydro",HLOOKUP(AI$157,'Inflated Bid Prices After Tax'!$B$697:$I$703,3,FALSE),IF(AI$157="Solar",HLOOKUP(AI$157,'Inflated Bid Prices After Tax'!$B$697:$I$703,3,FALSE),IF(AI$157="Biomass",HLOOKUP(AI$157,'Inflated Bid Prices After Tax'!$B$697:$I$703,3,FALSE),IF(AI$157="Biodiesel",HLOOKUP(AI$157,'Inflated Bid Prices After Tax'!$B$697:$I$703,3,FALSE),IF(AI$157="LNG",HLOOKUP(AI$157,'Inflated Bid Prices After Tax'!$B$697:$I$703,3,FALSE),IF(AI$157="Bunker",HLOOKUP(AI$157,'Inflated Bid Prices After Tax'!$B$697:$I$703,3,FALSE),IF(AI$157="LFO Diesel",HLOOKUP(AI$157,'Inflated Bid Prices After Tax'!$B$697:$I$703,3,FALSE),0))))))))</f>
        <v>0</v>
      </c>
      <c r="AM170" s="592">
        <f t="shared" si="96"/>
        <v>0</v>
      </c>
      <c r="AN170" s="139"/>
      <c r="AO170" s="598">
        <f>IF(AO$157="Hydro",VLOOKUP($H170,'Inflated Bid Prices After Tax'!$R$479:$Y$579,2,FALSE),IF(AO$157="Solar",VLOOKUP($H170,'Inflated Bid Prices After Tax'!$R$479:$Y$579,3,FALSE),IF(AO$157="Biomass",VLOOKUP($H170,'Inflated Bid Prices After Tax'!$R$479:$Y$579,4,FALSE),IF(AO$157="Biodiesel",VLOOKUP($H170,'Inflated Bid Prices After Tax'!$R$479:$Y$579,5,FALSE),IF(AO$157="LNG",VLOOKUP($H170,'Inflated Bid Prices After Tax'!$R$479:$Y$579,6,FALSE),IF(AO$157="Bunker",VLOOKUP($H170,'Inflated Bid Prices After Tax'!$R$479:$Y$579,7,FALSE),IF(AO$157="LFO Diesel",VLOOKUP($H170,'Inflated Bid Prices After Tax'!$R$479:$Y$579,8,FALSE),0)))))))</f>
        <v>0</v>
      </c>
      <c r="AP170" s="309">
        <f>IF(AO$157="Hydro",VLOOKUP($H170,'Inflated Bid Prices After Tax'!$R$584:$Y$684,2,FALSE),IF(AO$157="Solar",VLOOKUP($H170,'Inflated Bid Prices After Tax'!$R$584:$Y$684,3,FALSE),IF(AO$157="Biomass",VLOOKUP($H170,'Inflated Bid Prices After Tax'!$R$584:$Y$684,4,FALSE),IF(AO$157="Biodiesel",VLOOKUP($H170,'Inflated Bid Prices After Tax'!$R$584:$Y$684,5,FALSE),IF(AO$157="LNG",VLOOKUP($H170,'Inflated Bid Prices After Tax'!$R$584:$Y$684,6,FALSE),IF(AO$157="Bunker",VLOOKUP($H170,'Inflated Bid Prices After Tax'!$R$584:$Y$684,7,FALSE),IF(AO$157="LFO Diesel",VLOOKUP($H170,'Inflated Bid Prices After Tax'!$R$584:$Y$684,8,FALSE),0)))))))</f>
        <v>0</v>
      </c>
      <c r="AQ170" s="309">
        <f>IF($H170=0,0,IF(AO$157="Hydro",HLOOKUP(AO$157,'Inflated Bid Prices After Tax'!$B$687:$I$695,5,FALSE),IF(AO$157="Solar",HLOOKUP(AO$157,'Inflated Bid Prices After Tax'!$B$687:$I$695,5,FALSE),IF(AO$157="Biomass",HLOOKUP(AO$157,'Inflated Bid Prices After Tax'!$B$687:$I$695,5,FALSE),IF(AO$157="Biodiesel",HLOOKUP(AO$157,'Inflated Bid Prices After Tax'!$B$687:$I$695,5,FALSE),IF(AO$157="LNG",HLOOKUP(AO$157,'Inflated Bid Prices After Tax'!$B$687:$I$695,5,FALSE),IF(AO$157="Bunker",HLOOKUP(AO$157,'Inflated Bid Prices After Tax'!$B$687:$I$695,5,FALSE),IF(AO$157="LFO Diesel",HLOOKUP(AO$157,'Inflated Bid Prices After Tax'!$B$687:$I$695,5,FALSE),0))))))))</f>
        <v>0</v>
      </c>
      <c r="AR170" s="309">
        <f>IF($H170=0,0,IF(AO$157="Hydro",HLOOKUP(AO$157,'Inflated Bid Prices After Tax'!$B$697:$I$703,3,FALSE),IF(AO$157="Solar",HLOOKUP(AO$157,'Inflated Bid Prices After Tax'!$B$697:$I$703,3,FALSE),IF(AO$157="Biomass",HLOOKUP(AO$157,'Inflated Bid Prices After Tax'!$B$697:$I$703,3,FALSE),IF(AO$157="Biodiesel",HLOOKUP(AO$157,'Inflated Bid Prices After Tax'!$B$697:$I$703,3,FALSE),IF(AO$157="LNG",HLOOKUP(AO$157,'Inflated Bid Prices After Tax'!$B$697:$I$703,3,FALSE),IF(AO$157="Bunker",HLOOKUP(AO$157,'Inflated Bid Prices After Tax'!$B$697:$I$703,3,FALSE),IF(AO$157="LFO Diesel",HLOOKUP(AO$157,'Inflated Bid Prices After Tax'!$B$697:$I$703,3,FALSE),0))))))))</f>
        <v>0</v>
      </c>
      <c r="AS170" s="298">
        <f t="shared" si="97"/>
        <v>0</v>
      </c>
      <c r="AT170" s="139"/>
      <c r="AU170" s="606">
        <f>IF(AU$157="Hydro",VLOOKUP($I170,'Inflated Bid Prices After Tax'!$R$479:$Y$579,2,FALSE),IF(AU$157="Solar",VLOOKUP($I170,'Inflated Bid Prices After Tax'!$R$479:$Y$579,3,FALSE),IF(AU$157="Biomass",VLOOKUP($I170,'Inflated Bid Prices After Tax'!$R$479:$Y$579,4,FALSE),IF(AU$157="Biodiesel",VLOOKUP($I170,'Inflated Bid Prices After Tax'!$R$479:$Y$579,5,FALSE),IF(AU$157="LNG",VLOOKUP($I170,'Inflated Bid Prices After Tax'!$R$479:$Y$579,6,FALSE),IF(AU$157="Bunker",VLOOKUP($I170,'Inflated Bid Prices After Tax'!$R$479:$Y$579,7,FALSE),IF(AU$157="LFO Diesel",VLOOKUP($I170,'Inflated Bid Prices After Tax'!$R$479:$Y$579,8,FALSE),0)))))))</f>
        <v>0</v>
      </c>
      <c r="AV170" s="607">
        <f>IF(AU$157="Hydro",VLOOKUP($I170,'Inflated Bid Prices After Tax'!$R$584:$Y$684,2,FALSE),IF(AU$157="Solar",VLOOKUP($I170,'Inflated Bid Prices After Tax'!$R$584:$Y$684,3,FALSE),IF(AU$157="Biomass",VLOOKUP($I170,'Inflated Bid Prices After Tax'!$R$584:$Y$684,4,FALSE),IF(AU$157="Biodiesel",VLOOKUP($I170,'Inflated Bid Prices After Tax'!$R$584:$Y$684,5,FALSE),IF(AU$157="LNG",VLOOKUP($I170,'Inflated Bid Prices After Tax'!$R$584:$Y$684,6,FALSE),IF(AU$157="Bunker",VLOOKUP($I170,'Inflated Bid Prices After Tax'!$R$584:$Y$684,7,FALSE),IF(AU$157="LFO Diesel",VLOOKUP($I170,'Inflated Bid Prices After Tax'!$R$584:$Y$684,8,FALSE),0)))))))</f>
        <v>0</v>
      </c>
      <c r="AW170" s="607">
        <f>IF($I170=0,0,IF(AU$157="Hydro",HLOOKUP(AU$157,'Inflated Bid Prices After Tax'!$B$687:$I$695,2,FALSE),IF(AU$157="Solar",HLOOKUP(AU$157,'Inflated Bid Prices After Tax'!$B$687:$I$695,2,FALSE),IF(AU$157="Biomass",HLOOKUP(AU$157,'Inflated Bid Prices After Tax'!$B$687:$I$695,2,FALSE),IF(AU$157="Biodiesel",HLOOKUP(AU$157,'Inflated Bid Prices After Tax'!$B$687:$I$695,2,FALSE),IF(AU$157="LNG",HLOOKUP(AU$157,'Inflated Bid Prices After Tax'!$B$687:$I$695,2,FALSE),IF(AU$157="Bunker",HLOOKUP(AU$157,'Inflated Bid Prices After Tax'!$B$687:$I$695,2,FALSE),IF(AU$157="LFO Diesel",HLOOKUP(AU$157,'Inflated Bid Prices After Tax'!$B$687:$I$695,2,FALSE),0))))))))</f>
        <v>0</v>
      </c>
      <c r="AX170" s="607">
        <f>IF($I170=0,0,IF(AU$157="Hydro",HLOOKUP(AU$157,'Inflated Bid Prices After Tax'!$B$697:$I$703,2,FALSE),IF(AU$157="Solar",HLOOKUP(AU$157,'Inflated Bid Prices After Tax'!$B$697:$I$703,2,FALSE),IF(AU$157="Biomass",HLOOKUP(AU$157,'Inflated Bid Prices After Tax'!$B$697:$I$703,2,FALSE),IF(AU$157="Biodiesel",HLOOKUP(AU$157,'Inflated Bid Prices After Tax'!$B$697:$I$703,2,FALSE),IF(AU$157="LNG",HLOOKUP(AU$157,'Inflated Bid Prices After Tax'!$B$697:$I$703,2,FALSE),IF(AU$157="Bunker",HLOOKUP(AU$157,'Inflated Bid Prices After Tax'!$B$697:$I$703,2,FALSE),IF(AU$157="LFO Diesel",HLOOKUP(AU$157,'Inflated Bid Prices After Tax'!$B$697:$I$703,2,FALSE),0))))))))</f>
        <v>0</v>
      </c>
      <c r="AY170" s="608">
        <f t="shared" si="98"/>
        <v>0</v>
      </c>
      <c r="AZ170" s="139"/>
      <c r="BA170" s="106"/>
      <c r="BB170" s="648" t="s">
        <v>47</v>
      </c>
      <c r="BC170" s="649">
        <f>IF(C170=0,O170,O170*'Available Energy and Dispatch'!N208*1000)</f>
        <v>0</v>
      </c>
      <c r="BD170" s="649">
        <f>IF(D170=0,U170,U170*'Available Energy and Dispatch'!O208*1000)</f>
        <v>0</v>
      </c>
      <c r="BE170" s="649">
        <f>IF(E170=0,AA170,AA170*'Available Energy and Dispatch'!P208*1000)</f>
        <v>0</v>
      </c>
      <c r="BF170" s="649">
        <f>IF(F170=0,AG170,AG170*'Available Energy and Dispatch'!Q208*1000)</f>
        <v>0</v>
      </c>
      <c r="BG170" s="649">
        <f>IF(G170=0,AM170,AM170*'Available Energy and Dispatch'!R208*1000)</f>
        <v>0</v>
      </c>
      <c r="BH170" s="649">
        <f>IF(H170=0,AS170,AS170*'Available Energy and Dispatch'!S208*1000)</f>
        <v>0</v>
      </c>
      <c r="BI170" s="649">
        <f>IF(I170=0,AY170,AY170*'Available Energy and Dispatch'!T208*1000)</f>
        <v>0</v>
      </c>
      <c r="BJ170" s="662">
        <f t="shared" si="99"/>
        <v>0</v>
      </c>
      <c r="BK170" s="655"/>
    </row>
    <row r="171" spans="2:63" x14ac:dyDescent="0.25">
      <c r="B171" s="530" t="s">
        <v>48</v>
      </c>
      <c r="C171" s="523">
        <f>ROUND(IFERROR(('Available Energy and Dispatch'!N209/((IF(C$158="Solar",(SUMIFS('Dependable Capacity'!$F$118:$F$123,'Dependable Capacity'!$C$118:$C$123,$B$160)*'Available Energy and Dispatch'!$C209),HLOOKUP(C$158,'Dependable Capacity'!$I$112:$P$118,3,FALSE)*'Available Energy and Dispatch'!$C209))))/C$159,0),2)</f>
        <v>0</v>
      </c>
      <c r="D171" s="523">
        <f>ROUND(IFERROR(('Available Energy and Dispatch'!O209/((IF(D$158="Solar",(SUMIFS('Dependable Capacity'!$F$118:$F$123,'Dependable Capacity'!$C$118:$C$123,$B$160)*'Available Energy and Dispatch'!$C209),HLOOKUP(D$158,'Dependable Capacity'!$I$112:$P$118,3,FALSE)*'Available Energy and Dispatch'!$C209))))/D$159,0),2)</f>
        <v>0</v>
      </c>
      <c r="E171" s="523">
        <f>ROUND(IFERROR(('Available Energy and Dispatch'!P209/((IF(E$158="Solar",(SUMIFS('Dependable Capacity'!$F$118:$F$123,'Dependable Capacity'!$C$118:$C$123,$B$160)*'Available Energy and Dispatch'!$C209),HLOOKUP(E$158,'Dependable Capacity'!$I$112:$P$118,3,FALSE)*'Available Energy and Dispatch'!$C209))))/E$159,0),2)</f>
        <v>0</v>
      </c>
      <c r="F171" s="523">
        <f>ROUND(IFERROR(('Available Energy and Dispatch'!Q209/((IF(F$158="Solar",(SUMIFS('Dependable Capacity'!$F$118:$F$123,'Dependable Capacity'!$C$118:$C$123,$B$160)*'Available Energy and Dispatch'!$C209),HLOOKUP(F$158,'Dependable Capacity'!$I$112:$P$118,3,FALSE)*'Available Energy and Dispatch'!$C209))))/F$159,0),2)</f>
        <v>0</v>
      </c>
      <c r="G171" s="523">
        <f>ROUND(IFERROR(('Available Energy and Dispatch'!R209/((IF(G$158="Solar",(SUMIFS('Dependable Capacity'!$F$118:$F$123,'Dependable Capacity'!$C$118:$C$123,$B$160)*'Available Energy and Dispatch'!$C209),HLOOKUP(G$158,'Dependable Capacity'!$I$112:$P$118,3,FALSE)*'Available Energy and Dispatch'!$C209))))/G$159,0),2)</f>
        <v>0</v>
      </c>
      <c r="H171" s="523">
        <f>ROUND(IFERROR(('Available Energy and Dispatch'!S209/((IF(H$158="Solar",(SUMIFS('Dependable Capacity'!$F$118:$F$123,'Dependable Capacity'!$C$118:$C$123,$B$160)*'Available Energy and Dispatch'!$C209),HLOOKUP(H$158,'Dependable Capacity'!$I$112:$P$118,3,FALSE)*'Available Energy and Dispatch'!$C209))))/H$159,0),2)</f>
        <v>0</v>
      </c>
      <c r="I171" s="524">
        <f>ROUND(IFERROR(('Available Energy and Dispatch'!T209/((IF(I$158="Solar",(SUMIFS('Dependable Capacity'!$F$118:$F$123,'Dependable Capacity'!$C$118:$C$123,$B$160)*'Available Energy and Dispatch'!$C209),HLOOKUP(I$158,'Dependable Capacity'!$I$112:$P$118,3,FALSE)*'Available Energy and Dispatch'!$C209))))/I$159,0),2)</f>
        <v>0</v>
      </c>
      <c r="J171" s="106"/>
      <c r="K171" s="542">
        <f>IF(K$157="Hydro",VLOOKUP($C171,'Inflated Bid Prices After Tax'!$R$479:$Y$579,2,FALSE),IF(K$157="Solar",VLOOKUP($C171,'Inflated Bid Prices After Tax'!$R$479:$Y$579,3,FALSE),IF(K$157="Biomass",VLOOKUP($C171,'Inflated Bid Prices After Tax'!$R$479:$Y$579,4,FALSE),IF(K$157="Biodiesel",VLOOKUP($C171,'Inflated Bid Prices After Tax'!$R$479:$Y$579,5,FALSE),IF(K$157="LNG",VLOOKUP($C171,'Inflated Bid Prices After Tax'!$R$479:$Y$579,6,FALSE),IF(K$157="Bunker",VLOOKUP($C171,'Inflated Bid Prices After Tax'!$R$479:$Y$579,7,FALSE),IF(K$157="LFO Diesel",VLOOKUP($C171,'Inflated Bid Prices After Tax'!$R$479:$Y$579,8,FALSE),0)))))))</f>
        <v>0</v>
      </c>
      <c r="L171" s="543">
        <f>IF(K$157="Hydro",VLOOKUP($C171,'Inflated Bid Prices After Tax'!$R$584:$Y$684,2,FALSE),IF(K$157="Solar",VLOOKUP($C171,'Inflated Bid Prices After Tax'!$R$584:$Y$684,3,FALSE),IF(K$157="Biomass",VLOOKUP($C171,'Inflated Bid Prices After Tax'!$R$584:$Y$684,4,FALSE),IF(K$157="Biodiesel",VLOOKUP($C171,'Inflated Bid Prices After Tax'!$R$584:$Y$684,5,FALSE),IF(K$157="LNG",VLOOKUP($C171,'Inflated Bid Prices After Tax'!$R$584:$Y$684,6,FALSE),IF(K$157="Bunker",VLOOKUP($C171,'Inflated Bid Prices After Tax'!$R$584:$Y$684,7,FALSE),IF(K$157="LFO Diesel",VLOOKUP($C171,'Inflated Bid Prices After Tax'!$R$584:$Y$684,8,FALSE),0)))))))</f>
        <v>0</v>
      </c>
      <c r="M171" s="543">
        <f>IF($C171=0,0,IF(K$157="Hydro",HLOOKUP(K$157,'Inflated Bid Prices After Tax'!$B$687:$I$695,5,FALSE),IF(K$157="Solar",HLOOKUP(K$157,'Inflated Bid Prices After Tax'!$B$687:$I$695,5,FALSE),IF(K$157="Biomass",HLOOKUP(K$157,'Inflated Bid Prices After Tax'!$B$687:$I$695,5,FALSE),IF(K$157="Biodiesel",HLOOKUP(K$157,'Inflated Bid Prices After Tax'!$B$687:$I$695,5,FALSE),IF(K$157="LNG",HLOOKUP(K$157,'Inflated Bid Prices After Tax'!$B$687:$I$695,5,FALSE),IF(K$157="Bunker",HLOOKUP(K$157,'Inflated Bid Prices After Tax'!$B$687:$I$695,5,FALSE),IF(K$157="LFO Diesel",HLOOKUP(K$157,'Inflated Bid Prices After Tax'!$B$687:$I$695,5,FALSE),0))))))))</f>
        <v>0</v>
      </c>
      <c r="N171" s="543">
        <f>IF($C171=0,0,IF(K$157="Hydro",HLOOKUP(K$157,'Inflated Bid Prices After Tax'!$B$697:$I$703,3,FALSE),IF(K$157="Solar",HLOOKUP(K$157,'Inflated Bid Prices After Tax'!$B$697:$I$703,3,FALSE),IF(K$157="Biomass",HLOOKUP(K$157,'Inflated Bid Prices After Tax'!$B$697:$I$703,3,FALSE),IF(K$157="Biodiesel",HLOOKUP(K$157,'Inflated Bid Prices After Tax'!$B$697:$I$703,3,FALSE),IF(K$157="LNG",HLOOKUP(K$157,'Inflated Bid Prices After Tax'!$B$697:$I$703,3,FALSE),IF(K$157="Bunker",HLOOKUP(K$157,'Inflated Bid Prices After Tax'!$B$697:$I$703,3,FALSE),IF(K$157="LFO Diesel",HLOOKUP(K$157,'Inflated Bid Prices After Tax'!$B$697:$I$703,3,FALSE),0))))))))</f>
        <v>0</v>
      </c>
      <c r="O171" s="544">
        <f t="shared" si="92"/>
        <v>0</v>
      </c>
      <c r="P171" s="139"/>
      <c r="Q171" s="554">
        <f>IF(Q$157="Hydro",VLOOKUP($D171,'Inflated Bid Prices After Tax'!$R$479:$Y$579,2,FALSE),IF(Q$157="Solar",VLOOKUP($D171,'Inflated Bid Prices After Tax'!$R$479:$Y$579,3,FALSE),IF(Q$157="Biomass",VLOOKUP($D171,'Inflated Bid Prices After Tax'!$R$479:$Y$579,4,FALSE),IF(Q$157="Biodiesel",VLOOKUP($D171,'Inflated Bid Prices After Tax'!$R$479:$Y$579,5,FALSE),IF(Q$157="LNG",VLOOKUP($D171,'Inflated Bid Prices After Tax'!$R$479:$Y$579,6,FALSE),IF(Q$157="Bunker",VLOOKUP($D171,'Inflated Bid Prices After Tax'!$R$479:$Y$579,7,FALSE),IF(Q$157="LFO Diesel",VLOOKUP($D171,'Inflated Bid Prices After Tax'!$R$479:$Y$579,8,FALSE),0)))))))</f>
        <v>0</v>
      </c>
      <c r="R171" s="555">
        <f>IF(Q$157="Hydro",VLOOKUP($D171,'Inflated Bid Prices After Tax'!$R$584:$Y$684,2,FALSE),IF(Q$157="Solar",VLOOKUP($D171,'Inflated Bid Prices After Tax'!$R$584:$Y$684,3,FALSE),IF(Q$157="Biomass",VLOOKUP($D171,'Inflated Bid Prices After Tax'!$R$584:$Y$684,4,FALSE),IF(Q$157="Biodiesel",VLOOKUP($D171,'Inflated Bid Prices After Tax'!$R$584:$Y$684,5,FALSE),IF(Q$157="LNG",VLOOKUP($D171,'Inflated Bid Prices After Tax'!$R$584:$Y$684,6,FALSE),IF(Q$157="Bunker",VLOOKUP($D171,'Inflated Bid Prices After Tax'!$R$584:$Y$684,7,FALSE),IF(Q$157="LFO Diesel",VLOOKUP($D171,'Inflated Bid Prices After Tax'!$R$584:$Y$684,8,FALSE),0)))))))</f>
        <v>0</v>
      </c>
      <c r="S171" s="555">
        <f>IF($D171=0,0,IF(Q$157="Hydro",HLOOKUP(Q$157,'Inflated Bid Prices After Tax'!$B$687:$I$695,5,FALSE),IF(Q$157="Solar",HLOOKUP(Q$157,'Inflated Bid Prices After Tax'!$B$687:$I$695,5,FALSE),IF(Q$157="Biomass",HLOOKUP(Q$157,'Inflated Bid Prices After Tax'!$B$687:$I$695,5,FALSE),IF(Q$157="Biodiesel",HLOOKUP(Q$157,'Inflated Bid Prices After Tax'!$B$687:$I$695,5,FALSE),IF(Q$157="LNG",HLOOKUP(Q$157,'Inflated Bid Prices After Tax'!$B$687:$I$695,5,FALSE),IF(Q$157="Bunker",HLOOKUP(Q$157,'Inflated Bid Prices After Tax'!$B$687:$I$695,5,FALSE),IF(Q$157="LFO Diesel",HLOOKUP(Q$157,'Inflated Bid Prices After Tax'!$B$687:$I$695,5,FALSE),0))))))))</f>
        <v>0</v>
      </c>
      <c r="T171" s="555">
        <f>IF($D171=0,0,IF(Q$157="Hydro",HLOOKUP(Q$157,'Inflated Bid Prices After Tax'!$B$697:$I$703,3,FALSE),IF(Q$157="Solar",HLOOKUP(Q$157,'Inflated Bid Prices After Tax'!$B$697:$I$703,3,FALSE),IF(Q$157="Biomass",HLOOKUP(Q$157,'Inflated Bid Prices After Tax'!$B$697:$I$703,3,FALSE),IF(Q$157="Biodiesel",HLOOKUP(Q$157,'Inflated Bid Prices After Tax'!$B$697:$I$703,3,FALSE),IF(Q$157="LNG",HLOOKUP(Q$157,'Inflated Bid Prices After Tax'!$B$697:$I$703,3,FALSE),IF(Q$157="Bunker",HLOOKUP(Q$157,'Inflated Bid Prices After Tax'!$B$697:$I$703,3,FALSE),IF(Q$157="LFO Diesel",HLOOKUP(Q$157,'Inflated Bid Prices After Tax'!$B$697:$I$703,3,FALSE),0))))))))</f>
        <v>0</v>
      </c>
      <c r="U171" s="556">
        <f t="shared" si="93"/>
        <v>0</v>
      </c>
      <c r="V171" s="139"/>
      <c r="W171" s="566">
        <f>IF(W$157="Hydro",VLOOKUP($E171,'Inflated Bid Prices After Tax'!$R$479:$Y$579,2,FALSE),IF(W$157="Solar",VLOOKUP($E171,'Inflated Bid Prices After Tax'!$R$479:$Y$579,3,FALSE),IF(W$157="Biomass",VLOOKUP($E171,'Inflated Bid Prices After Tax'!$R$479:$Y$579,4,FALSE),IF(W$157="Biodiesel",VLOOKUP($E171,'Inflated Bid Prices After Tax'!$R$479:$Y$579,5,FALSE),IF(W$157="LNG",VLOOKUP($E171,'Inflated Bid Prices After Tax'!$R$479:$Y$579,6,FALSE),IF(W$157="Bunker",VLOOKUP($E171,'Inflated Bid Prices After Tax'!$R$479:$Y$579,7,FALSE),IF(W$157="LFO Diesel",VLOOKUP($E171,'Inflated Bid Prices After Tax'!$R$479:$Y$579,8,FALSE),0)))))))</f>
        <v>0</v>
      </c>
      <c r="X171" s="567">
        <f>IF(W$157="Hydro",VLOOKUP($E171,'Inflated Bid Prices After Tax'!$R$584:$Y$684,2,FALSE),IF(W$157="Solar",VLOOKUP($E171,'Inflated Bid Prices After Tax'!$R$584:$Y$684,3,FALSE),IF(W$157="Biomass",VLOOKUP($E171,'Inflated Bid Prices After Tax'!$R$584:$Y$684,4,FALSE),IF(W$157="Biodiesel",VLOOKUP($E171,'Inflated Bid Prices After Tax'!$R$584:$Y$684,5,FALSE),IF(W$157="LNG",VLOOKUP($E171,'Inflated Bid Prices After Tax'!$R$584:$Y$684,6,FALSE),IF(W$157="Bunker",VLOOKUP($E171,'Inflated Bid Prices After Tax'!$R$584:$Y$684,7,FALSE),IF(W$157="LFO Diesel",VLOOKUP($E171,'Inflated Bid Prices After Tax'!$R$584:$Y$684,8,FALSE),0)))))))</f>
        <v>0</v>
      </c>
      <c r="Y171" s="567">
        <f>IF($E171=0,0,IF(W$157="Hydro",HLOOKUP(W$157,'Inflated Bid Prices After Tax'!$B$687:$I$695,5,FALSE),IF(W$157="Solar",HLOOKUP(W$157,'Inflated Bid Prices After Tax'!$B$687:$I$695,5,FALSE),IF(W$157="Biomass",HLOOKUP(W$157,'Inflated Bid Prices After Tax'!$B$687:$I$695,5,FALSE),IF(W$157="Biodiesel",HLOOKUP(W$157,'Inflated Bid Prices After Tax'!$B$687:$I$695,5,FALSE),IF(W$157="LNG",HLOOKUP(W$157,'Inflated Bid Prices After Tax'!$B$687:$I$695,5,FALSE),IF(W$157="Bunker",HLOOKUP(W$157,'Inflated Bid Prices After Tax'!$B$687:$I$695,5,FALSE),IF(W$157="LFO Diesel",HLOOKUP(W$157,'Inflated Bid Prices After Tax'!$B$687:$I$695,5,FALSE),0))))))))</f>
        <v>0</v>
      </c>
      <c r="Z171" s="567">
        <f>IF($E171=0,0,IF(W$157="Hydro",HLOOKUP(W$157,'Inflated Bid Prices After Tax'!$B$697:$I$703,3,FALSE),IF(W$157="Solar",HLOOKUP(W$157,'Inflated Bid Prices After Tax'!$B$697:$I$703,3,FALSE),IF(W$157="Biomass",HLOOKUP(W$157,'Inflated Bid Prices After Tax'!$B$697:$I$703,3,FALSE),IF(W$157="Biodiesel",HLOOKUP(W$157,'Inflated Bid Prices After Tax'!$B$697:$I$703,3,FALSE),IF(W$157="LNG",HLOOKUP(W$157,'Inflated Bid Prices After Tax'!$B$697:$I$703,3,FALSE),IF(W$157="Bunker",HLOOKUP(W$157,'Inflated Bid Prices After Tax'!$B$697:$I$703,3,FALSE),IF(W$157="LFO Diesel",HLOOKUP(W$157,'Inflated Bid Prices After Tax'!$B$697:$I$703,3,FALSE),0))))))))</f>
        <v>0</v>
      </c>
      <c r="AA171" s="568">
        <f t="shared" si="94"/>
        <v>0</v>
      </c>
      <c r="AB171" s="139"/>
      <c r="AC171" s="578">
        <f>IF(AC$157="Hydro",VLOOKUP($F171,'Inflated Bid Prices After Tax'!$R$479:$Y$579,2,FALSE),IF(AC$157="Solar",VLOOKUP($F171,'Inflated Bid Prices After Tax'!$R$479:$Y$579,3,FALSE),IF(AC$157="Biomass",VLOOKUP($F171,'Inflated Bid Prices After Tax'!$R$479:$Y$579,4,FALSE),IF(AC$157="Biodiesel",VLOOKUP($F171,'Inflated Bid Prices After Tax'!$R$479:$Y$579,5,FALSE),IF(AC$157="LNG",VLOOKUP($F171,'Inflated Bid Prices After Tax'!$R$479:$Y$579,6,FALSE),IF(AC$157="Bunker",VLOOKUP($F171,'Inflated Bid Prices After Tax'!$R$479:$Y$579,7,FALSE),IF(AC$157="LFO Diesel",VLOOKUP($F171,'Inflated Bid Prices After Tax'!$R$479:$Y$579,8,FALSE),0)))))))</f>
        <v>0</v>
      </c>
      <c r="AD171" s="579">
        <f>IF(AC$157="Hydro",VLOOKUP($F171,'Inflated Bid Prices After Tax'!$R$584:$Y$684,2,FALSE),IF(AC$157="Solar",VLOOKUP($F171,'Inflated Bid Prices After Tax'!$R$584:$Y$684,3,FALSE),IF(AC$157="Biomass",VLOOKUP($F171,'Inflated Bid Prices After Tax'!$R$584:$Y$684,4,FALSE),IF(AC$157="Biodiesel",VLOOKUP($F171,'Inflated Bid Prices After Tax'!$R$584:$Y$684,5,FALSE),IF(AC$157="LNG",VLOOKUP($F171,'Inflated Bid Prices After Tax'!$R$584:$Y$684,6,FALSE),IF(AC$157="Bunker",VLOOKUP($F171,'Inflated Bid Prices After Tax'!$R$584:$Y$684,7,FALSE),IF(AC$157="LFO Diesel",VLOOKUP($F171,'Inflated Bid Prices After Tax'!$R$584:$Y$684,8,FALSE),0)))))))</f>
        <v>0</v>
      </c>
      <c r="AE171" s="579">
        <f>IF($F171=0,0,IF(AC$157="Hydro",HLOOKUP(AC$157,'Inflated Bid Prices After Tax'!$B$687:$I$695,5,FALSE),IF(AC$157="Solar",HLOOKUP(AC$157,'Inflated Bid Prices After Tax'!$B$687:$I$695,5,FALSE),IF(AC$157="Biomass",HLOOKUP(AC$157,'Inflated Bid Prices After Tax'!$B$687:$I$695,5,FALSE),IF(AC$157="Biodiesel",HLOOKUP(AC$157,'Inflated Bid Prices After Tax'!$B$687:$I$695,5,FALSE),IF(AC$157="LNG",HLOOKUP(AC$157,'Inflated Bid Prices After Tax'!$B$687:$I$695,5,FALSE),IF(AC$157="Bunker",HLOOKUP(AC$157,'Inflated Bid Prices After Tax'!$B$687:$I$695,5,FALSE),IF(AC$157="LFO Diesel",HLOOKUP(AC$157,'Inflated Bid Prices After Tax'!$B$687:$I$695,5,FALSE),0))))))))</f>
        <v>0</v>
      </c>
      <c r="AF171" s="579">
        <f>IF($F171=0,0,IF(AC$157="Hydro",HLOOKUP(AC$157,'Inflated Bid Prices After Tax'!$B$697:$I$703,3,FALSE),IF(AC$157="Solar",HLOOKUP(AC$157,'Inflated Bid Prices After Tax'!$B$697:$I$703,3,FALSE),IF(AC$157="Biomass",HLOOKUP(AC$157,'Inflated Bid Prices After Tax'!$B$697:$I$703,3,FALSE),IF(AC$157="Biodiesel",HLOOKUP(AC$157,'Inflated Bid Prices After Tax'!$B$697:$I$703,3,FALSE),IF(AC$157="LNG",HLOOKUP(AC$157,'Inflated Bid Prices After Tax'!$B$697:$I$703,3,FALSE),IF(AC$157="Bunker",HLOOKUP(AC$157,'Inflated Bid Prices After Tax'!$B$697:$I$703,3,FALSE),IF(AC$157="LFO Diesel",HLOOKUP(AC$157,'Inflated Bid Prices After Tax'!$B$697:$I$703,3,FALSE),0))))))))</f>
        <v>0</v>
      </c>
      <c r="AG171" s="580">
        <f t="shared" si="95"/>
        <v>0</v>
      </c>
      <c r="AH171" s="139"/>
      <c r="AI171" s="590">
        <f>IF(AI$157="Hydro",VLOOKUP($G171,'Inflated Bid Prices After Tax'!$R$479:$Y$579,2,FALSE),IF(AI$157="Solar",VLOOKUP($G171,'Inflated Bid Prices After Tax'!$R$479:$Y$579,3,FALSE),IF(AI$157="Biomass",VLOOKUP($G171,'Inflated Bid Prices After Tax'!$R$479:$Y$579,4,FALSE),IF(AI$157="Biodiesel",VLOOKUP($G171,'Inflated Bid Prices After Tax'!$R$479:$Y$579,5,FALSE),IF(AI$157="LNG",VLOOKUP($G171,'Inflated Bid Prices After Tax'!$R$479:$Y$579,6,FALSE),IF(AI$157="Bunker",VLOOKUP($G171,'Inflated Bid Prices After Tax'!$R$479:$Y$579,7,FALSE),IF(AI$157="LFO Diesel",VLOOKUP($G171,'Inflated Bid Prices After Tax'!$R$479:$Y$579,8,FALSE),0)))))))</f>
        <v>0</v>
      </c>
      <c r="AJ171" s="591">
        <f>IF(AI$157="Hydro",VLOOKUP($G171,'Inflated Bid Prices After Tax'!$R$584:$Y$684,2,FALSE),IF(AI$157="Solar",VLOOKUP($G171,'Inflated Bid Prices After Tax'!$R$584:$Y$684,3,FALSE),IF(AI$157="Biomass",VLOOKUP($G171,'Inflated Bid Prices After Tax'!$R$584:$Y$684,4,FALSE),IF(AI$157="Biodiesel",VLOOKUP($G171,'Inflated Bid Prices After Tax'!$R$584:$Y$684,5,FALSE),IF(AI$157="LNG",VLOOKUP($G171,'Inflated Bid Prices After Tax'!$R$584:$Y$684,6,FALSE),IF(AI$157="Bunker",VLOOKUP($G171,'Inflated Bid Prices After Tax'!$R$584:$Y$684,7,FALSE),IF(AI$157="LFO Diesel",VLOOKUP($G171,'Inflated Bid Prices After Tax'!$R$584:$Y$684,8,FALSE),0)))))))</f>
        <v>0</v>
      </c>
      <c r="AK171" s="591">
        <f>IF($G171=0,0,IF(AI$157="Hydro",HLOOKUP(AI$157,'Inflated Bid Prices After Tax'!$B$687:$I$695,5,FALSE),IF(AI$157="Solar",HLOOKUP(AI$157,'Inflated Bid Prices After Tax'!$B$687:$I$695,5,FALSE),IF(AI$157="Biomass",HLOOKUP(AI$157,'Inflated Bid Prices After Tax'!$B$687:$I$695,5,FALSE),IF(AI$157="Biodiesel",HLOOKUP(AI$157,'Inflated Bid Prices After Tax'!$B$687:$I$695,5,FALSE),IF(AI$157="LNG",HLOOKUP(AI$157,'Inflated Bid Prices After Tax'!$B$687:$I$695,5,FALSE),IF(AI$157="Bunker",HLOOKUP(AI$157,'Inflated Bid Prices After Tax'!$B$687:$I$695,5,FALSE),IF(AI$157="LFO Diesel",HLOOKUP(AI$157,'Inflated Bid Prices After Tax'!$B$687:$I$695,5,FALSE),0))))))))</f>
        <v>0</v>
      </c>
      <c r="AL171" s="591">
        <f>IF($G171=0,0,IF(AI$157="Hydro",HLOOKUP(AI$157,'Inflated Bid Prices After Tax'!$B$697:$I$703,3,FALSE),IF(AI$157="Solar",HLOOKUP(AI$157,'Inflated Bid Prices After Tax'!$B$697:$I$703,3,FALSE),IF(AI$157="Biomass",HLOOKUP(AI$157,'Inflated Bid Prices After Tax'!$B$697:$I$703,3,FALSE),IF(AI$157="Biodiesel",HLOOKUP(AI$157,'Inflated Bid Prices After Tax'!$B$697:$I$703,3,FALSE),IF(AI$157="LNG",HLOOKUP(AI$157,'Inflated Bid Prices After Tax'!$B$697:$I$703,3,FALSE),IF(AI$157="Bunker",HLOOKUP(AI$157,'Inflated Bid Prices After Tax'!$B$697:$I$703,3,FALSE),IF(AI$157="LFO Diesel",HLOOKUP(AI$157,'Inflated Bid Prices After Tax'!$B$697:$I$703,3,FALSE),0))))))))</f>
        <v>0</v>
      </c>
      <c r="AM171" s="592">
        <f t="shared" si="96"/>
        <v>0</v>
      </c>
      <c r="AN171" s="139"/>
      <c r="AO171" s="598">
        <f>IF(AO$157="Hydro",VLOOKUP($H171,'Inflated Bid Prices After Tax'!$R$479:$Y$579,2,FALSE),IF(AO$157="Solar",VLOOKUP($H171,'Inflated Bid Prices After Tax'!$R$479:$Y$579,3,FALSE),IF(AO$157="Biomass",VLOOKUP($H171,'Inflated Bid Prices After Tax'!$R$479:$Y$579,4,FALSE),IF(AO$157="Biodiesel",VLOOKUP($H171,'Inflated Bid Prices After Tax'!$R$479:$Y$579,5,FALSE),IF(AO$157="LNG",VLOOKUP($H171,'Inflated Bid Prices After Tax'!$R$479:$Y$579,6,FALSE),IF(AO$157="Bunker",VLOOKUP($H171,'Inflated Bid Prices After Tax'!$R$479:$Y$579,7,FALSE),IF(AO$157="LFO Diesel",VLOOKUP($H171,'Inflated Bid Prices After Tax'!$R$479:$Y$579,8,FALSE),0)))))))</f>
        <v>0</v>
      </c>
      <c r="AP171" s="309">
        <f>IF(AO$157="Hydro",VLOOKUP($H171,'Inflated Bid Prices After Tax'!$R$584:$Y$684,2,FALSE),IF(AO$157="Solar",VLOOKUP($H171,'Inflated Bid Prices After Tax'!$R$584:$Y$684,3,FALSE),IF(AO$157="Biomass",VLOOKUP($H171,'Inflated Bid Prices After Tax'!$R$584:$Y$684,4,FALSE),IF(AO$157="Biodiesel",VLOOKUP($H171,'Inflated Bid Prices After Tax'!$R$584:$Y$684,5,FALSE),IF(AO$157="LNG",VLOOKUP($H171,'Inflated Bid Prices After Tax'!$R$584:$Y$684,6,FALSE),IF(AO$157="Bunker",VLOOKUP($H171,'Inflated Bid Prices After Tax'!$R$584:$Y$684,7,FALSE),IF(AO$157="LFO Diesel",VLOOKUP($H171,'Inflated Bid Prices After Tax'!$R$584:$Y$684,8,FALSE),0)))))))</f>
        <v>0</v>
      </c>
      <c r="AQ171" s="309">
        <f>IF($H171=0,0,IF(AO$157="Hydro",HLOOKUP(AO$157,'Inflated Bid Prices After Tax'!$B$687:$I$695,5,FALSE),IF(AO$157="Solar",HLOOKUP(AO$157,'Inflated Bid Prices After Tax'!$B$687:$I$695,5,FALSE),IF(AO$157="Biomass",HLOOKUP(AO$157,'Inflated Bid Prices After Tax'!$B$687:$I$695,5,FALSE),IF(AO$157="Biodiesel",HLOOKUP(AO$157,'Inflated Bid Prices After Tax'!$B$687:$I$695,5,FALSE),IF(AO$157="LNG",HLOOKUP(AO$157,'Inflated Bid Prices After Tax'!$B$687:$I$695,5,FALSE),IF(AO$157="Bunker",HLOOKUP(AO$157,'Inflated Bid Prices After Tax'!$B$687:$I$695,5,FALSE),IF(AO$157="LFO Diesel",HLOOKUP(AO$157,'Inflated Bid Prices After Tax'!$B$687:$I$695,5,FALSE),0))))))))</f>
        <v>0</v>
      </c>
      <c r="AR171" s="309">
        <f>IF($H171=0,0,IF(AO$157="Hydro",HLOOKUP(AO$157,'Inflated Bid Prices After Tax'!$B$697:$I$703,3,FALSE),IF(AO$157="Solar",HLOOKUP(AO$157,'Inflated Bid Prices After Tax'!$B$697:$I$703,3,FALSE),IF(AO$157="Biomass",HLOOKUP(AO$157,'Inflated Bid Prices After Tax'!$B$697:$I$703,3,FALSE),IF(AO$157="Biodiesel",HLOOKUP(AO$157,'Inflated Bid Prices After Tax'!$B$697:$I$703,3,FALSE),IF(AO$157="LNG",HLOOKUP(AO$157,'Inflated Bid Prices After Tax'!$B$697:$I$703,3,FALSE),IF(AO$157="Bunker",HLOOKUP(AO$157,'Inflated Bid Prices After Tax'!$B$697:$I$703,3,FALSE),IF(AO$157="LFO Diesel",HLOOKUP(AO$157,'Inflated Bid Prices After Tax'!$B$697:$I$703,3,FALSE),0))))))))</f>
        <v>0</v>
      </c>
      <c r="AS171" s="298">
        <f t="shared" si="97"/>
        <v>0</v>
      </c>
      <c r="AT171" s="139"/>
      <c r="AU171" s="606">
        <f>IF(AU$157="Hydro",VLOOKUP($I171,'Inflated Bid Prices After Tax'!$R$479:$Y$579,2,FALSE),IF(AU$157="Solar",VLOOKUP($I171,'Inflated Bid Prices After Tax'!$R$479:$Y$579,3,FALSE),IF(AU$157="Biomass",VLOOKUP($I171,'Inflated Bid Prices After Tax'!$R$479:$Y$579,4,FALSE),IF(AU$157="Biodiesel",VLOOKUP($I171,'Inflated Bid Prices After Tax'!$R$479:$Y$579,5,FALSE),IF(AU$157="LNG",VLOOKUP($I171,'Inflated Bid Prices After Tax'!$R$479:$Y$579,6,FALSE),IF(AU$157="Bunker",VLOOKUP($I171,'Inflated Bid Prices After Tax'!$R$479:$Y$579,7,FALSE),IF(AU$157="LFO Diesel",VLOOKUP($I171,'Inflated Bid Prices After Tax'!$R$479:$Y$579,8,FALSE),0)))))))</f>
        <v>0</v>
      </c>
      <c r="AV171" s="607">
        <f>IF(AU$157="Hydro",VLOOKUP($I171,'Inflated Bid Prices After Tax'!$R$584:$Y$684,2,FALSE),IF(AU$157="Solar",VLOOKUP($I171,'Inflated Bid Prices After Tax'!$R$584:$Y$684,3,FALSE),IF(AU$157="Biomass",VLOOKUP($I171,'Inflated Bid Prices After Tax'!$R$584:$Y$684,4,FALSE),IF(AU$157="Biodiesel",VLOOKUP($I171,'Inflated Bid Prices After Tax'!$R$584:$Y$684,5,FALSE),IF(AU$157="LNG",VLOOKUP($I171,'Inflated Bid Prices After Tax'!$R$584:$Y$684,6,FALSE),IF(AU$157="Bunker",VLOOKUP($I171,'Inflated Bid Prices After Tax'!$R$584:$Y$684,7,FALSE),IF(AU$157="LFO Diesel",VLOOKUP($I171,'Inflated Bid Prices After Tax'!$R$584:$Y$684,8,FALSE),0)))))))</f>
        <v>0</v>
      </c>
      <c r="AW171" s="607">
        <f>IF($I171=0,0,IF(AU$157="Hydro",HLOOKUP(AU$157,'Inflated Bid Prices After Tax'!$B$687:$I$695,2,FALSE),IF(AU$157="Solar",HLOOKUP(AU$157,'Inflated Bid Prices After Tax'!$B$687:$I$695,2,FALSE),IF(AU$157="Biomass",HLOOKUP(AU$157,'Inflated Bid Prices After Tax'!$B$687:$I$695,2,FALSE),IF(AU$157="Biodiesel",HLOOKUP(AU$157,'Inflated Bid Prices After Tax'!$B$687:$I$695,2,FALSE),IF(AU$157="LNG",HLOOKUP(AU$157,'Inflated Bid Prices After Tax'!$B$687:$I$695,2,FALSE),IF(AU$157="Bunker",HLOOKUP(AU$157,'Inflated Bid Prices After Tax'!$B$687:$I$695,2,FALSE),IF(AU$157="LFO Diesel",HLOOKUP(AU$157,'Inflated Bid Prices After Tax'!$B$687:$I$695,2,FALSE),0))))))))</f>
        <v>0</v>
      </c>
      <c r="AX171" s="607">
        <f>IF($I171=0,0,IF(AU$157="Hydro",HLOOKUP(AU$157,'Inflated Bid Prices After Tax'!$B$697:$I$703,2,FALSE),IF(AU$157="Solar",HLOOKUP(AU$157,'Inflated Bid Prices After Tax'!$B$697:$I$703,2,FALSE),IF(AU$157="Biomass",HLOOKUP(AU$157,'Inflated Bid Prices After Tax'!$B$697:$I$703,2,FALSE),IF(AU$157="Biodiesel",HLOOKUP(AU$157,'Inflated Bid Prices After Tax'!$B$697:$I$703,2,FALSE),IF(AU$157="LNG",HLOOKUP(AU$157,'Inflated Bid Prices After Tax'!$B$697:$I$703,2,FALSE),IF(AU$157="Bunker",HLOOKUP(AU$157,'Inflated Bid Prices After Tax'!$B$697:$I$703,2,FALSE),IF(AU$157="LFO Diesel",HLOOKUP(AU$157,'Inflated Bid Prices After Tax'!$B$697:$I$703,2,FALSE),0))))))))</f>
        <v>0</v>
      </c>
      <c r="AY171" s="608">
        <f t="shared" si="98"/>
        <v>0</v>
      </c>
      <c r="AZ171" s="139"/>
      <c r="BA171" s="106"/>
      <c r="BB171" s="648" t="s">
        <v>48</v>
      </c>
      <c r="BC171" s="649">
        <f>IF(C171=0,O171,O171*'Available Energy and Dispatch'!N209*1000)</f>
        <v>0</v>
      </c>
      <c r="BD171" s="649">
        <f>IF(D171=0,U171,U171*'Available Energy and Dispatch'!O209*1000)</f>
        <v>0</v>
      </c>
      <c r="BE171" s="649">
        <f>IF(E171=0,AA171,AA171*'Available Energy and Dispatch'!P209*1000)</f>
        <v>0</v>
      </c>
      <c r="BF171" s="649">
        <f>IF(F171=0,AG171,AG171*'Available Energy and Dispatch'!Q209*1000)</f>
        <v>0</v>
      </c>
      <c r="BG171" s="649">
        <f>IF(G171=0,AM171,AM171*'Available Energy and Dispatch'!R209*1000)</f>
        <v>0</v>
      </c>
      <c r="BH171" s="649">
        <f>IF(H171=0,AS171,AS171*'Available Energy and Dispatch'!S209*1000)</f>
        <v>0</v>
      </c>
      <c r="BI171" s="649">
        <f>IF(I171=0,AY171,AY171*'Available Energy and Dispatch'!T209*1000)</f>
        <v>0</v>
      </c>
      <c r="BJ171" s="662">
        <f t="shared" si="99"/>
        <v>0</v>
      </c>
      <c r="BK171" s="655"/>
    </row>
    <row r="172" spans="2:63" ht="13.8" thickBot="1" x14ac:dyDescent="0.3">
      <c r="B172" s="531" t="s">
        <v>49</v>
      </c>
      <c r="C172" s="525">
        <f>ROUND(IFERROR(('Available Energy and Dispatch'!N210/((IF(C$158="Solar",(SUMIFS('Dependable Capacity'!$F$118:$F$123,'Dependable Capacity'!$C$118:$C$123,$B$160)*'Available Energy and Dispatch'!$C210),HLOOKUP(C$158,'Dependable Capacity'!$I$112:$P$118,3,FALSE)*'Available Energy and Dispatch'!$C210))))/C$159,0),2)</f>
        <v>0</v>
      </c>
      <c r="D172" s="525">
        <f>ROUND(IFERROR(('Available Energy and Dispatch'!O210/((IF(D$158="Solar",(SUMIFS('Dependable Capacity'!$F$118:$F$123,'Dependable Capacity'!$C$118:$C$123,$B$160)*'Available Energy and Dispatch'!$C210),HLOOKUP(D$158,'Dependable Capacity'!$I$112:$P$118,3,FALSE)*'Available Energy and Dispatch'!$C210))))/D$159,0),2)</f>
        <v>0</v>
      </c>
      <c r="E172" s="525">
        <f>ROUND(IFERROR(('Available Energy and Dispatch'!P210/((IF(E$158="Solar",(SUMIFS('Dependable Capacity'!$F$118:$F$123,'Dependable Capacity'!$C$118:$C$123,$B$160)*'Available Energy and Dispatch'!$C210),HLOOKUP(E$158,'Dependable Capacity'!$I$112:$P$118,3,FALSE)*'Available Energy and Dispatch'!$C210))))/E$159,0),2)</f>
        <v>0</v>
      </c>
      <c r="F172" s="525">
        <f>ROUND(IFERROR(('Available Energy and Dispatch'!Q210/((IF(F$158="Solar",(SUMIFS('Dependable Capacity'!$F$118:$F$123,'Dependable Capacity'!$C$118:$C$123,$B$160)*'Available Energy and Dispatch'!$C210),HLOOKUP(F$158,'Dependable Capacity'!$I$112:$P$118,3,FALSE)*'Available Energy and Dispatch'!$C210))))/F$159,0),2)</f>
        <v>0</v>
      </c>
      <c r="G172" s="525">
        <f>ROUND(IFERROR(('Available Energy and Dispatch'!R210/((IF(G$158="Solar",(SUMIFS('Dependable Capacity'!$F$118:$F$123,'Dependable Capacity'!$C$118:$C$123,$B$160)*'Available Energy and Dispatch'!$C210),HLOOKUP(G$158,'Dependable Capacity'!$I$112:$P$118,3,FALSE)*'Available Energy and Dispatch'!$C210))))/G$159,0),2)</f>
        <v>0</v>
      </c>
      <c r="H172" s="525">
        <f>ROUND(IFERROR(('Available Energy and Dispatch'!S210/((IF(H$158="Solar",(SUMIFS('Dependable Capacity'!$F$118:$F$123,'Dependable Capacity'!$C$118:$C$123,$B$160)*'Available Energy and Dispatch'!$C210),HLOOKUP(H$158,'Dependable Capacity'!$I$112:$P$118,3,FALSE)*'Available Energy and Dispatch'!$C210))))/H$159,0),2)</f>
        <v>0</v>
      </c>
      <c r="I172" s="526">
        <f>ROUND(IFERROR(('Available Energy and Dispatch'!T210/((IF(I$158="Solar",(SUMIFS('Dependable Capacity'!$F$118:$F$123,'Dependable Capacity'!$C$118:$C$123,$B$160)*'Available Energy and Dispatch'!$C210),HLOOKUP(I$158,'Dependable Capacity'!$I$112:$P$118,3,FALSE)*'Available Energy and Dispatch'!$C210))))/I$159,0),2)</f>
        <v>0</v>
      </c>
      <c r="J172" s="106"/>
      <c r="K172" s="545">
        <f>IF(K$157="Hydro",VLOOKUP($C172,'Inflated Bid Prices After Tax'!$R$479:$Y$579,2,FALSE),IF(K$157="Solar",VLOOKUP($C172,'Inflated Bid Prices After Tax'!$R$479:$Y$579,3,FALSE),IF(K$157="Biomass",VLOOKUP($C172,'Inflated Bid Prices After Tax'!$R$479:$Y$579,4,FALSE),IF(K$157="Biodiesel",VLOOKUP($C172,'Inflated Bid Prices After Tax'!$R$479:$Y$579,5,FALSE),IF(K$157="LNG",VLOOKUP($C172,'Inflated Bid Prices After Tax'!$R$479:$Y$579,6,FALSE),IF(K$157="Bunker",VLOOKUP($C172,'Inflated Bid Prices After Tax'!$R$479:$Y$579,7,FALSE),IF(K$157="LFO Diesel",VLOOKUP($C172,'Inflated Bid Prices After Tax'!$R$479:$Y$579,8,FALSE),0)))))))</f>
        <v>0</v>
      </c>
      <c r="L172" s="546">
        <f>IF(K$157="Hydro",VLOOKUP($C172,'Inflated Bid Prices After Tax'!$R$584:$Y$684,2,FALSE),IF(K$157="Solar",VLOOKUP($C172,'Inflated Bid Prices After Tax'!$R$584:$Y$684,3,FALSE),IF(K$157="Biomass",VLOOKUP($C172,'Inflated Bid Prices After Tax'!$R$584:$Y$684,4,FALSE),IF(K$157="Biodiesel",VLOOKUP($C172,'Inflated Bid Prices After Tax'!$R$584:$Y$684,5,FALSE),IF(K$157="LNG",VLOOKUP($C172,'Inflated Bid Prices After Tax'!$R$584:$Y$684,6,FALSE),IF(K$157="Bunker",VLOOKUP($C172,'Inflated Bid Prices After Tax'!$R$584:$Y$684,7,FALSE),IF(K$157="LFO Diesel",VLOOKUP($C172,'Inflated Bid Prices After Tax'!$R$584:$Y$684,8,FALSE),0)))))))</f>
        <v>0</v>
      </c>
      <c r="M172" s="546">
        <f>IF($C172=0,0,IF(K$157="Hydro",HLOOKUP(K$157,'Inflated Bid Prices After Tax'!$B$687:$I$695,5,FALSE),IF(K$157="Solar",HLOOKUP(K$157,'Inflated Bid Prices After Tax'!$B$687:$I$695,5,FALSE),IF(K$157="Biomass",HLOOKUP(K$157,'Inflated Bid Prices After Tax'!$B$687:$I$695,5,FALSE),IF(K$157="Biodiesel",HLOOKUP(K$157,'Inflated Bid Prices After Tax'!$B$687:$I$695,5,FALSE),IF(K$157="LNG",HLOOKUP(K$157,'Inflated Bid Prices After Tax'!$B$687:$I$695,5,FALSE),IF(K$157="Bunker",HLOOKUP(K$157,'Inflated Bid Prices After Tax'!$B$687:$I$695,5,FALSE),IF(K$157="LFO Diesel",HLOOKUP(K$157,'Inflated Bid Prices After Tax'!$B$687:$I$695,5,FALSE),0))))))))</f>
        <v>0</v>
      </c>
      <c r="N172" s="546">
        <f>IF($C172=0,0,IF(K$157="Hydro",HLOOKUP(K$157,'Inflated Bid Prices After Tax'!$B$697:$I$703,3,FALSE),IF(K$157="Solar",HLOOKUP(K$157,'Inflated Bid Prices After Tax'!$B$697:$I$703,3,FALSE),IF(K$157="Biomass",HLOOKUP(K$157,'Inflated Bid Prices After Tax'!$B$697:$I$703,3,FALSE),IF(K$157="Biodiesel",HLOOKUP(K$157,'Inflated Bid Prices After Tax'!$B$697:$I$703,3,FALSE),IF(K$157="LNG",HLOOKUP(K$157,'Inflated Bid Prices After Tax'!$B$697:$I$703,3,FALSE),IF(K$157="Bunker",HLOOKUP(K$157,'Inflated Bid Prices After Tax'!$B$697:$I$703,3,FALSE),IF(K$157="LFO Diesel",HLOOKUP(K$157,'Inflated Bid Prices After Tax'!$B$697:$I$703,3,FALSE),0))))))))</f>
        <v>0</v>
      </c>
      <c r="O172" s="547">
        <f t="shared" si="92"/>
        <v>0</v>
      </c>
      <c r="P172" s="139"/>
      <c r="Q172" s="557">
        <f>IF(Q$157="Hydro",VLOOKUP($D172,'Inflated Bid Prices After Tax'!$R$479:$Y$579,2,FALSE),IF(Q$157="Solar",VLOOKUP($D172,'Inflated Bid Prices After Tax'!$R$479:$Y$579,3,FALSE),IF(Q$157="Biomass",VLOOKUP($D172,'Inflated Bid Prices After Tax'!$R$479:$Y$579,4,FALSE),IF(Q$157="Biodiesel",VLOOKUP($D172,'Inflated Bid Prices After Tax'!$R$479:$Y$579,5,FALSE),IF(Q$157="LNG",VLOOKUP($D172,'Inflated Bid Prices After Tax'!$R$479:$Y$579,6,FALSE),IF(Q$157="Bunker",VLOOKUP($D172,'Inflated Bid Prices After Tax'!$R$479:$Y$579,7,FALSE),IF(Q$157="LFO Diesel",VLOOKUP($D172,'Inflated Bid Prices After Tax'!$R$479:$Y$579,8,FALSE),0)))))))</f>
        <v>0</v>
      </c>
      <c r="R172" s="558">
        <f>IF(Q$157="Hydro",VLOOKUP($D172,'Inflated Bid Prices After Tax'!$R$584:$Y$684,2,FALSE),IF(Q$157="Solar",VLOOKUP($D172,'Inflated Bid Prices After Tax'!$R$584:$Y$684,3,FALSE),IF(Q$157="Biomass",VLOOKUP($D172,'Inflated Bid Prices After Tax'!$R$584:$Y$684,4,FALSE),IF(Q$157="Biodiesel",VLOOKUP($D172,'Inflated Bid Prices After Tax'!$R$584:$Y$684,5,FALSE),IF(Q$157="LNG",VLOOKUP($D172,'Inflated Bid Prices After Tax'!$R$584:$Y$684,6,FALSE),IF(Q$157="Bunker",VLOOKUP($D172,'Inflated Bid Prices After Tax'!$R$584:$Y$684,7,FALSE),IF(Q$157="LFO Diesel",VLOOKUP($D172,'Inflated Bid Prices After Tax'!$R$584:$Y$684,8,FALSE),0)))))))</f>
        <v>0</v>
      </c>
      <c r="S172" s="558">
        <f>IF($D172=0,0,IF(Q$157="Hydro",HLOOKUP(Q$157,'Inflated Bid Prices After Tax'!$B$687:$I$695,5,FALSE),IF(Q$157="Solar",HLOOKUP(Q$157,'Inflated Bid Prices After Tax'!$B$687:$I$695,5,FALSE),IF(Q$157="Biomass",HLOOKUP(Q$157,'Inflated Bid Prices After Tax'!$B$687:$I$695,5,FALSE),IF(Q$157="Biodiesel",HLOOKUP(Q$157,'Inflated Bid Prices After Tax'!$B$687:$I$695,5,FALSE),IF(Q$157="LNG",HLOOKUP(Q$157,'Inflated Bid Prices After Tax'!$B$687:$I$695,5,FALSE),IF(Q$157="Bunker",HLOOKUP(Q$157,'Inflated Bid Prices After Tax'!$B$687:$I$695,5,FALSE),IF(Q$157="LFO Diesel",HLOOKUP(Q$157,'Inflated Bid Prices After Tax'!$B$687:$I$695,5,FALSE),0))))))))</f>
        <v>0</v>
      </c>
      <c r="T172" s="558">
        <f>IF($D172=0,0,IF(Q$157="Hydro",HLOOKUP(Q$157,'Inflated Bid Prices After Tax'!$B$697:$I$703,3,FALSE),IF(Q$157="Solar",HLOOKUP(Q$157,'Inflated Bid Prices After Tax'!$B$697:$I$703,3,FALSE),IF(Q$157="Biomass",HLOOKUP(Q$157,'Inflated Bid Prices After Tax'!$B$697:$I$703,3,FALSE),IF(Q$157="Biodiesel",HLOOKUP(Q$157,'Inflated Bid Prices After Tax'!$B$697:$I$703,3,FALSE),IF(Q$157="LNG",HLOOKUP(Q$157,'Inflated Bid Prices After Tax'!$B$697:$I$703,3,FALSE),IF(Q$157="Bunker",HLOOKUP(Q$157,'Inflated Bid Prices After Tax'!$B$697:$I$703,3,FALSE),IF(Q$157="LFO Diesel",HLOOKUP(Q$157,'Inflated Bid Prices After Tax'!$B$697:$I$703,3,FALSE),0))))))))</f>
        <v>0</v>
      </c>
      <c r="U172" s="559">
        <f t="shared" si="93"/>
        <v>0</v>
      </c>
      <c r="V172" s="139"/>
      <c r="W172" s="569">
        <f>IF(W$157="Hydro",VLOOKUP($E172,'Inflated Bid Prices After Tax'!$R$479:$Y$579,2,FALSE),IF(W$157="Solar",VLOOKUP($E172,'Inflated Bid Prices After Tax'!$R$479:$Y$579,3,FALSE),IF(W$157="Biomass",VLOOKUP($E172,'Inflated Bid Prices After Tax'!$R$479:$Y$579,4,FALSE),IF(W$157="Biodiesel",VLOOKUP($E172,'Inflated Bid Prices After Tax'!$R$479:$Y$579,5,FALSE),IF(W$157="LNG",VLOOKUP($E172,'Inflated Bid Prices After Tax'!$R$479:$Y$579,6,FALSE),IF(W$157="Bunker",VLOOKUP($E172,'Inflated Bid Prices After Tax'!$R$479:$Y$579,7,FALSE),IF(W$157="LFO Diesel",VLOOKUP($E172,'Inflated Bid Prices After Tax'!$R$479:$Y$579,8,FALSE),0)))))))</f>
        <v>0</v>
      </c>
      <c r="X172" s="570">
        <f>IF(W$157="Hydro",VLOOKUP($E172,'Inflated Bid Prices After Tax'!$R$584:$Y$684,2,FALSE),IF(W$157="Solar",VLOOKUP($E172,'Inflated Bid Prices After Tax'!$R$584:$Y$684,3,FALSE),IF(W$157="Biomass",VLOOKUP($E172,'Inflated Bid Prices After Tax'!$R$584:$Y$684,4,FALSE),IF(W$157="Biodiesel",VLOOKUP($E172,'Inflated Bid Prices After Tax'!$R$584:$Y$684,5,FALSE),IF(W$157="LNG",VLOOKUP($E172,'Inflated Bid Prices After Tax'!$R$584:$Y$684,6,FALSE),IF(W$157="Bunker",VLOOKUP($E172,'Inflated Bid Prices After Tax'!$R$584:$Y$684,7,FALSE),IF(W$157="LFO Diesel",VLOOKUP($E172,'Inflated Bid Prices After Tax'!$R$584:$Y$684,8,FALSE),0)))))))</f>
        <v>0</v>
      </c>
      <c r="Y172" s="570">
        <f>IF($E172=0,0,IF(W$157="Hydro",HLOOKUP(W$157,'Inflated Bid Prices After Tax'!$B$687:$I$695,5,FALSE),IF(W$157="Solar",HLOOKUP(W$157,'Inflated Bid Prices After Tax'!$B$687:$I$695,5,FALSE),IF(W$157="Biomass",HLOOKUP(W$157,'Inflated Bid Prices After Tax'!$B$687:$I$695,5,FALSE),IF(W$157="Biodiesel",HLOOKUP(W$157,'Inflated Bid Prices After Tax'!$B$687:$I$695,5,FALSE),IF(W$157="LNG",HLOOKUP(W$157,'Inflated Bid Prices After Tax'!$B$687:$I$695,5,FALSE),IF(W$157="Bunker",HLOOKUP(W$157,'Inflated Bid Prices After Tax'!$B$687:$I$695,5,FALSE),IF(W$157="LFO Diesel",HLOOKUP(W$157,'Inflated Bid Prices After Tax'!$B$687:$I$695,5,FALSE),0))))))))</f>
        <v>0</v>
      </c>
      <c r="Z172" s="570">
        <f>IF($E172=0,0,IF(W$157="Hydro",HLOOKUP(W$157,'Inflated Bid Prices After Tax'!$B$697:$I$703,3,FALSE),IF(W$157="Solar",HLOOKUP(W$157,'Inflated Bid Prices After Tax'!$B$697:$I$703,3,FALSE),IF(W$157="Biomass",HLOOKUP(W$157,'Inflated Bid Prices After Tax'!$B$697:$I$703,3,FALSE),IF(W$157="Biodiesel",HLOOKUP(W$157,'Inflated Bid Prices After Tax'!$B$697:$I$703,3,FALSE),IF(W$157="LNG",HLOOKUP(W$157,'Inflated Bid Prices After Tax'!$B$697:$I$703,3,FALSE),IF(W$157="Bunker",HLOOKUP(W$157,'Inflated Bid Prices After Tax'!$B$697:$I$703,3,FALSE),IF(W$157="LFO Diesel",HLOOKUP(W$157,'Inflated Bid Prices After Tax'!$B$697:$I$703,3,FALSE),0))))))))</f>
        <v>0</v>
      </c>
      <c r="AA172" s="571">
        <f t="shared" si="94"/>
        <v>0</v>
      </c>
      <c r="AB172" s="139"/>
      <c r="AC172" s="581">
        <f>IF(AC$157="Hydro",VLOOKUP($F172,'Inflated Bid Prices After Tax'!$R$479:$Y$579,2,FALSE),IF(AC$157="Solar",VLOOKUP($F172,'Inflated Bid Prices After Tax'!$R$479:$Y$579,3,FALSE),IF(AC$157="Biomass",VLOOKUP($F172,'Inflated Bid Prices After Tax'!$R$479:$Y$579,4,FALSE),IF(AC$157="Biodiesel",VLOOKUP($F172,'Inflated Bid Prices After Tax'!$R$479:$Y$579,5,FALSE),IF(AC$157="LNG",VLOOKUP($F172,'Inflated Bid Prices After Tax'!$R$479:$Y$579,6,FALSE),IF(AC$157="Bunker",VLOOKUP($F172,'Inflated Bid Prices After Tax'!$R$479:$Y$579,7,FALSE),IF(AC$157="LFO Diesel",VLOOKUP($F172,'Inflated Bid Prices After Tax'!$R$479:$Y$579,8,FALSE),0)))))))</f>
        <v>0</v>
      </c>
      <c r="AD172" s="582">
        <f>IF(AC$157="Hydro",VLOOKUP($F172,'Inflated Bid Prices After Tax'!$R$584:$Y$684,2,FALSE),IF(AC$157="Solar",VLOOKUP($F172,'Inflated Bid Prices After Tax'!$R$584:$Y$684,3,FALSE),IF(AC$157="Biomass",VLOOKUP($F172,'Inflated Bid Prices After Tax'!$R$584:$Y$684,4,FALSE),IF(AC$157="Biodiesel",VLOOKUP($F172,'Inflated Bid Prices After Tax'!$R$584:$Y$684,5,FALSE),IF(AC$157="LNG",VLOOKUP($F172,'Inflated Bid Prices After Tax'!$R$584:$Y$684,6,FALSE),IF(AC$157="Bunker",VLOOKUP($F172,'Inflated Bid Prices After Tax'!$R$584:$Y$684,7,FALSE),IF(AC$157="LFO Diesel",VLOOKUP($F172,'Inflated Bid Prices After Tax'!$R$584:$Y$684,8,FALSE),0)))))))</f>
        <v>0</v>
      </c>
      <c r="AE172" s="582">
        <f>IF($F172=0,0,IF(AC$157="Hydro",HLOOKUP(AC$157,'Inflated Bid Prices After Tax'!$B$687:$I$695,5,FALSE),IF(AC$157="Solar",HLOOKUP(AC$157,'Inflated Bid Prices After Tax'!$B$687:$I$695,5,FALSE),IF(AC$157="Biomass",HLOOKUP(AC$157,'Inflated Bid Prices After Tax'!$B$687:$I$695,5,FALSE),IF(AC$157="Biodiesel",HLOOKUP(AC$157,'Inflated Bid Prices After Tax'!$B$687:$I$695,5,FALSE),IF(AC$157="LNG",HLOOKUP(AC$157,'Inflated Bid Prices After Tax'!$B$687:$I$695,5,FALSE),IF(AC$157="Bunker",HLOOKUP(AC$157,'Inflated Bid Prices After Tax'!$B$687:$I$695,5,FALSE),IF(AC$157="LFO Diesel",HLOOKUP(AC$157,'Inflated Bid Prices After Tax'!$B$687:$I$695,5,FALSE),0))))))))</f>
        <v>0</v>
      </c>
      <c r="AF172" s="582">
        <f>IF($F172=0,0,IF(AC$157="Hydro",HLOOKUP(AC$157,'Inflated Bid Prices After Tax'!$B$697:$I$703,3,FALSE),IF(AC$157="Solar",HLOOKUP(AC$157,'Inflated Bid Prices After Tax'!$B$697:$I$703,3,FALSE),IF(AC$157="Biomass",HLOOKUP(AC$157,'Inflated Bid Prices After Tax'!$B$697:$I$703,3,FALSE),IF(AC$157="Biodiesel",HLOOKUP(AC$157,'Inflated Bid Prices After Tax'!$B$697:$I$703,3,FALSE),IF(AC$157="LNG",HLOOKUP(AC$157,'Inflated Bid Prices After Tax'!$B$697:$I$703,3,FALSE),IF(AC$157="Bunker",HLOOKUP(AC$157,'Inflated Bid Prices After Tax'!$B$697:$I$703,3,FALSE),IF(AC$157="LFO Diesel",HLOOKUP(AC$157,'Inflated Bid Prices After Tax'!$B$697:$I$703,3,FALSE),0))))))))</f>
        <v>0</v>
      </c>
      <c r="AG172" s="583">
        <f t="shared" si="95"/>
        <v>0</v>
      </c>
      <c r="AH172" s="139"/>
      <c r="AI172" s="593">
        <f>IF(AI$157="Hydro",VLOOKUP($G172,'Inflated Bid Prices After Tax'!$R$479:$Y$579,2,FALSE),IF(AI$157="Solar",VLOOKUP($G172,'Inflated Bid Prices After Tax'!$R$479:$Y$579,3,FALSE),IF(AI$157="Biomass",VLOOKUP($G172,'Inflated Bid Prices After Tax'!$R$479:$Y$579,4,FALSE),IF(AI$157="Biodiesel",VLOOKUP($G172,'Inflated Bid Prices After Tax'!$R$479:$Y$579,5,FALSE),IF(AI$157="LNG",VLOOKUP($G172,'Inflated Bid Prices After Tax'!$R$479:$Y$579,6,FALSE),IF(AI$157="Bunker",VLOOKUP($G172,'Inflated Bid Prices After Tax'!$R$479:$Y$579,7,FALSE),IF(AI$157="LFO Diesel",VLOOKUP($G172,'Inflated Bid Prices After Tax'!$R$479:$Y$579,8,FALSE),0)))))))</f>
        <v>0</v>
      </c>
      <c r="AJ172" s="594">
        <f>IF(AI$157="Hydro",VLOOKUP($G172,'Inflated Bid Prices After Tax'!$R$584:$Y$684,2,FALSE),IF(AI$157="Solar",VLOOKUP($G172,'Inflated Bid Prices After Tax'!$R$584:$Y$684,3,FALSE),IF(AI$157="Biomass",VLOOKUP($G172,'Inflated Bid Prices After Tax'!$R$584:$Y$684,4,FALSE),IF(AI$157="Biodiesel",VLOOKUP($G172,'Inflated Bid Prices After Tax'!$R$584:$Y$684,5,FALSE),IF(AI$157="LNG",VLOOKUP($G172,'Inflated Bid Prices After Tax'!$R$584:$Y$684,6,FALSE),IF(AI$157="Bunker",VLOOKUP($G172,'Inflated Bid Prices After Tax'!$R$584:$Y$684,7,FALSE),IF(AI$157="LFO Diesel",VLOOKUP($G172,'Inflated Bid Prices After Tax'!$R$584:$Y$684,8,FALSE),0)))))))</f>
        <v>0</v>
      </c>
      <c r="AK172" s="594">
        <f>IF($G172=0,0,IF(AI$157="Hydro",HLOOKUP(AI$157,'Inflated Bid Prices After Tax'!$B$687:$I$695,5,FALSE),IF(AI$157="Solar",HLOOKUP(AI$157,'Inflated Bid Prices After Tax'!$B$687:$I$695,5,FALSE),IF(AI$157="Biomass",HLOOKUP(AI$157,'Inflated Bid Prices After Tax'!$B$687:$I$695,5,FALSE),IF(AI$157="Biodiesel",HLOOKUP(AI$157,'Inflated Bid Prices After Tax'!$B$687:$I$695,5,FALSE),IF(AI$157="LNG",HLOOKUP(AI$157,'Inflated Bid Prices After Tax'!$B$687:$I$695,5,FALSE),IF(AI$157="Bunker",HLOOKUP(AI$157,'Inflated Bid Prices After Tax'!$B$687:$I$695,5,FALSE),IF(AI$157="LFO Diesel",HLOOKUP(AI$157,'Inflated Bid Prices After Tax'!$B$687:$I$695,5,FALSE),0))))))))</f>
        <v>0</v>
      </c>
      <c r="AL172" s="594">
        <f>IF($G172=0,0,IF(AI$157="Hydro",HLOOKUP(AI$157,'Inflated Bid Prices After Tax'!$B$697:$I$703,3,FALSE),IF(AI$157="Solar",HLOOKUP(AI$157,'Inflated Bid Prices After Tax'!$B$697:$I$703,3,FALSE),IF(AI$157="Biomass",HLOOKUP(AI$157,'Inflated Bid Prices After Tax'!$B$697:$I$703,3,FALSE),IF(AI$157="Biodiesel",HLOOKUP(AI$157,'Inflated Bid Prices After Tax'!$B$697:$I$703,3,FALSE),IF(AI$157="LNG",HLOOKUP(AI$157,'Inflated Bid Prices After Tax'!$B$697:$I$703,3,FALSE),IF(AI$157="Bunker",HLOOKUP(AI$157,'Inflated Bid Prices After Tax'!$B$697:$I$703,3,FALSE),IF(AI$157="LFO Diesel",HLOOKUP(AI$157,'Inflated Bid Prices After Tax'!$B$697:$I$703,3,FALSE),0))))))))</f>
        <v>0</v>
      </c>
      <c r="AM172" s="595">
        <f t="shared" si="96"/>
        <v>0</v>
      </c>
      <c r="AN172" s="139"/>
      <c r="AO172" s="599">
        <f>IF(AO$157="Hydro",VLOOKUP($H172,'Inflated Bid Prices After Tax'!$R$479:$Y$579,2,FALSE),IF(AO$157="Solar",VLOOKUP($H172,'Inflated Bid Prices After Tax'!$R$479:$Y$579,3,FALSE),IF(AO$157="Biomass",VLOOKUP($H172,'Inflated Bid Prices After Tax'!$R$479:$Y$579,4,FALSE),IF(AO$157="Biodiesel",VLOOKUP($H172,'Inflated Bid Prices After Tax'!$R$479:$Y$579,5,FALSE),IF(AO$157="LNG",VLOOKUP($H172,'Inflated Bid Prices After Tax'!$R$479:$Y$579,6,FALSE),IF(AO$157="Bunker",VLOOKUP($H172,'Inflated Bid Prices After Tax'!$R$479:$Y$579,7,FALSE),IF(AO$157="LFO Diesel",VLOOKUP($H172,'Inflated Bid Prices After Tax'!$R$479:$Y$579,8,FALSE),0)))))))</f>
        <v>0</v>
      </c>
      <c r="AP172" s="310">
        <f>IF(AO$157="Hydro",VLOOKUP($H172,'Inflated Bid Prices After Tax'!$R$584:$Y$684,2,FALSE),IF(AO$157="Solar",VLOOKUP($H172,'Inflated Bid Prices After Tax'!$R$584:$Y$684,3,FALSE),IF(AO$157="Biomass",VLOOKUP($H172,'Inflated Bid Prices After Tax'!$R$584:$Y$684,4,FALSE),IF(AO$157="Biodiesel",VLOOKUP($H172,'Inflated Bid Prices After Tax'!$R$584:$Y$684,5,FALSE),IF(AO$157="LNG",VLOOKUP($H172,'Inflated Bid Prices After Tax'!$R$584:$Y$684,6,FALSE),IF(AO$157="Bunker",VLOOKUP($H172,'Inflated Bid Prices After Tax'!$R$584:$Y$684,7,FALSE),IF(AO$157="LFO Diesel",VLOOKUP($H172,'Inflated Bid Prices After Tax'!$R$584:$Y$684,8,FALSE),0)))))))</f>
        <v>0</v>
      </c>
      <c r="AQ172" s="310">
        <f>IF($H172=0,0,IF(AO$157="Hydro",HLOOKUP(AO$157,'Inflated Bid Prices After Tax'!$B$687:$I$695,5,FALSE),IF(AO$157="Solar",HLOOKUP(AO$157,'Inflated Bid Prices After Tax'!$B$687:$I$695,5,FALSE),IF(AO$157="Biomass",HLOOKUP(AO$157,'Inflated Bid Prices After Tax'!$B$687:$I$695,5,FALSE),IF(AO$157="Biodiesel",HLOOKUP(AO$157,'Inflated Bid Prices After Tax'!$B$687:$I$695,5,FALSE),IF(AO$157="LNG",HLOOKUP(AO$157,'Inflated Bid Prices After Tax'!$B$687:$I$695,5,FALSE),IF(AO$157="Bunker",HLOOKUP(AO$157,'Inflated Bid Prices After Tax'!$B$687:$I$695,5,FALSE),IF(AO$157="LFO Diesel",HLOOKUP(AO$157,'Inflated Bid Prices After Tax'!$B$687:$I$695,5,FALSE),0))))))))</f>
        <v>0</v>
      </c>
      <c r="AR172" s="310">
        <f>IF($H172=0,0,IF(AO$157="Hydro",HLOOKUP(AO$157,'Inflated Bid Prices After Tax'!$B$697:$I$703,3,FALSE),IF(AO$157="Solar",HLOOKUP(AO$157,'Inflated Bid Prices After Tax'!$B$697:$I$703,3,FALSE),IF(AO$157="Biomass",HLOOKUP(AO$157,'Inflated Bid Prices After Tax'!$B$697:$I$703,3,FALSE),IF(AO$157="Biodiesel",HLOOKUP(AO$157,'Inflated Bid Prices After Tax'!$B$697:$I$703,3,FALSE),IF(AO$157="LNG",HLOOKUP(AO$157,'Inflated Bid Prices After Tax'!$B$697:$I$703,3,FALSE),IF(AO$157="Bunker",HLOOKUP(AO$157,'Inflated Bid Prices After Tax'!$B$697:$I$703,3,FALSE),IF(AO$157="LFO Diesel",HLOOKUP(AO$157,'Inflated Bid Prices After Tax'!$B$697:$I$703,3,FALSE),0))))))))</f>
        <v>0</v>
      </c>
      <c r="AS172" s="300">
        <f t="shared" si="97"/>
        <v>0</v>
      </c>
      <c r="AT172" s="139"/>
      <c r="AU172" s="609">
        <f>IF(AU$157="Hydro",VLOOKUP($I172,'Inflated Bid Prices After Tax'!$R$479:$Y$579,2,FALSE),IF(AU$157="Solar",VLOOKUP($I172,'Inflated Bid Prices After Tax'!$R$479:$Y$579,3,FALSE),IF(AU$157="Biomass",VLOOKUP($I172,'Inflated Bid Prices After Tax'!$R$479:$Y$579,4,FALSE),IF(AU$157="Biodiesel",VLOOKUP($I172,'Inflated Bid Prices After Tax'!$R$479:$Y$579,5,FALSE),IF(AU$157="LNG",VLOOKUP($I172,'Inflated Bid Prices After Tax'!$R$479:$Y$579,6,FALSE),IF(AU$157="Bunker",VLOOKUP($I172,'Inflated Bid Prices After Tax'!$R$479:$Y$579,7,FALSE),IF(AU$157="LFO Diesel",VLOOKUP($I172,'Inflated Bid Prices After Tax'!$R$479:$Y$579,8,FALSE),0)))))))</f>
        <v>0</v>
      </c>
      <c r="AV172" s="610">
        <f>IF(AU$157="Hydro",VLOOKUP($I172,'Inflated Bid Prices After Tax'!$R$584:$Y$684,2,FALSE),IF(AU$157="Solar",VLOOKUP($I172,'Inflated Bid Prices After Tax'!$R$584:$Y$684,3,FALSE),IF(AU$157="Biomass",VLOOKUP($I172,'Inflated Bid Prices After Tax'!$R$584:$Y$684,4,FALSE),IF(AU$157="Biodiesel",VLOOKUP($I172,'Inflated Bid Prices After Tax'!$R$584:$Y$684,5,FALSE),IF(AU$157="LNG",VLOOKUP($I172,'Inflated Bid Prices After Tax'!$R$584:$Y$684,6,FALSE),IF(AU$157="Bunker",VLOOKUP($I172,'Inflated Bid Prices After Tax'!$R$584:$Y$684,7,FALSE),IF(AU$157="LFO Diesel",VLOOKUP($I172,'Inflated Bid Prices After Tax'!$R$584:$Y$684,8,FALSE),0)))))))</f>
        <v>0</v>
      </c>
      <c r="AW172" s="610">
        <f>IF($I172=0,0,IF(AU$157="Hydro",HLOOKUP(AU$157,'Inflated Bid Prices After Tax'!$B$687:$I$695,2,FALSE),IF(AU$157="Solar",HLOOKUP(AU$157,'Inflated Bid Prices After Tax'!$B$687:$I$695,2,FALSE),IF(AU$157="Biomass",HLOOKUP(AU$157,'Inflated Bid Prices After Tax'!$B$687:$I$695,2,FALSE),IF(AU$157="Biodiesel",HLOOKUP(AU$157,'Inflated Bid Prices After Tax'!$B$687:$I$695,2,FALSE),IF(AU$157="LNG",HLOOKUP(AU$157,'Inflated Bid Prices After Tax'!$B$687:$I$695,2,FALSE),IF(AU$157="Bunker",HLOOKUP(AU$157,'Inflated Bid Prices After Tax'!$B$687:$I$695,2,FALSE),IF(AU$157="LFO Diesel",HLOOKUP(AU$157,'Inflated Bid Prices After Tax'!$B$687:$I$695,2,FALSE),0))))))))</f>
        <v>0</v>
      </c>
      <c r="AX172" s="610">
        <f>IF($I172=0,0,IF(AU$157="Hydro",HLOOKUP(AU$157,'Inflated Bid Prices After Tax'!$B$697:$I$703,2,FALSE),IF(AU$157="Solar",HLOOKUP(AU$157,'Inflated Bid Prices After Tax'!$B$697:$I$703,2,FALSE),IF(AU$157="Biomass",HLOOKUP(AU$157,'Inflated Bid Prices After Tax'!$B$697:$I$703,2,FALSE),IF(AU$157="Biodiesel",HLOOKUP(AU$157,'Inflated Bid Prices After Tax'!$B$697:$I$703,2,FALSE),IF(AU$157="LNG",HLOOKUP(AU$157,'Inflated Bid Prices After Tax'!$B$697:$I$703,2,FALSE),IF(AU$157="Bunker",HLOOKUP(AU$157,'Inflated Bid Prices After Tax'!$B$697:$I$703,2,FALSE),IF(AU$157="LFO Diesel",HLOOKUP(AU$157,'Inflated Bid Prices After Tax'!$B$697:$I$703,2,FALSE),0))))))))</f>
        <v>0</v>
      </c>
      <c r="AY172" s="611">
        <f t="shared" si="98"/>
        <v>0</v>
      </c>
      <c r="AZ172" s="139"/>
      <c r="BA172" s="106"/>
      <c r="BB172" s="648" t="s">
        <v>49</v>
      </c>
      <c r="BC172" s="649">
        <f>IF(C172=0,O172,O172*'Available Energy and Dispatch'!N210*1000)</f>
        <v>0</v>
      </c>
      <c r="BD172" s="649">
        <f>IF(D172=0,U172,U172*'Available Energy and Dispatch'!O210*1000)</f>
        <v>0</v>
      </c>
      <c r="BE172" s="649">
        <f>IF(E172=0,AA172,AA172*'Available Energy and Dispatch'!P210*1000)</f>
        <v>0</v>
      </c>
      <c r="BF172" s="649">
        <f>IF(F172=0,AG172,AG172*'Available Energy and Dispatch'!Q210*1000)</f>
        <v>0</v>
      </c>
      <c r="BG172" s="649">
        <f>IF(G172=0,AM172,AM172*'Available Energy and Dispatch'!R210*1000)</f>
        <v>0</v>
      </c>
      <c r="BH172" s="649">
        <f>IF(H172=0,AS172,AS172*'Available Energy and Dispatch'!S210*1000)</f>
        <v>0</v>
      </c>
      <c r="BI172" s="649">
        <f>IF(I172=0,AY172,AY172*'Available Energy and Dispatch'!T210*1000)</f>
        <v>0</v>
      </c>
      <c r="BJ172" s="662">
        <f t="shared" si="99"/>
        <v>0</v>
      </c>
      <c r="BK172" s="655"/>
    </row>
    <row r="173" spans="2:63" ht="13.8" thickBot="1" x14ac:dyDescent="0.3">
      <c r="B173" s="109"/>
      <c r="C173" s="106"/>
      <c r="D173" s="106"/>
      <c r="E173" s="106"/>
      <c r="F173" s="106"/>
      <c r="G173" s="106"/>
      <c r="H173" s="106"/>
      <c r="I173" s="106"/>
      <c r="J173" s="106"/>
      <c r="K173" s="113"/>
      <c r="L173" s="113"/>
      <c r="M173" s="113"/>
      <c r="N173" s="113"/>
      <c r="O173" s="113"/>
      <c r="P173" s="139"/>
      <c r="Q173" s="113"/>
      <c r="R173" s="113"/>
      <c r="S173" s="113"/>
      <c r="T173" s="113"/>
      <c r="U173" s="113"/>
      <c r="V173" s="139"/>
      <c r="W173" s="113"/>
      <c r="X173" s="113"/>
      <c r="Y173" s="113"/>
      <c r="Z173" s="113"/>
      <c r="AA173" s="113"/>
      <c r="AB173" s="139"/>
      <c r="AC173" s="113"/>
      <c r="AD173" s="113"/>
      <c r="AE173" s="113"/>
      <c r="AF173" s="113"/>
      <c r="AG173" s="113"/>
      <c r="AH173" s="139"/>
      <c r="AI173" s="113"/>
      <c r="AJ173" s="113"/>
      <c r="AK173" s="113"/>
      <c r="AL173" s="113"/>
      <c r="AM173" s="113"/>
      <c r="AN173" s="139"/>
      <c r="AO173" s="113"/>
      <c r="AP173" s="113"/>
      <c r="AQ173" s="113"/>
      <c r="AR173" s="113"/>
      <c r="AS173" s="113"/>
      <c r="AT173" s="139"/>
      <c r="AU173" s="113"/>
      <c r="AV173" s="113"/>
      <c r="AW173" s="113"/>
      <c r="AX173" s="113"/>
      <c r="AY173" s="113"/>
      <c r="AZ173" s="139"/>
      <c r="BA173" s="106"/>
      <c r="BB173" s="648" t="s">
        <v>182</v>
      </c>
      <c r="BC173" s="656">
        <f t="shared" ref="BC173:BJ173" si="100">SUM(BC161:BC172)</f>
        <v>0</v>
      </c>
      <c r="BD173" s="656">
        <f t="shared" si="100"/>
        <v>0</v>
      </c>
      <c r="BE173" s="656">
        <f t="shared" si="100"/>
        <v>0</v>
      </c>
      <c r="BF173" s="656">
        <f t="shared" si="100"/>
        <v>0</v>
      </c>
      <c r="BG173" s="656">
        <f t="shared" si="100"/>
        <v>0</v>
      </c>
      <c r="BH173" s="656">
        <f t="shared" si="100"/>
        <v>0</v>
      </c>
      <c r="BI173" s="656">
        <f t="shared" si="100"/>
        <v>0</v>
      </c>
      <c r="BJ173" s="656">
        <f t="shared" si="100"/>
        <v>0</v>
      </c>
      <c r="BK173" s="667">
        <f>BJ173/(BD156*1000)</f>
        <v>0</v>
      </c>
    </row>
    <row r="174" spans="2:63" x14ac:dyDescent="0.25">
      <c r="B174" s="527">
        <v>2023</v>
      </c>
      <c r="C174" s="528"/>
      <c r="D174" s="528"/>
      <c r="E174" s="528"/>
      <c r="F174" s="528"/>
      <c r="G174" s="528"/>
      <c r="H174" s="528"/>
      <c r="I174" s="529"/>
      <c r="J174" s="106"/>
      <c r="K174" s="629"/>
      <c r="L174" s="630"/>
      <c r="M174" s="630"/>
      <c r="N174" s="630"/>
      <c r="O174" s="631"/>
      <c r="P174" s="139"/>
      <c r="Q174" s="620"/>
      <c r="R174" s="621"/>
      <c r="S174" s="621"/>
      <c r="T174" s="621"/>
      <c r="U174" s="622"/>
      <c r="V174" s="139"/>
      <c r="W174" s="636"/>
      <c r="X174" s="637"/>
      <c r="Y174" s="637"/>
      <c r="Z174" s="637"/>
      <c r="AA174" s="638"/>
      <c r="AB174" s="139"/>
      <c r="AC174" s="639"/>
      <c r="AD174" s="640"/>
      <c r="AE174" s="640"/>
      <c r="AF174" s="640"/>
      <c r="AG174" s="641"/>
      <c r="AH174" s="139"/>
      <c r="AI174" s="626"/>
      <c r="AJ174" s="627"/>
      <c r="AK174" s="627"/>
      <c r="AL174" s="627"/>
      <c r="AM174" s="628"/>
      <c r="AN174" s="139"/>
      <c r="AO174" s="623"/>
      <c r="AP174" s="624"/>
      <c r="AQ174" s="624"/>
      <c r="AR174" s="624"/>
      <c r="AS174" s="625"/>
      <c r="AT174" s="139"/>
      <c r="AU174" s="620"/>
      <c r="AV174" s="621"/>
      <c r="AW174" s="621"/>
      <c r="AX174" s="621"/>
      <c r="AY174" s="622"/>
      <c r="AZ174" s="139"/>
      <c r="BA174" s="106"/>
      <c r="BB174" s="648">
        <v>2023</v>
      </c>
      <c r="BC174" s="654"/>
      <c r="BD174" s="654"/>
      <c r="BE174" s="654"/>
      <c r="BF174" s="654"/>
      <c r="BG174" s="654"/>
      <c r="BH174" s="654"/>
      <c r="BI174" s="654"/>
      <c r="BJ174" s="661"/>
      <c r="BK174" s="655"/>
    </row>
    <row r="175" spans="2:63" x14ac:dyDescent="0.25">
      <c r="B175" s="530" t="s">
        <v>38</v>
      </c>
      <c r="C175" s="523">
        <f>ROUND(IFERROR(('Available Energy and Dispatch'!N215/((IF(C$158="Solar",(SUMIFS('Dependable Capacity'!$F$118:$F$123,'Dependable Capacity'!$C$118:$C$123,$B$160)*'Available Energy and Dispatch'!$C215),HLOOKUP(C$158,'Dependable Capacity'!$I$112:$P$118,4,FALSE)*'Available Energy and Dispatch'!$C215))))/C$159,0),2)</f>
        <v>0</v>
      </c>
      <c r="D175" s="523">
        <f>ROUND(IFERROR(('Available Energy and Dispatch'!O215/((IF(D$158="Solar",(SUMIFS('Dependable Capacity'!$F$118:$F$123,'Dependable Capacity'!$C$118:$C$123,$B$160)*'Available Energy and Dispatch'!$C215),HLOOKUP(D$158,'Dependable Capacity'!$I$112:$P$118,4,FALSE)*'Available Energy and Dispatch'!$C215))))/D$159,0),2)</f>
        <v>0</v>
      </c>
      <c r="E175" s="523">
        <f>ROUND(IFERROR(('Available Energy and Dispatch'!P215/((IF(E$158="Solar",(SUMIFS('Dependable Capacity'!$F$118:$F$123,'Dependable Capacity'!$C$118:$C$123,$B$160)*'Available Energy and Dispatch'!$C215),HLOOKUP(E$158,'Dependable Capacity'!$I$112:$P$118,4,FALSE)*'Available Energy and Dispatch'!$C215))))/E$159,0),2)</f>
        <v>0</v>
      </c>
      <c r="F175" s="523">
        <f>ROUND(IFERROR(('Available Energy and Dispatch'!Q215/((IF(F$158="Solar",(SUMIFS('Dependable Capacity'!$F$118:$F$123,'Dependable Capacity'!$C$118:$C$123,$B$160)*'Available Energy and Dispatch'!$C215),HLOOKUP(F$158,'Dependable Capacity'!$I$112:$P$118,4,FALSE)*'Available Energy and Dispatch'!$C215))))/F$159,0),2)</f>
        <v>0</v>
      </c>
      <c r="G175" s="523">
        <f>ROUND(IFERROR(('Available Energy and Dispatch'!R215/((IF(G$158="Solar",(SUMIFS('Dependable Capacity'!$F$118:$F$123,'Dependable Capacity'!$C$118:$C$123,$B$160)*'Available Energy and Dispatch'!$C215),HLOOKUP(G$158,'Dependable Capacity'!$I$112:$P$118,4,FALSE)*'Available Energy and Dispatch'!$C215))))/G$159,0),2)</f>
        <v>0</v>
      </c>
      <c r="H175" s="523">
        <f>ROUND(IFERROR(('Available Energy and Dispatch'!S215/((IF(H$158="Solar",(SUMIFS('Dependable Capacity'!$F$118:$F$123,'Dependable Capacity'!$C$118:$C$123,$B$160)*'Available Energy and Dispatch'!$C215),HLOOKUP(H$158,'Dependable Capacity'!$I$112:$P$118,4,FALSE)*'Available Energy and Dispatch'!$C215))))/H$159,0),2)</f>
        <v>0</v>
      </c>
      <c r="I175" s="524">
        <f>ROUND(IFERROR(('Available Energy and Dispatch'!T215/((IF(I$158="Solar",(SUMIFS('Dependable Capacity'!$F$118:$F$123,'Dependable Capacity'!$C$118:$C$123,$B$160)*'Available Energy and Dispatch'!$C215),HLOOKUP(I$158,'Dependable Capacity'!$I$112:$P$118,4,FALSE)*'Available Energy and Dispatch'!$C215))))/I$159,0),2)</f>
        <v>0</v>
      </c>
      <c r="J175" s="106"/>
      <c r="K175" s="542">
        <f>IF(K$157="Hydro",VLOOKUP($C175,'Inflated Bid Prices After Tax'!$AB$479:$AI$579,2,FALSE),IF(K$157="Solar",VLOOKUP($C175,'Inflated Bid Prices After Tax'!$AB$479:$AI$579,3,FALSE),IF(K$157="Biomass",VLOOKUP($C175,'Inflated Bid Prices After Tax'!$AB$479:$AI$579,4,FALSE),IF(K$157="Biodiesel",VLOOKUP($C175,'Inflated Bid Prices After Tax'!$AB$479:$AI$579,5,FALSE),IF(K$157="LNG",VLOOKUP($C175,'Inflated Bid Prices After Tax'!$AB$479:$AI$579,6,FALSE),IF(K$157="Bunker",VLOOKUP($C175,'Inflated Bid Prices After Tax'!$R$479:$Y$579,7,FALSE),IF(K$157="LFO Diesel",VLOOKUP($C175,'Inflated Bid Prices After Tax'!$AB$479:$AI$579,8,FALSE),0)))))))</f>
        <v>0</v>
      </c>
      <c r="L175" s="543">
        <f>IF(K$157="Hydro",VLOOKUP($C175,'Inflated Bid Prices After Tax'!$AB$584:$AI$684,2,FALSE),IF(K$157="Solar",VLOOKUP($C175,'Inflated Bid Prices After Tax'!$AB$584:$AI$684,3,FALSE),IF(K$157="Biomass",VLOOKUP($C175,'Inflated Bid Prices After Tax'!$AB$584:$AI$684,4,FALSE),IF(K$157="Biodiesel",VLOOKUP($C175,'Inflated Bid Prices After Tax'!$AB$584:$AI$684,5,FALSE),IF(K$157="LNG",VLOOKUP($C175,'Inflated Bid Prices After Tax'!$AB$584:$AI$684,6,FALSE),IF(K$157="Bunker",VLOOKUP($C175,'Inflated Bid Prices After Tax'!$AB$584:$AI$684,7,FALSE),IF(K$157="LFO Diesel",VLOOKUP($C175,'Inflated Bid Prices After Tax'!$AB$584:$AI$684,8,FALSE),0)))))))</f>
        <v>0</v>
      </c>
      <c r="M175" s="543">
        <f>IF($C175=0,0,IF(K$157="Hydro",HLOOKUP(K$157,'Inflated Bid Prices After Tax'!$B$687:$I$695,6,FALSE),IF(K$157="Solar",HLOOKUP(K$157,'Inflated Bid Prices After Tax'!$B$687:$I$695,6,FALSE),IF(K$157="Biomass",HLOOKUP(K$157,'Inflated Bid Prices After Tax'!$B$687:$I$695,6,FALSE),IF(K$157="Biodiesel",HLOOKUP(K$157,'Inflated Bid Prices After Tax'!$B$687:$I$695,6,FALSE),IF(K$157="LNG",HLOOKUP(K$157,'Inflated Bid Prices After Tax'!$B$687:$I$695,6,FALSE),IF(K$157="Bunker",HLOOKUP(K$157,'Inflated Bid Prices After Tax'!$B$687:$I$695,6,FALSE),IF(K$157="LFO Diesel",HLOOKUP(K$157,'Inflated Bid Prices After Tax'!$B$687:$I$695,6,FALSE),0))))))))</f>
        <v>0</v>
      </c>
      <c r="N175" s="543">
        <f>IF($C175=0,0,IF(K$157="Hydro",HLOOKUP(K$157,'Inflated Bid Prices After Tax'!$B$697:$I$703,4,FALSE),IF(K$157="Solar",HLOOKUP(K$157,'Inflated Bid Prices After Tax'!$B$697:$I$703,4,FALSE),IF(K$157="Biomass",HLOOKUP(K$157,'Inflated Bid Prices After Tax'!$B$697:$I$703,4,FALSE),IF(K$157="Biodiesel",HLOOKUP(K$157,'Inflated Bid Prices After Tax'!$B$697:$I$703,4,FALSE),IF(K$157="LNG",HLOOKUP(K$157,'Inflated Bid Prices After Tax'!$B$697:$I$703,4,FALSE),IF(K$157="Bunker",HLOOKUP(K$157,'Inflated Bid Prices After Tax'!$B$697:$I$703,4,FALSE),IF(K$157="LFO Diesel",HLOOKUP(K$157,'Inflated Bid Prices After Tax'!$B$697:$I$703,4,FALSE),0))))))))</f>
        <v>0</v>
      </c>
      <c r="O175" s="544">
        <f t="shared" ref="O175:O186" si="101">SUM(K175:N175)</f>
        <v>0</v>
      </c>
      <c r="P175" s="139"/>
      <c r="Q175" s="606">
        <f>IF(Q$157="Hydro",VLOOKUP($D175,'Inflated Bid Prices After Tax'!$AB$479:$AI$579,2,FALSE),IF(Q$157="Solar",VLOOKUP($D175,'Inflated Bid Prices After Tax'!$AB$479:$AI$579,3,FALSE),IF(Q$157="Biomass",VLOOKUP($D175,'Inflated Bid Prices After Tax'!$AB$479:$AI$579,4,FALSE),IF(Q$157="Biodiesel",VLOOKUP($D175,'Inflated Bid Prices After Tax'!$AB$479:$AI$579,5,FALSE),IF(Q$157="LNG",VLOOKUP($D175,'Inflated Bid Prices After Tax'!$AB$479:$AI$579,6,FALSE),IF(Q$157="Bunker",VLOOKUP($D175,'Inflated Bid Prices After Tax'!$R$479:$Y$579,7,FALSE),IF(Q$157="LFO Diesel",VLOOKUP($D175,'Inflated Bid Prices After Tax'!$AB$479:$AI$579,8,FALSE),0)))))))</f>
        <v>0</v>
      </c>
      <c r="R175" s="607">
        <f>IF(Q$157="Hydro",VLOOKUP($D175,'Inflated Bid Prices After Tax'!$AB$584:$AI$684,2,FALSE),IF(Q$157="Solar",VLOOKUP($D175,'Inflated Bid Prices After Tax'!$AB$584:$AI$684,3,FALSE),IF(Q$157="Biomass",VLOOKUP($D175,'Inflated Bid Prices After Tax'!$AB$584:$AI$684,4,FALSE),IF(Q$157="Biodiesel",VLOOKUP($D175,'Inflated Bid Prices After Tax'!$AB$584:$AI$684,5,FALSE),IF(Q$157="LNG",VLOOKUP($D175,'Inflated Bid Prices After Tax'!$AB$584:$AI$684,6,FALSE),IF(Q$157="Bunker",VLOOKUP($D175,'Inflated Bid Prices After Tax'!$AB$584:$AI$684,7,FALSE),IF(Q$157="LFO Diesel",VLOOKUP($D175,'Inflated Bid Prices After Tax'!$AB$584:$AI$684,8,FALSE),0)))))))</f>
        <v>0</v>
      </c>
      <c r="S175" s="607">
        <f>IF($D175=0,0,IF(Q$157="Hydro",HLOOKUP(Q$157,'Inflated Bid Prices After Tax'!$B$687:$I$695,6,FALSE),IF(Q$157="Solar",HLOOKUP(Q$157,'Inflated Bid Prices After Tax'!$B$687:$I$695,6,FALSE),IF(Q$157="Biomass",HLOOKUP(Q$157,'Inflated Bid Prices After Tax'!$B$687:$I$695,6,FALSE),IF(Q$157="Biodiesel",HLOOKUP(Q$157,'Inflated Bid Prices After Tax'!$B$687:$I$695,6,FALSE),IF(Q$157="LNG",HLOOKUP(Q$157,'Inflated Bid Prices After Tax'!$B$687:$I$695,6,FALSE),IF(Q$157="Bunker",HLOOKUP(Q$157,'Inflated Bid Prices After Tax'!$B$687:$I$695,6,FALSE),IF(Q$157="LFO Diesel",HLOOKUP(Q$157,'Inflated Bid Prices After Tax'!$B$687:$I$695,6,FALSE),0))))))))</f>
        <v>0</v>
      </c>
      <c r="T175" s="607">
        <f>IF($D175=0,0,IF(Q$157="Hydro",HLOOKUP(Q$157,'Inflated Bid Prices After Tax'!$B$697:$I$703,4,FALSE),IF(Q$157="Solar",HLOOKUP(Q$157,'Inflated Bid Prices After Tax'!$B$697:$I$703,4,FALSE),IF(Q$157="Biomass",HLOOKUP(Q$157,'Inflated Bid Prices After Tax'!$B$697:$I$703,4,FALSE),IF(Q$157="Biodiesel",HLOOKUP(Q$157,'Inflated Bid Prices After Tax'!$B$697:$I$703,4,FALSE),IF(Q$157="LNG",HLOOKUP(Q$157,'Inflated Bid Prices After Tax'!$B$697:$I$703,4,FALSE),IF(Q$157="Bunker",HLOOKUP(Q$157,'Inflated Bid Prices After Tax'!$B$697:$I$703,4,FALSE),IF(Q$157="LFO Diesel",HLOOKUP(Q$157,'Inflated Bid Prices After Tax'!$B$697:$I$703,4,FALSE),0))))))))</f>
        <v>0</v>
      </c>
      <c r="U175" s="608">
        <f t="shared" ref="U175:U186" si="102">SUM(Q175:T175)</f>
        <v>0</v>
      </c>
      <c r="V175" s="139"/>
      <c r="W175" s="566">
        <f>IF(W$157="Hydro",VLOOKUP($E175,'Inflated Bid Prices After Tax'!$AB$479:$AI$579,2,FALSE),IF(W$157="Solar",VLOOKUP($E175,'Inflated Bid Prices After Tax'!$AB$479:$AI$579,3,FALSE),IF(W$157="Biomass",VLOOKUP($E175,'Inflated Bid Prices After Tax'!$AB$479:$AI$579,4,FALSE),IF(W$157="Biodiesel",VLOOKUP($E175,'Inflated Bid Prices After Tax'!$AB$479:$AI$579,5,FALSE),IF(W$157="LNG",VLOOKUP($E175,'Inflated Bid Prices After Tax'!$AB$479:$AI$579,6,FALSE),IF(W$157="Bunker",VLOOKUP($E175,'Inflated Bid Prices After Tax'!$R$479:$Y$579,7,FALSE),IF(W$157="LFO Diesel",VLOOKUP($E175,'Inflated Bid Prices After Tax'!$AB$479:$AI$579,8,FALSE),0)))))))</f>
        <v>0</v>
      </c>
      <c r="X175" s="567">
        <f>IF(W$157="Hydro",VLOOKUP($E175,'Inflated Bid Prices After Tax'!$AB$584:$AI$684,2,FALSE),IF(W$157="Solar",VLOOKUP($E175,'Inflated Bid Prices After Tax'!$AB$584:$AI$684,3,FALSE),IF(W$157="Biomass",VLOOKUP($E175,'Inflated Bid Prices After Tax'!$AB$584:$AI$684,4,FALSE),IF(W$157="Biodiesel",VLOOKUP($E175,'Inflated Bid Prices After Tax'!$AB$584:$AI$684,5,FALSE),IF(W$157="LNG",VLOOKUP($E175,'Inflated Bid Prices After Tax'!$AB$584:$AI$684,6,FALSE),IF(W$157="Bunker",VLOOKUP($E175,'Inflated Bid Prices After Tax'!$AB$584:$AI$684,7,FALSE),IF(W$157="LFO Diesel",VLOOKUP($E175,'Inflated Bid Prices After Tax'!$AB$584:$AI$684,8,FALSE),0)))))))</f>
        <v>0</v>
      </c>
      <c r="Y175" s="567">
        <f>IF($E175=0,0,IF(W$157="Hydro",HLOOKUP(W$157,'Inflated Bid Prices After Tax'!$B$687:$I$695,6,FALSE),IF(W$157="Solar",HLOOKUP(W$157,'Inflated Bid Prices After Tax'!$B$687:$I$695,6,FALSE),IF(W$157="Biomass",HLOOKUP(W$157,'Inflated Bid Prices After Tax'!$B$687:$I$695,6,FALSE),IF(W$157="Biodiesel",HLOOKUP(W$157,'Inflated Bid Prices After Tax'!$B$687:$I$695,6,FALSE),IF(W$157="LNG",HLOOKUP(W$157,'Inflated Bid Prices After Tax'!$B$687:$I$695,6,FALSE),IF(W$157="Bunker",HLOOKUP(W$157,'Inflated Bid Prices After Tax'!$B$687:$I$695,6,FALSE),IF(W$157="LFO Diesel",HLOOKUP(W$157,'Inflated Bid Prices After Tax'!$B$687:$I$695,6,FALSE),0))))))))</f>
        <v>0</v>
      </c>
      <c r="Z175" s="567">
        <f>IF($E175=0,0,IF(W$157="Hydro",HLOOKUP(W$157,'Inflated Bid Prices After Tax'!$B$697:$I$703,4,FALSE),IF(W$157="Solar",HLOOKUP(W$157,'Inflated Bid Prices After Tax'!$B$697:$I$703,4,FALSE),IF(W$157="Biomass",HLOOKUP(W$157,'Inflated Bid Prices After Tax'!$B$697:$I$703,4,FALSE),IF(W$157="Biodiesel",HLOOKUP(W$157,'Inflated Bid Prices After Tax'!$B$697:$I$703,4,FALSE),IF(W$157="LNG",HLOOKUP(W$157,'Inflated Bid Prices After Tax'!$B$697:$I$703,4,FALSE),IF(W$157="Bunker",HLOOKUP(W$157,'Inflated Bid Prices After Tax'!$B$697:$I$703,4,FALSE),IF(W$157="LFO Diesel",HLOOKUP(W$157,'Inflated Bid Prices After Tax'!$B$697:$I$703,4,FALSE),0))))))))</f>
        <v>0</v>
      </c>
      <c r="AA175" s="568">
        <f t="shared" ref="AA175:AA186" si="103">SUM(W175:Z175)</f>
        <v>0</v>
      </c>
      <c r="AB175" s="139"/>
      <c r="AC175" s="642">
        <f>IF(AC$157="Hydro",VLOOKUP($F175,'Inflated Bid Prices After Tax'!$AB$479:$AI$579,2,FALSE),IF(AC$157="Solar",VLOOKUP($F175,'Inflated Bid Prices After Tax'!$AB$479:$AI$579,3,FALSE),IF(AC$157="Biomass",VLOOKUP($F175,'Inflated Bid Prices After Tax'!$AB$479:$AI$579,4,FALSE),IF(AC$157="Biodiesel",VLOOKUP($F175,'Inflated Bid Prices After Tax'!$AB$479:$AI$579,5,FALSE),IF(AC$157="LNG",VLOOKUP($F175,'Inflated Bid Prices After Tax'!$AB$479:$AI$579,6,FALSE),IF(AC$157="Bunker",VLOOKUP($F175,'Inflated Bid Prices After Tax'!$R$479:$Y$579,7,FALSE),IF(AC$157="LFO Diesel",VLOOKUP($F175,'Inflated Bid Prices After Tax'!$AB$479:$AI$579,8,FALSE),0)))))))</f>
        <v>0</v>
      </c>
      <c r="AD175" s="643">
        <f>IF(AC$157="Hydro",VLOOKUP($F175,'Inflated Bid Prices After Tax'!$AB$584:$AI$684,2,FALSE),IF(AC$157="Solar",VLOOKUP($F175,'Inflated Bid Prices After Tax'!$AB$584:$AI$684,3,FALSE),IF(AC$157="Biomass",VLOOKUP($F175,'Inflated Bid Prices After Tax'!$AB$584:$AI$684,4,FALSE),IF(AC$157="Biodiesel",VLOOKUP($F175,'Inflated Bid Prices After Tax'!$AB$584:$AI$684,5,FALSE),IF(AC$157="LNG",VLOOKUP($F175,'Inflated Bid Prices After Tax'!$AB$584:$AI$684,6,FALSE),IF(AC$157="Bunker",VLOOKUP($F175,'Inflated Bid Prices After Tax'!$AB$584:$AI$684,7,FALSE),IF(AC$157="LFO Diesel",VLOOKUP($F175,'Inflated Bid Prices After Tax'!$AB$584:$AI$684,8,FALSE),0)))))))</f>
        <v>0</v>
      </c>
      <c r="AE175" s="643">
        <f>IF($F175=0,0,IF(AC$157="Hydro",HLOOKUP(AC$157,'Inflated Bid Prices After Tax'!$B$687:$I$695,6,FALSE),IF(AC$157="Solar",HLOOKUP(AC$157,'Inflated Bid Prices After Tax'!$B$687:$I$695,6,FALSE),IF(AC$157="Biomass",HLOOKUP(AC$157,'Inflated Bid Prices After Tax'!$B$687:$I$695,6,FALSE),IF(AC$157="Biodiesel",HLOOKUP(AC$157,'Inflated Bid Prices After Tax'!$B$687:$I$695,6,FALSE),IF(AC$157="LNG",HLOOKUP(AC$157,'Inflated Bid Prices After Tax'!$B$687:$I$695,6,FALSE),IF(AC$157="Bunker",HLOOKUP(AC$157,'Inflated Bid Prices After Tax'!$B$687:$I$695,6,FALSE),IF(AC$157="LFO Diesel",HLOOKUP(AC$157,'Inflated Bid Prices After Tax'!$B$687:$I$695,6,FALSE),0))))))))</f>
        <v>0</v>
      </c>
      <c r="AF175" s="643">
        <f>IF($F175=0,0,IF(AC$157="Hydro",HLOOKUP(AC$157,'Inflated Bid Prices After Tax'!$B$697:$I$703,4,FALSE),IF(AC$157="Solar",HLOOKUP(AC$157,'Inflated Bid Prices After Tax'!$B$697:$I$703,4,FALSE),IF(AC$157="Biomass",HLOOKUP(AC$157,'Inflated Bid Prices After Tax'!$B$697:$I$703,4,FALSE),IF(AC$157="Biodiesel",HLOOKUP(AC$157,'Inflated Bid Prices After Tax'!$B$697:$I$703,4,FALSE),IF(AC$157="LNG",HLOOKUP(AC$157,'Inflated Bid Prices After Tax'!$B$697:$I$703,4,FALSE),IF(AC$157="Bunker",HLOOKUP(AC$157,'Inflated Bid Prices After Tax'!$B$697:$I$703,4,FALSE),IF(AC$157="LFO Diesel",HLOOKUP(AC$157,'Inflated Bid Prices After Tax'!$B$697:$I$703,4,FALSE),0))))))))</f>
        <v>0</v>
      </c>
      <c r="AG175" s="644">
        <f t="shared" ref="AG175:AG186" si="104">SUM(AC175:AF175)</f>
        <v>0</v>
      </c>
      <c r="AH175" s="139"/>
      <c r="AI175" s="590">
        <f>IF(AI$157="Hydro",VLOOKUP($G175,'Inflated Bid Prices After Tax'!$AB$479:$AI$579,2,FALSE),IF(AI$157="Solar",VLOOKUP($G175,'Inflated Bid Prices After Tax'!$AB$479:$AI$579,3,FALSE),IF(AI$157="Biomass",VLOOKUP($G175,'Inflated Bid Prices After Tax'!$AB$479:$AI$579,4,FALSE),IF(AI$157="Biodiesel",VLOOKUP($G175,'Inflated Bid Prices After Tax'!$AB$479:$AI$579,5,FALSE),IF(AI$157="LNG",VLOOKUP($G175,'Inflated Bid Prices After Tax'!$AB$479:$AI$579,6,FALSE),IF(AI$157="Bunker",VLOOKUP($G175,'Inflated Bid Prices After Tax'!$R$479:$Y$579,7,FALSE),IF(AI$157="LFO Diesel",VLOOKUP($G175,'Inflated Bid Prices After Tax'!$AB$479:$AI$579,8,FALSE),0)))))))</f>
        <v>0</v>
      </c>
      <c r="AJ175" s="591">
        <f>IF(AI$157="Hydro",VLOOKUP($G175,'Inflated Bid Prices After Tax'!$AB$584:$AI$684,2,FALSE),IF(AI$157="Solar",VLOOKUP($G175,'Inflated Bid Prices After Tax'!$AB$584:$AI$684,3,FALSE),IF(AI$157="Biomass",VLOOKUP($G175,'Inflated Bid Prices After Tax'!$AB$584:$AI$684,4,FALSE),IF(AI$157="Biodiesel",VLOOKUP($G175,'Inflated Bid Prices After Tax'!$AB$584:$AI$684,5,FALSE),IF(AI$157="LNG",VLOOKUP($G175,'Inflated Bid Prices After Tax'!$AB$584:$AI$684,6,FALSE),IF(AI$157="Bunker",VLOOKUP($G175,'Inflated Bid Prices After Tax'!$AB$584:$AI$684,7,FALSE),IF(AI$157="LFO Diesel",VLOOKUP($G175,'Inflated Bid Prices After Tax'!$AB$584:$AI$684,8,FALSE),0)))))))</f>
        <v>0</v>
      </c>
      <c r="AK175" s="591">
        <f>IF($G175=0,0,IF(AI$157="Hydro",HLOOKUP(AI$157,'Inflated Bid Prices After Tax'!$B$687:$I$695,6,FALSE),IF(AI$157="Solar",HLOOKUP(AI$157,'Inflated Bid Prices After Tax'!$B$687:$I$695,6,FALSE),IF(AI$157="Biomass",HLOOKUP(AI$157,'Inflated Bid Prices After Tax'!$B$687:$I$695,6,FALSE),IF(AI$157="Biodiesel",HLOOKUP(AI$157,'Inflated Bid Prices After Tax'!$B$687:$I$695,6,FALSE),IF(AI$157="LNG",HLOOKUP(AI$157,'Inflated Bid Prices After Tax'!$B$687:$I$695,6,FALSE),IF(AI$157="Bunker",HLOOKUP(AI$157,'Inflated Bid Prices After Tax'!$B$687:$I$695,6,FALSE),IF(AI$157="LFO Diesel",HLOOKUP(AI$157,'Inflated Bid Prices After Tax'!$B$687:$I$695,6,FALSE),0))))))))</f>
        <v>0</v>
      </c>
      <c r="AL175" s="591">
        <f>IF($G175=0,0,IF(AI$157="Hydro",HLOOKUP(AI$157,'Inflated Bid Prices After Tax'!$B$697:$I$703,4,FALSE),IF(AI$157="Solar",HLOOKUP(AI$157,'Inflated Bid Prices After Tax'!$B$697:$I$703,4,FALSE),IF(AI$157="Biomass",HLOOKUP(AI$157,'Inflated Bid Prices After Tax'!$B$697:$I$703,4,FALSE),IF(AI$157="Biodiesel",HLOOKUP(AI$157,'Inflated Bid Prices After Tax'!$B$697:$I$703,4,FALSE),IF(AI$157="LNG",HLOOKUP(AI$157,'Inflated Bid Prices After Tax'!$B$697:$I$703,4,FALSE),IF(AI$157="Bunker",HLOOKUP(AI$157,'Inflated Bid Prices After Tax'!$B$697:$I$703,4,FALSE),IF(AI$157="LFO Diesel",HLOOKUP(AI$157,'Inflated Bid Prices After Tax'!$B$697:$I$703,4,FALSE),0))))))))</f>
        <v>0</v>
      </c>
      <c r="AM175" s="592">
        <f t="shared" ref="AM175:AM186" si="105">SUM(AI175:AL175)</f>
        <v>0</v>
      </c>
      <c r="AN175" s="139"/>
      <c r="AO175" s="598">
        <f>IF(AO$157="Hydro",VLOOKUP($H175,'Inflated Bid Prices After Tax'!$AB$479:$AI$579,2,FALSE),IF(AO$157="Solar",VLOOKUP($H175,'Inflated Bid Prices After Tax'!$AB$479:$AI$579,3,FALSE),IF(AO$157="Biomass",VLOOKUP($H175,'Inflated Bid Prices After Tax'!$AB$479:$AI$579,4,FALSE),IF(AO$157="Biodiesel",VLOOKUP($H175,'Inflated Bid Prices After Tax'!$AB$479:$AI$579,5,FALSE),IF(AO$157="LNG",VLOOKUP($H175,'Inflated Bid Prices After Tax'!$AB$479:$AI$579,6,FALSE),IF(AO$157="Bunker",VLOOKUP($H175,'Inflated Bid Prices After Tax'!$R$479:$Y$579,7,FALSE),IF(AO$157="LFO Diesel",VLOOKUP($H175,'Inflated Bid Prices After Tax'!$AB$479:$AI$579,8,FALSE),0)))))))</f>
        <v>0</v>
      </c>
      <c r="AP175" s="309">
        <f>IF(AO$157="Hydro",VLOOKUP($H175,'Inflated Bid Prices After Tax'!$AB$584:$AI$684,2,FALSE),IF(AO$157="Solar",VLOOKUP($H175,'Inflated Bid Prices After Tax'!$AB$584:$AI$684,3,FALSE),IF(AO$157="Biomass",VLOOKUP($H175,'Inflated Bid Prices After Tax'!$AB$584:$AI$684,4,FALSE),IF(AO$157="Biodiesel",VLOOKUP($H175,'Inflated Bid Prices After Tax'!$AB$584:$AI$684,5,FALSE),IF(AO$157="LNG",VLOOKUP($H175,'Inflated Bid Prices After Tax'!$AB$584:$AI$684,6,FALSE),IF(AO$157="Bunker",VLOOKUP($H175,'Inflated Bid Prices After Tax'!$AB$584:$AI$684,7,FALSE),IF(AO$157="LFO Diesel",VLOOKUP($H175,'Inflated Bid Prices After Tax'!$AB$584:$AI$684,8,FALSE),0)))))))</f>
        <v>0</v>
      </c>
      <c r="AQ175" s="309">
        <f>IF($H175=0,0,IF(AO$157="Hydro",HLOOKUP(AO$157,'Inflated Bid Prices After Tax'!$B$687:$I$695,6,FALSE),IF(AO$157="Solar",HLOOKUP(AO$157,'Inflated Bid Prices After Tax'!$B$687:$I$695,6,FALSE),IF(AO$157="Biomass",HLOOKUP(AO$157,'Inflated Bid Prices After Tax'!$B$687:$I$695,6,FALSE),IF(AO$157="Biodiesel",HLOOKUP(AO$157,'Inflated Bid Prices After Tax'!$B$687:$I$695,6,FALSE),IF(AO$157="LNG",HLOOKUP(AO$157,'Inflated Bid Prices After Tax'!$B$687:$I$695,6,FALSE),IF(AO$157="Bunker",HLOOKUP(AO$157,'Inflated Bid Prices After Tax'!$B$687:$I$695,6,FALSE),IF(AO$157="LFO Diesel",HLOOKUP(AO$157,'Inflated Bid Prices After Tax'!$B$687:$I$695,6,FALSE),0))))))))</f>
        <v>0</v>
      </c>
      <c r="AR175" s="309">
        <f>IF($H175=0,0,IF(AO$157="Hydro",HLOOKUP(AO$157,'Inflated Bid Prices After Tax'!$B$697:$I$703,4,FALSE),IF(AO$157="Solar",HLOOKUP(AO$157,'Inflated Bid Prices After Tax'!$B$697:$I$703,4,FALSE),IF(AO$157="Biomass",HLOOKUP(AO$157,'Inflated Bid Prices After Tax'!$B$697:$I$703,4,FALSE),IF(AO$157="Biodiesel",HLOOKUP(AO$157,'Inflated Bid Prices After Tax'!$B$697:$I$703,4,FALSE),IF(AO$157="LNG",HLOOKUP(AO$157,'Inflated Bid Prices After Tax'!$B$697:$I$703,4,FALSE),IF(AO$157="Bunker",HLOOKUP(AO$157,'Inflated Bid Prices After Tax'!$B$697:$I$703,4,FALSE),IF(AO$157="LFO Diesel",HLOOKUP(AO$157,'Inflated Bid Prices After Tax'!$B$697:$I$703,4,FALSE),0))))))))</f>
        <v>0</v>
      </c>
      <c r="AS175" s="298">
        <f t="shared" ref="AS175:AS186" si="106">SUM(AO175:AR175)</f>
        <v>0</v>
      </c>
      <c r="AT175" s="139"/>
      <c r="AU175" s="606">
        <f>IF(AU$157="Hydro",VLOOKUP($I175,'Inflated Bid Prices After Tax'!$AB$479:$AI$579,2,FALSE),IF(AU$157="Solar",VLOOKUP($I175,'Inflated Bid Prices After Tax'!$AB$479:$AI$579,3,FALSE),IF(AU$157="Biomass",VLOOKUP($I175,'Inflated Bid Prices After Tax'!$AB$479:$AI$579,4,FALSE),IF(AU$157="Biodiesel",VLOOKUP($I175,'Inflated Bid Prices After Tax'!$AB$479:$AI$579,5,FALSE),IF(AU$157="LNG",VLOOKUP($I175,'Inflated Bid Prices After Tax'!$AB$479:$AI$579,6,FALSE),IF(AU$157="Bunker",VLOOKUP($I175,'Inflated Bid Prices After Tax'!$R$479:$Y$579,7,FALSE),IF(AU$157="LFO Diesel",VLOOKUP($I175,'Inflated Bid Prices After Tax'!$AB$479:$AI$579,8,FALSE),0)))))))</f>
        <v>0</v>
      </c>
      <c r="AV175" s="607">
        <f>IF(AU$157="Hydro",VLOOKUP($I175,'Inflated Bid Prices After Tax'!$AB$584:$AI$684,2,FALSE),IF(AU$157="Solar",VLOOKUP($I175,'Inflated Bid Prices After Tax'!$AB$584:$AI$684,3,FALSE),IF(AU$157="Biomass",VLOOKUP($I175,'Inflated Bid Prices After Tax'!$AB$584:$AI$684,4,FALSE),IF(AU$157="Biodiesel",VLOOKUP($I175,'Inflated Bid Prices After Tax'!$AB$584:$AI$684,5,FALSE),IF(AU$157="LNG",VLOOKUP($I175,'Inflated Bid Prices After Tax'!$AB$584:$AI$684,6,FALSE),IF(AU$157="Bunker",VLOOKUP($I175,'Inflated Bid Prices After Tax'!$AB$584:$AI$684,7,FALSE),IF(AU$157="LFO Diesel",VLOOKUP($I175,'Inflated Bid Prices After Tax'!$AB$584:$AI$684,8,FALSE),0)))))))</f>
        <v>0</v>
      </c>
      <c r="AW175" s="607">
        <f>IF($I175=0,0,IF(AU$157="Hydro",HLOOKUP(AU$157,'Inflated Bid Prices After Tax'!$B$687:$I$695,3,FALSE),IF(AU$157="Solar",HLOOKUP(AU$157,'Inflated Bid Prices After Tax'!$B$687:$I$695,3,FALSE),IF(AU$157="Biomass",HLOOKUP(AU$157,'Inflated Bid Prices After Tax'!$B$687:$I$695,3,FALSE),IF(AU$157="Biodiesel",HLOOKUP(AU$157,'Inflated Bid Prices After Tax'!$B$687:$I$695,3,FALSE),IF(AU$157="LNG",HLOOKUP(AU$157,'Inflated Bid Prices After Tax'!$B$687:$I$695,3,FALSE),IF(AU$157="Bunker",HLOOKUP(AU$157,'Inflated Bid Prices After Tax'!$B$687:$I$695,3,FALSE),IF(AU$157="LFO Diesel",HLOOKUP(AU$157,'Inflated Bid Prices After Tax'!$B$687:$I$695,3,FALSE),0))))))))</f>
        <v>0</v>
      </c>
      <c r="AX175" s="607">
        <f>IF($I175=0,0,IF(AU$157="Hydro",HLOOKUP(AU$157,'Inflated Bid Prices After Tax'!$B$697:$I$703,3,FALSE),IF(AU$157="Solar",HLOOKUP(AU$157,'Inflated Bid Prices After Tax'!$B$697:$I$703,3,FALSE),IF(AU$157="Biomass",HLOOKUP(AU$157,'Inflated Bid Prices After Tax'!$B$697:$I$703,3,FALSE),IF(AU$157="Biodiesel",HLOOKUP(AU$157,'Inflated Bid Prices After Tax'!$B$697:$I$703,3,FALSE),IF(AU$157="LNG",HLOOKUP(AU$157,'Inflated Bid Prices After Tax'!$B$697:$I$703,3,FALSE),IF(AU$157="Bunker",HLOOKUP(AU$157,'Inflated Bid Prices After Tax'!$B$697:$I$703,3,FALSE),IF(AU$157="LFO Diesel",HLOOKUP(AU$157,'Inflated Bid Prices After Tax'!$B$697:$I$703,3,FALSE),0))))))))</f>
        <v>0</v>
      </c>
      <c r="AY175" s="608">
        <f t="shared" ref="AY175:AY186" si="107">SUM(AU175:AX175)</f>
        <v>0</v>
      </c>
      <c r="AZ175" s="139"/>
      <c r="BA175" s="106"/>
      <c r="BB175" s="648" t="s">
        <v>38</v>
      </c>
      <c r="BC175" s="657">
        <f>IF(C175=0,O175,O175*'Available Energy and Dispatch'!N215*1000)</f>
        <v>0</v>
      </c>
      <c r="BD175" s="657">
        <f>IF(D175=0,U175,U175*'Available Energy and Dispatch'!O215*1000)</f>
        <v>0</v>
      </c>
      <c r="BE175" s="657">
        <f>IF(E175=0,AA175,AA175*'Available Energy and Dispatch'!P215*1000)</f>
        <v>0</v>
      </c>
      <c r="BF175" s="657">
        <f>IF(F175=0,AG175,AG175*'Available Energy and Dispatch'!Q215*1000)</f>
        <v>0</v>
      </c>
      <c r="BG175" s="657">
        <f>IF(G175=0,AM175,AM175*'Available Energy and Dispatch'!R215*1000)</f>
        <v>0</v>
      </c>
      <c r="BH175" s="657">
        <f>IF(H175=0,AS175,AS175*'Available Energy and Dispatch'!S215*1000)</f>
        <v>0</v>
      </c>
      <c r="BI175" s="657">
        <f>IF(I175=0,AY175,AY175*'Available Energy and Dispatch'!T215*1000)</f>
        <v>0</v>
      </c>
      <c r="BJ175" s="663">
        <f t="shared" ref="BJ175:BJ186" si="108">SUM(BC175:BI175)</f>
        <v>0</v>
      </c>
      <c r="BK175" s="655"/>
    </row>
    <row r="176" spans="2:63" x14ac:dyDescent="0.25">
      <c r="B176" s="530" t="s">
        <v>39</v>
      </c>
      <c r="C176" s="523">
        <f>ROUND(IFERROR(('Available Energy and Dispatch'!N216/((IF(C$158="Solar",(SUMIFS('Dependable Capacity'!$F$118:$F$123,'Dependable Capacity'!$C$118:$C$123,$B$160)*'Available Energy and Dispatch'!$C216),HLOOKUP(C$158,'Dependable Capacity'!$I$112:$P$118,4,FALSE)*'Available Energy and Dispatch'!$C216))))/C$159,0),2)</f>
        <v>0</v>
      </c>
      <c r="D176" s="523">
        <f>ROUND(IFERROR(('Available Energy and Dispatch'!O216/((IF(D$158="Solar",(SUMIFS('Dependable Capacity'!$F$118:$F$123,'Dependable Capacity'!$C$118:$C$123,$B$160)*'Available Energy and Dispatch'!$C216),HLOOKUP(D$158,'Dependable Capacity'!$I$112:$P$118,4,FALSE)*'Available Energy and Dispatch'!$C216))))/D$159,0),2)</f>
        <v>0</v>
      </c>
      <c r="E176" s="523">
        <f>ROUND(IFERROR(('Available Energy and Dispatch'!P216/((IF(E$158="Solar",(SUMIFS('Dependable Capacity'!$F$118:$F$123,'Dependable Capacity'!$C$118:$C$123,$B$160)*'Available Energy and Dispatch'!$C216),HLOOKUP(E$158,'Dependable Capacity'!$I$112:$P$118,4,FALSE)*'Available Energy and Dispatch'!$C216))))/E$159,0),2)</f>
        <v>0</v>
      </c>
      <c r="F176" s="523">
        <f>ROUND(IFERROR(('Available Energy and Dispatch'!Q216/((IF(F$158="Solar",(SUMIFS('Dependable Capacity'!$F$118:$F$123,'Dependable Capacity'!$C$118:$C$123,$B$160)*'Available Energy and Dispatch'!$C216),HLOOKUP(F$158,'Dependable Capacity'!$I$112:$P$118,4,FALSE)*'Available Energy and Dispatch'!$C216))))/F$159,0),2)</f>
        <v>0</v>
      </c>
      <c r="G176" s="523">
        <f>ROUND(IFERROR(('Available Energy and Dispatch'!R216/((IF(G$158="Solar",(SUMIFS('Dependable Capacity'!$F$118:$F$123,'Dependable Capacity'!$C$118:$C$123,$B$160)*'Available Energy and Dispatch'!$C216),HLOOKUP(G$158,'Dependable Capacity'!$I$112:$P$118,4,FALSE)*'Available Energy and Dispatch'!$C216))))/G$159,0),2)</f>
        <v>0</v>
      </c>
      <c r="H176" s="523">
        <f>ROUND(IFERROR(('Available Energy and Dispatch'!S216/((IF(H$158="Solar",(SUMIFS('Dependable Capacity'!$F$118:$F$123,'Dependable Capacity'!$C$118:$C$123,$B$160)*'Available Energy and Dispatch'!$C216),HLOOKUP(H$158,'Dependable Capacity'!$I$112:$P$118,4,FALSE)*'Available Energy and Dispatch'!$C216))))/H$159,0),2)</f>
        <v>0</v>
      </c>
      <c r="I176" s="524">
        <f>ROUND(IFERROR(('Available Energy and Dispatch'!T216/((IF(I$158="Solar",(SUMIFS('Dependable Capacity'!$F$118:$F$123,'Dependable Capacity'!$C$118:$C$123,$B$160)*'Available Energy and Dispatch'!$C216),HLOOKUP(I$158,'Dependable Capacity'!$I$112:$P$118,4,FALSE)*'Available Energy and Dispatch'!$C216))))/I$159,0),2)</f>
        <v>0</v>
      </c>
      <c r="J176" s="106"/>
      <c r="K176" s="542">
        <f>IF(K$157="Hydro",VLOOKUP($C176,'Inflated Bid Prices After Tax'!$AB$479:$AI$579,2,FALSE),IF(K$157="Solar",VLOOKUP($C176,'Inflated Bid Prices After Tax'!$AB$479:$AI$579,3,FALSE),IF(K$157="Biomass",VLOOKUP($C176,'Inflated Bid Prices After Tax'!$AB$479:$AI$579,4,FALSE),IF(K$157="Biodiesel",VLOOKUP($C176,'Inflated Bid Prices After Tax'!$AB$479:$AI$579,5,FALSE),IF(K$157="LNG",VLOOKUP($C176,'Inflated Bid Prices After Tax'!$AB$479:$AI$579,6,FALSE),IF(K$157="Bunker",VLOOKUP($C176,'Inflated Bid Prices After Tax'!$R$479:$Y$579,7,FALSE),IF(K$157="LFO Diesel",VLOOKUP($C176,'Inflated Bid Prices After Tax'!$AB$479:$AI$579,8,FALSE),0)))))))</f>
        <v>0</v>
      </c>
      <c r="L176" s="543">
        <f>IF(K$157="Hydro",VLOOKUP($C176,'Inflated Bid Prices After Tax'!$AB$584:$AI$684,2,FALSE),IF(K$157="Solar",VLOOKUP($C176,'Inflated Bid Prices After Tax'!$AB$584:$AI$684,3,FALSE),IF(K$157="Biomass",VLOOKUP($C176,'Inflated Bid Prices After Tax'!$AB$584:$AI$684,4,FALSE),IF(K$157="Biodiesel",VLOOKUP($C176,'Inflated Bid Prices After Tax'!$AB$584:$AI$684,5,FALSE),IF(K$157="LNG",VLOOKUP($C176,'Inflated Bid Prices After Tax'!$AB$584:$AI$684,6,FALSE),IF(K$157="Bunker",VLOOKUP($C176,'Inflated Bid Prices After Tax'!$AB$584:$AI$684,7,FALSE),IF(K$157="LFO Diesel",VLOOKUP($C176,'Inflated Bid Prices After Tax'!$AB$584:$AI$684,8,FALSE),0)))))))</f>
        <v>0</v>
      </c>
      <c r="M176" s="543">
        <f>IF($C176=0,0,IF(K$157="Hydro",HLOOKUP(K$157,'Inflated Bid Prices After Tax'!$B$687:$I$695,6,FALSE),IF(K$157="Solar",HLOOKUP(K$157,'Inflated Bid Prices After Tax'!$B$687:$I$695,6,FALSE),IF(K$157="Biomass",HLOOKUP(K$157,'Inflated Bid Prices After Tax'!$B$687:$I$695,6,FALSE),IF(K$157="Biodiesel",HLOOKUP(K$157,'Inflated Bid Prices After Tax'!$B$687:$I$695,6,FALSE),IF(K$157="LNG",HLOOKUP(K$157,'Inflated Bid Prices After Tax'!$B$687:$I$695,6,FALSE),IF(K$157="Bunker",HLOOKUP(K$157,'Inflated Bid Prices After Tax'!$B$687:$I$695,6,FALSE),IF(K$157="LFO Diesel",HLOOKUP(K$157,'Inflated Bid Prices After Tax'!$B$687:$I$695,6,FALSE),0))))))))</f>
        <v>0</v>
      </c>
      <c r="N176" s="543">
        <f>IF($C176=0,0,IF(K$157="Hydro",HLOOKUP(K$157,'Inflated Bid Prices After Tax'!$B$697:$I$703,4,FALSE),IF(K$157="Solar",HLOOKUP(K$157,'Inflated Bid Prices After Tax'!$B$697:$I$703,4,FALSE),IF(K$157="Biomass",HLOOKUP(K$157,'Inflated Bid Prices After Tax'!$B$697:$I$703,4,FALSE),IF(K$157="Biodiesel",HLOOKUP(K$157,'Inflated Bid Prices After Tax'!$B$697:$I$703,4,FALSE),IF(K$157="LNG",HLOOKUP(K$157,'Inflated Bid Prices After Tax'!$B$697:$I$703,4,FALSE),IF(K$157="Bunker",HLOOKUP(K$157,'Inflated Bid Prices After Tax'!$B$697:$I$703,4,FALSE),IF(K$157="LFO Diesel",HLOOKUP(K$157,'Inflated Bid Prices After Tax'!$B$697:$I$703,4,FALSE),0))))))))</f>
        <v>0</v>
      </c>
      <c r="O176" s="544">
        <f t="shared" si="101"/>
        <v>0</v>
      </c>
      <c r="P176" s="139"/>
      <c r="Q176" s="606">
        <f>IF(Q$157="Hydro",VLOOKUP($D176,'Inflated Bid Prices After Tax'!$AB$479:$AI$579,2,FALSE),IF(Q$157="Solar",VLOOKUP($D176,'Inflated Bid Prices After Tax'!$AB$479:$AI$579,3,FALSE),IF(Q$157="Biomass",VLOOKUP($D176,'Inflated Bid Prices After Tax'!$AB$479:$AI$579,4,FALSE),IF(Q$157="Biodiesel",VLOOKUP($D176,'Inflated Bid Prices After Tax'!$AB$479:$AI$579,5,FALSE),IF(Q$157="LNG",VLOOKUP($D176,'Inflated Bid Prices After Tax'!$AB$479:$AI$579,6,FALSE),IF(Q$157="Bunker",VLOOKUP($D176,'Inflated Bid Prices After Tax'!$R$479:$Y$579,7,FALSE),IF(Q$157="LFO Diesel",VLOOKUP($D176,'Inflated Bid Prices After Tax'!$AB$479:$AI$579,8,FALSE),0)))))))</f>
        <v>0</v>
      </c>
      <c r="R176" s="607">
        <f>IF(Q$157="Hydro",VLOOKUP($D176,'Inflated Bid Prices After Tax'!$AB$584:$AI$684,2,FALSE),IF(Q$157="Solar",VLOOKUP($D176,'Inflated Bid Prices After Tax'!$AB$584:$AI$684,3,FALSE),IF(Q$157="Biomass",VLOOKUP($D176,'Inflated Bid Prices After Tax'!$AB$584:$AI$684,4,FALSE),IF(Q$157="Biodiesel",VLOOKUP($D176,'Inflated Bid Prices After Tax'!$AB$584:$AI$684,5,FALSE),IF(Q$157="LNG",VLOOKUP($D176,'Inflated Bid Prices After Tax'!$AB$584:$AI$684,6,FALSE),IF(Q$157="Bunker",VLOOKUP($D176,'Inflated Bid Prices After Tax'!$AB$584:$AI$684,7,FALSE),IF(Q$157="LFO Diesel",VLOOKUP($D176,'Inflated Bid Prices After Tax'!$AB$584:$AI$684,8,FALSE),0)))))))</f>
        <v>0</v>
      </c>
      <c r="S176" s="607">
        <f>IF($D176=0,0,IF(Q$157="Hydro",HLOOKUP(Q$157,'Inflated Bid Prices After Tax'!$B$687:$I$695,6,FALSE),IF(Q$157="Solar",HLOOKUP(Q$157,'Inflated Bid Prices After Tax'!$B$687:$I$695,6,FALSE),IF(Q$157="Biomass",HLOOKUP(Q$157,'Inflated Bid Prices After Tax'!$B$687:$I$695,6,FALSE),IF(Q$157="Biodiesel",HLOOKUP(Q$157,'Inflated Bid Prices After Tax'!$B$687:$I$695,6,FALSE),IF(Q$157="LNG",HLOOKUP(Q$157,'Inflated Bid Prices After Tax'!$B$687:$I$695,6,FALSE),IF(Q$157="Bunker",HLOOKUP(Q$157,'Inflated Bid Prices After Tax'!$B$687:$I$695,6,FALSE),IF(Q$157="LFO Diesel",HLOOKUP(Q$157,'Inflated Bid Prices After Tax'!$B$687:$I$695,6,FALSE),0))))))))</f>
        <v>0</v>
      </c>
      <c r="T176" s="607">
        <f>IF($D176=0,0,IF(Q$157="Hydro",HLOOKUP(Q$157,'Inflated Bid Prices After Tax'!$B$697:$I$703,4,FALSE),IF(Q$157="Solar",HLOOKUP(Q$157,'Inflated Bid Prices After Tax'!$B$697:$I$703,4,FALSE),IF(Q$157="Biomass",HLOOKUP(Q$157,'Inflated Bid Prices After Tax'!$B$697:$I$703,4,FALSE),IF(Q$157="Biodiesel",HLOOKUP(Q$157,'Inflated Bid Prices After Tax'!$B$697:$I$703,4,FALSE),IF(Q$157="LNG",HLOOKUP(Q$157,'Inflated Bid Prices After Tax'!$B$697:$I$703,4,FALSE),IF(Q$157="Bunker",HLOOKUP(Q$157,'Inflated Bid Prices After Tax'!$B$697:$I$703,4,FALSE),IF(Q$157="LFO Diesel",HLOOKUP(Q$157,'Inflated Bid Prices After Tax'!$B$697:$I$703,4,FALSE),0))))))))</f>
        <v>0</v>
      </c>
      <c r="U176" s="608">
        <f t="shared" si="102"/>
        <v>0</v>
      </c>
      <c r="V176" s="139"/>
      <c r="W176" s="566">
        <f>IF(W$157="Hydro",VLOOKUP($E176,'Inflated Bid Prices After Tax'!$AB$479:$AI$579,2,FALSE),IF(W$157="Solar",VLOOKUP($E176,'Inflated Bid Prices After Tax'!$AB$479:$AI$579,3,FALSE),IF(W$157="Biomass",VLOOKUP($E176,'Inflated Bid Prices After Tax'!$AB$479:$AI$579,4,FALSE),IF(W$157="Biodiesel",VLOOKUP($E176,'Inflated Bid Prices After Tax'!$AB$479:$AI$579,5,FALSE),IF(W$157="LNG",VLOOKUP($E176,'Inflated Bid Prices After Tax'!$AB$479:$AI$579,6,FALSE),IF(W$157="Bunker",VLOOKUP($E176,'Inflated Bid Prices After Tax'!$R$479:$Y$579,7,FALSE),IF(W$157="LFO Diesel",VLOOKUP($E176,'Inflated Bid Prices After Tax'!$AB$479:$AI$579,8,FALSE),0)))))))</f>
        <v>0</v>
      </c>
      <c r="X176" s="567">
        <f>IF(W$157="Hydro",VLOOKUP($E176,'Inflated Bid Prices After Tax'!$AB$584:$AI$684,2,FALSE),IF(W$157="Solar",VLOOKUP($E176,'Inflated Bid Prices After Tax'!$AB$584:$AI$684,3,FALSE),IF(W$157="Biomass",VLOOKUP($E176,'Inflated Bid Prices After Tax'!$AB$584:$AI$684,4,FALSE),IF(W$157="Biodiesel",VLOOKUP($E176,'Inflated Bid Prices After Tax'!$AB$584:$AI$684,5,FALSE),IF(W$157="LNG",VLOOKUP($E176,'Inflated Bid Prices After Tax'!$AB$584:$AI$684,6,FALSE),IF(W$157="Bunker",VLOOKUP($E176,'Inflated Bid Prices After Tax'!$AB$584:$AI$684,7,FALSE),IF(W$157="LFO Diesel",VLOOKUP($E176,'Inflated Bid Prices After Tax'!$AB$584:$AI$684,8,FALSE),0)))))))</f>
        <v>0</v>
      </c>
      <c r="Y176" s="567">
        <f>IF($E176=0,0,IF(W$157="Hydro",HLOOKUP(W$157,'Inflated Bid Prices After Tax'!$B$687:$I$695,6,FALSE),IF(W$157="Solar",HLOOKUP(W$157,'Inflated Bid Prices After Tax'!$B$687:$I$695,6,FALSE),IF(W$157="Biomass",HLOOKUP(W$157,'Inflated Bid Prices After Tax'!$B$687:$I$695,6,FALSE),IF(W$157="Biodiesel",HLOOKUP(W$157,'Inflated Bid Prices After Tax'!$B$687:$I$695,6,FALSE),IF(W$157="LNG",HLOOKUP(W$157,'Inflated Bid Prices After Tax'!$B$687:$I$695,6,FALSE),IF(W$157="Bunker",HLOOKUP(W$157,'Inflated Bid Prices After Tax'!$B$687:$I$695,6,FALSE),IF(W$157="LFO Diesel",HLOOKUP(W$157,'Inflated Bid Prices After Tax'!$B$687:$I$695,6,FALSE),0))))))))</f>
        <v>0</v>
      </c>
      <c r="Z176" s="567">
        <f>IF($E176=0,0,IF(W$157="Hydro",HLOOKUP(W$157,'Inflated Bid Prices After Tax'!$B$697:$I$703,4,FALSE),IF(W$157="Solar",HLOOKUP(W$157,'Inflated Bid Prices After Tax'!$B$697:$I$703,4,FALSE),IF(W$157="Biomass",HLOOKUP(W$157,'Inflated Bid Prices After Tax'!$B$697:$I$703,4,FALSE),IF(W$157="Biodiesel",HLOOKUP(W$157,'Inflated Bid Prices After Tax'!$B$697:$I$703,4,FALSE),IF(W$157="LNG",HLOOKUP(W$157,'Inflated Bid Prices After Tax'!$B$697:$I$703,4,FALSE),IF(W$157="Bunker",HLOOKUP(W$157,'Inflated Bid Prices After Tax'!$B$697:$I$703,4,FALSE),IF(W$157="LFO Diesel",HLOOKUP(W$157,'Inflated Bid Prices After Tax'!$B$697:$I$703,4,FALSE),0))))))))</f>
        <v>0</v>
      </c>
      <c r="AA176" s="568">
        <f t="shared" si="103"/>
        <v>0</v>
      </c>
      <c r="AB176" s="139"/>
      <c r="AC176" s="642">
        <f>IF(AC$157="Hydro",VLOOKUP($F176,'Inflated Bid Prices After Tax'!$AB$479:$AI$579,2,FALSE),IF(AC$157="Solar",VLOOKUP($F176,'Inflated Bid Prices After Tax'!$AB$479:$AI$579,3,FALSE),IF(AC$157="Biomass",VLOOKUP($F176,'Inflated Bid Prices After Tax'!$AB$479:$AI$579,4,FALSE),IF(AC$157="Biodiesel",VLOOKUP($F176,'Inflated Bid Prices After Tax'!$AB$479:$AI$579,5,FALSE),IF(AC$157="LNG",VLOOKUP($F176,'Inflated Bid Prices After Tax'!$AB$479:$AI$579,6,FALSE),IF(AC$157="Bunker",VLOOKUP($F176,'Inflated Bid Prices After Tax'!$R$479:$Y$579,7,FALSE),IF(AC$157="LFO Diesel",VLOOKUP($F176,'Inflated Bid Prices After Tax'!$AB$479:$AI$579,8,FALSE),0)))))))</f>
        <v>0</v>
      </c>
      <c r="AD176" s="643">
        <f>IF(AC$157="Hydro",VLOOKUP($F176,'Inflated Bid Prices After Tax'!$AB$584:$AI$684,2,FALSE),IF(AC$157="Solar",VLOOKUP($F176,'Inflated Bid Prices After Tax'!$AB$584:$AI$684,3,FALSE),IF(AC$157="Biomass",VLOOKUP($F176,'Inflated Bid Prices After Tax'!$AB$584:$AI$684,4,FALSE),IF(AC$157="Biodiesel",VLOOKUP($F176,'Inflated Bid Prices After Tax'!$AB$584:$AI$684,5,FALSE),IF(AC$157="LNG",VLOOKUP($F176,'Inflated Bid Prices After Tax'!$AB$584:$AI$684,6,FALSE),IF(AC$157="Bunker",VLOOKUP($F176,'Inflated Bid Prices After Tax'!$AB$584:$AI$684,7,FALSE),IF(AC$157="LFO Diesel",VLOOKUP($F176,'Inflated Bid Prices After Tax'!$AB$584:$AI$684,8,FALSE),0)))))))</f>
        <v>0</v>
      </c>
      <c r="AE176" s="643">
        <f>IF($F176=0,0,IF(AC$157="Hydro",HLOOKUP(AC$157,'Inflated Bid Prices After Tax'!$B$687:$I$695,6,FALSE),IF(AC$157="Solar",HLOOKUP(AC$157,'Inflated Bid Prices After Tax'!$B$687:$I$695,6,FALSE),IF(AC$157="Biomass",HLOOKUP(AC$157,'Inflated Bid Prices After Tax'!$B$687:$I$695,6,FALSE),IF(AC$157="Biodiesel",HLOOKUP(AC$157,'Inflated Bid Prices After Tax'!$B$687:$I$695,6,FALSE),IF(AC$157="LNG",HLOOKUP(AC$157,'Inflated Bid Prices After Tax'!$B$687:$I$695,6,FALSE),IF(AC$157="Bunker",HLOOKUP(AC$157,'Inflated Bid Prices After Tax'!$B$687:$I$695,6,FALSE),IF(AC$157="LFO Diesel",HLOOKUP(AC$157,'Inflated Bid Prices After Tax'!$B$687:$I$695,6,FALSE),0))))))))</f>
        <v>0</v>
      </c>
      <c r="AF176" s="643">
        <f>IF($F176=0,0,IF(AC$157="Hydro",HLOOKUP(AC$157,'Inflated Bid Prices After Tax'!$B$697:$I$703,4,FALSE),IF(AC$157="Solar",HLOOKUP(AC$157,'Inflated Bid Prices After Tax'!$B$697:$I$703,4,FALSE),IF(AC$157="Biomass",HLOOKUP(AC$157,'Inflated Bid Prices After Tax'!$B$697:$I$703,4,FALSE),IF(AC$157="Biodiesel",HLOOKUP(AC$157,'Inflated Bid Prices After Tax'!$B$697:$I$703,4,FALSE),IF(AC$157="LNG",HLOOKUP(AC$157,'Inflated Bid Prices After Tax'!$B$697:$I$703,4,FALSE),IF(AC$157="Bunker",HLOOKUP(AC$157,'Inflated Bid Prices After Tax'!$B$697:$I$703,4,FALSE),IF(AC$157="LFO Diesel",HLOOKUP(AC$157,'Inflated Bid Prices After Tax'!$B$697:$I$703,4,FALSE),0))))))))</f>
        <v>0</v>
      </c>
      <c r="AG176" s="644">
        <f t="shared" si="104"/>
        <v>0</v>
      </c>
      <c r="AH176" s="139"/>
      <c r="AI176" s="590">
        <f>IF(AI$157="Hydro",VLOOKUP($G176,'Inflated Bid Prices After Tax'!$AB$479:$AI$579,2,FALSE),IF(AI$157="Solar",VLOOKUP($G176,'Inflated Bid Prices After Tax'!$AB$479:$AI$579,3,FALSE),IF(AI$157="Biomass",VLOOKUP($G176,'Inflated Bid Prices After Tax'!$AB$479:$AI$579,4,FALSE),IF(AI$157="Biodiesel",VLOOKUP($G176,'Inflated Bid Prices After Tax'!$AB$479:$AI$579,5,FALSE),IF(AI$157="LNG",VLOOKUP($G176,'Inflated Bid Prices After Tax'!$AB$479:$AI$579,6,FALSE),IF(AI$157="Bunker",VLOOKUP($G176,'Inflated Bid Prices After Tax'!$R$479:$Y$579,7,FALSE),IF(AI$157="LFO Diesel",VLOOKUP($G176,'Inflated Bid Prices After Tax'!$AB$479:$AI$579,8,FALSE),0)))))))</f>
        <v>0</v>
      </c>
      <c r="AJ176" s="591">
        <f>IF(AI$157="Hydro",VLOOKUP($G176,'Inflated Bid Prices After Tax'!$AB$584:$AI$684,2,FALSE),IF(AI$157="Solar",VLOOKUP($G176,'Inflated Bid Prices After Tax'!$AB$584:$AI$684,3,FALSE),IF(AI$157="Biomass",VLOOKUP($G176,'Inflated Bid Prices After Tax'!$AB$584:$AI$684,4,FALSE),IF(AI$157="Biodiesel",VLOOKUP($G176,'Inflated Bid Prices After Tax'!$AB$584:$AI$684,5,FALSE),IF(AI$157="LNG",VLOOKUP($G176,'Inflated Bid Prices After Tax'!$AB$584:$AI$684,6,FALSE),IF(AI$157="Bunker",VLOOKUP($G176,'Inflated Bid Prices After Tax'!$AB$584:$AI$684,7,FALSE),IF(AI$157="LFO Diesel",VLOOKUP($G176,'Inflated Bid Prices After Tax'!$AB$584:$AI$684,8,FALSE),0)))))))</f>
        <v>0</v>
      </c>
      <c r="AK176" s="591">
        <f>IF($G176=0,0,IF(AI$157="Hydro",HLOOKUP(AI$157,'Inflated Bid Prices After Tax'!$B$687:$I$695,6,FALSE),IF(AI$157="Solar",HLOOKUP(AI$157,'Inflated Bid Prices After Tax'!$B$687:$I$695,6,FALSE),IF(AI$157="Biomass",HLOOKUP(AI$157,'Inflated Bid Prices After Tax'!$B$687:$I$695,6,FALSE),IF(AI$157="Biodiesel",HLOOKUP(AI$157,'Inflated Bid Prices After Tax'!$B$687:$I$695,6,FALSE),IF(AI$157="LNG",HLOOKUP(AI$157,'Inflated Bid Prices After Tax'!$B$687:$I$695,6,FALSE),IF(AI$157="Bunker",HLOOKUP(AI$157,'Inflated Bid Prices After Tax'!$B$687:$I$695,6,FALSE),IF(AI$157="LFO Diesel",HLOOKUP(AI$157,'Inflated Bid Prices After Tax'!$B$687:$I$695,6,FALSE),0))))))))</f>
        <v>0</v>
      </c>
      <c r="AL176" s="591">
        <f>IF($G176=0,0,IF(AI$157="Hydro",HLOOKUP(AI$157,'Inflated Bid Prices After Tax'!$B$697:$I$703,4,FALSE),IF(AI$157="Solar",HLOOKUP(AI$157,'Inflated Bid Prices After Tax'!$B$697:$I$703,4,FALSE),IF(AI$157="Biomass",HLOOKUP(AI$157,'Inflated Bid Prices After Tax'!$B$697:$I$703,4,FALSE),IF(AI$157="Biodiesel",HLOOKUP(AI$157,'Inflated Bid Prices After Tax'!$B$697:$I$703,4,FALSE),IF(AI$157="LNG",HLOOKUP(AI$157,'Inflated Bid Prices After Tax'!$B$697:$I$703,4,FALSE),IF(AI$157="Bunker",HLOOKUP(AI$157,'Inflated Bid Prices After Tax'!$B$697:$I$703,4,FALSE),IF(AI$157="LFO Diesel",HLOOKUP(AI$157,'Inflated Bid Prices After Tax'!$B$697:$I$703,4,FALSE),0))))))))</f>
        <v>0</v>
      </c>
      <c r="AM176" s="592">
        <f t="shared" si="105"/>
        <v>0</v>
      </c>
      <c r="AN176" s="139"/>
      <c r="AO176" s="598">
        <f>IF(AO$157="Hydro",VLOOKUP($H176,'Inflated Bid Prices After Tax'!$AB$479:$AI$579,2,FALSE),IF(AO$157="Solar",VLOOKUP($H176,'Inflated Bid Prices After Tax'!$AB$479:$AI$579,3,FALSE),IF(AO$157="Biomass",VLOOKUP($H176,'Inflated Bid Prices After Tax'!$AB$479:$AI$579,4,FALSE),IF(AO$157="Biodiesel",VLOOKUP($H176,'Inflated Bid Prices After Tax'!$AB$479:$AI$579,5,FALSE),IF(AO$157="LNG",VLOOKUP($H176,'Inflated Bid Prices After Tax'!$AB$479:$AI$579,6,FALSE),IF(AO$157="Bunker",VLOOKUP($H176,'Inflated Bid Prices After Tax'!$R$479:$Y$579,7,FALSE),IF(AO$157="LFO Diesel",VLOOKUP($H176,'Inflated Bid Prices After Tax'!$AB$479:$AI$579,8,FALSE),0)))))))</f>
        <v>0</v>
      </c>
      <c r="AP176" s="309">
        <f>IF(AO$157="Hydro",VLOOKUP($H176,'Inflated Bid Prices After Tax'!$AB$584:$AI$684,2,FALSE),IF(AO$157="Solar",VLOOKUP($H176,'Inflated Bid Prices After Tax'!$AB$584:$AI$684,3,FALSE),IF(AO$157="Biomass",VLOOKUP($H176,'Inflated Bid Prices After Tax'!$AB$584:$AI$684,4,FALSE),IF(AO$157="Biodiesel",VLOOKUP($H176,'Inflated Bid Prices After Tax'!$AB$584:$AI$684,5,FALSE),IF(AO$157="LNG",VLOOKUP($H176,'Inflated Bid Prices After Tax'!$AB$584:$AI$684,6,FALSE),IF(AO$157="Bunker",VLOOKUP($H176,'Inflated Bid Prices After Tax'!$AB$584:$AI$684,7,FALSE),IF(AO$157="LFO Diesel",VLOOKUP($H176,'Inflated Bid Prices After Tax'!$AB$584:$AI$684,8,FALSE),0)))))))</f>
        <v>0</v>
      </c>
      <c r="AQ176" s="309">
        <f>IF($H176=0,0,IF(AO$157="Hydro",HLOOKUP(AO$157,'Inflated Bid Prices After Tax'!$B$687:$I$695,6,FALSE),IF(AO$157="Solar",HLOOKUP(AO$157,'Inflated Bid Prices After Tax'!$B$687:$I$695,6,FALSE),IF(AO$157="Biomass",HLOOKUP(AO$157,'Inflated Bid Prices After Tax'!$B$687:$I$695,6,FALSE),IF(AO$157="Biodiesel",HLOOKUP(AO$157,'Inflated Bid Prices After Tax'!$B$687:$I$695,6,FALSE),IF(AO$157="LNG",HLOOKUP(AO$157,'Inflated Bid Prices After Tax'!$B$687:$I$695,6,FALSE),IF(AO$157="Bunker",HLOOKUP(AO$157,'Inflated Bid Prices After Tax'!$B$687:$I$695,6,FALSE),IF(AO$157="LFO Diesel",HLOOKUP(AO$157,'Inflated Bid Prices After Tax'!$B$687:$I$695,6,FALSE),0))))))))</f>
        <v>0</v>
      </c>
      <c r="AR176" s="309">
        <f>IF($H176=0,0,IF(AO$157="Hydro",HLOOKUP(AO$157,'Inflated Bid Prices After Tax'!$B$697:$I$703,4,FALSE),IF(AO$157="Solar",HLOOKUP(AO$157,'Inflated Bid Prices After Tax'!$B$697:$I$703,4,FALSE),IF(AO$157="Biomass",HLOOKUP(AO$157,'Inflated Bid Prices After Tax'!$B$697:$I$703,4,FALSE),IF(AO$157="Biodiesel",HLOOKUP(AO$157,'Inflated Bid Prices After Tax'!$B$697:$I$703,4,FALSE),IF(AO$157="LNG",HLOOKUP(AO$157,'Inflated Bid Prices After Tax'!$B$697:$I$703,4,FALSE),IF(AO$157="Bunker",HLOOKUP(AO$157,'Inflated Bid Prices After Tax'!$B$697:$I$703,4,FALSE),IF(AO$157="LFO Diesel",HLOOKUP(AO$157,'Inflated Bid Prices After Tax'!$B$697:$I$703,4,FALSE),0))))))))</f>
        <v>0</v>
      </c>
      <c r="AS176" s="298">
        <f t="shared" si="106"/>
        <v>0</v>
      </c>
      <c r="AT176" s="139"/>
      <c r="AU176" s="606">
        <f>IF(AU$157="Hydro",VLOOKUP($I176,'Inflated Bid Prices After Tax'!$AB$479:$AI$579,2,FALSE),IF(AU$157="Solar",VLOOKUP($I176,'Inflated Bid Prices After Tax'!$AB$479:$AI$579,3,FALSE),IF(AU$157="Biomass",VLOOKUP($I176,'Inflated Bid Prices After Tax'!$AB$479:$AI$579,4,FALSE),IF(AU$157="Biodiesel",VLOOKUP($I176,'Inflated Bid Prices After Tax'!$AB$479:$AI$579,5,FALSE),IF(AU$157="LNG",VLOOKUP($I176,'Inflated Bid Prices After Tax'!$AB$479:$AI$579,6,FALSE),IF(AU$157="Bunker",VLOOKUP($I176,'Inflated Bid Prices After Tax'!$R$479:$Y$579,7,FALSE),IF(AU$157="LFO Diesel",VLOOKUP($I176,'Inflated Bid Prices After Tax'!$AB$479:$AI$579,8,FALSE),0)))))))</f>
        <v>0</v>
      </c>
      <c r="AV176" s="607">
        <f>IF(AU$157="Hydro",VLOOKUP($I176,'Inflated Bid Prices After Tax'!$AB$584:$AI$684,2,FALSE),IF(AU$157="Solar",VLOOKUP($I176,'Inflated Bid Prices After Tax'!$AB$584:$AI$684,3,FALSE),IF(AU$157="Biomass",VLOOKUP($I176,'Inflated Bid Prices After Tax'!$AB$584:$AI$684,4,FALSE),IF(AU$157="Biodiesel",VLOOKUP($I176,'Inflated Bid Prices After Tax'!$AB$584:$AI$684,5,FALSE),IF(AU$157="LNG",VLOOKUP($I176,'Inflated Bid Prices After Tax'!$AB$584:$AI$684,6,FALSE),IF(AU$157="Bunker",VLOOKUP($I176,'Inflated Bid Prices After Tax'!$AB$584:$AI$684,7,FALSE),IF(AU$157="LFO Diesel",VLOOKUP($I176,'Inflated Bid Prices After Tax'!$AB$584:$AI$684,8,FALSE),0)))))))</f>
        <v>0</v>
      </c>
      <c r="AW176" s="607">
        <f>IF($I176=0,0,IF(AU$157="Hydro",HLOOKUP(AU$157,'Inflated Bid Prices After Tax'!$B$687:$I$695,3,FALSE),IF(AU$157="Solar",HLOOKUP(AU$157,'Inflated Bid Prices After Tax'!$B$687:$I$695,3,FALSE),IF(AU$157="Biomass",HLOOKUP(AU$157,'Inflated Bid Prices After Tax'!$B$687:$I$695,3,FALSE),IF(AU$157="Biodiesel",HLOOKUP(AU$157,'Inflated Bid Prices After Tax'!$B$687:$I$695,3,FALSE),IF(AU$157="LNG",HLOOKUP(AU$157,'Inflated Bid Prices After Tax'!$B$687:$I$695,3,FALSE),IF(AU$157="Bunker",HLOOKUP(AU$157,'Inflated Bid Prices After Tax'!$B$687:$I$695,3,FALSE),IF(AU$157="LFO Diesel",HLOOKUP(AU$157,'Inflated Bid Prices After Tax'!$B$687:$I$695,3,FALSE),0))))))))</f>
        <v>0</v>
      </c>
      <c r="AX176" s="607">
        <f>IF($I176=0,0,IF(AU$157="Hydro",HLOOKUP(AU$157,'Inflated Bid Prices After Tax'!$B$697:$I$703,3,FALSE),IF(AU$157="Solar",HLOOKUP(AU$157,'Inflated Bid Prices After Tax'!$B$697:$I$703,3,FALSE),IF(AU$157="Biomass",HLOOKUP(AU$157,'Inflated Bid Prices After Tax'!$B$697:$I$703,3,FALSE),IF(AU$157="Biodiesel",HLOOKUP(AU$157,'Inflated Bid Prices After Tax'!$B$697:$I$703,3,FALSE),IF(AU$157="LNG",HLOOKUP(AU$157,'Inflated Bid Prices After Tax'!$B$697:$I$703,3,FALSE),IF(AU$157="Bunker",HLOOKUP(AU$157,'Inflated Bid Prices After Tax'!$B$697:$I$703,3,FALSE),IF(AU$157="LFO Diesel",HLOOKUP(AU$157,'Inflated Bid Prices After Tax'!$B$697:$I$703,3,FALSE),0))))))))</f>
        <v>0</v>
      </c>
      <c r="AY176" s="608">
        <f t="shared" si="107"/>
        <v>0</v>
      </c>
      <c r="AZ176" s="139"/>
      <c r="BA176" s="106"/>
      <c r="BB176" s="648" t="s">
        <v>39</v>
      </c>
      <c r="BC176" s="657">
        <f>IF(C176=0,O176,O176*'Available Energy and Dispatch'!N216*1000)</f>
        <v>0</v>
      </c>
      <c r="BD176" s="657">
        <f>IF(D176=0,U176,U176*'Available Energy and Dispatch'!O216*1000)</f>
        <v>0</v>
      </c>
      <c r="BE176" s="657">
        <f>IF(E176=0,AA176,AA176*'Available Energy and Dispatch'!P216*1000)</f>
        <v>0</v>
      </c>
      <c r="BF176" s="657">
        <f>IF(F176=0,AG176,AG176*'Available Energy and Dispatch'!Q216*1000)</f>
        <v>0</v>
      </c>
      <c r="BG176" s="657">
        <f>IF(G176=0,AM176,AM176*'Available Energy and Dispatch'!R216*1000)</f>
        <v>0</v>
      </c>
      <c r="BH176" s="657">
        <f>IF(H176=0,AS176,AS176*'Available Energy and Dispatch'!S216*1000)</f>
        <v>0</v>
      </c>
      <c r="BI176" s="657">
        <f>IF(I176=0,AY176,AY176*'Available Energy and Dispatch'!T216*1000)</f>
        <v>0</v>
      </c>
      <c r="BJ176" s="663">
        <f t="shared" si="108"/>
        <v>0</v>
      </c>
      <c r="BK176" s="655"/>
    </row>
    <row r="177" spans="2:63" x14ac:dyDescent="0.25">
      <c r="B177" s="530" t="s">
        <v>40</v>
      </c>
      <c r="C177" s="523">
        <f>ROUND(IFERROR(('Available Energy and Dispatch'!N217/((IF(C$158="Solar",(SUMIFS('Dependable Capacity'!$F$118:$F$123,'Dependable Capacity'!$C$118:$C$123,$B$160)*'Available Energy and Dispatch'!$C217),HLOOKUP(C$158,'Dependable Capacity'!$I$112:$P$118,4,FALSE)*'Available Energy and Dispatch'!$C217))))/C$159,0),2)</f>
        <v>0</v>
      </c>
      <c r="D177" s="523">
        <f>ROUND(IFERROR(('Available Energy and Dispatch'!O217/((IF(D$158="Solar",(SUMIFS('Dependable Capacity'!$F$118:$F$123,'Dependable Capacity'!$C$118:$C$123,$B$160)*'Available Energy and Dispatch'!$C217),HLOOKUP(D$158,'Dependable Capacity'!$I$112:$P$118,4,FALSE)*'Available Energy and Dispatch'!$C217))))/D$159,0),2)</f>
        <v>0</v>
      </c>
      <c r="E177" s="523">
        <f>ROUND(IFERROR(('Available Energy and Dispatch'!P217/((IF(E$158="Solar",(SUMIFS('Dependable Capacity'!$F$118:$F$123,'Dependable Capacity'!$C$118:$C$123,$B$160)*'Available Energy and Dispatch'!$C217),HLOOKUP(E$158,'Dependable Capacity'!$I$112:$P$118,4,FALSE)*'Available Energy and Dispatch'!$C217))))/E$159,0),2)</f>
        <v>0</v>
      </c>
      <c r="F177" s="523">
        <f>ROUND(IFERROR(('Available Energy and Dispatch'!Q217/((IF(F$158="Solar",(SUMIFS('Dependable Capacity'!$F$118:$F$123,'Dependable Capacity'!$C$118:$C$123,$B$160)*'Available Energy and Dispatch'!$C217),HLOOKUP(F$158,'Dependable Capacity'!$I$112:$P$118,4,FALSE)*'Available Energy and Dispatch'!$C217))))/F$159,0),2)</f>
        <v>0</v>
      </c>
      <c r="G177" s="523">
        <f>ROUND(IFERROR(('Available Energy and Dispatch'!R217/((IF(G$158="Solar",(SUMIFS('Dependable Capacity'!$F$118:$F$123,'Dependable Capacity'!$C$118:$C$123,$B$160)*'Available Energy and Dispatch'!$C217),HLOOKUP(G$158,'Dependable Capacity'!$I$112:$P$118,4,FALSE)*'Available Energy and Dispatch'!$C217))))/G$159,0),2)</f>
        <v>0</v>
      </c>
      <c r="H177" s="523">
        <f>ROUND(IFERROR(('Available Energy and Dispatch'!S217/((IF(H$158="Solar",(SUMIFS('Dependable Capacity'!$F$118:$F$123,'Dependable Capacity'!$C$118:$C$123,$B$160)*'Available Energy and Dispatch'!$C217),HLOOKUP(H$158,'Dependable Capacity'!$I$112:$P$118,4,FALSE)*'Available Energy and Dispatch'!$C217))))/H$159,0),2)</f>
        <v>0</v>
      </c>
      <c r="I177" s="524">
        <f>ROUND(IFERROR(('Available Energy and Dispatch'!T217/((IF(I$158="Solar",(SUMIFS('Dependable Capacity'!$F$118:$F$123,'Dependable Capacity'!$C$118:$C$123,$B$160)*'Available Energy and Dispatch'!$C217),HLOOKUP(I$158,'Dependable Capacity'!$I$112:$P$118,4,FALSE)*'Available Energy and Dispatch'!$C217))))/I$159,0),2)</f>
        <v>0</v>
      </c>
      <c r="J177" s="106"/>
      <c r="K177" s="542">
        <f>IF(K$157="Hydro",VLOOKUP($C177,'Inflated Bid Prices After Tax'!$AB$479:$AI$579,2,FALSE),IF(K$157="Solar",VLOOKUP($C177,'Inflated Bid Prices After Tax'!$AB$479:$AI$579,3,FALSE),IF(K$157="Biomass",VLOOKUP($C177,'Inflated Bid Prices After Tax'!$AB$479:$AI$579,4,FALSE),IF(K$157="Biodiesel",VLOOKUP($C177,'Inflated Bid Prices After Tax'!$AB$479:$AI$579,5,FALSE),IF(K$157="LNG",VLOOKUP($C177,'Inflated Bid Prices After Tax'!$AB$479:$AI$579,6,FALSE),IF(K$157="Bunker",VLOOKUP($C177,'Inflated Bid Prices After Tax'!$R$479:$Y$579,7,FALSE),IF(K$157="LFO Diesel",VLOOKUP($C177,'Inflated Bid Prices After Tax'!$AB$479:$AI$579,8,FALSE),0)))))))</f>
        <v>0</v>
      </c>
      <c r="L177" s="543">
        <f>IF(K$157="Hydro",VLOOKUP($C177,'Inflated Bid Prices After Tax'!$AB$584:$AI$684,2,FALSE),IF(K$157="Solar",VLOOKUP($C177,'Inflated Bid Prices After Tax'!$AB$584:$AI$684,3,FALSE),IF(K$157="Biomass",VLOOKUP($C177,'Inflated Bid Prices After Tax'!$AB$584:$AI$684,4,FALSE),IF(K$157="Biodiesel",VLOOKUP($C177,'Inflated Bid Prices After Tax'!$AB$584:$AI$684,5,FALSE),IF(K$157="LNG",VLOOKUP($C177,'Inflated Bid Prices After Tax'!$AB$584:$AI$684,6,FALSE),IF(K$157="Bunker",VLOOKUP($C177,'Inflated Bid Prices After Tax'!$AB$584:$AI$684,7,FALSE),IF(K$157="LFO Diesel",VLOOKUP($C177,'Inflated Bid Prices After Tax'!$AB$584:$AI$684,8,FALSE),0)))))))</f>
        <v>0</v>
      </c>
      <c r="M177" s="543">
        <f>IF($C177=0,0,IF(K$157="Hydro",HLOOKUP(K$157,'Inflated Bid Prices After Tax'!$B$687:$I$695,6,FALSE),IF(K$157="Solar",HLOOKUP(K$157,'Inflated Bid Prices After Tax'!$B$687:$I$695,6,FALSE),IF(K$157="Biomass",HLOOKUP(K$157,'Inflated Bid Prices After Tax'!$B$687:$I$695,6,FALSE),IF(K$157="Biodiesel",HLOOKUP(K$157,'Inflated Bid Prices After Tax'!$B$687:$I$695,6,FALSE),IF(K$157="LNG",HLOOKUP(K$157,'Inflated Bid Prices After Tax'!$B$687:$I$695,6,FALSE),IF(K$157="Bunker",HLOOKUP(K$157,'Inflated Bid Prices After Tax'!$B$687:$I$695,6,FALSE),IF(K$157="LFO Diesel",HLOOKUP(K$157,'Inflated Bid Prices After Tax'!$B$687:$I$695,6,FALSE),0))))))))</f>
        <v>0</v>
      </c>
      <c r="N177" s="543">
        <f>IF($C177=0,0,IF(K$157="Hydro",HLOOKUP(K$157,'Inflated Bid Prices After Tax'!$B$697:$I$703,4,FALSE),IF(K$157="Solar",HLOOKUP(K$157,'Inflated Bid Prices After Tax'!$B$697:$I$703,4,FALSE),IF(K$157="Biomass",HLOOKUP(K$157,'Inflated Bid Prices After Tax'!$B$697:$I$703,4,FALSE),IF(K$157="Biodiesel",HLOOKUP(K$157,'Inflated Bid Prices After Tax'!$B$697:$I$703,4,FALSE),IF(K$157="LNG",HLOOKUP(K$157,'Inflated Bid Prices After Tax'!$B$697:$I$703,4,FALSE),IF(K$157="Bunker",HLOOKUP(K$157,'Inflated Bid Prices After Tax'!$B$697:$I$703,4,FALSE),IF(K$157="LFO Diesel",HLOOKUP(K$157,'Inflated Bid Prices After Tax'!$B$697:$I$703,4,FALSE),0))))))))</f>
        <v>0</v>
      </c>
      <c r="O177" s="544">
        <f t="shared" si="101"/>
        <v>0</v>
      </c>
      <c r="P177" s="139"/>
      <c r="Q177" s="606">
        <f>IF(Q$157="Hydro",VLOOKUP($D177,'Inflated Bid Prices After Tax'!$AB$479:$AI$579,2,FALSE),IF(Q$157="Solar",VLOOKUP($D177,'Inflated Bid Prices After Tax'!$AB$479:$AI$579,3,FALSE),IF(Q$157="Biomass",VLOOKUP($D177,'Inflated Bid Prices After Tax'!$AB$479:$AI$579,4,FALSE),IF(Q$157="Biodiesel",VLOOKUP($D177,'Inflated Bid Prices After Tax'!$AB$479:$AI$579,5,FALSE),IF(Q$157="LNG",VLOOKUP($D177,'Inflated Bid Prices After Tax'!$AB$479:$AI$579,6,FALSE),IF(Q$157="Bunker",VLOOKUP($D177,'Inflated Bid Prices After Tax'!$R$479:$Y$579,7,FALSE),IF(Q$157="LFO Diesel",VLOOKUP($D177,'Inflated Bid Prices After Tax'!$AB$479:$AI$579,8,FALSE),0)))))))</f>
        <v>0</v>
      </c>
      <c r="R177" s="607">
        <f>IF(Q$157="Hydro",VLOOKUP($D177,'Inflated Bid Prices After Tax'!$AB$584:$AI$684,2,FALSE),IF(Q$157="Solar",VLOOKUP($D177,'Inflated Bid Prices After Tax'!$AB$584:$AI$684,3,FALSE),IF(Q$157="Biomass",VLOOKUP($D177,'Inflated Bid Prices After Tax'!$AB$584:$AI$684,4,FALSE),IF(Q$157="Biodiesel",VLOOKUP($D177,'Inflated Bid Prices After Tax'!$AB$584:$AI$684,5,FALSE),IF(Q$157="LNG",VLOOKUP($D177,'Inflated Bid Prices After Tax'!$AB$584:$AI$684,6,FALSE),IF(Q$157="Bunker",VLOOKUP($D177,'Inflated Bid Prices After Tax'!$AB$584:$AI$684,7,FALSE),IF(Q$157="LFO Diesel",VLOOKUP($D177,'Inflated Bid Prices After Tax'!$AB$584:$AI$684,8,FALSE),0)))))))</f>
        <v>0</v>
      </c>
      <c r="S177" s="607">
        <f>IF($D177=0,0,IF(Q$157="Hydro",HLOOKUP(Q$157,'Inflated Bid Prices After Tax'!$B$687:$I$695,6,FALSE),IF(Q$157="Solar",HLOOKUP(Q$157,'Inflated Bid Prices After Tax'!$B$687:$I$695,6,FALSE),IF(Q$157="Biomass",HLOOKUP(Q$157,'Inflated Bid Prices After Tax'!$B$687:$I$695,6,FALSE),IF(Q$157="Biodiesel",HLOOKUP(Q$157,'Inflated Bid Prices After Tax'!$B$687:$I$695,6,FALSE),IF(Q$157="LNG",HLOOKUP(Q$157,'Inflated Bid Prices After Tax'!$B$687:$I$695,6,FALSE),IF(Q$157="Bunker",HLOOKUP(Q$157,'Inflated Bid Prices After Tax'!$B$687:$I$695,6,FALSE),IF(Q$157="LFO Diesel",HLOOKUP(Q$157,'Inflated Bid Prices After Tax'!$B$687:$I$695,6,FALSE),0))))))))</f>
        <v>0</v>
      </c>
      <c r="T177" s="607">
        <f>IF($D177=0,0,IF(Q$157="Hydro",HLOOKUP(Q$157,'Inflated Bid Prices After Tax'!$B$697:$I$703,4,FALSE),IF(Q$157="Solar",HLOOKUP(Q$157,'Inflated Bid Prices After Tax'!$B$697:$I$703,4,FALSE),IF(Q$157="Biomass",HLOOKUP(Q$157,'Inflated Bid Prices After Tax'!$B$697:$I$703,4,FALSE),IF(Q$157="Biodiesel",HLOOKUP(Q$157,'Inflated Bid Prices After Tax'!$B$697:$I$703,4,FALSE),IF(Q$157="LNG",HLOOKUP(Q$157,'Inflated Bid Prices After Tax'!$B$697:$I$703,4,FALSE),IF(Q$157="Bunker",HLOOKUP(Q$157,'Inflated Bid Prices After Tax'!$B$697:$I$703,4,FALSE),IF(Q$157="LFO Diesel",HLOOKUP(Q$157,'Inflated Bid Prices After Tax'!$B$697:$I$703,4,FALSE),0))))))))</f>
        <v>0</v>
      </c>
      <c r="U177" s="608">
        <f t="shared" si="102"/>
        <v>0</v>
      </c>
      <c r="V177" s="139"/>
      <c r="W177" s="566">
        <f>IF(W$157="Hydro",VLOOKUP($E177,'Inflated Bid Prices After Tax'!$AB$479:$AI$579,2,FALSE),IF(W$157="Solar",VLOOKUP($E177,'Inflated Bid Prices After Tax'!$AB$479:$AI$579,3,FALSE),IF(W$157="Biomass",VLOOKUP($E177,'Inflated Bid Prices After Tax'!$AB$479:$AI$579,4,FALSE),IF(W$157="Biodiesel",VLOOKUP($E177,'Inflated Bid Prices After Tax'!$AB$479:$AI$579,5,FALSE),IF(W$157="LNG",VLOOKUP($E177,'Inflated Bid Prices After Tax'!$AB$479:$AI$579,6,FALSE),IF(W$157="Bunker",VLOOKUP($E177,'Inflated Bid Prices After Tax'!$R$479:$Y$579,7,FALSE),IF(W$157="LFO Diesel",VLOOKUP($E177,'Inflated Bid Prices After Tax'!$AB$479:$AI$579,8,FALSE),0)))))))</f>
        <v>0</v>
      </c>
      <c r="X177" s="567">
        <f>IF(W$157="Hydro",VLOOKUP($E177,'Inflated Bid Prices After Tax'!$AB$584:$AI$684,2,FALSE),IF(W$157="Solar",VLOOKUP($E177,'Inflated Bid Prices After Tax'!$AB$584:$AI$684,3,FALSE),IF(W$157="Biomass",VLOOKUP($E177,'Inflated Bid Prices After Tax'!$AB$584:$AI$684,4,FALSE),IF(W$157="Biodiesel",VLOOKUP($E177,'Inflated Bid Prices After Tax'!$AB$584:$AI$684,5,FALSE),IF(W$157="LNG",VLOOKUP($E177,'Inflated Bid Prices After Tax'!$AB$584:$AI$684,6,FALSE),IF(W$157="Bunker",VLOOKUP($E177,'Inflated Bid Prices After Tax'!$AB$584:$AI$684,7,FALSE),IF(W$157="LFO Diesel",VLOOKUP($E177,'Inflated Bid Prices After Tax'!$AB$584:$AI$684,8,FALSE),0)))))))</f>
        <v>0</v>
      </c>
      <c r="Y177" s="567">
        <f>IF($E177=0,0,IF(W$157="Hydro",HLOOKUP(W$157,'Inflated Bid Prices After Tax'!$B$687:$I$695,6,FALSE),IF(W$157="Solar",HLOOKUP(W$157,'Inflated Bid Prices After Tax'!$B$687:$I$695,6,FALSE),IF(W$157="Biomass",HLOOKUP(W$157,'Inflated Bid Prices After Tax'!$B$687:$I$695,6,FALSE),IF(W$157="Biodiesel",HLOOKUP(W$157,'Inflated Bid Prices After Tax'!$B$687:$I$695,6,FALSE),IF(W$157="LNG",HLOOKUP(W$157,'Inflated Bid Prices After Tax'!$B$687:$I$695,6,FALSE),IF(W$157="Bunker",HLOOKUP(W$157,'Inflated Bid Prices After Tax'!$B$687:$I$695,6,FALSE),IF(W$157="LFO Diesel",HLOOKUP(W$157,'Inflated Bid Prices After Tax'!$B$687:$I$695,6,FALSE),0))))))))</f>
        <v>0</v>
      </c>
      <c r="Z177" s="567">
        <f>IF($E177=0,0,IF(W$157="Hydro",HLOOKUP(W$157,'Inflated Bid Prices After Tax'!$B$697:$I$703,4,FALSE),IF(W$157="Solar",HLOOKUP(W$157,'Inflated Bid Prices After Tax'!$B$697:$I$703,4,FALSE),IF(W$157="Biomass",HLOOKUP(W$157,'Inflated Bid Prices After Tax'!$B$697:$I$703,4,FALSE),IF(W$157="Biodiesel",HLOOKUP(W$157,'Inflated Bid Prices After Tax'!$B$697:$I$703,4,FALSE),IF(W$157="LNG",HLOOKUP(W$157,'Inflated Bid Prices After Tax'!$B$697:$I$703,4,FALSE),IF(W$157="Bunker",HLOOKUP(W$157,'Inflated Bid Prices After Tax'!$B$697:$I$703,4,FALSE),IF(W$157="LFO Diesel",HLOOKUP(W$157,'Inflated Bid Prices After Tax'!$B$697:$I$703,4,FALSE),0))))))))</f>
        <v>0</v>
      </c>
      <c r="AA177" s="568">
        <f t="shared" si="103"/>
        <v>0</v>
      </c>
      <c r="AB177" s="139"/>
      <c r="AC177" s="642">
        <f>IF(AC$157="Hydro",VLOOKUP($F177,'Inflated Bid Prices After Tax'!$AB$479:$AI$579,2,FALSE),IF(AC$157="Solar",VLOOKUP($F177,'Inflated Bid Prices After Tax'!$AB$479:$AI$579,3,FALSE),IF(AC$157="Biomass",VLOOKUP($F177,'Inflated Bid Prices After Tax'!$AB$479:$AI$579,4,FALSE),IF(AC$157="Biodiesel",VLOOKUP($F177,'Inflated Bid Prices After Tax'!$AB$479:$AI$579,5,FALSE),IF(AC$157="LNG",VLOOKUP($F177,'Inflated Bid Prices After Tax'!$AB$479:$AI$579,6,FALSE),IF(AC$157="Bunker",VLOOKUP($F177,'Inflated Bid Prices After Tax'!$R$479:$Y$579,7,FALSE),IF(AC$157="LFO Diesel",VLOOKUP($F177,'Inflated Bid Prices After Tax'!$AB$479:$AI$579,8,FALSE),0)))))))</f>
        <v>0</v>
      </c>
      <c r="AD177" s="643">
        <f>IF(AC$157="Hydro",VLOOKUP($F177,'Inflated Bid Prices After Tax'!$AB$584:$AI$684,2,FALSE),IF(AC$157="Solar",VLOOKUP($F177,'Inflated Bid Prices After Tax'!$AB$584:$AI$684,3,FALSE),IF(AC$157="Biomass",VLOOKUP($F177,'Inflated Bid Prices After Tax'!$AB$584:$AI$684,4,FALSE),IF(AC$157="Biodiesel",VLOOKUP($F177,'Inflated Bid Prices After Tax'!$AB$584:$AI$684,5,FALSE),IF(AC$157="LNG",VLOOKUP($F177,'Inflated Bid Prices After Tax'!$AB$584:$AI$684,6,FALSE),IF(AC$157="Bunker",VLOOKUP($F177,'Inflated Bid Prices After Tax'!$AB$584:$AI$684,7,FALSE),IF(AC$157="LFO Diesel",VLOOKUP($F177,'Inflated Bid Prices After Tax'!$AB$584:$AI$684,8,FALSE),0)))))))</f>
        <v>0</v>
      </c>
      <c r="AE177" s="643">
        <f>IF($F177=0,0,IF(AC$157="Hydro",HLOOKUP(AC$157,'Inflated Bid Prices After Tax'!$B$687:$I$695,6,FALSE),IF(AC$157="Solar",HLOOKUP(AC$157,'Inflated Bid Prices After Tax'!$B$687:$I$695,6,FALSE),IF(AC$157="Biomass",HLOOKUP(AC$157,'Inflated Bid Prices After Tax'!$B$687:$I$695,6,FALSE),IF(AC$157="Biodiesel",HLOOKUP(AC$157,'Inflated Bid Prices After Tax'!$B$687:$I$695,6,FALSE),IF(AC$157="LNG",HLOOKUP(AC$157,'Inflated Bid Prices After Tax'!$B$687:$I$695,6,FALSE),IF(AC$157="Bunker",HLOOKUP(AC$157,'Inflated Bid Prices After Tax'!$B$687:$I$695,6,FALSE),IF(AC$157="LFO Diesel",HLOOKUP(AC$157,'Inflated Bid Prices After Tax'!$B$687:$I$695,6,FALSE),0))))))))</f>
        <v>0</v>
      </c>
      <c r="AF177" s="643">
        <f>IF($F177=0,0,IF(AC$157="Hydro",HLOOKUP(AC$157,'Inflated Bid Prices After Tax'!$B$697:$I$703,4,FALSE),IF(AC$157="Solar",HLOOKUP(AC$157,'Inflated Bid Prices After Tax'!$B$697:$I$703,4,FALSE),IF(AC$157="Biomass",HLOOKUP(AC$157,'Inflated Bid Prices After Tax'!$B$697:$I$703,4,FALSE),IF(AC$157="Biodiesel",HLOOKUP(AC$157,'Inflated Bid Prices After Tax'!$B$697:$I$703,4,FALSE),IF(AC$157="LNG",HLOOKUP(AC$157,'Inflated Bid Prices After Tax'!$B$697:$I$703,4,FALSE),IF(AC$157="Bunker",HLOOKUP(AC$157,'Inflated Bid Prices After Tax'!$B$697:$I$703,4,FALSE),IF(AC$157="LFO Diesel",HLOOKUP(AC$157,'Inflated Bid Prices After Tax'!$B$697:$I$703,4,FALSE),0))))))))</f>
        <v>0</v>
      </c>
      <c r="AG177" s="644">
        <f t="shared" si="104"/>
        <v>0</v>
      </c>
      <c r="AH177" s="139"/>
      <c r="AI177" s="590">
        <f>IF(AI$157="Hydro",VLOOKUP($G177,'Inflated Bid Prices After Tax'!$AB$479:$AI$579,2,FALSE),IF(AI$157="Solar",VLOOKUP($G177,'Inflated Bid Prices After Tax'!$AB$479:$AI$579,3,FALSE),IF(AI$157="Biomass",VLOOKUP($G177,'Inflated Bid Prices After Tax'!$AB$479:$AI$579,4,FALSE),IF(AI$157="Biodiesel",VLOOKUP($G177,'Inflated Bid Prices After Tax'!$AB$479:$AI$579,5,FALSE),IF(AI$157="LNG",VLOOKUP($G177,'Inflated Bid Prices After Tax'!$AB$479:$AI$579,6,FALSE),IF(AI$157="Bunker",VLOOKUP($G177,'Inflated Bid Prices After Tax'!$R$479:$Y$579,7,FALSE),IF(AI$157="LFO Diesel",VLOOKUP($G177,'Inflated Bid Prices After Tax'!$AB$479:$AI$579,8,FALSE),0)))))))</f>
        <v>0</v>
      </c>
      <c r="AJ177" s="591">
        <f>IF(AI$157="Hydro",VLOOKUP($G177,'Inflated Bid Prices After Tax'!$AB$584:$AI$684,2,FALSE),IF(AI$157="Solar",VLOOKUP($G177,'Inflated Bid Prices After Tax'!$AB$584:$AI$684,3,FALSE),IF(AI$157="Biomass",VLOOKUP($G177,'Inflated Bid Prices After Tax'!$AB$584:$AI$684,4,FALSE),IF(AI$157="Biodiesel",VLOOKUP($G177,'Inflated Bid Prices After Tax'!$AB$584:$AI$684,5,FALSE),IF(AI$157="LNG",VLOOKUP($G177,'Inflated Bid Prices After Tax'!$AB$584:$AI$684,6,FALSE),IF(AI$157="Bunker",VLOOKUP($G177,'Inflated Bid Prices After Tax'!$AB$584:$AI$684,7,FALSE),IF(AI$157="LFO Diesel",VLOOKUP($G177,'Inflated Bid Prices After Tax'!$AB$584:$AI$684,8,FALSE),0)))))))</f>
        <v>0</v>
      </c>
      <c r="AK177" s="591">
        <f>IF($G177=0,0,IF(AI$157="Hydro",HLOOKUP(AI$157,'Inflated Bid Prices After Tax'!$B$687:$I$695,6,FALSE),IF(AI$157="Solar",HLOOKUP(AI$157,'Inflated Bid Prices After Tax'!$B$687:$I$695,6,FALSE),IF(AI$157="Biomass",HLOOKUP(AI$157,'Inflated Bid Prices After Tax'!$B$687:$I$695,6,FALSE),IF(AI$157="Biodiesel",HLOOKUP(AI$157,'Inflated Bid Prices After Tax'!$B$687:$I$695,6,FALSE),IF(AI$157="LNG",HLOOKUP(AI$157,'Inflated Bid Prices After Tax'!$B$687:$I$695,6,FALSE),IF(AI$157="Bunker",HLOOKUP(AI$157,'Inflated Bid Prices After Tax'!$B$687:$I$695,6,FALSE),IF(AI$157="LFO Diesel",HLOOKUP(AI$157,'Inflated Bid Prices After Tax'!$B$687:$I$695,6,FALSE),0))))))))</f>
        <v>0</v>
      </c>
      <c r="AL177" s="591">
        <f>IF($G177=0,0,IF(AI$157="Hydro",HLOOKUP(AI$157,'Inflated Bid Prices After Tax'!$B$697:$I$703,4,FALSE),IF(AI$157="Solar",HLOOKUP(AI$157,'Inflated Bid Prices After Tax'!$B$697:$I$703,4,FALSE),IF(AI$157="Biomass",HLOOKUP(AI$157,'Inflated Bid Prices After Tax'!$B$697:$I$703,4,FALSE),IF(AI$157="Biodiesel",HLOOKUP(AI$157,'Inflated Bid Prices After Tax'!$B$697:$I$703,4,FALSE),IF(AI$157="LNG",HLOOKUP(AI$157,'Inflated Bid Prices After Tax'!$B$697:$I$703,4,FALSE),IF(AI$157="Bunker",HLOOKUP(AI$157,'Inflated Bid Prices After Tax'!$B$697:$I$703,4,FALSE),IF(AI$157="LFO Diesel",HLOOKUP(AI$157,'Inflated Bid Prices After Tax'!$B$697:$I$703,4,FALSE),0))))))))</f>
        <v>0</v>
      </c>
      <c r="AM177" s="592">
        <f t="shared" si="105"/>
        <v>0</v>
      </c>
      <c r="AN177" s="139"/>
      <c r="AO177" s="598">
        <f>IF(AO$157="Hydro",VLOOKUP($H177,'Inflated Bid Prices After Tax'!$AB$479:$AI$579,2,FALSE),IF(AO$157="Solar",VLOOKUP($H177,'Inflated Bid Prices After Tax'!$AB$479:$AI$579,3,FALSE),IF(AO$157="Biomass",VLOOKUP($H177,'Inflated Bid Prices After Tax'!$AB$479:$AI$579,4,FALSE),IF(AO$157="Biodiesel",VLOOKUP($H177,'Inflated Bid Prices After Tax'!$AB$479:$AI$579,5,FALSE),IF(AO$157="LNG",VLOOKUP($H177,'Inflated Bid Prices After Tax'!$AB$479:$AI$579,6,FALSE),IF(AO$157="Bunker",VLOOKUP($H177,'Inflated Bid Prices After Tax'!$R$479:$Y$579,7,FALSE),IF(AO$157="LFO Diesel",VLOOKUP($H177,'Inflated Bid Prices After Tax'!$AB$479:$AI$579,8,FALSE),0)))))))</f>
        <v>0</v>
      </c>
      <c r="AP177" s="309">
        <f>IF(AO$157="Hydro",VLOOKUP($H177,'Inflated Bid Prices After Tax'!$AB$584:$AI$684,2,FALSE),IF(AO$157="Solar",VLOOKUP($H177,'Inflated Bid Prices After Tax'!$AB$584:$AI$684,3,FALSE),IF(AO$157="Biomass",VLOOKUP($H177,'Inflated Bid Prices After Tax'!$AB$584:$AI$684,4,FALSE),IF(AO$157="Biodiesel",VLOOKUP($H177,'Inflated Bid Prices After Tax'!$AB$584:$AI$684,5,FALSE),IF(AO$157="LNG",VLOOKUP($H177,'Inflated Bid Prices After Tax'!$AB$584:$AI$684,6,FALSE),IF(AO$157="Bunker",VLOOKUP($H177,'Inflated Bid Prices After Tax'!$AB$584:$AI$684,7,FALSE),IF(AO$157="LFO Diesel",VLOOKUP($H177,'Inflated Bid Prices After Tax'!$AB$584:$AI$684,8,FALSE),0)))))))</f>
        <v>0</v>
      </c>
      <c r="AQ177" s="309">
        <f>IF($H177=0,0,IF(AO$157="Hydro",HLOOKUP(AO$157,'Inflated Bid Prices After Tax'!$B$687:$I$695,6,FALSE),IF(AO$157="Solar",HLOOKUP(AO$157,'Inflated Bid Prices After Tax'!$B$687:$I$695,6,FALSE),IF(AO$157="Biomass",HLOOKUP(AO$157,'Inflated Bid Prices After Tax'!$B$687:$I$695,6,FALSE),IF(AO$157="Biodiesel",HLOOKUP(AO$157,'Inflated Bid Prices After Tax'!$B$687:$I$695,6,FALSE),IF(AO$157="LNG",HLOOKUP(AO$157,'Inflated Bid Prices After Tax'!$B$687:$I$695,6,FALSE),IF(AO$157="Bunker",HLOOKUP(AO$157,'Inflated Bid Prices After Tax'!$B$687:$I$695,6,FALSE),IF(AO$157="LFO Diesel",HLOOKUP(AO$157,'Inflated Bid Prices After Tax'!$B$687:$I$695,6,FALSE),0))))))))</f>
        <v>0</v>
      </c>
      <c r="AR177" s="309">
        <f>IF($H177=0,0,IF(AO$157="Hydro",HLOOKUP(AO$157,'Inflated Bid Prices After Tax'!$B$697:$I$703,4,FALSE),IF(AO$157="Solar",HLOOKUP(AO$157,'Inflated Bid Prices After Tax'!$B$697:$I$703,4,FALSE),IF(AO$157="Biomass",HLOOKUP(AO$157,'Inflated Bid Prices After Tax'!$B$697:$I$703,4,FALSE),IF(AO$157="Biodiesel",HLOOKUP(AO$157,'Inflated Bid Prices After Tax'!$B$697:$I$703,4,FALSE),IF(AO$157="LNG",HLOOKUP(AO$157,'Inflated Bid Prices After Tax'!$B$697:$I$703,4,FALSE),IF(AO$157="Bunker",HLOOKUP(AO$157,'Inflated Bid Prices After Tax'!$B$697:$I$703,4,FALSE),IF(AO$157="LFO Diesel",HLOOKUP(AO$157,'Inflated Bid Prices After Tax'!$B$697:$I$703,4,FALSE),0))))))))</f>
        <v>0</v>
      </c>
      <c r="AS177" s="298">
        <f t="shared" si="106"/>
        <v>0</v>
      </c>
      <c r="AT177" s="139"/>
      <c r="AU177" s="606">
        <f>IF(AU$157="Hydro",VLOOKUP($I177,'Inflated Bid Prices After Tax'!$AB$479:$AI$579,2,FALSE),IF(AU$157="Solar",VLOOKUP($I177,'Inflated Bid Prices After Tax'!$AB$479:$AI$579,3,FALSE),IF(AU$157="Biomass",VLOOKUP($I177,'Inflated Bid Prices After Tax'!$AB$479:$AI$579,4,FALSE),IF(AU$157="Biodiesel",VLOOKUP($I177,'Inflated Bid Prices After Tax'!$AB$479:$AI$579,5,FALSE),IF(AU$157="LNG",VLOOKUP($I177,'Inflated Bid Prices After Tax'!$AB$479:$AI$579,6,FALSE),IF(AU$157="Bunker",VLOOKUP($I177,'Inflated Bid Prices After Tax'!$R$479:$Y$579,7,FALSE),IF(AU$157="LFO Diesel",VLOOKUP($I177,'Inflated Bid Prices After Tax'!$AB$479:$AI$579,8,FALSE),0)))))))</f>
        <v>0</v>
      </c>
      <c r="AV177" s="607">
        <f>IF(AU$157="Hydro",VLOOKUP($I177,'Inflated Bid Prices After Tax'!$AB$584:$AI$684,2,FALSE),IF(AU$157="Solar",VLOOKUP($I177,'Inflated Bid Prices After Tax'!$AB$584:$AI$684,3,FALSE),IF(AU$157="Biomass",VLOOKUP($I177,'Inflated Bid Prices After Tax'!$AB$584:$AI$684,4,FALSE),IF(AU$157="Biodiesel",VLOOKUP($I177,'Inflated Bid Prices After Tax'!$AB$584:$AI$684,5,FALSE),IF(AU$157="LNG",VLOOKUP($I177,'Inflated Bid Prices After Tax'!$AB$584:$AI$684,6,FALSE),IF(AU$157="Bunker",VLOOKUP($I177,'Inflated Bid Prices After Tax'!$AB$584:$AI$684,7,FALSE),IF(AU$157="LFO Diesel",VLOOKUP($I177,'Inflated Bid Prices After Tax'!$AB$584:$AI$684,8,FALSE),0)))))))</f>
        <v>0</v>
      </c>
      <c r="AW177" s="607">
        <f>IF($I177=0,0,IF(AU$157="Hydro",HLOOKUP(AU$157,'Inflated Bid Prices After Tax'!$B$687:$I$695,3,FALSE),IF(AU$157="Solar",HLOOKUP(AU$157,'Inflated Bid Prices After Tax'!$B$687:$I$695,3,FALSE),IF(AU$157="Biomass",HLOOKUP(AU$157,'Inflated Bid Prices After Tax'!$B$687:$I$695,3,FALSE),IF(AU$157="Biodiesel",HLOOKUP(AU$157,'Inflated Bid Prices After Tax'!$B$687:$I$695,3,FALSE),IF(AU$157="LNG",HLOOKUP(AU$157,'Inflated Bid Prices After Tax'!$B$687:$I$695,3,FALSE),IF(AU$157="Bunker",HLOOKUP(AU$157,'Inflated Bid Prices After Tax'!$B$687:$I$695,3,FALSE),IF(AU$157="LFO Diesel",HLOOKUP(AU$157,'Inflated Bid Prices After Tax'!$B$687:$I$695,3,FALSE),0))))))))</f>
        <v>0</v>
      </c>
      <c r="AX177" s="607">
        <f>IF($I177=0,0,IF(AU$157="Hydro",HLOOKUP(AU$157,'Inflated Bid Prices After Tax'!$B$697:$I$703,3,FALSE),IF(AU$157="Solar",HLOOKUP(AU$157,'Inflated Bid Prices After Tax'!$B$697:$I$703,3,FALSE),IF(AU$157="Biomass",HLOOKUP(AU$157,'Inflated Bid Prices After Tax'!$B$697:$I$703,3,FALSE),IF(AU$157="Biodiesel",HLOOKUP(AU$157,'Inflated Bid Prices After Tax'!$B$697:$I$703,3,FALSE),IF(AU$157="LNG",HLOOKUP(AU$157,'Inflated Bid Prices After Tax'!$B$697:$I$703,3,FALSE),IF(AU$157="Bunker",HLOOKUP(AU$157,'Inflated Bid Prices After Tax'!$B$697:$I$703,3,FALSE),IF(AU$157="LFO Diesel",HLOOKUP(AU$157,'Inflated Bid Prices After Tax'!$B$697:$I$703,3,FALSE),0))))))))</f>
        <v>0</v>
      </c>
      <c r="AY177" s="608">
        <f t="shared" si="107"/>
        <v>0</v>
      </c>
      <c r="AZ177" s="139"/>
      <c r="BA177" s="106"/>
      <c r="BB177" s="648" t="s">
        <v>40</v>
      </c>
      <c r="BC177" s="657">
        <f>IF(C177=0,O177,O177*'Available Energy and Dispatch'!N217*1000)</f>
        <v>0</v>
      </c>
      <c r="BD177" s="657">
        <f>IF(D177=0,U177,U177*'Available Energy and Dispatch'!O217*1000)</f>
        <v>0</v>
      </c>
      <c r="BE177" s="657">
        <f>IF(E177=0,AA177,AA177*'Available Energy and Dispatch'!P217*1000)</f>
        <v>0</v>
      </c>
      <c r="BF177" s="657">
        <f>IF(F177=0,AG177,AG177*'Available Energy and Dispatch'!Q217*1000)</f>
        <v>0</v>
      </c>
      <c r="BG177" s="657">
        <f>IF(G177=0,AM177,AM177*'Available Energy and Dispatch'!R217*1000)</f>
        <v>0</v>
      </c>
      <c r="BH177" s="657">
        <f>IF(H177=0,AS177,AS177*'Available Energy and Dispatch'!S217*1000)</f>
        <v>0</v>
      </c>
      <c r="BI177" s="657">
        <f>IF(I177=0,AY177,AY177*'Available Energy and Dispatch'!T217*1000)</f>
        <v>0</v>
      </c>
      <c r="BJ177" s="663">
        <f t="shared" si="108"/>
        <v>0</v>
      </c>
      <c r="BK177" s="655"/>
    </row>
    <row r="178" spans="2:63" x14ac:dyDescent="0.25">
      <c r="B178" s="530" t="s">
        <v>41</v>
      </c>
      <c r="C178" s="523">
        <f>ROUND(IFERROR(('Available Energy and Dispatch'!N218/((IF(C$158="Solar",(SUMIFS('Dependable Capacity'!$F$118:$F$123,'Dependable Capacity'!$C$118:$C$123,$B$160)*'Available Energy and Dispatch'!$C218),HLOOKUP(C$158,'Dependable Capacity'!$I$112:$P$118,4,FALSE)*'Available Energy and Dispatch'!$C218))))/C$159,0),2)</f>
        <v>0</v>
      </c>
      <c r="D178" s="523">
        <f>ROUND(IFERROR(('Available Energy and Dispatch'!O218/((IF(D$158="Solar",(SUMIFS('Dependable Capacity'!$F$118:$F$123,'Dependable Capacity'!$C$118:$C$123,$B$160)*'Available Energy and Dispatch'!$C218),HLOOKUP(D$158,'Dependable Capacity'!$I$112:$P$118,4,FALSE)*'Available Energy and Dispatch'!$C218))))/D$159,0),2)</f>
        <v>0</v>
      </c>
      <c r="E178" s="523">
        <f>ROUND(IFERROR(('Available Energy and Dispatch'!P218/((IF(E$158="Solar",(SUMIFS('Dependable Capacity'!$F$118:$F$123,'Dependable Capacity'!$C$118:$C$123,$B$160)*'Available Energy and Dispatch'!$C218),HLOOKUP(E$158,'Dependable Capacity'!$I$112:$P$118,4,FALSE)*'Available Energy and Dispatch'!$C218))))/E$159,0),2)</f>
        <v>0</v>
      </c>
      <c r="F178" s="523">
        <f>ROUND(IFERROR(('Available Energy and Dispatch'!Q218/((IF(F$158="Solar",(SUMIFS('Dependable Capacity'!$F$118:$F$123,'Dependable Capacity'!$C$118:$C$123,$B$160)*'Available Energy and Dispatch'!$C218),HLOOKUP(F$158,'Dependable Capacity'!$I$112:$P$118,4,FALSE)*'Available Energy and Dispatch'!$C218))))/F$159,0),2)</f>
        <v>0</v>
      </c>
      <c r="G178" s="523">
        <f>ROUND(IFERROR(('Available Energy and Dispatch'!R218/((IF(G$158="Solar",(SUMIFS('Dependable Capacity'!$F$118:$F$123,'Dependable Capacity'!$C$118:$C$123,$B$160)*'Available Energy and Dispatch'!$C218),HLOOKUP(G$158,'Dependable Capacity'!$I$112:$P$118,4,FALSE)*'Available Energy and Dispatch'!$C218))))/G$159,0),2)</f>
        <v>0</v>
      </c>
      <c r="H178" s="523">
        <f>ROUND(IFERROR(('Available Energy and Dispatch'!S218/((IF(H$158="Solar",(SUMIFS('Dependable Capacity'!$F$118:$F$123,'Dependable Capacity'!$C$118:$C$123,$B$160)*'Available Energy and Dispatch'!$C218),HLOOKUP(H$158,'Dependable Capacity'!$I$112:$P$118,4,FALSE)*'Available Energy and Dispatch'!$C218))))/H$159,0),2)</f>
        <v>0</v>
      </c>
      <c r="I178" s="524">
        <f>ROUND(IFERROR(('Available Energy and Dispatch'!T218/((IF(I$158="Solar",(SUMIFS('Dependable Capacity'!$F$118:$F$123,'Dependable Capacity'!$C$118:$C$123,$B$160)*'Available Energy and Dispatch'!$C218),HLOOKUP(I$158,'Dependable Capacity'!$I$112:$P$118,4,FALSE)*'Available Energy and Dispatch'!$C218))))/I$159,0),2)</f>
        <v>0</v>
      </c>
      <c r="J178" s="106"/>
      <c r="K178" s="542">
        <f>IF(K$157="Hydro",VLOOKUP($C178,'Inflated Bid Prices After Tax'!$AB$479:$AI$579,2,FALSE),IF(K$157="Solar",VLOOKUP($C178,'Inflated Bid Prices After Tax'!$AB$479:$AI$579,3,FALSE),IF(K$157="Biomass",VLOOKUP($C178,'Inflated Bid Prices After Tax'!$AB$479:$AI$579,4,FALSE),IF(K$157="Biodiesel",VLOOKUP($C178,'Inflated Bid Prices After Tax'!$AB$479:$AI$579,5,FALSE),IF(K$157="LNG",VLOOKUP($C178,'Inflated Bid Prices After Tax'!$AB$479:$AI$579,6,FALSE),IF(K$157="Bunker",VLOOKUP($C178,'Inflated Bid Prices After Tax'!$R$479:$Y$579,7,FALSE),IF(K$157="LFO Diesel",VLOOKUP($C178,'Inflated Bid Prices After Tax'!$AB$479:$AI$579,8,FALSE),0)))))))</f>
        <v>0</v>
      </c>
      <c r="L178" s="543">
        <f>IF(K$157="Hydro",VLOOKUP($C178,'Inflated Bid Prices After Tax'!$AB$584:$AI$684,2,FALSE),IF(K$157="Solar",VLOOKUP($C178,'Inflated Bid Prices After Tax'!$AB$584:$AI$684,3,FALSE),IF(K$157="Biomass",VLOOKUP($C178,'Inflated Bid Prices After Tax'!$AB$584:$AI$684,4,FALSE),IF(K$157="Biodiesel",VLOOKUP($C178,'Inflated Bid Prices After Tax'!$AB$584:$AI$684,5,FALSE),IF(K$157="LNG",VLOOKUP($C178,'Inflated Bid Prices After Tax'!$AB$584:$AI$684,6,FALSE),IF(K$157="Bunker",VLOOKUP($C178,'Inflated Bid Prices After Tax'!$AB$584:$AI$684,7,FALSE),IF(K$157="LFO Diesel",VLOOKUP($C178,'Inflated Bid Prices After Tax'!$AB$584:$AI$684,8,FALSE),0)))))))</f>
        <v>0</v>
      </c>
      <c r="M178" s="543">
        <f>IF($C178=0,0,IF(K$157="Hydro",HLOOKUP(K$157,'Inflated Bid Prices After Tax'!$B$687:$I$695,6,FALSE),IF(K$157="Solar",HLOOKUP(K$157,'Inflated Bid Prices After Tax'!$B$687:$I$695,6,FALSE),IF(K$157="Biomass",HLOOKUP(K$157,'Inflated Bid Prices After Tax'!$B$687:$I$695,6,FALSE),IF(K$157="Biodiesel",HLOOKUP(K$157,'Inflated Bid Prices After Tax'!$B$687:$I$695,6,FALSE),IF(K$157="LNG",HLOOKUP(K$157,'Inflated Bid Prices After Tax'!$B$687:$I$695,6,FALSE),IF(K$157="Bunker",HLOOKUP(K$157,'Inflated Bid Prices After Tax'!$B$687:$I$695,6,FALSE),IF(K$157="LFO Diesel",HLOOKUP(K$157,'Inflated Bid Prices After Tax'!$B$687:$I$695,6,FALSE),0))))))))</f>
        <v>0</v>
      </c>
      <c r="N178" s="543">
        <f>IF($C178=0,0,IF(K$157="Hydro",HLOOKUP(K$157,'Inflated Bid Prices After Tax'!$B$697:$I$703,4,FALSE),IF(K$157="Solar",HLOOKUP(K$157,'Inflated Bid Prices After Tax'!$B$697:$I$703,4,FALSE),IF(K$157="Biomass",HLOOKUP(K$157,'Inflated Bid Prices After Tax'!$B$697:$I$703,4,FALSE),IF(K$157="Biodiesel",HLOOKUP(K$157,'Inflated Bid Prices After Tax'!$B$697:$I$703,4,FALSE),IF(K$157="LNG",HLOOKUP(K$157,'Inflated Bid Prices After Tax'!$B$697:$I$703,4,FALSE),IF(K$157="Bunker",HLOOKUP(K$157,'Inflated Bid Prices After Tax'!$B$697:$I$703,4,FALSE),IF(K$157="LFO Diesel",HLOOKUP(K$157,'Inflated Bid Prices After Tax'!$B$697:$I$703,4,FALSE),0))))))))</f>
        <v>0</v>
      </c>
      <c r="O178" s="544">
        <f t="shared" si="101"/>
        <v>0</v>
      </c>
      <c r="P178" s="139"/>
      <c r="Q178" s="606">
        <f>IF(Q$157="Hydro",VLOOKUP($D178,'Inflated Bid Prices After Tax'!$AB$479:$AI$579,2,FALSE),IF(Q$157="Solar",VLOOKUP($D178,'Inflated Bid Prices After Tax'!$AB$479:$AI$579,3,FALSE),IF(Q$157="Biomass",VLOOKUP($D178,'Inflated Bid Prices After Tax'!$AB$479:$AI$579,4,FALSE),IF(Q$157="Biodiesel",VLOOKUP($D178,'Inflated Bid Prices After Tax'!$AB$479:$AI$579,5,FALSE),IF(Q$157="LNG",VLOOKUP($D178,'Inflated Bid Prices After Tax'!$AB$479:$AI$579,6,FALSE),IF(Q$157="Bunker",VLOOKUP($D178,'Inflated Bid Prices After Tax'!$R$479:$Y$579,7,FALSE),IF(Q$157="LFO Diesel",VLOOKUP($D178,'Inflated Bid Prices After Tax'!$AB$479:$AI$579,8,FALSE),0)))))))</f>
        <v>0</v>
      </c>
      <c r="R178" s="607">
        <f>IF(Q$157="Hydro",VLOOKUP($D178,'Inflated Bid Prices After Tax'!$AB$584:$AI$684,2,FALSE),IF(Q$157="Solar",VLOOKUP($D178,'Inflated Bid Prices After Tax'!$AB$584:$AI$684,3,FALSE),IF(Q$157="Biomass",VLOOKUP($D178,'Inflated Bid Prices After Tax'!$AB$584:$AI$684,4,FALSE),IF(Q$157="Biodiesel",VLOOKUP($D178,'Inflated Bid Prices After Tax'!$AB$584:$AI$684,5,FALSE),IF(Q$157="LNG",VLOOKUP($D178,'Inflated Bid Prices After Tax'!$AB$584:$AI$684,6,FALSE),IF(Q$157="Bunker",VLOOKUP($D178,'Inflated Bid Prices After Tax'!$AB$584:$AI$684,7,FALSE),IF(Q$157="LFO Diesel",VLOOKUP($D178,'Inflated Bid Prices After Tax'!$AB$584:$AI$684,8,FALSE),0)))))))</f>
        <v>0</v>
      </c>
      <c r="S178" s="607">
        <f>IF($D178=0,0,IF(Q$157="Hydro",HLOOKUP(Q$157,'Inflated Bid Prices After Tax'!$B$687:$I$695,6,FALSE),IF(Q$157="Solar",HLOOKUP(Q$157,'Inflated Bid Prices After Tax'!$B$687:$I$695,6,FALSE),IF(Q$157="Biomass",HLOOKUP(Q$157,'Inflated Bid Prices After Tax'!$B$687:$I$695,6,FALSE),IF(Q$157="Biodiesel",HLOOKUP(Q$157,'Inflated Bid Prices After Tax'!$B$687:$I$695,6,FALSE),IF(Q$157="LNG",HLOOKUP(Q$157,'Inflated Bid Prices After Tax'!$B$687:$I$695,6,FALSE),IF(Q$157="Bunker",HLOOKUP(Q$157,'Inflated Bid Prices After Tax'!$B$687:$I$695,6,FALSE),IF(Q$157="LFO Diesel",HLOOKUP(Q$157,'Inflated Bid Prices After Tax'!$B$687:$I$695,6,FALSE),0))))))))</f>
        <v>0</v>
      </c>
      <c r="T178" s="607">
        <f>IF($D178=0,0,IF(Q$157="Hydro",HLOOKUP(Q$157,'Inflated Bid Prices After Tax'!$B$697:$I$703,4,FALSE),IF(Q$157="Solar",HLOOKUP(Q$157,'Inflated Bid Prices After Tax'!$B$697:$I$703,4,FALSE),IF(Q$157="Biomass",HLOOKUP(Q$157,'Inflated Bid Prices After Tax'!$B$697:$I$703,4,FALSE),IF(Q$157="Biodiesel",HLOOKUP(Q$157,'Inflated Bid Prices After Tax'!$B$697:$I$703,4,FALSE),IF(Q$157="LNG",HLOOKUP(Q$157,'Inflated Bid Prices After Tax'!$B$697:$I$703,4,FALSE),IF(Q$157="Bunker",HLOOKUP(Q$157,'Inflated Bid Prices After Tax'!$B$697:$I$703,4,FALSE),IF(Q$157="LFO Diesel",HLOOKUP(Q$157,'Inflated Bid Prices After Tax'!$B$697:$I$703,4,FALSE),0))))))))</f>
        <v>0</v>
      </c>
      <c r="U178" s="608">
        <f t="shared" si="102"/>
        <v>0</v>
      </c>
      <c r="V178" s="139"/>
      <c r="W178" s="566">
        <f>IF(W$157="Hydro",VLOOKUP($E178,'Inflated Bid Prices After Tax'!$AB$479:$AI$579,2,FALSE),IF(W$157="Solar",VLOOKUP($E178,'Inflated Bid Prices After Tax'!$AB$479:$AI$579,3,FALSE),IF(W$157="Biomass",VLOOKUP($E178,'Inflated Bid Prices After Tax'!$AB$479:$AI$579,4,FALSE),IF(W$157="Biodiesel",VLOOKUP($E178,'Inflated Bid Prices After Tax'!$AB$479:$AI$579,5,FALSE),IF(W$157="LNG",VLOOKUP($E178,'Inflated Bid Prices After Tax'!$AB$479:$AI$579,6,FALSE),IF(W$157="Bunker",VLOOKUP($E178,'Inflated Bid Prices After Tax'!$R$479:$Y$579,7,FALSE),IF(W$157="LFO Diesel",VLOOKUP($E178,'Inflated Bid Prices After Tax'!$AB$479:$AI$579,8,FALSE),0)))))))</f>
        <v>0</v>
      </c>
      <c r="X178" s="567">
        <f>IF(W$157="Hydro",VLOOKUP($E178,'Inflated Bid Prices After Tax'!$AB$584:$AI$684,2,FALSE),IF(W$157="Solar",VLOOKUP($E178,'Inflated Bid Prices After Tax'!$AB$584:$AI$684,3,FALSE),IF(W$157="Biomass",VLOOKUP($E178,'Inflated Bid Prices After Tax'!$AB$584:$AI$684,4,FALSE),IF(W$157="Biodiesel",VLOOKUP($E178,'Inflated Bid Prices After Tax'!$AB$584:$AI$684,5,FALSE),IF(W$157="LNG",VLOOKUP($E178,'Inflated Bid Prices After Tax'!$AB$584:$AI$684,6,FALSE),IF(W$157="Bunker",VLOOKUP($E178,'Inflated Bid Prices After Tax'!$AB$584:$AI$684,7,FALSE),IF(W$157="LFO Diesel",VLOOKUP($E178,'Inflated Bid Prices After Tax'!$AB$584:$AI$684,8,FALSE),0)))))))</f>
        <v>0</v>
      </c>
      <c r="Y178" s="567">
        <f>IF($E178=0,0,IF(W$157="Hydro",HLOOKUP(W$157,'Inflated Bid Prices After Tax'!$B$687:$I$695,6,FALSE),IF(W$157="Solar",HLOOKUP(W$157,'Inflated Bid Prices After Tax'!$B$687:$I$695,6,FALSE),IF(W$157="Biomass",HLOOKUP(W$157,'Inflated Bid Prices After Tax'!$B$687:$I$695,6,FALSE),IF(W$157="Biodiesel",HLOOKUP(W$157,'Inflated Bid Prices After Tax'!$B$687:$I$695,6,FALSE),IF(W$157="LNG",HLOOKUP(W$157,'Inflated Bid Prices After Tax'!$B$687:$I$695,6,FALSE),IF(W$157="Bunker",HLOOKUP(W$157,'Inflated Bid Prices After Tax'!$B$687:$I$695,6,FALSE),IF(W$157="LFO Diesel",HLOOKUP(W$157,'Inflated Bid Prices After Tax'!$B$687:$I$695,6,FALSE),0))))))))</f>
        <v>0</v>
      </c>
      <c r="Z178" s="567">
        <f>IF($E178=0,0,IF(W$157="Hydro",HLOOKUP(W$157,'Inflated Bid Prices After Tax'!$B$697:$I$703,4,FALSE),IF(W$157="Solar",HLOOKUP(W$157,'Inflated Bid Prices After Tax'!$B$697:$I$703,4,FALSE),IF(W$157="Biomass",HLOOKUP(W$157,'Inflated Bid Prices After Tax'!$B$697:$I$703,4,FALSE),IF(W$157="Biodiesel",HLOOKUP(W$157,'Inflated Bid Prices After Tax'!$B$697:$I$703,4,FALSE),IF(W$157="LNG",HLOOKUP(W$157,'Inflated Bid Prices After Tax'!$B$697:$I$703,4,FALSE),IF(W$157="Bunker",HLOOKUP(W$157,'Inflated Bid Prices After Tax'!$B$697:$I$703,4,FALSE),IF(W$157="LFO Diesel",HLOOKUP(W$157,'Inflated Bid Prices After Tax'!$B$697:$I$703,4,FALSE),0))))))))</f>
        <v>0</v>
      </c>
      <c r="AA178" s="568">
        <f t="shared" si="103"/>
        <v>0</v>
      </c>
      <c r="AB178" s="139"/>
      <c r="AC178" s="642">
        <f>IF(AC$157="Hydro",VLOOKUP($F178,'Inflated Bid Prices After Tax'!$AB$479:$AI$579,2,FALSE),IF(AC$157="Solar",VLOOKUP($F178,'Inflated Bid Prices After Tax'!$AB$479:$AI$579,3,FALSE),IF(AC$157="Biomass",VLOOKUP($F178,'Inflated Bid Prices After Tax'!$AB$479:$AI$579,4,FALSE),IF(AC$157="Biodiesel",VLOOKUP($F178,'Inflated Bid Prices After Tax'!$AB$479:$AI$579,5,FALSE),IF(AC$157="LNG",VLOOKUP($F178,'Inflated Bid Prices After Tax'!$AB$479:$AI$579,6,FALSE),IF(AC$157="Bunker",VLOOKUP($F178,'Inflated Bid Prices After Tax'!$R$479:$Y$579,7,FALSE),IF(AC$157="LFO Diesel",VLOOKUP($F178,'Inflated Bid Prices After Tax'!$AB$479:$AI$579,8,FALSE),0)))))))</f>
        <v>0</v>
      </c>
      <c r="AD178" s="643">
        <f>IF(AC$157="Hydro",VLOOKUP($F178,'Inflated Bid Prices After Tax'!$AB$584:$AI$684,2,FALSE),IF(AC$157="Solar",VLOOKUP($F178,'Inflated Bid Prices After Tax'!$AB$584:$AI$684,3,FALSE),IF(AC$157="Biomass",VLOOKUP($F178,'Inflated Bid Prices After Tax'!$AB$584:$AI$684,4,FALSE),IF(AC$157="Biodiesel",VLOOKUP($F178,'Inflated Bid Prices After Tax'!$AB$584:$AI$684,5,FALSE),IF(AC$157="LNG",VLOOKUP($F178,'Inflated Bid Prices After Tax'!$AB$584:$AI$684,6,FALSE),IF(AC$157="Bunker",VLOOKUP($F178,'Inflated Bid Prices After Tax'!$AB$584:$AI$684,7,FALSE),IF(AC$157="LFO Diesel",VLOOKUP($F178,'Inflated Bid Prices After Tax'!$AB$584:$AI$684,8,FALSE),0)))))))</f>
        <v>0</v>
      </c>
      <c r="AE178" s="643">
        <f>IF($F178=0,0,IF(AC$157="Hydro",HLOOKUP(AC$157,'Inflated Bid Prices After Tax'!$B$687:$I$695,6,FALSE),IF(AC$157="Solar",HLOOKUP(AC$157,'Inflated Bid Prices After Tax'!$B$687:$I$695,6,FALSE),IF(AC$157="Biomass",HLOOKUP(AC$157,'Inflated Bid Prices After Tax'!$B$687:$I$695,6,FALSE),IF(AC$157="Biodiesel",HLOOKUP(AC$157,'Inflated Bid Prices After Tax'!$B$687:$I$695,6,FALSE),IF(AC$157="LNG",HLOOKUP(AC$157,'Inflated Bid Prices After Tax'!$B$687:$I$695,6,FALSE),IF(AC$157="Bunker",HLOOKUP(AC$157,'Inflated Bid Prices After Tax'!$B$687:$I$695,6,FALSE),IF(AC$157="LFO Diesel",HLOOKUP(AC$157,'Inflated Bid Prices After Tax'!$B$687:$I$695,6,FALSE),0))))))))</f>
        <v>0</v>
      </c>
      <c r="AF178" s="643">
        <f>IF($F178=0,0,IF(AC$157="Hydro",HLOOKUP(AC$157,'Inflated Bid Prices After Tax'!$B$697:$I$703,4,FALSE),IF(AC$157="Solar",HLOOKUP(AC$157,'Inflated Bid Prices After Tax'!$B$697:$I$703,4,FALSE),IF(AC$157="Biomass",HLOOKUP(AC$157,'Inflated Bid Prices After Tax'!$B$697:$I$703,4,FALSE),IF(AC$157="Biodiesel",HLOOKUP(AC$157,'Inflated Bid Prices After Tax'!$B$697:$I$703,4,FALSE),IF(AC$157="LNG",HLOOKUP(AC$157,'Inflated Bid Prices After Tax'!$B$697:$I$703,4,FALSE),IF(AC$157="Bunker",HLOOKUP(AC$157,'Inflated Bid Prices After Tax'!$B$697:$I$703,4,FALSE),IF(AC$157="LFO Diesel",HLOOKUP(AC$157,'Inflated Bid Prices After Tax'!$B$697:$I$703,4,FALSE),0))))))))</f>
        <v>0</v>
      </c>
      <c r="AG178" s="644">
        <f t="shared" si="104"/>
        <v>0</v>
      </c>
      <c r="AH178" s="139"/>
      <c r="AI178" s="590">
        <f>IF(AI$157="Hydro",VLOOKUP($G178,'Inflated Bid Prices After Tax'!$AB$479:$AI$579,2,FALSE),IF(AI$157="Solar",VLOOKUP($G178,'Inflated Bid Prices After Tax'!$AB$479:$AI$579,3,FALSE),IF(AI$157="Biomass",VLOOKUP($G178,'Inflated Bid Prices After Tax'!$AB$479:$AI$579,4,FALSE),IF(AI$157="Biodiesel",VLOOKUP($G178,'Inflated Bid Prices After Tax'!$AB$479:$AI$579,5,FALSE),IF(AI$157="LNG",VLOOKUP($G178,'Inflated Bid Prices After Tax'!$AB$479:$AI$579,6,FALSE),IF(AI$157="Bunker",VLOOKUP($G178,'Inflated Bid Prices After Tax'!$R$479:$Y$579,7,FALSE),IF(AI$157="LFO Diesel",VLOOKUP($G178,'Inflated Bid Prices After Tax'!$AB$479:$AI$579,8,FALSE),0)))))))</f>
        <v>0</v>
      </c>
      <c r="AJ178" s="591">
        <f>IF(AI$157="Hydro",VLOOKUP($G178,'Inflated Bid Prices After Tax'!$AB$584:$AI$684,2,FALSE),IF(AI$157="Solar",VLOOKUP($G178,'Inflated Bid Prices After Tax'!$AB$584:$AI$684,3,FALSE),IF(AI$157="Biomass",VLOOKUP($G178,'Inflated Bid Prices After Tax'!$AB$584:$AI$684,4,FALSE),IF(AI$157="Biodiesel",VLOOKUP($G178,'Inflated Bid Prices After Tax'!$AB$584:$AI$684,5,FALSE),IF(AI$157="LNG",VLOOKUP($G178,'Inflated Bid Prices After Tax'!$AB$584:$AI$684,6,FALSE),IF(AI$157="Bunker",VLOOKUP($G178,'Inflated Bid Prices After Tax'!$AB$584:$AI$684,7,FALSE),IF(AI$157="LFO Diesel",VLOOKUP($G178,'Inflated Bid Prices After Tax'!$AB$584:$AI$684,8,FALSE),0)))))))</f>
        <v>0</v>
      </c>
      <c r="AK178" s="591">
        <f>IF($G178=0,0,IF(AI$157="Hydro",HLOOKUP(AI$157,'Inflated Bid Prices After Tax'!$B$687:$I$695,6,FALSE),IF(AI$157="Solar",HLOOKUP(AI$157,'Inflated Bid Prices After Tax'!$B$687:$I$695,6,FALSE),IF(AI$157="Biomass",HLOOKUP(AI$157,'Inflated Bid Prices After Tax'!$B$687:$I$695,6,FALSE),IF(AI$157="Biodiesel",HLOOKUP(AI$157,'Inflated Bid Prices After Tax'!$B$687:$I$695,6,FALSE),IF(AI$157="LNG",HLOOKUP(AI$157,'Inflated Bid Prices After Tax'!$B$687:$I$695,6,FALSE),IF(AI$157="Bunker",HLOOKUP(AI$157,'Inflated Bid Prices After Tax'!$B$687:$I$695,6,FALSE),IF(AI$157="LFO Diesel",HLOOKUP(AI$157,'Inflated Bid Prices After Tax'!$B$687:$I$695,6,FALSE),0))))))))</f>
        <v>0</v>
      </c>
      <c r="AL178" s="591">
        <f>IF($G178=0,0,IF(AI$157="Hydro",HLOOKUP(AI$157,'Inflated Bid Prices After Tax'!$B$697:$I$703,4,FALSE),IF(AI$157="Solar",HLOOKUP(AI$157,'Inflated Bid Prices After Tax'!$B$697:$I$703,4,FALSE),IF(AI$157="Biomass",HLOOKUP(AI$157,'Inflated Bid Prices After Tax'!$B$697:$I$703,4,FALSE),IF(AI$157="Biodiesel",HLOOKUP(AI$157,'Inflated Bid Prices After Tax'!$B$697:$I$703,4,FALSE),IF(AI$157="LNG",HLOOKUP(AI$157,'Inflated Bid Prices After Tax'!$B$697:$I$703,4,FALSE),IF(AI$157="Bunker",HLOOKUP(AI$157,'Inflated Bid Prices After Tax'!$B$697:$I$703,4,FALSE),IF(AI$157="LFO Diesel",HLOOKUP(AI$157,'Inflated Bid Prices After Tax'!$B$697:$I$703,4,FALSE),0))))))))</f>
        <v>0</v>
      </c>
      <c r="AM178" s="592">
        <f t="shared" si="105"/>
        <v>0</v>
      </c>
      <c r="AN178" s="139"/>
      <c r="AO178" s="598">
        <f>IF(AO$157="Hydro",VLOOKUP($H178,'Inflated Bid Prices After Tax'!$AB$479:$AI$579,2,FALSE),IF(AO$157="Solar",VLOOKUP($H178,'Inflated Bid Prices After Tax'!$AB$479:$AI$579,3,FALSE),IF(AO$157="Biomass",VLOOKUP($H178,'Inflated Bid Prices After Tax'!$AB$479:$AI$579,4,FALSE),IF(AO$157="Biodiesel",VLOOKUP($H178,'Inflated Bid Prices After Tax'!$AB$479:$AI$579,5,FALSE),IF(AO$157="LNG",VLOOKUP($H178,'Inflated Bid Prices After Tax'!$AB$479:$AI$579,6,FALSE),IF(AO$157="Bunker",VLOOKUP($H178,'Inflated Bid Prices After Tax'!$R$479:$Y$579,7,FALSE),IF(AO$157="LFO Diesel",VLOOKUP($H178,'Inflated Bid Prices After Tax'!$AB$479:$AI$579,8,FALSE),0)))))))</f>
        <v>0</v>
      </c>
      <c r="AP178" s="309">
        <f>IF(AO$157="Hydro",VLOOKUP($H178,'Inflated Bid Prices After Tax'!$AB$584:$AI$684,2,FALSE),IF(AO$157="Solar",VLOOKUP($H178,'Inflated Bid Prices After Tax'!$AB$584:$AI$684,3,FALSE),IF(AO$157="Biomass",VLOOKUP($H178,'Inflated Bid Prices After Tax'!$AB$584:$AI$684,4,FALSE),IF(AO$157="Biodiesel",VLOOKUP($H178,'Inflated Bid Prices After Tax'!$AB$584:$AI$684,5,FALSE),IF(AO$157="LNG",VLOOKUP($H178,'Inflated Bid Prices After Tax'!$AB$584:$AI$684,6,FALSE),IF(AO$157="Bunker",VLOOKUP($H178,'Inflated Bid Prices After Tax'!$AB$584:$AI$684,7,FALSE),IF(AO$157="LFO Diesel",VLOOKUP($H178,'Inflated Bid Prices After Tax'!$AB$584:$AI$684,8,FALSE),0)))))))</f>
        <v>0</v>
      </c>
      <c r="AQ178" s="309">
        <f>IF($H178=0,0,IF(AO$157="Hydro",HLOOKUP(AO$157,'Inflated Bid Prices After Tax'!$B$687:$I$695,6,FALSE),IF(AO$157="Solar",HLOOKUP(AO$157,'Inflated Bid Prices After Tax'!$B$687:$I$695,6,FALSE),IF(AO$157="Biomass",HLOOKUP(AO$157,'Inflated Bid Prices After Tax'!$B$687:$I$695,6,FALSE),IF(AO$157="Biodiesel",HLOOKUP(AO$157,'Inflated Bid Prices After Tax'!$B$687:$I$695,6,FALSE),IF(AO$157="LNG",HLOOKUP(AO$157,'Inflated Bid Prices After Tax'!$B$687:$I$695,6,FALSE),IF(AO$157="Bunker",HLOOKUP(AO$157,'Inflated Bid Prices After Tax'!$B$687:$I$695,6,FALSE),IF(AO$157="LFO Diesel",HLOOKUP(AO$157,'Inflated Bid Prices After Tax'!$B$687:$I$695,6,FALSE),0))))))))</f>
        <v>0</v>
      </c>
      <c r="AR178" s="309">
        <f>IF($H178=0,0,IF(AO$157="Hydro",HLOOKUP(AO$157,'Inflated Bid Prices After Tax'!$B$697:$I$703,4,FALSE),IF(AO$157="Solar",HLOOKUP(AO$157,'Inflated Bid Prices After Tax'!$B$697:$I$703,4,FALSE),IF(AO$157="Biomass",HLOOKUP(AO$157,'Inflated Bid Prices After Tax'!$B$697:$I$703,4,FALSE),IF(AO$157="Biodiesel",HLOOKUP(AO$157,'Inflated Bid Prices After Tax'!$B$697:$I$703,4,FALSE),IF(AO$157="LNG",HLOOKUP(AO$157,'Inflated Bid Prices After Tax'!$B$697:$I$703,4,FALSE),IF(AO$157="Bunker",HLOOKUP(AO$157,'Inflated Bid Prices After Tax'!$B$697:$I$703,4,FALSE),IF(AO$157="LFO Diesel",HLOOKUP(AO$157,'Inflated Bid Prices After Tax'!$B$697:$I$703,4,FALSE),0))))))))</f>
        <v>0</v>
      </c>
      <c r="AS178" s="298">
        <f t="shared" si="106"/>
        <v>0</v>
      </c>
      <c r="AT178" s="139"/>
      <c r="AU178" s="606">
        <f>IF(AU$157="Hydro",VLOOKUP($I178,'Inflated Bid Prices After Tax'!$AB$479:$AI$579,2,FALSE),IF(AU$157="Solar",VLOOKUP($I178,'Inflated Bid Prices After Tax'!$AB$479:$AI$579,3,FALSE),IF(AU$157="Biomass",VLOOKUP($I178,'Inflated Bid Prices After Tax'!$AB$479:$AI$579,4,FALSE),IF(AU$157="Biodiesel",VLOOKUP($I178,'Inflated Bid Prices After Tax'!$AB$479:$AI$579,5,FALSE),IF(AU$157="LNG",VLOOKUP($I178,'Inflated Bid Prices After Tax'!$AB$479:$AI$579,6,FALSE),IF(AU$157="Bunker",VLOOKUP($I178,'Inflated Bid Prices After Tax'!$R$479:$Y$579,7,FALSE),IF(AU$157="LFO Diesel",VLOOKUP($I178,'Inflated Bid Prices After Tax'!$AB$479:$AI$579,8,FALSE),0)))))))</f>
        <v>0</v>
      </c>
      <c r="AV178" s="607">
        <f>IF(AU$157="Hydro",VLOOKUP($I178,'Inflated Bid Prices After Tax'!$AB$584:$AI$684,2,FALSE),IF(AU$157="Solar",VLOOKUP($I178,'Inflated Bid Prices After Tax'!$AB$584:$AI$684,3,FALSE),IF(AU$157="Biomass",VLOOKUP($I178,'Inflated Bid Prices After Tax'!$AB$584:$AI$684,4,FALSE),IF(AU$157="Biodiesel",VLOOKUP($I178,'Inflated Bid Prices After Tax'!$AB$584:$AI$684,5,FALSE),IF(AU$157="LNG",VLOOKUP($I178,'Inflated Bid Prices After Tax'!$AB$584:$AI$684,6,FALSE),IF(AU$157="Bunker",VLOOKUP($I178,'Inflated Bid Prices After Tax'!$AB$584:$AI$684,7,FALSE),IF(AU$157="LFO Diesel",VLOOKUP($I178,'Inflated Bid Prices After Tax'!$AB$584:$AI$684,8,FALSE),0)))))))</f>
        <v>0</v>
      </c>
      <c r="AW178" s="607">
        <f>IF($I178=0,0,IF(AU$157="Hydro",HLOOKUP(AU$157,'Inflated Bid Prices After Tax'!$B$687:$I$695,3,FALSE),IF(AU$157="Solar",HLOOKUP(AU$157,'Inflated Bid Prices After Tax'!$B$687:$I$695,3,FALSE),IF(AU$157="Biomass",HLOOKUP(AU$157,'Inflated Bid Prices After Tax'!$B$687:$I$695,3,FALSE),IF(AU$157="Biodiesel",HLOOKUP(AU$157,'Inflated Bid Prices After Tax'!$B$687:$I$695,3,FALSE),IF(AU$157="LNG",HLOOKUP(AU$157,'Inflated Bid Prices After Tax'!$B$687:$I$695,3,FALSE),IF(AU$157="Bunker",HLOOKUP(AU$157,'Inflated Bid Prices After Tax'!$B$687:$I$695,3,FALSE),IF(AU$157="LFO Diesel",HLOOKUP(AU$157,'Inflated Bid Prices After Tax'!$B$687:$I$695,3,FALSE),0))))))))</f>
        <v>0</v>
      </c>
      <c r="AX178" s="607">
        <f>IF($I178=0,0,IF(AU$157="Hydro",HLOOKUP(AU$157,'Inflated Bid Prices After Tax'!$B$697:$I$703,3,FALSE),IF(AU$157="Solar",HLOOKUP(AU$157,'Inflated Bid Prices After Tax'!$B$697:$I$703,3,FALSE),IF(AU$157="Biomass",HLOOKUP(AU$157,'Inflated Bid Prices After Tax'!$B$697:$I$703,3,FALSE),IF(AU$157="Biodiesel",HLOOKUP(AU$157,'Inflated Bid Prices After Tax'!$B$697:$I$703,3,FALSE),IF(AU$157="LNG",HLOOKUP(AU$157,'Inflated Bid Prices After Tax'!$B$697:$I$703,3,FALSE),IF(AU$157="Bunker",HLOOKUP(AU$157,'Inflated Bid Prices After Tax'!$B$697:$I$703,3,FALSE),IF(AU$157="LFO Diesel",HLOOKUP(AU$157,'Inflated Bid Prices After Tax'!$B$697:$I$703,3,FALSE),0))))))))</f>
        <v>0</v>
      </c>
      <c r="AY178" s="608">
        <f t="shared" si="107"/>
        <v>0</v>
      </c>
      <c r="AZ178" s="139"/>
      <c r="BA178" s="106"/>
      <c r="BB178" s="648" t="s">
        <v>41</v>
      </c>
      <c r="BC178" s="657">
        <f>IF(C178=0,O178,O178*'Available Energy and Dispatch'!N218*1000)</f>
        <v>0</v>
      </c>
      <c r="BD178" s="657">
        <f>IF(D178=0,U178,U178*'Available Energy and Dispatch'!O218*1000)</f>
        <v>0</v>
      </c>
      <c r="BE178" s="657">
        <f>IF(E178=0,AA178,AA178*'Available Energy and Dispatch'!P218*1000)</f>
        <v>0</v>
      </c>
      <c r="BF178" s="657">
        <f>IF(F178=0,AG178,AG178*'Available Energy and Dispatch'!Q218*1000)</f>
        <v>0</v>
      </c>
      <c r="BG178" s="657">
        <f>IF(G178=0,AM178,AM178*'Available Energy and Dispatch'!R218*1000)</f>
        <v>0</v>
      </c>
      <c r="BH178" s="657">
        <f>IF(H178=0,AS178,AS178*'Available Energy and Dispatch'!S218*1000)</f>
        <v>0</v>
      </c>
      <c r="BI178" s="657">
        <f>IF(I178=0,AY178,AY178*'Available Energy and Dispatch'!T218*1000)</f>
        <v>0</v>
      </c>
      <c r="BJ178" s="663">
        <f t="shared" si="108"/>
        <v>0</v>
      </c>
      <c r="BK178" s="655"/>
    </row>
    <row r="179" spans="2:63" x14ac:dyDescent="0.25">
      <c r="B179" s="530" t="s">
        <v>42</v>
      </c>
      <c r="C179" s="523">
        <f>ROUND(IFERROR(('Available Energy and Dispatch'!N219/((IF(C$158="Solar",(SUMIFS('Dependable Capacity'!$F$118:$F$123,'Dependable Capacity'!$C$118:$C$123,$B$160)*'Available Energy and Dispatch'!$C219),HLOOKUP(C$158,'Dependable Capacity'!$I$112:$P$118,4,FALSE)*'Available Energy and Dispatch'!$C219))))/C$159,0),2)</f>
        <v>0</v>
      </c>
      <c r="D179" s="523">
        <f>ROUND(IFERROR(('Available Energy and Dispatch'!O219/((IF(D$158="Solar",(SUMIFS('Dependable Capacity'!$F$118:$F$123,'Dependable Capacity'!$C$118:$C$123,$B$160)*'Available Energy and Dispatch'!$C219),HLOOKUP(D$158,'Dependable Capacity'!$I$112:$P$118,4,FALSE)*'Available Energy and Dispatch'!$C219))))/D$159,0),2)</f>
        <v>0</v>
      </c>
      <c r="E179" s="523">
        <f>ROUND(IFERROR(('Available Energy and Dispatch'!P219/((IF(E$158="Solar",(SUMIFS('Dependable Capacity'!$F$118:$F$123,'Dependable Capacity'!$C$118:$C$123,$B$160)*'Available Energy and Dispatch'!$C219),HLOOKUP(E$158,'Dependable Capacity'!$I$112:$P$118,4,FALSE)*'Available Energy and Dispatch'!$C219))))/E$159,0),2)</f>
        <v>0</v>
      </c>
      <c r="F179" s="523">
        <f>ROUND(IFERROR(('Available Energy and Dispatch'!Q219/((IF(F$158="Solar",(SUMIFS('Dependable Capacity'!$F$118:$F$123,'Dependable Capacity'!$C$118:$C$123,$B$160)*'Available Energy and Dispatch'!$C219),HLOOKUP(F$158,'Dependable Capacity'!$I$112:$P$118,4,FALSE)*'Available Energy and Dispatch'!$C219))))/F$159,0),2)</f>
        <v>0</v>
      </c>
      <c r="G179" s="523">
        <f>ROUND(IFERROR(('Available Energy and Dispatch'!R219/((IF(G$158="Solar",(SUMIFS('Dependable Capacity'!$F$118:$F$123,'Dependable Capacity'!$C$118:$C$123,$B$160)*'Available Energy and Dispatch'!$C219),HLOOKUP(G$158,'Dependable Capacity'!$I$112:$P$118,4,FALSE)*'Available Energy and Dispatch'!$C219))))/G$159,0),2)</f>
        <v>0</v>
      </c>
      <c r="H179" s="523">
        <f>ROUND(IFERROR(('Available Energy and Dispatch'!S219/((IF(H$158="Solar",(SUMIFS('Dependable Capacity'!$F$118:$F$123,'Dependable Capacity'!$C$118:$C$123,$B$160)*'Available Energy and Dispatch'!$C219),HLOOKUP(H$158,'Dependable Capacity'!$I$112:$P$118,4,FALSE)*'Available Energy and Dispatch'!$C219))))/H$159,0),2)</f>
        <v>0</v>
      </c>
      <c r="I179" s="524">
        <f>ROUND(IFERROR(('Available Energy and Dispatch'!T219/((IF(I$158="Solar",(SUMIFS('Dependable Capacity'!$F$118:$F$123,'Dependable Capacity'!$C$118:$C$123,$B$160)*'Available Energy and Dispatch'!$C219),HLOOKUP(I$158,'Dependable Capacity'!$I$112:$P$118,4,FALSE)*'Available Energy and Dispatch'!$C219))))/I$159,0),2)</f>
        <v>0</v>
      </c>
      <c r="J179" s="106"/>
      <c r="K179" s="542">
        <f>IF(K$157="Hydro",VLOOKUP($C179,'Inflated Bid Prices After Tax'!$AB$479:$AI$579,2,FALSE),IF(K$157="Solar",VLOOKUP($C179,'Inflated Bid Prices After Tax'!$AB$479:$AI$579,3,FALSE),IF(K$157="Biomass",VLOOKUP($C179,'Inflated Bid Prices After Tax'!$AB$479:$AI$579,4,FALSE),IF(K$157="Biodiesel",VLOOKUP($C179,'Inflated Bid Prices After Tax'!$AB$479:$AI$579,5,FALSE),IF(K$157="LNG",VLOOKUP($C179,'Inflated Bid Prices After Tax'!$AB$479:$AI$579,6,FALSE),IF(K$157="Bunker",VLOOKUP($C179,'Inflated Bid Prices After Tax'!$R$479:$Y$579,7,FALSE),IF(K$157="LFO Diesel",VLOOKUP($C179,'Inflated Bid Prices After Tax'!$AB$479:$AI$579,8,FALSE),0)))))))</f>
        <v>0</v>
      </c>
      <c r="L179" s="543">
        <f>IF(K$157="Hydro",VLOOKUP($C179,'Inflated Bid Prices After Tax'!$AB$584:$AI$684,2,FALSE),IF(K$157="Solar",VLOOKUP($C179,'Inflated Bid Prices After Tax'!$AB$584:$AI$684,3,FALSE),IF(K$157="Biomass",VLOOKUP($C179,'Inflated Bid Prices After Tax'!$AB$584:$AI$684,4,FALSE),IF(K$157="Biodiesel",VLOOKUP($C179,'Inflated Bid Prices After Tax'!$AB$584:$AI$684,5,FALSE),IF(K$157="LNG",VLOOKUP($C179,'Inflated Bid Prices After Tax'!$AB$584:$AI$684,6,FALSE),IF(K$157="Bunker",VLOOKUP($C179,'Inflated Bid Prices After Tax'!$AB$584:$AI$684,7,FALSE),IF(K$157="LFO Diesel",VLOOKUP($C179,'Inflated Bid Prices After Tax'!$AB$584:$AI$684,8,FALSE),0)))))))</f>
        <v>0</v>
      </c>
      <c r="M179" s="543">
        <f>IF($C179=0,0,IF(K$157="Hydro",HLOOKUP(K$157,'Inflated Bid Prices After Tax'!$B$687:$I$695,6,FALSE),IF(K$157="Solar",HLOOKUP(K$157,'Inflated Bid Prices After Tax'!$B$687:$I$695,6,FALSE),IF(K$157="Biomass",HLOOKUP(K$157,'Inflated Bid Prices After Tax'!$B$687:$I$695,6,FALSE),IF(K$157="Biodiesel",HLOOKUP(K$157,'Inflated Bid Prices After Tax'!$B$687:$I$695,6,FALSE),IF(K$157="LNG",HLOOKUP(K$157,'Inflated Bid Prices After Tax'!$B$687:$I$695,6,FALSE),IF(K$157="Bunker",HLOOKUP(K$157,'Inflated Bid Prices After Tax'!$B$687:$I$695,6,FALSE),IF(K$157="LFO Diesel",HLOOKUP(K$157,'Inflated Bid Prices After Tax'!$B$687:$I$695,6,FALSE),0))))))))</f>
        <v>0</v>
      </c>
      <c r="N179" s="543">
        <f>IF($C179=0,0,IF(K$157="Hydro",HLOOKUP(K$157,'Inflated Bid Prices After Tax'!$B$697:$I$703,4,FALSE),IF(K$157="Solar",HLOOKUP(K$157,'Inflated Bid Prices After Tax'!$B$697:$I$703,4,FALSE),IF(K$157="Biomass",HLOOKUP(K$157,'Inflated Bid Prices After Tax'!$B$697:$I$703,4,FALSE),IF(K$157="Biodiesel",HLOOKUP(K$157,'Inflated Bid Prices After Tax'!$B$697:$I$703,4,FALSE),IF(K$157="LNG",HLOOKUP(K$157,'Inflated Bid Prices After Tax'!$B$697:$I$703,4,FALSE),IF(K$157="Bunker",HLOOKUP(K$157,'Inflated Bid Prices After Tax'!$B$697:$I$703,4,FALSE),IF(K$157="LFO Diesel",HLOOKUP(K$157,'Inflated Bid Prices After Tax'!$B$697:$I$703,4,FALSE),0))))))))</f>
        <v>0</v>
      </c>
      <c r="O179" s="544">
        <f t="shared" si="101"/>
        <v>0</v>
      </c>
      <c r="P179" s="139"/>
      <c r="Q179" s="606">
        <f>IF(Q$157="Hydro",VLOOKUP($D179,'Inflated Bid Prices After Tax'!$AB$479:$AI$579,2,FALSE),IF(Q$157="Solar",VLOOKUP($D179,'Inflated Bid Prices After Tax'!$AB$479:$AI$579,3,FALSE),IF(Q$157="Biomass",VLOOKUP($D179,'Inflated Bid Prices After Tax'!$AB$479:$AI$579,4,FALSE),IF(Q$157="Biodiesel",VLOOKUP($D179,'Inflated Bid Prices After Tax'!$AB$479:$AI$579,5,FALSE),IF(Q$157="LNG",VLOOKUP($D179,'Inflated Bid Prices After Tax'!$AB$479:$AI$579,6,FALSE),IF(Q$157="Bunker",VLOOKUP($D179,'Inflated Bid Prices After Tax'!$R$479:$Y$579,7,FALSE),IF(Q$157="LFO Diesel",VLOOKUP($D179,'Inflated Bid Prices After Tax'!$AB$479:$AI$579,8,FALSE),0)))))))</f>
        <v>0</v>
      </c>
      <c r="R179" s="607">
        <f>IF(Q$157="Hydro",VLOOKUP($D179,'Inflated Bid Prices After Tax'!$AB$584:$AI$684,2,FALSE),IF(Q$157="Solar",VLOOKUP($D179,'Inflated Bid Prices After Tax'!$AB$584:$AI$684,3,FALSE),IF(Q$157="Biomass",VLOOKUP($D179,'Inflated Bid Prices After Tax'!$AB$584:$AI$684,4,FALSE),IF(Q$157="Biodiesel",VLOOKUP($D179,'Inflated Bid Prices After Tax'!$AB$584:$AI$684,5,FALSE),IF(Q$157="LNG",VLOOKUP($D179,'Inflated Bid Prices After Tax'!$AB$584:$AI$684,6,FALSE),IF(Q$157="Bunker",VLOOKUP($D179,'Inflated Bid Prices After Tax'!$AB$584:$AI$684,7,FALSE),IF(Q$157="LFO Diesel",VLOOKUP($D179,'Inflated Bid Prices After Tax'!$AB$584:$AI$684,8,FALSE),0)))))))</f>
        <v>0</v>
      </c>
      <c r="S179" s="607">
        <f>IF($D179=0,0,IF(Q$157="Hydro",HLOOKUP(Q$157,'Inflated Bid Prices After Tax'!$B$687:$I$695,6,FALSE),IF(Q$157="Solar",HLOOKUP(Q$157,'Inflated Bid Prices After Tax'!$B$687:$I$695,6,FALSE),IF(Q$157="Biomass",HLOOKUP(Q$157,'Inflated Bid Prices After Tax'!$B$687:$I$695,6,FALSE),IF(Q$157="Biodiesel",HLOOKUP(Q$157,'Inflated Bid Prices After Tax'!$B$687:$I$695,6,FALSE),IF(Q$157="LNG",HLOOKUP(Q$157,'Inflated Bid Prices After Tax'!$B$687:$I$695,6,FALSE),IF(Q$157="Bunker",HLOOKUP(Q$157,'Inflated Bid Prices After Tax'!$B$687:$I$695,6,FALSE),IF(Q$157="LFO Diesel",HLOOKUP(Q$157,'Inflated Bid Prices After Tax'!$B$687:$I$695,6,FALSE),0))))))))</f>
        <v>0</v>
      </c>
      <c r="T179" s="607">
        <f>IF($D179=0,0,IF(Q$157="Hydro",HLOOKUP(Q$157,'Inflated Bid Prices After Tax'!$B$697:$I$703,4,FALSE),IF(Q$157="Solar",HLOOKUP(Q$157,'Inflated Bid Prices After Tax'!$B$697:$I$703,4,FALSE),IF(Q$157="Biomass",HLOOKUP(Q$157,'Inflated Bid Prices After Tax'!$B$697:$I$703,4,FALSE),IF(Q$157="Biodiesel",HLOOKUP(Q$157,'Inflated Bid Prices After Tax'!$B$697:$I$703,4,FALSE),IF(Q$157="LNG",HLOOKUP(Q$157,'Inflated Bid Prices After Tax'!$B$697:$I$703,4,FALSE),IF(Q$157="Bunker",HLOOKUP(Q$157,'Inflated Bid Prices After Tax'!$B$697:$I$703,4,FALSE),IF(Q$157="LFO Diesel",HLOOKUP(Q$157,'Inflated Bid Prices After Tax'!$B$697:$I$703,4,FALSE),0))))))))</f>
        <v>0</v>
      </c>
      <c r="U179" s="608">
        <f t="shared" si="102"/>
        <v>0</v>
      </c>
      <c r="V179" s="139"/>
      <c r="W179" s="566">
        <f>IF(W$157="Hydro",VLOOKUP($E179,'Inflated Bid Prices After Tax'!$AB$479:$AI$579,2,FALSE),IF(W$157="Solar",VLOOKUP($E179,'Inflated Bid Prices After Tax'!$AB$479:$AI$579,3,FALSE),IF(W$157="Biomass",VLOOKUP($E179,'Inflated Bid Prices After Tax'!$AB$479:$AI$579,4,FALSE),IF(W$157="Biodiesel",VLOOKUP($E179,'Inflated Bid Prices After Tax'!$AB$479:$AI$579,5,FALSE),IF(W$157="LNG",VLOOKUP($E179,'Inflated Bid Prices After Tax'!$AB$479:$AI$579,6,FALSE),IF(W$157="Bunker",VLOOKUP($E179,'Inflated Bid Prices After Tax'!$R$479:$Y$579,7,FALSE),IF(W$157="LFO Diesel",VLOOKUP($E179,'Inflated Bid Prices After Tax'!$AB$479:$AI$579,8,FALSE),0)))))))</f>
        <v>0</v>
      </c>
      <c r="X179" s="567">
        <f>IF(W$157="Hydro",VLOOKUP($E179,'Inflated Bid Prices After Tax'!$AB$584:$AI$684,2,FALSE),IF(W$157="Solar",VLOOKUP($E179,'Inflated Bid Prices After Tax'!$AB$584:$AI$684,3,FALSE),IF(W$157="Biomass",VLOOKUP($E179,'Inflated Bid Prices After Tax'!$AB$584:$AI$684,4,FALSE),IF(W$157="Biodiesel",VLOOKUP($E179,'Inflated Bid Prices After Tax'!$AB$584:$AI$684,5,FALSE),IF(W$157="LNG",VLOOKUP($E179,'Inflated Bid Prices After Tax'!$AB$584:$AI$684,6,FALSE),IF(W$157="Bunker",VLOOKUP($E179,'Inflated Bid Prices After Tax'!$AB$584:$AI$684,7,FALSE),IF(W$157="LFO Diesel",VLOOKUP($E179,'Inflated Bid Prices After Tax'!$AB$584:$AI$684,8,FALSE),0)))))))</f>
        <v>0</v>
      </c>
      <c r="Y179" s="567">
        <f>IF($E179=0,0,IF(W$157="Hydro",HLOOKUP(W$157,'Inflated Bid Prices After Tax'!$B$687:$I$695,6,FALSE),IF(W$157="Solar",HLOOKUP(W$157,'Inflated Bid Prices After Tax'!$B$687:$I$695,6,FALSE),IF(W$157="Biomass",HLOOKUP(W$157,'Inflated Bid Prices After Tax'!$B$687:$I$695,6,FALSE),IF(W$157="Biodiesel",HLOOKUP(W$157,'Inflated Bid Prices After Tax'!$B$687:$I$695,6,FALSE),IF(W$157="LNG",HLOOKUP(W$157,'Inflated Bid Prices After Tax'!$B$687:$I$695,6,FALSE),IF(W$157="Bunker",HLOOKUP(W$157,'Inflated Bid Prices After Tax'!$B$687:$I$695,6,FALSE),IF(W$157="LFO Diesel",HLOOKUP(W$157,'Inflated Bid Prices After Tax'!$B$687:$I$695,6,FALSE),0))))))))</f>
        <v>0</v>
      </c>
      <c r="Z179" s="567">
        <f>IF($E179=0,0,IF(W$157="Hydro",HLOOKUP(W$157,'Inflated Bid Prices After Tax'!$B$697:$I$703,4,FALSE),IF(W$157="Solar",HLOOKUP(W$157,'Inflated Bid Prices After Tax'!$B$697:$I$703,4,FALSE),IF(W$157="Biomass",HLOOKUP(W$157,'Inflated Bid Prices After Tax'!$B$697:$I$703,4,FALSE),IF(W$157="Biodiesel",HLOOKUP(W$157,'Inflated Bid Prices After Tax'!$B$697:$I$703,4,FALSE),IF(W$157="LNG",HLOOKUP(W$157,'Inflated Bid Prices After Tax'!$B$697:$I$703,4,FALSE),IF(W$157="Bunker",HLOOKUP(W$157,'Inflated Bid Prices After Tax'!$B$697:$I$703,4,FALSE),IF(W$157="LFO Diesel",HLOOKUP(W$157,'Inflated Bid Prices After Tax'!$B$697:$I$703,4,FALSE),0))))))))</f>
        <v>0</v>
      </c>
      <c r="AA179" s="568">
        <f t="shared" si="103"/>
        <v>0</v>
      </c>
      <c r="AB179" s="139"/>
      <c r="AC179" s="642">
        <f>IF(AC$157="Hydro",VLOOKUP($F179,'Inflated Bid Prices After Tax'!$AB$479:$AI$579,2,FALSE),IF(AC$157="Solar",VLOOKUP($F179,'Inflated Bid Prices After Tax'!$AB$479:$AI$579,3,FALSE),IF(AC$157="Biomass",VLOOKUP($F179,'Inflated Bid Prices After Tax'!$AB$479:$AI$579,4,FALSE),IF(AC$157="Biodiesel",VLOOKUP($F179,'Inflated Bid Prices After Tax'!$AB$479:$AI$579,5,FALSE),IF(AC$157="LNG",VLOOKUP($F179,'Inflated Bid Prices After Tax'!$AB$479:$AI$579,6,FALSE),IF(AC$157="Bunker",VLOOKUP($F179,'Inflated Bid Prices After Tax'!$R$479:$Y$579,7,FALSE),IF(AC$157="LFO Diesel",VLOOKUP($F179,'Inflated Bid Prices After Tax'!$AB$479:$AI$579,8,FALSE),0)))))))</f>
        <v>0</v>
      </c>
      <c r="AD179" s="643">
        <f>IF(AC$157="Hydro",VLOOKUP($F179,'Inflated Bid Prices After Tax'!$AB$584:$AI$684,2,FALSE),IF(AC$157="Solar",VLOOKUP($F179,'Inflated Bid Prices After Tax'!$AB$584:$AI$684,3,FALSE),IF(AC$157="Biomass",VLOOKUP($F179,'Inflated Bid Prices After Tax'!$AB$584:$AI$684,4,FALSE),IF(AC$157="Biodiesel",VLOOKUP($F179,'Inflated Bid Prices After Tax'!$AB$584:$AI$684,5,FALSE),IF(AC$157="LNG",VLOOKUP($F179,'Inflated Bid Prices After Tax'!$AB$584:$AI$684,6,FALSE),IF(AC$157="Bunker",VLOOKUP($F179,'Inflated Bid Prices After Tax'!$AB$584:$AI$684,7,FALSE),IF(AC$157="LFO Diesel",VLOOKUP($F179,'Inflated Bid Prices After Tax'!$AB$584:$AI$684,8,FALSE),0)))))))</f>
        <v>0</v>
      </c>
      <c r="AE179" s="643">
        <f>IF($F179=0,0,IF(AC$157="Hydro",HLOOKUP(AC$157,'Inflated Bid Prices After Tax'!$B$687:$I$695,6,FALSE),IF(AC$157="Solar",HLOOKUP(AC$157,'Inflated Bid Prices After Tax'!$B$687:$I$695,6,FALSE),IF(AC$157="Biomass",HLOOKUP(AC$157,'Inflated Bid Prices After Tax'!$B$687:$I$695,6,FALSE),IF(AC$157="Biodiesel",HLOOKUP(AC$157,'Inflated Bid Prices After Tax'!$B$687:$I$695,6,FALSE),IF(AC$157="LNG",HLOOKUP(AC$157,'Inflated Bid Prices After Tax'!$B$687:$I$695,6,FALSE),IF(AC$157="Bunker",HLOOKUP(AC$157,'Inflated Bid Prices After Tax'!$B$687:$I$695,6,FALSE),IF(AC$157="LFO Diesel",HLOOKUP(AC$157,'Inflated Bid Prices After Tax'!$B$687:$I$695,6,FALSE),0))))))))</f>
        <v>0</v>
      </c>
      <c r="AF179" s="643">
        <f>IF($F179=0,0,IF(AC$157="Hydro",HLOOKUP(AC$157,'Inflated Bid Prices After Tax'!$B$697:$I$703,4,FALSE),IF(AC$157="Solar",HLOOKUP(AC$157,'Inflated Bid Prices After Tax'!$B$697:$I$703,4,FALSE),IF(AC$157="Biomass",HLOOKUP(AC$157,'Inflated Bid Prices After Tax'!$B$697:$I$703,4,FALSE),IF(AC$157="Biodiesel",HLOOKUP(AC$157,'Inflated Bid Prices After Tax'!$B$697:$I$703,4,FALSE),IF(AC$157="LNG",HLOOKUP(AC$157,'Inflated Bid Prices After Tax'!$B$697:$I$703,4,FALSE),IF(AC$157="Bunker",HLOOKUP(AC$157,'Inflated Bid Prices After Tax'!$B$697:$I$703,4,FALSE),IF(AC$157="LFO Diesel",HLOOKUP(AC$157,'Inflated Bid Prices After Tax'!$B$697:$I$703,4,FALSE),0))))))))</f>
        <v>0</v>
      </c>
      <c r="AG179" s="644">
        <f t="shared" si="104"/>
        <v>0</v>
      </c>
      <c r="AH179" s="139"/>
      <c r="AI179" s="590">
        <f>IF(AI$157="Hydro",VLOOKUP($G179,'Inflated Bid Prices After Tax'!$AB$479:$AI$579,2,FALSE),IF(AI$157="Solar",VLOOKUP($G179,'Inflated Bid Prices After Tax'!$AB$479:$AI$579,3,FALSE),IF(AI$157="Biomass",VLOOKUP($G179,'Inflated Bid Prices After Tax'!$AB$479:$AI$579,4,FALSE),IF(AI$157="Biodiesel",VLOOKUP($G179,'Inflated Bid Prices After Tax'!$AB$479:$AI$579,5,FALSE),IF(AI$157="LNG",VLOOKUP($G179,'Inflated Bid Prices After Tax'!$AB$479:$AI$579,6,FALSE),IF(AI$157="Bunker",VLOOKUP($G179,'Inflated Bid Prices After Tax'!$R$479:$Y$579,7,FALSE),IF(AI$157="LFO Diesel",VLOOKUP($G179,'Inflated Bid Prices After Tax'!$AB$479:$AI$579,8,FALSE),0)))))))</f>
        <v>0</v>
      </c>
      <c r="AJ179" s="591">
        <f>IF(AI$157="Hydro",VLOOKUP($G179,'Inflated Bid Prices After Tax'!$AB$584:$AI$684,2,FALSE),IF(AI$157="Solar",VLOOKUP($G179,'Inflated Bid Prices After Tax'!$AB$584:$AI$684,3,FALSE),IF(AI$157="Biomass",VLOOKUP($G179,'Inflated Bid Prices After Tax'!$AB$584:$AI$684,4,FALSE),IF(AI$157="Biodiesel",VLOOKUP($G179,'Inflated Bid Prices After Tax'!$AB$584:$AI$684,5,FALSE),IF(AI$157="LNG",VLOOKUP($G179,'Inflated Bid Prices After Tax'!$AB$584:$AI$684,6,FALSE),IF(AI$157="Bunker",VLOOKUP($G179,'Inflated Bid Prices After Tax'!$AB$584:$AI$684,7,FALSE),IF(AI$157="LFO Diesel",VLOOKUP($G179,'Inflated Bid Prices After Tax'!$AB$584:$AI$684,8,FALSE),0)))))))</f>
        <v>0</v>
      </c>
      <c r="AK179" s="591">
        <f>IF($G179=0,0,IF(AI$157="Hydro",HLOOKUP(AI$157,'Inflated Bid Prices After Tax'!$B$687:$I$695,6,FALSE),IF(AI$157="Solar",HLOOKUP(AI$157,'Inflated Bid Prices After Tax'!$B$687:$I$695,6,FALSE),IF(AI$157="Biomass",HLOOKUP(AI$157,'Inflated Bid Prices After Tax'!$B$687:$I$695,6,FALSE),IF(AI$157="Biodiesel",HLOOKUP(AI$157,'Inflated Bid Prices After Tax'!$B$687:$I$695,6,FALSE),IF(AI$157="LNG",HLOOKUP(AI$157,'Inflated Bid Prices After Tax'!$B$687:$I$695,6,FALSE),IF(AI$157="Bunker",HLOOKUP(AI$157,'Inflated Bid Prices After Tax'!$B$687:$I$695,6,FALSE),IF(AI$157="LFO Diesel",HLOOKUP(AI$157,'Inflated Bid Prices After Tax'!$B$687:$I$695,6,FALSE),0))))))))</f>
        <v>0</v>
      </c>
      <c r="AL179" s="591">
        <f>IF($G179=0,0,IF(AI$157="Hydro",HLOOKUP(AI$157,'Inflated Bid Prices After Tax'!$B$697:$I$703,4,FALSE),IF(AI$157="Solar",HLOOKUP(AI$157,'Inflated Bid Prices After Tax'!$B$697:$I$703,4,FALSE),IF(AI$157="Biomass",HLOOKUP(AI$157,'Inflated Bid Prices After Tax'!$B$697:$I$703,4,FALSE),IF(AI$157="Biodiesel",HLOOKUP(AI$157,'Inflated Bid Prices After Tax'!$B$697:$I$703,4,FALSE),IF(AI$157="LNG",HLOOKUP(AI$157,'Inflated Bid Prices After Tax'!$B$697:$I$703,4,FALSE),IF(AI$157="Bunker",HLOOKUP(AI$157,'Inflated Bid Prices After Tax'!$B$697:$I$703,4,FALSE),IF(AI$157="LFO Diesel",HLOOKUP(AI$157,'Inflated Bid Prices After Tax'!$B$697:$I$703,4,FALSE),0))))))))</f>
        <v>0</v>
      </c>
      <c r="AM179" s="592">
        <f t="shared" si="105"/>
        <v>0</v>
      </c>
      <c r="AN179" s="139"/>
      <c r="AO179" s="598">
        <f>IF(AO$157="Hydro",VLOOKUP($H179,'Inflated Bid Prices After Tax'!$AB$479:$AI$579,2,FALSE),IF(AO$157="Solar",VLOOKUP($H179,'Inflated Bid Prices After Tax'!$AB$479:$AI$579,3,FALSE),IF(AO$157="Biomass",VLOOKUP($H179,'Inflated Bid Prices After Tax'!$AB$479:$AI$579,4,FALSE),IF(AO$157="Biodiesel",VLOOKUP($H179,'Inflated Bid Prices After Tax'!$AB$479:$AI$579,5,FALSE),IF(AO$157="LNG",VLOOKUP($H179,'Inflated Bid Prices After Tax'!$AB$479:$AI$579,6,FALSE),IF(AO$157="Bunker",VLOOKUP($H179,'Inflated Bid Prices After Tax'!$R$479:$Y$579,7,FALSE),IF(AO$157="LFO Diesel",VLOOKUP($H179,'Inflated Bid Prices After Tax'!$AB$479:$AI$579,8,FALSE),0)))))))</f>
        <v>0</v>
      </c>
      <c r="AP179" s="309">
        <f>IF(AO$157="Hydro",VLOOKUP($H179,'Inflated Bid Prices After Tax'!$AB$584:$AI$684,2,FALSE),IF(AO$157="Solar",VLOOKUP($H179,'Inflated Bid Prices After Tax'!$AB$584:$AI$684,3,FALSE),IF(AO$157="Biomass",VLOOKUP($H179,'Inflated Bid Prices After Tax'!$AB$584:$AI$684,4,FALSE),IF(AO$157="Biodiesel",VLOOKUP($H179,'Inflated Bid Prices After Tax'!$AB$584:$AI$684,5,FALSE),IF(AO$157="LNG",VLOOKUP($H179,'Inflated Bid Prices After Tax'!$AB$584:$AI$684,6,FALSE),IF(AO$157="Bunker",VLOOKUP($H179,'Inflated Bid Prices After Tax'!$AB$584:$AI$684,7,FALSE),IF(AO$157="LFO Diesel",VLOOKUP($H179,'Inflated Bid Prices After Tax'!$AB$584:$AI$684,8,FALSE),0)))))))</f>
        <v>0</v>
      </c>
      <c r="AQ179" s="309">
        <f>IF($H179=0,0,IF(AO$157="Hydro",HLOOKUP(AO$157,'Inflated Bid Prices After Tax'!$B$687:$I$695,6,FALSE),IF(AO$157="Solar",HLOOKUP(AO$157,'Inflated Bid Prices After Tax'!$B$687:$I$695,6,FALSE),IF(AO$157="Biomass",HLOOKUP(AO$157,'Inflated Bid Prices After Tax'!$B$687:$I$695,6,FALSE),IF(AO$157="Biodiesel",HLOOKUP(AO$157,'Inflated Bid Prices After Tax'!$B$687:$I$695,6,FALSE),IF(AO$157="LNG",HLOOKUP(AO$157,'Inflated Bid Prices After Tax'!$B$687:$I$695,6,FALSE),IF(AO$157="Bunker",HLOOKUP(AO$157,'Inflated Bid Prices After Tax'!$B$687:$I$695,6,FALSE),IF(AO$157="LFO Diesel",HLOOKUP(AO$157,'Inflated Bid Prices After Tax'!$B$687:$I$695,6,FALSE),0))))))))</f>
        <v>0</v>
      </c>
      <c r="AR179" s="309">
        <f>IF($H179=0,0,IF(AO$157="Hydro",HLOOKUP(AO$157,'Inflated Bid Prices After Tax'!$B$697:$I$703,4,FALSE),IF(AO$157="Solar",HLOOKUP(AO$157,'Inflated Bid Prices After Tax'!$B$697:$I$703,4,FALSE),IF(AO$157="Biomass",HLOOKUP(AO$157,'Inflated Bid Prices After Tax'!$B$697:$I$703,4,FALSE),IF(AO$157="Biodiesel",HLOOKUP(AO$157,'Inflated Bid Prices After Tax'!$B$697:$I$703,4,FALSE),IF(AO$157="LNG",HLOOKUP(AO$157,'Inflated Bid Prices After Tax'!$B$697:$I$703,4,FALSE),IF(AO$157="Bunker",HLOOKUP(AO$157,'Inflated Bid Prices After Tax'!$B$697:$I$703,4,FALSE),IF(AO$157="LFO Diesel",HLOOKUP(AO$157,'Inflated Bid Prices After Tax'!$B$697:$I$703,4,FALSE),0))))))))</f>
        <v>0</v>
      </c>
      <c r="AS179" s="298">
        <f t="shared" si="106"/>
        <v>0</v>
      </c>
      <c r="AT179" s="139"/>
      <c r="AU179" s="606">
        <f>IF(AU$157="Hydro",VLOOKUP($I179,'Inflated Bid Prices After Tax'!$AB$479:$AI$579,2,FALSE),IF(AU$157="Solar",VLOOKUP($I179,'Inflated Bid Prices After Tax'!$AB$479:$AI$579,3,FALSE),IF(AU$157="Biomass",VLOOKUP($I179,'Inflated Bid Prices After Tax'!$AB$479:$AI$579,4,FALSE),IF(AU$157="Biodiesel",VLOOKUP($I179,'Inflated Bid Prices After Tax'!$AB$479:$AI$579,5,FALSE),IF(AU$157="LNG",VLOOKUP($I179,'Inflated Bid Prices After Tax'!$AB$479:$AI$579,6,FALSE),IF(AU$157="Bunker",VLOOKUP($I179,'Inflated Bid Prices After Tax'!$R$479:$Y$579,7,FALSE),IF(AU$157="LFO Diesel",VLOOKUP($I179,'Inflated Bid Prices After Tax'!$AB$479:$AI$579,8,FALSE),0)))))))</f>
        <v>0</v>
      </c>
      <c r="AV179" s="607">
        <f>IF(AU$157="Hydro",VLOOKUP($I179,'Inflated Bid Prices After Tax'!$AB$584:$AI$684,2,FALSE),IF(AU$157="Solar",VLOOKUP($I179,'Inflated Bid Prices After Tax'!$AB$584:$AI$684,3,FALSE),IF(AU$157="Biomass",VLOOKUP($I179,'Inflated Bid Prices After Tax'!$AB$584:$AI$684,4,FALSE),IF(AU$157="Biodiesel",VLOOKUP($I179,'Inflated Bid Prices After Tax'!$AB$584:$AI$684,5,FALSE),IF(AU$157="LNG",VLOOKUP($I179,'Inflated Bid Prices After Tax'!$AB$584:$AI$684,6,FALSE),IF(AU$157="Bunker",VLOOKUP($I179,'Inflated Bid Prices After Tax'!$AB$584:$AI$684,7,FALSE),IF(AU$157="LFO Diesel",VLOOKUP($I179,'Inflated Bid Prices After Tax'!$AB$584:$AI$684,8,FALSE),0)))))))</f>
        <v>0</v>
      </c>
      <c r="AW179" s="607">
        <f>IF($I179=0,0,IF(AU$157="Hydro",HLOOKUP(AU$157,'Inflated Bid Prices After Tax'!$B$687:$I$695,3,FALSE),IF(AU$157="Solar",HLOOKUP(AU$157,'Inflated Bid Prices After Tax'!$B$687:$I$695,3,FALSE),IF(AU$157="Biomass",HLOOKUP(AU$157,'Inflated Bid Prices After Tax'!$B$687:$I$695,3,FALSE),IF(AU$157="Biodiesel",HLOOKUP(AU$157,'Inflated Bid Prices After Tax'!$B$687:$I$695,3,FALSE),IF(AU$157="LNG",HLOOKUP(AU$157,'Inflated Bid Prices After Tax'!$B$687:$I$695,3,FALSE),IF(AU$157="Bunker",HLOOKUP(AU$157,'Inflated Bid Prices After Tax'!$B$687:$I$695,3,FALSE),IF(AU$157="LFO Diesel",HLOOKUP(AU$157,'Inflated Bid Prices After Tax'!$B$687:$I$695,3,FALSE),0))))))))</f>
        <v>0</v>
      </c>
      <c r="AX179" s="607">
        <f>IF($I179=0,0,IF(AU$157="Hydro",HLOOKUP(AU$157,'Inflated Bid Prices After Tax'!$B$697:$I$703,3,FALSE),IF(AU$157="Solar",HLOOKUP(AU$157,'Inflated Bid Prices After Tax'!$B$697:$I$703,3,FALSE),IF(AU$157="Biomass",HLOOKUP(AU$157,'Inflated Bid Prices After Tax'!$B$697:$I$703,3,FALSE),IF(AU$157="Biodiesel",HLOOKUP(AU$157,'Inflated Bid Prices After Tax'!$B$697:$I$703,3,FALSE),IF(AU$157="LNG",HLOOKUP(AU$157,'Inflated Bid Prices After Tax'!$B$697:$I$703,3,FALSE),IF(AU$157="Bunker",HLOOKUP(AU$157,'Inflated Bid Prices After Tax'!$B$697:$I$703,3,FALSE),IF(AU$157="LFO Diesel",HLOOKUP(AU$157,'Inflated Bid Prices After Tax'!$B$697:$I$703,3,FALSE),0))))))))</f>
        <v>0</v>
      </c>
      <c r="AY179" s="608">
        <f t="shared" si="107"/>
        <v>0</v>
      </c>
      <c r="AZ179" s="139"/>
      <c r="BA179" s="106"/>
      <c r="BB179" s="648" t="s">
        <v>42</v>
      </c>
      <c r="BC179" s="657">
        <f>IF(C179=0,O179,O179*'Available Energy and Dispatch'!N219*1000)</f>
        <v>0</v>
      </c>
      <c r="BD179" s="657">
        <f>IF(D179=0,U179,U179*'Available Energy and Dispatch'!O219*1000)</f>
        <v>0</v>
      </c>
      <c r="BE179" s="657">
        <f>IF(E179=0,AA179,AA179*'Available Energy and Dispatch'!P219*1000)</f>
        <v>0</v>
      </c>
      <c r="BF179" s="657">
        <f>IF(F179=0,AG179,AG179*'Available Energy and Dispatch'!Q219*1000)</f>
        <v>0</v>
      </c>
      <c r="BG179" s="657">
        <f>IF(G179=0,AM179,AM179*'Available Energy and Dispatch'!R219*1000)</f>
        <v>0</v>
      </c>
      <c r="BH179" s="657">
        <f>IF(H179=0,AS179,AS179*'Available Energy and Dispatch'!S219*1000)</f>
        <v>0</v>
      </c>
      <c r="BI179" s="657">
        <f>IF(I179=0,AY179,AY179*'Available Energy and Dispatch'!T219*1000)</f>
        <v>0</v>
      </c>
      <c r="BJ179" s="663">
        <f t="shared" si="108"/>
        <v>0</v>
      </c>
      <c r="BK179" s="655"/>
    </row>
    <row r="180" spans="2:63" x14ac:dyDescent="0.25">
      <c r="B180" s="530" t="s">
        <v>43</v>
      </c>
      <c r="C180" s="523">
        <f>ROUND(IFERROR(('Available Energy and Dispatch'!N220/((IF(C$158="Solar",(SUMIFS('Dependable Capacity'!$F$118:$F$123,'Dependable Capacity'!$C$118:$C$123,$B$160)*'Available Energy and Dispatch'!$C220),HLOOKUP(C$158,'Dependable Capacity'!$I$112:$P$118,4,FALSE)*'Available Energy and Dispatch'!$C220))))/C$159,0),2)</f>
        <v>0</v>
      </c>
      <c r="D180" s="523">
        <f>ROUND(IFERROR(('Available Energy and Dispatch'!O220/((IF(D$158="Solar",(SUMIFS('Dependable Capacity'!$F$118:$F$123,'Dependable Capacity'!$C$118:$C$123,$B$160)*'Available Energy and Dispatch'!$C220),HLOOKUP(D$158,'Dependable Capacity'!$I$112:$P$118,4,FALSE)*'Available Energy and Dispatch'!$C220))))/D$159,0),2)</f>
        <v>0</v>
      </c>
      <c r="E180" s="523">
        <f>ROUND(IFERROR(('Available Energy and Dispatch'!P220/((IF(E$158="Solar",(SUMIFS('Dependable Capacity'!$F$118:$F$123,'Dependable Capacity'!$C$118:$C$123,$B$160)*'Available Energy and Dispatch'!$C220),HLOOKUP(E$158,'Dependable Capacity'!$I$112:$P$118,4,FALSE)*'Available Energy and Dispatch'!$C220))))/E$159,0),2)</f>
        <v>0</v>
      </c>
      <c r="F180" s="523">
        <f>ROUND(IFERROR(('Available Energy and Dispatch'!Q220/((IF(F$158="Solar",(SUMIFS('Dependable Capacity'!$F$118:$F$123,'Dependable Capacity'!$C$118:$C$123,$B$160)*'Available Energy and Dispatch'!$C220),HLOOKUP(F$158,'Dependable Capacity'!$I$112:$P$118,4,FALSE)*'Available Energy and Dispatch'!$C220))))/F$159,0),2)</f>
        <v>0</v>
      </c>
      <c r="G180" s="523">
        <f>ROUND(IFERROR(('Available Energy and Dispatch'!R220/((IF(G$158="Solar",(SUMIFS('Dependable Capacity'!$F$118:$F$123,'Dependable Capacity'!$C$118:$C$123,$B$160)*'Available Energy and Dispatch'!$C220),HLOOKUP(G$158,'Dependable Capacity'!$I$112:$P$118,4,FALSE)*'Available Energy and Dispatch'!$C220))))/G$159,0),2)</f>
        <v>0</v>
      </c>
      <c r="H180" s="523">
        <f>ROUND(IFERROR(('Available Energy and Dispatch'!S220/((IF(H$158="Solar",(SUMIFS('Dependable Capacity'!$F$118:$F$123,'Dependable Capacity'!$C$118:$C$123,$B$160)*'Available Energy and Dispatch'!$C220),HLOOKUP(H$158,'Dependable Capacity'!$I$112:$P$118,4,FALSE)*'Available Energy and Dispatch'!$C220))))/H$159,0),2)</f>
        <v>0</v>
      </c>
      <c r="I180" s="524">
        <f>ROUND(IFERROR(('Available Energy and Dispatch'!T220/((IF(I$158="Solar",(SUMIFS('Dependable Capacity'!$F$118:$F$123,'Dependable Capacity'!$C$118:$C$123,$B$160)*'Available Energy and Dispatch'!$C220),HLOOKUP(I$158,'Dependable Capacity'!$I$112:$P$118,4,FALSE)*'Available Energy and Dispatch'!$C220))))/I$159,0),2)</f>
        <v>0</v>
      </c>
      <c r="J180" s="106"/>
      <c r="K180" s="542">
        <f>IF(K$157="Hydro",VLOOKUP($C180,'Inflated Bid Prices After Tax'!$AB$479:$AI$579,2,FALSE),IF(K$157="Solar",VLOOKUP($C180,'Inflated Bid Prices After Tax'!$AB$479:$AI$579,3,FALSE),IF(K$157="Biomass",VLOOKUP($C180,'Inflated Bid Prices After Tax'!$AB$479:$AI$579,4,FALSE),IF(K$157="Biodiesel",VLOOKUP($C180,'Inflated Bid Prices After Tax'!$AB$479:$AI$579,5,FALSE),IF(K$157="LNG",VLOOKUP($C180,'Inflated Bid Prices After Tax'!$AB$479:$AI$579,6,FALSE),IF(K$157="Bunker",VLOOKUP($C180,'Inflated Bid Prices After Tax'!$R$479:$Y$579,7,FALSE),IF(K$157="LFO Diesel",VLOOKUP($C180,'Inflated Bid Prices After Tax'!$AB$479:$AI$579,8,FALSE),0)))))))</f>
        <v>0</v>
      </c>
      <c r="L180" s="543">
        <f>IF(K$157="Hydro",VLOOKUP($C180,'Inflated Bid Prices After Tax'!$AB$584:$AI$684,2,FALSE),IF(K$157="Solar",VLOOKUP($C180,'Inflated Bid Prices After Tax'!$AB$584:$AI$684,3,FALSE),IF(K$157="Biomass",VLOOKUP($C180,'Inflated Bid Prices After Tax'!$AB$584:$AI$684,4,FALSE),IF(K$157="Biodiesel",VLOOKUP($C180,'Inflated Bid Prices After Tax'!$AB$584:$AI$684,5,FALSE),IF(K$157="LNG",VLOOKUP($C180,'Inflated Bid Prices After Tax'!$AB$584:$AI$684,6,FALSE),IF(K$157="Bunker",VLOOKUP($C180,'Inflated Bid Prices After Tax'!$AB$584:$AI$684,7,FALSE),IF(K$157="LFO Diesel",VLOOKUP($C180,'Inflated Bid Prices After Tax'!$AB$584:$AI$684,8,FALSE),0)))))))</f>
        <v>0</v>
      </c>
      <c r="M180" s="543">
        <f>IF($C180=0,0,IF(K$157="Hydro",HLOOKUP(K$157,'Inflated Bid Prices After Tax'!$B$687:$I$695,6,FALSE),IF(K$157="Solar",HLOOKUP(K$157,'Inflated Bid Prices After Tax'!$B$687:$I$695,6,FALSE),IF(K$157="Biomass",HLOOKUP(K$157,'Inflated Bid Prices After Tax'!$B$687:$I$695,6,FALSE),IF(K$157="Biodiesel",HLOOKUP(K$157,'Inflated Bid Prices After Tax'!$B$687:$I$695,6,FALSE),IF(K$157="LNG",HLOOKUP(K$157,'Inflated Bid Prices After Tax'!$B$687:$I$695,6,FALSE),IF(K$157="Bunker",HLOOKUP(K$157,'Inflated Bid Prices After Tax'!$B$687:$I$695,6,FALSE),IF(K$157="LFO Diesel",HLOOKUP(K$157,'Inflated Bid Prices After Tax'!$B$687:$I$695,6,FALSE),0))))))))</f>
        <v>0</v>
      </c>
      <c r="N180" s="543">
        <f>IF($C180=0,0,IF(K$157="Hydro",HLOOKUP(K$157,'Inflated Bid Prices After Tax'!$B$697:$I$703,4,FALSE),IF(K$157="Solar",HLOOKUP(K$157,'Inflated Bid Prices After Tax'!$B$697:$I$703,4,FALSE),IF(K$157="Biomass",HLOOKUP(K$157,'Inflated Bid Prices After Tax'!$B$697:$I$703,4,FALSE),IF(K$157="Biodiesel",HLOOKUP(K$157,'Inflated Bid Prices After Tax'!$B$697:$I$703,4,FALSE),IF(K$157="LNG",HLOOKUP(K$157,'Inflated Bid Prices After Tax'!$B$697:$I$703,4,FALSE),IF(K$157="Bunker",HLOOKUP(K$157,'Inflated Bid Prices After Tax'!$B$697:$I$703,4,FALSE),IF(K$157="LFO Diesel",HLOOKUP(K$157,'Inflated Bid Prices After Tax'!$B$697:$I$703,4,FALSE),0))))))))</f>
        <v>0</v>
      </c>
      <c r="O180" s="544">
        <f t="shared" si="101"/>
        <v>0</v>
      </c>
      <c r="P180" s="139"/>
      <c r="Q180" s="606">
        <f>IF(Q$157="Hydro",VLOOKUP($D180,'Inflated Bid Prices After Tax'!$AB$479:$AI$579,2,FALSE),IF(Q$157="Solar",VLOOKUP($D180,'Inflated Bid Prices After Tax'!$AB$479:$AI$579,3,FALSE),IF(Q$157="Biomass",VLOOKUP($D180,'Inflated Bid Prices After Tax'!$AB$479:$AI$579,4,FALSE),IF(Q$157="Biodiesel",VLOOKUP($D180,'Inflated Bid Prices After Tax'!$AB$479:$AI$579,5,FALSE),IF(Q$157="LNG",VLOOKUP($D180,'Inflated Bid Prices After Tax'!$AB$479:$AI$579,6,FALSE),IF(Q$157="Bunker",VLOOKUP($D180,'Inflated Bid Prices After Tax'!$R$479:$Y$579,7,FALSE),IF(Q$157="LFO Diesel",VLOOKUP($D180,'Inflated Bid Prices After Tax'!$AB$479:$AI$579,8,FALSE),0)))))))</f>
        <v>0</v>
      </c>
      <c r="R180" s="607">
        <f>IF(Q$157="Hydro",VLOOKUP($D180,'Inflated Bid Prices After Tax'!$AB$584:$AI$684,2,FALSE),IF(Q$157="Solar",VLOOKUP($D180,'Inflated Bid Prices After Tax'!$AB$584:$AI$684,3,FALSE),IF(Q$157="Biomass",VLOOKUP($D180,'Inflated Bid Prices After Tax'!$AB$584:$AI$684,4,FALSE),IF(Q$157="Biodiesel",VLOOKUP($D180,'Inflated Bid Prices After Tax'!$AB$584:$AI$684,5,FALSE),IF(Q$157="LNG",VLOOKUP($D180,'Inflated Bid Prices After Tax'!$AB$584:$AI$684,6,FALSE),IF(Q$157="Bunker",VLOOKUP($D180,'Inflated Bid Prices After Tax'!$AB$584:$AI$684,7,FALSE),IF(Q$157="LFO Diesel",VLOOKUP($D180,'Inflated Bid Prices After Tax'!$AB$584:$AI$684,8,FALSE),0)))))))</f>
        <v>0</v>
      </c>
      <c r="S180" s="607">
        <f>IF($D180=0,0,IF(Q$157="Hydro",HLOOKUP(Q$157,'Inflated Bid Prices After Tax'!$B$687:$I$695,6,FALSE),IF(Q$157="Solar",HLOOKUP(Q$157,'Inflated Bid Prices After Tax'!$B$687:$I$695,6,FALSE),IF(Q$157="Biomass",HLOOKUP(Q$157,'Inflated Bid Prices After Tax'!$B$687:$I$695,6,FALSE),IF(Q$157="Biodiesel",HLOOKUP(Q$157,'Inflated Bid Prices After Tax'!$B$687:$I$695,6,FALSE),IF(Q$157="LNG",HLOOKUP(Q$157,'Inflated Bid Prices After Tax'!$B$687:$I$695,6,FALSE),IF(Q$157="Bunker",HLOOKUP(Q$157,'Inflated Bid Prices After Tax'!$B$687:$I$695,6,FALSE),IF(Q$157="LFO Diesel",HLOOKUP(Q$157,'Inflated Bid Prices After Tax'!$B$687:$I$695,6,FALSE),0))))))))</f>
        <v>0</v>
      </c>
      <c r="T180" s="607">
        <f>IF($D180=0,0,IF(Q$157="Hydro",HLOOKUP(Q$157,'Inflated Bid Prices After Tax'!$B$697:$I$703,4,FALSE),IF(Q$157="Solar",HLOOKUP(Q$157,'Inflated Bid Prices After Tax'!$B$697:$I$703,4,FALSE),IF(Q$157="Biomass",HLOOKUP(Q$157,'Inflated Bid Prices After Tax'!$B$697:$I$703,4,FALSE),IF(Q$157="Biodiesel",HLOOKUP(Q$157,'Inflated Bid Prices After Tax'!$B$697:$I$703,4,FALSE),IF(Q$157="LNG",HLOOKUP(Q$157,'Inflated Bid Prices After Tax'!$B$697:$I$703,4,FALSE),IF(Q$157="Bunker",HLOOKUP(Q$157,'Inflated Bid Prices After Tax'!$B$697:$I$703,4,FALSE),IF(Q$157="LFO Diesel",HLOOKUP(Q$157,'Inflated Bid Prices After Tax'!$B$697:$I$703,4,FALSE),0))))))))</f>
        <v>0</v>
      </c>
      <c r="U180" s="608">
        <f t="shared" si="102"/>
        <v>0</v>
      </c>
      <c r="V180" s="139"/>
      <c r="W180" s="566">
        <f>IF(W$157="Hydro",VLOOKUP($E180,'Inflated Bid Prices After Tax'!$AB$479:$AI$579,2,FALSE),IF(W$157="Solar",VLOOKUP($E180,'Inflated Bid Prices After Tax'!$AB$479:$AI$579,3,FALSE),IF(W$157="Biomass",VLOOKUP($E180,'Inflated Bid Prices After Tax'!$AB$479:$AI$579,4,FALSE),IF(W$157="Biodiesel",VLOOKUP($E180,'Inflated Bid Prices After Tax'!$AB$479:$AI$579,5,FALSE),IF(W$157="LNG",VLOOKUP($E180,'Inflated Bid Prices After Tax'!$AB$479:$AI$579,6,FALSE),IF(W$157="Bunker",VLOOKUP($E180,'Inflated Bid Prices After Tax'!$R$479:$Y$579,7,FALSE),IF(W$157="LFO Diesel",VLOOKUP($E180,'Inflated Bid Prices After Tax'!$AB$479:$AI$579,8,FALSE),0)))))))</f>
        <v>0</v>
      </c>
      <c r="X180" s="567">
        <f>IF(W$157="Hydro",VLOOKUP($E180,'Inflated Bid Prices After Tax'!$AB$584:$AI$684,2,FALSE),IF(W$157="Solar",VLOOKUP($E180,'Inflated Bid Prices After Tax'!$AB$584:$AI$684,3,FALSE),IF(W$157="Biomass",VLOOKUP($E180,'Inflated Bid Prices After Tax'!$AB$584:$AI$684,4,FALSE),IF(W$157="Biodiesel",VLOOKUP($E180,'Inflated Bid Prices After Tax'!$AB$584:$AI$684,5,FALSE),IF(W$157="LNG",VLOOKUP($E180,'Inflated Bid Prices After Tax'!$AB$584:$AI$684,6,FALSE),IF(W$157="Bunker",VLOOKUP($E180,'Inflated Bid Prices After Tax'!$AB$584:$AI$684,7,FALSE),IF(W$157="LFO Diesel",VLOOKUP($E180,'Inflated Bid Prices After Tax'!$AB$584:$AI$684,8,FALSE),0)))))))</f>
        <v>0</v>
      </c>
      <c r="Y180" s="567">
        <f>IF($E180=0,0,IF(W$157="Hydro",HLOOKUP(W$157,'Inflated Bid Prices After Tax'!$B$687:$I$695,6,FALSE),IF(W$157="Solar",HLOOKUP(W$157,'Inflated Bid Prices After Tax'!$B$687:$I$695,6,FALSE),IF(W$157="Biomass",HLOOKUP(W$157,'Inflated Bid Prices After Tax'!$B$687:$I$695,6,FALSE),IF(W$157="Biodiesel",HLOOKUP(W$157,'Inflated Bid Prices After Tax'!$B$687:$I$695,6,FALSE),IF(W$157="LNG",HLOOKUP(W$157,'Inflated Bid Prices After Tax'!$B$687:$I$695,6,FALSE),IF(W$157="Bunker",HLOOKUP(W$157,'Inflated Bid Prices After Tax'!$B$687:$I$695,6,FALSE),IF(W$157="LFO Diesel",HLOOKUP(W$157,'Inflated Bid Prices After Tax'!$B$687:$I$695,6,FALSE),0))))))))</f>
        <v>0</v>
      </c>
      <c r="Z180" s="567">
        <f>IF($E180=0,0,IF(W$157="Hydro",HLOOKUP(W$157,'Inflated Bid Prices After Tax'!$B$697:$I$703,4,FALSE),IF(W$157="Solar",HLOOKUP(W$157,'Inflated Bid Prices After Tax'!$B$697:$I$703,4,FALSE),IF(W$157="Biomass",HLOOKUP(W$157,'Inflated Bid Prices After Tax'!$B$697:$I$703,4,FALSE),IF(W$157="Biodiesel",HLOOKUP(W$157,'Inflated Bid Prices After Tax'!$B$697:$I$703,4,FALSE),IF(W$157="LNG",HLOOKUP(W$157,'Inflated Bid Prices After Tax'!$B$697:$I$703,4,FALSE),IF(W$157="Bunker",HLOOKUP(W$157,'Inflated Bid Prices After Tax'!$B$697:$I$703,4,FALSE),IF(W$157="LFO Diesel",HLOOKUP(W$157,'Inflated Bid Prices After Tax'!$B$697:$I$703,4,FALSE),0))))))))</f>
        <v>0</v>
      </c>
      <c r="AA180" s="568">
        <f t="shared" si="103"/>
        <v>0</v>
      </c>
      <c r="AB180" s="139"/>
      <c r="AC180" s="642">
        <f>IF(AC$157="Hydro",VLOOKUP($F180,'Inflated Bid Prices After Tax'!$AB$479:$AI$579,2,FALSE),IF(AC$157="Solar",VLOOKUP($F180,'Inflated Bid Prices After Tax'!$AB$479:$AI$579,3,FALSE),IF(AC$157="Biomass",VLOOKUP($F180,'Inflated Bid Prices After Tax'!$AB$479:$AI$579,4,FALSE),IF(AC$157="Biodiesel",VLOOKUP($F180,'Inflated Bid Prices After Tax'!$AB$479:$AI$579,5,FALSE),IF(AC$157="LNG",VLOOKUP($F180,'Inflated Bid Prices After Tax'!$AB$479:$AI$579,6,FALSE),IF(AC$157="Bunker",VLOOKUP($F180,'Inflated Bid Prices After Tax'!$R$479:$Y$579,7,FALSE),IF(AC$157="LFO Diesel",VLOOKUP($F180,'Inflated Bid Prices After Tax'!$AB$479:$AI$579,8,FALSE),0)))))))</f>
        <v>0</v>
      </c>
      <c r="AD180" s="643">
        <f>IF(AC$157="Hydro",VLOOKUP($F180,'Inflated Bid Prices After Tax'!$AB$584:$AI$684,2,FALSE),IF(AC$157="Solar",VLOOKUP($F180,'Inflated Bid Prices After Tax'!$AB$584:$AI$684,3,FALSE),IF(AC$157="Biomass",VLOOKUP($F180,'Inflated Bid Prices After Tax'!$AB$584:$AI$684,4,FALSE),IF(AC$157="Biodiesel",VLOOKUP($F180,'Inflated Bid Prices After Tax'!$AB$584:$AI$684,5,FALSE),IF(AC$157="LNG",VLOOKUP($F180,'Inflated Bid Prices After Tax'!$AB$584:$AI$684,6,FALSE),IF(AC$157="Bunker",VLOOKUP($F180,'Inflated Bid Prices After Tax'!$AB$584:$AI$684,7,FALSE),IF(AC$157="LFO Diesel",VLOOKUP($F180,'Inflated Bid Prices After Tax'!$AB$584:$AI$684,8,FALSE),0)))))))</f>
        <v>0</v>
      </c>
      <c r="AE180" s="643">
        <f>IF($F180=0,0,IF(AC$157="Hydro",HLOOKUP(AC$157,'Inflated Bid Prices After Tax'!$B$687:$I$695,6,FALSE),IF(AC$157="Solar",HLOOKUP(AC$157,'Inflated Bid Prices After Tax'!$B$687:$I$695,6,FALSE),IF(AC$157="Biomass",HLOOKUP(AC$157,'Inflated Bid Prices After Tax'!$B$687:$I$695,6,FALSE),IF(AC$157="Biodiesel",HLOOKUP(AC$157,'Inflated Bid Prices After Tax'!$B$687:$I$695,6,FALSE),IF(AC$157="LNG",HLOOKUP(AC$157,'Inflated Bid Prices After Tax'!$B$687:$I$695,6,FALSE),IF(AC$157="Bunker",HLOOKUP(AC$157,'Inflated Bid Prices After Tax'!$B$687:$I$695,6,FALSE),IF(AC$157="LFO Diesel",HLOOKUP(AC$157,'Inflated Bid Prices After Tax'!$B$687:$I$695,6,FALSE),0))))))))</f>
        <v>0</v>
      </c>
      <c r="AF180" s="643">
        <f>IF($F180=0,0,IF(AC$157="Hydro",HLOOKUP(AC$157,'Inflated Bid Prices After Tax'!$B$697:$I$703,4,FALSE),IF(AC$157="Solar",HLOOKUP(AC$157,'Inflated Bid Prices After Tax'!$B$697:$I$703,4,FALSE),IF(AC$157="Biomass",HLOOKUP(AC$157,'Inflated Bid Prices After Tax'!$B$697:$I$703,4,FALSE),IF(AC$157="Biodiesel",HLOOKUP(AC$157,'Inflated Bid Prices After Tax'!$B$697:$I$703,4,FALSE),IF(AC$157="LNG",HLOOKUP(AC$157,'Inflated Bid Prices After Tax'!$B$697:$I$703,4,FALSE),IF(AC$157="Bunker",HLOOKUP(AC$157,'Inflated Bid Prices After Tax'!$B$697:$I$703,4,FALSE),IF(AC$157="LFO Diesel",HLOOKUP(AC$157,'Inflated Bid Prices After Tax'!$B$697:$I$703,4,FALSE),0))))))))</f>
        <v>0</v>
      </c>
      <c r="AG180" s="644">
        <f t="shared" si="104"/>
        <v>0</v>
      </c>
      <c r="AH180" s="139"/>
      <c r="AI180" s="590">
        <f>IF(AI$157="Hydro",VLOOKUP($G180,'Inflated Bid Prices After Tax'!$AB$479:$AI$579,2,FALSE),IF(AI$157="Solar",VLOOKUP($G180,'Inflated Bid Prices After Tax'!$AB$479:$AI$579,3,FALSE),IF(AI$157="Biomass",VLOOKUP($G180,'Inflated Bid Prices After Tax'!$AB$479:$AI$579,4,FALSE),IF(AI$157="Biodiesel",VLOOKUP($G180,'Inflated Bid Prices After Tax'!$AB$479:$AI$579,5,FALSE),IF(AI$157="LNG",VLOOKUP($G180,'Inflated Bid Prices After Tax'!$AB$479:$AI$579,6,FALSE),IF(AI$157="Bunker",VLOOKUP($G180,'Inflated Bid Prices After Tax'!$R$479:$Y$579,7,FALSE),IF(AI$157="LFO Diesel",VLOOKUP($G180,'Inflated Bid Prices After Tax'!$AB$479:$AI$579,8,FALSE),0)))))))</f>
        <v>0</v>
      </c>
      <c r="AJ180" s="591">
        <f>IF(AI$157="Hydro",VLOOKUP($G180,'Inflated Bid Prices After Tax'!$AB$584:$AI$684,2,FALSE),IF(AI$157="Solar",VLOOKUP($G180,'Inflated Bid Prices After Tax'!$AB$584:$AI$684,3,FALSE),IF(AI$157="Biomass",VLOOKUP($G180,'Inflated Bid Prices After Tax'!$AB$584:$AI$684,4,FALSE),IF(AI$157="Biodiesel",VLOOKUP($G180,'Inflated Bid Prices After Tax'!$AB$584:$AI$684,5,FALSE),IF(AI$157="LNG",VLOOKUP($G180,'Inflated Bid Prices After Tax'!$AB$584:$AI$684,6,FALSE),IF(AI$157="Bunker",VLOOKUP($G180,'Inflated Bid Prices After Tax'!$AB$584:$AI$684,7,FALSE),IF(AI$157="LFO Diesel",VLOOKUP($G180,'Inflated Bid Prices After Tax'!$AB$584:$AI$684,8,FALSE),0)))))))</f>
        <v>0</v>
      </c>
      <c r="AK180" s="591">
        <f>IF($G180=0,0,IF(AI$157="Hydro",HLOOKUP(AI$157,'Inflated Bid Prices After Tax'!$B$687:$I$695,6,FALSE),IF(AI$157="Solar",HLOOKUP(AI$157,'Inflated Bid Prices After Tax'!$B$687:$I$695,6,FALSE),IF(AI$157="Biomass",HLOOKUP(AI$157,'Inflated Bid Prices After Tax'!$B$687:$I$695,6,FALSE),IF(AI$157="Biodiesel",HLOOKUP(AI$157,'Inflated Bid Prices After Tax'!$B$687:$I$695,6,FALSE),IF(AI$157="LNG",HLOOKUP(AI$157,'Inflated Bid Prices After Tax'!$B$687:$I$695,6,FALSE),IF(AI$157="Bunker",HLOOKUP(AI$157,'Inflated Bid Prices After Tax'!$B$687:$I$695,6,FALSE),IF(AI$157="LFO Diesel",HLOOKUP(AI$157,'Inflated Bid Prices After Tax'!$B$687:$I$695,6,FALSE),0))))))))</f>
        <v>0</v>
      </c>
      <c r="AL180" s="591">
        <f>IF($G180=0,0,IF(AI$157="Hydro",HLOOKUP(AI$157,'Inflated Bid Prices After Tax'!$B$697:$I$703,4,FALSE),IF(AI$157="Solar",HLOOKUP(AI$157,'Inflated Bid Prices After Tax'!$B$697:$I$703,4,FALSE),IF(AI$157="Biomass",HLOOKUP(AI$157,'Inflated Bid Prices After Tax'!$B$697:$I$703,4,FALSE),IF(AI$157="Biodiesel",HLOOKUP(AI$157,'Inflated Bid Prices After Tax'!$B$697:$I$703,4,FALSE),IF(AI$157="LNG",HLOOKUP(AI$157,'Inflated Bid Prices After Tax'!$B$697:$I$703,4,FALSE),IF(AI$157="Bunker",HLOOKUP(AI$157,'Inflated Bid Prices After Tax'!$B$697:$I$703,4,FALSE),IF(AI$157="LFO Diesel",HLOOKUP(AI$157,'Inflated Bid Prices After Tax'!$B$697:$I$703,4,FALSE),0))))))))</f>
        <v>0</v>
      </c>
      <c r="AM180" s="592">
        <f t="shared" si="105"/>
        <v>0</v>
      </c>
      <c r="AN180" s="139"/>
      <c r="AO180" s="598">
        <f>IF(AO$157="Hydro",VLOOKUP($H180,'Inflated Bid Prices After Tax'!$AB$479:$AI$579,2,FALSE),IF(AO$157="Solar",VLOOKUP($H180,'Inflated Bid Prices After Tax'!$AB$479:$AI$579,3,FALSE),IF(AO$157="Biomass",VLOOKUP($H180,'Inflated Bid Prices After Tax'!$AB$479:$AI$579,4,FALSE),IF(AO$157="Biodiesel",VLOOKUP($H180,'Inflated Bid Prices After Tax'!$AB$479:$AI$579,5,FALSE),IF(AO$157="LNG",VLOOKUP($H180,'Inflated Bid Prices After Tax'!$AB$479:$AI$579,6,FALSE),IF(AO$157="Bunker",VLOOKUP($H180,'Inflated Bid Prices After Tax'!$R$479:$Y$579,7,FALSE),IF(AO$157="LFO Diesel",VLOOKUP($H180,'Inflated Bid Prices After Tax'!$AB$479:$AI$579,8,FALSE),0)))))))</f>
        <v>0</v>
      </c>
      <c r="AP180" s="309">
        <f>IF(AO$157="Hydro",VLOOKUP($H180,'Inflated Bid Prices After Tax'!$AB$584:$AI$684,2,FALSE),IF(AO$157="Solar",VLOOKUP($H180,'Inflated Bid Prices After Tax'!$AB$584:$AI$684,3,FALSE),IF(AO$157="Biomass",VLOOKUP($H180,'Inflated Bid Prices After Tax'!$AB$584:$AI$684,4,FALSE),IF(AO$157="Biodiesel",VLOOKUP($H180,'Inflated Bid Prices After Tax'!$AB$584:$AI$684,5,FALSE),IF(AO$157="LNG",VLOOKUP($H180,'Inflated Bid Prices After Tax'!$AB$584:$AI$684,6,FALSE),IF(AO$157="Bunker",VLOOKUP($H180,'Inflated Bid Prices After Tax'!$AB$584:$AI$684,7,FALSE),IF(AO$157="LFO Diesel",VLOOKUP($H180,'Inflated Bid Prices After Tax'!$AB$584:$AI$684,8,FALSE),0)))))))</f>
        <v>0</v>
      </c>
      <c r="AQ180" s="309">
        <f>IF($H180=0,0,IF(AO$157="Hydro",HLOOKUP(AO$157,'Inflated Bid Prices After Tax'!$B$687:$I$695,6,FALSE),IF(AO$157="Solar",HLOOKUP(AO$157,'Inflated Bid Prices After Tax'!$B$687:$I$695,6,FALSE),IF(AO$157="Biomass",HLOOKUP(AO$157,'Inflated Bid Prices After Tax'!$B$687:$I$695,6,FALSE),IF(AO$157="Biodiesel",HLOOKUP(AO$157,'Inflated Bid Prices After Tax'!$B$687:$I$695,6,FALSE),IF(AO$157="LNG",HLOOKUP(AO$157,'Inflated Bid Prices After Tax'!$B$687:$I$695,6,FALSE),IF(AO$157="Bunker",HLOOKUP(AO$157,'Inflated Bid Prices After Tax'!$B$687:$I$695,6,FALSE),IF(AO$157="LFO Diesel",HLOOKUP(AO$157,'Inflated Bid Prices After Tax'!$B$687:$I$695,6,FALSE),0))))))))</f>
        <v>0</v>
      </c>
      <c r="AR180" s="309">
        <f>IF($H180=0,0,IF(AO$157="Hydro",HLOOKUP(AO$157,'Inflated Bid Prices After Tax'!$B$697:$I$703,4,FALSE),IF(AO$157="Solar",HLOOKUP(AO$157,'Inflated Bid Prices After Tax'!$B$697:$I$703,4,FALSE),IF(AO$157="Biomass",HLOOKUP(AO$157,'Inflated Bid Prices After Tax'!$B$697:$I$703,4,FALSE),IF(AO$157="Biodiesel",HLOOKUP(AO$157,'Inflated Bid Prices After Tax'!$B$697:$I$703,4,FALSE),IF(AO$157="LNG",HLOOKUP(AO$157,'Inflated Bid Prices After Tax'!$B$697:$I$703,4,FALSE),IF(AO$157="Bunker",HLOOKUP(AO$157,'Inflated Bid Prices After Tax'!$B$697:$I$703,4,FALSE),IF(AO$157="LFO Diesel",HLOOKUP(AO$157,'Inflated Bid Prices After Tax'!$B$697:$I$703,4,FALSE),0))))))))</f>
        <v>0</v>
      </c>
      <c r="AS180" s="298">
        <f t="shared" si="106"/>
        <v>0</v>
      </c>
      <c r="AT180" s="139"/>
      <c r="AU180" s="606">
        <f>IF(AU$157="Hydro",VLOOKUP($I180,'Inflated Bid Prices After Tax'!$AB$479:$AI$579,2,FALSE),IF(AU$157="Solar",VLOOKUP($I180,'Inflated Bid Prices After Tax'!$AB$479:$AI$579,3,FALSE),IF(AU$157="Biomass",VLOOKUP($I180,'Inflated Bid Prices After Tax'!$AB$479:$AI$579,4,FALSE),IF(AU$157="Biodiesel",VLOOKUP($I180,'Inflated Bid Prices After Tax'!$AB$479:$AI$579,5,FALSE),IF(AU$157="LNG",VLOOKUP($I180,'Inflated Bid Prices After Tax'!$AB$479:$AI$579,6,FALSE),IF(AU$157="Bunker",VLOOKUP($I180,'Inflated Bid Prices After Tax'!$R$479:$Y$579,7,FALSE),IF(AU$157="LFO Diesel",VLOOKUP($I180,'Inflated Bid Prices After Tax'!$AB$479:$AI$579,8,FALSE),0)))))))</f>
        <v>0</v>
      </c>
      <c r="AV180" s="607">
        <f>IF(AU$157="Hydro",VLOOKUP($I180,'Inflated Bid Prices After Tax'!$AB$584:$AI$684,2,FALSE),IF(AU$157="Solar",VLOOKUP($I180,'Inflated Bid Prices After Tax'!$AB$584:$AI$684,3,FALSE),IF(AU$157="Biomass",VLOOKUP($I180,'Inflated Bid Prices After Tax'!$AB$584:$AI$684,4,FALSE),IF(AU$157="Biodiesel",VLOOKUP($I180,'Inflated Bid Prices After Tax'!$AB$584:$AI$684,5,FALSE),IF(AU$157="LNG",VLOOKUP($I180,'Inflated Bid Prices After Tax'!$AB$584:$AI$684,6,FALSE),IF(AU$157="Bunker",VLOOKUP($I180,'Inflated Bid Prices After Tax'!$AB$584:$AI$684,7,FALSE),IF(AU$157="LFO Diesel",VLOOKUP($I180,'Inflated Bid Prices After Tax'!$AB$584:$AI$684,8,FALSE),0)))))))</f>
        <v>0</v>
      </c>
      <c r="AW180" s="607">
        <f>IF($I180=0,0,IF(AU$157="Hydro",HLOOKUP(AU$157,'Inflated Bid Prices After Tax'!$B$687:$I$695,3,FALSE),IF(AU$157="Solar",HLOOKUP(AU$157,'Inflated Bid Prices After Tax'!$B$687:$I$695,3,FALSE),IF(AU$157="Biomass",HLOOKUP(AU$157,'Inflated Bid Prices After Tax'!$B$687:$I$695,3,FALSE),IF(AU$157="Biodiesel",HLOOKUP(AU$157,'Inflated Bid Prices After Tax'!$B$687:$I$695,3,FALSE),IF(AU$157="LNG",HLOOKUP(AU$157,'Inflated Bid Prices After Tax'!$B$687:$I$695,3,FALSE),IF(AU$157="Bunker",HLOOKUP(AU$157,'Inflated Bid Prices After Tax'!$B$687:$I$695,3,FALSE),IF(AU$157="LFO Diesel",HLOOKUP(AU$157,'Inflated Bid Prices After Tax'!$B$687:$I$695,3,FALSE),0))))))))</f>
        <v>0</v>
      </c>
      <c r="AX180" s="607">
        <f>IF($I180=0,0,IF(AU$157="Hydro",HLOOKUP(AU$157,'Inflated Bid Prices After Tax'!$B$697:$I$703,3,FALSE),IF(AU$157="Solar",HLOOKUP(AU$157,'Inflated Bid Prices After Tax'!$B$697:$I$703,3,FALSE),IF(AU$157="Biomass",HLOOKUP(AU$157,'Inflated Bid Prices After Tax'!$B$697:$I$703,3,FALSE),IF(AU$157="Biodiesel",HLOOKUP(AU$157,'Inflated Bid Prices After Tax'!$B$697:$I$703,3,FALSE),IF(AU$157="LNG",HLOOKUP(AU$157,'Inflated Bid Prices After Tax'!$B$697:$I$703,3,FALSE),IF(AU$157="Bunker",HLOOKUP(AU$157,'Inflated Bid Prices After Tax'!$B$697:$I$703,3,FALSE),IF(AU$157="LFO Diesel",HLOOKUP(AU$157,'Inflated Bid Prices After Tax'!$B$697:$I$703,3,FALSE),0))))))))</f>
        <v>0</v>
      </c>
      <c r="AY180" s="608">
        <f t="shared" si="107"/>
        <v>0</v>
      </c>
      <c r="AZ180" s="139"/>
      <c r="BA180" s="106"/>
      <c r="BB180" s="648" t="s">
        <v>43</v>
      </c>
      <c r="BC180" s="657">
        <f>IF(C180=0,O180,O180*'Available Energy and Dispatch'!N220*1000)</f>
        <v>0</v>
      </c>
      <c r="BD180" s="657">
        <f>IF(D180=0,U180,U180*'Available Energy and Dispatch'!O220*1000)</f>
        <v>0</v>
      </c>
      <c r="BE180" s="657">
        <f>IF(E180=0,AA180,AA180*'Available Energy and Dispatch'!P220*1000)</f>
        <v>0</v>
      </c>
      <c r="BF180" s="657">
        <f>IF(F180=0,AG180,AG180*'Available Energy and Dispatch'!Q220*1000)</f>
        <v>0</v>
      </c>
      <c r="BG180" s="657">
        <f>IF(G180=0,AM180,AM180*'Available Energy and Dispatch'!R220*1000)</f>
        <v>0</v>
      </c>
      <c r="BH180" s="657">
        <f>IF(H180=0,AS180,AS180*'Available Energy and Dispatch'!S220*1000)</f>
        <v>0</v>
      </c>
      <c r="BI180" s="657">
        <f>IF(I180=0,AY180,AY180*'Available Energy and Dispatch'!T220*1000)</f>
        <v>0</v>
      </c>
      <c r="BJ180" s="663">
        <f t="shared" si="108"/>
        <v>0</v>
      </c>
      <c r="BK180" s="655"/>
    </row>
    <row r="181" spans="2:63" x14ac:dyDescent="0.25">
      <c r="B181" s="530" t="s">
        <v>44</v>
      </c>
      <c r="C181" s="523">
        <f>ROUND(IFERROR(('Available Energy and Dispatch'!N221/((IF(C$158="Solar",(SUMIFS('Dependable Capacity'!$F$118:$F$123,'Dependable Capacity'!$C$118:$C$123,$B$160)*'Available Energy and Dispatch'!$C221),HLOOKUP(C$158,'Dependable Capacity'!$I$112:$P$118,4,FALSE)*'Available Energy and Dispatch'!$C221))))/C$159,0),2)</f>
        <v>0</v>
      </c>
      <c r="D181" s="523">
        <f>ROUND(IFERROR(('Available Energy and Dispatch'!O221/((IF(D$158="Solar",(SUMIFS('Dependable Capacity'!$F$118:$F$123,'Dependable Capacity'!$C$118:$C$123,$B$160)*'Available Energy and Dispatch'!$C221),HLOOKUP(D$158,'Dependable Capacity'!$I$112:$P$118,4,FALSE)*'Available Energy and Dispatch'!$C221))))/D$159,0),2)</f>
        <v>0</v>
      </c>
      <c r="E181" s="523">
        <f>ROUND(IFERROR(('Available Energy and Dispatch'!P221/((IF(E$158="Solar",(SUMIFS('Dependable Capacity'!$F$118:$F$123,'Dependable Capacity'!$C$118:$C$123,$B$160)*'Available Energy and Dispatch'!$C221),HLOOKUP(E$158,'Dependable Capacity'!$I$112:$P$118,4,FALSE)*'Available Energy and Dispatch'!$C221))))/E$159,0),2)</f>
        <v>0</v>
      </c>
      <c r="F181" s="523">
        <f>ROUND(IFERROR(('Available Energy and Dispatch'!Q221/((IF(F$158="Solar",(SUMIFS('Dependable Capacity'!$F$118:$F$123,'Dependable Capacity'!$C$118:$C$123,$B$160)*'Available Energy and Dispatch'!$C221),HLOOKUP(F$158,'Dependable Capacity'!$I$112:$P$118,4,FALSE)*'Available Energy and Dispatch'!$C221))))/F$159,0),2)</f>
        <v>0</v>
      </c>
      <c r="G181" s="523">
        <f>ROUND(IFERROR(('Available Energy and Dispatch'!R221/((IF(G$158="Solar",(SUMIFS('Dependable Capacity'!$F$118:$F$123,'Dependable Capacity'!$C$118:$C$123,$B$160)*'Available Energy and Dispatch'!$C221),HLOOKUP(G$158,'Dependable Capacity'!$I$112:$P$118,4,FALSE)*'Available Energy and Dispatch'!$C221))))/G$159,0),2)</f>
        <v>0</v>
      </c>
      <c r="H181" s="523">
        <f>ROUND(IFERROR(('Available Energy and Dispatch'!S221/((IF(H$158="Solar",(SUMIFS('Dependable Capacity'!$F$118:$F$123,'Dependable Capacity'!$C$118:$C$123,$B$160)*'Available Energy and Dispatch'!$C221),HLOOKUP(H$158,'Dependable Capacity'!$I$112:$P$118,4,FALSE)*'Available Energy and Dispatch'!$C221))))/H$159,0),2)</f>
        <v>0</v>
      </c>
      <c r="I181" s="524">
        <f>ROUND(IFERROR(('Available Energy and Dispatch'!T221/((IF(I$158="Solar",(SUMIFS('Dependable Capacity'!$F$118:$F$123,'Dependable Capacity'!$C$118:$C$123,$B$160)*'Available Energy and Dispatch'!$C221),HLOOKUP(I$158,'Dependable Capacity'!$I$112:$P$118,4,FALSE)*'Available Energy and Dispatch'!$C221))))/I$159,0),2)</f>
        <v>0</v>
      </c>
      <c r="J181" s="106"/>
      <c r="K181" s="542">
        <f>IF(K$157="Hydro",VLOOKUP($C181,'Inflated Bid Prices After Tax'!$AB$479:$AI$579,2,FALSE),IF(K$157="Solar",VLOOKUP($C181,'Inflated Bid Prices After Tax'!$AB$479:$AI$579,3,FALSE),IF(K$157="Biomass",VLOOKUP($C181,'Inflated Bid Prices After Tax'!$AB$479:$AI$579,4,FALSE),IF(K$157="Biodiesel",VLOOKUP($C181,'Inflated Bid Prices After Tax'!$AB$479:$AI$579,5,FALSE),IF(K$157="LNG",VLOOKUP($C181,'Inflated Bid Prices After Tax'!$AB$479:$AI$579,6,FALSE),IF(K$157="Bunker",VLOOKUP($C181,'Inflated Bid Prices After Tax'!$R$479:$Y$579,7,FALSE),IF(K$157="LFO Diesel",VLOOKUP($C181,'Inflated Bid Prices After Tax'!$AB$479:$AI$579,8,FALSE),0)))))))</f>
        <v>0</v>
      </c>
      <c r="L181" s="543">
        <f>IF(K$157="Hydro",VLOOKUP($C181,'Inflated Bid Prices After Tax'!$AB$584:$AI$684,2,FALSE),IF(K$157="Solar",VLOOKUP($C181,'Inflated Bid Prices After Tax'!$AB$584:$AI$684,3,FALSE),IF(K$157="Biomass",VLOOKUP($C181,'Inflated Bid Prices After Tax'!$AB$584:$AI$684,4,FALSE),IF(K$157="Biodiesel",VLOOKUP($C181,'Inflated Bid Prices After Tax'!$AB$584:$AI$684,5,FALSE),IF(K$157="LNG",VLOOKUP($C181,'Inflated Bid Prices After Tax'!$AB$584:$AI$684,6,FALSE),IF(K$157="Bunker",VLOOKUP($C181,'Inflated Bid Prices After Tax'!$AB$584:$AI$684,7,FALSE),IF(K$157="LFO Diesel",VLOOKUP($C181,'Inflated Bid Prices After Tax'!$AB$584:$AI$684,8,FALSE),0)))))))</f>
        <v>0</v>
      </c>
      <c r="M181" s="543">
        <f>IF($C181=0,0,IF(K$157="Hydro",HLOOKUP(K$157,'Inflated Bid Prices After Tax'!$B$687:$I$695,6,FALSE),IF(K$157="Solar",HLOOKUP(K$157,'Inflated Bid Prices After Tax'!$B$687:$I$695,6,FALSE),IF(K$157="Biomass",HLOOKUP(K$157,'Inflated Bid Prices After Tax'!$B$687:$I$695,6,FALSE),IF(K$157="Biodiesel",HLOOKUP(K$157,'Inflated Bid Prices After Tax'!$B$687:$I$695,6,FALSE),IF(K$157="LNG",HLOOKUP(K$157,'Inflated Bid Prices After Tax'!$B$687:$I$695,6,FALSE),IF(K$157="Bunker",HLOOKUP(K$157,'Inflated Bid Prices After Tax'!$B$687:$I$695,6,FALSE),IF(K$157="LFO Diesel",HLOOKUP(K$157,'Inflated Bid Prices After Tax'!$B$687:$I$695,6,FALSE),0))))))))</f>
        <v>0</v>
      </c>
      <c r="N181" s="543">
        <f>IF($C181=0,0,IF(K$157="Hydro",HLOOKUP(K$157,'Inflated Bid Prices After Tax'!$B$697:$I$703,4,FALSE),IF(K$157="Solar",HLOOKUP(K$157,'Inflated Bid Prices After Tax'!$B$697:$I$703,4,FALSE),IF(K$157="Biomass",HLOOKUP(K$157,'Inflated Bid Prices After Tax'!$B$697:$I$703,4,FALSE),IF(K$157="Biodiesel",HLOOKUP(K$157,'Inflated Bid Prices After Tax'!$B$697:$I$703,4,FALSE),IF(K$157="LNG",HLOOKUP(K$157,'Inflated Bid Prices After Tax'!$B$697:$I$703,4,FALSE),IF(K$157="Bunker",HLOOKUP(K$157,'Inflated Bid Prices After Tax'!$B$697:$I$703,4,FALSE),IF(K$157="LFO Diesel",HLOOKUP(K$157,'Inflated Bid Prices After Tax'!$B$697:$I$703,4,FALSE),0))))))))</f>
        <v>0</v>
      </c>
      <c r="O181" s="544">
        <f t="shared" si="101"/>
        <v>0</v>
      </c>
      <c r="P181" s="139"/>
      <c r="Q181" s="606">
        <f>IF(Q$157="Hydro",VLOOKUP($D181,'Inflated Bid Prices After Tax'!$AB$479:$AI$579,2,FALSE),IF(Q$157="Solar",VLOOKUP($D181,'Inflated Bid Prices After Tax'!$AB$479:$AI$579,3,FALSE),IF(Q$157="Biomass",VLOOKUP($D181,'Inflated Bid Prices After Tax'!$AB$479:$AI$579,4,FALSE),IF(Q$157="Biodiesel",VLOOKUP($D181,'Inflated Bid Prices After Tax'!$AB$479:$AI$579,5,FALSE),IF(Q$157="LNG",VLOOKUP($D181,'Inflated Bid Prices After Tax'!$AB$479:$AI$579,6,FALSE),IF(Q$157="Bunker",VLOOKUP($D181,'Inflated Bid Prices After Tax'!$R$479:$Y$579,7,FALSE),IF(Q$157="LFO Diesel",VLOOKUP($D181,'Inflated Bid Prices After Tax'!$AB$479:$AI$579,8,FALSE),0)))))))</f>
        <v>0</v>
      </c>
      <c r="R181" s="607">
        <f>IF(Q$157="Hydro",VLOOKUP($D181,'Inflated Bid Prices After Tax'!$AB$584:$AI$684,2,FALSE),IF(Q$157="Solar",VLOOKUP($D181,'Inflated Bid Prices After Tax'!$AB$584:$AI$684,3,FALSE),IF(Q$157="Biomass",VLOOKUP($D181,'Inflated Bid Prices After Tax'!$AB$584:$AI$684,4,FALSE),IF(Q$157="Biodiesel",VLOOKUP($D181,'Inflated Bid Prices After Tax'!$AB$584:$AI$684,5,FALSE),IF(Q$157="LNG",VLOOKUP($D181,'Inflated Bid Prices After Tax'!$AB$584:$AI$684,6,FALSE),IF(Q$157="Bunker",VLOOKUP($D181,'Inflated Bid Prices After Tax'!$AB$584:$AI$684,7,FALSE),IF(Q$157="LFO Diesel",VLOOKUP($D181,'Inflated Bid Prices After Tax'!$AB$584:$AI$684,8,FALSE),0)))))))</f>
        <v>0</v>
      </c>
      <c r="S181" s="607">
        <f>IF($D181=0,0,IF(Q$157="Hydro",HLOOKUP(Q$157,'Inflated Bid Prices After Tax'!$B$687:$I$695,6,FALSE),IF(Q$157="Solar",HLOOKUP(Q$157,'Inflated Bid Prices After Tax'!$B$687:$I$695,6,FALSE),IF(Q$157="Biomass",HLOOKUP(Q$157,'Inflated Bid Prices After Tax'!$B$687:$I$695,6,FALSE),IF(Q$157="Biodiesel",HLOOKUP(Q$157,'Inflated Bid Prices After Tax'!$B$687:$I$695,6,FALSE),IF(Q$157="LNG",HLOOKUP(Q$157,'Inflated Bid Prices After Tax'!$B$687:$I$695,6,FALSE),IF(Q$157="Bunker",HLOOKUP(Q$157,'Inflated Bid Prices After Tax'!$B$687:$I$695,6,FALSE),IF(Q$157="LFO Diesel",HLOOKUP(Q$157,'Inflated Bid Prices After Tax'!$B$687:$I$695,6,FALSE),0))))))))</f>
        <v>0</v>
      </c>
      <c r="T181" s="607">
        <f>IF($D181=0,0,IF(Q$157="Hydro",HLOOKUP(Q$157,'Inflated Bid Prices After Tax'!$B$697:$I$703,4,FALSE),IF(Q$157="Solar",HLOOKUP(Q$157,'Inflated Bid Prices After Tax'!$B$697:$I$703,4,FALSE),IF(Q$157="Biomass",HLOOKUP(Q$157,'Inflated Bid Prices After Tax'!$B$697:$I$703,4,FALSE),IF(Q$157="Biodiesel",HLOOKUP(Q$157,'Inflated Bid Prices After Tax'!$B$697:$I$703,4,FALSE),IF(Q$157="LNG",HLOOKUP(Q$157,'Inflated Bid Prices After Tax'!$B$697:$I$703,4,FALSE),IF(Q$157="Bunker",HLOOKUP(Q$157,'Inflated Bid Prices After Tax'!$B$697:$I$703,4,FALSE),IF(Q$157="LFO Diesel",HLOOKUP(Q$157,'Inflated Bid Prices After Tax'!$B$697:$I$703,4,FALSE),0))))))))</f>
        <v>0</v>
      </c>
      <c r="U181" s="608">
        <f t="shared" si="102"/>
        <v>0</v>
      </c>
      <c r="V181" s="139"/>
      <c r="W181" s="566">
        <f>IF(W$157="Hydro",VLOOKUP($E181,'Inflated Bid Prices After Tax'!$AB$479:$AI$579,2,FALSE),IF(W$157="Solar",VLOOKUP($E181,'Inflated Bid Prices After Tax'!$AB$479:$AI$579,3,FALSE),IF(W$157="Biomass",VLOOKUP($E181,'Inflated Bid Prices After Tax'!$AB$479:$AI$579,4,FALSE),IF(W$157="Biodiesel",VLOOKUP($E181,'Inflated Bid Prices After Tax'!$AB$479:$AI$579,5,FALSE),IF(W$157="LNG",VLOOKUP($E181,'Inflated Bid Prices After Tax'!$AB$479:$AI$579,6,FALSE),IF(W$157="Bunker",VLOOKUP($E181,'Inflated Bid Prices After Tax'!$R$479:$Y$579,7,FALSE),IF(W$157="LFO Diesel",VLOOKUP($E181,'Inflated Bid Prices After Tax'!$AB$479:$AI$579,8,FALSE),0)))))))</f>
        <v>0</v>
      </c>
      <c r="X181" s="567">
        <f>IF(W$157="Hydro",VLOOKUP($E181,'Inflated Bid Prices After Tax'!$AB$584:$AI$684,2,FALSE),IF(W$157="Solar",VLOOKUP($E181,'Inflated Bid Prices After Tax'!$AB$584:$AI$684,3,FALSE),IF(W$157="Biomass",VLOOKUP($E181,'Inflated Bid Prices After Tax'!$AB$584:$AI$684,4,FALSE),IF(W$157="Biodiesel",VLOOKUP($E181,'Inflated Bid Prices After Tax'!$AB$584:$AI$684,5,FALSE),IF(W$157="LNG",VLOOKUP($E181,'Inflated Bid Prices After Tax'!$AB$584:$AI$684,6,FALSE),IF(W$157="Bunker",VLOOKUP($E181,'Inflated Bid Prices After Tax'!$AB$584:$AI$684,7,FALSE),IF(W$157="LFO Diesel",VLOOKUP($E181,'Inflated Bid Prices After Tax'!$AB$584:$AI$684,8,FALSE),0)))))))</f>
        <v>0</v>
      </c>
      <c r="Y181" s="567">
        <f>IF($E181=0,0,IF(W$157="Hydro",HLOOKUP(W$157,'Inflated Bid Prices After Tax'!$B$687:$I$695,6,FALSE),IF(W$157="Solar",HLOOKUP(W$157,'Inflated Bid Prices After Tax'!$B$687:$I$695,6,FALSE),IF(W$157="Biomass",HLOOKUP(W$157,'Inflated Bid Prices After Tax'!$B$687:$I$695,6,FALSE),IF(W$157="Biodiesel",HLOOKUP(W$157,'Inflated Bid Prices After Tax'!$B$687:$I$695,6,FALSE),IF(W$157="LNG",HLOOKUP(W$157,'Inflated Bid Prices After Tax'!$B$687:$I$695,6,FALSE),IF(W$157="Bunker",HLOOKUP(W$157,'Inflated Bid Prices After Tax'!$B$687:$I$695,6,FALSE),IF(W$157="LFO Diesel",HLOOKUP(W$157,'Inflated Bid Prices After Tax'!$B$687:$I$695,6,FALSE),0))))))))</f>
        <v>0</v>
      </c>
      <c r="Z181" s="567">
        <f>IF($E181=0,0,IF(W$157="Hydro",HLOOKUP(W$157,'Inflated Bid Prices After Tax'!$B$697:$I$703,4,FALSE),IF(W$157="Solar",HLOOKUP(W$157,'Inflated Bid Prices After Tax'!$B$697:$I$703,4,FALSE),IF(W$157="Biomass",HLOOKUP(W$157,'Inflated Bid Prices After Tax'!$B$697:$I$703,4,FALSE),IF(W$157="Biodiesel",HLOOKUP(W$157,'Inflated Bid Prices After Tax'!$B$697:$I$703,4,FALSE),IF(W$157="LNG",HLOOKUP(W$157,'Inflated Bid Prices After Tax'!$B$697:$I$703,4,FALSE),IF(W$157="Bunker",HLOOKUP(W$157,'Inflated Bid Prices After Tax'!$B$697:$I$703,4,FALSE),IF(W$157="LFO Diesel",HLOOKUP(W$157,'Inflated Bid Prices After Tax'!$B$697:$I$703,4,FALSE),0))))))))</f>
        <v>0</v>
      </c>
      <c r="AA181" s="568">
        <f t="shared" si="103"/>
        <v>0</v>
      </c>
      <c r="AB181" s="139"/>
      <c r="AC181" s="642">
        <f>IF(AC$157="Hydro",VLOOKUP($F181,'Inflated Bid Prices After Tax'!$AB$479:$AI$579,2,FALSE),IF(AC$157="Solar",VLOOKUP($F181,'Inflated Bid Prices After Tax'!$AB$479:$AI$579,3,FALSE),IF(AC$157="Biomass",VLOOKUP($F181,'Inflated Bid Prices After Tax'!$AB$479:$AI$579,4,FALSE),IF(AC$157="Biodiesel",VLOOKUP($F181,'Inflated Bid Prices After Tax'!$AB$479:$AI$579,5,FALSE),IF(AC$157="LNG",VLOOKUP($F181,'Inflated Bid Prices After Tax'!$AB$479:$AI$579,6,FALSE),IF(AC$157="Bunker",VLOOKUP($F181,'Inflated Bid Prices After Tax'!$R$479:$Y$579,7,FALSE),IF(AC$157="LFO Diesel",VLOOKUP($F181,'Inflated Bid Prices After Tax'!$AB$479:$AI$579,8,FALSE),0)))))))</f>
        <v>0</v>
      </c>
      <c r="AD181" s="643">
        <f>IF(AC$157="Hydro",VLOOKUP($F181,'Inflated Bid Prices After Tax'!$AB$584:$AI$684,2,FALSE),IF(AC$157="Solar",VLOOKUP($F181,'Inflated Bid Prices After Tax'!$AB$584:$AI$684,3,FALSE),IF(AC$157="Biomass",VLOOKUP($F181,'Inflated Bid Prices After Tax'!$AB$584:$AI$684,4,FALSE),IF(AC$157="Biodiesel",VLOOKUP($F181,'Inflated Bid Prices After Tax'!$AB$584:$AI$684,5,FALSE),IF(AC$157="LNG",VLOOKUP($F181,'Inflated Bid Prices After Tax'!$AB$584:$AI$684,6,FALSE),IF(AC$157="Bunker",VLOOKUP($F181,'Inflated Bid Prices After Tax'!$AB$584:$AI$684,7,FALSE),IF(AC$157="LFO Diesel",VLOOKUP($F181,'Inflated Bid Prices After Tax'!$AB$584:$AI$684,8,FALSE),0)))))))</f>
        <v>0</v>
      </c>
      <c r="AE181" s="643">
        <f>IF($F181=0,0,IF(AC$157="Hydro",HLOOKUP(AC$157,'Inflated Bid Prices After Tax'!$B$687:$I$695,6,FALSE),IF(AC$157="Solar",HLOOKUP(AC$157,'Inflated Bid Prices After Tax'!$B$687:$I$695,6,FALSE),IF(AC$157="Biomass",HLOOKUP(AC$157,'Inflated Bid Prices After Tax'!$B$687:$I$695,6,FALSE),IF(AC$157="Biodiesel",HLOOKUP(AC$157,'Inflated Bid Prices After Tax'!$B$687:$I$695,6,FALSE),IF(AC$157="LNG",HLOOKUP(AC$157,'Inflated Bid Prices After Tax'!$B$687:$I$695,6,FALSE),IF(AC$157="Bunker",HLOOKUP(AC$157,'Inflated Bid Prices After Tax'!$B$687:$I$695,6,FALSE),IF(AC$157="LFO Diesel",HLOOKUP(AC$157,'Inflated Bid Prices After Tax'!$B$687:$I$695,6,FALSE),0))))))))</f>
        <v>0</v>
      </c>
      <c r="AF181" s="643">
        <f>IF($F181=0,0,IF(AC$157="Hydro",HLOOKUP(AC$157,'Inflated Bid Prices After Tax'!$B$697:$I$703,4,FALSE),IF(AC$157="Solar",HLOOKUP(AC$157,'Inflated Bid Prices After Tax'!$B$697:$I$703,4,FALSE),IF(AC$157="Biomass",HLOOKUP(AC$157,'Inflated Bid Prices After Tax'!$B$697:$I$703,4,FALSE),IF(AC$157="Biodiesel",HLOOKUP(AC$157,'Inflated Bid Prices After Tax'!$B$697:$I$703,4,FALSE),IF(AC$157="LNG",HLOOKUP(AC$157,'Inflated Bid Prices After Tax'!$B$697:$I$703,4,FALSE),IF(AC$157="Bunker",HLOOKUP(AC$157,'Inflated Bid Prices After Tax'!$B$697:$I$703,4,FALSE),IF(AC$157="LFO Diesel",HLOOKUP(AC$157,'Inflated Bid Prices After Tax'!$B$697:$I$703,4,FALSE),0))))))))</f>
        <v>0</v>
      </c>
      <c r="AG181" s="644">
        <f t="shared" si="104"/>
        <v>0</v>
      </c>
      <c r="AH181" s="139"/>
      <c r="AI181" s="590">
        <f>IF(AI$157="Hydro",VLOOKUP($G181,'Inflated Bid Prices After Tax'!$AB$479:$AI$579,2,FALSE),IF(AI$157="Solar",VLOOKUP($G181,'Inflated Bid Prices After Tax'!$AB$479:$AI$579,3,FALSE),IF(AI$157="Biomass",VLOOKUP($G181,'Inflated Bid Prices After Tax'!$AB$479:$AI$579,4,FALSE),IF(AI$157="Biodiesel",VLOOKUP($G181,'Inflated Bid Prices After Tax'!$AB$479:$AI$579,5,FALSE),IF(AI$157="LNG",VLOOKUP($G181,'Inflated Bid Prices After Tax'!$AB$479:$AI$579,6,FALSE),IF(AI$157="Bunker",VLOOKUP($G181,'Inflated Bid Prices After Tax'!$R$479:$Y$579,7,FALSE),IF(AI$157="LFO Diesel",VLOOKUP($G181,'Inflated Bid Prices After Tax'!$AB$479:$AI$579,8,FALSE),0)))))))</f>
        <v>0</v>
      </c>
      <c r="AJ181" s="591">
        <f>IF(AI$157="Hydro",VLOOKUP($G181,'Inflated Bid Prices After Tax'!$AB$584:$AI$684,2,FALSE),IF(AI$157="Solar",VLOOKUP($G181,'Inflated Bid Prices After Tax'!$AB$584:$AI$684,3,FALSE),IF(AI$157="Biomass",VLOOKUP($G181,'Inflated Bid Prices After Tax'!$AB$584:$AI$684,4,FALSE),IF(AI$157="Biodiesel",VLOOKUP($G181,'Inflated Bid Prices After Tax'!$AB$584:$AI$684,5,FALSE),IF(AI$157="LNG",VLOOKUP($G181,'Inflated Bid Prices After Tax'!$AB$584:$AI$684,6,FALSE),IF(AI$157="Bunker",VLOOKUP($G181,'Inflated Bid Prices After Tax'!$AB$584:$AI$684,7,FALSE),IF(AI$157="LFO Diesel",VLOOKUP($G181,'Inflated Bid Prices After Tax'!$AB$584:$AI$684,8,FALSE),0)))))))</f>
        <v>0</v>
      </c>
      <c r="AK181" s="591">
        <f>IF($G181=0,0,IF(AI$157="Hydro",HLOOKUP(AI$157,'Inflated Bid Prices After Tax'!$B$687:$I$695,6,FALSE),IF(AI$157="Solar",HLOOKUP(AI$157,'Inflated Bid Prices After Tax'!$B$687:$I$695,6,FALSE),IF(AI$157="Biomass",HLOOKUP(AI$157,'Inflated Bid Prices After Tax'!$B$687:$I$695,6,FALSE),IF(AI$157="Biodiesel",HLOOKUP(AI$157,'Inflated Bid Prices After Tax'!$B$687:$I$695,6,FALSE),IF(AI$157="LNG",HLOOKUP(AI$157,'Inflated Bid Prices After Tax'!$B$687:$I$695,6,FALSE),IF(AI$157="Bunker",HLOOKUP(AI$157,'Inflated Bid Prices After Tax'!$B$687:$I$695,6,FALSE),IF(AI$157="LFO Diesel",HLOOKUP(AI$157,'Inflated Bid Prices After Tax'!$B$687:$I$695,6,FALSE),0))))))))</f>
        <v>0</v>
      </c>
      <c r="AL181" s="591">
        <f>IF($G181=0,0,IF(AI$157="Hydro",HLOOKUP(AI$157,'Inflated Bid Prices After Tax'!$B$697:$I$703,4,FALSE),IF(AI$157="Solar",HLOOKUP(AI$157,'Inflated Bid Prices After Tax'!$B$697:$I$703,4,FALSE),IF(AI$157="Biomass",HLOOKUP(AI$157,'Inflated Bid Prices After Tax'!$B$697:$I$703,4,FALSE),IF(AI$157="Biodiesel",HLOOKUP(AI$157,'Inflated Bid Prices After Tax'!$B$697:$I$703,4,FALSE),IF(AI$157="LNG",HLOOKUP(AI$157,'Inflated Bid Prices After Tax'!$B$697:$I$703,4,FALSE),IF(AI$157="Bunker",HLOOKUP(AI$157,'Inflated Bid Prices After Tax'!$B$697:$I$703,4,FALSE),IF(AI$157="LFO Diesel",HLOOKUP(AI$157,'Inflated Bid Prices After Tax'!$B$697:$I$703,4,FALSE),0))))))))</f>
        <v>0</v>
      </c>
      <c r="AM181" s="592">
        <f t="shared" si="105"/>
        <v>0</v>
      </c>
      <c r="AN181" s="139"/>
      <c r="AO181" s="598">
        <f>IF(AO$157="Hydro",VLOOKUP($H181,'Inflated Bid Prices After Tax'!$AB$479:$AI$579,2,FALSE),IF(AO$157="Solar",VLOOKUP($H181,'Inflated Bid Prices After Tax'!$AB$479:$AI$579,3,FALSE),IF(AO$157="Biomass",VLOOKUP($H181,'Inflated Bid Prices After Tax'!$AB$479:$AI$579,4,FALSE),IF(AO$157="Biodiesel",VLOOKUP($H181,'Inflated Bid Prices After Tax'!$AB$479:$AI$579,5,FALSE),IF(AO$157="LNG",VLOOKUP($H181,'Inflated Bid Prices After Tax'!$AB$479:$AI$579,6,FALSE),IF(AO$157="Bunker",VLOOKUP($H181,'Inflated Bid Prices After Tax'!$R$479:$Y$579,7,FALSE),IF(AO$157="LFO Diesel",VLOOKUP($H181,'Inflated Bid Prices After Tax'!$AB$479:$AI$579,8,FALSE),0)))))))</f>
        <v>0</v>
      </c>
      <c r="AP181" s="309">
        <f>IF(AO$157="Hydro",VLOOKUP($H181,'Inflated Bid Prices After Tax'!$AB$584:$AI$684,2,FALSE),IF(AO$157="Solar",VLOOKUP($H181,'Inflated Bid Prices After Tax'!$AB$584:$AI$684,3,FALSE),IF(AO$157="Biomass",VLOOKUP($H181,'Inflated Bid Prices After Tax'!$AB$584:$AI$684,4,FALSE),IF(AO$157="Biodiesel",VLOOKUP($H181,'Inflated Bid Prices After Tax'!$AB$584:$AI$684,5,FALSE),IF(AO$157="LNG",VLOOKUP($H181,'Inflated Bid Prices After Tax'!$AB$584:$AI$684,6,FALSE),IF(AO$157="Bunker",VLOOKUP($H181,'Inflated Bid Prices After Tax'!$AB$584:$AI$684,7,FALSE),IF(AO$157="LFO Diesel",VLOOKUP($H181,'Inflated Bid Prices After Tax'!$AB$584:$AI$684,8,FALSE),0)))))))</f>
        <v>0</v>
      </c>
      <c r="AQ181" s="309">
        <f>IF($H181=0,0,IF(AO$157="Hydro",HLOOKUP(AO$157,'Inflated Bid Prices After Tax'!$B$687:$I$695,6,FALSE),IF(AO$157="Solar",HLOOKUP(AO$157,'Inflated Bid Prices After Tax'!$B$687:$I$695,6,FALSE),IF(AO$157="Biomass",HLOOKUP(AO$157,'Inflated Bid Prices After Tax'!$B$687:$I$695,6,FALSE),IF(AO$157="Biodiesel",HLOOKUP(AO$157,'Inflated Bid Prices After Tax'!$B$687:$I$695,6,FALSE),IF(AO$157="LNG",HLOOKUP(AO$157,'Inflated Bid Prices After Tax'!$B$687:$I$695,6,FALSE),IF(AO$157="Bunker",HLOOKUP(AO$157,'Inflated Bid Prices After Tax'!$B$687:$I$695,6,FALSE),IF(AO$157="LFO Diesel",HLOOKUP(AO$157,'Inflated Bid Prices After Tax'!$B$687:$I$695,6,FALSE),0))))))))</f>
        <v>0</v>
      </c>
      <c r="AR181" s="309">
        <f>IF($H181=0,0,IF(AO$157="Hydro",HLOOKUP(AO$157,'Inflated Bid Prices After Tax'!$B$697:$I$703,4,FALSE),IF(AO$157="Solar",HLOOKUP(AO$157,'Inflated Bid Prices After Tax'!$B$697:$I$703,4,FALSE),IF(AO$157="Biomass",HLOOKUP(AO$157,'Inflated Bid Prices After Tax'!$B$697:$I$703,4,FALSE),IF(AO$157="Biodiesel",HLOOKUP(AO$157,'Inflated Bid Prices After Tax'!$B$697:$I$703,4,FALSE),IF(AO$157="LNG",HLOOKUP(AO$157,'Inflated Bid Prices After Tax'!$B$697:$I$703,4,FALSE),IF(AO$157="Bunker",HLOOKUP(AO$157,'Inflated Bid Prices After Tax'!$B$697:$I$703,4,FALSE),IF(AO$157="LFO Diesel",HLOOKUP(AO$157,'Inflated Bid Prices After Tax'!$B$697:$I$703,4,FALSE),0))))))))</f>
        <v>0</v>
      </c>
      <c r="AS181" s="298">
        <f t="shared" si="106"/>
        <v>0</v>
      </c>
      <c r="AT181" s="139"/>
      <c r="AU181" s="606">
        <f>IF(AU$157="Hydro",VLOOKUP($I181,'Inflated Bid Prices After Tax'!$AB$479:$AI$579,2,FALSE),IF(AU$157="Solar",VLOOKUP($I181,'Inflated Bid Prices After Tax'!$AB$479:$AI$579,3,FALSE),IF(AU$157="Biomass",VLOOKUP($I181,'Inflated Bid Prices After Tax'!$AB$479:$AI$579,4,FALSE),IF(AU$157="Biodiesel",VLOOKUP($I181,'Inflated Bid Prices After Tax'!$AB$479:$AI$579,5,FALSE),IF(AU$157="LNG",VLOOKUP($I181,'Inflated Bid Prices After Tax'!$AB$479:$AI$579,6,FALSE),IF(AU$157="Bunker",VLOOKUP($I181,'Inflated Bid Prices After Tax'!$R$479:$Y$579,7,FALSE),IF(AU$157="LFO Diesel",VLOOKUP($I181,'Inflated Bid Prices After Tax'!$AB$479:$AI$579,8,FALSE),0)))))))</f>
        <v>0</v>
      </c>
      <c r="AV181" s="607">
        <f>IF(AU$157="Hydro",VLOOKUP($I181,'Inflated Bid Prices After Tax'!$AB$584:$AI$684,2,FALSE),IF(AU$157="Solar",VLOOKUP($I181,'Inflated Bid Prices After Tax'!$AB$584:$AI$684,3,FALSE),IF(AU$157="Biomass",VLOOKUP($I181,'Inflated Bid Prices After Tax'!$AB$584:$AI$684,4,FALSE),IF(AU$157="Biodiesel",VLOOKUP($I181,'Inflated Bid Prices After Tax'!$AB$584:$AI$684,5,FALSE),IF(AU$157="LNG",VLOOKUP($I181,'Inflated Bid Prices After Tax'!$AB$584:$AI$684,6,FALSE),IF(AU$157="Bunker",VLOOKUP($I181,'Inflated Bid Prices After Tax'!$AB$584:$AI$684,7,FALSE),IF(AU$157="LFO Diesel",VLOOKUP($I181,'Inflated Bid Prices After Tax'!$AB$584:$AI$684,8,FALSE),0)))))))</f>
        <v>0</v>
      </c>
      <c r="AW181" s="607">
        <f>IF($I181=0,0,IF(AU$157="Hydro",HLOOKUP(AU$157,'Inflated Bid Prices After Tax'!$B$687:$I$695,3,FALSE),IF(AU$157="Solar",HLOOKUP(AU$157,'Inflated Bid Prices After Tax'!$B$687:$I$695,3,FALSE),IF(AU$157="Biomass",HLOOKUP(AU$157,'Inflated Bid Prices After Tax'!$B$687:$I$695,3,FALSE),IF(AU$157="Biodiesel",HLOOKUP(AU$157,'Inflated Bid Prices After Tax'!$B$687:$I$695,3,FALSE),IF(AU$157="LNG",HLOOKUP(AU$157,'Inflated Bid Prices After Tax'!$B$687:$I$695,3,FALSE),IF(AU$157="Bunker",HLOOKUP(AU$157,'Inflated Bid Prices After Tax'!$B$687:$I$695,3,FALSE),IF(AU$157="LFO Diesel",HLOOKUP(AU$157,'Inflated Bid Prices After Tax'!$B$687:$I$695,3,FALSE),0))))))))</f>
        <v>0</v>
      </c>
      <c r="AX181" s="607">
        <f>IF($I181=0,0,IF(AU$157="Hydro",HLOOKUP(AU$157,'Inflated Bid Prices After Tax'!$B$697:$I$703,3,FALSE),IF(AU$157="Solar",HLOOKUP(AU$157,'Inflated Bid Prices After Tax'!$B$697:$I$703,3,FALSE),IF(AU$157="Biomass",HLOOKUP(AU$157,'Inflated Bid Prices After Tax'!$B$697:$I$703,3,FALSE),IF(AU$157="Biodiesel",HLOOKUP(AU$157,'Inflated Bid Prices After Tax'!$B$697:$I$703,3,FALSE),IF(AU$157="LNG",HLOOKUP(AU$157,'Inflated Bid Prices After Tax'!$B$697:$I$703,3,FALSE),IF(AU$157="Bunker",HLOOKUP(AU$157,'Inflated Bid Prices After Tax'!$B$697:$I$703,3,FALSE),IF(AU$157="LFO Diesel",HLOOKUP(AU$157,'Inflated Bid Prices After Tax'!$B$697:$I$703,3,FALSE),0))))))))</f>
        <v>0</v>
      </c>
      <c r="AY181" s="608">
        <f t="shared" si="107"/>
        <v>0</v>
      </c>
      <c r="AZ181" s="139"/>
      <c r="BA181" s="106"/>
      <c r="BB181" s="648" t="s">
        <v>44</v>
      </c>
      <c r="BC181" s="657">
        <f>IF(C181=0,O181,O181*'Available Energy and Dispatch'!N221*1000)</f>
        <v>0</v>
      </c>
      <c r="BD181" s="657">
        <f>IF(D181=0,U181,U181*'Available Energy and Dispatch'!O221*1000)</f>
        <v>0</v>
      </c>
      <c r="BE181" s="657">
        <f>IF(E181=0,AA181,AA181*'Available Energy and Dispatch'!P221*1000)</f>
        <v>0</v>
      </c>
      <c r="BF181" s="657">
        <f>IF(F181=0,AG181,AG181*'Available Energy and Dispatch'!Q221*1000)</f>
        <v>0</v>
      </c>
      <c r="BG181" s="657">
        <f>IF(G181=0,AM181,AM181*'Available Energy and Dispatch'!R221*1000)</f>
        <v>0</v>
      </c>
      <c r="BH181" s="657">
        <f>IF(H181=0,AS181,AS181*'Available Energy and Dispatch'!S221*1000)</f>
        <v>0</v>
      </c>
      <c r="BI181" s="657">
        <f>IF(I181=0,AY181,AY181*'Available Energy and Dispatch'!T221*1000)</f>
        <v>0</v>
      </c>
      <c r="BJ181" s="663">
        <f t="shared" si="108"/>
        <v>0</v>
      </c>
      <c r="BK181" s="655"/>
    </row>
    <row r="182" spans="2:63" x14ac:dyDescent="0.25">
      <c r="B182" s="530" t="s">
        <v>45</v>
      </c>
      <c r="C182" s="523">
        <f>ROUND(IFERROR(('Available Energy and Dispatch'!N222/((IF(C$158="Solar",(SUMIFS('Dependable Capacity'!$F$118:$F$123,'Dependable Capacity'!$C$118:$C$123,$B$160)*'Available Energy and Dispatch'!$C222),HLOOKUP(C$158,'Dependable Capacity'!$I$112:$P$118,4,FALSE)*'Available Energy and Dispatch'!$C222))))/C$159,0),2)</f>
        <v>0</v>
      </c>
      <c r="D182" s="523">
        <f>ROUND(IFERROR(('Available Energy and Dispatch'!O222/((IF(D$158="Solar",(SUMIFS('Dependable Capacity'!$F$118:$F$123,'Dependable Capacity'!$C$118:$C$123,$B$160)*'Available Energy and Dispatch'!$C222),HLOOKUP(D$158,'Dependable Capacity'!$I$112:$P$118,4,FALSE)*'Available Energy and Dispatch'!$C222))))/D$159,0),2)</f>
        <v>0</v>
      </c>
      <c r="E182" s="523">
        <f>ROUND(IFERROR(('Available Energy and Dispatch'!P222/((IF(E$158="Solar",(SUMIFS('Dependable Capacity'!$F$118:$F$123,'Dependable Capacity'!$C$118:$C$123,$B$160)*'Available Energy and Dispatch'!$C222),HLOOKUP(E$158,'Dependable Capacity'!$I$112:$P$118,4,FALSE)*'Available Energy and Dispatch'!$C222))))/E$159,0),2)</f>
        <v>0</v>
      </c>
      <c r="F182" s="523">
        <f>ROUND(IFERROR(('Available Energy and Dispatch'!Q222/((IF(F$158="Solar",(SUMIFS('Dependable Capacity'!$F$118:$F$123,'Dependable Capacity'!$C$118:$C$123,$B$160)*'Available Energy and Dispatch'!$C222),HLOOKUP(F$158,'Dependable Capacity'!$I$112:$P$118,4,FALSE)*'Available Energy and Dispatch'!$C222))))/F$159,0),2)</f>
        <v>0</v>
      </c>
      <c r="G182" s="523">
        <f>ROUND(IFERROR(('Available Energy and Dispatch'!R222/((IF(G$158="Solar",(SUMIFS('Dependable Capacity'!$F$118:$F$123,'Dependable Capacity'!$C$118:$C$123,$B$160)*'Available Energy and Dispatch'!$C222),HLOOKUP(G$158,'Dependable Capacity'!$I$112:$P$118,4,FALSE)*'Available Energy and Dispatch'!$C222))))/G$159,0),2)</f>
        <v>0</v>
      </c>
      <c r="H182" s="523">
        <f>ROUND(IFERROR(('Available Energy and Dispatch'!S222/((IF(H$158="Solar",(SUMIFS('Dependable Capacity'!$F$118:$F$123,'Dependable Capacity'!$C$118:$C$123,$B$160)*'Available Energy and Dispatch'!$C222),HLOOKUP(H$158,'Dependable Capacity'!$I$112:$P$118,4,FALSE)*'Available Energy and Dispatch'!$C222))))/H$159,0),2)</f>
        <v>0</v>
      </c>
      <c r="I182" s="524">
        <f>ROUND(IFERROR(('Available Energy and Dispatch'!T222/((IF(I$158="Solar",(SUMIFS('Dependable Capacity'!$F$118:$F$123,'Dependable Capacity'!$C$118:$C$123,$B$160)*'Available Energy and Dispatch'!$C222),HLOOKUP(I$158,'Dependable Capacity'!$I$112:$P$118,4,FALSE)*'Available Energy and Dispatch'!$C222))))/I$159,0),2)</f>
        <v>0</v>
      </c>
      <c r="J182" s="106"/>
      <c r="K182" s="542">
        <f>IF(K$157="Hydro",VLOOKUP($C182,'Inflated Bid Prices After Tax'!$AB$479:$AI$579,2,FALSE),IF(K$157="Solar",VLOOKUP($C182,'Inflated Bid Prices After Tax'!$AB$479:$AI$579,3,FALSE),IF(K$157="Biomass",VLOOKUP($C182,'Inflated Bid Prices After Tax'!$AB$479:$AI$579,4,FALSE),IF(K$157="Biodiesel",VLOOKUP($C182,'Inflated Bid Prices After Tax'!$AB$479:$AI$579,5,FALSE),IF(K$157="LNG",VLOOKUP($C182,'Inflated Bid Prices After Tax'!$AB$479:$AI$579,6,FALSE),IF(K$157="Bunker",VLOOKUP($C182,'Inflated Bid Prices After Tax'!$R$479:$Y$579,7,FALSE),IF(K$157="LFO Diesel",VLOOKUP($C182,'Inflated Bid Prices After Tax'!$AB$479:$AI$579,8,FALSE),0)))))))</f>
        <v>0</v>
      </c>
      <c r="L182" s="543">
        <f>IF(K$157="Hydro",VLOOKUP($C182,'Inflated Bid Prices After Tax'!$AB$584:$AI$684,2,FALSE),IF(K$157="Solar",VLOOKUP($C182,'Inflated Bid Prices After Tax'!$AB$584:$AI$684,3,FALSE),IF(K$157="Biomass",VLOOKUP($C182,'Inflated Bid Prices After Tax'!$AB$584:$AI$684,4,FALSE),IF(K$157="Biodiesel",VLOOKUP($C182,'Inflated Bid Prices After Tax'!$AB$584:$AI$684,5,FALSE),IF(K$157="LNG",VLOOKUP($C182,'Inflated Bid Prices After Tax'!$AB$584:$AI$684,6,FALSE),IF(K$157="Bunker",VLOOKUP($C182,'Inflated Bid Prices After Tax'!$AB$584:$AI$684,7,FALSE),IF(K$157="LFO Diesel",VLOOKUP($C182,'Inflated Bid Prices After Tax'!$AB$584:$AI$684,8,FALSE),0)))))))</f>
        <v>0</v>
      </c>
      <c r="M182" s="543">
        <f>IF($C182=0,0,IF(K$157="Hydro",HLOOKUP(K$157,'Inflated Bid Prices After Tax'!$B$687:$I$695,6,FALSE),IF(K$157="Solar",HLOOKUP(K$157,'Inflated Bid Prices After Tax'!$B$687:$I$695,6,FALSE),IF(K$157="Biomass",HLOOKUP(K$157,'Inflated Bid Prices After Tax'!$B$687:$I$695,6,FALSE),IF(K$157="Biodiesel",HLOOKUP(K$157,'Inflated Bid Prices After Tax'!$B$687:$I$695,6,FALSE),IF(K$157="LNG",HLOOKUP(K$157,'Inflated Bid Prices After Tax'!$B$687:$I$695,6,FALSE),IF(K$157="Bunker",HLOOKUP(K$157,'Inflated Bid Prices After Tax'!$B$687:$I$695,6,FALSE),IF(K$157="LFO Diesel",HLOOKUP(K$157,'Inflated Bid Prices After Tax'!$B$687:$I$695,6,FALSE),0))))))))</f>
        <v>0</v>
      </c>
      <c r="N182" s="543">
        <f>IF($C182=0,0,IF(K$157="Hydro",HLOOKUP(K$157,'Inflated Bid Prices After Tax'!$B$697:$I$703,4,FALSE),IF(K$157="Solar",HLOOKUP(K$157,'Inflated Bid Prices After Tax'!$B$697:$I$703,4,FALSE),IF(K$157="Biomass",HLOOKUP(K$157,'Inflated Bid Prices After Tax'!$B$697:$I$703,4,FALSE),IF(K$157="Biodiesel",HLOOKUP(K$157,'Inflated Bid Prices After Tax'!$B$697:$I$703,4,FALSE),IF(K$157="LNG",HLOOKUP(K$157,'Inflated Bid Prices After Tax'!$B$697:$I$703,4,FALSE),IF(K$157="Bunker",HLOOKUP(K$157,'Inflated Bid Prices After Tax'!$B$697:$I$703,4,FALSE),IF(K$157="LFO Diesel",HLOOKUP(K$157,'Inflated Bid Prices After Tax'!$B$697:$I$703,4,FALSE),0))))))))</f>
        <v>0</v>
      </c>
      <c r="O182" s="544">
        <f t="shared" si="101"/>
        <v>0</v>
      </c>
      <c r="P182" s="139"/>
      <c r="Q182" s="606">
        <f>IF(Q$157="Hydro",VLOOKUP($D182,'Inflated Bid Prices After Tax'!$AB$479:$AI$579,2,FALSE),IF(Q$157="Solar",VLOOKUP($D182,'Inflated Bid Prices After Tax'!$AB$479:$AI$579,3,FALSE),IF(Q$157="Biomass",VLOOKUP($D182,'Inflated Bid Prices After Tax'!$AB$479:$AI$579,4,FALSE),IF(Q$157="Biodiesel",VLOOKUP($D182,'Inflated Bid Prices After Tax'!$AB$479:$AI$579,5,FALSE),IF(Q$157="LNG",VLOOKUP($D182,'Inflated Bid Prices After Tax'!$AB$479:$AI$579,6,FALSE),IF(Q$157="Bunker",VLOOKUP($D182,'Inflated Bid Prices After Tax'!$R$479:$Y$579,7,FALSE),IF(Q$157="LFO Diesel",VLOOKUP($D182,'Inflated Bid Prices After Tax'!$AB$479:$AI$579,8,FALSE),0)))))))</f>
        <v>0</v>
      </c>
      <c r="R182" s="607">
        <f>IF(Q$157="Hydro",VLOOKUP($D182,'Inflated Bid Prices After Tax'!$AB$584:$AI$684,2,FALSE),IF(Q$157="Solar",VLOOKUP($D182,'Inflated Bid Prices After Tax'!$AB$584:$AI$684,3,FALSE),IF(Q$157="Biomass",VLOOKUP($D182,'Inflated Bid Prices After Tax'!$AB$584:$AI$684,4,FALSE),IF(Q$157="Biodiesel",VLOOKUP($D182,'Inflated Bid Prices After Tax'!$AB$584:$AI$684,5,FALSE),IF(Q$157="LNG",VLOOKUP($D182,'Inflated Bid Prices After Tax'!$AB$584:$AI$684,6,FALSE),IF(Q$157="Bunker",VLOOKUP($D182,'Inflated Bid Prices After Tax'!$AB$584:$AI$684,7,FALSE),IF(Q$157="LFO Diesel",VLOOKUP($D182,'Inflated Bid Prices After Tax'!$AB$584:$AI$684,8,FALSE),0)))))))</f>
        <v>0</v>
      </c>
      <c r="S182" s="607">
        <f>IF($D182=0,0,IF(Q$157="Hydro",HLOOKUP(Q$157,'Inflated Bid Prices After Tax'!$B$687:$I$695,6,FALSE),IF(Q$157="Solar",HLOOKUP(Q$157,'Inflated Bid Prices After Tax'!$B$687:$I$695,6,FALSE),IF(Q$157="Biomass",HLOOKUP(Q$157,'Inflated Bid Prices After Tax'!$B$687:$I$695,6,FALSE),IF(Q$157="Biodiesel",HLOOKUP(Q$157,'Inflated Bid Prices After Tax'!$B$687:$I$695,6,FALSE),IF(Q$157="LNG",HLOOKUP(Q$157,'Inflated Bid Prices After Tax'!$B$687:$I$695,6,FALSE),IF(Q$157="Bunker",HLOOKUP(Q$157,'Inflated Bid Prices After Tax'!$B$687:$I$695,6,FALSE),IF(Q$157="LFO Diesel",HLOOKUP(Q$157,'Inflated Bid Prices After Tax'!$B$687:$I$695,6,FALSE),0))))))))</f>
        <v>0</v>
      </c>
      <c r="T182" s="607">
        <f>IF($D182=0,0,IF(Q$157="Hydro",HLOOKUP(Q$157,'Inflated Bid Prices After Tax'!$B$697:$I$703,4,FALSE),IF(Q$157="Solar",HLOOKUP(Q$157,'Inflated Bid Prices After Tax'!$B$697:$I$703,4,FALSE),IF(Q$157="Biomass",HLOOKUP(Q$157,'Inflated Bid Prices After Tax'!$B$697:$I$703,4,FALSE),IF(Q$157="Biodiesel",HLOOKUP(Q$157,'Inflated Bid Prices After Tax'!$B$697:$I$703,4,FALSE),IF(Q$157="LNG",HLOOKUP(Q$157,'Inflated Bid Prices After Tax'!$B$697:$I$703,4,FALSE),IF(Q$157="Bunker",HLOOKUP(Q$157,'Inflated Bid Prices After Tax'!$B$697:$I$703,4,FALSE),IF(Q$157="LFO Diesel",HLOOKUP(Q$157,'Inflated Bid Prices After Tax'!$B$697:$I$703,4,FALSE),0))))))))</f>
        <v>0</v>
      </c>
      <c r="U182" s="608">
        <f t="shared" si="102"/>
        <v>0</v>
      </c>
      <c r="V182" s="139"/>
      <c r="W182" s="566">
        <f>IF(W$157="Hydro",VLOOKUP($E182,'Inflated Bid Prices After Tax'!$AB$479:$AI$579,2,FALSE),IF(W$157="Solar",VLOOKUP($E182,'Inflated Bid Prices After Tax'!$AB$479:$AI$579,3,FALSE),IF(W$157="Biomass",VLOOKUP($E182,'Inflated Bid Prices After Tax'!$AB$479:$AI$579,4,FALSE),IF(W$157="Biodiesel",VLOOKUP($E182,'Inflated Bid Prices After Tax'!$AB$479:$AI$579,5,FALSE),IF(W$157="LNG",VLOOKUP($E182,'Inflated Bid Prices After Tax'!$AB$479:$AI$579,6,FALSE),IF(W$157="Bunker",VLOOKUP($E182,'Inflated Bid Prices After Tax'!$R$479:$Y$579,7,FALSE),IF(W$157="LFO Diesel",VLOOKUP($E182,'Inflated Bid Prices After Tax'!$AB$479:$AI$579,8,FALSE),0)))))))</f>
        <v>0</v>
      </c>
      <c r="X182" s="567">
        <f>IF(W$157="Hydro",VLOOKUP($E182,'Inflated Bid Prices After Tax'!$AB$584:$AI$684,2,FALSE),IF(W$157="Solar",VLOOKUP($E182,'Inflated Bid Prices After Tax'!$AB$584:$AI$684,3,FALSE),IF(W$157="Biomass",VLOOKUP($E182,'Inflated Bid Prices After Tax'!$AB$584:$AI$684,4,FALSE),IF(W$157="Biodiesel",VLOOKUP($E182,'Inflated Bid Prices After Tax'!$AB$584:$AI$684,5,FALSE),IF(W$157="LNG",VLOOKUP($E182,'Inflated Bid Prices After Tax'!$AB$584:$AI$684,6,FALSE),IF(W$157="Bunker",VLOOKUP($E182,'Inflated Bid Prices After Tax'!$AB$584:$AI$684,7,FALSE),IF(W$157="LFO Diesel",VLOOKUP($E182,'Inflated Bid Prices After Tax'!$AB$584:$AI$684,8,FALSE),0)))))))</f>
        <v>0</v>
      </c>
      <c r="Y182" s="567">
        <f>IF($E182=0,0,IF(W$157="Hydro",HLOOKUP(W$157,'Inflated Bid Prices After Tax'!$B$687:$I$695,6,FALSE),IF(W$157="Solar",HLOOKUP(W$157,'Inflated Bid Prices After Tax'!$B$687:$I$695,6,FALSE),IF(W$157="Biomass",HLOOKUP(W$157,'Inflated Bid Prices After Tax'!$B$687:$I$695,6,FALSE),IF(W$157="Biodiesel",HLOOKUP(W$157,'Inflated Bid Prices After Tax'!$B$687:$I$695,6,FALSE),IF(W$157="LNG",HLOOKUP(W$157,'Inflated Bid Prices After Tax'!$B$687:$I$695,6,FALSE),IF(W$157="Bunker",HLOOKUP(W$157,'Inflated Bid Prices After Tax'!$B$687:$I$695,6,FALSE),IF(W$157="LFO Diesel",HLOOKUP(W$157,'Inflated Bid Prices After Tax'!$B$687:$I$695,6,FALSE),0))))))))</f>
        <v>0</v>
      </c>
      <c r="Z182" s="567">
        <f>IF($E182=0,0,IF(W$157="Hydro",HLOOKUP(W$157,'Inflated Bid Prices After Tax'!$B$697:$I$703,4,FALSE),IF(W$157="Solar",HLOOKUP(W$157,'Inflated Bid Prices After Tax'!$B$697:$I$703,4,FALSE),IF(W$157="Biomass",HLOOKUP(W$157,'Inflated Bid Prices After Tax'!$B$697:$I$703,4,FALSE),IF(W$157="Biodiesel",HLOOKUP(W$157,'Inflated Bid Prices After Tax'!$B$697:$I$703,4,FALSE),IF(W$157="LNG",HLOOKUP(W$157,'Inflated Bid Prices After Tax'!$B$697:$I$703,4,FALSE),IF(W$157="Bunker",HLOOKUP(W$157,'Inflated Bid Prices After Tax'!$B$697:$I$703,4,FALSE),IF(W$157="LFO Diesel",HLOOKUP(W$157,'Inflated Bid Prices After Tax'!$B$697:$I$703,4,FALSE),0))))))))</f>
        <v>0</v>
      </c>
      <c r="AA182" s="568">
        <f t="shared" si="103"/>
        <v>0</v>
      </c>
      <c r="AB182" s="139"/>
      <c r="AC182" s="642">
        <f>IF(AC$157="Hydro",VLOOKUP($F182,'Inflated Bid Prices After Tax'!$AB$479:$AI$579,2,FALSE),IF(AC$157="Solar",VLOOKUP($F182,'Inflated Bid Prices After Tax'!$AB$479:$AI$579,3,FALSE),IF(AC$157="Biomass",VLOOKUP($F182,'Inflated Bid Prices After Tax'!$AB$479:$AI$579,4,FALSE),IF(AC$157="Biodiesel",VLOOKUP($F182,'Inflated Bid Prices After Tax'!$AB$479:$AI$579,5,FALSE),IF(AC$157="LNG",VLOOKUP($F182,'Inflated Bid Prices After Tax'!$AB$479:$AI$579,6,FALSE),IF(AC$157="Bunker",VLOOKUP($F182,'Inflated Bid Prices After Tax'!$R$479:$Y$579,7,FALSE),IF(AC$157="LFO Diesel",VLOOKUP($F182,'Inflated Bid Prices After Tax'!$AB$479:$AI$579,8,FALSE),0)))))))</f>
        <v>0</v>
      </c>
      <c r="AD182" s="643">
        <f>IF(AC$157="Hydro",VLOOKUP($F182,'Inflated Bid Prices After Tax'!$AB$584:$AI$684,2,FALSE),IF(AC$157="Solar",VLOOKUP($F182,'Inflated Bid Prices After Tax'!$AB$584:$AI$684,3,FALSE),IF(AC$157="Biomass",VLOOKUP($F182,'Inflated Bid Prices After Tax'!$AB$584:$AI$684,4,FALSE),IF(AC$157="Biodiesel",VLOOKUP($F182,'Inflated Bid Prices After Tax'!$AB$584:$AI$684,5,FALSE),IF(AC$157="LNG",VLOOKUP($F182,'Inflated Bid Prices After Tax'!$AB$584:$AI$684,6,FALSE),IF(AC$157="Bunker",VLOOKUP($F182,'Inflated Bid Prices After Tax'!$AB$584:$AI$684,7,FALSE),IF(AC$157="LFO Diesel",VLOOKUP($F182,'Inflated Bid Prices After Tax'!$AB$584:$AI$684,8,FALSE),0)))))))</f>
        <v>0</v>
      </c>
      <c r="AE182" s="643">
        <f>IF($F182=0,0,IF(AC$157="Hydro",HLOOKUP(AC$157,'Inflated Bid Prices After Tax'!$B$687:$I$695,6,FALSE),IF(AC$157="Solar",HLOOKUP(AC$157,'Inflated Bid Prices After Tax'!$B$687:$I$695,6,FALSE),IF(AC$157="Biomass",HLOOKUP(AC$157,'Inflated Bid Prices After Tax'!$B$687:$I$695,6,FALSE),IF(AC$157="Biodiesel",HLOOKUP(AC$157,'Inflated Bid Prices After Tax'!$B$687:$I$695,6,FALSE),IF(AC$157="LNG",HLOOKUP(AC$157,'Inflated Bid Prices After Tax'!$B$687:$I$695,6,FALSE),IF(AC$157="Bunker",HLOOKUP(AC$157,'Inflated Bid Prices After Tax'!$B$687:$I$695,6,FALSE),IF(AC$157="LFO Diesel",HLOOKUP(AC$157,'Inflated Bid Prices After Tax'!$B$687:$I$695,6,FALSE),0))))))))</f>
        <v>0</v>
      </c>
      <c r="AF182" s="643">
        <f>IF($F182=0,0,IF(AC$157="Hydro",HLOOKUP(AC$157,'Inflated Bid Prices After Tax'!$B$697:$I$703,4,FALSE),IF(AC$157="Solar",HLOOKUP(AC$157,'Inflated Bid Prices After Tax'!$B$697:$I$703,4,FALSE),IF(AC$157="Biomass",HLOOKUP(AC$157,'Inflated Bid Prices After Tax'!$B$697:$I$703,4,FALSE),IF(AC$157="Biodiesel",HLOOKUP(AC$157,'Inflated Bid Prices After Tax'!$B$697:$I$703,4,FALSE),IF(AC$157="LNG",HLOOKUP(AC$157,'Inflated Bid Prices After Tax'!$B$697:$I$703,4,FALSE),IF(AC$157="Bunker",HLOOKUP(AC$157,'Inflated Bid Prices After Tax'!$B$697:$I$703,4,FALSE),IF(AC$157="LFO Diesel",HLOOKUP(AC$157,'Inflated Bid Prices After Tax'!$B$697:$I$703,4,FALSE),0))))))))</f>
        <v>0</v>
      </c>
      <c r="AG182" s="644">
        <f t="shared" si="104"/>
        <v>0</v>
      </c>
      <c r="AH182" s="139"/>
      <c r="AI182" s="590">
        <f>IF(AI$157="Hydro",VLOOKUP($G182,'Inflated Bid Prices After Tax'!$AB$479:$AI$579,2,FALSE),IF(AI$157="Solar",VLOOKUP($G182,'Inflated Bid Prices After Tax'!$AB$479:$AI$579,3,FALSE),IF(AI$157="Biomass",VLOOKUP($G182,'Inflated Bid Prices After Tax'!$AB$479:$AI$579,4,FALSE),IF(AI$157="Biodiesel",VLOOKUP($G182,'Inflated Bid Prices After Tax'!$AB$479:$AI$579,5,FALSE),IF(AI$157="LNG",VLOOKUP($G182,'Inflated Bid Prices After Tax'!$AB$479:$AI$579,6,FALSE),IF(AI$157="Bunker",VLOOKUP($G182,'Inflated Bid Prices After Tax'!$R$479:$Y$579,7,FALSE),IF(AI$157="LFO Diesel",VLOOKUP($G182,'Inflated Bid Prices After Tax'!$AB$479:$AI$579,8,FALSE),0)))))))</f>
        <v>0</v>
      </c>
      <c r="AJ182" s="591">
        <f>IF(AI$157="Hydro",VLOOKUP($G182,'Inflated Bid Prices After Tax'!$AB$584:$AI$684,2,FALSE),IF(AI$157="Solar",VLOOKUP($G182,'Inflated Bid Prices After Tax'!$AB$584:$AI$684,3,FALSE),IF(AI$157="Biomass",VLOOKUP($G182,'Inflated Bid Prices After Tax'!$AB$584:$AI$684,4,FALSE),IF(AI$157="Biodiesel",VLOOKUP($G182,'Inflated Bid Prices After Tax'!$AB$584:$AI$684,5,FALSE),IF(AI$157="LNG",VLOOKUP($G182,'Inflated Bid Prices After Tax'!$AB$584:$AI$684,6,FALSE),IF(AI$157="Bunker",VLOOKUP($G182,'Inflated Bid Prices After Tax'!$AB$584:$AI$684,7,FALSE),IF(AI$157="LFO Diesel",VLOOKUP($G182,'Inflated Bid Prices After Tax'!$AB$584:$AI$684,8,FALSE),0)))))))</f>
        <v>0</v>
      </c>
      <c r="AK182" s="591">
        <f>IF($G182=0,0,IF(AI$157="Hydro",HLOOKUP(AI$157,'Inflated Bid Prices After Tax'!$B$687:$I$695,6,FALSE),IF(AI$157="Solar",HLOOKUP(AI$157,'Inflated Bid Prices After Tax'!$B$687:$I$695,6,FALSE),IF(AI$157="Biomass",HLOOKUP(AI$157,'Inflated Bid Prices After Tax'!$B$687:$I$695,6,FALSE),IF(AI$157="Biodiesel",HLOOKUP(AI$157,'Inflated Bid Prices After Tax'!$B$687:$I$695,6,FALSE),IF(AI$157="LNG",HLOOKUP(AI$157,'Inflated Bid Prices After Tax'!$B$687:$I$695,6,FALSE),IF(AI$157="Bunker",HLOOKUP(AI$157,'Inflated Bid Prices After Tax'!$B$687:$I$695,6,FALSE),IF(AI$157="LFO Diesel",HLOOKUP(AI$157,'Inflated Bid Prices After Tax'!$B$687:$I$695,6,FALSE),0))))))))</f>
        <v>0</v>
      </c>
      <c r="AL182" s="591">
        <f>IF($G182=0,0,IF(AI$157="Hydro",HLOOKUP(AI$157,'Inflated Bid Prices After Tax'!$B$697:$I$703,4,FALSE),IF(AI$157="Solar",HLOOKUP(AI$157,'Inflated Bid Prices After Tax'!$B$697:$I$703,4,FALSE),IF(AI$157="Biomass",HLOOKUP(AI$157,'Inflated Bid Prices After Tax'!$B$697:$I$703,4,FALSE),IF(AI$157="Biodiesel",HLOOKUP(AI$157,'Inflated Bid Prices After Tax'!$B$697:$I$703,4,FALSE),IF(AI$157="LNG",HLOOKUP(AI$157,'Inflated Bid Prices After Tax'!$B$697:$I$703,4,FALSE),IF(AI$157="Bunker",HLOOKUP(AI$157,'Inflated Bid Prices After Tax'!$B$697:$I$703,4,FALSE),IF(AI$157="LFO Diesel",HLOOKUP(AI$157,'Inflated Bid Prices After Tax'!$B$697:$I$703,4,FALSE),0))))))))</f>
        <v>0</v>
      </c>
      <c r="AM182" s="592">
        <f t="shared" si="105"/>
        <v>0</v>
      </c>
      <c r="AN182" s="139"/>
      <c r="AO182" s="598">
        <f>IF(AO$157="Hydro",VLOOKUP($H182,'Inflated Bid Prices After Tax'!$AB$479:$AI$579,2,FALSE),IF(AO$157="Solar",VLOOKUP($H182,'Inflated Bid Prices After Tax'!$AB$479:$AI$579,3,FALSE),IF(AO$157="Biomass",VLOOKUP($H182,'Inflated Bid Prices After Tax'!$AB$479:$AI$579,4,FALSE),IF(AO$157="Biodiesel",VLOOKUP($H182,'Inflated Bid Prices After Tax'!$AB$479:$AI$579,5,FALSE),IF(AO$157="LNG",VLOOKUP($H182,'Inflated Bid Prices After Tax'!$AB$479:$AI$579,6,FALSE),IF(AO$157="Bunker",VLOOKUP($H182,'Inflated Bid Prices After Tax'!$R$479:$Y$579,7,FALSE),IF(AO$157="LFO Diesel",VLOOKUP($H182,'Inflated Bid Prices After Tax'!$AB$479:$AI$579,8,FALSE),0)))))))</f>
        <v>0</v>
      </c>
      <c r="AP182" s="309">
        <f>IF(AO$157="Hydro",VLOOKUP($H182,'Inflated Bid Prices After Tax'!$AB$584:$AI$684,2,FALSE),IF(AO$157="Solar",VLOOKUP($H182,'Inflated Bid Prices After Tax'!$AB$584:$AI$684,3,FALSE),IF(AO$157="Biomass",VLOOKUP($H182,'Inflated Bid Prices After Tax'!$AB$584:$AI$684,4,FALSE),IF(AO$157="Biodiesel",VLOOKUP($H182,'Inflated Bid Prices After Tax'!$AB$584:$AI$684,5,FALSE),IF(AO$157="LNG",VLOOKUP($H182,'Inflated Bid Prices After Tax'!$AB$584:$AI$684,6,FALSE),IF(AO$157="Bunker",VLOOKUP($H182,'Inflated Bid Prices After Tax'!$AB$584:$AI$684,7,FALSE),IF(AO$157="LFO Diesel",VLOOKUP($H182,'Inflated Bid Prices After Tax'!$AB$584:$AI$684,8,FALSE),0)))))))</f>
        <v>0</v>
      </c>
      <c r="AQ182" s="309">
        <f>IF($H182=0,0,IF(AO$157="Hydro",HLOOKUP(AO$157,'Inflated Bid Prices After Tax'!$B$687:$I$695,6,FALSE),IF(AO$157="Solar",HLOOKUP(AO$157,'Inflated Bid Prices After Tax'!$B$687:$I$695,6,FALSE),IF(AO$157="Biomass",HLOOKUP(AO$157,'Inflated Bid Prices After Tax'!$B$687:$I$695,6,FALSE),IF(AO$157="Biodiesel",HLOOKUP(AO$157,'Inflated Bid Prices After Tax'!$B$687:$I$695,6,FALSE),IF(AO$157="LNG",HLOOKUP(AO$157,'Inflated Bid Prices After Tax'!$B$687:$I$695,6,FALSE),IF(AO$157="Bunker",HLOOKUP(AO$157,'Inflated Bid Prices After Tax'!$B$687:$I$695,6,FALSE),IF(AO$157="LFO Diesel",HLOOKUP(AO$157,'Inflated Bid Prices After Tax'!$B$687:$I$695,6,FALSE),0))))))))</f>
        <v>0</v>
      </c>
      <c r="AR182" s="309">
        <f>IF($H182=0,0,IF(AO$157="Hydro",HLOOKUP(AO$157,'Inflated Bid Prices After Tax'!$B$697:$I$703,4,FALSE),IF(AO$157="Solar",HLOOKUP(AO$157,'Inflated Bid Prices After Tax'!$B$697:$I$703,4,FALSE),IF(AO$157="Biomass",HLOOKUP(AO$157,'Inflated Bid Prices After Tax'!$B$697:$I$703,4,FALSE),IF(AO$157="Biodiesel",HLOOKUP(AO$157,'Inflated Bid Prices After Tax'!$B$697:$I$703,4,FALSE),IF(AO$157="LNG",HLOOKUP(AO$157,'Inflated Bid Prices After Tax'!$B$697:$I$703,4,FALSE),IF(AO$157="Bunker",HLOOKUP(AO$157,'Inflated Bid Prices After Tax'!$B$697:$I$703,4,FALSE),IF(AO$157="LFO Diesel",HLOOKUP(AO$157,'Inflated Bid Prices After Tax'!$B$697:$I$703,4,FALSE),0))))))))</f>
        <v>0</v>
      </c>
      <c r="AS182" s="298">
        <f t="shared" si="106"/>
        <v>0</v>
      </c>
      <c r="AT182" s="139"/>
      <c r="AU182" s="606">
        <f>IF(AU$157="Hydro",VLOOKUP($I182,'Inflated Bid Prices After Tax'!$AB$479:$AI$579,2,FALSE),IF(AU$157="Solar",VLOOKUP($I182,'Inflated Bid Prices After Tax'!$AB$479:$AI$579,3,FALSE),IF(AU$157="Biomass",VLOOKUP($I182,'Inflated Bid Prices After Tax'!$AB$479:$AI$579,4,FALSE),IF(AU$157="Biodiesel",VLOOKUP($I182,'Inflated Bid Prices After Tax'!$AB$479:$AI$579,5,FALSE),IF(AU$157="LNG",VLOOKUP($I182,'Inflated Bid Prices After Tax'!$AB$479:$AI$579,6,FALSE),IF(AU$157="Bunker",VLOOKUP($I182,'Inflated Bid Prices After Tax'!$R$479:$Y$579,7,FALSE),IF(AU$157="LFO Diesel",VLOOKUP($I182,'Inflated Bid Prices After Tax'!$AB$479:$AI$579,8,FALSE),0)))))))</f>
        <v>0</v>
      </c>
      <c r="AV182" s="607">
        <f>IF(AU$157="Hydro",VLOOKUP($I182,'Inflated Bid Prices After Tax'!$AB$584:$AI$684,2,FALSE),IF(AU$157="Solar",VLOOKUP($I182,'Inflated Bid Prices After Tax'!$AB$584:$AI$684,3,FALSE),IF(AU$157="Biomass",VLOOKUP($I182,'Inflated Bid Prices After Tax'!$AB$584:$AI$684,4,FALSE),IF(AU$157="Biodiesel",VLOOKUP($I182,'Inflated Bid Prices After Tax'!$AB$584:$AI$684,5,FALSE),IF(AU$157="LNG",VLOOKUP($I182,'Inflated Bid Prices After Tax'!$AB$584:$AI$684,6,FALSE),IF(AU$157="Bunker",VLOOKUP($I182,'Inflated Bid Prices After Tax'!$AB$584:$AI$684,7,FALSE),IF(AU$157="LFO Diesel",VLOOKUP($I182,'Inflated Bid Prices After Tax'!$AB$584:$AI$684,8,FALSE),0)))))))</f>
        <v>0</v>
      </c>
      <c r="AW182" s="607">
        <f>IF($I182=0,0,IF(AU$157="Hydro",HLOOKUP(AU$157,'Inflated Bid Prices After Tax'!$B$687:$I$695,3,FALSE),IF(AU$157="Solar",HLOOKUP(AU$157,'Inflated Bid Prices After Tax'!$B$687:$I$695,3,FALSE),IF(AU$157="Biomass",HLOOKUP(AU$157,'Inflated Bid Prices After Tax'!$B$687:$I$695,3,FALSE),IF(AU$157="Biodiesel",HLOOKUP(AU$157,'Inflated Bid Prices After Tax'!$B$687:$I$695,3,FALSE),IF(AU$157="LNG",HLOOKUP(AU$157,'Inflated Bid Prices After Tax'!$B$687:$I$695,3,FALSE),IF(AU$157="Bunker",HLOOKUP(AU$157,'Inflated Bid Prices After Tax'!$B$687:$I$695,3,FALSE),IF(AU$157="LFO Diesel",HLOOKUP(AU$157,'Inflated Bid Prices After Tax'!$B$687:$I$695,3,FALSE),0))))))))</f>
        <v>0</v>
      </c>
      <c r="AX182" s="607">
        <f>IF($I182=0,0,IF(AU$157="Hydro",HLOOKUP(AU$157,'Inflated Bid Prices After Tax'!$B$697:$I$703,3,FALSE),IF(AU$157="Solar",HLOOKUP(AU$157,'Inflated Bid Prices After Tax'!$B$697:$I$703,3,FALSE),IF(AU$157="Biomass",HLOOKUP(AU$157,'Inflated Bid Prices After Tax'!$B$697:$I$703,3,FALSE),IF(AU$157="Biodiesel",HLOOKUP(AU$157,'Inflated Bid Prices After Tax'!$B$697:$I$703,3,FALSE),IF(AU$157="LNG",HLOOKUP(AU$157,'Inflated Bid Prices After Tax'!$B$697:$I$703,3,FALSE),IF(AU$157="Bunker",HLOOKUP(AU$157,'Inflated Bid Prices After Tax'!$B$697:$I$703,3,FALSE),IF(AU$157="LFO Diesel",HLOOKUP(AU$157,'Inflated Bid Prices After Tax'!$B$697:$I$703,3,FALSE),0))))))))</f>
        <v>0</v>
      </c>
      <c r="AY182" s="608">
        <f t="shared" si="107"/>
        <v>0</v>
      </c>
      <c r="AZ182" s="139"/>
      <c r="BA182" s="106"/>
      <c r="BB182" s="648" t="s">
        <v>45</v>
      </c>
      <c r="BC182" s="657">
        <f>IF(C182=0,O182,O182*'Available Energy and Dispatch'!N222*1000)</f>
        <v>0</v>
      </c>
      <c r="BD182" s="657">
        <f>IF(D182=0,U182,U182*'Available Energy and Dispatch'!O222*1000)</f>
        <v>0</v>
      </c>
      <c r="BE182" s="657">
        <f>IF(E182=0,AA182,AA182*'Available Energy and Dispatch'!P222*1000)</f>
        <v>0</v>
      </c>
      <c r="BF182" s="657">
        <f>IF(F182=0,AG182,AG182*'Available Energy and Dispatch'!Q222*1000)</f>
        <v>0</v>
      </c>
      <c r="BG182" s="657">
        <f>IF(G182=0,AM182,AM182*'Available Energy and Dispatch'!R222*1000)</f>
        <v>0</v>
      </c>
      <c r="BH182" s="657">
        <f>IF(H182=0,AS182,AS182*'Available Energy and Dispatch'!S222*1000)</f>
        <v>0</v>
      </c>
      <c r="BI182" s="657">
        <f>IF(I182=0,AY182,AY182*'Available Energy and Dispatch'!T222*1000)</f>
        <v>0</v>
      </c>
      <c r="BJ182" s="663">
        <f t="shared" si="108"/>
        <v>0</v>
      </c>
      <c r="BK182" s="655"/>
    </row>
    <row r="183" spans="2:63" x14ac:dyDescent="0.25">
      <c r="B183" s="530" t="s">
        <v>46</v>
      </c>
      <c r="C183" s="523">
        <f>ROUND(IFERROR(('Available Energy and Dispatch'!N223/((IF(C$158="Solar",(SUMIFS('Dependable Capacity'!$F$118:$F$123,'Dependable Capacity'!$C$118:$C$123,$B$160)*'Available Energy and Dispatch'!$C223),HLOOKUP(C$158,'Dependable Capacity'!$I$112:$P$118,4,FALSE)*'Available Energy and Dispatch'!$C223))))/C$159,0),2)</f>
        <v>0</v>
      </c>
      <c r="D183" s="523">
        <f>ROUND(IFERROR(('Available Energy and Dispatch'!O223/((IF(D$158="Solar",(SUMIFS('Dependable Capacity'!$F$118:$F$123,'Dependable Capacity'!$C$118:$C$123,$B$160)*'Available Energy and Dispatch'!$C223),HLOOKUP(D$158,'Dependable Capacity'!$I$112:$P$118,4,FALSE)*'Available Energy and Dispatch'!$C223))))/D$159,0),2)</f>
        <v>0</v>
      </c>
      <c r="E183" s="523">
        <f>ROUND(IFERROR(('Available Energy and Dispatch'!P223/((IF(E$158="Solar",(SUMIFS('Dependable Capacity'!$F$118:$F$123,'Dependable Capacity'!$C$118:$C$123,$B$160)*'Available Energy and Dispatch'!$C223),HLOOKUP(E$158,'Dependable Capacity'!$I$112:$P$118,4,FALSE)*'Available Energy and Dispatch'!$C223))))/E$159,0),2)</f>
        <v>0</v>
      </c>
      <c r="F183" s="523">
        <f>ROUND(IFERROR(('Available Energy and Dispatch'!Q223/((IF(F$158="Solar",(SUMIFS('Dependable Capacity'!$F$118:$F$123,'Dependable Capacity'!$C$118:$C$123,$B$160)*'Available Energy and Dispatch'!$C223),HLOOKUP(F$158,'Dependable Capacity'!$I$112:$P$118,4,FALSE)*'Available Energy and Dispatch'!$C223))))/F$159,0),2)</f>
        <v>0</v>
      </c>
      <c r="G183" s="523">
        <f>ROUND(IFERROR(('Available Energy and Dispatch'!R223/((IF(G$158="Solar",(SUMIFS('Dependable Capacity'!$F$118:$F$123,'Dependable Capacity'!$C$118:$C$123,$B$160)*'Available Energy and Dispatch'!$C223),HLOOKUP(G$158,'Dependable Capacity'!$I$112:$P$118,4,FALSE)*'Available Energy and Dispatch'!$C223))))/G$159,0),2)</f>
        <v>0</v>
      </c>
      <c r="H183" s="523">
        <f>ROUND(IFERROR(('Available Energy and Dispatch'!S223/((IF(H$158="Solar",(SUMIFS('Dependable Capacity'!$F$118:$F$123,'Dependable Capacity'!$C$118:$C$123,$B$160)*'Available Energy and Dispatch'!$C223),HLOOKUP(H$158,'Dependable Capacity'!$I$112:$P$118,4,FALSE)*'Available Energy and Dispatch'!$C223))))/H$159,0),2)</f>
        <v>0</v>
      </c>
      <c r="I183" s="524">
        <f>ROUND(IFERROR(('Available Energy and Dispatch'!T223/((IF(I$158="Solar",(SUMIFS('Dependable Capacity'!$F$118:$F$123,'Dependable Capacity'!$C$118:$C$123,$B$160)*'Available Energy and Dispatch'!$C223),HLOOKUP(I$158,'Dependable Capacity'!$I$112:$P$118,4,FALSE)*'Available Energy and Dispatch'!$C223))))/I$159,0),2)</f>
        <v>0</v>
      </c>
      <c r="J183" s="106"/>
      <c r="K183" s="542">
        <f>IF(K$157="Hydro",VLOOKUP($C183,'Inflated Bid Prices After Tax'!$AB$479:$AI$579,2,FALSE),IF(K$157="Solar",VLOOKUP($C183,'Inflated Bid Prices After Tax'!$AB$479:$AI$579,3,FALSE),IF(K$157="Biomass",VLOOKUP($C183,'Inflated Bid Prices After Tax'!$AB$479:$AI$579,4,FALSE),IF(K$157="Biodiesel",VLOOKUP($C183,'Inflated Bid Prices After Tax'!$AB$479:$AI$579,5,FALSE),IF(K$157="LNG",VLOOKUP($C183,'Inflated Bid Prices After Tax'!$AB$479:$AI$579,6,FALSE),IF(K$157="Bunker",VLOOKUP($C183,'Inflated Bid Prices After Tax'!$R$479:$Y$579,7,FALSE),IF(K$157="LFO Diesel",VLOOKUP($C183,'Inflated Bid Prices After Tax'!$AB$479:$AI$579,8,FALSE),0)))))))</f>
        <v>0</v>
      </c>
      <c r="L183" s="543">
        <f>IF(K$157="Hydro",VLOOKUP($C183,'Inflated Bid Prices After Tax'!$AB$584:$AI$684,2,FALSE),IF(K$157="Solar",VLOOKUP($C183,'Inflated Bid Prices After Tax'!$AB$584:$AI$684,3,FALSE),IF(K$157="Biomass",VLOOKUP($C183,'Inflated Bid Prices After Tax'!$AB$584:$AI$684,4,FALSE),IF(K$157="Biodiesel",VLOOKUP($C183,'Inflated Bid Prices After Tax'!$AB$584:$AI$684,5,FALSE),IF(K$157="LNG",VLOOKUP($C183,'Inflated Bid Prices After Tax'!$AB$584:$AI$684,6,FALSE),IF(K$157="Bunker",VLOOKUP($C183,'Inflated Bid Prices After Tax'!$AB$584:$AI$684,7,FALSE),IF(K$157="LFO Diesel",VLOOKUP($C183,'Inflated Bid Prices After Tax'!$AB$584:$AI$684,8,FALSE),0)))))))</f>
        <v>0</v>
      </c>
      <c r="M183" s="543">
        <f>IF($C183=0,0,IF(K$157="Hydro",HLOOKUP(K$157,'Inflated Bid Prices After Tax'!$B$687:$I$695,6,FALSE),IF(K$157="Solar",HLOOKUP(K$157,'Inflated Bid Prices After Tax'!$B$687:$I$695,6,FALSE),IF(K$157="Biomass",HLOOKUP(K$157,'Inflated Bid Prices After Tax'!$B$687:$I$695,6,FALSE),IF(K$157="Biodiesel",HLOOKUP(K$157,'Inflated Bid Prices After Tax'!$B$687:$I$695,6,FALSE),IF(K$157="LNG",HLOOKUP(K$157,'Inflated Bid Prices After Tax'!$B$687:$I$695,6,FALSE),IF(K$157="Bunker",HLOOKUP(K$157,'Inflated Bid Prices After Tax'!$B$687:$I$695,6,FALSE),IF(K$157="LFO Diesel",HLOOKUP(K$157,'Inflated Bid Prices After Tax'!$B$687:$I$695,6,FALSE),0))))))))</f>
        <v>0</v>
      </c>
      <c r="N183" s="543">
        <f>IF($C183=0,0,IF(K$157="Hydro",HLOOKUP(K$157,'Inflated Bid Prices After Tax'!$B$697:$I$703,4,FALSE),IF(K$157="Solar",HLOOKUP(K$157,'Inflated Bid Prices After Tax'!$B$697:$I$703,4,FALSE),IF(K$157="Biomass",HLOOKUP(K$157,'Inflated Bid Prices After Tax'!$B$697:$I$703,4,FALSE),IF(K$157="Biodiesel",HLOOKUP(K$157,'Inflated Bid Prices After Tax'!$B$697:$I$703,4,FALSE),IF(K$157="LNG",HLOOKUP(K$157,'Inflated Bid Prices After Tax'!$B$697:$I$703,4,FALSE),IF(K$157="Bunker",HLOOKUP(K$157,'Inflated Bid Prices After Tax'!$B$697:$I$703,4,FALSE),IF(K$157="LFO Diesel",HLOOKUP(K$157,'Inflated Bid Prices After Tax'!$B$697:$I$703,4,FALSE),0))))))))</f>
        <v>0</v>
      </c>
      <c r="O183" s="544">
        <f t="shared" si="101"/>
        <v>0</v>
      </c>
      <c r="P183" s="139"/>
      <c r="Q183" s="606">
        <f>IF(Q$157="Hydro",VLOOKUP($D183,'Inflated Bid Prices After Tax'!$AB$479:$AI$579,2,FALSE),IF(Q$157="Solar",VLOOKUP($D183,'Inflated Bid Prices After Tax'!$AB$479:$AI$579,3,FALSE),IF(Q$157="Biomass",VLOOKUP($D183,'Inflated Bid Prices After Tax'!$AB$479:$AI$579,4,FALSE),IF(Q$157="Biodiesel",VLOOKUP($D183,'Inflated Bid Prices After Tax'!$AB$479:$AI$579,5,FALSE),IF(Q$157="LNG",VLOOKUP($D183,'Inflated Bid Prices After Tax'!$AB$479:$AI$579,6,FALSE),IF(Q$157="Bunker",VLOOKUP($D183,'Inflated Bid Prices After Tax'!$R$479:$Y$579,7,FALSE),IF(Q$157="LFO Diesel",VLOOKUP($D183,'Inflated Bid Prices After Tax'!$AB$479:$AI$579,8,FALSE),0)))))))</f>
        <v>0</v>
      </c>
      <c r="R183" s="607">
        <f>IF(Q$157="Hydro",VLOOKUP($D183,'Inflated Bid Prices After Tax'!$AB$584:$AI$684,2,FALSE),IF(Q$157="Solar",VLOOKUP($D183,'Inflated Bid Prices After Tax'!$AB$584:$AI$684,3,FALSE),IF(Q$157="Biomass",VLOOKUP($D183,'Inflated Bid Prices After Tax'!$AB$584:$AI$684,4,FALSE),IF(Q$157="Biodiesel",VLOOKUP($D183,'Inflated Bid Prices After Tax'!$AB$584:$AI$684,5,FALSE),IF(Q$157="LNG",VLOOKUP($D183,'Inflated Bid Prices After Tax'!$AB$584:$AI$684,6,FALSE),IF(Q$157="Bunker",VLOOKUP($D183,'Inflated Bid Prices After Tax'!$AB$584:$AI$684,7,FALSE),IF(Q$157="LFO Diesel",VLOOKUP($D183,'Inflated Bid Prices After Tax'!$AB$584:$AI$684,8,FALSE),0)))))))</f>
        <v>0</v>
      </c>
      <c r="S183" s="607">
        <f>IF($D183=0,0,IF(Q$157="Hydro",HLOOKUP(Q$157,'Inflated Bid Prices After Tax'!$B$687:$I$695,6,FALSE),IF(Q$157="Solar",HLOOKUP(Q$157,'Inflated Bid Prices After Tax'!$B$687:$I$695,6,FALSE),IF(Q$157="Biomass",HLOOKUP(Q$157,'Inflated Bid Prices After Tax'!$B$687:$I$695,6,FALSE),IF(Q$157="Biodiesel",HLOOKUP(Q$157,'Inflated Bid Prices After Tax'!$B$687:$I$695,6,FALSE),IF(Q$157="LNG",HLOOKUP(Q$157,'Inflated Bid Prices After Tax'!$B$687:$I$695,6,FALSE),IF(Q$157="Bunker",HLOOKUP(Q$157,'Inflated Bid Prices After Tax'!$B$687:$I$695,6,FALSE),IF(Q$157="LFO Diesel",HLOOKUP(Q$157,'Inflated Bid Prices After Tax'!$B$687:$I$695,6,FALSE),0))))))))</f>
        <v>0</v>
      </c>
      <c r="T183" s="607">
        <f>IF($D183=0,0,IF(Q$157="Hydro",HLOOKUP(Q$157,'Inflated Bid Prices After Tax'!$B$697:$I$703,4,FALSE),IF(Q$157="Solar",HLOOKUP(Q$157,'Inflated Bid Prices After Tax'!$B$697:$I$703,4,FALSE),IF(Q$157="Biomass",HLOOKUP(Q$157,'Inflated Bid Prices After Tax'!$B$697:$I$703,4,FALSE),IF(Q$157="Biodiesel",HLOOKUP(Q$157,'Inflated Bid Prices After Tax'!$B$697:$I$703,4,FALSE),IF(Q$157="LNG",HLOOKUP(Q$157,'Inflated Bid Prices After Tax'!$B$697:$I$703,4,FALSE),IF(Q$157="Bunker",HLOOKUP(Q$157,'Inflated Bid Prices After Tax'!$B$697:$I$703,4,FALSE),IF(Q$157="LFO Diesel",HLOOKUP(Q$157,'Inflated Bid Prices After Tax'!$B$697:$I$703,4,FALSE),0))))))))</f>
        <v>0</v>
      </c>
      <c r="U183" s="608">
        <f t="shared" si="102"/>
        <v>0</v>
      </c>
      <c r="V183" s="139"/>
      <c r="W183" s="566">
        <f>IF(W$157="Hydro",VLOOKUP($E183,'Inflated Bid Prices After Tax'!$AB$479:$AI$579,2,FALSE),IF(W$157="Solar",VLOOKUP($E183,'Inflated Bid Prices After Tax'!$AB$479:$AI$579,3,FALSE),IF(W$157="Biomass",VLOOKUP($E183,'Inflated Bid Prices After Tax'!$AB$479:$AI$579,4,FALSE),IF(W$157="Biodiesel",VLOOKUP($E183,'Inflated Bid Prices After Tax'!$AB$479:$AI$579,5,FALSE),IF(W$157="LNG",VLOOKUP($E183,'Inflated Bid Prices After Tax'!$AB$479:$AI$579,6,FALSE),IF(W$157="Bunker",VLOOKUP($E183,'Inflated Bid Prices After Tax'!$R$479:$Y$579,7,FALSE),IF(W$157="LFO Diesel",VLOOKUP($E183,'Inflated Bid Prices After Tax'!$AB$479:$AI$579,8,FALSE),0)))))))</f>
        <v>0</v>
      </c>
      <c r="X183" s="567">
        <f>IF(W$157="Hydro",VLOOKUP($E183,'Inflated Bid Prices After Tax'!$AB$584:$AI$684,2,FALSE),IF(W$157="Solar",VLOOKUP($E183,'Inflated Bid Prices After Tax'!$AB$584:$AI$684,3,FALSE),IF(W$157="Biomass",VLOOKUP($E183,'Inflated Bid Prices After Tax'!$AB$584:$AI$684,4,FALSE),IF(W$157="Biodiesel",VLOOKUP($E183,'Inflated Bid Prices After Tax'!$AB$584:$AI$684,5,FALSE),IF(W$157="LNG",VLOOKUP($E183,'Inflated Bid Prices After Tax'!$AB$584:$AI$684,6,FALSE),IF(W$157="Bunker",VLOOKUP($E183,'Inflated Bid Prices After Tax'!$AB$584:$AI$684,7,FALSE),IF(W$157="LFO Diesel",VLOOKUP($E183,'Inflated Bid Prices After Tax'!$AB$584:$AI$684,8,FALSE),0)))))))</f>
        <v>0</v>
      </c>
      <c r="Y183" s="567">
        <f>IF($E183=0,0,IF(W$157="Hydro",HLOOKUP(W$157,'Inflated Bid Prices After Tax'!$B$687:$I$695,6,FALSE),IF(W$157="Solar",HLOOKUP(W$157,'Inflated Bid Prices After Tax'!$B$687:$I$695,6,FALSE),IF(W$157="Biomass",HLOOKUP(W$157,'Inflated Bid Prices After Tax'!$B$687:$I$695,6,FALSE),IF(W$157="Biodiesel",HLOOKUP(W$157,'Inflated Bid Prices After Tax'!$B$687:$I$695,6,FALSE),IF(W$157="LNG",HLOOKUP(W$157,'Inflated Bid Prices After Tax'!$B$687:$I$695,6,FALSE),IF(W$157="Bunker",HLOOKUP(W$157,'Inflated Bid Prices After Tax'!$B$687:$I$695,6,FALSE),IF(W$157="LFO Diesel",HLOOKUP(W$157,'Inflated Bid Prices After Tax'!$B$687:$I$695,6,FALSE),0))))))))</f>
        <v>0</v>
      </c>
      <c r="Z183" s="567">
        <f>IF($E183=0,0,IF(W$157="Hydro",HLOOKUP(W$157,'Inflated Bid Prices After Tax'!$B$697:$I$703,4,FALSE),IF(W$157="Solar",HLOOKUP(W$157,'Inflated Bid Prices After Tax'!$B$697:$I$703,4,FALSE),IF(W$157="Biomass",HLOOKUP(W$157,'Inflated Bid Prices After Tax'!$B$697:$I$703,4,FALSE),IF(W$157="Biodiesel",HLOOKUP(W$157,'Inflated Bid Prices After Tax'!$B$697:$I$703,4,FALSE),IF(W$157="LNG",HLOOKUP(W$157,'Inflated Bid Prices After Tax'!$B$697:$I$703,4,FALSE),IF(W$157="Bunker",HLOOKUP(W$157,'Inflated Bid Prices After Tax'!$B$697:$I$703,4,FALSE),IF(W$157="LFO Diesel",HLOOKUP(W$157,'Inflated Bid Prices After Tax'!$B$697:$I$703,4,FALSE),0))))))))</f>
        <v>0</v>
      </c>
      <c r="AA183" s="568">
        <f t="shared" si="103"/>
        <v>0</v>
      </c>
      <c r="AB183" s="139"/>
      <c r="AC183" s="642">
        <f>IF(AC$157="Hydro",VLOOKUP($F183,'Inflated Bid Prices After Tax'!$AB$479:$AI$579,2,FALSE),IF(AC$157="Solar",VLOOKUP($F183,'Inflated Bid Prices After Tax'!$AB$479:$AI$579,3,FALSE),IF(AC$157="Biomass",VLOOKUP($F183,'Inflated Bid Prices After Tax'!$AB$479:$AI$579,4,FALSE),IF(AC$157="Biodiesel",VLOOKUP($F183,'Inflated Bid Prices After Tax'!$AB$479:$AI$579,5,FALSE),IF(AC$157="LNG",VLOOKUP($F183,'Inflated Bid Prices After Tax'!$AB$479:$AI$579,6,FALSE),IF(AC$157="Bunker",VLOOKUP($F183,'Inflated Bid Prices After Tax'!$R$479:$Y$579,7,FALSE),IF(AC$157="LFO Diesel",VLOOKUP($F183,'Inflated Bid Prices After Tax'!$AB$479:$AI$579,8,FALSE),0)))))))</f>
        <v>0</v>
      </c>
      <c r="AD183" s="643">
        <f>IF(AC$157="Hydro",VLOOKUP($F183,'Inflated Bid Prices After Tax'!$AB$584:$AI$684,2,FALSE),IF(AC$157="Solar",VLOOKUP($F183,'Inflated Bid Prices After Tax'!$AB$584:$AI$684,3,FALSE),IF(AC$157="Biomass",VLOOKUP($F183,'Inflated Bid Prices After Tax'!$AB$584:$AI$684,4,FALSE),IF(AC$157="Biodiesel",VLOOKUP($F183,'Inflated Bid Prices After Tax'!$AB$584:$AI$684,5,FALSE),IF(AC$157="LNG",VLOOKUP($F183,'Inflated Bid Prices After Tax'!$AB$584:$AI$684,6,FALSE),IF(AC$157="Bunker",VLOOKUP($F183,'Inflated Bid Prices After Tax'!$AB$584:$AI$684,7,FALSE),IF(AC$157="LFO Diesel",VLOOKUP($F183,'Inflated Bid Prices After Tax'!$AB$584:$AI$684,8,FALSE),0)))))))</f>
        <v>0</v>
      </c>
      <c r="AE183" s="643">
        <f>IF($F183=0,0,IF(AC$157="Hydro",HLOOKUP(AC$157,'Inflated Bid Prices After Tax'!$B$687:$I$695,6,FALSE),IF(AC$157="Solar",HLOOKUP(AC$157,'Inflated Bid Prices After Tax'!$B$687:$I$695,6,FALSE),IF(AC$157="Biomass",HLOOKUP(AC$157,'Inflated Bid Prices After Tax'!$B$687:$I$695,6,FALSE),IF(AC$157="Biodiesel",HLOOKUP(AC$157,'Inflated Bid Prices After Tax'!$B$687:$I$695,6,FALSE),IF(AC$157="LNG",HLOOKUP(AC$157,'Inflated Bid Prices After Tax'!$B$687:$I$695,6,FALSE),IF(AC$157="Bunker",HLOOKUP(AC$157,'Inflated Bid Prices After Tax'!$B$687:$I$695,6,FALSE),IF(AC$157="LFO Diesel",HLOOKUP(AC$157,'Inflated Bid Prices After Tax'!$B$687:$I$695,6,FALSE),0))))))))</f>
        <v>0</v>
      </c>
      <c r="AF183" s="643">
        <f>IF($F183=0,0,IF(AC$157="Hydro",HLOOKUP(AC$157,'Inflated Bid Prices After Tax'!$B$697:$I$703,4,FALSE),IF(AC$157="Solar",HLOOKUP(AC$157,'Inflated Bid Prices After Tax'!$B$697:$I$703,4,FALSE),IF(AC$157="Biomass",HLOOKUP(AC$157,'Inflated Bid Prices After Tax'!$B$697:$I$703,4,FALSE),IF(AC$157="Biodiesel",HLOOKUP(AC$157,'Inflated Bid Prices After Tax'!$B$697:$I$703,4,FALSE),IF(AC$157="LNG",HLOOKUP(AC$157,'Inflated Bid Prices After Tax'!$B$697:$I$703,4,FALSE),IF(AC$157="Bunker",HLOOKUP(AC$157,'Inflated Bid Prices After Tax'!$B$697:$I$703,4,FALSE),IF(AC$157="LFO Diesel",HLOOKUP(AC$157,'Inflated Bid Prices After Tax'!$B$697:$I$703,4,FALSE),0))))))))</f>
        <v>0</v>
      </c>
      <c r="AG183" s="644">
        <f t="shared" si="104"/>
        <v>0</v>
      </c>
      <c r="AH183" s="139"/>
      <c r="AI183" s="590">
        <f>IF(AI$157="Hydro",VLOOKUP($G183,'Inflated Bid Prices After Tax'!$AB$479:$AI$579,2,FALSE),IF(AI$157="Solar",VLOOKUP($G183,'Inflated Bid Prices After Tax'!$AB$479:$AI$579,3,FALSE),IF(AI$157="Biomass",VLOOKUP($G183,'Inflated Bid Prices After Tax'!$AB$479:$AI$579,4,FALSE),IF(AI$157="Biodiesel",VLOOKUP($G183,'Inflated Bid Prices After Tax'!$AB$479:$AI$579,5,FALSE),IF(AI$157="LNG",VLOOKUP($G183,'Inflated Bid Prices After Tax'!$AB$479:$AI$579,6,FALSE),IF(AI$157="Bunker",VLOOKUP($G183,'Inflated Bid Prices After Tax'!$R$479:$Y$579,7,FALSE),IF(AI$157="LFO Diesel",VLOOKUP($G183,'Inflated Bid Prices After Tax'!$AB$479:$AI$579,8,FALSE),0)))))))</f>
        <v>0</v>
      </c>
      <c r="AJ183" s="591">
        <f>IF(AI$157="Hydro",VLOOKUP($G183,'Inflated Bid Prices After Tax'!$AB$584:$AI$684,2,FALSE),IF(AI$157="Solar",VLOOKUP($G183,'Inflated Bid Prices After Tax'!$AB$584:$AI$684,3,FALSE),IF(AI$157="Biomass",VLOOKUP($G183,'Inflated Bid Prices After Tax'!$AB$584:$AI$684,4,FALSE),IF(AI$157="Biodiesel",VLOOKUP($G183,'Inflated Bid Prices After Tax'!$AB$584:$AI$684,5,FALSE),IF(AI$157="LNG",VLOOKUP($G183,'Inflated Bid Prices After Tax'!$AB$584:$AI$684,6,FALSE),IF(AI$157="Bunker",VLOOKUP($G183,'Inflated Bid Prices After Tax'!$AB$584:$AI$684,7,FALSE),IF(AI$157="LFO Diesel",VLOOKUP($G183,'Inflated Bid Prices After Tax'!$AB$584:$AI$684,8,FALSE),0)))))))</f>
        <v>0</v>
      </c>
      <c r="AK183" s="591">
        <f>IF($G183=0,0,IF(AI$157="Hydro",HLOOKUP(AI$157,'Inflated Bid Prices After Tax'!$B$687:$I$695,6,FALSE),IF(AI$157="Solar",HLOOKUP(AI$157,'Inflated Bid Prices After Tax'!$B$687:$I$695,6,FALSE),IF(AI$157="Biomass",HLOOKUP(AI$157,'Inflated Bid Prices After Tax'!$B$687:$I$695,6,FALSE),IF(AI$157="Biodiesel",HLOOKUP(AI$157,'Inflated Bid Prices After Tax'!$B$687:$I$695,6,FALSE),IF(AI$157="LNG",HLOOKUP(AI$157,'Inflated Bid Prices After Tax'!$B$687:$I$695,6,FALSE),IF(AI$157="Bunker",HLOOKUP(AI$157,'Inflated Bid Prices After Tax'!$B$687:$I$695,6,FALSE),IF(AI$157="LFO Diesel",HLOOKUP(AI$157,'Inflated Bid Prices After Tax'!$B$687:$I$695,6,FALSE),0))))))))</f>
        <v>0</v>
      </c>
      <c r="AL183" s="591">
        <f>IF($G183=0,0,IF(AI$157="Hydro",HLOOKUP(AI$157,'Inflated Bid Prices After Tax'!$B$697:$I$703,4,FALSE),IF(AI$157="Solar",HLOOKUP(AI$157,'Inflated Bid Prices After Tax'!$B$697:$I$703,4,FALSE),IF(AI$157="Biomass",HLOOKUP(AI$157,'Inflated Bid Prices After Tax'!$B$697:$I$703,4,FALSE),IF(AI$157="Biodiesel",HLOOKUP(AI$157,'Inflated Bid Prices After Tax'!$B$697:$I$703,4,FALSE),IF(AI$157="LNG",HLOOKUP(AI$157,'Inflated Bid Prices After Tax'!$B$697:$I$703,4,FALSE),IF(AI$157="Bunker",HLOOKUP(AI$157,'Inflated Bid Prices After Tax'!$B$697:$I$703,4,FALSE),IF(AI$157="LFO Diesel",HLOOKUP(AI$157,'Inflated Bid Prices After Tax'!$B$697:$I$703,4,FALSE),0))))))))</f>
        <v>0</v>
      </c>
      <c r="AM183" s="592">
        <f t="shared" si="105"/>
        <v>0</v>
      </c>
      <c r="AN183" s="139"/>
      <c r="AO183" s="598">
        <f>IF(AO$157="Hydro",VLOOKUP($H183,'Inflated Bid Prices After Tax'!$AB$479:$AI$579,2,FALSE),IF(AO$157="Solar",VLOOKUP($H183,'Inflated Bid Prices After Tax'!$AB$479:$AI$579,3,FALSE),IF(AO$157="Biomass",VLOOKUP($H183,'Inflated Bid Prices After Tax'!$AB$479:$AI$579,4,FALSE),IF(AO$157="Biodiesel",VLOOKUP($H183,'Inflated Bid Prices After Tax'!$AB$479:$AI$579,5,FALSE),IF(AO$157="LNG",VLOOKUP($H183,'Inflated Bid Prices After Tax'!$AB$479:$AI$579,6,FALSE),IF(AO$157="Bunker",VLOOKUP($H183,'Inflated Bid Prices After Tax'!$R$479:$Y$579,7,FALSE),IF(AO$157="LFO Diesel",VLOOKUP($H183,'Inflated Bid Prices After Tax'!$AB$479:$AI$579,8,FALSE),0)))))))</f>
        <v>0</v>
      </c>
      <c r="AP183" s="309">
        <f>IF(AO$157="Hydro",VLOOKUP($H183,'Inflated Bid Prices After Tax'!$AB$584:$AI$684,2,FALSE),IF(AO$157="Solar",VLOOKUP($H183,'Inflated Bid Prices After Tax'!$AB$584:$AI$684,3,FALSE),IF(AO$157="Biomass",VLOOKUP($H183,'Inflated Bid Prices After Tax'!$AB$584:$AI$684,4,FALSE),IF(AO$157="Biodiesel",VLOOKUP($H183,'Inflated Bid Prices After Tax'!$AB$584:$AI$684,5,FALSE),IF(AO$157="LNG",VLOOKUP($H183,'Inflated Bid Prices After Tax'!$AB$584:$AI$684,6,FALSE),IF(AO$157="Bunker",VLOOKUP($H183,'Inflated Bid Prices After Tax'!$AB$584:$AI$684,7,FALSE),IF(AO$157="LFO Diesel",VLOOKUP($H183,'Inflated Bid Prices After Tax'!$AB$584:$AI$684,8,FALSE),0)))))))</f>
        <v>0</v>
      </c>
      <c r="AQ183" s="309">
        <f>IF($H183=0,0,IF(AO$157="Hydro",HLOOKUP(AO$157,'Inflated Bid Prices After Tax'!$B$687:$I$695,6,FALSE),IF(AO$157="Solar",HLOOKUP(AO$157,'Inflated Bid Prices After Tax'!$B$687:$I$695,6,FALSE),IF(AO$157="Biomass",HLOOKUP(AO$157,'Inflated Bid Prices After Tax'!$B$687:$I$695,6,FALSE),IF(AO$157="Biodiesel",HLOOKUP(AO$157,'Inflated Bid Prices After Tax'!$B$687:$I$695,6,FALSE),IF(AO$157="LNG",HLOOKUP(AO$157,'Inflated Bid Prices After Tax'!$B$687:$I$695,6,FALSE),IF(AO$157="Bunker",HLOOKUP(AO$157,'Inflated Bid Prices After Tax'!$B$687:$I$695,6,FALSE),IF(AO$157="LFO Diesel",HLOOKUP(AO$157,'Inflated Bid Prices After Tax'!$B$687:$I$695,6,FALSE),0))))))))</f>
        <v>0</v>
      </c>
      <c r="AR183" s="309">
        <f>IF($H183=0,0,IF(AO$157="Hydro",HLOOKUP(AO$157,'Inflated Bid Prices After Tax'!$B$697:$I$703,4,FALSE),IF(AO$157="Solar",HLOOKUP(AO$157,'Inflated Bid Prices After Tax'!$B$697:$I$703,4,FALSE),IF(AO$157="Biomass",HLOOKUP(AO$157,'Inflated Bid Prices After Tax'!$B$697:$I$703,4,FALSE),IF(AO$157="Biodiesel",HLOOKUP(AO$157,'Inflated Bid Prices After Tax'!$B$697:$I$703,4,FALSE),IF(AO$157="LNG",HLOOKUP(AO$157,'Inflated Bid Prices After Tax'!$B$697:$I$703,4,FALSE),IF(AO$157="Bunker",HLOOKUP(AO$157,'Inflated Bid Prices After Tax'!$B$697:$I$703,4,FALSE),IF(AO$157="LFO Diesel",HLOOKUP(AO$157,'Inflated Bid Prices After Tax'!$B$697:$I$703,4,FALSE),0))))))))</f>
        <v>0</v>
      </c>
      <c r="AS183" s="298">
        <f t="shared" si="106"/>
        <v>0</v>
      </c>
      <c r="AT183" s="139"/>
      <c r="AU183" s="606">
        <f>IF(AU$157="Hydro",VLOOKUP($I183,'Inflated Bid Prices After Tax'!$AB$479:$AI$579,2,FALSE),IF(AU$157="Solar",VLOOKUP($I183,'Inflated Bid Prices After Tax'!$AB$479:$AI$579,3,FALSE),IF(AU$157="Biomass",VLOOKUP($I183,'Inflated Bid Prices After Tax'!$AB$479:$AI$579,4,FALSE),IF(AU$157="Biodiesel",VLOOKUP($I183,'Inflated Bid Prices After Tax'!$AB$479:$AI$579,5,FALSE),IF(AU$157="LNG",VLOOKUP($I183,'Inflated Bid Prices After Tax'!$AB$479:$AI$579,6,FALSE),IF(AU$157="Bunker",VLOOKUP($I183,'Inflated Bid Prices After Tax'!$R$479:$Y$579,7,FALSE),IF(AU$157="LFO Diesel",VLOOKUP($I183,'Inflated Bid Prices After Tax'!$AB$479:$AI$579,8,FALSE),0)))))))</f>
        <v>0</v>
      </c>
      <c r="AV183" s="607">
        <f>IF(AU$157="Hydro",VLOOKUP($I183,'Inflated Bid Prices After Tax'!$AB$584:$AI$684,2,FALSE),IF(AU$157="Solar",VLOOKUP($I183,'Inflated Bid Prices After Tax'!$AB$584:$AI$684,3,FALSE),IF(AU$157="Biomass",VLOOKUP($I183,'Inflated Bid Prices After Tax'!$AB$584:$AI$684,4,FALSE),IF(AU$157="Biodiesel",VLOOKUP($I183,'Inflated Bid Prices After Tax'!$AB$584:$AI$684,5,FALSE),IF(AU$157="LNG",VLOOKUP($I183,'Inflated Bid Prices After Tax'!$AB$584:$AI$684,6,FALSE),IF(AU$157="Bunker",VLOOKUP($I183,'Inflated Bid Prices After Tax'!$AB$584:$AI$684,7,FALSE),IF(AU$157="LFO Diesel",VLOOKUP($I183,'Inflated Bid Prices After Tax'!$AB$584:$AI$684,8,FALSE),0)))))))</f>
        <v>0</v>
      </c>
      <c r="AW183" s="607">
        <f>IF($I183=0,0,IF(AU$157="Hydro",HLOOKUP(AU$157,'Inflated Bid Prices After Tax'!$B$687:$I$695,3,FALSE),IF(AU$157="Solar",HLOOKUP(AU$157,'Inflated Bid Prices After Tax'!$B$687:$I$695,3,FALSE),IF(AU$157="Biomass",HLOOKUP(AU$157,'Inflated Bid Prices After Tax'!$B$687:$I$695,3,FALSE),IF(AU$157="Biodiesel",HLOOKUP(AU$157,'Inflated Bid Prices After Tax'!$B$687:$I$695,3,FALSE),IF(AU$157="LNG",HLOOKUP(AU$157,'Inflated Bid Prices After Tax'!$B$687:$I$695,3,FALSE),IF(AU$157="Bunker",HLOOKUP(AU$157,'Inflated Bid Prices After Tax'!$B$687:$I$695,3,FALSE),IF(AU$157="LFO Diesel",HLOOKUP(AU$157,'Inflated Bid Prices After Tax'!$B$687:$I$695,3,FALSE),0))))))))</f>
        <v>0</v>
      </c>
      <c r="AX183" s="607">
        <f>IF($I183=0,0,IF(AU$157="Hydro",HLOOKUP(AU$157,'Inflated Bid Prices After Tax'!$B$697:$I$703,3,FALSE),IF(AU$157="Solar",HLOOKUP(AU$157,'Inflated Bid Prices After Tax'!$B$697:$I$703,3,FALSE),IF(AU$157="Biomass",HLOOKUP(AU$157,'Inflated Bid Prices After Tax'!$B$697:$I$703,3,FALSE),IF(AU$157="Biodiesel",HLOOKUP(AU$157,'Inflated Bid Prices After Tax'!$B$697:$I$703,3,FALSE),IF(AU$157="LNG",HLOOKUP(AU$157,'Inflated Bid Prices After Tax'!$B$697:$I$703,3,FALSE),IF(AU$157="Bunker",HLOOKUP(AU$157,'Inflated Bid Prices After Tax'!$B$697:$I$703,3,FALSE),IF(AU$157="LFO Diesel",HLOOKUP(AU$157,'Inflated Bid Prices After Tax'!$B$697:$I$703,3,FALSE),0))))))))</f>
        <v>0</v>
      </c>
      <c r="AY183" s="608">
        <f t="shared" si="107"/>
        <v>0</v>
      </c>
      <c r="AZ183" s="139"/>
      <c r="BA183" s="106"/>
      <c r="BB183" s="648" t="s">
        <v>46</v>
      </c>
      <c r="BC183" s="657">
        <f>IF(C183=0,O183,O183*'Available Energy and Dispatch'!N223*1000)</f>
        <v>0</v>
      </c>
      <c r="BD183" s="657">
        <f>IF(D183=0,U183,U183*'Available Energy and Dispatch'!O223*1000)</f>
        <v>0</v>
      </c>
      <c r="BE183" s="657">
        <f>IF(E183=0,AA183,AA183*'Available Energy and Dispatch'!P223*1000)</f>
        <v>0</v>
      </c>
      <c r="BF183" s="657">
        <f>IF(F183=0,AG183,AG183*'Available Energy and Dispatch'!Q223*1000)</f>
        <v>0</v>
      </c>
      <c r="BG183" s="657">
        <f>IF(G183=0,AM183,AM183*'Available Energy and Dispatch'!R223*1000)</f>
        <v>0</v>
      </c>
      <c r="BH183" s="657">
        <f>IF(H183=0,AS183,AS183*'Available Energy and Dispatch'!S223*1000)</f>
        <v>0</v>
      </c>
      <c r="BI183" s="657">
        <f>IF(I183=0,AY183,AY183*'Available Energy and Dispatch'!T223*1000)</f>
        <v>0</v>
      </c>
      <c r="BJ183" s="663">
        <f t="shared" si="108"/>
        <v>0</v>
      </c>
      <c r="BK183" s="655"/>
    </row>
    <row r="184" spans="2:63" x14ac:dyDescent="0.25">
      <c r="B184" s="530" t="s">
        <v>47</v>
      </c>
      <c r="C184" s="523">
        <f>ROUND(IFERROR(('Available Energy and Dispatch'!N224/((IF(C$158="Solar",(SUMIFS('Dependable Capacity'!$F$118:$F$123,'Dependable Capacity'!$C$118:$C$123,$B$160)*'Available Energy and Dispatch'!$C224),HLOOKUP(C$158,'Dependable Capacity'!$I$112:$P$118,4,FALSE)*'Available Energy and Dispatch'!$C224))))/C$159,0),2)</f>
        <v>0</v>
      </c>
      <c r="D184" s="523">
        <f>ROUND(IFERROR(('Available Energy and Dispatch'!O224/((IF(D$158="Solar",(SUMIFS('Dependable Capacity'!$F$118:$F$123,'Dependable Capacity'!$C$118:$C$123,$B$160)*'Available Energy and Dispatch'!$C224),HLOOKUP(D$158,'Dependable Capacity'!$I$112:$P$118,4,FALSE)*'Available Energy and Dispatch'!$C224))))/D$159,0),2)</f>
        <v>0</v>
      </c>
      <c r="E184" s="523">
        <f>ROUND(IFERROR(('Available Energy and Dispatch'!P224/((IF(E$158="Solar",(SUMIFS('Dependable Capacity'!$F$118:$F$123,'Dependable Capacity'!$C$118:$C$123,$B$160)*'Available Energy and Dispatch'!$C224),HLOOKUP(E$158,'Dependable Capacity'!$I$112:$P$118,4,FALSE)*'Available Energy and Dispatch'!$C224))))/E$159,0),2)</f>
        <v>0</v>
      </c>
      <c r="F184" s="523">
        <f>ROUND(IFERROR(('Available Energy and Dispatch'!Q224/((IF(F$158="Solar",(SUMIFS('Dependable Capacity'!$F$118:$F$123,'Dependable Capacity'!$C$118:$C$123,$B$160)*'Available Energy and Dispatch'!$C224),HLOOKUP(F$158,'Dependable Capacity'!$I$112:$P$118,4,FALSE)*'Available Energy and Dispatch'!$C224))))/F$159,0),2)</f>
        <v>0</v>
      </c>
      <c r="G184" s="523">
        <f>ROUND(IFERROR(('Available Energy and Dispatch'!R224/((IF(G$158="Solar",(SUMIFS('Dependable Capacity'!$F$118:$F$123,'Dependable Capacity'!$C$118:$C$123,$B$160)*'Available Energy and Dispatch'!$C224),HLOOKUP(G$158,'Dependable Capacity'!$I$112:$P$118,4,FALSE)*'Available Energy and Dispatch'!$C224))))/G$159,0),2)</f>
        <v>0</v>
      </c>
      <c r="H184" s="523">
        <f>ROUND(IFERROR(('Available Energy and Dispatch'!S224/((IF(H$158="Solar",(SUMIFS('Dependable Capacity'!$F$118:$F$123,'Dependable Capacity'!$C$118:$C$123,$B$160)*'Available Energy and Dispatch'!$C224),HLOOKUP(H$158,'Dependable Capacity'!$I$112:$P$118,4,FALSE)*'Available Energy and Dispatch'!$C224))))/H$159,0),2)</f>
        <v>0</v>
      </c>
      <c r="I184" s="524">
        <f>ROUND(IFERROR(('Available Energy and Dispatch'!T224/((IF(I$158="Solar",(SUMIFS('Dependable Capacity'!$F$118:$F$123,'Dependable Capacity'!$C$118:$C$123,$B$160)*'Available Energy and Dispatch'!$C224),HLOOKUP(I$158,'Dependable Capacity'!$I$112:$P$118,4,FALSE)*'Available Energy and Dispatch'!$C224))))/I$159,0),2)</f>
        <v>0</v>
      </c>
      <c r="J184" s="106"/>
      <c r="K184" s="542">
        <f>IF(K$157="Hydro",VLOOKUP($C184,'Inflated Bid Prices After Tax'!$AB$479:$AI$579,2,FALSE),IF(K$157="Solar",VLOOKUP($C184,'Inflated Bid Prices After Tax'!$AB$479:$AI$579,3,FALSE),IF(K$157="Biomass",VLOOKUP($C184,'Inflated Bid Prices After Tax'!$AB$479:$AI$579,4,FALSE),IF(K$157="Biodiesel",VLOOKUP($C184,'Inflated Bid Prices After Tax'!$AB$479:$AI$579,5,FALSE),IF(K$157="LNG",VLOOKUP($C184,'Inflated Bid Prices After Tax'!$AB$479:$AI$579,6,FALSE),IF(K$157="Bunker",VLOOKUP($C184,'Inflated Bid Prices After Tax'!$R$479:$Y$579,7,FALSE),IF(K$157="LFO Diesel",VLOOKUP($C184,'Inflated Bid Prices After Tax'!$AB$479:$AI$579,8,FALSE),0)))))))</f>
        <v>0</v>
      </c>
      <c r="L184" s="543">
        <f>IF(K$157="Hydro",VLOOKUP($C184,'Inflated Bid Prices After Tax'!$AB$584:$AI$684,2,FALSE),IF(K$157="Solar",VLOOKUP($C184,'Inflated Bid Prices After Tax'!$AB$584:$AI$684,3,FALSE),IF(K$157="Biomass",VLOOKUP($C184,'Inflated Bid Prices After Tax'!$AB$584:$AI$684,4,FALSE),IF(K$157="Biodiesel",VLOOKUP($C184,'Inflated Bid Prices After Tax'!$AB$584:$AI$684,5,FALSE),IF(K$157="LNG",VLOOKUP($C184,'Inflated Bid Prices After Tax'!$AB$584:$AI$684,6,FALSE),IF(K$157="Bunker",VLOOKUP($C184,'Inflated Bid Prices After Tax'!$AB$584:$AI$684,7,FALSE),IF(K$157="LFO Diesel",VLOOKUP($C184,'Inflated Bid Prices After Tax'!$AB$584:$AI$684,8,FALSE),0)))))))</f>
        <v>0</v>
      </c>
      <c r="M184" s="543">
        <f>IF($C184=0,0,IF(K$157="Hydro",HLOOKUP(K$157,'Inflated Bid Prices After Tax'!$B$687:$I$695,6,FALSE),IF(K$157="Solar",HLOOKUP(K$157,'Inflated Bid Prices After Tax'!$B$687:$I$695,6,FALSE),IF(K$157="Biomass",HLOOKUP(K$157,'Inflated Bid Prices After Tax'!$B$687:$I$695,6,FALSE),IF(K$157="Biodiesel",HLOOKUP(K$157,'Inflated Bid Prices After Tax'!$B$687:$I$695,6,FALSE),IF(K$157="LNG",HLOOKUP(K$157,'Inflated Bid Prices After Tax'!$B$687:$I$695,6,FALSE),IF(K$157="Bunker",HLOOKUP(K$157,'Inflated Bid Prices After Tax'!$B$687:$I$695,6,FALSE),IF(K$157="LFO Diesel",HLOOKUP(K$157,'Inflated Bid Prices After Tax'!$B$687:$I$695,6,FALSE),0))))))))</f>
        <v>0</v>
      </c>
      <c r="N184" s="543">
        <f>IF($C184=0,0,IF(K$157="Hydro",HLOOKUP(K$157,'Inflated Bid Prices After Tax'!$B$697:$I$703,4,FALSE),IF(K$157="Solar",HLOOKUP(K$157,'Inflated Bid Prices After Tax'!$B$697:$I$703,4,FALSE),IF(K$157="Biomass",HLOOKUP(K$157,'Inflated Bid Prices After Tax'!$B$697:$I$703,4,FALSE),IF(K$157="Biodiesel",HLOOKUP(K$157,'Inflated Bid Prices After Tax'!$B$697:$I$703,4,FALSE),IF(K$157="LNG",HLOOKUP(K$157,'Inflated Bid Prices After Tax'!$B$697:$I$703,4,FALSE),IF(K$157="Bunker",HLOOKUP(K$157,'Inflated Bid Prices After Tax'!$B$697:$I$703,4,FALSE),IF(K$157="LFO Diesel",HLOOKUP(K$157,'Inflated Bid Prices After Tax'!$B$697:$I$703,4,FALSE),0))))))))</f>
        <v>0</v>
      </c>
      <c r="O184" s="544">
        <f t="shared" si="101"/>
        <v>0</v>
      </c>
      <c r="P184" s="139"/>
      <c r="Q184" s="606">
        <f>IF(Q$157="Hydro",VLOOKUP($D184,'Inflated Bid Prices After Tax'!$AB$479:$AI$579,2,FALSE),IF(Q$157="Solar",VLOOKUP($D184,'Inflated Bid Prices After Tax'!$AB$479:$AI$579,3,FALSE),IF(Q$157="Biomass",VLOOKUP($D184,'Inflated Bid Prices After Tax'!$AB$479:$AI$579,4,FALSE),IF(Q$157="Biodiesel",VLOOKUP($D184,'Inflated Bid Prices After Tax'!$AB$479:$AI$579,5,FALSE),IF(Q$157="LNG",VLOOKUP($D184,'Inflated Bid Prices After Tax'!$AB$479:$AI$579,6,FALSE),IF(Q$157="Bunker",VLOOKUP($D184,'Inflated Bid Prices After Tax'!$R$479:$Y$579,7,FALSE),IF(Q$157="LFO Diesel",VLOOKUP($D184,'Inflated Bid Prices After Tax'!$AB$479:$AI$579,8,FALSE),0)))))))</f>
        <v>0</v>
      </c>
      <c r="R184" s="607">
        <f>IF(Q$157="Hydro",VLOOKUP($D184,'Inflated Bid Prices After Tax'!$AB$584:$AI$684,2,FALSE),IF(Q$157="Solar",VLOOKUP($D184,'Inflated Bid Prices After Tax'!$AB$584:$AI$684,3,FALSE),IF(Q$157="Biomass",VLOOKUP($D184,'Inflated Bid Prices After Tax'!$AB$584:$AI$684,4,FALSE),IF(Q$157="Biodiesel",VLOOKUP($D184,'Inflated Bid Prices After Tax'!$AB$584:$AI$684,5,FALSE),IF(Q$157="LNG",VLOOKUP($D184,'Inflated Bid Prices After Tax'!$AB$584:$AI$684,6,FALSE),IF(Q$157="Bunker",VLOOKUP($D184,'Inflated Bid Prices After Tax'!$AB$584:$AI$684,7,FALSE),IF(Q$157="LFO Diesel",VLOOKUP($D184,'Inflated Bid Prices After Tax'!$AB$584:$AI$684,8,FALSE),0)))))))</f>
        <v>0</v>
      </c>
      <c r="S184" s="607">
        <f>IF($D184=0,0,IF(Q$157="Hydro",HLOOKUP(Q$157,'Inflated Bid Prices After Tax'!$B$687:$I$695,6,FALSE),IF(Q$157="Solar",HLOOKUP(Q$157,'Inflated Bid Prices After Tax'!$B$687:$I$695,6,FALSE),IF(Q$157="Biomass",HLOOKUP(Q$157,'Inflated Bid Prices After Tax'!$B$687:$I$695,6,FALSE),IF(Q$157="Biodiesel",HLOOKUP(Q$157,'Inflated Bid Prices After Tax'!$B$687:$I$695,6,FALSE),IF(Q$157="LNG",HLOOKUP(Q$157,'Inflated Bid Prices After Tax'!$B$687:$I$695,6,FALSE),IF(Q$157="Bunker",HLOOKUP(Q$157,'Inflated Bid Prices After Tax'!$B$687:$I$695,6,FALSE),IF(Q$157="LFO Diesel",HLOOKUP(Q$157,'Inflated Bid Prices After Tax'!$B$687:$I$695,6,FALSE),0))))))))</f>
        <v>0</v>
      </c>
      <c r="T184" s="607">
        <f>IF($D184=0,0,IF(Q$157="Hydro",HLOOKUP(Q$157,'Inflated Bid Prices After Tax'!$B$697:$I$703,4,FALSE),IF(Q$157="Solar",HLOOKUP(Q$157,'Inflated Bid Prices After Tax'!$B$697:$I$703,4,FALSE),IF(Q$157="Biomass",HLOOKUP(Q$157,'Inflated Bid Prices After Tax'!$B$697:$I$703,4,FALSE),IF(Q$157="Biodiesel",HLOOKUP(Q$157,'Inflated Bid Prices After Tax'!$B$697:$I$703,4,FALSE),IF(Q$157="LNG",HLOOKUP(Q$157,'Inflated Bid Prices After Tax'!$B$697:$I$703,4,FALSE),IF(Q$157="Bunker",HLOOKUP(Q$157,'Inflated Bid Prices After Tax'!$B$697:$I$703,4,FALSE),IF(Q$157="LFO Diesel",HLOOKUP(Q$157,'Inflated Bid Prices After Tax'!$B$697:$I$703,4,FALSE),0))))))))</f>
        <v>0</v>
      </c>
      <c r="U184" s="608">
        <f t="shared" si="102"/>
        <v>0</v>
      </c>
      <c r="V184" s="139"/>
      <c r="W184" s="566">
        <f>IF(W$157="Hydro",VLOOKUP($E184,'Inflated Bid Prices After Tax'!$AB$479:$AI$579,2,FALSE),IF(W$157="Solar",VLOOKUP($E184,'Inflated Bid Prices After Tax'!$AB$479:$AI$579,3,FALSE),IF(W$157="Biomass",VLOOKUP($E184,'Inflated Bid Prices After Tax'!$AB$479:$AI$579,4,FALSE),IF(W$157="Biodiesel",VLOOKUP($E184,'Inflated Bid Prices After Tax'!$AB$479:$AI$579,5,FALSE),IF(W$157="LNG",VLOOKUP($E184,'Inflated Bid Prices After Tax'!$AB$479:$AI$579,6,FALSE),IF(W$157="Bunker",VLOOKUP($E184,'Inflated Bid Prices After Tax'!$R$479:$Y$579,7,FALSE),IF(W$157="LFO Diesel",VLOOKUP($E184,'Inflated Bid Prices After Tax'!$AB$479:$AI$579,8,FALSE),0)))))))</f>
        <v>0</v>
      </c>
      <c r="X184" s="567">
        <f>IF(W$157="Hydro",VLOOKUP($E184,'Inflated Bid Prices After Tax'!$AB$584:$AI$684,2,FALSE),IF(W$157="Solar",VLOOKUP($E184,'Inflated Bid Prices After Tax'!$AB$584:$AI$684,3,FALSE),IF(W$157="Biomass",VLOOKUP($E184,'Inflated Bid Prices After Tax'!$AB$584:$AI$684,4,FALSE),IF(W$157="Biodiesel",VLOOKUP($E184,'Inflated Bid Prices After Tax'!$AB$584:$AI$684,5,FALSE),IF(W$157="LNG",VLOOKUP($E184,'Inflated Bid Prices After Tax'!$AB$584:$AI$684,6,FALSE),IF(W$157="Bunker",VLOOKUP($E184,'Inflated Bid Prices After Tax'!$AB$584:$AI$684,7,FALSE),IF(W$157="LFO Diesel",VLOOKUP($E184,'Inflated Bid Prices After Tax'!$AB$584:$AI$684,8,FALSE),0)))))))</f>
        <v>0</v>
      </c>
      <c r="Y184" s="567">
        <f>IF($E184=0,0,IF(W$157="Hydro",HLOOKUP(W$157,'Inflated Bid Prices After Tax'!$B$687:$I$695,6,FALSE),IF(W$157="Solar",HLOOKUP(W$157,'Inflated Bid Prices After Tax'!$B$687:$I$695,6,FALSE),IF(W$157="Biomass",HLOOKUP(W$157,'Inflated Bid Prices After Tax'!$B$687:$I$695,6,FALSE),IF(W$157="Biodiesel",HLOOKUP(W$157,'Inflated Bid Prices After Tax'!$B$687:$I$695,6,FALSE),IF(W$157="LNG",HLOOKUP(W$157,'Inflated Bid Prices After Tax'!$B$687:$I$695,6,FALSE),IF(W$157="Bunker",HLOOKUP(W$157,'Inflated Bid Prices After Tax'!$B$687:$I$695,6,FALSE),IF(W$157="LFO Diesel",HLOOKUP(W$157,'Inflated Bid Prices After Tax'!$B$687:$I$695,6,FALSE),0))))))))</f>
        <v>0</v>
      </c>
      <c r="Z184" s="567">
        <f>IF($E184=0,0,IF(W$157="Hydro",HLOOKUP(W$157,'Inflated Bid Prices After Tax'!$B$697:$I$703,4,FALSE),IF(W$157="Solar",HLOOKUP(W$157,'Inflated Bid Prices After Tax'!$B$697:$I$703,4,FALSE),IF(W$157="Biomass",HLOOKUP(W$157,'Inflated Bid Prices After Tax'!$B$697:$I$703,4,FALSE),IF(W$157="Biodiesel",HLOOKUP(W$157,'Inflated Bid Prices After Tax'!$B$697:$I$703,4,FALSE),IF(W$157="LNG",HLOOKUP(W$157,'Inflated Bid Prices After Tax'!$B$697:$I$703,4,FALSE),IF(W$157="Bunker",HLOOKUP(W$157,'Inflated Bid Prices After Tax'!$B$697:$I$703,4,FALSE),IF(W$157="LFO Diesel",HLOOKUP(W$157,'Inflated Bid Prices After Tax'!$B$697:$I$703,4,FALSE),0))))))))</f>
        <v>0</v>
      </c>
      <c r="AA184" s="568">
        <f t="shared" si="103"/>
        <v>0</v>
      </c>
      <c r="AB184" s="139"/>
      <c r="AC184" s="642">
        <f>IF(AC$157="Hydro",VLOOKUP($F184,'Inflated Bid Prices After Tax'!$AB$479:$AI$579,2,FALSE),IF(AC$157="Solar",VLOOKUP($F184,'Inflated Bid Prices After Tax'!$AB$479:$AI$579,3,FALSE),IF(AC$157="Biomass",VLOOKUP($F184,'Inflated Bid Prices After Tax'!$AB$479:$AI$579,4,FALSE),IF(AC$157="Biodiesel",VLOOKUP($F184,'Inflated Bid Prices After Tax'!$AB$479:$AI$579,5,FALSE),IF(AC$157="LNG",VLOOKUP($F184,'Inflated Bid Prices After Tax'!$AB$479:$AI$579,6,FALSE),IF(AC$157="Bunker",VLOOKUP($F184,'Inflated Bid Prices After Tax'!$R$479:$Y$579,7,FALSE),IF(AC$157="LFO Diesel",VLOOKUP($F184,'Inflated Bid Prices After Tax'!$AB$479:$AI$579,8,FALSE),0)))))))</f>
        <v>0</v>
      </c>
      <c r="AD184" s="643">
        <f>IF(AC$157="Hydro",VLOOKUP($F184,'Inflated Bid Prices After Tax'!$AB$584:$AI$684,2,FALSE),IF(AC$157="Solar",VLOOKUP($F184,'Inflated Bid Prices After Tax'!$AB$584:$AI$684,3,FALSE),IF(AC$157="Biomass",VLOOKUP($F184,'Inflated Bid Prices After Tax'!$AB$584:$AI$684,4,FALSE),IF(AC$157="Biodiesel",VLOOKUP($F184,'Inflated Bid Prices After Tax'!$AB$584:$AI$684,5,FALSE),IF(AC$157="LNG",VLOOKUP($F184,'Inflated Bid Prices After Tax'!$AB$584:$AI$684,6,FALSE),IF(AC$157="Bunker",VLOOKUP($F184,'Inflated Bid Prices After Tax'!$AB$584:$AI$684,7,FALSE),IF(AC$157="LFO Diesel",VLOOKUP($F184,'Inflated Bid Prices After Tax'!$AB$584:$AI$684,8,FALSE),0)))))))</f>
        <v>0</v>
      </c>
      <c r="AE184" s="643">
        <f>IF($F184=0,0,IF(AC$157="Hydro",HLOOKUP(AC$157,'Inflated Bid Prices After Tax'!$B$687:$I$695,6,FALSE),IF(AC$157="Solar",HLOOKUP(AC$157,'Inflated Bid Prices After Tax'!$B$687:$I$695,6,FALSE),IF(AC$157="Biomass",HLOOKUP(AC$157,'Inflated Bid Prices After Tax'!$B$687:$I$695,6,FALSE),IF(AC$157="Biodiesel",HLOOKUP(AC$157,'Inflated Bid Prices After Tax'!$B$687:$I$695,6,FALSE),IF(AC$157="LNG",HLOOKUP(AC$157,'Inflated Bid Prices After Tax'!$B$687:$I$695,6,FALSE),IF(AC$157="Bunker",HLOOKUP(AC$157,'Inflated Bid Prices After Tax'!$B$687:$I$695,6,FALSE),IF(AC$157="LFO Diesel",HLOOKUP(AC$157,'Inflated Bid Prices After Tax'!$B$687:$I$695,6,FALSE),0))))))))</f>
        <v>0</v>
      </c>
      <c r="AF184" s="643">
        <f>IF($F184=0,0,IF(AC$157="Hydro",HLOOKUP(AC$157,'Inflated Bid Prices After Tax'!$B$697:$I$703,4,FALSE),IF(AC$157="Solar",HLOOKUP(AC$157,'Inflated Bid Prices After Tax'!$B$697:$I$703,4,FALSE),IF(AC$157="Biomass",HLOOKUP(AC$157,'Inflated Bid Prices After Tax'!$B$697:$I$703,4,FALSE),IF(AC$157="Biodiesel",HLOOKUP(AC$157,'Inflated Bid Prices After Tax'!$B$697:$I$703,4,FALSE),IF(AC$157="LNG",HLOOKUP(AC$157,'Inflated Bid Prices After Tax'!$B$697:$I$703,4,FALSE),IF(AC$157="Bunker",HLOOKUP(AC$157,'Inflated Bid Prices After Tax'!$B$697:$I$703,4,FALSE),IF(AC$157="LFO Diesel",HLOOKUP(AC$157,'Inflated Bid Prices After Tax'!$B$697:$I$703,4,FALSE),0))))))))</f>
        <v>0</v>
      </c>
      <c r="AG184" s="644">
        <f t="shared" si="104"/>
        <v>0</v>
      </c>
      <c r="AH184" s="139"/>
      <c r="AI184" s="590">
        <f>IF(AI$157="Hydro",VLOOKUP($G184,'Inflated Bid Prices After Tax'!$AB$479:$AI$579,2,FALSE),IF(AI$157="Solar",VLOOKUP($G184,'Inflated Bid Prices After Tax'!$AB$479:$AI$579,3,FALSE),IF(AI$157="Biomass",VLOOKUP($G184,'Inflated Bid Prices After Tax'!$AB$479:$AI$579,4,FALSE),IF(AI$157="Biodiesel",VLOOKUP($G184,'Inflated Bid Prices After Tax'!$AB$479:$AI$579,5,FALSE),IF(AI$157="LNG",VLOOKUP($G184,'Inflated Bid Prices After Tax'!$AB$479:$AI$579,6,FALSE),IF(AI$157="Bunker",VLOOKUP($G184,'Inflated Bid Prices After Tax'!$R$479:$Y$579,7,FALSE),IF(AI$157="LFO Diesel",VLOOKUP($G184,'Inflated Bid Prices After Tax'!$AB$479:$AI$579,8,FALSE),0)))))))</f>
        <v>0</v>
      </c>
      <c r="AJ184" s="591">
        <f>IF(AI$157="Hydro",VLOOKUP($G184,'Inflated Bid Prices After Tax'!$AB$584:$AI$684,2,FALSE),IF(AI$157="Solar",VLOOKUP($G184,'Inflated Bid Prices After Tax'!$AB$584:$AI$684,3,FALSE),IF(AI$157="Biomass",VLOOKUP($G184,'Inflated Bid Prices After Tax'!$AB$584:$AI$684,4,FALSE),IF(AI$157="Biodiesel",VLOOKUP($G184,'Inflated Bid Prices After Tax'!$AB$584:$AI$684,5,FALSE),IF(AI$157="LNG",VLOOKUP($G184,'Inflated Bid Prices After Tax'!$AB$584:$AI$684,6,FALSE),IF(AI$157="Bunker",VLOOKUP($G184,'Inflated Bid Prices After Tax'!$AB$584:$AI$684,7,FALSE),IF(AI$157="LFO Diesel",VLOOKUP($G184,'Inflated Bid Prices After Tax'!$AB$584:$AI$684,8,FALSE),0)))))))</f>
        <v>0</v>
      </c>
      <c r="AK184" s="591">
        <f>IF($G184=0,0,IF(AI$157="Hydro",HLOOKUP(AI$157,'Inflated Bid Prices After Tax'!$B$687:$I$695,6,FALSE),IF(AI$157="Solar",HLOOKUP(AI$157,'Inflated Bid Prices After Tax'!$B$687:$I$695,6,FALSE),IF(AI$157="Biomass",HLOOKUP(AI$157,'Inflated Bid Prices After Tax'!$B$687:$I$695,6,FALSE),IF(AI$157="Biodiesel",HLOOKUP(AI$157,'Inflated Bid Prices After Tax'!$B$687:$I$695,6,FALSE),IF(AI$157="LNG",HLOOKUP(AI$157,'Inflated Bid Prices After Tax'!$B$687:$I$695,6,FALSE),IF(AI$157="Bunker",HLOOKUP(AI$157,'Inflated Bid Prices After Tax'!$B$687:$I$695,6,FALSE),IF(AI$157="LFO Diesel",HLOOKUP(AI$157,'Inflated Bid Prices After Tax'!$B$687:$I$695,6,FALSE),0))))))))</f>
        <v>0</v>
      </c>
      <c r="AL184" s="591">
        <f>IF($G184=0,0,IF(AI$157="Hydro",HLOOKUP(AI$157,'Inflated Bid Prices After Tax'!$B$697:$I$703,4,FALSE),IF(AI$157="Solar",HLOOKUP(AI$157,'Inflated Bid Prices After Tax'!$B$697:$I$703,4,FALSE),IF(AI$157="Biomass",HLOOKUP(AI$157,'Inflated Bid Prices After Tax'!$B$697:$I$703,4,FALSE),IF(AI$157="Biodiesel",HLOOKUP(AI$157,'Inflated Bid Prices After Tax'!$B$697:$I$703,4,FALSE),IF(AI$157="LNG",HLOOKUP(AI$157,'Inflated Bid Prices After Tax'!$B$697:$I$703,4,FALSE),IF(AI$157="Bunker",HLOOKUP(AI$157,'Inflated Bid Prices After Tax'!$B$697:$I$703,4,FALSE),IF(AI$157="LFO Diesel",HLOOKUP(AI$157,'Inflated Bid Prices After Tax'!$B$697:$I$703,4,FALSE),0))))))))</f>
        <v>0</v>
      </c>
      <c r="AM184" s="592">
        <f t="shared" si="105"/>
        <v>0</v>
      </c>
      <c r="AN184" s="139"/>
      <c r="AO184" s="598">
        <f>IF(AO$157="Hydro",VLOOKUP($H184,'Inflated Bid Prices After Tax'!$AB$479:$AI$579,2,FALSE),IF(AO$157="Solar",VLOOKUP($H184,'Inflated Bid Prices After Tax'!$AB$479:$AI$579,3,FALSE),IF(AO$157="Biomass",VLOOKUP($H184,'Inflated Bid Prices After Tax'!$AB$479:$AI$579,4,FALSE),IF(AO$157="Biodiesel",VLOOKUP($H184,'Inflated Bid Prices After Tax'!$AB$479:$AI$579,5,FALSE),IF(AO$157="LNG",VLOOKUP($H184,'Inflated Bid Prices After Tax'!$AB$479:$AI$579,6,FALSE),IF(AO$157="Bunker",VLOOKUP($H184,'Inflated Bid Prices After Tax'!$R$479:$Y$579,7,FALSE),IF(AO$157="LFO Diesel",VLOOKUP($H184,'Inflated Bid Prices After Tax'!$AB$479:$AI$579,8,FALSE),0)))))))</f>
        <v>0</v>
      </c>
      <c r="AP184" s="309">
        <f>IF(AO$157="Hydro",VLOOKUP($H184,'Inflated Bid Prices After Tax'!$AB$584:$AI$684,2,FALSE),IF(AO$157="Solar",VLOOKUP($H184,'Inflated Bid Prices After Tax'!$AB$584:$AI$684,3,FALSE),IF(AO$157="Biomass",VLOOKUP($H184,'Inflated Bid Prices After Tax'!$AB$584:$AI$684,4,FALSE),IF(AO$157="Biodiesel",VLOOKUP($H184,'Inflated Bid Prices After Tax'!$AB$584:$AI$684,5,FALSE),IF(AO$157="LNG",VLOOKUP($H184,'Inflated Bid Prices After Tax'!$AB$584:$AI$684,6,FALSE),IF(AO$157="Bunker",VLOOKUP($H184,'Inflated Bid Prices After Tax'!$AB$584:$AI$684,7,FALSE),IF(AO$157="LFO Diesel",VLOOKUP($H184,'Inflated Bid Prices After Tax'!$AB$584:$AI$684,8,FALSE),0)))))))</f>
        <v>0</v>
      </c>
      <c r="AQ184" s="309">
        <f>IF($H184=0,0,IF(AO$157="Hydro",HLOOKUP(AO$157,'Inflated Bid Prices After Tax'!$B$687:$I$695,6,FALSE),IF(AO$157="Solar",HLOOKUP(AO$157,'Inflated Bid Prices After Tax'!$B$687:$I$695,6,FALSE),IF(AO$157="Biomass",HLOOKUP(AO$157,'Inflated Bid Prices After Tax'!$B$687:$I$695,6,FALSE),IF(AO$157="Biodiesel",HLOOKUP(AO$157,'Inflated Bid Prices After Tax'!$B$687:$I$695,6,FALSE),IF(AO$157="LNG",HLOOKUP(AO$157,'Inflated Bid Prices After Tax'!$B$687:$I$695,6,FALSE),IF(AO$157="Bunker",HLOOKUP(AO$157,'Inflated Bid Prices After Tax'!$B$687:$I$695,6,FALSE),IF(AO$157="LFO Diesel",HLOOKUP(AO$157,'Inflated Bid Prices After Tax'!$B$687:$I$695,6,FALSE),0))))))))</f>
        <v>0</v>
      </c>
      <c r="AR184" s="309">
        <f>IF($H184=0,0,IF(AO$157="Hydro",HLOOKUP(AO$157,'Inflated Bid Prices After Tax'!$B$697:$I$703,4,FALSE),IF(AO$157="Solar",HLOOKUP(AO$157,'Inflated Bid Prices After Tax'!$B$697:$I$703,4,FALSE),IF(AO$157="Biomass",HLOOKUP(AO$157,'Inflated Bid Prices After Tax'!$B$697:$I$703,4,FALSE),IF(AO$157="Biodiesel",HLOOKUP(AO$157,'Inflated Bid Prices After Tax'!$B$697:$I$703,4,FALSE),IF(AO$157="LNG",HLOOKUP(AO$157,'Inflated Bid Prices After Tax'!$B$697:$I$703,4,FALSE),IF(AO$157="Bunker",HLOOKUP(AO$157,'Inflated Bid Prices After Tax'!$B$697:$I$703,4,FALSE),IF(AO$157="LFO Diesel",HLOOKUP(AO$157,'Inflated Bid Prices After Tax'!$B$697:$I$703,4,FALSE),0))))))))</f>
        <v>0</v>
      </c>
      <c r="AS184" s="298">
        <f t="shared" si="106"/>
        <v>0</v>
      </c>
      <c r="AT184" s="139"/>
      <c r="AU184" s="606">
        <f>IF(AU$157="Hydro",VLOOKUP($I184,'Inflated Bid Prices After Tax'!$AB$479:$AI$579,2,FALSE),IF(AU$157="Solar",VLOOKUP($I184,'Inflated Bid Prices After Tax'!$AB$479:$AI$579,3,FALSE),IF(AU$157="Biomass",VLOOKUP($I184,'Inflated Bid Prices After Tax'!$AB$479:$AI$579,4,FALSE),IF(AU$157="Biodiesel",VLOOKUP($I184,'Inflated Bid Prices After Tax'!$AB$479:$AI$579,5,FALSE),IF(AU$157="LNG",VLOOKUP($I184,'Inflated Bid Prices After Tax'!$AB$479:$AI$579,6,FALSE),IF(AU$157="Bunker",VLOOKUP($I184,'Inflated Bid Prices After Tax'!$R$479:$Y$579,7,FALSE),IF(AU$157="LFO Diesel",VLOOKUP($I184,'Inflated Bid Prices After Tax'!$AB$479:$AI$579,8,FALSE),0)))))))</f>
        <v>0</v>
      </c>
      <c r="AV184" s="607">
        <f>IF(AU$157="Hydro",VLOOKUP($I184,'Inflated Bid Prices After Tax'!$AB$584:$AI$684,2,FALSE),IF(AU$157="Solar",VLOOKUP($I184,'Inflated Bid Prices After Tax'!$AB$584:$AI$684,3,FALSE),IF(AU$157="Biomass",VLOOKUP($I184,'Inflated Bid Prices After Tax'!$AB$584:$AI$684,4,FALSE),IF(AU$157="Biodiesel",VLOOKUP($I184,'Inflated Bid Prices After Tax'!$AB$584:$AI$684,5,FALSE),IF(AU$157="LNG",VLOOKUP($I184,'Inflated Bid Prices After Tax'!$AB$584:$AI$684,6,FALSE),IF(AU$157="Bunker",VLOOKUP($I184,'Inflated Bid Prices After Tax'!$AB$584:$AI$684,7,FALSE),IF(AU$157="LFO Diesel",VLOOKUP($I184,'Inflated Bid Prices After Tax'!$AB$584:$AI$684,8,FALSE),0)))))))</f>
        <v>0</v>
      </c>
      <c r="AW184" s="607">
        <f>IF($I184=0,0,IF(AU$157="Hydro",HLOOKUP(AU$157,'Inflated Bid Prices After Tax'!$B$687:$I$695,3,FALSE),IF(AU$157="Solar",HLOOKUP(AU$157,'Inflated Bid Prices After Tax'!$B$687:$I$695,3,FALSE),IF(AU$157="Biomass",HLOOKUP(AU$157,'Inflated Bid Prices After Tax'!$B$687:$I$695,3,FALSE),IF(AU$157="Biodiesel",HLOOKUP(AU$157,'Inflated Bid Prices After Tax'!$B$687:$I$695,3,FALSE),IF(AU$157="LNG",HLOOKUP(AU$157,'Inflated Bid Prices After Tax'!$B$687:$I$695,3,FALSE),IF(AU$157="Bunker",HLOOKUP(AU$157,'Inflated Bid Prices After Tax'!$B$687:$I$695,3,FALSE),IF(AU$157="LFO Diesel",HLOOKUP(AU$157,'Inflated Bid Prices After Tax'!$B$687:$I$695,3,FALSE),0))))))))</f>
        <v>0</v>
      </c>
      <c r="AX184" s="607">
        <f>IF($I184=0,0,IF(AU$157="Hydro",HLOOKUP(AU$157,'Inflated Bid Prices After Tax'!$B$697:$I$703,3,FALSE),IF(AU$157="Solar",HLOOKUP(AU$157,'Inflated Bid Prices After Tax'!$B$697:$I$703,3,FALSE),IF(AU$157="Biomass",HLOOKUP(AU$157,'Inflated Bid Prices After Tax'!$B$697:$I$703,3,FALSE),IF(AU$157="Biodiesel",HLOOKUP(AU$157,'Inflated Bid Prices After Tax'!$B$697:$I$703,3,FALSE),IF(AU$157="LNG",HLOOKUP(AU$157,'Inflated Bid Prices After Tax'!$B$697:$I$703,3,FALSE),IF(AU$157="Bunker",HLOOKUP(AU$157,'Inflated Bid Prices After Tax'!$B$697:$I$703,3,FALSE),IF(AU$157="LFO Diesel",HLOOKUP(AU$157,'Inflated Bid Prices After Tax'!$B$697:$I$703,3,FALSE),0))))))))</f>
        <v>0</v>
      </c>
      <c r="AY184" s="608">
        <f t="shared" si="107"/>
        <v>0</v>
      </c>
      <c r="AZ184" s="139"/>
      <c r="BA184" s="106"/>
      <c r="BB184" s="648" t="s">
        <v>47</v>
      </c>
      <c r="BC184" s="657">
        <f>IF(C184=0,O184,O184*'Available Energy and Dispatch'!N224*1000)</f>
        <v>0</v>
      </c>
      <c r="BD184" s="657">
        <f>IF(D184=0,U184,U184*'Available Energy and Dispatch'!O224*1000)</f>
        <v>0</v>
      </c>
      <c r="BE184" s="657">
        <f>IF(E184=0,AA184,AA184*'Available Energy and Dispatch'!P224*1000)</f>
        <v>0</v>
      </c>
      <c r="BF184" s="657">
        <f>IF(F184=0,AG184,AG184*'Available Energy and Dispatch'!Q224*1000)</f>
        <v>0</v>
      </c>
      <c r="BG184" s="657">
        <f>IF(G184=0,AM184,AM184*'Available Energy and Dispatch'!R224*1000)</f>
        <v>0</v>
      </c>
      <c r="BH184" s="657">
        <f>IF(H184=0,AS184,AS184*'Available Energy and Dispatch'!S224*1000)</f>
        <v>0</v>
      </c>
      <c r="BI184" s="657">
        <f>IF(I184=0,AY184,AY184*'Available Energy and Dispatch'!T224*1000)</f>
        <v>0</v>
      </c>
      <c r="BJ184" s="663">
        <f t="shared" si="108"/>
        <v>0</v>
      </c>
      <c r="BK184" s="655"/>
    </row>
    <row r="185" spans="2:63" x14ac:dyDescent="0.25">
      <c r="B185" s="530" t="s">
        <v>48</v>
      </c>
      <c r="C185" s="523">
        <f>ROUND(IFERROR(('Available Energy and Dispatch'!N225/((IF(C$158="Solar",(SUMIFS('Dependable Capacity'!$F$118:$F$123,'Dependable Capacity'!$C$118:$C$123,$B$160)*'Available Energy and Dispatch'!$C225),HLOOKUP(C$158,'Dependable Capacity'!$I$112:$P$118,4,FALSE)*'Available Energy and Dispatch'!$C225))))/C$159,0),2)</f>
        <v>0</v>
      </c>
      <c r="D185" s="523">
        <f>ROUND(IFERROR(('Available Energy and Dispatch'!O225/((IF(D$158="Solar",(SUMIFS('Dependable Capacity'!$F$118:$F$123,'Dependable Capacity'!$C$118:$C$123,$B$160)*'Available Energy and Dispatch'!$C225),HLOOKUP(D$158,'Dependable Capacity'!$I$112:$P$118,4,FALSE)*'Available Energy and Dispatch'!$C225))))/D$159,0),2)</f>
        <v>0</v>
      </c>
      <c r="E185" s="523">
        <f>ROUND(IFERROR(('Available Energy and Dispatch'!P225/((IF(E$158="Solar",(SUMIFS('Dependable Capacity'!$F$118:$F$123,'Dependable Capacity'!$C$118:$C$123,$B$160)*'Available Energy and Dispatch'!$C225),HLOOKUP(E$158,'Dependable Capacity'!$I$112:$P$118,4,FALSE)*'Available Energy and Dispatch'!$C225))))/E$159,0),2)</f>
        <v>0</v>
      </c>
      <c r="F185" s="523">
        <f>ROUND(IFERROR(('Available Energy and Dispatch'!Q225/((IF(F$158="Solar",(SUMIFS('Dependable Capacity'!$F$118:$F$123,'Dependable Capacity'!$C$118:$C$123,$B$160)*'Available Energy and Dispatch'!$C225),HLOOKUP(F$158,'Dependable Capacity'!$I$112:$P$118,4,FALSE)*'Available Energy and Dispatch'!$C225))))/F$159,0),2)</f>
        <v>0</v>
      </c>
      <c r="G185" s="523">
        <f>ROUND(IFERROR(('Available Energy and Dispatch'!R225/((IF(G$158="Solar",(SUMIFS('Dependable Capacity'!$F$118:$F$123,'Dependable Capacity'!$C$118:$C$123,$B$160)*'Available Energy and Dispatch'!$C225),HLOOKUP(G$158,'Dependable Capacity'!$I$112:$P$118,4,FALSE)*'Available Energy and Dispatch'!$C225))))/G$159,0),2)</f>
        <v>0</v>
      </c>
      <c r="H185" s="523">
        <f>ROUND(IFERROR(('Available Energy and Dispatch'!S225/((IF(H$158="Solar",(SUMIFS('Dependable Capacity'!$F$118:$F$123,'Dependable Capacity'!$C$118:$C$123,$B$160)*'Available Energy and Dispatch'!$C225),HLOOKUP(H$158,'Dependable Capacity'!$I$112:$P$118,4,FALSE)*'Available Energy and Dispatch'!$C225))))/H$159,0),2)</f>
        <v>0</v>
      </c>
      <c r="I185" s="524">
        <f>ROUND(IFERROR(('Available Energy and Dispatch'!T225/((IF(I$158="Solar",(SUMIFS('Dependable Capacity'!$F$118:$F$123,'Dependable Capacity'!$C$118:$C$123,$B$160)*'Available Energy and Dispatch'!$C225),HLOOKUP(I$158,'Dependable Capacity'!$I$112:$P$118,4,FALSE)*'Available Energy and Dispatch'!$C225))))/I$159,0),2)</f>
        <v>0</v>
      </c>
      <c r="J185" s="106"/>
      <c r="K185" s="542">
        <f>IF(K$157="Hydro",VLOOKUP($C185,'Inflated Bid Prices After Tax'!$AB$479:$AI$579,2,FALSE),IF(K$157="Solar",VLOOKUP($C185,'Inflated Bid Prices After Tax'!$AB$479:$AI$579,3,FALSE),IF(K$157="Biomass",VLOOKUP($C185,'Inflated Bid Prices After Tax'!$AB$479:$AI$579,4,FALSE),IF(K$157="Biodiesel",VLOOKUP($C185,'Inflated Bid Prices After Tax'!$AB$479:$AI$579,5,FALSE),IF(K$157="LNG",VLOOKUP($C185,'Inflated Bid Prices After Tax'!$AB$479:$AI$579,6,FALSE),IF(K$157="Bunker",VLOOKUP($C185,'Inflated Bid Prices After Tax'!$R$479:$Y$579,7,FALSE),IF(K$157="LFO Diesel",VLOOKUP($C185,'Inflated Bid Prices After Tax'!$AB$479:$AI$579,8,FALSE),0)))))))</f>
        <v>0</v>
      </c>
      <c r="L185" s="543">
        <f>IF(K$157="Hydro",VLOOKUP($C185,'Inflated Bid Prices After Tax'!$AB$584:$AI$684,2,FALSE),IF(K$157="Solar",VLOOKUP($C185,'Inflated Bid Prices After Tax'!$AB$584:$AI$684,3,FALSE),IF(K$157="Biomass",VLOOKUP($C185,'Inflated Bid Prices After Tax'!$AB$584:$AI$684,4,FALSE),IF(K$157="Biodiesel",VLOOKUP($C185,'Inflated Bid Prices After Tax'!$AB$584:$AI$684,5,FALSE),IF(K$157="LNG",VLOOKUP($C185,'Inflated Bid Prices After Tax'!$AB$584:$AI$684,6,FALSE),IF(K$157="Bunker",VLOOKUP($C185,'Inflated Bid Prices After Tax'!$AB$584:$AI$684,7,FALSE),IF(K$157="LFO Diesel",VLOOKUP($C185,'Inflated Bid Prices After Tax'!$AB$584:$AI$684,8,FALSE),0)))))))</f>
        <v>0</v>
      </c>
      <c r="M185" s="543">
        <f>IF($C185=0,0,IF(K$157="Hydro",HLOOKUP(K$157,'Inflated Bid Prices After Tax'!$B$687:$I$695,6,FALSE),IF(K$157="Solar",HLOOKUP(K$157,'Inflated Bid Prices After Tax'!$B$687:$I$695,6,FALSE),IF(K$157="Biomass",HLOOKUP(K$157,'Inflated Bid Prices After Tax'!$B$687:$I$695,6,FALSE),IF(K$157="Biodiesel",HLOOKUP(K$157,'Inflated Bid Prices After Tax'!$B$687:$I$695,6,FALSE),IF(K$157="LNG",HLOOKUP(K$157,'Inflated Bid Prices After Tax'!$B$687:$I$695,6,FALSE),IF(K$157="Bunker",HLOOKUP(K$157,'Inflated Bid Prices After Tax'!$B$687:$I$695,6,FALSE),IF(K$157="LFO Diesel",HLOOKUP(K$157,'Inflated Bid Prices After Tax'!$B$687:$I$695,6,FALSE),0))))))))</f>
        <v>0</v>
      </c>
      <c r="N185" s="543">
        <f>IF($C185=0,0,IF(K$157="Hydro",HLOOKUP(K$157,'Inflated Bid Prices After Tax'!$B$697:$I$703,4,FALSE),IF(K$157="Solar",HLOOKUP(K$157,'Inflated Bid Prices After Tax'!$B$697:$I$703,4,FALSE),IF(K$157="Biomass",HLOOKUP(K$157,'Inflated Bid Prices After Tax'!$B$697:$I$703,4,FALSE),IF(K$157="Biodiesel",HLOOKUP(K$157,'Inflated Bid Prices After Tax'!$B$697:$I$703,4,FALSE),IF(K$157="LNG",HLOOKUP(K$157,'Inflated Bid Prices After Tax'!$B$697:$I$703,4,FALSE),IF(K$157="Bunker",HLOOKUP(K$157,'Inflated Bid Prices After Tax'!$B$697:$I$703,4,FALSE),IF(K$157="LFO Diesel",HLOOKUP(K$157,'Inflated Bid Prices After Tax'!$B$697:$I$703,4,FALSE),0))))))))</f>
        <v>0</v>
      </c>
      <c r="O185" s="544">
        <f t="shared" si="101"/>
        <v>0</v>
      </c>
      <c r="P185" s="139"/>
      <c r="Q185" s="606">
        <f>IF(Q$157="Hydro",VLOOKUP($D185,'Inflated Bid Prices After Tax'!$AB$479:$AI$579,2,FALSE),IF(Q$157="Solar",VLOOKUP($D185,'Inflated Bid Prices After Tax'!$AB$479:$AI$579,3,FALSE),IF(Q$157="Biomass",VLOOKUP($D185,'Inflated Bid Prices After Tax'!$AB$479:$AI$579,4,FALSE),IF(Q$157="Biodiesel",VLOOKUP($D185,'Inflated Bid Prices After Tax'!$AB$479:$AI$579,5,FALSE),IF(Q$157="LNG",VLOOKUP($D185,'Inflated Bid Prices After Tax'!$AB$479:$AI$579,6,FALSE),IF(Q$157="Bunker",VLOOKUP($D185,'Inflated Bid Prices After Tax'!$R$479:$Y$579,7,FALSE),IF(Q$157="LFO Diesel",VLOOKUP($D185,'Inflated Bid Prices After Tax'!$AB$479:$AI$579,8,FALSE),0)))))))</f>
        <v>0</v>
      </c>
      <c r="R185" s="607">
        <f>IF(Q$157="Hydro",VLOOKUP($D185,'Inflated Bid Prices After Tax'!$AB$584:$AI$684,2,FALSE),IF(Q$157="Solar",VLOOKUP($D185,'Inflated Bid Prices After Tax'!$AB$584:$AI$684,3,FALSE),IF(Q$157="Biomass",VLOOKUP($D185,'Inflated Bid Prices After Tax'!$AB$584:$AI$684,4,FALSE),IF(Q$157="Biodiesel",VLOOKUP($D185,'Inflated Bid Prices After Tax'!$AB$584:$AI$684,5,FALSE),IF(Q$157="LNG",VLOOKUP($D185,'Inflated Bid Prices After Tax'!$AB$584:$AI$684,6,FALSE),IF(Q$157="Bunker",VLOOKUP($D185,'Inflated Bid Prices After Tax'!$AB$584:$AI$684,7,FALSE),IF(Q$157="LFO Diesel",VLOOKUP($D185,'Inflated Bid Prices After Tax'!$AB$584:$AI$684,8,FALSE),0)))))))</f>
        <v>0</v>
      </c>
      <c r="S185" s="607">
        <f>IF($D185=0,0,IF(Q$157="Hydro",HLOOKUP(Q$157,'Inflated Bid Prices After Tax'!$B$687:$I$695,6,FALSE),IF(Q$157="Solar",HLOOKUP(Q$157,'Inflated Bid Prices After Tax'!$B$687:$I$695,6,FALSE),IF(Q$157="Biomass",HLOOKUP(Q$157,'Inflated Bid Prices After Tax'!$B$687:$I$695,6,FALSE),IF(Q$157="Biodiesel",HLOOKUP(Q$157,'Inflated Bid Prices After Tax'!$B$687:$I$695,6,FALSE),IF(Q$157="LNG",HLOOKUP(Q$157,'Inflated Bid Prices After Tax'!$B$687:$I$695,6,FALSE),IF(Q$157="Bunker",HLOOKUP(Q$157,'Inflated Bid Prices After Tax'!$B$687:$I$695,6,FALSE),IF(Q$157="LFO Diesel",HLOOKUP(Q$157,'Inflated Bid Prices After Tax'!$B$687:$I$695,6,FALSE),0))))))))</f>
        <v>0</v>
      </c>
      <c r="T185" s="607">
        <f>IF($D185=0,0,IF(Q$157="Hydro",HLOOKUP(Q$157,'Inflated Bid Prices After Tax'!$B$697:$I$703,4,FALSE),IF(Q$157="Solar",HLOOKUP(Q$157,'Inflated Bid Prices After Tax'!$B$697:$I$703,4,FALSE),IF(Q$157="Biomass",HLOOKUP(Q$157,'Inflated Bid Prices After Tax'!$B$697:$I$703,4,FALSE),IF(Q$157="Biodiesel",HLOOKUP(Q$157,'Inflated Bid Prices After Tax'!$B$697:$I$703,4,FALSE),IF(Q$157="LNG",HLOOKUP(Q$157,'Inflated Bid Prices After Tax'!$B$697:$I$703,4,FALSE),IF(Q$157="Bunker",HLOOKUP(Q$157,'Inflated Bid Prices After Tax'!$B$697:$I$703,4,FALSE),IF(Q$157="LFO Diesel",HLOOKUP(Q$157,'Inflated Bid Prices After Tax'!$B$697:$I$703,4,FALSE),0))))))))</f>
        <v>0</v>
      </c>
      <c r="U185" s="608">
        <f t="shared" si="102"/>
        <v>0</v>
      </c>
      <c r="V185" s="139"/>
      <c r="W185" s="566">
        <f>IF(W$157="Hydro",VLOOKUP($E185,'Inflated Bid Prices After Tax'!$AB$479:$AI$579,2,FALSE),IF(W$157="Solar",VLOOKUP($E185,'Inflated Bid Prices After Tax'!$AB$479:$AI$579,3,FALSE),IF(W$157="Biomass",VLOOKUP($E185,'Inflated Bid Prices After Tax'!$AB$479:$AI$579,4,FALSE),IF(W$157="Biodiesel",VLOOKUP($E185,'Inflated Bid Prices After Tax'!$AB$479:$AI$579,5,FALSE),IF(W$157="LNG",VLOOKUP($E185,'Inflated Bid Prices After Tax'!$AB$479:$AI$579,6,FALSE),IF(W$157="Bunker",VLOOKUP($E185,'Inflated Bid Prices After Tax'!$R$479:$Y$579,7,FALSE),IF(W$157="LFO Diesel",VLOOKUP($E185,'Inflated Bid Prices After Tax'!$AB$479:$AI$579,8,FALSE),0)))))))</f>
        <v>0</v>
      </c>
      <c r="X185" s="567">
        <f>IF(W$157="Hydro",VLOOKUP($E185,'Inflated Bid Prices After Tax'!$AB$584:$AI$684,2,FALSE),IF(W$157="Solar",VLOOKUP($E185,'Inflated Bid Prices After Tax'!$AB$584:$AI$684,3,FALSE),IF(W$157="Biomass",VLOOKUP($E185,'Inflated Bid Prices After Tax'!$AB$584:$AI$684,4,FALSE),IF(W$157="Biodiesel",VLOOKUP($E185,'Inflated Bid Prices After Tax'!$AB$584:$AI$684,5,FALSE),IF(W$157="LNG",VLOOKUP($E185,'Inflated Bid Prices After Tax'!$AB$584:$AI$684,6,FALSE),IF(W$157="Bunker",VLOOKUP($E185,'Inflated Bid Prices After Tax'!$AB$584:$AI$684,7,FALSE),IF(W$157="LFO Diesel",VLOOKUP($E185,'Inflated Bid Prices After Tax'!$AB$584:$AI$684,8,FALSE),0)))))))</f>
        <v>0</v>
      </c>
      <c r="Y185" s="567">
        <f>IF($E185=0,0,IF(W$157="Hydro",HLOOKUP(W$157,'Inflated Bid Prices After Tax'!$B$687:$I$695,6,FALSE),IF(W$157="Solar",HLOOKUP(W$157,'Inflated Bid Prices After Tax'!$B$687:$I$695,6,FALSE),IF(W$157="Biomass",HLOOKUP(W$157,'Inflated Bid Prices After Tax'!$B$687:$I$695,6,FALSE),IF(W$157="Biodiesel",HLOOKUP(W$157,'Inflated Bid Prices After Tax'!$B$687:$I$695,6,FALSE),IF(W$157="LNG",HLOOKUP(W$157,'Inflated Bid Prices After Tax'!$B$687:$I$695,6,FALSE),IF(W$157="Bunker",HLOOKUP(W$157,'Inflated Bid Prices After Tax'!$B$687:$I$695,6,FALSE),IF(W$157="LFO Diesel",HLOOKUP(W$157,'Inflated Bid Prices After Tax'!$B$687:$I$695,6,FALSE),0))))))))</f>
        <v>0</v>
      </c>
      <c r="Z185" s="567">
        <f>IF($E185=0,0,IF(W$157="Hydro",HLOOKUP(W$157,'Inflated Bid Prices After Tax'!$B$697:$I$703,4,FALSE),IF(W$157="Solar",HLOOKUP(W$157,'Inflated Bid Prices After Tax'!$B$697:$I$703,4,FALSE),IF(W$157="Biomass",HLOOKUP(W$157,'Inflated Bid Prices After Tax'!$B$697:$I$703,4,FALSE),IF(W$157="Biodiesel",HLOOKUP(W$157,'Inflated Bid Prices After Tax'!$B$697:$I$703,4,FALSE),IF(W$157="LNG",HLOOKUP(W$157,'Inflated Bid Prices After Tax'!$B$697:$I$703,4,FALSE),IF(W$157="Bunker",HLOOKUP(W$157,'Inflated Bid Prices After Tax'!$B$697:$I$703,4,FALSE),IF(W$157="LFO Diesel",HLOOKUP(W$157,'Inflated Bid Prices After Tax'!$B$697:$I$703,4,FALSE),0))))))))</f>
        <v>0</v>
      </c>
      <c r="AA185" s="568">
        <f t="shared" si="103"/>
        <v>0</v>
      </c>
      <c r="AB185" s="139"/>
      <c r="AC185" s="642">
        <f>IF(AC$157="Hydro",VLOOKUP($F185,'Inflated Bid Prices After Tax'!$AB$479:$AI$579,2,FALSE),IF(AC$157="Solar",VLOOKUP($F185,'Inflated Bid Prices After Tax'!$AB$479:$AI$579,3,FALSE),IF(AC$157="Biomass",VLOOKUP($F185,'Inflated Bid Prices After Tax'!$AB$479:$AI$579,4,FALSE),IF(AC$157="Biodiesel",VLOOKUP($F185,'Inflated Bid Prices After Tax'!$AB$479:$AI$579,5,FALSE),IF(AC$157="LNG",VLOOKUP($F185,'Inflated Bid Prices After Tax'!$AB$479:$AI$579,6,FALSE),IF(AC$157="Bunker",VLOOKUP($F185,'Inflated Bid Prices After Tax'!$R$479:$Y$579,7,FALSE),IF(AC$157="LFO Diesel",VLOOKUP($F185,'Inflated Bid Prices After Tax'!$AB$479:$AI$579,8,FALSE),0)))))))</f>
        <v>0</v>
      </c>
      <c r="AD185" s="643">
        <f>IF(AC$157="Hydro",VLOOKUP($F185,'Inflated Bid Prices After Tax'!$AB$584:$AI$684,2,FALSE),IF(AC$157="Solar",VLOOKUP($F185,'Inflated Bid Prices After Tax'!$AB$584:$AI$684,3,FALSE),IF(AC$157="Biomass",VLOOKUP($F185,'Inflated Bid Prices After Tax'!$AB$584:$AI$684,4,FALSE),IF(AC$157="Biodiesel",VLOOKUP($F185,'Inflated Bid Prices After Tax'!$AB$584:$AI$684,5,FALSE),IF(AC$157="LNG",VLOOKUP($F185,'Inflated Bid Prices After Tax'!$AB$584:$AI$684,6,FALSE),IF(AC$157="Bunker",VLOOKUP($F185,'Inflated Bid Prices After Tax'!$AB$584:$AI$684,7,FALSE),IF(AC$157="LFO Diesel",VLOOKUP($F185,'Inflated Bid Prices After Tax'!$AB$584:$AI$684,8,FALSE),0)))))))</f>
        <v>0</v>
      </c>
      <c r="AE185" s="643">
        <f>IF($F185=0,0,IF(AC$157="Hydro",HLOOKUP(AC$157,'Inflated Bid Prices After Tax'!$B$687:$I$695,6,FALSE),IF(AC$157="Solar",HLOOKUP(AC$157,'Inflated Bid Prices After Tax'!$B$687:$I$695,6,FALSE),IF(AC$157="Biomass",HLOOKUP(AC$157,'Inflated Bid Prices After Tax'!$B$687:$I$695,6,FALSE),IF(AC$157="Biodiesel",HLOOKUP(AC$157,'Inflated Bid Prices After Tax'!$B$687:$I$695,6,FALSE),IF(AC$157="LNG",HLOOKUP(AC$157,'Inflated Bid Prices After Tax'!$B$687:$I$695,6,FALSE),IF(AC$157="Bunker",HLOOKUP(AC$157,'Inflated Bid Prices After Tax'!$B$687:$I$695,6,FALSE),IF(AC$157="LFO Diesel",HLOOKUP(AC$157,'Inflated Bid Prices After Tax'!$B$687:$I$695,6,FALSE),0))))))))</f>
        <v>0</v>
      </c>
      <c r="AF185" s="643">
        <f>IF($F185=0,0,IF(AC$157="Hydro",HLOOKUP(AC$157,'Inflated Bid Prices After Tax'!$B$697:$I$703,4,FALSE),IF(AC$157="Solar",HLOOKUP(AC$157,'Inflated Bid Prices After Tax'!$B$697:$I$703,4,FALSE),IF(AC$157="Biomass",HLOOKUP(AC$157,'Inflated Bid Prices After Tax'!$B$697:$I$703,4,FALSE),IF(AC$157="Biodiesel",HLOOKUP(AC$157,'Inflated Bid Prices After Tax'!$B$697:$I$703,4,FALSE),IF(AC$157="LNG",HLOOKUP(AC$157,'Inflated Bid Prices After Tax'!$B$697:$I$703,4,FALSE),IF(AC$157="Bunker",HLOOKUP(AC$157,'Inflated Bid Prices After Tax'!$B$697:$I$703,4,FALSE),IF(AC$157="LFO Diesel",HLOOKUP(AC$157,'Inflated Bid Prices After Tax'!$B$697:$I$703,4,FALSE),0))))))))</f>
        <v>0</v>
      </c>
      <c r="AG185" s="644">
        <f t="shared" si="104"/>
        <v>0</v>
      </c>
      <c r="AH185" s="139"/>
      <c r="AI185" s="590">
        <f>IF(AI$157="Hydro",VLOOKUP($G185,'Inflated Bid Prices After Tax'!$AB$479:$AI$579,2,FALSE),IF(AI$157="Solar",VLOOKUP($G185,'Inflated Bid Prices After Tax'!$AB$479:$AI$579,3,FALSE),IF(AI$157="Biomass",VLOOKUP($G185,'Inflated Bid Prices After Tax'!$AB$479:$AI$579,4,FALSE),IF(AI$157="Biodiesel",VLOOKUP($G185,'Inflated Bid Prices After Tax'!$AB$479:$AI$579,5,FALSE),IF(AI$157="LNG",VLOOKUP($G185,'Inflated Bid Prices After Tax'!$AB$479:$AI$579,6,FALSE),IF(AI$157="Bunker",VLOOKUP($G185,'Inflated Bid Prices After Tax'!$R$479:$Y$579,7,FALSE),IF(AI$157="LFO Diesel",VLOOKUP($G185,'Inflated Bid Prices After Tax'!$AB$479:$AI$579,8,FALSE),0)))))))</f>
        <v>0</v>
      </c>
      <c r="AJ185" s="591">
        <f>IF(AI$157="Hydro",VLOOKUP($G185,'Inflated Bid Prices After Tax'!$AB$584:$AI$684,2,FALSE),IF(AI$157="Solar",VLOOKUP($G185,'Inflated Bid Prices After Tax'!$AB$584:$AI$684,3,FALSE),IF(AI$157="Biomass",VLOOKUP($G185,'Inflated Bid Prices After Tax'!$AB$584:$AI$684,4,FALSE),IF(AI$157="Biodiesel",VLOOKUP($G185,'Inflated Bid Prices After Tax'!$AB$584:$AI$684,5,FALSE),IF(AI$157="LNG",VLOOKUP($G185,'Inflated Bid Prices After Tax'!$AB$584:$AI$684,6,FALSE),IF(AI$157="Bunker",VLOOKUP($G185,'Inflated Bid Prices After Tax'!$AB$584:$AI$684,7,FALSE),IF(AI$157="LFO Diesel",VLOOKUP($G185,'Inflated Bid Prices After Tax'!$AB$584:$AI$684,8,FALSE),0)))))))</f>
        <v>0</v>
      </c>
      <c r="AK185" s="591">
        <f>IF($G185=0,0,IF(AI$157="Hydro",HLOOKUP(AI$157,'Inflated Bid Prices After Tax'!$B$687:$I$695,6,FALSE),IF(AI$157="Solar",HLOOKUP(AI$157,'Inflated Bid Prices After Tax'!$B$687:$I$695,6,FALSE),IF(AI$157="Biomass",HLOOKUP(AI$157,'Inflated Bid Prices After Tax'!$B$687:$I$695,6,FALSE),IF(AI$157="Biodiesel",HLOOKUP(AI$157,'Inflated Bid Prices After Tax'!$B$687:$I$695,6,FALSE),IF(AI$157="LNG",HLOOKUP(AI$157,'Inflated Bid Prices After Tax'!$B$687:$I$695,6,FALSE),IF(AI$157="Bunker",HLOOKUP(AI$157,'Inflated Bid Prices After Tax'!$B$687:$I$695,6,FALSE),IF(AI$157="LFO Diesel",HLOOKUP(AI$157,'Inflated Bid Prices After Tax'!$B$687:$I$695,6,FALSE),0))))))))</f>
        <v>0</v>
      </c>
      <c r="AL185" s="591">
        <f>IF($G185=0,0,IF(AI$157="Hydro",HLOOKUP(AI$157,'Inflated Bid Prices After Tax'!$B$697:$I$703,4,FALSE),IF(AI$157="Solar",HLOOKUP(AI$157,'Inflated Bid Prices After Tax'!$B$697:$I$703,4,FALSE),IF(AI$157="Biomass",HLOOKUP(AI$157,'Inflated Bid Prices After Tax'!$B$697:$I$703,4,FALSE),IF(AI$157="Biodiesel",HLOOKUP(AI$157,'Inflated Bid Prices After Tax'!$B$697:$I$703,4,FALSE),IF(AI$157="LNG",HLOOKUP(AI$157,'Inflated Bid Prices After Tax'!$B$697:$I$703,4,FALSE),IF(AI$157="Bunker",HLOOKUP(AI$157,'Inflated Bid Prices After Tax'!$B$697:$I$703,4,FALSE),IF(AI$157="LFO Diesel",HLOOKUP(AI$157,'Inflated Bid Prices After Tax'!$B$697:$I$703,4,FALSE),0))))))))</f>
        <v>0</v>
      </c>
      <c r="AM185" s="592">
        <f t="shared" si="105"/>
        <v>0</v>
      </c>
      <c r="AN185" s="139"/>
      <c r="AO185" s="598">
        <f>IF(AO$157="Hydro",VLOOKUP($H185,'Inflated Bid Prices After Tax'!$AB$479:$AI$579,2,FALSE),IF(AO$157="Solar",VLOOKUP($H185,'Inflated Bid Prices After Tax'!$AB$479:$AI$579,3,FALSE),IF(AO$157="Biomass",VLOOKUP($H185,'Inflated Bid Prices After Tax'!$AB$479:$AI$579,4,FALSE),IF(AO$157="Biodiesel",VLOOKUP($H185,'Inflated Bid Prices After Tax'!$AB$479:$AI$579,5,FALSE),IF(AO$157="LNG",VLOOKUP($H185,'Inflated Bid Prices After Tax'!$AB$479:$AI$579,6,FALSE),IF(AO$157="Bunker",VLOOKUP($H185,'Inflated Bid Prices After Tax'!$R$479:$Y$579,7,FALSE),IF(AO$157="LFO Diesel",VLOOKUP($H185,'Inflated Bid Prices After Tax'!$AB$479:$AI$579,8,FALSE),0)))))))</f>
        <v>0</v>
      </c>
      <c r="AP185" s="309">
        <f>IF(AO$157="Hydro",VLOOKUP($H185,'Inflated Bid Prices After Tax'!$AB$584:$AI$684,2,FALSE),IF(AO$157="Solar",VLOOKUP($H185,'Inflated Bid Prices After Tax'!$AB$584:$AI$684,3,FALSE),IF(AO$157="Biomass",VLOOKUP($H185,'Inflated Bid Prices After Tax'!$AB$584:$AI$684,4,FALSE),IF(AO$157="Biodiesel",VLOOKUP($H185,'Inflated Bid Prices After Tax'!$AB$584:$AI$684,5,FALSE),IF(AO$157="LNG",VLOOKUP($H185,'Inflated Bid Prices After Tax'!$AB$584:$AI$684,6,FALSE),IF(AO$157="Bunker",VLOOKUP($H185,'Inflated Bid Prices After Tax'!$AB$584:$AI$684,7,FALSE),IF(AO$157="LFO Diesel",VLOOKUP($H185,'Inflated Bid Prices After Tax'!$AB$584:$AI$684,8,FALSE),0)))))))</f>
        <v>0</v>
      </c>
      <c r="AQ185" s="309">
        <f>IF($H185=0,0,IF(AO$157="Hydro",HLOOKUP(AO$157,'Inflated Bid Prices After Tax'!$B$687:$I$695,6,FALSE),IF(AO$157="Solar",HLOOKUP(AO$157,'Inflated Bid Prices After Tax'!$B$687:$I$695,6,FALSE),IF(AO$157="Biomass",HLOOKUP(AO$157,'Inflated Bid Prices After Tax'!$B$687:$I$695,6,FALSE),IF(AO$157="Biodiesel",HLOOKUP(AO$157,'Inflated Bid Prices After Tax'!$B$687:$I$695,6,FALSE),IF(AO$157="LNG",HLOOKUP(AO$157,'Inflated Bid Prices After Tax'!$B$687:$I$695,6,FALSE),IF(AO$157="Bunker",HLOOKUP(AO$157,'Inflated Bid Prices After Tax'!$B$687:$I$695,6,FALSE),IF(AO$157="LFO Diesel",HLOOKUP(AO$157,'Inflated Bid Prices After Tax'!$B$687:$I$695,6,FALSE),0))))))))</f>
        <v>0</v>
      </c>
      <c r="AR185" s="309">
        <f>IF($H185=0,0,IF(AO$157="Hydro",HLOOKUP(AO$157,'Inflated Bid Prices After Tax'!$B$697:$I$703,4,FALSE),IF(AO$157="Solar",HLOOKUP(AO$157,'Inflated Bid Prices After Tax'!$B$697:$I$703,4,FALSE),IF(AO$157="Biomass",HLOOKUP(AO$157,'Inflated Bid Prices After Tax'!$B$697:$I$703,4,FALSE),IF(AO$157="Biodiesel",HLOOKUP(AO$157,'Inflated Bid Prices After Tax'!$B$697:$I$703,4,FALSE),IF(AO$157="LNG",HLOOKUP(AO$157,'Inflated Bid Prices After Tax'!$B$697:$I$703,4,FALSE),IF(AO$157="Bunker",HLOOKUP(AO$157,'Inflated Bid Prices After Tax'!$B$697:$I$703,4,FALSE),IF(AO$157="LFO Diesel",HLOOKUP(AO$157,'Inflated Bid Prices After Tax'!$B$697:$I$703,4,FALSE),0))))))))</f>
        <v>0</v>
      </c>
      <c r="AS185" s="298">
        <f t="shared" si="106"/>
        <v>0</v>
      </c>
      <c r="AT185" s="139"/>
      <c r="AU185" s="606">
        <f>IF(AU$157="Hydro",VLOOKUP($I185,'Inflated Bid Prices After Tax'!$AB$479:$AI$579,2,FALSE),IF(AU$157="Solar",VLOOKUP($I185,'Inflated Bid Prices After Tax'!$AB$479:$AI$579,3,FALSE),IF(AU$157="Biomass",VLOOKUP($I185,'Inflated Bid Prices After Tax'!$AB$479:$AI$579,4,FALSE),IF(AU$157="Biodiesel",VLOOKUP($I185,'Inflated Bid Prices After Tax'!$AB$479:$AI$579,5,FALSE),IF(AU$157="LNG",VLOOKUP($I185,'Inflated Bid Prices After Tax'!$AB$479:$AI$579,6,FALSE),IF(AU$157="Bunker",VLOOKUP($I185,'Inflated Bid Prices After Tax'!$R$479:$Y$579,7,FALSE),IF(AU$157="LFO Diesel",VLOOKUP($I185,'Inflated Bid Prices After Tax'!$AB$479:$AI$579,8,FALSE),0)))))))</f>
        <v>0</v>
      </c>
      <c r="AV185" s="607">
        <f>IF(AU$157="Hydro",VLOOKUP($I185,'Inflated Bid Prices After Tax'!$AB$584:$AI$684,2,FALSE),IF(AU$157="Solar",VLOOKUP($I185,'Inflated Bid Prices After Tax'!$AB$584:$AI$684,3,FALSE),IF(AU$157="Biomass",VLOOKUP($I185,'Inflated Bid Prices After Tax'!$AB$584:$AI$684,4,FALSE),IF(AU$157="Biodiesel",VLOOKUP($I185,'Inflated Bid Prices After Tax'!$AB$584:$AI$684,5,FALSE),IF(AU$157="LNG",VLOOKUP($I185,'Inflated Bid Prices After Tax'!$AB$584:$AI$684,6,FALSE),IF(AU$157="Bunker",VLOOKUP($I185,'Inflated Bid Prices After Tax'!$AB$584:$AI$684,7,FALSE),IF(AU$157="LFO Diesel",VLOOKUP($I185,'Inflated Bid Prices After Tax'!$AB$584:$AI$684,8,FALSE),0)))))))</f>
        <v>0</v>
      </c>
      <c r="AW185" s="607">
        <f>IF($I185=0,0,IF(AU$157="Hydro",HLOOKUP(AU$157,'Inflated Bid Prices After Tax'!$B$687:$I$695,3,FALSE),IF(AU$157="Solar",HLOOKUP(AU$157,'Inflated Bid Prices After Tax'!$B$687:$I$695,3,FALSE),IF(AU$157="Biomass",HLOOKUP(AU$157,'Inflated Bid Prices After Tax'!$B$687:$I$695,3,FALSE),IF(AU$157="Biodiesel",HLOOKUP(AU$157,'Inflated Bid Prices After Tax'!$B$687:$I$695,3,FALSE),IF(AU$157="LNG",HLOOKUP(AU$157,'Inflated Bid Prices After Tax'!$B$687:$I$695,3,FALSE),IF(AU$157="Bunker",HLOOKUP(AU$157,'Inflated Bid Prices After Tax'!$B$687:$I$695,3,FALSE),IF(AU$157="LFO Diesel",HLOOKUP(AU$157,'Inflated Bid Prices After Tax'!$B$687:$I$695,3,FALSE),0))))))))</f>
        <v>0</v>
      </c>
      <c r="AX185" s="607">
        <f>IF($I185=0,0,IF(AU$157="Hydro",HLOOKUP(AU$157,'Inflated Bid Prices After Tax'!$B$697:$I$703,3,FALSE),IF(AU$157="Solar",HLOOKUP(AU$157,'Inflated Bid Prices After Tax'!$B$697:$I$703,3,FALSE),IF(AU$157="Biomass",HLOOKUP(AU$157,'Inflated Bid Prices After Tax'!$B$697:$I$703,3,FALSE),IF(AU$157="Biodiesel",HLOOKUP(AU$157,'Inflated Bid Prices After Tax'!$B$697:$I$703,3,FALSE),IF(AU$157="LNG",HLOOKUP(AU$157,'Inflated Bid Prices After Tax'!$B$697:$I$703,3,FALSE),IF(AU$157="Bunker",HLOOKUP(AU$157,'Inflated Bid Prices After Tax'!$B$697:$I$703,3,FALSE),IF(AU$157="LFO Diesel",HLOOKUP(AU$157,'Inflated Bid Prices After Tax'!$B$697:$I$703,3,FALSE),0))))))))</f>
        <v>0</v>
      </c>
      <c r="AY185" s="608">
        <f t="shared" si="107"/>
        <v>0</v>
      </c>
      <c r="AZ185" s="139"/>
      <c r="BA185" s="106"/>
      <c r="BB185" s="648" t="s">
        <v>48</v>
      </c>
      <c r="BC185" s="657">
        <f>IF(C185=0,O185,O185*'Available Energy and Dispatch'!N225*1000)</f>
        <v>0</v>
      </c>
      <c r="BD185" s="657">
        <f>IF(D185=0,U185,U185*'Available Energy and Dispatch'!O225*1000)</f>
        <v>0</v>
      </c>
      <c r="BE185" s="657">
        <f>IF(E185=0,AA185,AA185*'Available Energy and Dispatch'!P225*1000)</f>
        <v>0</v>
      </c>
      <c r="BF185" s="657">
        <f>IF(F185=0,AG185,AG185*'Available Energy and Dispatch'!Q225*1000)</f>
        <v>0</v>
      </c>
      <c r="BG185" s="657">
        <f>IF(G185=0,AM185,AM185*'Available Energy and Dispatch'!R225*1000)</f>
        <v>0</v>
      </c>
      <c r="BH185" s="657">
        <f>IF(H185=0,AS185,AS185*'Available Energy and Dispatch'!S225*1000)</f>
        <v>0</v>
      </c>
      <c r="BI185" s="657">
        <f>IF(I185=0,AY185,AY185*'Available Energy and Dispatch'!T225*1000)</f>
        <v>0</v>
      </c>
      <c r="BJ185" s="663">
        <f t="shared" si="108"/>
        <v>0</v>
      </c>
      <c r="BK185" s="655"/>
    </row>
    <row r="186" spans="2:63" ht="13.8" thickBot="1" x14ac:dyDescent="0.3">
      <c r="B186" s="531" t="s">
        <v>49</v>
      </c>
      <c r="C186" s="525">
        <f>ROUND(IFERROR(('Available Energy and Dispatch'!N226/((IF(C$158="Solar",(SUMIFS('Dependable Capacity'!$F$118:$F$123,'Dependable Capacity'!$C$118:$C$123,$B$160)*'Available Energy and Dispatch'!$C226),HLOOKUP(C$158,'Dependable Capacity'!$I$112:$P$118,4,FALSE)*'Available Energy and Dispatch'!$C226))))/C$159,0),2)</f>
        <v>0</v>
      </c>
      <c r="D186" s="525">
        <f>ROUND(IFERROR(('Available Energy and Dispatch'!O226/((IF(D$158="Solar",(SUMIFS('Dependable Capacity'!$F$118:$F$123,'Dependable Capacity'!$C$118:$C$123,$B$160)*'Available Energy and Dispatch'!$C226),HLOOKUP(D$158,'Dependable Capacity'!$I$112:$P$118,4,FALSE)*'Available Energy and Dispatch'!$C226))))/D$159,0),2)</f>
        <v>0</v>
      </c>
      <c r="E186" s="525">
        <f>ROUND(IFERROR(('Available Energy and Dispatch'!P226/((IF(E$158="Solar",(SUMIFS('Dependable Capacity'!$F$118:$F$123,'Dependable Capacity'!$C$118:$C$123,$B$160)*'Available Energy and Dispatch'!$C226),HLOOKUP(E$158,'Dependable Capacity'!$I$112:$P$118,4,FALSE)*'Available Energy and Dispatch'!$C226))))/E$159,0),2)</f>
        <v>0</v>
      </c>
      <c r="F186" s="525">
        <f>ROUND(IFERROR(('Available Energy and Dispatch'!Q226/((IF(F$158="Solar",(SUMIFS('Dependable Capacity'!$F$118:$F$123,'Dependable Capacity'!$C$118:$C$123,$B$160)*'Available Energy and Dispatch'!$C226),HLOOKUP(F$158,'Dependable Capacity'!$I$112:$P$118,4,FALSE)*'Available Energy and Dispatch'!$C226))))/F$159,0),2)</f>
        <v>0</v>
      </c>
      <c r="G186" s="525">
        <f>ROUND(IFERROR(('Available Energy and Dispatch'!R226/((IF(G$158="Solar",(SUMIFS('Dependable Capacity'!$F$118:$F$123,'Dependable Capacity'!$C$118:$C$123,$B$160)*'Available Energy and Dispatch'!$C226),HLOOKUP(G$158,'Dependable Capacity'!$I$112:$P$118,4,FALSE)*'Available Energy and Dispatch'!$C226))))/G$159,0),2)</f>
        <v>0</v>
      </c>
      <c r="H186" s="525">
        <f>ROUND(IFERROR(('Available Energy and Dispatch'!S226/((IF(H$158="Solar",(SUMIFS('Dependable Capacity'!$F$118:$F$123,'Dependable Capacity'!$C$118:$C$123,$B$160)*'Available Energy and Dispatch'!$C226),HLOOKUP(H$158,'Dependable Capacity'!$I$112:$P$118,4,FALSE)*'Available Energy and Dispatch'!$C226))))/H$159,0),2)</f>
        <v>0</v>
      </c>
      <c r="I186" s="526">
        <f>ROUND(IFERROR(('Available Energy and Dispatch'!T226/((IF(I$158="Solar",(SUMIFS('Dependable Capacity'!$F$118:$F$123,'Dependable Capacity'!$C$118:$C$123,$B$160)*'Available Energy and Dispatch'!$C226),HLOOKUP(I$158,'Dependable Capacity'!$I$112:$P$118,4,FALSE)*'Available Energy and Dispatch'!$C226))))/I$159,0),2)</f>
        <v>0</v>
      </c>
      <c r="J186" s="106"/>
      <c r="K186" s="545">
        <f>IF(K$157="Hydro",VLOOKUP($C186,'Inflated Bid Prices After Tax'!$AB$479:$AI$579,2,FALSE),IF(K$157="Solar",VLOOKUP($C186,'Inflated Bid Prices After Tax'!$AB$479:$AI$579,3,FALSE),IF(K$157="Biomass",VLOOKUP($C186,'Inflated Bid Prices After Tax'!$AB$479:$AI$579,4,FALSE),IF(K$157="Biodiesel",VLOOKUP($C186,'Inflated Bid Prices After Tax'!$AB$479:$AI$579,5,FALSE),IF(K$157="LNG",VLOOKUP($C186,'Inflated Bid Prices After Tax'!$AB$479:$AI$579,6,FALSE),IF(K$157="Bunker",VLOOKUP($C186,'Inflated Bid Prices After Tax'!$R$479:$Y$579,7,FALSE),IF(K$157="LFO Diesel",VLOOKUP($C186,'Inflated Bid Prices After Tax'!$AB$479:$AI$579,8,FALSE),0)))))))</f>
        <v>0</v>
      </c>
      <c r="L186" s="546">
        <f>IF(K$157="Hydro",VLOOKUP($C186,'Inflated Bid Prices After Tax'!$AB$584:$AI$684,2,FALSE),IF(K$157="Solar",VLOOKUP($C186,'Inflated Bid Prices After Tax'!$AB$584:$AI$684,3,FALSE),IF(K$157="Biomass",VLOOKUP($C186,'Inflated Bid Prices After Tax'!$AB$584:$AI$684,4,FALSE),IF(K$157="Biodiesel",VLOOKUP($C186,'Inflated Bid Prices After Tax'!$AB$584:$AI$684,5,FALSE),IF(K$157="LNG",VLOOKUP($C186,'Inflated Bid Prices After Tax'!$AB$584:$AI$684,6,FALSE),IF(K$157="Bunker",VLOOKUP($C186,'Inflated Bid Prices After Tax'!$AB$584:$AI$684,7,FALSE),IF(K$157="LFO Diesel",VLOOKUP($C186,'Inflated Bid Prices After Tax'!$AB$584:$AI$684,8,FALSE),0)))))))</f>
        <v>0</v>
      </c>
      <c r="M186" s="546">
        <f>IF($C186=0,0,IF(K$157="Hydro",HLOOKUP(K$157,'Inflated Bid Prices After Tax'!$B$687:$I$695,6,FALSE),IF(K$157="Solar",HLOOKUP(K$157,'Inflated Bid Prices After Tax'!$B$687:$I$695,6,FALSE),IF(K$157="Biomass",HLOOKUP(K$157,'Inflated Bid Prices After Tax'!$B$687:$I$695,6,FALSE),IF(K$157="Biodiesel",HLOOKUP(K$157,'Inflated Bid Prices After Tax'!$B$687:$I$695,6,FALSE),IF(K$157="LNG",HLOOKUP(K$157,'Inflated Bid Prices After Tax'!$B$687:$I$695,6,FALSE),IF(K$157="Bunker",HLOOKUP(K$157,'Inflated Bid Prices After Tax'!$B$687:$I$695,6,FALSE),IF(K$157="LFO Diesel",HLOOKUP(K$157,'Inflated Bid Prices After Tax'!$B$687:$I$695,6,FALSE),0))))))))</f>
        <v>0</v>
      </c>
      <c r="N186" s="546">
        <f>IF($C186=0,0,IF(K$157="Hydro",HLOOKUP(K$157,'Inflated Bid Prices After Tax'!$B$697:$I$703,4,FALSE),IF(K$157="Solar",HLOOKUP(K$157,'Inflated Bid Prices After Tax'!$B$697:$I$703,4,FALSE),IF(K$157="Biomass",HLOOKUP(K$157,'Inflated Bid Prices After Tax'!$B$697:$I$703,4,FALSE),IF(K$157="Biodiesel",HLOOKUP(K$157,'Inflated Bid Prices After Tax'!$B$697:$I$703,4,FALSE),IF(K$157="LNG",HLOOKUP(K$157,'Inflated Bid Prices After Tax'!$B$697:$I$703,4,FALSE),IF(K$157="Bunker",HLOOKUP(K$157,'Inflated Bid Prices After Tax'!$B$697:$I$703,4,FALSE),IF(K$157="LFO Diesel",HLOOKUP(K$157,'Inflated Bid Prices After Tax'!$B$697:$I$703,4,FALSE),0))))))))</f>
        <v>0</v>
      </c>
      <c r="O186" s="547">
        <f t="shared" si="101"/>
        <v>0</v>
      </c>
      <c r="P186" s="139"/>
      <c r="Q186" s="609">
        <f>IF(Q$157="Hydro",VLOOKUP($D186,'Inflated Bid Prices After Tax'!$AB$479:$AI$579,2,FALSE),IF(Q$157="Solar",VLOOKUP($D186,'Inflated Bid Prices After Tax'!$AB$479:$AI$579,3,FALSE),IF(Q$157="Biomass",VLOOKUP($D186,'Inflated Bid Prices After Tax'!$AB$479:$AI$579,4,FALSE),IF(Q$157="Biodiesel",VLOOKUP($D186,'Inflated Bid Prices After Tax'!$AB$479:$AI$579,5,FALSE),IF(Q$157="LNG",VLOOKUP($D186,'Inflated Bid Prices After Tax'!$AB$479:$AI$579,6,FALSE),IF(Q$157="Bunker",VLOOKUP($D186,'Inflated Bid Prices After Tax'!$R$479:$Y$579,7,FALSE),IF(Q$157="LFO Diesel",VLOOKUP($D186,'Inflated Bid Prices After Tax'!$AB$479:$AI$579,8,FALSE),0)))))))</f>
        <v>0</v>
      </c>
      <c r="R186" s="610">
        <f>IF(Q$157="Hydro",VLOOKUP($D186,'Inflated Bid Prices After Tax'!$AB$584:$AI$684,2,FALSE),IF(Q$157="Solar",VLOOKUP($D186,'Inflated Bid Prices After Tax'!$AB$584:$AI$684,3,FALSE),IF(Q$157="Biomass",VLOOKUP($D186,'Inflated Bid Prices After Tax'!$AB$584:$AI$684,4,FALSE),IF(Q$157="Biodiesel",VLOOKUP($D186,'Inflated Bid Prices After Tax'!$AB$584:$AI$684,5,FALSE),IF(Q$157="LNG",VLOOKUP($D186,'Inflated Bid Prices After Tax'!$AB$584:$AI$684,6,FALSE),IF(Q$157="Bunker",VLOOKUP($D186,'Inflated Bid Prices After Tax'!$AB$584:$AI$684,7,FALSE),IF(Q$157="LFO Diesel",VLOOKUP($D186,'Inflated Bid Prices After Tax'!$AB$584:$AI$684,8,FALSE),0)))))))</f>
        <v>0</v>
      </c>
      <c r="S186" s="610">
        <f>IF($D186=0,0,IF(Q$157="Hydro",HLOOKUP(Q$157,'Inflated Bid Prices After Tax'!$B$687:$I$695,6,FALSE),IF(Q$157="Solar",HLOOKUP(Q$157,'Inflated Bid Prices After Tax'!$B$687:$I$695,6,FALSE),IF(Q$157="Biomass",HLOOKUP(Q$157,'Inflated Bid Prices After Tax'!$B$687:$I$695,6,FALSE),IF(Q$157="Biodiesel",HLOOKUP(Q$157,'Inflated Bid Prices After Tax'!$B$687:$I$695,6,FALSE),IF(Q$157="LNG",HLOOKUP(Q$157,'Inflated Bid Prices After Tax'!$B$687:$I$695,6,FALSE),IF(Q$157="Bunker",HLOOKUP(Q$157,'Inflated Bid Prices After Tax'!$B$687:$I$695,6,FALSE),IF(Q$157="LFO Diesel",HLOOKUP(Q$157,'Inflated Bid Prices After Tax'!$B$687:$I$695,6,FALSE),0))))))))</f>
        <v>0</v>
      </c>
      <c r="T186" s="610">
        <f>IF($D186=0,0,IF(Q$157="Hydro",HLOOKUP(Q$157,'Inflated Bid Prices After Tax'!$B$697:$I$703,4,FALSE),IF(Q$157="Solar",HLOOKUP(Q$157,'Inflated Bid Prices After Tax'!$B$697:$I$703,4,FALSE),IF(Q$157="Biomass",HLOOKUP(Q$157,'Inflated Bid Prices After Tax'!$B$697:$I$703,4,FALSE),IF(Q$157="Biodiesel",HLOOKUP(Q$157,'Inflated Bid Prices After Tax'!$B$697:$I$703,4,FALSE),IF(Q$157="LNG",HLOOKUP(Q$157,'Inflated Bid Prices After Tax'!$B$697:$I$703,4,FALSE),IF(Q$157="Bunker",HLOOKUP(Q$157,'Inflated Bid Prices After Tax'!$B$697:$I$703,4,FALSE),IF(Q$157="LFO Diesel",HLOOKUP(Q$157,'Inflated Bid Prices After Tax'!$B$697:$I$703,4,FALSE),0))))))))</f>
        <v>0</v>
      </c>
      <c r="U186" s="611">
        <f t="shared" si="102"/>
        <v>0</v>
      </c>
      <c r="V186" s="139"/>
      <c r="W186" s="569">
        <f>IF(W$157="Hydro",VLOOKUP($E186,'Inflated Bid Prices After Tax'!$AB$479:$AI$579,2,FALSE),IF(W$157="Solar",VLOOKUP($E186,'Inflated Bid Prices After Tax'!$AB$479:$AI$579,3,FALSE),IF(W$157="Biomass",VLOOKUP($E186,'Inflated Bid Prices After Tax'!$AB$479:$AI$579,4,FALSE),IF(W$157="Biodiesel",VLOOKUP($E186,'Inflated Bid Prices After Tax'!$AB$479:$AI$579,5,FALSE),IF(W$157="LNG",VLOOKUP($E186,'Inflated Bid Prices After Tax'!$AB$479:$AI$579,6,FALSE),IF(W$157="Bunker",VLOOKUP($E186,'Inflated Bid Prices After Tax'!$R$479:$Y$579,7,FALSE),IF(W$157="LFO Diesel",VLOOKUP($E186,'Inflated Bid Prices After Tax'!$AB$479:$AI$579,8,FALSE),0)))))))</f>
        <v>0</v>
      </c>
      <c r="X186" s="570">
        <f>IF(W$157="Hydro",VLOOKUP($E186,'Inflated Bid Prices After Tax'!$AB$584:$AI$684,2,FALSE),IF(W$157="Solar",VLOOKUP($E186,'Inflated Bid Prices After Tax'!$AB$584:$AI$684,3,FALSE),IF(W$157="Biomass",VLOOKUP($E186,'Inflated Bid Prices After Tax'!$AB$584:$AI$684,4,FALSE),IF(W$157="Biodiesel",VLOOKUP($E186,'Inflated Bid Prices After Tax'!$AB$584:$AI$684,5,FALSE),IF(W$157="LNG",VLOOKUP($E186,'Inflated Bid Prices After Tax'!$AB$584:$AI$684,6,FALSE),IF(W$157="Bunker",VLOOKUP($E186,'Inflated Bid Prices After Tax'!$AB$584:$AI$684,7,FALSE),IF(W$157="LFO Diesel",VLOOKUP($E186,'Inflated Bid Prices After Tax'!$AB$584:$AI$684,8,FALSE),0)))))))</f>
        <v>0</v>
      </c>
      <c r="Y186" s="570">
        <f>IF($E186=0,0,IF(W$157="Hydro",HLOOKUP(W$157,'Inflated Bid Prices After Tax'!$B$687:$I$695,6,FALSE),IF(W$157="Solar",HLOOKUP(W$157,'Inflated Bid Prices After Tax'!$B$687:$I$695,6,FALSE),IF(W$157="Biomass",HLOOKUP(W$157,'Inflated Bid Prices After Tax'!$B$687:$I$695,6,FALSE),IF(W$157="Biodiesel",HLOOKUP(W$157,'Inflated Bid Prices After Tax'!$B$687:$I$695,6,FALSE),IF(W$157="LNG",HLOOKUP(W$157,'Inflated Bid Prices After Tax'!$B$687:$I$695,6,FALSE),IF(W$157="Bunker",HLOOKUP(W$157,'Inflated Bid Prices After Tax'!$B$687:$I$695,6,FALSE),IF(W$157="LFO Diesel",HLOOKUP(W$157,'Inflated Bid Prices After Tax'!$B$687:$I$695,6,FALSE),0))))))))</f>
        <v>0</v>
      </c>
      <c r="Z186" s="570">
        <f>IF($E186=0,0,IF(W$157="Hydro",HLOOKUP(W$157,'Inflated Bid Prices After Tax'!$B$697:$I$703,4,FALSE),IF(W$157="Solar",HLOOKUP(W$157,'Inflated Bid Prices After Tax'!$B$697:$I$703,4,FALSE),IF(W$157="Biomass",HLOOKUP(W$157,'Inflated Bid Prices After Tax'!$B$697:$I$703,4,FALSE),IF(W$157="Biodiesel",HLOOKUP(W$157,'Inflated Bid Prices After Tax'!$B$697:$I$703,4,FALSE),IF(W$157="LNG",HLOOKUP(W$157,'Inflated Bid Prices After Tax'!$B$697:$I$703,4,FALSE),IF(W$157="Bunker",HLOOKUP(W$157,'Inflated Bid Prices After Tax'!$B$697:$I$703,4,FALSE),IF(W$157="LFO Diesel",HLOOKUP(W$157,'Inflated Bid Prices After Tax'!$B$697:$I$703,4,FALSE),0))))))))</f>
        <v>0</v>
      </c>
      <c r="AA186" s="571">
        <f t="shared" si="103"/>
        <v>0</v>
      </c>
      <c r="AB186" s="139"/>
      <c r="AC186" s="645">
        <f>IF(AC$157="Hydro",VLOOKUP($F186,'Inflated Bid Prices After Tax'!$AB$479:$AI$579,2,FALSE),IF(AC$157="Solar",VLOOKUP($F186,'Inflated Bid Prices After Tax'!$AB$479:$AI$579,3,FALSE),IF(AC$157="Biomass",VLOOKUP($F186,'Inflated Bid Prices After Tax'!$AB$479:$AI$579,4,FALSE),IF(AC$157="Biodiesel",VLOOKUP($F186,'Inflated Bid Prices After Tax'!$AB$479:$AI$579,5,FALSE),IF(AC$157="LNG",VLOOKUP($F186,'Inflated Bid Prices After Tax'!$AB$479:$AI$579,6,FALSE),IF(AC$157="Bunker",VLOOKUP($F186,'Inflated Bid Prices After Tax'!$R$479:$Y$579,7,FALSE),IF(AC$157="LFO Diesel",VLOOKUP($F186,'Inflated Bid Prices After Tax'!$AB$479:$AI$579,8,FALSE),0)))))))</f>
        <v>0</v>
      </c>
      <c r="AD186" s="646">
        <f>IF(AC$157="Hydro",VLOOKUP($F186,'Inflated Bid Prices After Tax'!$AB$584:$AI$684,2,FALSE),IF(AC$157="Solar",VLOOKUP($F186,'Inflated Bid Prices After Tax'!$AB$584:$AI$684,3,FALSE),IF(AC$157="Biomass",VLOOKUP($F186,'Inflated Bid Prices After Tax'!$AB$584:$AI$684,4,FALSE),IF(AC$157="Biodiesel",VLOOKUP($F186,'Inflated Bid Prices After Tax'!$AB$584:$AI$684,5,FALSE),IF(AC$157="LNG",VLOOKUP($F186,'Inflated Bid Prices After Tax'!$AB$584:$AI$684,6,FALSE),IF(AC$157="Bunker",VLOOKUP($F186,'Inflated Bid Prices After Tax'!$AB$584:$AI$684,7,FALSE),IF(AC$157="LFO Diesel",VLOOKUP($F186,'Inflated Bid Prices After Tax'!$AB$584:$AI$684,8,FALSE),0)))))))</f>
        <v>0</v>
      </c>
      <c r="AE186" s="646">
        <f>IF($F186=0,0,IF(AC$157="Hydro",HLOOKUP(AC$157,'Inflated Bid Prices After Tax'!$B$687:$I$695,6,FALSE),IF(AC$157="Solar",HLOOKUP(AC$157,'Inflated Bid Prices After Tax'!$B$687:$I$695,6,FALSE),IF(AC$157="Biomass",HLOOKUP(AC$157,'Inflated Bid Prices After Tax'!$B$687:$I$695,6,FALSE),IF(AC$157="Biodiesel",HLOOKUP(AC$157,'Inflated Bid Prices After Tax'!$B$687:$I$695,6,FALSE),IF(AC$157="LNG",HLOOKUP(AC$157,'Inflated Bid Prices After Tax'!$B$687:$I$695,6,FALSE),IF(AC$157="Bunker",HLOOKUP(AC$157,'Inflated Bid Prices After Tax'!$B$687:$I$695,6,FALSE),IF(AC$157="LFO Diesel",HLOOKUP(AC$157,'Inflated Bid Prices After Tax'!$B$687:$I$695,6,FALSE),0))))))))</f>
        <v>0</v>
      </c>
      <c r="AF186" s="646">
        <f>IF($F186=0,0,IF(AC$157="Hydro",HLOOKUP(AC$157,'Inflated Bid Prices After Tax'!$B$697:$I$703,4,FALSE),IF(AC$157="Solar",HLOOKUP(AC$157,'Inflated Bid Prices After Tax'!$B$697:$I$703,4,FALSE),IF(AC$157="Biomass",HLOOKUP(AC$157,'Inflated Bid Prices After Tax'!$B$697:$I$703,4,FALSE),IF(AC$157="Biodiesel",HLOOKUP(AC$157,'Inflated Bid Prices After Tax'!$B$697:$I$703,4,FALSE),IF(AC$157="LNG",HLOOKUP(AC$157,'Inflated Bid Prices After Tax'!$B$697:$I$703,4,FALSE),IF(AC$157="Bunker",HLOOKUP(AC$157,'Inflated Bid Prices After Tax'!$B$697:$I$703,4,FALSE),IF(AC$157="LFO Diesel",HLOOKUP(AC$157,'Inflated Bid Prices After Tax'!$B$697:$I$703,4,FALSE),0))))))))</f>
        <v>0</v>
      </c>
      <c r="AG186" s="647">
        <f t="shared" si="104"/>
        <v>0</v>
      </c>
      <c r="AH186" s="139"/>
      <c r="AI186" s="593">
        <f>IF(AI$157="Hydro",VLOOKUP($G186,'Inflated Bid Prices After Tax'!$AB$479:$AI$579,2,FALSE),IF(AI$157="Solar",VLOOKUP($G186,'Inflated Bid Prices After Tax'!$AB$479:$AI$579,3,FALSE),IF(AI$157="Biomass",VLOOKUP($G186,'Inflated Bid Prices After Tax'!$AB$479:$AI$579,4,FALSE),IF(AI$157="Biodiesel",VLOOKUP($G186,'Inflated Bid Prices After Tax'!$AB$479:$AI$579,5,FALSE),IF(AI$157="LNG",VLOOKUP($G186,'Inflated Bid Prices After Tax'!$AB$479:$AI$579,6,FALSE),IF(AI$157="Bunker",VLOOKUP($G186,'Inflated Bid Prices After Tax'!$R$479:$Y$579,7,FALSE),IF(AI$157="LFO Diesel",VLOOKUP($G186,'Inflated Bid Prices After Tax'!$AB$479:$AI$579,8,FALSE),0)))))))</f>
        <v>0</v>
      </c>
      <c r="AJ186" s="594">
        <f>IF(AI$157="Hydro",VLOOKUP($G186,'Inflated Bid Prices After Tax'!$AB$584:$AI$684,2,FALSE),IF(AI$157="Solar",VLOOKUP($G186,'Inflated Bid Prices After Tax'!$AB$584:$AI$684,3,FALSE),IF(AI$157="Biomass",VLOOKUP($G186,'Inflated Bid Prices After Tax'!$AB$584:$AI$684,4,FALSE),IF(AI$157="Biodiesel",VLOOKUP($G186,'Inflated Bid Prices After Tax'!$AB$584:$AI$684,5,FALSE),IF(AI$157="LNG",VLOOKUP($G186,'Inflated Bid Prices After Tax'!$AB$584:$AI$684,6,FALSE),IF(AI$157="Bunker",VLOOKUP($G186,'Inflated Bid Prices After Tax'!$AB$584:$AI$684,7,FALSE),IF(AI$157="LFO Diesel",VLOOKUP($G186,'Inflated Bid Prices After Tax'!$AB$584:$AI$684,8,FALSE),0)))))))</f>
        <v>0</v>
      </c>
      <c r="AK186" s="594">
        <f>IF($G186=0,0,IF(AI$157="Hydro",HLOOKUP(AI$157,'Inflated Bid Prices After Tax'!$B$687:$I$695,6,FALSE),IF(AI$157="Solar",HLOOKUP(AI$157,'Inflated Bid Prices After Tax'!$B$687:$I$695,6,FALSE),IF(AI$157="Biomass",HLOOKUP(AI$157,'Inflated Bid Prices After Tax'!$B$687:$I$695,6,FALSE),IF(AI$157="Biodiesel",HLOOKUP(AI$157,'Inflated Bid Prices After Tax'!$B$687:$I$695,6,FALSE),IF(AI$157="LNG",HLOOKUP(AI$157,'Inflated Bid Prices After Tax'!$B$687:$I$695,6,FALSE),IF(AI$157="Bunker",HLOOKUP(AI$157,'Inflated Bid Prices After Tax'!$B$687:$I$695,6,FALSE),IF(AI$157="LFO Diesel",HLOOKUP(AI$157,'Inflated Bid Prices After Tax'!$B$687:$I$695,6,FALSE),0))))))))</f>
        <v>0</v>
      </c>
      <c r="AL186" s="594">
        <f>IF($G186=0,0,IF(AI$157="Hydro",HLOOKUP(AI$157,'Inflated Bid Prices After Tax'!$B$697:$I$703,4,FALSE),IF(AI$157="Solar",HLOOKUP(AI$157,'Inflated Bid Prices After Tax'!$B$697:$I$703,4,FALSE),IF(AI$157="Biomass",HLOOKUP(AI$157,'Inflated Bid Prices After Tax'!$B$697:$I$703,4,FALSE),IF(AI$157="Biodiesel",HLOOKUP(AI$157,'Inflated Bid Prices After Tax'!$B$697:$I$703,4,FALSE),IF(AI$157="LNG",HLOOKUP(AI$157,'Inflated Bid Prices After Tax'!$B$697:$I$703,4,FALSE),IF(AI$157="Bunker",HLOOKUP(AI$157,'Inflated Bid Prices After Tax'!$B$697:$I$703,4,FALSE),IF(AI$157="LFO Diesel",HLOOKUP(AI$157,'Inflated Bid Prices After Tax'!$B$697:$I$703,4,FALSE),0))))))))</f>
        <v>0</v>
      </c>
      <c r="AM186" s="595">
        <f t="shared" si="105"/>
        <v>0</v>
      </c>
      <c r="AN186" s="139"/>
      <c r="AO186" s="599">
        <f>IF(AO$157="Hydro",VLOOKUP($H186,'Inflated Bid Prices After Tax'!$AB$479:$AI$579,2,FALSE),IF(AO$157="Solar",VLOOKUP($H186,'Inflated Bid Prices After Tax'!$AB$479:$AI$579,3,FALSE),IF(AO$157="Biomass",VLOOKUP($H186,'Inflated Bid Prices After Tax'!$AB$479:$AI$579,4,FALSE),IF(AO$157="Biodiesel",VLOOKUP($H186,'Inflated Bid Prices After Tax'!$AB$479:$AI$579,5,FALSE),IF(AO$157="LNG",VLOOKUP($H186,'Inflated Bid Prices After Tax'!$AB$479:$AI$579,6,FALSE),IF(AO$157="Bunker",VLOOKUP($H186,'Inflated Bid Prices After Tax'!$R$479:$Y$579,7,FALSE),IF(AO$157="LFO Diesel",VLOOKUP($H186,'Inflated Bid Prices After Tax'!$AB$479:$AI$579,8,FALSE),0)))))))</f>
        <v>0</v>
      </c>
      <c r="AP186" s="310">
        <f>IF(AO$157="Hydro",VLOOKUP($H186,'Inflated Bid Prices After Tax'!$AB$584:$AI$684,2,FALSE),IF(AO$157="Solar",VLOOKUP($H186,'Inflated Bid Prices After Tax'!$AB$584:$AI$684,3,FALSE),IF(AO$157="Biomass",VLOOKUP($H186,'Inflated Bid Prices After Tax'!$AB$584:$AI$684,4,FALSE),IF(AO$157="Biodiesel",VLOOKUP($H186,'Inflated Bid Prices After Tax'!$AB$584:$AI$684,5,FALSE),IF(AO$157="LNG",VLOOKUP($H186,'Inflated Bid Prices After Tax'!$AB$584:$AI$684,6,FALSE),IF(AO$157="Bunker",VLOOKUP($H186,'Inflated Bid Prices After Tax'!$AB$584:$AI$684,7,FALSE),IF(AO$157="LFO Diesel",VLOOKUP($H186,'Inflated Bid Prices After Tax'!$AB$584:$AI$684,8,FALSE),0)))))))</f>
        <v>0</v>
      </c>
      <c r="AQ186" s="310">
        <f>IF($H186=0,0,IF(AO$157="Hydro",HLOOKUP(AO$157,'Inflated Bid Prices After Tax'!$B$687:$I$695,6,FALSE),IF(AO$157="Solar",HLOOKUP(AO$157,'Inflated Bid Prices After Tax'!$B$687:$I$695,6,FALSE),IF(AO$157="Biomass",HLOOKUP(AO$157,'Inflated Bid Prices After Tax'!$B$687:$I$695,6,FALSE),IF(AO$157="Biodiesel",HLOOKUP(AO$157,'Inflated Bid Prices After Tax'!$B$687:$I$695,6,FALSE),IF(AO$157="LNG",HLOOKUP(AO$157,'Inflated Bid Prices After Tax'!$B$687:$I$695,6,FALSE),IF(AO$157="Bunker",HLOOKUP(AO$157,'Inflated Bid Prices After Tax'!$B$687:$I$695,6,FALSE),IF(AO$157="LFO Diesel",HLOOKUP(AO$157,'Inflated Bid Prices After Tax'!$B$687:$I$695,6,FALSE),0))))))))</f>
        <v>0</v>
      </c>
      <c r="AR186" s="310">
        <f>IF($H186=0,0,IF(AO$157="Hydro",HLOOKUP(AO$157,'Inflated Bid Prices After Tax'!$B$697:$I$703,4,FALSE),IF(AO$157="Solar",HLOOKUP(AO$157,'Inflated Bid Prices After Tax'!$B$697:$I$703,4,FALSE),IF(AO$157="Biomass",HLOOKUP(AO$157,'Inflated Bid Prices After Tax'!$B$697:$I$703,4,FALSE),IF(AO$157="Biodiesel",HLOOKUP(AO$157,'Inflated Bid Prices After Tax'!$B$697:$I$703,4,FALSE),IF(AO$157="LNG",HLOOKUP(AO$157,'Inflated Bid Prices After Tax'!$B$697:$I$703,4,FALSE),IF(AO$157="Bunker",HLOOKUP(AO$157,'Inflated Bid Prices After Tax'!$B$697:$I$703,4,FALSE),IF(AO$157="LFO Diesel",HLOOKUP(AO$157,'Inflated Bid Prices After Tax'!$B$697:$I$703,4,FALSE),0))))))))</f>
        <v>0</v>
      </c>
      <c r="AS186" s="300">
        <f t="shared" si="106"/>
        <v>0</v>
      </c>
      <c r="AT186" s="139"/>
      <c r="AU186" s="609">
        <f>IF(AU$157="Hydro",VLOOKUP($I186,'Inflated Bid Prices After Tax'!$AB$479:$AI$579,2,FALSE),IF(AU$157="Solar",VLOOKUP($I186,'Inflated Bid Prices After Tax'!$AB$479:$AI$579,3,FALSE),IF(AU$157="Biomass",VLOOKUP($I186,'Inflated Bid Prices After Tax'!$AB$479:$AI$579,4,FALSE),IF(AU$157="Biodiesel",VLOOKUP($I186,'Inflated Bid Prices After Tax'!$AB$479:$AI$579,5,FALSE),IF(AU$157="LNG",VLOOKUP($I186,'Inflated Bid Prices After Tax'!$AB$479:$AI$579,6,FALSE),IF(AU$157="Bunker",VLOOKUP($I186,'Inflated Bid Prices After Tax'!$R$479:$Y$579,7,FALSE),IF(AU$157="LFO Diesel",VLOOKUP($I186,'Inflated Bid Prices After Tax'!$AB$479:$AI$579,8,FALSE),0)))))))</f>
        <v>0</v>
      </c>
      <c r="AV186" s="610">
        <f>IF(AU$157="Hydro",VLOOKUP($I186,'Inflated Bid Prices After Tax'!$AB$584:$AI$684,2,FALSE),IF(AU$157="Solar",VLOOKUP($I186,'Inflated Bid Prices After Tax'!$AB$584:$AI$684,3,FALSE),IF(AU$157="Biomass",VLOOKUP($I186,'Inflated Bid Prices After Tax'!$AB$584:$AI$684,4,FALSE),IF(AU$157="Biodiesel",VLOOKUP($I186,'Inflated Bid Prices After Tax'!$AB$584:$AI$684,5,FALSE),IF(AU$157="LNG",VLOOKUP($I186,'Inflated Bid Prices After Tax'!$AB$584:$AI$684,6,FALSE),IF(AU$157="Bunker",VLOOKUP($I186,'Inflated Bid Prices After Tax'!$AB$584:$AI$684,7,FALSE),IF(AU$157="LFO Diesel",VLOOKUP($I186,'Inflated Bid Prices After Tax'!$AB$584:$AI$684,8,FALSE),0)))))))</f>
        <v>0</v>
      </c>
      <c r="AW186" s="610">
        <f>IF($I186=0,0,IF(AU$157="Hydro",HLOOKUP(AU$157,'Inflated Bid Prices After Tax'!$B$687:$I$695,3,FALSE),IF(AU$157="Solar",HLOOKUP(AU$157,'Inflated Bid Prices After Tax'!$B$687:$I$695,3,FALSE),IF(AU$157="Biomass",HLOOKUP(AU$157,'Inflated Bid Prices After Tax'!$B$687:$I$695,3,FALSE),IF(AU$157="Biodiesel",HLOOKUP(AU$157,'Inflated Bid Prices After Tax'!$B$687:$I$695,3,FALSE),IF(AU$157="LNG",HLOOKUP(AU$157,'Inflated Bid Prices After Tax'!$B$687:$I$695,3,FALSE),IF(AU$157="Bunker",HLOOKUP(AU$157,'Inflated Bid Prices After Tax'!$B$687:$I$695,3,FALSE),IF(AU$157="LFO Diesel",HLOOKUP(AU$157,'Inflated Bid Prices After Tax'!$B$687:$I$695,3,FALSE),0))))))))</f>
        <v>0</v>
      </c>
      <c r="AX186" s="610">
        <f>IF($I186=0,0,IF(AU$157="Hydro",HLOOKUP(AU$157,'Inflated Bid Prices After Tax'!$B$697:$I$703,3,FALSE),IF(AU$157="Solar",HLOOKUP(AU$157,'Inflated Bid Prices After Tax'!$B$697:$I$703,3,FALSE),IF(AU$157="Biomass",HLOOKUP(AU$157,'Inflated Bid Prices After Tax'!$B$697:$I$703,3,FALSE),IF(AU$157="Biodiesel",HLOOKUP(AU$157,'Inflated Bid Prices After Tax'!$B$697:$I$703,3,FALSE),IF(AU$157="LNG",HLOOKUP(AU$157,'Inflated Bid Prices After Tax'!$B$697:$I$703,3,FALSE),IF(AU$157="Bunker",HLOOKUP(AU$157,'Inflated Bid Prices After Tax'!$B$697:$I$703,3,FALSE),IF(AU$157="LFO Diesel",HLOOKUP(AU$157,'Inflated Bid Prices After Tax'!$B$697:$I$703,3,FALSE),0))))))))</f>
        <v>0</v>
      </c>
      <c r="AY186" s="611">
        <f t="shared" si="107"/>
        <v>0</v>
      </c>
      <c r="AZ186" s="139"/>
      <c r="BA186" s="106"/>
      <c r="BB186" s="648" t="s">
        <v>49</v>
      </c>
      <c r="BC186" s="657">
        <f>IF(C186=0,O186,O186*'Available Energy and Dispatch'!N226*1000)</f>
        <v>0</v>
      </c>
      <c r="BD186" s="657">
        <f>IF(D186=0,U186,U186*'Available Energy and Dispatch'!O226*1000)</f>
        <v>0</v>
      </c>
      <c r="BE186" s="657">
        <f>IF(E186=0,AA186,AA186*'Available Energy and Dispatch'!P226*1000)</f>
        <v>0</v>
      </c>
      <c r="BF186" s="657">
        <f>IF(F186=0,AG186,AG186*'Available Energy and Dispatch'!Q226*1000)</f>
        <v>0</v>
      </c>
      <c r="BG186" s="657">
        <f>IF(G186=0,AM186,AM186*'Available Energy and Dispatch'!R226*1000)</f>
        <v>0</v>
      </c>
      <c r="BH186" s="657">
        <f>IF(H186=0,AS186,AS186*'Available Energy and Dispatch'!S226*1000)</f>
        <v>0</v>
      </c>
      <c r="BI186" s="657">
        <f>IF(I186=0,AY186,AY186*'Available Energy and Dispatch'!T226*1000)</f>
        <v>0</v>
      </c>
      <c r="BJ186" s="663">
        <f t="shared" si="108"/>
        <v>0</v>
      </c>
      <c r="BK186" s="655"/>
    </row>
    <row r="187" spans="2:63" ht="13.8" thickBot="1" x14ac:dyDescent="0.3">
      <c r="B187" s="109"/>
      <c r="C187" s="106"/>
      <c r="D187" s="106"/>
      <c r="E187" s="106"/>
      <c r="F187" s="106"/>
      <c r="G187" s="106"/>
      <c r="H187" s="106"/>
      <c r="I187" s="106"/>
      <c r="J187" s="106"/>
      <c r="K187" s="113"/>
      <c r="L187" s="113"/>
      <c r="M187" s="113"/>
      <c r="N187" s="113"/>
      <c r="O187" s="113"/>
      <c r="P187" s="139"/>
      <c r="Q187" s="113"/>
      <c r="R187" s="113"/>
      <c r="S187" s="113"/>
      <c r="T187" s="113"/>
      <c r="U187" s="113"/>
      <c r="V187" s="139"/>
      <c r="W187" s="113"/>
      <c r="X187" s="113"/>
      <c r="Y187" s="113"/>
      <c r="Z187" s="113"/>
      <c r="AA187" s="113"/>
      <c r="AB187" s="139"/>
      <c r="AC187" s="113"/>
      <c r="AD187" s="113"/>
      <c r="AE187" s="113"/>
      <c r="AF187" s="113"/>
      <c r="AG187" s="113"/>
      <c r="AH187" s="139"/>
      <c r="AI187" s="113"/>
      <c r="AJ187" s="113"/>
      <c r="AK187" s="113"/>
      <c r="AL187" s="113"/>
      <c r="AM187" s="113"/>
      <c r="AN187" s="139"/>
      <c r="AO187" s="113"/>
      <c r="AP187" s="113"/>
      <c r="AQ187" s="113"/>
      <c r="AR187" s="113"/>
      <c r="AS187" s="113"/>
      <c r="AT187" s="139"/>
      <c r="AU187" s="113"/>
      <c r="AV187" s="113"/>
      <c r="AW187" s="113"/>
      <c r="AX187" s="113"/>
      <c r="AY187" s="113"/>
      <c r="AZ187" s="139"/>
      <c r="BA187" s="106"/>
      <c r="BB187" s="648" t="s">
        <v>182</v>
      </c>
      <c r="BC187" s="656">
        <f t="shared" ref="BC187:BJ187" si="109">SUM(BC175:BC186)</f>
        <v>0</v>
      </c>
      <c r="BD187" s="656">
        <f t="shared" si="109"/>
        <v>0</v>
      </c>
      <c r="BE187" s="656">
        <f t="shared" si="109"/>
        <v>0</v>
      </c>
      <c r="BF187" s="656">
        <f t="shared" si="109"/>
        <v>0</v>
      </c>
      <c r="BG187" s="656">
        <f t="shared" si="109"/>
        <v>0</v>
      </c>
      <c r="BH187" s="656">
        <f t="shared" si="109"/>
        <v>0</v>
      </c>
      <c r="BI187" s="656">
        <f t="shared" si="109"/>
        <v>0</v>
      </c>
      <c r="BJ187" s="656">
        <f t="shared" si="109"/>
        <v>0</v>
      </c>
      <c r="BK187" s="667">
        <f>BJ187/(BE156*1000)</f>
        <v>0</v>
      </c>
    </row>
    <row r="188" spans="2:63" x14ac:dyDescent="0.25">
      <c r="B188" s="527">
        <v>2024</v>
      </c>
      <c r="C188" s="528"/>
      <c r="D188" s="528"/>
      <c r="E188" s="528"/>
      <c r="F188" s="528"/>
      <c r="G188" s="528"/>
      <c r="H188" s="528"/>
      <c r="I188" s="529"/>
      <c r="J188" s="106"/>
      <c r="K188" s="629"/>
      <c r="L188" s="630"/>
      <c r="M188" s="630"/>
      <c r="N188" s="630"/>
      <c r="O188" s="631"/>
      <c r="P188" s="139"/>
      <c r="Q188" s="620"/>
      <c r="R188" s="621"/>
      <c r="S188" s="621"/>
      <c r="T188" s="621"/>
      <c r="U188" s="622"/>
      <c r="V188" s="139"/>
      <c r="W188" s="636"/>
      <c r="X188" s="637"/>
      <c r="Y188" s="637"/>
      <c r="Z188" s="637"/>
      <c r="AA188" s="638"/>
      <c r="AB188" s="139"/>
      <c r="AC188" s="639"/>
      <c r="AD188" s="640"/>
      <c r="AE188" s="640"/>
      <c r="AF188" s="640"/>
      <c r="AG188" s="641"/>
      <c r="AH188" s="139"/>
      <c r="AI188" s="626"/>
      <c r="AJ188" s="627"/>
      <c r="AK188" s="627"/>
      <c r="AL188" s="627"/>
      <c r="AM188" s="628"/>
      <c r="AN188" s="139"/>
      <c r="AO188" s="623"/>
      <c r="AP188" s="624"/>
      <c r="AQ188" s="624"/>
      <c r="AR188" s="624"/>
      <c r="AS188" s="625"/>
      <c r="AT188" s="139"/>
      <c r="AU188" s="620"/>
      <c r="AV188" s="621"/>
      <c r="AW188" s="621"/>
      <c r="AX188" s="621"/>
      <c r="AY188" s="622"/>
      <c r="AZ188" s="139"/>
      <c r="BA188" s="106"/>
      <c r="BB188" s="648">
        <v>2024</v>
      </c>
      <c r="BC188" s="654"/>
      <c r="BD188" s="654"/>
      <c r="BE188" s="654"/>
      <c r="BF188" s="654"/>
      <c r="BG188" s="654"/>
      <c r="BH188" s="654"/>
      <c r="BI188" s="654"/>
      <c r="BJ188" s="661"/>
      <c r="BK188" s="655"/>
    </row>
    <row r="189" spans="2:63" x14ac:dyDescent="0.25">
      <c r="B189" s="530" t="s">
        <v>38</v>
      </c>
      <c r="C189" s="523">
        <f>ROUND(IFERROR(('Available Energy and Dispatch'!N231/((IF(C$158="Solar",(SUMIFS('Dependable Capacity'!$F$118:$F$123,'Dependable Capacity'!$C$118:$C$123,$B$160)*'Available Energy and Dispatch'!$C231),HLOOKUP(C$158,'Dependable Capacity'!$I$112:$P$118,5,FALSE)*'Available Energy and Dispatch'!$C231))))/C$159,0),2)</f>
        <v>0</v>
      </c>
      <c r="D189" s="523">
        <f>ROUND(IFERROR(('Available Energy and Dispatch'!O231/((IF(D$158="Solar",(SUMIFS('Dependable Capacity'!$F$118:$F$123,'Dependable Capacity'!$C$118:$C$123,$B$160)*'Available Energy and Dispatch'!$C231),HLOOKUP(D$158,'Dependable Capacity'!$I$112:$P$118,5,FALSE)*'Available Energy and Dispatch'!$C231))))/D$159,0),2)</f>
        <v>0</v>
      </c>
      <c r="E189" s="523">
        <f>ROUND(IFERROR(('Available Energy and Dispatch'!P231/((IF(E$158="Solar",(SUMIFS('Dependable Capacity'!$F$118:$F$123,'Dependable Capacity'!$C$118:$C$123,$B$160)*'Available Energy and Dispatch'!$C231),HLOOKUP(E$158,'Dependable Capacity'!$I$112:$P$118,5,FALSE)*'Available Energy and Dispatch'!$C231))))/E$159,0),2)</f>
        <v>0</v>
      </c>
      <c r="F189" s="523">
        <f>ROUND(IFERROR(('Available Energy and Dispatch'!Q231/((IF(F$158="Solar",(SUMIFS('Dependable Capacity'!$F$118:$F$123,'Dependable Capacity'!$C$118:$C$123,$B$160)*'Available Energy and Dispatch'!$C231),HLOOKUP(F$158,'Dependable Capacity'!$I$112:$P$118,5,FALSE)*'Available Energy and Dispatch'!$C231))))/F$159,0),2)</f>
        <v>0</v>
      </c>
      <c r="G189" s="523">
        <f>ROUND(IFERROR(('Available Energy and Dispatch'!R231/((IF(G$158="Solar",(SUMIFS('Dependable Capacity'!$F$118:$F$123,'Dependable Capacity'!$C$118:$C$123,$B$160)*'Available Energy and Dispatch'!$C231),HLOOKUP(G$158,'Dependable Capacity'!$I$112:$P$118,5,FALSE)*'Available Energy and Dispatch'!$C231))))/G$159,0),2)</f>
        <v>0</v>
      </c>
      <c r="H189" s="523">
        <f>ROUND(IFERROR(('Available Energy and Dispatch'!S231/((IF(H$158="Solar",(SUMIFS('Dependable Capacity'!$F$118:$F$123,'Dependable Capacity'!$C$118:$C$123,$B$160)*'Available Energy and Dispatch'!$C231),HLOOKUP(H$158,'Dependable Capacity'!$I$112:$P$118,5,FALSE)*'Available Energy and Dispatch'!$C231))))/H$159,0),2)</f>
        <v>0</v>
      </c>
      <c r="I189" s="524">
        <f>ROUND(IFERROR(('Available Energy and Dispatch'!T231/((IF(I$158="Solar",(SUMIFS('Dependable Capacity'!$F$118:$F$123,'Dependable Capacity'!$C$118:$C$123,$B$160)*'Available Energy and Dispatch'!$C231),HLOOKUP(I$158,'Dependable Capacity'!$I$112:$P$118,5,FALSE)*'Available Energy and Dispatch'!$C231))))/I$159,0),2)</f>
        <v>0</v>
      </c>
      <c r="J189" s="106"/>
      <c r="K189" s="542">
        <f>IF(K$157="Hydro",VLOOKUP($C189,'Inflated Bid Prices After Tax'!$AL$479:$AS$579,2,FALSE),IF(K$157="Solar",VLOOKUP($C189,'Inflated Bid Prices After Tax'!$AL$479:$AS$579,3,FALSE),IF(K$157="Biomass",VLOOKUP($C189,'Inflated Bid Prices After Tax'!$AL$479:$AS$579,4,FALSE),IF(K$157="Biodiesel",VLOOKUP($C189,'Inflated Bid Prices After Tax'!$AL$479:$AS$579,5,FALSE),IF(K$157="LNG",VLOOKUP($C189,'Inflated Bid Prices After Tax'!$AL$479:$AS$579,6,FALSE),IF(K$157="Bunker",VLOOKUP($C189,'Inflated Bid Prices After Tax'!$AL$479:$AS$579,7,FALSE),IF(K$157="LFO Diesel",VLOOKUP($C189,'Inflated Bid Prices After Tax'!$AL$479:$AS$579,8,FALSE),0)))))))</f>
        <v>0</v>
      </c>
      <c r="L189" s="543">
        <f>IF(K$157="Hydro",VLOOKUP($C189,'Inflated Bid Prices After Tax'!$AL$584:$AS$684,2,FALSE),IF(K$157="Solar",VLOOKUP($C189,'Inflated Bid Prices After Tax'!$AL$584:$AS$684,3,FALSE),IF(K$157="Biomass",VLOOKUP($C189,'Inflated Bid Prices After Tax'!$AL$584:$AS$684,4,FALSE),IF(K$157="Biodiesel",VLOOKUP($C189,'Inflated Bid Prices After Tax'!$AL$584:$AS$684,5,FALSE),IF(K$157="LNG",VLOOKUP($C189,'Inflated Bid Prices After Tax'!$AL$584:$AS$684,6,FALSE),IF(K$157="Bunker",VLOOKUP($C189,'Inflated Bid Prices After Tax'!$AL$584:$AS$684,7,FALSE),IF(K$157="LFO Diesel",VLOOKUP($C189,'Inflated Bid Prices After Tax'!$AL$584:$AS$684,8,FALSE),0)))))))</f>
        <v>0</v>
      </c>
      <c r="M189" s="543">
        <f>IF($C189=0,0,IF(K$157="Hydro",HLOOKUP(K$157,'Inflated Bid Prices After Tax'!$B$687:$I$695,7,FALSE),IF(K$157="Solar",HLOOKUP(K$157,'Inflated Bid Prices After Tax'!$B$687:$I$695,7,FALSE),IF(K$157="Biomass",HLOOKUP(K$157,'Inflated Bid Prices After Tax'!$B$687:$I$695,7,FALSE),IF(K$157="Biodiesel",HLOOKUP(K$157,'Inflated Bid Prices After Tax'!$B$687:$I$695,7,FALSE),IF(K$157="LNG",HLOOKUP(K$157,'Inflated Bid Prices After Tax'!$B$687:$I$695,7,FALSE),IF(K$157="Bunker",HLOOKUP(K$157,'Inflated Bid Prices After Tax'!$B$687:$I$695,7,FALSE),IF(K$157="LFO Diesel",HLOOKUP(K$157,'Inflated Bid Prices After Tax'!$B$687:$I$695,7,FALSE),0))))))))</f>
        <v>0</v>
      </c>
      <c r="N189" s="543">
        <f>IF($C189=0,0,IF(K$157="Hydro",HLOOKUP(K$157,'Inflated Bid Prices After Tax'!$B$697:$I$703,5,FALSE),IF(K$157="Solar",HLOOKUP(K$157,'Inflated Bid Prices After Tax'!$B$697:$I$703,5,FALSE),IF(K$157="Biomass",HLOOKUP(K$157,'Inflated Bid Prices After Tax'!$B$697:$I$703,5,FALSE),IF(K$157="Biodiesel",HLOOKUP(K$157,'Inflated Bid Prices After Tax'!$B$697:$I$703,5,FALSE),IF(K$157="LNG",HLOOKUP(K$157,'Inflated Bid Prices After Tax'!$B$697:$I$703,5,FALSE),IF(K$157="Bunker",HLOOKUP(K$157,'Inflated Bid Prices After Tax'!$B$697:$I$703,5,FALSE),IF(K$157="LFO Diesel",HLOOKUP(K$157,'Inflated Bid Prices After Tax'!$B$697:$I$703,5,FALSE),0))))))))</f>
        <v>0</v>
      </c>
      <c r="O189" s="544">
        <f t="shared" ref="O189:O200" si="110">SUM(K189:N189)</f>
        <v>0</v>
      </c>
      <c r="P189" s="139"/>
      <c r="Q189" s="606">
        <f>IF(Q$157="Hydro",VLOOKUP($D189,'Inflated Bid Prices After Tax'!$AL$479:$AS$579,2,FALSE),IF(Q$157="Solar",VLOOKUP($D189,'Inflated Bid Prices After Tax'!$AL$479:$AS$579,3,FALSE),IF(Q$157="Biomass",VLOOKUP($D189,'Inflated Bid Prices After Tax'!$AL$479:$AS$579,4,FALSE),IF(Q$157="Biodiesel",VLOOKUP($D189,'Inflated Bid Prices After Tax'!$AL$479:$AS$579,5,FALSE),IF(Q$157="LNG",VLOOKUP($D189,'Inflated Bid Prices After Tax'!$AL$479:$AS$579,6,FALSE),IF(Q$157="Bunker",VLOOKUP($D189,'Inflated Bid Prices After Tax'!$AL$479:$AS$579,7,FALSE),IF(Q$157="LFO Diesel",VLOOKUP($D189,'Inflated Bid Prices After Tax'!$AL$479:$AS$579,8,FALSE),0)))))))</f>
        <v>0</v>
      </c>
      <c r="R189" s="607">
        <f>IF(Q$157="Hydro",VLOOKUP($D189,'Inflated Bid Prices After Tax'!$AL$584:$AS$684,2,FALSE),IF(Q$157="Solar",VLOOKUP($D189,'Inflated Bid Prices After Tax'!$AL$584:$AS$684,3,FALSE),IF(Q$157="Biomass",VLOOKUP($D189,'Inflated Bid Prices After Tax'!$AL$584:$AS$684,4,FALSE),IF(Q$157="Biodiesel",VLOOKUP($D189,'Inflated Bid Prices After Tax'!$AL$584:$AS$684,5,FALSE),IF(Q$157="LNG",VLOOKUP($D189,'Inflated Bid Prices After Tax'!$AL$584:$AS$684,6,FALSE),IF(Q$157="Bunker",VLOOKUP($D189,'Inflated Bid Prices After Tax'!$AL$584:$AS$684,7,FALSE),IF(Q$157="LFO Diesel",VLOOKUP($D189,'Inflated Bid Prices After Tax'!$AL$584:$AS$684,8,FALSE),0)))))))</f>
        <v>0</v>
      </c>
      <c r="S189" s="607">
        <f>IF($D189=0,0,IF(Q$157="Hydro",HLOOKUP(Q$157,'Inflated Bid Prices After Tax'!$B$687:$I$695,7,FALSE),IF(Q$157="Solar",HLOOKUP(Q$157,'Inflated Bid Prices After Tax'!$B$687:$I$695,7,FALSE),IF(Q$157="Biomass",HLOOKUP(Q$157,'Inflated Bid Prices After Tax'!$B$687:$I$695,7,FALSE),IF(Q$157="Biodiesel",HLOOKUP(Q$157,'Inflated Bid Prices After Tax'!$B$687:$I$695,7,FALSE),IF(Q$157="LNG",HLOOKUP(Q$157,'Inflated Bid Prices After Tax'!$B$687:$I$695,7,FALSE),IF(Q$157="Bunker",HLOOKUP(Q$157,'Inflated Bid Prices After Tax'!$B$687:$I$695,7,FALSE),IF(Q$157="LFO Diesel",HLOOKUP(Q$157,'Inflated Bid Prices After Tax'!$B$687:$I$695,7,FALSE),0))))))))</f>
        <v>0</v>
      </c>
      <c r="T189" s="607">
        <f>IF($D189=0,0,IF(Q$157="Hydro",HLOOKUP(Q$157,'Inflated Bid Prices After Tax'!$B$697:$I$703,5,FALSE),IF(Q$157="Solar",HLOOKUP(Q$157,'Inflated Bid Prices After Tax'!$B$697:$I$703,5,FALSE),IF(Q$157="Biomass",HLOOKUP(Q$157,'Inflated Bid Prices After Tax'!$B$697:$I$703,5,FALSE),IF(Q$157="Biodiesel",HLOOKUP(Q$157,'Inflated Bid Prices After Tax'!$B$697:$I$703,5,FALSE),IF(Q$157="LNG",HLOOKUP(Q$157,'Inflated Bid Prices After Tax'!$B$697:$I$703,5,FALSE),IF(Q$157="Bunker",HLOOKUP(Q$157,'Inflated Bid Prices After Tax'!$B$697:$I$703,5,FALSE),IF(Q$157="LFO Diesel",HLOOKUP(Q$157,'Inflated Bid Prices After Tax'!$B$697:$I$703,5,FALSE),0))))))))</f>
        <v>0</v>
      </c>
      <c r="U189" s="608">
        <f t="shared" ref="U189:U200" si="111">SUM(Q189:T189)</f>
        <v>0</v>
      </c>
      <c r="V189" s="139"/>
      <c r="W189" s="566">
        <f>IF(W$157="Hydro",VLOOKUP($E189,'Inflated Bid Prices After Tax'!$AL$479:$AS$579,2,FALSE),IF(W$157="Solar",VLOOKUP($E189,'Inflated Bid Prices After Tax'!$AL$479:$AS$579,3,FALSE),IF(W$157="Biomass",VLOOKUP($E189,'Inflated Bid Prices After Tax'!$AL$479:$AS$579,4,FALSE),IF(W$157="Biodiesel",VLOOKUP($E189,'Inflated Bid Prices After Tax'!$AL$479:$AS$579,5,FALSE),IF(W$157="LNG",VLOOKUP($E189,'Inflated Bid Prices After Tax'!$AL$479:$AS$579,6,FALSE),IF(W$157="Bunker",VLOOKUP($E189,'Inflated Bid Prices After Tax'!$AL$479:$AS$579,7,FALSE),IF(W$157="LFO Diesel",VLOOKUP($E189,'Inflated Bid Prices After Tax'!$AL$479:$AS$579,8,FALSE),0)))))))</f>
        <v>0</v>
      </c>
      <c r="X189" s="567">
        <f>IF(W$157="Hydro",VLOOKUP($E189,'Inflated Bid Prices After Tax'!$AL$584:$AS$684,2,FALSE),IF(W$157="Solar",VLOOKUP($E189,'Inflated Bid Prices After Tax'!$AL$584:$AS$684,3,FALSE),IF(W$157="Biomass",VLOOKUP($E189,'Inflated Bid Prices After Tax'!$AL$584:$AS$684,4,FALSE),IF(W$157="Biodiesel",VLOOKUP($E189,'Inflated Bid Prices After Tax'!$AL$584:$AS$684,5,FALSE),IF(W$157="LNG",VLOOKUP($E189,'Inflated Bid Prices After Tax'!$AL$584:$AS$684,6,FALSE),IF(W$157="Bunker",VLOOKUP($E189,'Inflated Bid Prices After Tax'!$AL$584:$AS$684,7,FALSE),IF(W$157="LFO Diesel",VLOOKUP($E189,'Inflated Bid Prices After Tax'!$AL$584:$AS$684,8,FALSE),0)))))))</f>
        <v>0</v>
      </c>
      <c r="Y189" s="567">
        <f>IF($E189=0,0,IF(W$157="Hydro",HLOOKUP(W$157,'Inflated Bid Prices After Tax'!$B$687:$I$695,7,FALSE),IF(W$157="Solar",HLOOKUP(W$157,'Inflated Bid Prices After Tax'!$B$687:$I$695,7,FALSE),IF(W$157="Biomass",HLOOKUP(W$157,'Inflated Bid Prices After Tax'!$B$687:$I$695,7,FALSE),IF(W$157="Biodiesel",HLOOKUP(W$157,'Inflated Bid Prices After Tax'!$B$687:$I$695,7,FALSE),IF(W$157="LNG",HLOOKUP(W$157,'Inflated Bid Prices After Tax'!$B$687:$I$695,7,FALSE),IF(W$157="Bunker",HLOOKUP(W$157,'Inflated Bid Prices After Tax'!$B$687:$I$695,7,FALSE),IF(W$157="LFO Diesel",HLOOKUP(W$157,'Inflated Bid Prices After Tax'!$B$687:$I$695,7,FALSE),0))))))))</f>
        <v>0</v>
      </c>
      <c r="Z189" s="567">
        <f>IF($E189=0,0,IF(W$157="Hydro",HLOOKUP(W$157,'Inflated Bid Prices After Tax'!$B$697:$I$703,5,FALSE),IF(W$157="Solar",HLOOKUP(W$157,'Inflated Bid Prices After Tax'!$B$697:$I$703,5,FALSE),IF(W$157="Biomass",HLOOKUP(W$157,'Inflated Bid Prices After Tax'!$B$697:$I$703,5,FALSE),IF(W$157="Biodiesel",HLOOKUP(W$157,'Inflated Bid Prices After Tax'!$B$697:$I$703,5,FALSE),IF(W$157="LNG",HLOOKUP(W$157,'Inflated Bid Prices After Tax'!$B$697:$I$703,5,FALSE),IF(W$157="Bunker",HLOOKUP(W$157,'Inflated Bid Prices After Tax'!$B$697:$I$703,5,FALSE),IF(W$157="LFO Diesel",HLOOKUP(W$157,'Inflated Bid Prices After Tax'!$B$697:$I$703,5,FALSE),0))))))))</f>
        <v>0</v>
      </c>
      <c r="AA189" s="568">
        <f t="shared" ref="AA189:AA200" si="112">SUM(W189:Z189)</f>
        <v>0</v>
      </c>
      <c r="AB189" s="139"/>
      <c r="AC189" s="642">
        <f>IF(AC$157="Hydro",VLOOKUP($F189,'Inflated Bid Prices After Tax'!$AL$479:$AS$579,2,FALSE),IF(AC$157="Solar",VLOOKUP($F189,'Inflated Bid Prices After Tax'!$AL$479:$AS$579,3,FALSE),IF(AC$157="Biomass",VLOOKUP($F189,'Inflated Bid Prices After Tax'!$AL$479:$AS$579,4,FALSE),IF(AC$157="Biodiesel",VLOOKUP($F189,'Inflated Bid Prices After Tax'!$AL$479:$AS$579,5,FALSE),IF(AC$157="LNG",VLOOKUP($F189,'Inflated Bid Prices After Tax'!$AL$479:$AS$579,6,FALSE),IF(AC$157="Bunker",VLOOKUP($F189,'Inflated Bid Prices After Tax'!$AL$479:$AS$579,7,FALSE),IF(AC$157="LFO Diesel",VLOOKUP($F189,'Inflated Bid Prices After Tax'!$AL$479:$AS$579,8,FALSE),0)))))))</f>
        <v>0</v>
      </c>
      <c r="AD189" s="643">
        <f>IF(AC$157="Hydro",VLOOKUP($F189,'Inflated Bid Prices After Tax'!$AL$584:$AS$684,2,FALSE),IF(AC$157="Solar",VLOOKUP($F189,'Inflated Bid Prices After Tax'!$AL$584:$AS$684,3,FALSE),IF(AC$157="Biomass",VLOOKUP($F189,'Inflated Bid Prices After Tax'!$AL$584:$AS$684,4,FALSE),IF(AC$157="Biodiesel",VLOOKUP($F189,'Inflated Bid Prices After Tax'!$AL$584:$AS$684,5,FALSE),IF(AC$157="LNG",VLOOKUP($F189,'Inflated Bid Prices After Tax'!$AL$584:$AS$684,6,FALSE),IF(AC$157="Bunker",VLOOKUP($F189,'Inflated Bid Prices After Tax'!$AL$584:$AS$684,7,FALSE),IF(AC$157="LFO Diesel",VLOOKUP($F189,'Inflated Bid Prices After Tax'!$AL$584:$AS$684,8,FALSE),0)))))))</f>
        <v>0</v>
      </c>
      <c r="AE189" s="643">
        <f>IF($F189=0,0,IF(AC$157="Hydro",HLOOKUP(AC$157,'Inflated Bid Prices After Tax'!$B$687:$I$695,7,FALSE),IF(AC$157="Solar",HLOOKUP(AC$157,'Inflated Bid Prices After Tax'!$B$687:$I$695,7,FALSE),IF(AC$157="Biomass",HLOOKUP(AC$157,'Inflated Bid Prices After Tax'!$B$687:$I$695,7,FALSE),IF(AC$157="Biodiesel",HLOOKUP(AC$157,'Inflated Bid Prices After Tax'!$B$687:$I$695,7,FALSE),IF(AC$157="LNG",HLOOKUP(AC$157,'Inflated Bid Prices After Tax'!$B$687:$I$695,7,FALSE),IF(AC$157="Bunker",HLOOKUP(AC$157,'Inflated Bid Prices After Tax'!$B$687:$I$695,7,FALSE),IF(AC$157="LFO Diesel",HLOOKUP(AC$157,'Inflated Bid Prices After Tax'!$B$687:$I$695,7,FALSE),0))))))))</f>
        <v>0</v>
      </c>
      <c r="AF189" s="643">
        <f>IF($F189=0,0,IF(AC$157="Hydro",HLOOKUP(AC$157,'Inflated Bid Prices After Tax'!$B$697:$I$703,5,FALSE),IF(AC$157="Solar",HLOOKUP(AC$157,'Inflated Bid Prices After Tax'!$B$697:$I$703,5,FALSE),IF(AC$157="Biomass",HLOOKUP(AC$157,'Inflated Bid Prices After Tax'!$B$697:$I$703,5,FALSE),IF(AC$157="Biodiesel",HLOOKUP(AC$157,'Inflated Bid Prices After Tax'!$B$697:$I$703,5,FALSE),IF(AC$157="LNG",HLOOKUP(AC$157,'Inflated Bid Prices After Tax'!$B$697:$I$703,5,FALSE),IF(AC$157="Bunker",HLOOKUP(AC$157,'Inflated Bid Prices After Tax'!$B$697:$I$703,5,FALSE),IF(AC$157="LFO Diesel",HLOOKUP(AC$157,'Inflated Bid Prices After Tax'!$B$697:$I$703,5,FALSE),0))))))))</f>
        <v>0</v>
      </c>
      <c r="AG189" s="644">
        <f t="shared" ref="AG189:AG200" si="113">SUM(AC189:AF189)</f>
        <v>0</v>
      </c>
      <c r="AH189" s="139"/>
      <c r="AI189" s="590">
        <f>IF(AI$157="Hydro",VLOOKUP($G189,'Inflated Bid Prices After Tax'!$AL$479:$AS$579,2,FALSE),IF(AI$157="Solar",VLOOKUP($G189,'Inflated Bid Prices After Tax'!$AL$479:$AS$579,3,FALSE),IF(AI$157="Biomass",VLOOKUP($G189,'Inflated Bid Prices After Tax'!$AL$479:$AS$579,4,FALSE),IF(AI$157="Biodiesel",VLOOKUP($G189,'Inflated Bid Prices After Tax'!$AL$479:$AS$579,5,FALSE),IF(AI$157="LNG",VLOOKUP($G189,'Inflated Bid Prices After Tax'!$AL$479:$AS$579,6,FALSE),IF(AI$157="Bunker",VLOOKUP($G189,'Inflated Bid Prices After Tax'!$AL$479:$AS$579,7,FALSE),IF(AI$157="LFO Diesel",VLOOKUP($G189,'Inflated Bid Prices After Tax'!$AL$479:$AS$579,8,FALSE),0)))))))</f>
        <v>0</v>
      </c>
      <c r="AJ189" s="591">
        <f>IF(AI$157="Hydro",VLOOKUP($G189,'Inflated Bid Prices After Tax'!$AL$584:$AS$684,2,FALSE),IF(AI$157="Solar",VLOOKUP($G189,'Inflated Bid Prices After Tax'!$AL$584:$AS$684,3,FALSE),IF(AI$157="Biomass",VLOOKUP($G189,'Inflated Bid Prices After Tax'!$AL$584:$AS$684,4,FALSE),IF(AI$157="Biodiesel",VLOOKUP($G189,'Inflated Bid Prices After Tax'!$AL$584:$AS$684,5,FALSE),IF(AI$157="LNG",VLOOKUP($G189,'Inflated Bid Prices After Tax'!$AL$584:$AS$684,6,FALSE),IF(AI$157="Bunker",VLOOKUP($G189,'Inflated Bid Prices After Tax'!$AL$584:$AS$684,7,FALSE),IF(AI$157="LFO Diesel",VLOOKUP($G189,'Inflated Bid Prices After Tax'!$AL$584:$AS$684,8,FALSE),0)))))))</f>
        <v>0</v>
      </c>
      <c r="AK189" s="591">
        <f>IF($G189=0,0,IF(AI$157="Hydro",HLOOKUP(AI$157,'Inflated Bid Prices After Tax'!$B$687:$I$695,7,FALSE),IF(AI$157="Solar",HLOOKUP(AI$157,'Inflated Bid Prices After Tax'!$B$687:$I$695,7,FALSE),IF(AI$157="Biomass",HLOOKUP(AI$157,'Inflated Bid Prices After Tax'!$B$687:$I$695,7,FALSE),IF(AI$157="Biodiesel",HLOOKUP(AI$157,'Inflated Bid Prices After Tax'!$B$687:$I$695,7,FALSE),IF(AI$157="LNG",HLOOKUP(AI$157,'Inflated Bid Prices After Tax'!$B$687:$I$695,7,FALSE),IF(AI$157="Bunker",HLOOKUP(AI$157,'Inflated Bid Prices After Tax'!$B$687:$I$695,7,FALSE),IF(AI$157="LFO Diesel",HLOOKUP(AI$157,'Inflated Bid Prices After Tax'!$B$687:$I$695,7,FALSE),0))))))))</f>
        <v>0</v>
      </c>
      <c r="AL189" s="591">
        <f>IF($G189=0,0,IF(AI$157="Hydro",HLOOKUP(AI$157,'Inflated Bid Prices After Tax'!$B$697:$I$703,5,FALSE),IF(AI$157="Solar",HLOOKUP(AI$157,'Inflated Bid Prices After Tax'!$B$697:$I$703,5,FALSE),IF(AI$157="Biomass",HLOOKUP(AI$157,'Inflated Bid Prices After Tax'!$B$697:$I$703,5,FALSE),IF(AI$157="Biodiesel",HLOOKUP(AI$157,'Inflated Bid Prices After Tax'!$B$697:$I$703,5,FALSE),IF(AI$157="LNG",HLOOKUP(AI$157,'Inflated Bid Prices After Tax'!$B$697:$I$703,5,FALSE),IF(AI$157="Bunker",HLOOKUP(AI$157,'Inflated Bid Prices After Tax'!$B$697:$I$703,5,FALSE),IF(AI$157="LFO Diesel",HLOOKUP(AI$157,'Inflated Bid Prices After Tax'!$B$697:$I$703,5,FALSE),0))))))))</f>
        <v>0</v>
      </c>
      <c r="AM189" s="592">
        <f t="shared" ref="AM189:AM200" si="114">SUM(AI189:AL189)</f>
        <v>0</v>
      </c>
      <c r="AN189" s="139"/>
      <c r="AO189" s="598">
        <f>IF(AO$157="Hydro",VLOOKUP($H189,'Inflated Bid Prices After Tax'!$AL$479:$AS$579,2,FALSE),IF(AO$157="Solar",VLOOKUP($H189,'Inflated Bid Prices After Tax'!$AL$479:$AS$579,3,FALSE),IF(AO$157="Biomass",VLOOKUP($H189,'Inflated Bid Prices After Tax'!$AL$479:$AS$579,4,FALSE),IF(AO$157="Biodiesel",VLOOKUP($H189,'Inflated Bid Prices After Tax'!$AL$479:$AS$579,5,FALSE),IF(AO$157="LNG",VLOOKUP($H189,'Inflated Bid Prices After Tax'!$AL$479:$AS$579,6,FALSE),IF(AO$157="Bunker",VLOOKUP($H189,'Inflated Bid Prices After Tax'!$AL$479:$AS$579,7,FALSE),IF(AO$157="LFO Diesel",VLOOKUP($H189,'Inflated Bid Prices After Tax'!$AL$479:$AS$579,8,FALSE),0)))))))</f>
        <v>0</v>
      </c>
      <c r="AP189" s="309">
        <f>IF(AO$157="Hydro",VLOOKUP($H189,'Inflated Bid Prices After Tax'!$AL$584:$AS$684,2,FALSE),IF(AO$157="Solar",VLOOKUP($H189,'Inflated Bid Prices After Tax'!$AL$584:$AS$684,3,FALSE),IF(AO$157="Biomass",VLOOKUP($H189,'Inflated Bid Prices After Tax'!$AL$584:$AS$684,4,FALSE),IF(AO$157="Biodiesel",VLOOKUP($H189,'Inflated Bid Prices After Tax'!$AL$584:$AS$684,5,FALSE),IF(AO$157="LNG",VLOOKUP($H189,'Inflated Bid Prices After Tax'!$AL$584:$AS$684,6,FALSE),IF(AO$157="Bunker",VLOOKUP($H189,'Inflated Bid Prices After Tax'!$AL$584:$AS$684,7,FALSE),IF(AO$157="LFO Diesel",VLOOKUP($H189,'Inflated Bid Prices After Tax'!$AL$584:$AS$684,8,FALSE),0)))))))</f>
        <v>0</v>
      </c>
      <c r="AQ189" s="309">
        <f>IF($H189=0,0,IF(AO$157="Hydro",HLOOKUP(AO$157,'Inflated Bid Prices After Tax'!$B$687:$I$695,7,FALSE),IF(AO$157="Solar",HLOOKUP(AO$157,'Inflated Bid Prices After Tax'!$B$687:$I$695,7,FALSE),IF(AO$157="Biomass",HLOOKUP(AO$157,'Inflated Bid Prices After Tax'!$B$687:$I$695,7,FALSE),IF(AO$157="Biodiesel",HLOOKUP(AO$157,'Inflated Bid Prices After Tax'!$B$687:$I$695,7,FALSE),IF(AO$157="LNG",HLOOKUP(AO$157,'Inflated Bid Prices After Tax'!$B$687:$I$695,7,FALSE),IF(AO$157="Bunker",HLOOKUP(AO$157,'Inflated Bid Prices After Tax'!$B$687:$I$695,7,FALSE),IF(AO$157="LFO Diesel",HLOOKUP(AO$157,'Inflated Bid Prices After Tax'!$B$687:$I$695,7,FALSE),0))))))))</f>
        <v>0</v>
      </c>
      <c r="AR189" s="309">
        <f>IF($H189=0,0,IF(AO$157="Hydro",HLOOKUP(AO$157,'Inflated Bid Prices After Tax'!$B$697:$I$703,5,FALSE),IF(AO$157="Solar",HLOOKUP(AO$157,'Inflated Bid Prices After Tax'!$B$697:$I$703,5,FALSE),IF(AO$157="Biomass",HLOOKUP(AO$157,'Inflated Bid Prices After Tax'!$B$697:$I$703,5,FALSE),IF(AO$157="Biodiesel",HLOOKUP(AO$157,'Inflated Bid Prices After Tax'!$B$697:$I$703,5,FALSE),IF(AO$157="LNG",HLOOKUP(AO$157,'Inflated Bid Prices After Tax'!$B$697:$I$703,5,FALSE),IF(AO$157="Bunker",HLOOKUP(AO$157,'Inflated Bid Prices After Tax'!$B$697:$I$703,5,FALSE),IF(AO$157="LFO Diesel",HLOOKUP(AO$157,'Inflated Bid Prices After Tax'!$B$697:$I$703,5,FALSE),0))))))))</f>
        <v>0</v>
      </c>
      <c r="AS189" s="298">
        <f t="shared" ref="AS189:AS200" si="115">SUM(AO189:AR189)</f>
        <v>0</v>
      </c>
      <c r="AT189" s="139"/>
      <c r="AU189" s="606">
        <f>IF(AU$157="Hydro",VLOOKUP($I189,'Inflated Bid Prices After Tax'!$AL$479:$AS$579,2,FALSE),IF(AU$157="Solar",VLOOKUP($I189,'Inflated Bid Prices After Tax'!$AL$479:$AS$579,3,FALSE),IF(AU$157="Biomass",VLOOKUP($I189,'Inflated Bid Prices After Tax'!$AL$479:$AS$579,4,FALSE),IF(AU$157="Biodiesel",VLOOKUP($I189,'Inflated Bid Prices After Tax'!$AL$479:$AS$579,5,FALSE),IF(AU$157="LNG",VLOOKUP($I189,'Inflated Bid Prices After Tax'!$AL$479:$AS$579,6,FALSE),IF(AU$157="Bunker",VLOOKUP($I189,'Inflated Bid Prices After Tax'!$AL$479:$AS$579,7,FALSE),IF(AU$157="LFO Diesel",VLOOKUP($I189,'Inflated Bid Prices After Tax'!$AL$479:$AS$579,8,FALSE),0)))))))</f>
        <v>0</v>
      </c>
      <c r="AV189" s="607">
        <f>IF(AU$157="Hydro",VLOOKUP($I189,'Inflated Bid Prices After Tax'!$AL$584:$AS$684,2,FALSE),IF(AU$157="Solar",VLOOKUP($I189,'Inflated Bid Prices After Tax'!$AL$584:$AS$684,3,FALSE),IF(AU$157="Biomass",VLOOKUP($I189,'Inflated Bid Prices After Tax'!$AL$584:$AS$684,4,FALSE),IF(AU$157="Biodiesel",VLOOKUP($I189,'Inflated Bid Prices After Tax'!$AL$584:$AS$684,5,FALSE),IF(AU$157="LNG",VLOOKUP($I189,'Inflated Bid Prices After Tax'!$AL$584:$AS$684,6,FALSE),IF(AU$157="Bunker",VLOOKUP($I189,'Inflated Bid Prices After Tax'!$AL$584:$AS$684,7,FALSE),IF(AU$157="LFO Diesel",VLOOKUP($I189,'Inflated Bid Prices After Tax'!$AL$584:$AS$684,8,FALSE),0)))))))</f>
        <v>0</v>
      </c>
      <c r="AW189" s="607">
        <f>IF($I189=0,0,IF(AU$157="Hydro",HLOOKUP(AU$157,'Inflated Bid Prices After Tax'!$B$687:$I$695,4,FALSE),IF(AU$157="Solar",HLOOKUP(AU$157,'Inflated Bid Prices After Tax'!$B$687:$I$695,4,FALSE),IF(AU$157="Biomass",HLOOKUP(AU$157,'Inflated Bid Prices After Tax'!$B$687:$I$695,4,FALSE),IF(AU$157="Biodiesel",HLOOKUP(AU$157,'Inflated Bid Prices After Tax'!$B$687:$I$695,4,FALSE),IF(AU$157="LNG",HLOOKUP(AU$157,'Inflated Bid Prices After Tax'!$B$687:$I$695,4,FALSE),IF(AU$157="Bunker",HLOOKUP(AU$157,'Inflated Bid Prices After Tax'!$B$687:$I$695,4,FALSE),IF(AU$157="LFO Diesel",HLOOKUP(AU$157,'Inflated Bid Prices After Tax'!$B$687:$I$695,4,FALSE),0))))))))</f>
        <v>0</v>
      </c>
      <c r="AX189" s="607">
        <f>IF($I189=0,0,IF(AU$157="Hydro",HLOOKUP(AU$157,'Inflated Bid Prices After Tax'!$B$697:$I$703,4,FALSE),IF(AU$157="Solar",HLOOKUP(AU$157,'Inflated Bid Prices After Tax'!$B$697:$I$703,4,FALSE),IF(AU$157="Biomass",HLOOKUP(AU$157,'Inflated Bid Prices After Tax'!$B$697:$I$703,4,FALSE),IF(AU$157="Biodiesel",HLOOKUP(AU$157,'Inflated Bid Prices After Tax'!$B$697:$I$703,4,FALSE),IF(AU$157="LNG",HLOOKUP(AU$157,'Inflated Bid Prices After Tax'!$B$697:$I$703,4,FALSE),IF(AU$157="Bunker",HLOOKUP(AU$157,'Inflated Bid Prices After Tax'!$B$697:$I$703,4,FALSE),IF(AU$157="LFO Diesel",HLOOKUP(AU$157,'Inflated Bid Prices After Tax'!$B$697:$I$703,4,FALSE),0))))))))</f>
        <v>0</v>
      </c>
      <c r="AY189" s="608">
        <f t="shared" ref="AY189:AY200" si="116">SUM(AU189:AX189)</f>
        <v>0</v>
      </c>
      <c r="AZ189" s="139"/>
      <c r="BA189" s="106"/>
      <c r="BB189" s="648" t="s">
        <v>38</v>
      </c>
      <c r="BC189" s="658">
        <f>IF(C189=0,O189,O189*'Available Energy and Dispatch'!N231*1000)</f>
        <v>0</v>
      </c>
      <c r="BD189" s="658">
        <f>IF(D189=0,U189,U189*'Available Energy and Dispatch'!O231*1000)</f>
        <v>0</v>
      </c>
      <c r="BE189" s="658">
        <f>IF(E189=0,AA189,AA189*'Available Energy and Dispatch'!P231*1000)</f>
        <v>0</v>
      </c>
      <c r="BF189" s="658">
        <f>IF(F189=0,AG189,AG189*'Available Energy and Dispatch'!Q231*1000)</f>
        <v>0</v>
      </c>
      <c r="BG189" s="658">
        <f>IF(G189=0,AM189,AM189*'Available Energy and Dispatch'!R231*1000)</f>
        <v>0</v>
      </c>
      <c r="BH189" s="658">
        <f>IF(H189=0,AS189,AS189*'Available Energy and Dispatch'!S231*1000)</f>
        <v>0</v>
      </c>
      <c r="BI189" s="658">
        <f>IF(I189=0,AY189,AY189*'Available Energy and Dispatch'!T231*1000)</f>
        <v>0</v>
      </c>
      <c r="BJ189" s="664">
        <f t="shared" ref="BJ189:BJ200" si="117">SUM(BC189:BI189)</f>
        <v>0</v>
      </c>
      <c r="BK189" s="655"/>
    </row>
    <row r="190" spans="2:63" x14ac:dyDescent="0.25">
      <c r="B190" s="530" t="s">
        <v>39</v>
      </c>
      <c r="C190" s="523">
        <f>ROUND(IFERROR(('Available Energy and Dispatch'!N232/((IF(C$158="Solar",(SUMIFS('Dependable Capacity'!$F$118:$F$123,'Dependable Capacity'!$C$118:$C$123,$B$160)*'Available Energy and Dispatch'!$C232),HLOOKUP(C$158,'Dependable Capacity'!$I$112:$P$118,5,FALSE)*'Available Energy and Dispatch'!$C232))))/C$159,0),2)</f>
        <v>0</v>
      </c>
      <c r="D190" s="523">
        <f>ROUND(IFERROR(('Available Energy and Dispatch'!O232/((IF(D$158="Solar",(SUMIFS('Dependable Capacity'!$F$118:$F$123,'Dependable Capacity'!$C$118:$C$123,$B$160)*'Available Energy and Dispatch'!$C232),HLOOKUP(D$158,'Dependable Capacity'!$I$112:$P$118,5,FALSE)*'Available Energy and Dispatch'!$C232))))/D$159,0),2)</f>
        <v>0</v>
      </c>
      <c r="E190" s="523">
        <f>ROUND(IFERROR(('Available Energy and Dispatch'!P232/((IF(E$158="Solar",(SUMIFS('Dependable Capacity'!$F$118:$F$123,'Dependable Capacity'!$C$118:$C$123,$B$160)*'Available Energy and Dispatch'!$C232),HLOOKUP(E$158,'Dependable Capacity'!$I$112:$P$118,5,FALSE)*'Available Energy and Dispatch'!$C232))))/E$159,0),2)</f>
        <v>0</v>
      </c>
      <c r="F190" s="523">
        <f>ROUND(IFERROR(('Available Energy and Dispatch'!Q232/((IF(F$158="Solar",(SUMIFS('Dependable Capacity'!$F$118:$F$123,'Dependable Capacity'!$C$118:$C$123,$B$160)*'Available Energy and Dispatch'!$C232),HLOOKUP(F$158,'Dependable Capacity'!$I$112:$P$118,5,FALSE)*'Available Energy and Dispatch'!$C232))))/F$159,0),2)</f>
        <v>0</v>
      </c>
      <c r="G190" s="523">
        <f>ROUND(IFERROR(('Available Energy and Dispatch'!R232/((IF(G$158="Solar",(SUMIFS('Dependable Capacity'!$F$118:$F$123,'Dependable Capacity'!$C$118:$C$123,$B$160)*'Available Energy and Dispatch'!$C232),HLOOKUP(G$158,'Dependable Capacity'!$I$112:$P$118,5,FALSE)*'Available Energy and Dispatch'!$C232))))/G$159,0),2)</f>
        <v>0</v>
      </c>
      <c r="H190" s="523">
        <f>ROUND(IFERROR(('Available Energy and Dispatch'!S232/((IF(H$158="Solar",(SUMIFS('Dependable Capacity'!$F$118:$F$123,'Dependable Capacity'!$C$118:$C$123,$B$160)*'Available Energy and Dispatch'!$C232),HLOOKUP(H$158,'Dependable Capacity'!$I$112:$P$118,5,FALSE)*'Available Energy and Dispatch'!$C232))))/H$159,0),2)</f>
        <v>0</v>
      </c>
      <c r="I190" s="524">
        <f>ROUND(IFERROR(('Available Energy and Dispatch'!T232/((IF(I$158="Solar",(SUMIFS('Dependable Capacity'!$F$118:$F$123,'Dependable Capacity'!$C$118:$C$123,$B$160)*'Available Energy and Dispatch'!$C232),HLOOKUP(I$158,'Dependable Capacity'!$I$112:$P$118,5,FALSE)*'Available Energy and Dispatch'!$C232))))/I$159,0),2)</f>
        <v>0</v>
      </c>
      <c r="J190" s="106"/>
      <c r="K190" s="542">
        <f>IF(K$157="Hydro",VLOOKUP($C190,'Inflated Bid Prices After Tax'!$AL$479:$AS$579,2,FALSE),IF(K$157="Solar",VLOOKUP($C190,'Inflated Bid Prices After Tax'!$AL$479:$AS$579,3,FALSE),IF(K$157="Biomass",VLOOKUP($C190,'Inflated Bid Prices After Tax'!$AL$479:$AS$579,4,FALSE),IF(K$157="Biodiesel",VLOOKUP($C190,'Inflated Bid Prices After Tax'!$AL$479:$AS$579,5,FALSE),IF(K$157="LNG",VLOOKUP($C190,'Inflated Bid Prices After Tax'!$AL$479:$AS$579,6,FALSE),IF(K$157="Bunker",VLOOKUP($C190,'Inflated Bid Prices After Tax'!$AL$479:$AS$579,7,FALSE),IF(K$157="LFO Diesel",VLOOKUP($C190,'Inflated Bid Prices After Tax'!$AL$479:$AS$579,8,FALSE),0)))))))</f>
        <v>0</v>
      </c>
      <c r="L190" s="543">
        <f>IF(K$157="Hydro",VLOOKUP($C190,'Inflated Bid Prices After Tax'!$AL$584:$AS$684,2,FALSE),IF(K$157="Solar",VLOOKUP($C190,'Inflated Bid Prices After Tax'!$AL$584:$AS$684,3,FALSE),IF(K$157="Biomass",VLOOKUP($C190,'Inflated Bid Prices After Tax'!$AL$584:$AS$684,4,FALSE),IF(K$157="Biodiesel",VLOOKUP($C190,'Inflated Bid Prices After Tax'!$AL$584:$AS$684,5,FALSE),IF(K$157="LNG",VLOOKUP($C190,'Inflated Bid Prices After Tax'!$AL$584:$AS$684,6,FALSE),IF(K$157="Bunker",VLOOKUP($C190,'Inflated Bid Prices After Tax'!$AL$584:$AS$684,7,FALSE),IF(K$157="LFO Diesel",VLOOKUP($C190,'Inflated Bid Prices After Tax'!$AL$584:$AS$684,8,FALSE),0)))))))</f>
        <v>0</v>
      </c>
      <c r="M190" s="543">
        <f>IF($C190=0,0,IF(K$157="Hydro",HLOOKUP(K$157,'Inflated Bid Prices After Tax'!$B$687:$I$695,7,FALSE),IF(K$157="Solar",HLOOKUP(K$157,'Inflated Bid Prices After Tax'!$B$687:$I$695,7,FALSE),IF(K$157="Biomass",HLOOKUP(K$157,'Inflated Bid Prices After Tax'!$B$687:$I$695,7,FALSE),IF(K$157="Biodiesel",HLOOKUP(K$157,'Inflated Bid Prices After Tax'!$B$687:$I$695,7,FALSE),IF(K$157="LNG",HLOOKUP(K$157,'Inflated Bid Prices After Tax'!$B$687:$I$695,7,FALSE),IF(K$157="Bunker",HLOOKUP(K$157,'Inflated Bid Prices After Tax'!$B$687:$I$695,7,FALSE),IF(K$157="LFO Diesel",HLOOKUP(K$157,'Inflated Bid Prices After Tax'!$B$687:$I$695,7,FALSE),0))))))))</f>
        <v>0</v>
      </c>
      <c r="N190" s="543">
        <f>IF($C190=0,0,IF(K$157="Hydro",HLOOKUP(K$157,'Inflated Bid Prices After Tax'!$B$697:$I$703,5,FALSE),IF(K$157="Solar",HLOOKUP(K$157,'Inflated Bid Prices After Tax'!$B$697:$I$703,5,FALSE),IF(K$157="Biomass",HLOOKUP(K$157,'Inflated Bid Prices After Tax'!$B$697:$I$703,5,FALSE),IF(K$157="Biodiesel",HLOOKUP(K$157,'Inflated Bid Prices After Tax'!$B$697:$I$703,5,FALSE),IF(K$157="LNG",HLOOKUP(K$157,'Inflated Bid Prices After Tax'!$B$697:$I$703,5,FALSE),IF(K$157="Bunker",HLOOKUP(K$157,'Inflated Bid Prices After Tax'!$B$697:$I$703,5,FALSE),IF(K$157="LFO Diesel",HLOOKUP(K$157,'Inflated Bid Prices After Tax'!$B$697:$I$703,5,FALSE),0))))))))</f>
        <v>0</v>
      </c>
      <c r="O190" s="544">
        <f t="shared" si="110"/>
        <v>0</v>
      </c>
      <c r="P190" s="139"/>
      <c r="Q190" s="606">
        <f>IF(Q$157="Hydro",VLOOKUP($D190,'Inflated Bid Prices After Tax'!$AL$479:$AS$579,2,FALSE),IF(Q$157="Solar",VLOOKUP($D190,'Inflated Bid Prices After Tax'!$AL$479:$AS$579,3,FALSE),IF(Q$157="Biomass",VLOOKUP($D190,'Inflated Bid Prices After Tax'!$AL$479:$AS$579,4,FALSE),IF(Q$157="Biodiesel",VLOOKUP($D190,'Inflated Bid Prices After Tax'!$AL$479:$AS$579,5,FALSE),IF(Q$157="LNG",VLOOKUP($D190,'Inflated Bid Prices After Tax'!$AL$479:$AS$579,6,FALSE),IF(Q$157="Bunker",VLOOKUP($D190,'Inflated Bid Prices After Tax'!$AL$479:$AS$579,7,FALSE),IF(Q$157="LFO Diesel",VLOOKUP($D190,'Inflated Bid Prices After Tax'!$AL$479:$AS$579,8,FALSE),0)))))))</f>
        <v>0</v>
      </c>
      <c r="R190" s="607">
        <f>IF(Q$157="Hydro",VLOOKUP($D190,'Inflated Bid Prices After Tax'!$AL$584:$AS$684,2,FALSE),IF(Q$157="Solar",VLOOKUP($D190,'Inflated Bid Prices After Tax'!$AL$584:$AS$684,3,FALSE),IF(Q$157="Biomass",VLOOKUP($D190,'Inflated Bid Prices After Tax'!$AL$584:$AS$684,4,FALSE),IF(Q$157="Biodiesel",VLOOKUP($D190,'Inflated Bid Prices After Tax'!$AL$584:$AS$684,5,FALSE),IF(Q$157="LNG",VLOOKUP($D190,'Inflated Bid Prices After Tax'!$AL$584:$AS$684,6,FALSE),IF(Q$157="Bunker",VLOOKUP($D190,'Inflated Bid Prices After Tax'!$AL$584:$AS$684,7,FALSE),IF(Q$157="LFO Diesel",VLOOKUP($D190,'Inflated Bid Prices After Tax'!$AL$584:$AS$684,8,FALSE),0)))))))</f>
        <v>0</v>
      </c>
      <c r="S190" s="607">
        <f>IF($D190=0,0,IF(Q$157="Hydro",HLOOKUP(Q$157,'Inflated Bid Prices After Tax'!$B$687:$I$695,7,FALSE),IF(Q$157="Solar",HLOOKUP(Q$157,'Inflated Bid Prices After Tax'!$B$687:$I$695,7,FALSE),IF(Q$157="Biomass",HLOOKUP(Q$157,'Inflated Bid Prices After Tax'!$B$687:$I$695,7,FALSE),IF(Q$157="Biodiesel",HLOOKUP(Q$157,'Inflated Bid Prices After Tax'!$B$687:$I$695,7,FALSE),IF(Q$157="LNG",HLOOKUP(Q$157,'Inflated Bid Prices After Tax'!$B$687:$I$695,7,FALSE),IF(Q$157="Bunker",HLOOKUP(Q$157,'Inflated Bid Prices After Tax'!$B$687:$I$695,7,FALSE),IF(Q$157="LFO Diesel",HLOOKUP(Q$157,'Inflated Bid Prices After Tax'!$B$687:$I$695,7,FALSE),0))))))))</f>
        <v>0</v>
      </c>
      <c r="T190" s="607">
        <f>IF($D190=0,0,IF(Q$157="Hydro",HLOOKUP(Q$157,'Inflated Bid Prices After Tax'!$B$697:$I$703,5,FALSE),IF(Q$157="Solar",HLOOKUP(Q$157,'Inflated Bid Prices After Tax'!$B$697:$I$703,5,FALSE),IF(Q$157="Biomass",HLOOKUP(Q$157,'Inflated Bid Prices After Tax'!$B$697:$I$703,5,FALSE),IF(Q$157="Biodiesel",HLOOKUP(Q$157,'Inflated Bid Prices After Tax'!$B$697:$I$703,5,FALSE),IF(Q$157="LNG",HLOOKUP(Q$157,'Inflated Bid Prices After Tax'!$B$697:$I$703,5,FALSE),IF(Q$157="Bunker",HLOOKUP(Q$157,'Inflated Bid Prices After Tax'!$B$697:$I$703,5,FALSE),IF(Q$157="LFO Diesel",HLOOKUP(Q$157,'Inflated Bid Prices After Tax'!$B$697:$I$703,5,FALSE),0))))))))</f>
        <v>0</v>
      </c>
      <c r="U190" s="608">
        <f t="shared" si="111"/>
        <v>0</v>
      </c>
      <c r="V190" s="139"/>
      <c r="W190" s="566">
        <f>IF(W$157="Hydro",VLOOKUP($E190,'Inflated Bid Prices After Tax'!$AL$479:$AS$579,2,FALSE),IF(W$157="Solar",VLOOKUP($E190,'Inflated Bid Prices After Tax'!$AL$479:$AS$579,3,FALSE),IF(W$157="Biomass",VLOOKUP($E190,'Inflated Bid Prices After Tax'!$AL$479:$AS$579,4,FALSE),IF(W$157="Biodiesel",VLOOKUP($E190,'Inflated Bid Prices After Tax'!$AL$479:$AS$579,5,FALSE),IF(W$157="LNG",VLOOKUP($E190,'Inflated Bid Prices After Tax'!$AL$479:$AS$579,6,FALSE),IF(W$157="Bunker",VLOOKUP($E190,'Inflated Bid Prices After Tax'!$AL$479:$AS$579,7,FALSE),IF(W$157="LFO Diesel",VLOOKUP($E190,'Inflated Bid Prices After Tax'!$AL$479:$AS$579,8,FALSE),0)))))))</f>
        <v>0</v>
      </c>
      <c r="X190" s="567">
        <f>IF(W$157="Hydro",VLOOKUP($E190,'Inflated Bid Prices After Tax'!$AL$584:$AS$684,2,FALSE),IF(W$157="Solar",VLOOKUP($E190,'Inflated Bid Prices After Tax'!$AL$584:$AS$684,3,FALSE),IF(W$157="Biomass",VLOOKUP($E190,'Inflated Bid Prices After Tax'!$AL$584:$AS$684,4,FALSE),IF(W$157="Biodiesel",VLOOKUP($E190,'Inflated Bid Prices After Tax'!$AL$584:$AS$684,5,FALSE),IF(W$157="LNG",VLOOKUP($E190,'Inflated Bid Prices After Tax'!$AL$584:$AS$684,6,FALSE),IF(W$157="Bunker",VLOOKUP($E190,'Inflated Bid Prices After Tax'!$AL$584:$AS$684,7,FALSE),IF(W$157="LFO Diesel",VLOOKUP($E190,'Inflated Bid Prices After Tax'!$AL$584:$AS$684,8,FALSE),0)))))))</f>
        <v>0</v>
      </c>
      <c r="Y190" s="567">
        <f>IF($E190=0,0,IF(W$157="Hydro",HLOOKUP(W$157,'Inflated Bid Prices After Tax'!$B$687:$I$695,7,FALSE),IF(W$157="Solar",HLOOKUP(W$157,'Inflated Bid Prices After Tax'!$B$687:$I$695,7,FALSE),IF(W$157="Biomass",HLOOKUP(W$157,'Inflated Bid Prices After Tax'!$B$687:$I$695,7,FALSE),IF(W$157="Biodiesel",HLOOKUP(W$157,'Inflated Bid Prices After Tax'!$B$687:$I$695,7,FALSE),IF(W$157="LNG",HLOOKUP(W$157,'Inflated Bid Prices After Tax'!$B$687:$I$695,7,FALSE),IF(W$157="Bunker",HLOOKUP(W$157,'Inflated Bid Prices After Tax'!$B$687:$I$695,7,FALSE),IF(W$157="LFO Diesel",HLOOKUP(W$157,'Inflated Bid Prices After Tax'!$B$687:$I$695,7,FALSE),0))))))))</f>
        <v>0</v>
      </c>
      <c r="Z190" s="567">
        <f>IF($E190=0,0,IF(W$157="Hydro",HLOOKUP(W$157,'Inflated Bid Prices After Tax'!$B$697:$I$703,5,FALSE),IF(W$157="Solar",HLOOKUP(W$157,'Inflated Bid Prices After Tax'!$B$697:$I$703,5,FALSE),IF(W$157="Biomass",HLOOKUP(W$157,'Inflated Bid Prices After Tax'!$B$697:$I$703,5,FALSE),IF(W$157="Biodiesel",HLOOKUP(W$157,'Inflated Bid Prices After Tax'!$B$697:$I$703,5,FALSE),IF(W$157="LNG",HLOOKUP(W$157,'Inflated Bid Prices After Tax'!$B$697:$I$703,5,FALSE),IF(W$157="Bunker",HLOOKUP(W$157,'Inflated Bid Prices After Tax'!$B$697:$I$703,5,FALSE),IF(W$157="LFO Diesel",HLOOKUP(W$157,'Inflated Bid Prices After Tax'!$B$697:$I$703,5,FALSE),0))))))))</f>
        <v>0</v>
      </c>
      <c r="AA190" s="568">
        <f t="shared" si="112"/>
        <v>0</v>
      </c>
      <c r="AB190" s="139"/>
      <c r="AC190" s="642">
        <f>IF(AC$157="Hydro",VLOOKUP($F190,'Inflated Bid Prices After Tax'!$AL$479:$AS$579,2,FALSE),IF(AC$157="Solar",VLOOKUP($F190,'Inflated Bid Prices After Tax'!$AL$479:$AS$579,3,FALSE),IF(AC$157="Biomass",VLOOKUP($F190,'Inflated Bid Prices After Tax'!$AL$479:$AS$579,4,FALSE),IF(AC$157="Biodiesel",VLOOKUP($F190,'Inflated Bid Prices After Tax'!$AL$479:$AS$579,5,FALSE),IF(AC$157="LNG",VLOOKUP($F190,'Inflated Bid Prices After Tax'!$AL$479:$AS$579,6,FALSE),IF(AC$157="Bunker",VLOOKUP($F190,'Inflated Bid Prices After Tax'!$AL$479:$AS$579,7,FALSE),IF(AC$157="LFO Diesel",VLOOKUP($F190,'Inflated Bid Prices After Tax'!$AL$479:$AS$579,8,FALSE),0)))))))</f>
        <v>0</v>
      </c>
      <c r="AD190" s="643">
        <f>IF(AC$157="Hydro",VLOOKUP($F190,'Inflated Bid Prices After Tax'!$AL$584:$AS$684,2,FALSE),IF(AC$157="Solar",VLOOKUP($F190,'Inflated Bid Prices After Tax'!$AL$584:$AS$684,3,FALSE),IF(AC$157="Biomass",VLOOKUP($F190,'Inflated Bid Prices After Tax'!$AL$584:$AS$684,4,FALSE),IF(AC$157="Biodiesel",VLOOKUP($F190,'Inflated Bid Prices After Tax'!$AL$584:$AS$684,5,FALSE),IF(AC$157="LNG",VLOOKUP($F190,'Inflated Bid Prices After Tax'!$AL$584:$AS$684,6,FALSE),IF(AC$157="Bunker",VLOOKUP($F190,'Inflated Bid Prices After Tax'!$AL$584:$AS$684,7,FALSE),IF(AC$157="LFO Diesel",VLOOKUP($F190,'Inflated Bid Prices After Tax'!$AL$584:$AS$684,8,FALSE),0)))))))</f>
        <v>0</v>
      </c>
      <c r="AE190" s="643">
        <f>IF($F190=0,0,IF(AC$157="Hydro",HLOOKUP(AC$157,'Inflated Bid Prices After Tax'!$B$687:$I$695,7,FALSE),IF(AC$157="Solar",HLOOKUP(AC$157,'Inflated Bid Prices After Tax'!$B$687:$I$695,7,FALSE),IF(AC$157="Biomass",HLOOKUP(AC$157,'Inflated Bid Prices After Tax'!$B$687:$I$695,7,FALSE),IF(AC$157="Biodiesel",HLOOKUP(AC$157,'Inflated Bid Prices After Tax'!$B$687:$I$695,7,FALSE),IF(AC$157="LNG",HLOOKUP(AC$157,'Inflated Bid Prices After Tax'!$B$687:$I$695,7,FALSE),IF(AC$157="Bunker",HLOOKUP(AC$157,'Inflated Bid Prices After Tax'!$B$687:$I$695,7,FALSE),IF(AC$157="LFO Diesel",HLOOKUP(AC$157,'Inflated Bid Prices After Tax'!$B$687:$I$695,7,FALSE),0))))))))</f>
        <v>0</v>
      </c>
      <c r="AF190" s="643">
        <f>IF($F190=0,0,IF(AC$157="Hydro",HLOOKUP(AC$157,'Inflated Bid Prices After Tax'!$B$697:$I$703,5,FALSE),IF(AC$157="Solar",HLOOKUP(AC$157,'Inflated Bid Prices After Tax'!$B$697:$I$703,5,FALSE),IF(AC$157="Biomass",HLOOKUP(AC$157,'Inflated Bid Prices After Tax'!$B$697:$I$703,5,FALSE),IF(AC$157="Biodiesel",HLOOKUP(AC$157,'Inflated Bid Prices After Tax'!$B$697:$I$703,5,FALSE),IF(AC$157="LNG",HLOOKUP(AC$157,'Inflated Bid Prices After Tax'!$B$697:$I$703,5,FALSE),IF(AC$157="Bunker",HLOOKUP(AC$157,'Inflated Bid Prices After Tax'!$B$697:$I$703,5,FALSE),IF(AC$157="LFO Diesel",HLOOKUP(AC$157,'Inflated Bid Prices After Tax'!$B$697:$I$703,5,FALSE),0))))))))</f>
        <v>0</v>
      </c>
      <c r="AG190" s="644">
        <f t="shared" si="113"/>
        <v>0</v>
      </c>
      <c r="AH190" s="139"/>
      <c r="AI190" s="590">
        <f>IF(AI$157="Hydro",VLOOKUP($G190,'Inflated Bid Prices After Tax'!$AL$479:$AS$579,2,FALSE),IF(AI$157="Solar",VLOOKUP($G190,'Inflated Bid Prices After Tax'!$AL$479:$AS$579,3,FALSE),IF(AI$157="Biomass",VLOOKUP($G190,'Inflated Bid Prices After Tax'!$AL$479:$AS$579,4,FALSE),IF(AI$157="Biodiesel",VLOOKUP($G190,'Inflated Bid Prices After Tax'!$AL$479:$AS$579,5,FALSE),IF(AI$157="LNG",VLOOKUP($G190,'Inflated Bid Prices After Tax'!$AL$479:$AS$579,6,FALSE),IF(AI$157="Bunker",VLOOKUP($G190,'Inflated Bid Prices After Tax'!$AL$479:$AS$579,7,FALSE),IF(AI$157="LFO Diesel",VLOOKUP($G190,'Inflated Bid Prices After Tax'!$AL$479:$AS$579,8,FALSE),0)))))))</f>
        <v>0</v>
      </c>
      <c r="AJ190" s="591">
        <f>IF(AI$157="Hydro",VLOOKUP($G190,'Inflated Bid Prices After Tax'!$AL$584:$AS$684,2,FALSE),IF(AI$157="Solar",VLOOKUP($G190,'Inflated Bid Prices After Tax'!$AL$584:$AS$684,3,FALSE),IF(AI$157="Biomass",VLOOKUP($G190,'Inflated Bid Prices After Tax'!$AL$584:$AS$684,4,FALSE),IF(AI$157="Biodiesel",VLOOKUP($G190,'Inflated Bid Prices After Tax'!$AL$584:$AS$684,5,FALSE),IF(AI$157="LNG",VLOOKUP($G190,'Inflated Bid Prices After Tax'!$AL$584:$AS$684,6,FALSE),IF(AI$157="Bunker",VLOOKUP($G190,'Inflated Bid Prices After Tax'!$AL$584:$AS$684,7,FALSE),IF(AI$157="LFO Diesel",VLOOKUP($G190,'Inflated Bid Prices After Tax'!$AL$584:$AS$684,8,FALSE),0)))))))</f>
        <v>0</v>
      </c>
      <c r="AK190" s="591">
        <f>IF($G190=0,0,IF(AI$157="Hydro",HLOOKUP(AI$157,'Inflated Bid Prices After Tax'!$B$687:$I$695,7,FALSE),IF(AI$157="Solar",HLOOKUP(AI$157,'Inflated Bid Prices After Tax'!$B$687:$I$695,7,FALSE),IF(AI$157="Biomass",HLOOKUP(AI$157,'Inflated Bid Prices After Tax'!$B$687:$I$695,7,FALSE),IF(AI$157="Biodiesel",HLOOKUP(AI$157,'Inflated Bid Prices After Tax'!$B$687:$I$695,7,FALSE),IF(AI$157="LNG",HLOOKUP(AI$157,'Inflated Bid Prices After Tax'!$B$687:$I$695,7,FALSE),IF(AI$157="Bunker",HLOOKUP(AI$157,'Inflated Bid Prices After Tax'!$B$687:$I$695,7,FALSE),IF(AI$157="LFO Diesel",HLOOKUP(AI$157,'Inflated Bid Prices After Tax'!$B$687:$I$695,7,FALSE),0))))))))</f>
        <v>0</v>
      </c>
      <c r="AL190" s="591">
        <f>IF($G190=0,0,IF(AI$157="Hydro",HLOOKUP(AI$157,'Inflated Bid Prices After Tax'!$B$697:$I$703,5,FALSE),IF(AI$157="Solar",HLOOKUP(AI$157,'Inflated Bid Prices After Tax'!$B$697:$I$703,5,FALSE),IF(AI$157="Biomass",HLOOKUP(AI$157,'Inflated Bid Prices After Tax'!$B$697:$I$703,5,FALSE),IF(AI$157="Biodiesel",HLOOKUP(AI$157,'Inflated Bid Prices After Tax'!$B$697:$I$703,5,FALSE),IF(AI$157="LNG",HLOOKUP(AI$157,'Inflated Bid Prices After Tax'!$B$697:$I$703,5,FALSE),IF(AI$157="Bunker",HLOOKUP(AI$157,'Inflated Bid Prices After Tax'!$B$697:$I$703,5,FALSE),IF(AI$157="LFO Diesel",HLOOKUP(AI$157,'Inflated Bid Prices After Tax'!$B$697:$I$703,5,FALSE),0))))))))</f>
        <v>0</v>
      </c>
      <c r="AM190" s="592">
        <f t="shared" si="114"/>
        <v>0</v>
      </c>
      <c r="AN190" s="139"/>
      <c r="AO190" s="598">
        <f>IF(AO$157="Hydro",VLOOKUP($H190,'Inflated Bid Prices After Tax'!$AL$479:$AS$579,2,FALSE),IF(AO$157="Solar",VLOOKUP($H190,'Inflated Bid Prices After Tax'!$AL$479:$AS$579,3,FALSE),IF(AO$157="Biomass",VLOOKUP($H190,'Inflated Bid Prices After Tax'!$AL$479:$AS$579,4,FALSE),IF(AO$157="Biodiesel",VLOOKUP($H190,'Inflated Bid Prices After Tax'!$AL$479:$AS$579,5,FALSE),IF(AO$157="LNG",VLOOKUP($H190,'Inflated Bid Prices After Tax'!$AL$479:$AS$579,6,FALSE),IF(AO$157="Bunker",VLOOKUP($H190,'Inflated Bid Prices After Tax'!$AL$479:$AS$579,7,FALSE),IF(AO$157="LFO Diesel",VLOOKUP($H190,'Inflated Bid Prices After Tax'!$AL$479:$AS$579,8,FALSE),0)))))))</f>
        <v>0</v>
      </c>
      <c r="AP190" s="309">
        <f>IF(AO$157="Hydro",VLOOKUP($H190,'Inflated Bid Prices After Tax'!$AL$584:$AS$684,2,FALSE),IF(AO$157="Solar",VLOOKUP($H190,'Inflated Bid Prices After Tax'!$AL$584:$AS$684,3,FALSE),IF(AO$157="Biomass",VLOOKUP($H190,'Inflated Bid Prices After Tax'!$AL$584:$AS$684,4,FALSE),IF(AO$157="Biodiesel",VLOOKUP($H190,'Inflated Bid Prices After Tax'!$AL$584:$AS$684,5,FALSE),IF(AO$157="LNG",VLOOKUP($H190,'Inflated Bid Prices After Tax'!$AL$584:$AS$684,6,FALSE),IF(AO$157="Bunker",VLOOKUP($H190,'Inflated Bid Prices After Tax'!$AL$584:$AS$684,7,FALSE),IF(AO$157="LFO Diesel",VLOOKUP($H190,'Inflated Bid Prices After Tax'!$AL$584:$AS$684,8,FALSE),0)))))))</f>
        <v>0</v>
      </c>
      <c r="AQ190" s="309">
        <f>IF($H190=0,0,IF(AO$157="Hydro",HLOOKUP(AO$157,'Inflated Bid Prices After Tax'!$B$687:$I$695,7,FALSE),IF(AO$157="Solar",HLOOKUP(AO$157,'Inflated Bid Prices After Tax'!$B$687:$I$695,7,FALSE),IF(AO$157="Biomass",HLOOKUP(AO$157,'Inflated Bid Prices After Tax'!$B$687:$I$695,7,FALSE),IF(AO$157="Biodiesel",HLOOKUP(AO$157,'Inflated Bid Prices After Tax'!$B$687:$I$695,7,FALSE),IF(AO$157="LNG",HLOOKUP(AO$157,'Inflated Bid Prices After Tax'!$B$687:$I$695,7,FALSE),IF(AO$157="Bunker",HLOOKUP(AO$157,'Inflated Bid Prices After Tax'!$B$687:$I$695,7,FALSE),IF(AO$157="LFO Diesel",HLOOKUP(AO$157,'Inflated Bid Prices After Tax'!$B$687:$I$695,7,FALSE),0))))))))</f>
        <v>0</v>
      </c>
      <c r="AR190" s="309">
        <f>IF($H190=0,0,IF(AO$157="Hydro",HLOOKUP(AO$157,'Inflated Bid Prices After Tax'!$B$697:$I$703,5,FALSE),IF(AO$157="Solar",HLOOKUP(AO$157,'Inflated Bid Prices After Tax'!$B$697:$I$703,5,FALSE),IF(AO$157="Biomass",HLOOKUP(AO$157,'Inflated Bid Prices After Tax'!$B$697:$I$703,5,FALSE),IF(AO$157="Biodiesel",HLOOKUP(AO$157,'Inflated Bid Prices After Tax'!$B$697:$I$703,5,FALSE),IF(AO$157="LNG",HLOOKUP(AO$157,'Inflated Bid Prices After Tax'!$B$697:$I$703,5,FALSE),IF(AO$157="Bunker",HLOOKUP(AO$157,'Inflated Bid Prices After Tax'!$B$697:$I$703,5,FALSE),IF(AO$157="LFO Diesel",HLOOKUP(AO$157,'Inflated Bid Prices After Tax'!$B$697:$I$703,5,FALSE),0))))))))</f>
        <v>0</v>
      </c>
      <c r="AS190" s="298">
        <f t="shared" si="115"/>
        <v>0</v>
      </c>
      <c r="AT190" s="139"/>
      <c r="AU190" s="606">
        <f>IF(AU$157="Hydro",VLOOKUP($I190,'Inflated Bid Prices After Tax'!$AL$479:$AS$579,2,FALSE),IF(AU$157="Solar",VLOOKUP($I190,'Inflated Bid Prices After Tax'!$AL$479:$AS$579,3,FALSE),IF(AU$157="Biomass",VLOOKUP($I190,'Inflated Bid Prices After Tax'!$AL$479:$AS$579,4,FALSE),IF(AU$157="Biodiesel",VLOOKUP($I190,'Inflated Bid Prices After Tax'!$AL$479:$AS$579,5,FALSE),IF(AU$157="LNG",VLOOKUP($I190,'Inflated Bid Prices After Tax'!$AL$479:$AS$579,6,FALSE),IF(AU$157="Bunker",VLOOKUP($I190,'Inflated Bid Prices After Tax'!$AL$479:$AS$579,7,FALSE),IF(AU$157="LFO Diesel",VLOOKUP($I190,'Inflated Bid Prices After Tax'!$AL$479:$AS$579,8,FALSE),0)))))))</f>
        <v>0</v>
      </c>
      <c r="AV190" s="607">
        <f>IF(AU$157="Hydro",VLOOKUP($I190,'Inflated Bid Prices After Tax'!$AL$584:$AS$684,2,FALSE),IF(AU$157="Solar",VLOOKUP($I190,'Inflated Bid Prices After Tax'!$AL$584:$AS$684,3,FALSE),IF(AU$157="Biomass",VLOOKUP($I190,'Inflated Bid Prices After Tax'!$AL$584:$AS$684,4,FALSE),IF(AU$157="Biodiesel",VLOOKUP($I190,'Inflated Bid Prices After Tax'!$AL$584:$AS$684,5,FALSE),IF(AU$157="LNG",VLOOKUP($I190,'Inflated Bid Prices After Tax'!$AL$584:$AS$684,6,FALSE),IF(AU$157="Bunker",VLOOKUP($I190,'Inflated Bid Prices After Tax'!$AL$584:$AS$684,7,FALSE),IF(AU$157="LFO Diesel",VLOOKUP($I190,'Inflated Bid Prices After Tax'!$AL$584:$AS$684,8,FALSE),0)))))))</f>
        <v>0</v>
      </c>
      <c r="AW190" s="607">
        <f>IF($I190=0,0,IF(AU$157="Hydro",HLOOKUP(AU$157,'Inflated Bid Prices After Tax'!$B$687:$I$695,4,FALSE),IF(AU$157="Solar",HLOOKUP(AU$157,'Inflated Bid Prices After Tax'!$B$687:$I$695,4,FALSE),IF(AU$157="Biomass",HLOOKUP(AU$157,'Inflated Bid Prices After Tax'!$B$687:$I$695,4,FALSE),IF(AU$157="Biodiesel",HLOOKUP(AU$157,'Inflated Bid Prices After Tax'!$B$687:$I$695,4,FALSE),IF(AU$157="LNG",HLOOKUP(AU$157,'Inflated Bid Prices After Tax'!$B$687:$I$695,4,FALSE),IF(AU$157="Bunker",HLOOKUP(AU$157,'Inflated Bid Prices After Tax'!$B$687:$I$695,4,FALSE),IF(AU$157="LFO Diesel",HLOOKUP(AU$157,'Inflated Bid Prices After Tax'!$B$687:$I$695,4,FALSE),0))))))))</f>
        <v>0</v>
      </c>
      <c r="AX190" s="607">
        <f>IF($I190=0,0,IF(AU$157="Hydro",HLOOKUP(AU$157,'Inflated Bid Prices After Tax'!$B$697:$I$703,4,FALSE),IF(AU$157="Solar",HLOOKUP(AU$157,'Inflated Bid Prices After Tax'!$B$697:$I$703,4,FALSE),IF(AU$157="Biomass",HLOOKUP(AU$157,'Inflated Bid Prices After Tax'!$B$697:$I$703,4,FALSE),IF(AU$157="Biodiesel",HLOOKUP(AU$157,'Inflated Bid Prices After Tax'!$B$697:$I$703,4,FALSE),IF(AU$157="LNG",HLOOKUP(AU$157,'Inflated Bid Prices After Tax'!$B$697:$I$703,4,FALSE),IF(AU$157="Bunker",HLOOKUP(AU$157,'Inflated Bid Prices After Tax'!$B$697:$I$703,4,FALSE),IF(AU$157="LFO Diesel",HLOOKUP(AU$157,'Inflated Bid Prices After Tax'!$B$697:$I$703,4,FALSE),0))))))))</f>
        <v>0</v>
      </c>
      <c r="AY190" s="608">
        <f t="shared" si="116"/>
        <v>0</v>
      </c>
      <c r="AZ190" s="139"/>
      <c r="BA190" s="106"/>
      <c r="BB190" s="648" t="s">
        <v>39</v>
      </c>
      <c r="BC190" s="658">
        <f>IF(C190=0,O190,O190*'Available Energy and Dispatch'!N232*1000)</f>
        <v>0</v>
      </c>
      <c r="BD190" s="658">
        <f>IF(D190=0,U190,U190*'Available Energy and Dispatch'!O232*1000)</f>
        <v>0</v>
      </c>
      <c r="BE190" s="658">
        <f>IF(E190=0,AA190,AA190*'Available Energy and Dispatch'!P232*1000)</f>
        <v>0</v>
      </c>
      <c r="BF190" s="658">
        <f>IF(F190=0,AG190,AG190*'Available Energy and Dispatch'!Q232*1000)</f>
        <v>0</v>
      </c>
      <c r="BG190" s="658">
        <f>IF(G190=0,AM190,AM190*'Available Energy and Dispatch'!R232*1000)</f>
        <v>0</v>
      </c>
      <c r="BH190" s="658">
        <f>IF(H190=0,AS190,AS190*'Available Energy and Dispatch'!S232*1000)</f>
        <v>0</v>
      </c>
      <c r="BI190" s="658">
        <f>IF(I190=0,AY190,AY190*'Available Energy and Dispatch'!T232*1000)</f>
        <v>0</v>
      </c>
      <c r="BJ190" s="664">
        <f t="shared" si="117"/>
        <v>0</v>
      </c>
      <c r="BK190" s="655"/>
    </row>
    <row r="191" spans="2:63" x14ac:dyDescent="0.25">
      <c r="B191" s="530" t="s">
        <v>40</v>
      </c>
      <c r="C191" s="523">
        <f>ROUND(IFERROR(('Available Energy and Dispatch'!N233/((IF(C$158="Solar",(SUMIFS('Dependable Capacity'!$F$118:$F$123,'Dependable Capacity'!$C$118:$C$123,$B$160)*'Available Energy and Dispatch'!$C233),HLOOKUP(C$158,'Dependable Capacity'!$I$112:$P$118,5,FALSE)*'Available Energy and Dispatch'!$C233))))/C$159,0),2)</f>
        <v>0</v>
      </c>
      <c r="D191" s="523">
        <f>ROUND(IFERROR(('Available Energy and Dispatch'!O233/((IF(D$158="Solar",(SUMIFS('Dependable Capacity'!$F$118:$F$123,'Dependable Capacity'!$C$118:$C$123,$B$160)*'Available Energy and Dispatch'!$C233),HLOOKUP(D$158,'Dependable Capacity'!$I$112:$P$118,5,FALSE)*'Available Energy and Dispatch'!$C233))))/D$159,0),2)</f>
        <v>0</v>
      </c>
      <c r="E191" s="523">
        <f>ROUND(IFERROR(('Available Energy and Dispatch'!P233/((IF(E$158="Solar",(SUMIFS('Dependable Capacity'!$F$118:$F$123,'Dependable Capacity'!$C$118:$C$123,$B$160)*'Available Energy and Dispatch'!$C233),HLOOKUP(E$158,'Dependable Capacity'!$I$112:$P$118,5,FALSE)*'Available Energy and Dispatch'!$C233))))/E$159,0),2)</f>
        <v>0</v>
      </c>
      <c r="F191" s="523">
        <f>ROUND(IFERROR(('Available Energy and Dispatch'!Q233/((IF(F$158="Solar",(SUMIFS('Dependable Capacity'!$F$118:$F$123,'Dependable Capacity'!$C$118:$C$123,$B$160)*'Available Energy and Dispatch'!$C233),HLOOKUP(F$158,'Dependable Capacity'!$I$112:$P$118,5,FALSE)*'Available Energy and Dispatch'!$C233))))/F$159,0),2)</f>
        <v>0</v>
      </c>
      <c r="G191" s="523">
        <f>ROUND(IFERROR(('Available Energy and Dispatch'!R233/((IF(G$158="Solar",(SUMIFS('Dependable Capacity'!$F$118:$F$123,'Dependable Capacity'!$C$118:$C$123,$B$160)*'Available Energy and Dispatch'!$C233),HLOOKUP(G$158,'Dependable Capacity'!$I$112:$P$118,5,FALSE)*'Available Energy and Dispatch'!$C233))))/G$159,0),2)</f>
        <v>0</v>
      </c>
      <c r="H191" s="523">
        <f>ROUND(IFERROR(('Available Energy and Dispatch'!S233/((IF(H$158="Solar",(SUMIFS('Dependable Capacity'!$F$118:$F$123,'Dependable Capacity'!$C$118:$C$123,$B$160)*'Available Energy and Dispatch'!$C233),HLOOKUP(H$158,'Dependable Capacity'!$I$112:$P$118,5,FALSE)*'Available Energy and Dispatch'!$C233))))/H$159,0),2)</f>
        <v>0</v>
      </c>
      <c r="I191" s="524">
        <f>ROUND(IFERROR(('Available Energy and Dispatch'!T233/((IF(I$158="Solar",(SUMIFS('Dependable Capacity'!$F$118:$F$123,'Dependable Capacity'!$C$118:$C$123,$B$160)*'Available Energy and Dispatch'!$C233),HLOOKUP(I$158,'Dependable Capacity'!$I$112:$P$118,5,FALSE)*'Available Energy and Dispatch'!$C233))))/I$159,0),2)</f>
        <v>0</v>
      </c>
      <c r="J191" s="106"/>
      <c r="K191" s="542">
        <f>IF(K$157="Hydro",VLOOKUP($C191,'Inflated Bid Prices After Tax'!$AL$479:$AS$579,2,FALSE),IF(K$157="Solar",VLOOKUP($C191,'Inflated Bid Prices After Tax'!$AL$479:$AS$579,3,FALSE),IF(K$157="Biomass",VLOOKUP($C191,'Inflated Bid Prices After Tax'!$AL$479:$AS$579,4,FALSE),IF(K$157="Biodiesel",VLOOKUP($C191,'Inflated Bid Prices After Tax'!$AL$479:$AS$579,5,FALSE),IF(K$157="LNG",VLOOKUP($C191,'Inflated Bid Prices After Tax'!$AL$479:$AS$579,6,FALSE),IF(K$157="Bunker",VLOOKUP($C191,'Inflated Bid Prices After Tax'!$AL$479:$AS$579,7,FALSE),IF(K$157="LFO Diesel",VLOOKUP($C191,'Inflated Bid Prices After Tax'!$AL$479:$AS$579,8,FALSE),0)))))))</f>
        <v>0</v>
      </c>
      <c r="L191" s="543">
        <f>IF(K$157="Hydro",VLOOKUP($C191,'Inflated Bid Prices After Tax'!$AL$584:$AS$684,2,FALSE),IF(K$157="Solar",VLOOKUP($C191,'Inflated Bid Prices After Tax'!$AL$584:$AS$684,3,FALSE),IF(K$157="Biomass",VLOOKUP($C191,'Inflated Bid Prices After Tax'!$AL$584:$AS$684,4,FALSE),IF(K$157="Biodiesel",VLOOKUP($C191,'Inflated Bid Prices After Tax'!$AL$584:$AS$684,5,FALSE),IF(K$157="LNG",VLOOKUP($C191,'Inflated Bid Prices After Tax'!$AL$584:$AS$684,6,FALSE),IF(K$157="Bunker",VLOOKUP($C191,'Inflated Bid Prices After Tax'!$AL$584:$AS$684,7,FALSE),IF(K$157="LFO Diesel",VLOOKUP($C191,'Inflated Bid Prices After Tax'!$AL$584:$AS$684,8,FALSE),0)))))))</f>
        <v>0</v>
      </c>
      <c r="M191" s="543">
        <f>IF($C191=0,0,IF(K$157="Hydro",HLOOKUP(K$157,'Inflated Bid Prices After Tax'!$B$687:$I$695,7,FALSE),IF(K$157="Solar",HLOOKUP(K$157,'Inflated Bid Prices After Tax'!$B$687:$I$695,7,FALSE),IF(K$157="Biomass",HLOOKUP(K$157,'Inflated Bid Prices After Tax'!$B$687:$I$695,7,FALSE),IF(K$157="Biodiesel",HLOOKUP(K$157,'Inflated Bid Prices After Tax'!$B$687:$I$695,7,FALSE),IF(K$157="LNG",HLOOKUP(K$157,'Inflated Bid Prices After Tax'!$B$687:$I$695,7,FALSE),IF(K$157="Bunker",HLOOKUP(K$157,'Inflated Bid Prices After Tax'!$B$687:$I$695,7,FALSE),IF(K$157="LFO Diesel",HLOOKUP(K$157,'Inflated Bid Prices After Tax'!$B$687:$I$695,7,FALSE),0))))))))</f>
        <v>0</v>
      </c>
      <c r="N191" s="543">
        <f>IF($C191=0,0,IF(K$157="Hydro",HLOOKUP(K$157,'Inflated Bid Prices After Tax'!$B$697:$I$703,5,FALSE),IF(K$157="Solar",HLOOKUP(K$157,'Inflated Bid Prices After Tax'!$B$697:$I$703,5,FALSE),IF(K$157="Biomass",HLOOKUP(K$157,'Inflated Bid Prices After Tax'!$B$697:$I$703,5,FALSE),IF(K$157="Biodiesel",HLOOKUP(K$157,'Inflated Bid Prices After Tax'!$B$697:$I$703,5,FALSE),IF(K$157="LNG",HLOOKUP(K$157,'Inflated Bid Prices After Tax'!$B$697:$I$703,5,FALSE),IF(K$157="Bunker",HLOOKUP(K$157,'Inflated Bid Prices After Tax'!$B$697:$I$703,5,FALSE),IF(K$157="LFO Diesel",HLOOKUP(K$157,'Inflated Bid Prices After Tax'!$B$697:$I$703,5,FALSE),0))))))))</f>
        <v>0</v>
      </c>
      <c r="O191" s="544">
        <f t="shared" si="110"/>
        <v>0</v>
      </c>
      <c r="P191" s="139"/>
      <c r="Q191" s="606">
        <f>IF(Q$157="Hydro",VLOOKUP($D191,'Inflated Bid Prices After Tax'!$AL$479:$AS$579,2,FALSE),IF(Q$157="Solar",VLOOKUP($D191,'Inflated Bid Prices After Tax'!$AL$479:$AS$579,3,FALSE),IF(Q$157="Biomass",VLOOKUP($D191,'Inflated Bid Prices After Tax'!$AL$479:$AS$579,4,FALSE),IF(Q$157="Biodiesel",VLOOKUP($D191,'Inflated Bid Prices After Tax'!$AL$479:$AS$579,5,FALSE),IF(Q$157="LNG",VLOOKUP($D191,'Inflated Bid Prices After Tax'!$AL$479:$AS$579,6,FALSE),IF(Q$157="Bunker",VLOOKUP($D191,'Inflated Bid Prices After Tax'!$AL$479:$AS$579,7,FALSE),IF(Q$157="LFO Diesel",VLOOKUP($D191,'Inflated Bid Prices After Tax'!$AL$479:$AS$579,8,FALSE),0)))))))</f>
        <v>0</v>
      </c>
      <c r="R191" s="607">
        <f>IF(Q$157="Hydro",VLOOKUP($D191,'Inflated Bid Prices After Tax'!$AL$584:$AS$684,2,FALSE),IF(Q$157="Solar",VLOOKUP($D191,'Inflated Bid Prices After Tax'!$AL$584:$AS$684,3,FALSE),IF(Q$157="Biomass",VLOOKUP($D191,'Inflated Bid Prices After Tax'!$AL$584:$AS$684,4,FALSE),IF(Q$157="Biodiesel",VLOOKUP($D191,'Inflated Bid Prices After Tax'!$AL$584:$AS$684,5,FALSE),IF(Q$157="LNG",VLOOKUP($D191,'Inflated Bid Prices After Tax'!$AL$584:$AS$684,6,FALSE),IF(Q$157="Bunker",VLOOKUP($D191,'Inflated Bid Prices After Tax'!$AL$584:$AS$684,7,FALSE),IF(Q$157="LFO Diesel",VLOOKUP($D191,'Inflated Bid Prices After Tax'!$AL$584:$AS$684,8,FALSE),0)))))))</f>
        <v>0</v>
      </c>
      <c r="S191" s="607">
        <f>IF($D191=0,0,IF(Q$157="Hydro",HLOOKUP(Q$157,'Inflated Bid Prices After Tax'!$B$687:$I$695,7,FALSE),IF(Q$157="Solar",HLOOKUP(Q$157,'Inflated Bid Prices After Tax'!$B$687:$I$695,7,FALSE),IF(Q$157="Biomass",HLOOKUP(Q$157,'Inflated Bid Prices After Tax'!$B$687:$I$695,7,FALSE),IF(Q$157="Biodiesel",HLOOKUP(Q$157,'Inflated Bid Prices After Tax'!$B$687:$I$695,7,FALSE),IF(Q$157="LNG",HLOOKUP(Q$157,'Inflated Bid Prices After Tax'!$B$687:$I$695,7,FALSE),IF(Q$157="Bunker",HLOOKUP(Q$157,'Inflated Bid Prices After Tax'!$B$687:$I$695,7,FALSE),IF(Q$157="LFO Diesel",HLOOKUP(Q$157,'Inflated Bid Prices After Tax'!$B$687:$I$695,7,FALSE),0))))))))</f>
        <v>0</v>
      </c>
      <c r="T191" s="607">
        <f>IF($D191=0,0,IF(Q$157="Hydro",HLOOKUP(Q$157,'Inflated Bid Prices After Tax'!$B$697:$I$703,5,FALSE),IF(Q$157="Solar",HLOOKUP(Q$157,'Inflated Bid Prices After Tax'!$B$697:$I$703,5,FALSE),IF(Q$157="Biomass",HLOOKUP(Q$157,'Inflated Bid Prices After Tax'!$B$697:$I$703,5,FALSE),IF(Q$157="Biodiesel",HLOOKUP(Q$157,'Inflated Bid Prices After Tax'!$B$697:$I$703,5,FALSE),IF(Q$157="LNG",HLOOKUP(Q$157,'Inflated Bid Prices After Tax'!$B$697:$I$703,5,FALSE),IF(Q$157="Bunker",HLOOKUP(Q$157,'Inflated Bid Prices After Tax'!$B$697:$I$703,5,FALSE),IF(Q$157="LFO Diesel",HLOOKUP(Q$157,'Inflated Bid Prices After Tax'!$B$697:$I$703,5,FALSE),0))))))))</f>
        <v>0</v>
      </c>
      <c r="U191" s="608">
        <f t="shared" si="111"/>
        <v>0</v>
      </c>
      <c r="V191" s="139"/>
      <c r="W191" s="566">
        <f>IF(W$157="Hydro",VLOOKUP($E191,'Inflated Bid Prices After Tax'!$AL$479:$AS$579,2,FALSE),IF(W$157="Solar",VLOOKUP($E191,'Inflated Bid Prices After Tax'!$AL$479:$AS$579,3,FALSE),IF(W$157="Biomass",VLOOKUP($E191,'Inflated Bid Prices After Tax'!$AL$479:$AS$579,4,FALSE),IF(W$157="Biodiesel",VLOOKUP($E191,'Inflated Bid Prices After Tax'!$AL$479:$AS$579,5,FALSE),IF(W$157="LNG",VLOOKUP($E191,'Inflated Bid Prices After Tax'!$AL$479:$AS$579,6,FALSE),IF(W$157="Bunker",VLOOKUP($E191,'Inflated Bid Prices After Tax'!$AL$479:$AS$579,7,FALSE),IF(W$157="LFO Diesel",VLOOKUP($E191,'Inflated Bid Prices After Tax'!$AL$479:$AS$579,8,FALSE),0)))))))</f>
        <v>0</v>
      </c>
      <c r="X191" s="567">
        <f>IF(W$157="Hydro",VLOOKUP($E191,'Inflated Bid Prices After Tax'!$AL$584:$AS$684,2,FALSE),IF(W$157="Solar",VLOOKUP($E191,'Inflated Bid Prices After Tax'!$AL$584:$AS$684,3,FALSE),IF(W$157="Biomass",VLOOKUP($E191,'Inflated Bid Prices After Tax'!$AL$584:$AS$684,4,FALSE),IF(W$157="Biodiesel",VLOOKUP($E191,'Inflated Bid Prices After Tax'!$AL$584:$AS$684,5,FALSE),IF(W$157="LNG",VLOOKUP($E191,'Inflated Bid Prices After Tax'!$AL$584:$AS$684,6,FALSE),IF(W$157="Bunker",VLOOKUP($E191,'Inflated Bid Prices After Tax'!$AL$584:$AS$684,7,FALSE),IF(W$157="LFO Diesel",VLOOKUP($E191,'Inflated Bid Prices After Tax'!$AL$584:$AS$684,8,FALSE),0)))))))</f>
        <v>0</v>
      </c>
      <c r="Y191" s="567">
        <f>IF($E191=0,0,IF(W$157="Hydro",HLOOKUP(W$157,'Inflated Bid Prices After Tax'!$B$687:$I$695,7,FALSE),IF(W$157="Solar",HLOOKUP(W$157,'Inflated Bid Prices After Tax'!$B$687:$I$695,7,FALSE),IF(W$157="Biomass",HLOOKUP(W$157,'Inflated Bid Prices After Tax'!$B$687:$I$695,7,FALSE),IF(W$157="Biodiesel",HLOOKUP(W$157,'Inflated Bid Prices After Tax'!$B$687:$I$695,7,FALSE),IF(W$157="LNG",HLOOKUP(W$157,'Inflated Bid Prices After Tax'!$B$687:$I$695,7,FALSE),IF(W$157="Bunker",HLOOKUP(W$157,'Inflated Bid Prices After Tax'!$B$687:$I$695,7,FALSE),IF(W$157="LFO Diesel",HLOOKUP(W$157,'Inflated Bid Prices After Tax'!$B$687:$I$695,7,FALSE),0))))))))</f>
        <v>0</v>
      </c>
      <c r="Z191" s="567">
        <f>IF($E191=0,0,IF(W$157="Hydro",HLOOKUP(W$157,'Inflated Bid Prices After Tax'!$B$697:$I$703,5,FALSE),IF(W$157="Solar",HLOOKUP(W$157,'Inflated Bid Prices After Tax'!$B$697:$I$703,5,FALSE),IF(W$157="Biomass",HLOOKUP(W$157,'Inflated Bid Prices After Tax'!$B$697:$I$703,5,FALSE),IF(W$157="Biodiesel",HLOOKUP(W$157,'Inflated Bid Prices After Tax'!$B$697:$I$703,5,FALSE),IF(W$157="LNG",HLOOKUP(W$157,'Inflated Bid Prices After Tax'!$B$697:$I$703,5,FALSE),IF(W$157="Bunker",HLOOKUP(W$157,'Inflated Bid Prices After Tax'!$B$697:$I$703,5,FALSE),IF(W$157="LFO Diesel",HLOOKUP(W$157,'Inflated Bid Prices After Tax'!$B$697:$I$703,5,FALSE),0))))))))</f>
        <v>0</v>
      </c>
      <c r="AA191" s="568">
        <f t="shared" si="112"/>
        <v>0</v>
      </c>
      <c r="AB191" s="139"/>
      <c r="AC191" s="642">
        <f>IF(AC$157="Hydro",VLOOKUP($F191,'Inflated Bid Prices After Tax'!$AL$479:$AS$579,2,FALSE),IF(AC$157="Solar",VLOOKUP($F191,'Inflated Bid Prices After Tax'!$AL$479:$AS$579,3,FALSE),IF(AC$157="Biomass",VLOOKUP($F191,'Inflated Bid Prices After Tax'!$AL$479:$AS$579,4,FALSE),IF(AC$157="Biodiesel",VLOOKUP($F191,'Inflated Bid Prices After Tax'!$AL$479:$AS$579,5,FALSE),IF(AC$157="LNG",VLOOKUP($F191,'Inflated Bid Prices After Tax'!$AL$479:$AS$579,6,FALSE),IF(AC$157="Bunker",VLOOKUP($F191,'Inflated Bid Prices After Tax'!$AL$479:$AS$579,7,FALSE),IF(AC$157="LFO Diesel",VLOOKUP($F191,'Inflated Bid Prices After Tax'!$AL$479:$AS$579,8,FALSE),0)))))))</f>
        <v>0</v>
      </c>
      <c r="AD191" s="643">
        <f>IF(AC$157="Hydro",VLOOKUP($F191,'Inflated Bid Prices After Tax'!$AL$584:$AS$684,2,FALSE),IF(AC$157="Solar",VLOOKUP($F191,'Inflated Bid Prices After Tax'!$AL$584:$AS$684,3,FALSE),IF(AC$157="Biomass",VLOOKUP($F191,'Inflated Bid Prices After Tax'!$AL$584:$AS$684,4,FALSE),IF(AC$157="Biodiesel",VLOOKUP($F191,'Inflated Bid Prices After Tax'!$AL$584:$AS$684,5,FALSE),IF(AC$157="LNG",VLOOKUP($F191,'Inflated Bid Prices After Tax'!$AL$584:$AS$684,6,FALSE),IF(AC$157="Bunker",VLOOKUP($F191,'Inflated Bid Prices After Tax'!$AL$584:$AS$684,7,FALSE),IF(AC$157="LFO Diesel",VLOOKUP($F191,'Inflated Bid Prices After Tax'!$AL$584:$AS$684,8,FALSE),0)))))))</f>
        <v>0</v>
      </c>
      <c r="AE191" s="643">
        <f>IF($F191=0,0,IF(AC$157="Hydro",HLOOKUP(AC$157,'Inflated Bid Prices After Tax'!$B$687:$I$695,7,FALSE),IF(AC$157="Solar",HLOOKUP(AC$157,'Inflated Bid Prices After Tax'!$B$687:$I$695,7,FALSE),IF(AC$157="Biomass",HLOOKUP(AC$157,'Inflated Bid Prices After Tax'!$B$687:$I$695,7,FALSE),IF(AC$157="Biodiesel",HLOOKUP(AC$157,'Inflated Bid Prices After Tax'!$B$687:$I$695,7,FALSE),IF(AC$157="LNG",HLOOKUP(AC$157,'Inflated Bid Prices After Tax'!$B$687:$I$695,7,FALSE),IF(AC$157="Bunker",HLOOKUP(AC$157,'Inflated Bid Prices After Tax'!$B$687:$I$695,7,FALSE),IF(AC$157="LFO Diesel",HLOOKUP(AC$157,'Inflated Bid Prices After Tax'!$B$687:$I$695,7,FALSE),0))))))))</f>
        <v>0</v>
      </c>
      <c r="AF191" s="643">
        <f>IF($F191=0,0,IF(AC$157="Hydro",HLOOKUP(AC$157,'Inflated Bid Prices After Tax'!$B$697:$I$703,5,FALSE),IF(AC$157="Solar",HLOOKUP(AC$157,'Inflated Bid Prices After Tax'!$B$697:$I$703,5,FALSE),IF(AC$157="Biomass",HLOOKUP(AC$157,'Inflated Bid Prices After Tax'!$B$697:$I$703,5,FALSE),IF(AC$157="Biodiesel",HLOOKUP(AC$157,'Inflated Bid Prices After Tax'!$B$697:$I$703,5,FALSE),IF(AC$157="LNG",HLOOKUP(AC$157,'Inflated Bid Prices After Tax'!$B$697:$I$703,5,FALSE),IF(AC$157="Bunker",HLOOKUP(AC$157,'Inflated Bid Prices After Tax'!$B$697:$I$703,5,FALSE),IF(AC$157="LFO Diesel",HLOOKUP(AC$157,'Inflated Bid Prices After Tax'!$B$697:$I$703,5,FALSE),0))))))))</f>
        <v>0</v>
      </c>
      <c r="AG191" s="644">
        <f t="shared" si="113"/>
        <v>0</v>
      </c>
      <c r="AH191" s="139"/>
      <c r="AI191" s="590">
        <f>IF(AI$157="Hydro",VLOOKUP($G191,'Inflated Bid Prices After Tax'!$AL$479:$AS$579,2,FALSE),IF(AI$157="Solar",VLOOKUP($G191,'Inflated Bid Prices After Tax'!$AL$479:$AS$579,3,FALSE),IF(AI$157="Biomass",VLOOKUP($G191,'Inflated Bid Prices After Tax'!$AL$479:$AS$579,4,FALSE),IF(AI$157="Biodiesel",VLOOKUP($G191,'Inflated Bid Prices After Tax'!$AL$479:$AS$579,5,FALSE),IF(AI$157="LNG",VLOOKUP($G191,'Inflated Bid Prices After Tax'!$AL$479:$AS$579,6,FALSE),IF(AI$157="Bunker",VLOOKUP($G191,'Inflated Bid Prices After Tax'!$AL$479:$AS$579,7,FALSE),IF(AI$157="LFO Diesel",VLOOKUP($G191,'Inflated Bid Prices After Tax'!$AL$479:$AS$579,8,FALSE),0)))))))</f>
        <v>0</v>
      </c>
      <c r="AJ191" s="591">
        <f>IF(AI$157="Hydro",VLOOKUP($G191,'Inflated Bid Prices After Tax'!$AL$584:$AS$684,2,FALSE),IF(AI$157="Solar",VLOOKUP($G191,'Inflated Bid Prices After Tax'!$AL$584:$AS$684,3,FALSE),IF(AI$157="Biomass",VLOOKUP($G191,'Inflated Bid Prices After Tax'!$AL$584:$AS$684,4,FALSE),IF(AI$157="Biodiesel",VLOOKUP($G191,'Inflated Bid Prices After Tax'!$AL$584:$AS$684,5,FALSE),IF(AI$157="LNG",VLOOKUP($G191,'Inflated Bid Prices After Tax'!$AL$584:$AS$684,6,FALSE),IF(AI$157="Bunker",VLOOKUP($G191,'Inflated Bid Prices After Tax'!$AL$584:$AS$684,7,FALSE),IF(AI$157="LFO Diesel",VLOOKUP($G191,'Inflated Bid Prices After Tax'!$AL$584:$AS$684,8,FALSE),0)))))))</f>
        <v>0</v>
      </c>
      <c r="AK191" s="591">
        <f>IF($G191=0,0,IF(AI$157="Hydro",HLOOKUP(AI$157,'Inflated Bid Prices After Tax'!$B$687:$I$695,7,FALSE),IF(AI$157="Solar",HLOOKUP(AI$157,'Inflated Bid Prices After Tax'!$B$687:$I$695,7,FALSE),IF(AI$157="Biomass",HLOOKUP(AI$157,'Inflated Bid Prices After Tax'!$B$687:$I$695,7,FALSE),IF(AI$157="Biodiesel",HLOOKUP(AI$157,'Inflated Bid Prices After Tax'!$B$687:$I$695,7,FALSE),IF(AI$157="LNG",HLOOKUP(AI$157,'Inflated Bid Prices After Tax'!$B$687:$I$695,7,FALSE),IF(AI$157="Bunker",HLOOKUP(AI$157,'Inflated Bid Prices After Tax'!$B$687:$I$695,7,FALSE),IF(AI$157="LFO Diesel",HLOOKUP(AI$157,'Inflated Bid Prices After Tax'!$B$687:$I$695,7,FALSE),0))))))))</f>
        <v>0</v>
      </c>
      <c r="AL191" s="591">
        <f>IF($G191=0,0,IF(AI$157="Hydro",HLOOKUP(AI$157,'Inflated Bid Prices After Tax'!$B$697:$I$703,5,FALSE),IF(AI$157="Solar",HLOOKUP(AI$157,'Inflated Bid Prices After Tax'!$B$697:$I$703,5,FALSE),IF(AI$157="Biomass",HLOOKUP(AI$157,'Inflated Bid Prices After Tax'!$B$697:$I$703,5,FALSE),IF(AI$157="Biodiesel",HLOOKUP(AI$157,'Inflated Bid Prices After Tax'!$B$697:$I$703,5,FALSE),IF(AI$157="LNG",HLOOKUP(AI$157,'Inflated Bid Prices After Tax'!$B$697:$I$703,5,FALSE),IF(AI$157="Bunker",HLOOKUP(AI$157,'Inflated Bid Prices After Tax'!$B$697:$I$703,5,FALSE),IF(AI$157="LFO Diesel",HLOOKUP(AI$157,'Inflated Bid Prices After Tax'!$B$697:$I$703,5,FALSE),0))))))))</f>
        <v>0</v>
      </c>
      <c r="AM191" s="592">
        <f t="shared" si="114"/>
        <v>0</v>
      </c>
      <c r="AN191" s="139"/>
      <c r="AO191" s="598">
        <f>IF(AO$157="Hydro",VLOOKUP($H191,'Inflated Bid Prices After Tax'!$AL$479:$AS$579,2,FALSE),IF(AO$157="Solar",VLOOKUP($H191,'Inflated Bid Prices After Tax'!$AL$479:$AS$579,3,FALSE),IF(AO$157="Biomass",VLOOKUP($H191,'Inflated Bid Prices After Tax'!$AL$479:$AS$579,4,FALSE),IF(AO$157="Biodiesel",VLOOKUP($H191,'Inflated Bid Prices After Tax'!$AL$479:$AS$579,5,FALSE),IF(AO$157="LNG",VLOOKUP($H191,'Inflated Bid Prices After Tax'!$AL$479:$AS$579,6,FALSE),IF(AO$157="Bunker",VLOOKUP($H191,'Inflated Bid Prices After Tax'!$AL$479:$AS$579,7,FALSE),IF(AO$157="LFO Diesel",VLOOKUP($H191,'Inflated Bid Prices After Tax'!$AL$479:$AS$579,8,FALSE),0)))))))</f>
        <v>0</v>
      </c>
      <c r="AP191" s="309">
        <f>IF(AO$157="Hydro",VLOOKUP($H191,'Inflated Bid Prices After Tax'!$AL$584:$AS$684,2,FALSE),IF(AO$157="Solar",VLOOKUP($H191,'Inflated Bid Prices After Tax'!$AL$584:$AS$684,3,FALSE),IF(AO$157="Biomass",VLOOKUP($H191,'Inflated Bid Prices After Tax'!$AL$584:$AS$684,4,FALSE),IF(AO$157="Biodiesel",VLOOKUP($H191,'Inflated Bid Prices After Tax'!$AL$584:$AS$684,5,FALSE),IF(AO$157="LNG",VLOOKUP($H191,'Inflated Bid Prices After Tax'!$AL$584:$AS$684,6,FALSE),IF(AO$157="Bunker",VLOOKUP($H191,'Inflated Bid Prices After Tax'!$AL$584:$AS$684,7,FALSE),IF(AO$157="LFO Diesel",VLOOKUP($H191,'Inflated Bid Prices After Tax'!$AL$584:$AS$684,8,FALSE),0)))))))</f>
        <v>0</v>
      </c>
      <c r="AQ191" s="309">
        <f>IF($H191=0,0,IF(AO$157="Hydro",HLOOKUP(AO$157,'Inflated Bid Prices After Tax'!$B$687:$I$695,7,FALSE),IF(AO$157="Solar",HLOOKUP(AO$157,'Inflated Bid Prices After Tax'!$B$687:$I$695,7,FALSE),IF(AO$157="Biomass",HLOOKUP(AO$157,'Inflated Bid Prices After Tax'!$B$687:$I$695,7,FALSE),IF(AO$157="Biodiesel",HLOOKUP(AO$157,'Inflated Bid Prices After Tax'!$B$687:$I$695,7,FALSE),IF(AO$157="LNG",HLOOKUP(AO$157,'Inflated Bid Prices After Tax'!$B$687:$I$695,7,FALSE),IF(AO$157="Bunker",HLOOKUP(AO$157,'Inflated Bid Prices After Tax'!$B$687:$I$695,7,FALSE),IF(AO$157="LFO Diesel",HLOOKUP(AO$157,'Inflated Bid Prices After Tax'!$B$687:$I$695,7,FALSE),0))))))))</f>
        <v>0</v>
      </c>
      <c r="AR191" s="309">
        <f>IF($H191=0,0,IF(AO$157="Hydro",HLOOKUP(AO$157,'Inflated Bid Prices After Tax'!$B$697:$I$703,5,FALSE),IF(AO$157="Solar",HLOOKUP(AO$157,'Inflated Bid Prices After Tax'!$B$697:$I$703,5,FALSE),IF(AO$157="Biomass",HLOOKUP(AO$157,'Inflated Bid Prices After Tax'!$B$697:$I$703,5,FALSE),IF(AO$157="Biodiesel",HLOOKUP(AO$157,'Inflated Bid Prices After Tax'!$B$697:$I$703,5,FALSE),IF(AO$157="LNG",HLOOKUP(AO$157,'Inflated Bid Prices After Tax'!$B$697:$I$703,5,FALSE),IF(AO$157="Bunker",HLOOKUP(AO$157,'Inflated Bid Prices After Tax'!$B$697:$I$703,5,FALSE),IF(AO$157="LFO Diesel",HLOOKUP(AO$157,'Inflated Bid Prices After Tax'!$B$697:$I$703,5,FALSE),0))))))))</f>
        <v>0</v>
      </c>
      <c r="AS191" s="298">
        <f t="shared" si="115"/>
        <v>0</v>
      </c>
      <c r="AT191" s="139"/>
      <c r="AU191" s="606">
        <f>IF(AU$157="Hydro",VLOOKUP($I191,'Inflated Bid Prices After Tax'!$AL$479:$AS$579,2,FALSE),IF(AU$157="Solar",VLOOKUP($I191,'Inflated Bid Prices After Tax'!$AL$479:$AS$579,3,FALSE),IF(AU$157="Biomass",VLOOKUP($I191,'Inflated Bid Prices After Tax'!$AL$479:$AS$579,4,FALSE),IF(AU$157="Biodiesel",VLOOKUP($I191,'Inflated Bid Prices After Tax'!$AL$479:$AS$579,5,FALSE),IF(AU$157="LNG",VLOOKUP($I191,'Inflated Bid Prices After Tax'!$AL$479:$AS$579,6,FALSE),IF(AU$157="Bunker",VLOOKUP($I191,'Inflated Bid Prices After Tax'!$AL$479:$AS$579,7,FALSE),IF(AU$157="LFO Diesel",VLOOKUP($I191,'Inflated Bid Prices After Tax'!$AL$479:$AS$579,8,FALSE),0)))))))</f>
        <v>0</v>
      </c>
      <c r="AV191" s="607">
        <f>IF(AU$157="Hydro",VLOOKUP($I191,'Inflated Bid Prices After Tax'!$AL$584:$AS$684,2,FALSE),IF(AU$157="Solar",VLOOKUP($I191,'Inflated Bid Prices After Tax'!$AL$584:$AS$684,3,FALSE),IF(AU$157="Biomass",VLOOKUP($I191,'Inflated Bid Prices After Tax'!$AL$584:$AS$684,4,FALSE),IF(AU$157="Biodiesel",VLOOKUP($I191,'Inflated Bid Prices After Tax'!$AL$584:$AS$684,5,FALSE),IF(AU$157="LNG",VLOOKUP($I191,'Inflated Bid Prices After Tax'!$AL$584:$AS$684,6,FALSE),IF(AU$157="Bunker",VLOOKUP($I191,'Inflated Bid Prices After Tax'!$AL$584:$AS$684,7,FALSE),IF(AU$157="LFO Diesel",VLOOKUP($I191,'Inflated Bid Prices After Tax'!$AL$584:$AS$684,8,FALSE),0)))))))</f>
        <v>0</v>
      </c>
      <c r="AW191" s="607">
        <f>IF($I191=0,0,IF(AU$157="Hydro",HLOOKUP(AU$157,'Inflated Bid Prices After Tax'!$B$687:$I$695,4,FALSE),IF(AU$157="Solar",HLOOKUP(AU$157,'Inflated Bid Prices After Tax'!$B$687:$I$695,4,FALSE),IF(AU$157="Biomass",HLOOKUP(AU$157,'Inflated Bid Prices After Tax'!$B$687:$I$695,4,FALSE),IF(AU$157="Biodiesel",HLOOKUP(AU$157,'Inflated Bid Prices After Tax'!$B$687:$I$695,4,FALSE),IF(AU$157="LNG",HLOOKUP(AU$157,'Inflated Bid Prices After Tax'!$B$687:$I$695,4,FALSE),IF(AU$157="Bunker",HLOOKUP(AU$157,'Inflated Bid Prices After Tax'!$B$687:$I$695,4,FALSE),IF(AU$157="LFO Diesel",HLOOKUP(AU$157,'Inflated Bid Prices After Tax'!$B$687:$I$695,4,FALSE),0))))))))</f>
        <v>0</v>
      </c>
      <c r="AX191" s="607">
        <f>IF($I191=0,0,IF(AU$157="Hydro",HLOOKUP(AU$157,'Inflated Bid Prices After Tax'!$B$697:$I$703,4,FALSE),IF(AU$157="Solar",HLOOKUP(AU$157,'Inflated Bid Prices After Tax'!$B$697:$I$703,4,FALSE),IF(AU$157="Biomass",HLOOKUP(AU$157,'Inflated Bid Prices After Tax'!$B$697:$I$703,4,FALSE),IF(AU$157="Biodiesel",HLOOKUP(AU$157,'Inflated Bid Prices After Tax'!$B$697:$I$703,4,FALSE),IF(AU$157="LNG",HLOOKUP(AU$157,'Inflated Bid Prices After Tax'!$B$697:$I$703,4,FALSE),IF(AU$157="Bunker",HLOOKUP(AU$157,'Inflated Bid Prices After Tax'!$B$697:$I$703,4,FALSE),IF(AU$157="LFO Diesel",HLOOKUP(AU$157,'Inflated Bid Prices After Tax'!$B$697:$I$703,4,FALSE),0))))))))</f>
        <v>0</v>
      </c>
      <c r="AY191" s="608">
        <f t="shared" si="116"/>
        <v>0</v>
      </c>
      <c r="AZ191" s="139"/>
      <c r="BA191" s="106"/>
      <c r="BB191" s="648" t="s">
        <v>40</v>
      </c>
      <c r="BC191" s="658">
        <f>IF(C191=0,O191,O191*'Available Energy and Dispatch'!N233*1000)</f>
        <v>0</v>
      </c>
      <c r="BD191" s="658">
        <f>IF(D191=0,U191,U191*'Available Energy and Dispatch'!O233*1000)</f>
        <v>0</v>
      </c>
      <c r="BE191" s="658">
        <f>IF(E191=0,AA191,AA191*'Available Energy and Dispatch'!P233*1000)</f>
        <v>0</v>
      </c>
      <c r="BF191" s="658">
        <f>IF(F191=0,AG191,AG191*'Available Energy and Dispatch'!Q233*1000)</f>
        <v>0</v>
      </c>
      <c r="BG191" s="658">
        <f>IF(G191=0,AM191,AM191*'Available Energy and Dispatch'!R233*1000)</f>
        <v>0</v>
      </c>
      <c r="BH191" s="658">
        <f>IF(H191=0,AS191,AS191*'Available Energy and Dispatch'!S233*1000)</f>
        <v>0</v>
      </c>
      <c r="BI191" s="658">
        <f>IF(I191=0,AY191,AY191*'Available Energy and Dispatch'!T233*1000)</f>
        <v>0</v>
      </c>
      <c r="BJ191" s="664">
        <f t="shared" si="117"/>
        <v>0</v>
      </c>
      <c r="BK191" s="655"/>
    </row>
    <row r="192" spans="2:63" x14ac:dyDescent="0.25">
      <c r="B192" s="530" t="s">
        <v>41</v>
      </c>
      <c r="C192" s="523">
        <f>ROUND(IFERROR(('Available Energy and Dispatch'!N234/((IF(C$158="Solar",(SUMIFS('Dependable Capacity'!$F$118:$F$123,'Dependable Capacity'!$C$118:$C$123,$B$160)*'Available Energy and Dispatch'!$C234),HLOOKUP(C$158,'Dependable Capacity'!$I$112:$P$118,5,FALSE)*'Available Energy and Dispatch'!$C234))))/C$159,0),2)</f>
        <v>0</v>
      </c>
      <c r="D192" s="523">
        <f>ROUND(IFERROR(('Available Energy and Dispatch'!O234/((IF(D$158="Solar",(SUMIFS('Dependable Capacity'!$F$118:$F$123,'Dependable Capacity'!$C$118:$C$123,$B$160)*'Available Energy and Dispatch'!$C234),HLOOKUP(D$158,'Dependable Capacity'!$I$112:$P$118,5,FALSE)*'Available Energy and Dispatch'!$C234))))/D$159,0),2)</f>
        <v>0</v>
      </c>
      <c r="E192" s="523">
        <f>ROUND(IFERROR(('Available Energy and Dispatch'!P234/((IF(E$158="Solar",(SUMIFS('Dependable Capacity'!$F$118:$F$123,'Dependable Capacity'!$C$118:$C$123,$B$160)*'Available Energy and Dispatch'!$C234),HLOOKUP(E$158,'Dependable Capacity'!$I$112:$P$118,5,FALSE)*'Available Energy and Dispatch'!$C234))))/E$159,0),2)</f>
        <v>0</v>
      </c>
      <c r="F192" s="523">
        <f>ROUND(IFERROR(('Available Energy and Dispatch'!Q234/((IF(F$158="Solar",(SUMIFS('Dependable Capacity'!$F$118:$F$123,'Dependable Capacity'!$C$118:$C$123,$B$160)*'Available Energy and Dispatch'!$C234),HLOOKUP(F$158,'Dependable Capacity'!$I$112:$P$118,5,FALSE)*'Available Energy and Dispatch'!$C234))))/F$159,0),2)</f>
        <v>0</v>
      </c>
      <c r="G192" s="523">
        <f>ROUND(IFERROR(('Available Energy and Dispatch'!R234/((IF(G$158="Solar",(SUMIFS('Dependable Capacity'!$F$118:$F$123,'Dependable Capacity'!$C$118:$C$123,$B$160)*'Available Energy and Dispatch'!$C234),HLOOKUP(G$158,'Dependable Capacity'!$I$112:$P$118,5,FALSE)*'Available Energy and Dispatch'!$C234))))/G$159,0),2)</f>
        <v>0</v>
      </c>
      <c r="H192" s="523">
        <f>ROUND(IFERROR(('Available Energy and Dispatch'!S234/((IF(H$158="Solar",(SUMIFS('Dependable Capacity'!$F$118:$F$123,'Dependable Capacity'!$C$118:$C$123,$B$160)*'Available Energy and Dispatch'!$C234),HLOOKUP(H$158,'Dependable Capacity'!$I$112:$P$118,5,FALSE)*'Available Energy and Dispatch'!$C234))))/H$159,0),2)</f>
        <v>0</v>
      </c>
      <c r="I192" s="524">
        <f>ROUND(IFERROR(('Available Energy and Dispatch'!T234/((IF(I$158="Solar",(SUMIFS('Dependable Capacity'!$F$118:$F$123,'Dependable Capacity'!$C$118:$C$123,$B$160)*'Available Energy and Dispatch'!$C234),HLOOKUP(I$158,'Dependable Capacity'!$I$112:$P$118,5,FALSE)*'Available Energy and Dispatch'!$C234))))/I$159,0),2)</f>
        <v>0</v>
      </c>
      <c r="J192" s="106"/>
      <c r="K192" s="542">
        <f>IF(K$157="Hydro",VLOOKUP($C192,'Inflated Bid Prices After Tax'!$AL$479:$AS$579,2,FALSE),IF(K$157="Solar",VLOOKUP($C192,'Inflated Bid Prices After Tax'!$AL$479:$AS$579,3,FALSE),IF(K$157="Biomass",VLOOKUP($C192,'Inflated Bid Prices After Tax'!$AL$479:$AS$579,4,FALSE),IF(K$157="Biodiesel",VLOOKUP($C192,'Inflated Bid Prices After Tax'!$AL$479:$AS$579,5,FALSE),IF(K$157="LNG",VLOOKUP($C192,'Inflated Bid Prices After Tax'!$AL$479:$AS$579,6,FALSE),IF(K$157="Bunker",VLOOKUP($C192,'Inflated Bid Prices After Tax'!$AL$479:$AS$579,7,FALSE),IF(K$157="LFO Diesel",VLOOKUP($C192,'Inflated Bid Prices After Tax'!$AL$479:$AS$579,8,FALSE),0)))))))</f>
        <v>0</v>
      </c>
      <c r="L192" s="543">
        <f>IF(K$157="Hydro",VLOOKUP($C192,'Inflated Bid Prices After Tax'!$AL$584:$AS$684,2,FALSE),IF(K$157="Solar",VLOOKUP($C192,'Inflated Bid Prices After Tax'!$AL$584:$AS$684,3,FALSE),IF(K$157="Biomass",VLOOKUP($C192,'Inflated Bid Prices After Tax'!$AL$584:$AS$684,4,FALSE),IF(K$157="Biodiesel",VLOOKUP($C192,'Inflated Bid Prices After Tax'!$AL$584:$AS$684,5,FALSE),IF(K$157="LNG",VLOOKUP($C192,'Inflated Bid Prices After Tax'!$AL$584:$AS$684,6,FALSE),IF(K$157="Bunker",VLOOKUP($C192,'Inflated Bid Prices After Tax'!$AL$584:$AS$684,7,FALSE),IF(K$157="LFO Diesel",VLOOKUP($C192,'Inflated Bid Prices After Tax'!$AL$584:$AS$684,8,FALSE),0)))))))</f>
        <v>0</v>
      </c>
      <c r="M192" s="543">
        <f>IF($C192=0,0,IF(K$157="Hydro",HLOOKUP(K$157,'Inflated Bid Prices After Tax'!$B$687:$I$695,7,FALSE),IF(K$157="Solar",HLOOKUP(K$157,'Inflated Bid Prices After Tax'!$B$687:$I$695,7,FALSE),IF(K$157="Biomass",HLOOKUP(K$157,'Inflated Bid Prices After Tax'!$B$687:$I$695,7,FALSE),IF(K$157="Biodiesel",HLOOKUP(K$157,'Inflated Bid Prices After Tax'!$B$687:$I$695,7,FALSE),IF(K$157="LNG",HLOOKUP(K$157,'Inflated Bid Prices After Tax'!$B$687:$I$695,7,FALSE),IF(K$157="Bunker",HLOOKUP(K$157,'Inflated Bid Prices After Tax'!$B$687:$I$695,7,FALSE),IF(K$157="LFO Diesel",HLOOKUP(K$157,'Inflated Bid Prices After Tax'!$B$687:$I$695,7,FALSE),0))))))))</f>
        <v>0</v>
      </c>
      <c r="N192" s="543">
        <f>IF($C192=0,0,IF(K$157="Hydro",HLOOKUP(K$157,'Inflated Bid Prices After Tax'!$B$697:$I$703,5,FALSE),IF(K$157="Solar",HLOOKUP(K$157,'Inflated Bid Prices After Tax'!$B$697:$I$703,5,FALSE),IF(K$157="Biomass",HLOOKUP(K$157,'Inflated Bid Prices After Tax'!$B$697:$I$703,5,FALSE),IF(K$157="Biodiesel",HLOOKUP(K$157,'Inflated Bid Prices After Tax'!$B$697:$I$703,5,FALSE),IF(K$157="LNG",HLOOKUP(K$157,'Inflated Bid Prices After Tax'!$B$697:$I$703,5,FALSE),IF(K$157="Bunker",HLOOKUP(K$157,'Inflated Bid Prices After Tax'!$B$697:$I$703,5,FALSE),IF(K$157="LFO Diesel",HLOOKUP(K$157,'Inflated Bid Prices After Tax'!$B$697:$I$703,5,FALSE),0))))))))</f>
        <v>0</v>
      </c>
      <c r="O192" s="544">
        <f t="shared" si="110"/>
        <v>0</v>
      </c>
      <c r="P192" s="139"/>
      <c r="Q192" s="606">
        <f>IF(Q$157="Hydro",VLOOKUP($D192,'Inflated Bid Prices After Tax'!$AL$479:$AS$579,2,FALSE),IF(Q$157="Solar",VLOOKUP($D192,'Inflated Bid Prices After Tax'!$AL$479:$AS$579,3,FALSE),IF(Q$157="Biomass",VLOOKUP($D192,'Inflated Bid Prices After Tax'!$AL$479:$AS$579,4,FALSE),IF(Q$157="Biodiesel",VLOOKUP($D192,'Inflated Bid Prices After Tax'!$AL$479:$AS$579,5,FALSE),IF(Q$157="LNG",VLOOKUP($D192,'Inflated Bid Prices After Tax'!$AL$479:$AS$579,6,FALSE),IF(Q$157="Bunker",VLOOKUP($D192,'Inflated Bid Prices After Tax'!$AL$479:$AS$579,7,FALSE),IF(Q$157="LFO Diesel",VLOOKUP($D192,'Inflated Bid Prices After Tax'!$AL$479:$AS$579,8,FALSE),0)))))))</f>
        <v>0</v>
      </c>
      <c r="R192" s="607">
        <f>IF(Q$157="Hydro",VLOOKUP($D192,'Inflated Bid Prices After Tax'!$AL$584:$AS$684,2,FALSE),IF(Q$157="Solar",VLOOKUP($D192,'Inflated Bid Prices After Tax'!$AL$584:$AS$684,3,FALSE),IF(Q$157="Biomass",VLOOKUP($D192,'Inflated Bid Prices After Tax'!$AL$584:$AS$684,4,FALSE),IF(Q$157="Biodiesel",VLOOKUP($D192,'Inflated Bid Prices After Tax'!$AL$584:$AS$684,5,FALSE),IF(Q$157="LNG",VLOOKUP($D192,'Inflated Bid Prices After Tax'!$AL$584:$AS$684,6,FALSE),IF(Q$157="Bunker",VLOOKUP($D192,'Inflated Bid Prices After Tax'!$AL$584:$AS$684,7,FALSE),IF(Q$157="LFO Diesel",VLOOKUP($D192,'Inflated Bid Prices After Tax'!$AL$584:$AS$684,8,FALSE),0)))))))</f>
        <v>0</v>
      </c>
      <c r="S192" s="607">
        <f>IF($D192=0,0,IF(Q$157="Hydro",HLOOKUP(Q$157,'Inflated Bid Prices After Tax'!$B$687:$I$695,7,FALSE),IF(Q$157="Solar",HLOOKUP(Q$157,'Inflated Bid Prices After Tax'!$B$687:$I$695,7,FALSE),IF(Q$157="Biomass",HLOOKUP(Q$157,'Inflated Bid Prices After Tax'!$B$687:$I$695,7,FALSE),IF(Q$157="Biodiesel",HLOOKUP(Q$157,'Inflated Bid Prices After Tax'!$B$687:$I$695,7,FALSE),IF(Q$157="LNG",HLOOKUP(Q$157,'Inflated Bid Prices After Tax'!$B$687:$I$695,7,FALSE),IF(Q$157="Bunker",HLOOKUP(Q$157,'Inflated Bid Prices After Tax'!$B$687:$I$695,7,FALSE),IF(Q$157="LFO Diesel",HLOOKUP(Q$157,'Inflated Bid Prices After Tax'!$B$687:$I$695,7,FALSE),0))))))))</f>
        <v>0</v>
      </c>
      <c r="T192" s="607">
        <f>IF($D192=0,0,IF(Q$157="Hydro",HLOOKUP(Q$157,'Inflated Bid Prices After Tax'!$B$697:$I$703,5,FALSE),IF(Q$157="Solar",HLOOKUP(Q$157,'Inflated Bid Prices After Tax'!$B$697:$I$703,5,FALSE),IF(Q$157="Biomass",HLOOKUP(Q$157,'Inflated Bid Prices After Tax'!$B$697:$I$703,5,FALSE),IF(Q$157="Biodiesel",HLOOKUP(Q$157,'Inflated Bid Prices After Tax'!$B$697:$I$703,5,FALSE),IF(Q$157="LNG",HLOOKUP(Q$157,'Inflated Bid Prices After Tax'!$B$697:$I$703,5,FALSE),IF(Q$157="Bunker",HLOOKUP(Q$157,'Inflated Bid Prices After Tax'!$B$697:$I$703,5,FALSE),IF(Q$157="LFO Diesel",HLOOKUP(Q$157,'Inflated Bid Prices After Tax'!$B$697:$I$703,5,FALSE),0))))))))</f>
        <v>0</v>
      </c>
      <c r="U192" s="608">
        <f t="shared" si="111"/>
        <v>0</v>
      </c>
      <c r="V192" s="139"/>
      <c r="W192" s="566">
        <f>IF(W$157="Hydro",VLOOKUP($E192,'Inflated Bid Prices After Tax'!$AL$479:$AS$579,2,FALSE),IF(W$157="Solar",VLOOKUP($E192,'Inflated Bid Prices After Tax'!$AL$479:$AS$579,3,FALSE),IF(W$157="Biomass",VLOOKUP($E192,'Inflated Bid Prices After Tax'!$AL$479:$AS$579,4,FALSE),IF(W$157="Biodiesel",VLOOKUP($E192,'Inflated Bid Prices After Tax'!$AL$479:$AS$579,5,FALSE),IF(W$157="LNG",VLOOKUP($E192,'Inflated Bid Prices After Tax'!$AL$479:$AS$579,6,FALSE),IF(W$157="Bunker",VLOOKUP($E192,'Inflated Bid Prices After Tax'!$AL$479:$AS$579,7,FALSE),IF(W$157="LFO Diesel",VLOOKUP($E192,'Inflated Bid Prices After Tax'!$AL$479:$AS$579,8,FALSE),0)))))))</f>
        <v>0</v>
      </c>
      <c r="X192" s="567">
        <f>IF(W$157="Hydro",VLOOKUP($E192,'Inflated Bid Prices After Tax'!$AL$584:$AS$684,2,FALSE),IF(W$157="Solar",VLOOKUP($E192,'Inflated Bid Prices After Tax'!$AL$584:$AS$684,3,FALSE),IF(W$157="Biomass",VLOOKUP($E192,'Inflated Bid Prices After Tax'!$AL$584:$AS$684,4,FALSE),IF(W$157="Biodiesel",VLOOKUP($E192,'Inflated Bid Prices After Tax'!$AL$584:$AS$684,5,FALSE),IF(W$157="LNG",VLOOKUP($E192,'Inflated Bid Prices After Tax'!$AL$584:$AS$684,6,FALSE),IF(W$157="Bunker",VLOOKUP($E192,'Inflated Bid Prices After Tax'!$AL$584:$AS$684,7,FALSE),IF(W$157="LFO Diesel",VLOOKUP($E192,'Inflated Bid Prices After Tax'!$AL$584:$AS$684,8,FALSE),0)))))))</f>
        <v>0</v>
      </c>
      <c r="Y192" s="567">
        <f>IF($E192=0,0,IF(W$157="Hydro",HLOOKUP(W$157,'Inflated Bid Prices After Tax'!$B$687:$I$695,7,FALSE),IF(W$157="Solar",HLOOKUP(W$157,'Inflated Bid Prices After Tax'!$B$687:$I$695,7,FALSE),IF(W$157="Biomass",HLOOKUP(W$157,'Inflated Bid Prices After Tax'!$B$687:$I$695,7,FALSE),IF(W$157="Biodiesel",HLOOKUP(W$157,'Inflated Bid Prices After Tax'!$B$687:$I$695,7,FALSE),IF(W$157="LNG",HLOOKUP(W$157,'Inflated Bid Prices After Tax'!$B$687:$I$695,7,FALSE),IF(W$157="Bunker",HLOOKUP(W$157,'Inflated Bid Prices After Tax'!$B$687:$I$695,7,FALSE),IF(W$157="LFO Diesel",HLOOKUP(W$157,'Inflated Bid Prices After Tax'!$B$687:$I$695,7,FALSE),0))))))))</f>
        <v>0</v>
      </c>
      <c r="Z192" s="567">
        <f>IF($E192=0,0,IF(W$157="Hydro",HLOOKUP(W$157,'Inflated Bid Prices After Tax'!$B$697:$I$703,5,FALSE),IF(W$157="Solar",HLOOKUP(W$157,'Inflated Bid Prices After Tax'!$B$697:$I$703,5,FALSE),IF(W$157="Biomass",HLOOKUP(W$157,'Inflated Bid Prices After Tax'!$B$697:$I$703,5,FALSE),IF(W$157="Biodiesel",HLOOKUP(W$157,'Inflated Bid Prices After Tax'!$B$697:$I$703,5,FALSE),IF(W$157="LNG",HLOOKUP(W$157,'Inflated Bid Prices After Tax'!$B$697:$I$703,5,FALSE),IF(W$157="Bunker",HLOOKUP(W$157,'Inflated Bid Prices After Tax'!$B$697:$I$703,5,FALSE),IF(W$157="LFO Diesel",HLOOKUP(W$157,'Inflated Bid Prices After Tax'!$B$697:$I$703,5,FALSE),0))))))))</f>
        <v>0</v>
      </c>
      <c r="AA192" s="568">
        <f t="shared" si="112"/>
        <v>0</v>
      </c>
      <c r="AB192" s="139"/>
      <c r="AC192" s="642">
        <f>IF(AC$157="Hydro",VLOOKUP($F192,'Inflated Bid Prices After Tax'!$AL$479:$AS$579,2,FALSE),IF(AC$157="Solar",VLOOKUP($F192,'Inflated Bid Prices After Tax'!$AL$479:$AS$579,3,FALSE),IF(AC$157="Biomass",VLOOKUP($F192,'Inflated Bid Prices After Tax'!$AL$479:$AS$579,4,FALSE),IF(AC$157="Biodiesel",VLOOKUP($F192,'Inflated Bid Prices After Tax'!$AL$479:$AS$579,5,FALSE),IF(AC$157="LNG",VLOOKUP($F192,'Inflated Bid Prices After Tax'!$AL$479:$AS$579,6,FALSE),IF(AC$157="Bunker",VLOOKUP($F192,'Inflated Bid Prices After Tax'!$AL$479:$AS$579,7,FALSE),IF(AC$157="LFO Diesel",VLOOKUP($F192,'Inflated Bid Prices After Tax'!$AL$479:$AS$579,8,FALSE),0)))))))</f>
        <v>0</v>
      </c>
      <c r="AD192" s="643">
        <f>IF(AC$157="Hydro",VLOOKUP($F192,'Inflated Bid Prices After Tax'!$AL$584:$AS$684,2,FALSE),IF(AC$157="Solar",VLOOKUP($F192,'Inflated Bid Prices After Tax'!$AL$584:$AS$684,3,FALSE),IF(AC$157="Biomass",VLOOKUP($F192,'Inflated Bid Prices After Tax'!$AL$584:$AS$684,4,FALSE),IF(AC$157="Biodiesel",VLOOKUP($F192,'Inflated Bid Prices After Tax'!$AL$584:$AS$684,5,FALSE),IF(AC$157="LNG",VLOOKUP($F192,'Inflated Bid Prices After Tax'!$AL$584:$AS$684,6,FALSE),IF(AC$157="Bunker",VLOOKUP($F192,'Inflated Bid Prices After Tax'!$AL$584:$AS$684,7,FALSE),IF(AC$157="LFO Diesel",VLOOKUP($F192,'Inflated Bid Prices After Tax'!$AL$584:$AS$684,8,FALSE),0)))))))</f>
        <v>0</v>
      </c>
      <c r="AE192" s="643">
        <f>IF($F192=0,0,IF(AC$157="Hydro",HLOOKUP(AC$157,'Inflated Bid Prices After Tax'!$B$687:$I$695,7,FALSE),IF(AC$157="Solar",HLOOKUP(AC$157,'Inflated Bid Prices After Tax'!$B$687:$I$695,7,FALSE),IF(AC$157="Biomass",HLOOKUP(AC$157,'Inflated Bid Prices After Tax'!$B$687:$I$695,7,FALSE),IF(AC$157="Biodiesel",HLOOKUP(AC$157,'Inflated Bid Prices After Tax'!$B$687:$I$695,7,FALSE),IF(AC$157="LNG",HLOOKUP(AC$157,'Inflated Bid Prices After Tax'!$B$687:$I$695,7,FALSE),IF(AC$157="Bunker",HLOOKUP(AC$157,'Inflated Bid Prices After Tax'!$B$687:$I$695,7,FALSE),IF(AC$157="LFO Diesel",HLOOKUP(AC$157,'Inflated Bid Prices After Tax'!$B$687:$I$695,7,FALSE),0))))))))</f>
        <v>0</v>
      </c>
      <c r="AF192" s="643">
        <f>IF($F192=0,0,IF(AC$157="Hydro",HLOOKUP(AC$157,'Inflated Bid Prices After Tax'!$B$697:$I$703,5,FALSE),IF(AC$157="Solar",HLOOKUP(AC$157,'Inflated Bid Prices After Tax'!$B$697:$I$703,5,FALSE),IF(AC$157="Biomass",HLOOKUP(AC$157,'Inflated Bid Prices After Tax'!$B$697:$I$703,5,FALSE),IF(AC$157="Biodiesel",HLOOKUP(AC$157,'Inflated Bid Prices After Tax'!$B$697:$I$703,5,FALSE),IF(AC$157="LNG",HLOOKUP(AC$157,'Inflated Bid Prices After Tax'!$B$697:$I$703,5,FALSE),IF(AC$157="Bunker",HLOOKUP(AC$157,'Inflated Bid Prices After Tax'!$B$697:$I$703,5,FALSE),IF(AC$157="LFO Diesel",HLOOKUP(AC$157,'Inflated Bid Prices After Tax'!$B$697:$I$703,5,FALSE),0))))))))</f>
        <v>0</v>
      </c>
      <c r="AG192" s="644">
        <f t="shared" si="113"/>
        <v>0</v>
      </c>
      <c r="AH192" s="139"/>
      <c r="AI192" s="590">
        <f>IF(AI$157="Hydro",VLOOKUP($G192,'Inflated Bid Prices After Tax'!$AL$479:$AS$579,2,FALSE),IF(AI$157="Solar",VLOOKUP($G192,'Inflated Bid Prices After Tax'!$AL$479:$AS$579,3,FALSE),IF(AI$157="Biomass",VLOOKUP($G192,'Inflated Bid Prices After Tax'!$AL$479:$AS$579,4,FALSE),IF(AI$157="Biodiesel",VLOOKUP($G192,'Inflated Bid Prices After Tax'!$AL$479:$AS$579,5,FALSE),IF(AI$157="LNG",VLOOKUP($G192,'Inflated Bid Prices After Tax'!$AL$479:$AS$579,6,FALSE),IF(AI$157="Bunker",VLOOKUP($G192,'Inflated Bid Prices After Tax'!$AL$479:$AS$579,7,FALSE),IF(AI$157="LFO Diesel",VLOOKUP($G192,'Inflated Bid Prices After Tax'!$AL$479:$AS$579,8,FALSE),0)))))))</f>
        <v>0</v>
      </c>
      <c r="AJ192" s="591">
        <f>IF(AI$157="Hydro",VLOOKUP($G192,'Inflated Bid Prices After Tax'!$AL$584:$AS$684,2,FALSE),IF(AI$157="Solar",VLOOKUP($G192,'Inflated Bid Prices After Tax'!$AL$584:$AS$684,3,FALSE),IF(AI$157="Biomass",VLOOKUP($G192,'Inflated Bid Prices After Tax'!$AL$584:$AS$684,4,FALSE),IF(AI$157="Biodiesel",VLOOKUP($G192,'Inflated Bid Prices After Tax'!$AL$584:$AS$684,5,FALSE),IF(AI$157="LNG",VLOOKUP($G192,'Inflated Bid Prices After Tax'!$AL$584:$AS$684,6,FALSE),IF(AI$157="Bunker",VLOOKUP($G192,'Inflated Bid Prices After Tax'!$AL$584:$AS$684,7,FALSE),IF(AI$157="LFO Diesel",VLOOKUP($G192,'Inflated Bid Prices After Tax'!$AL$584:$AS$684,8,FALSE),0)))))))</f>
        <v>0</v>
      </c>
      <c r="AK192" s="591">
        <f>IF($G192=0,0,IF(AI$157="Hydro",HLOOKUP(AI$157,'Inflated Bid Prices After Tax'!$B$687:$I$695,7,FALSE),IF(AI$157="Solar",HLOOKUP(AI$157,'Inflated Bid Prices After Tax'!$B$687:$I$695,7,FALSE),IF(AI$157="Biomass",HLOOKUP(AI$157,'Inflated Bid Prices After Tax'!$B$687:$I$695,7,FALSE),IF(AI$157="Biodiesel",HLOOKUP(AI$157,'Inflated Bid Prices After Tax'!$B$687:$I$695,7,FALSE),IF(AI$157="LNG",HLOOKUP(AI$157,'Inflated Bid Prices After Tax'!$B$687:$I$695,7,FALSE),IF(AI$157="Bunker",HLOOKUP(AI$157,'Inflated Bid Prices After Tax'!$B$687:$I$695,7,FALSE),IF(AI$157="LFO Diesel",HLOOKUP(AI$157,'Inflated Bid Prices After Tax'!$B$687:$I$695,7,FALSE),0))))))))</f>
        <v>0</v>
      </c>
      <c r="AL192" s="591">
        <f>IF($G192=0,0,IF(AI$157="Hydro",HLOOKUP(AI$157,'Inflated Bid Prices After Tax'!$B$697:$I$703,5,FALSE),IF(AI$157="Solar",HLOOKUP(AI$157,'Inflated Bid Prices After Tax'!$B$697:$I$703,5,FALSE),IF(AI$157="Biomass",HLOOKUP(AI$157,'Inflated Bid Prices After Tax'!$B$697:$I$703,5,FALSE),IF(AI$157="Biodiesel",HLOOKUP(AI$157,'Inflated Bid Prices After Tax'!$B$697:$I$703,5,FALSE),IF(AI$157="LNG",HLOOKUP(AI$157,'Inflated Bid Prices After Tax'!$B$697:$I$703,5,FALSE),IF(AI$157="Bunker",HLOOKUP(AI$157,'Inflated Bid Prices After Tax'!$B$697:$I$703,5,FALSE),IF(AI$157="LFO Diesel",HLOOKUP(AI$157,'Inflated Bid Prices After Tax'!$B$697:$I$703,5,FALSE),0))))))))</f>
        <v>0</v>
      </c>
      <c r="AM192" s="592">
        <f t="shared" si="114"/>
        <v>0</v>
      </c>
      <c r="AN192" s="139"/>
      <c r="AO192" s="598">
        <f>IF(AO$157="Hydro",VLOOKUP($H192,'Inflated Bid Prices After Tax'!$AL$479:$AS$579,2,FALSE),IF(AO$157="Solar",VLOOKUP($H192,'Inflated Bid Prices After Tax'!$AL$479:$AS$579,3,FALSE),IF(AO$157="Biomass",VLOOKUP($H192,'Inflated Bid Prices After Tax'!$AL$479:$AS$579,4,FALSE),IF(AO$157="Biodiesel",VLOOKUP($H192,'Inflated Bid Prices After Tax'!$AL$479:$AS$579,5,FALSE),IF(AO$157="LNG",VLOOKUP($H192,'Inflated Bid Prices After Tax'!$AL$479:$AS$579,6,FALSE),IF(AO$157="Bunker",VLOOKUP($H192,'Inflated Bid Prices After Tax'!$AL$479:$AS$579,7,FALSE),IF(AO$157="LFO Diesel",VLOOKUP($H192,'Inflated Bid Prices After Tax'!$AL$479:$AS$579,8,FALSE),0)))))))</f>
        <v>0</v>
      </c>
      <c r="AP192" s="309">
        <f>IF(AO$157="Hydro",VLOOKUP($H192,'Inflated Bid Prices After Tax'!$AL$584:$AS$684,2,FALSE),IF(AO$157="Solar",VLOOKUP($H192,'Inflated Bid Prices After Tax'!$AL$584:$AS$684,3,FALSE),IF(AO$157="Biomass",VLOOKUP($H192,'Inflated Bid Prices After Tax'!$AL$584:$AS$684,4,FALSE),IF(AO$157="Biodiesel",VLOOKUP($H192,'Inflated Bid Prices After Tax'!$AL$584:$AS$684,5,FALSE),IF(AO$157="LNG",VLOOKUP($H192,'Inflated Bid Prices After Tax'!$AL$584:$AS$684,6,FALSE),IF(AO$157="Bunker",VLOOKUP($H192,'Inflated Bid Prices After Tax'!$AL$584:$AS$684,7,FALSE),IF(AO$157="LFO Diesel",VLOOKUP($H192,'Inflated Bid Prices After Tax'!$AL$584:$AS$684,8,FALSE),0)))))))</f>
        <v>0</v>
      </c>
      <c r="AQ192" s="309">
        <f>IF($H192=0,0,IF(AO$157="Hydro",HLOOKUP(AO$157,'Inflated Bid Prices After Tax'!$B$687:$I$695,7,FALSE),IF(AO$157="Solar",HLOOKUP(AO$157,'Inflated Bid Prices After Tax'!$B$687:$I$695,7,FALSE),IF(AO$157="Biomass",HLOOKUP(AO$157,'Inflated Bid Prices After Tax'!$B$687:$I$695,7,FALSE),IF(AO$157="Biodiesel",HLOOKUP(AO$157,'Inflated Bid Prices After Tax'!$B$687:$I$695,7,FALSE),IF(AO$157="LNG",HLOOKUP(AO$157,'Inflated Bid Prices After Tax'!$B$687:$I$695,7,FALSE),IF(AO$157="Bunker",HLOOKUP(AO$157,'Inflated Bid Prices After Tax'!$B$687:$I$695,7,FALSE),IF(AO$157="LFO Diesel",HLOOKUP(AO$157,'Inflated Bid Prices After Tax'!$B$687:$I$695,7,FALSE),0))))))))</f>
        <v>0</v>
      </c>
      <c r="AR192" s="309">
        <f>IF($H192=0,0,IF(AO$157="Hydro",HLOOKUP(AO$157,'Inflated Bid Prices After Tax'!$B$697:$I$703,5,FALSE),IF(AO$157="Solar",HLOOKUP(AO$157,'Inflated Bid Prices After Tax'!$B$697:$I$703,5,FALSE),IF(AO$157="Biomass",HLOOKUP(AO$157,'Inflated Bid Prices After Tax'!$B$697:$I$703,5,FALSE),IF(AO$157="Biodiesel",HLOOKUP(AO$157,'Inflated Bid Prices After Tax'!$B$697:$I$703,5,FALSE),IF(AO$157="LNG",HLOOKUP(AO$157,'Inflated Bid Prices After Tax'!$B$697:$I$703,5,FALSE),IF(AO$157="Bunker",HLOOKUP(AO$157,'Inflated Bid Prices After Tax'!$B$697:$I$703,5,FALSE),IF(AO$157="LFO Diesel",HLOOKUP(AO$157,'Inflated Bid Prices After Tax'!$B$697:$I$703,5,FALSE),0))))))))</f>
        <v>0</v>
      </c>
      <c r="AS192" s="298">
        <f t="shared" si="115"/>
        <v>0</v>
      </c>
      <c r="AT192" s="139"/>
      <c r="AU192" s="606">
        <f>IF(AU$157="Hydro",VLOOKUP($I192,'Inflated Bid Prices After Tax'!$AL$479:$AS$579,2,FALSE),IF(AU$157="Solar",VLOOKUP($I192,'Inflated Bid Prices After Tax'!$AL$479:$AS$579,3,FALSE),IF(AU$157="Biomass",VLOOKUP($I192,'Inflated Bid Prices After Tax'!$AL$479:$AS$579,4,FALSE),IF(AU$157="Biodiesel",VLOOKUP($I192,'Inflated Bid Prices After Tax'!$AL$479:$AS$579,5,FALSE),IF(AU$157="LNG",VLOOKUP($I192,'Inflated Bid Prices After Tax'!$AL$479:$AS$579,6,FALSE),IF(AU$157="Bunker",VLOOKUP($I192,'Inflated Bid Prices After Tax'!$AL$479:$AS$579,7,FALSE),IF(AU$157="LFO Diesel",VLOOKUP($I192,'Inflated Bid Prices After Tax'!$AL$479:$AS$579,8,FALSE),0)))))))</f>
        <v>0</v>
      </c>
      <c r="AV192" s="607">
        <f>IF(AU$157="Hydro",VLOOKUP($I192,'Inflated Bid Prices After Tax'!$AL$584:$AS$684,2,FALSE),IF(AU$157="Solar",VLOOKUP($I192,'Inflated Bid Prices After Tax'!$AL$584:$AS$684,3,FALSE),IF(AU$157="Biomass",VLOOKUP($I192,'Inflated Bid Prices After Tax'!$AL$584:$AS$684,4,FALSE),IF(AU$157="Biodiesel",VLOOKUP($I192,'Inflated Bid Prices After Tax'!$AL$584:$AS$684,5,FALSE),IF(AU$157="LNG",VLOOKUP($I192,'Inflated Bid Prices After Tax'!$AL$584:$AS$684,6,FALSE),IF(AU$157="Bunker",VLOOKUP($I192,'Inflated Bid Prices After Tax'!$AL$584:$AS$684,7,FALSE),IF(AU$157="LFO Diesel",VLOOKUP($I192,'Inflated Bid Prices After Tax'!$AL$584:$AS$684,8,FALSE),0)))))))</f>
        <v>0</v>
      </c>
      <c r="AW192" s="607">
        <f>IF($I192=0,0,IF(AU$157="Hydro",HLOOKUP(AU$157,'Inflated Bid Prices After Tax'!$B$687:$I$695,4,FALSE),IF(AU$157="Solar",HLOOKUP(AU$157,'Inflated Bid Prices After Tax'!$B$687:$I$695,4,FALSE),IF(AU$157="Biomass",HLOOKUP(AU$157,'Inflated Bid Prices After Tax'!$B$687:$I$695,4,FALSE),IF(AU$157="Biodiesel",HLOOKUP(AU$157,'Inflated Bid Prices After Tax'!$B$687:$I$695,4,FALSE),IF(AU$157="LNG",HLOOKUP(AU$157,'Inflated Bid Prices After Tax'!$B$687:$I$695,4,FALSE),IF(AU$157="Bunker",HLOOKUP(AU$157,'Inflated Bid Prices After Tax'!$B$687:$I$695,4,FALSE),IF(AU$157="LFO Diesel",HLOOKUP(AU$157,'Inflated Bid Prices After Tax'!$B$687:$I$695,4,FALSE),0))))))))</f>
        <v>0</v>
      </c>
      <c r="AX192" s="607">
        <f>IF($I192=0,0,IF(AU$157="Hydro",HLOOKUP(AU$157,'Inflated Bid Prices After Tax'!$B$697:$I$703,4,FALSE),IF(AU$157="Solar",HLOOKUP(AU$157,'Inflated Bid Prices After Tax'!$B$697:$I$703,4,FALSE),IF(AU$157="Biomass",HLOOKUP(AU$157,'Inflated Bid Prices After Tax'!$B$697:$I$703,4,FALSE),IF(AU$157="Biodiesel",HLOOKUP(AU$157,'Inflated Bid Prices After Tax'!$B$697:$I$703,4,FALSE),IF(AU$157="LNG",HLOOKUP(AU$157,'Inflated Bid Prices After Tax'!$B$697:$I$703,4,FALSE),IF(AU$157="Bunker",HLOOKUP(AU$157,'Inflated Bid Prices After Tax'!$B$697:$I$703,4,FALSE),IF(AU$157="LFO Diesel",HLOOKUP(AU$157,'Inflated Bid Prices After Tax'!$B$697:$I$703,4,FALSE),0))))))))</f>
        <v>0</v>
      </c>
      <c r="AY192" s="608">
        <f t="shared" si="116"/>
        <v>0</v>
      </c>
      <c r="AZ192" s="139"/>
      <c r="BA192" s="106"/>
      <c r="BB192" s="648" t="s">
        <v>41</v>
      </c>
      <c r="BC192" s="658">
        <f>IF(C192=0,O192,O192*'Available Energy and Dispatch'!N234*1000)</f>
        <v>0</v>
      </c>
      <c r="BD192" s="658">
        <f>IF(D192=0,U192,U192*'Available Energy and Dispatch'!O234*1000)</f>
        <v>0</v>
      </c>
      <c r="BE192" s="658">
        <f>IF(E192=0,AA192,AA192*'Available Energy and Dispatch'!P234*1000)</f>
        <v>0</v>
      </c>
      <c r="BF192" s="658">
        <f>IF(F192=0,AG192,AG192*'Available Energy and Dispatch'!Q234*1000)</f>
        <v>0</v>
      </c>
      <c r="BG192" s="658">
        <f>IF(G192=0,AM192,AM192*'Available Energy and Dispatch'!R234*1000)</f>
        <v>0</v>
      </c>
      <c r="BH192" s="658">
        <f>IF(H192=0,AS192,AS192*'Available Energy and Dispatch'!S234*1000)</f>
        <v>0</v>
      </c>
      <c r="BI192" s="658">
        <f>IF(I192=0,AY192,AY192*'Available Energy and Dispatch'!T234*1000)</f>
        <v>0</v>
      </c>
      <c r="BJ192" s="664">
        <f t="shared" si="117"/>
        <v>0</v>
      </c>
      <c r="BK192" s="655"/>
    </row>
    <row r="193" spans="2:63" x14ac:dyDescent="0.25">
      <c r="B193" s="530" t="s">
        <v>42</v>
      </c>
      <c r="C193" s="523">
        <f>ROUND(IFERROR(('Available Energy and Dispatch'!N235/((IF(C$158="Solar",(SUMIFS('Dependable Capacity'!$F$118:$F$123,'Dependable Capacity'!$C$118:$C$123,$B$160)*'Available Energy and Dispatch'!$C235),HLOOKUP(C$158,'Dependable Capacity'!$I$112:$P$118,5,FALSE)*'Available Energy and Dispatch'!$C235))))/C$159,0),2)</f>
        <v>0</v>
      </c>
      <c r="D193" s="523">
        <f>ROUND(IFERROR(('Available Energy and Dispatch'!O235/((IF(D$158="Solar",(SUMIFS('Dependable Capacity'!$F$118:$F$123,'Dependable Capacity'!$C$118:$C$123,$B$160)*'Available Energy and Dispatch'!$C235),HLOOKUP(D$158,'Dependable Capacity'!$I$112:$P$118,5,FALSE)*'Available Energy and Dispatch'!$C235))))/D$159,0),2)</f>
        <v>0</v>
      </c>
      <c r="E193" s="523">
        <f>ROUND(IFERROR(('Available Energy and Dispatch'!P235/((IF(E$158="Solar",(SUMIFS('Dependable Capacity'!$F$118:$F$123,'Dependable Capacity'!$C$118:$C$123,$B$160)*'Available Energy and Dispatch'!$C235),HLOOKUP(E$158,'Dependable Capacity'!$I$112:$P$118,5,FALSE)*'Available Energy and Dispatch'!$C235))))/E$159,0),2)</f>
        <v>0</v>
      </c>
      <c r="F193" s="523">
        <f>ROUND(IFERROR(('Available Energy and Dispatch'!Q235/((IF(F$158="Solar",(SUMIFS('Dependable Capacity'!$F$118:$F$123,'Dependable Capacity'!$C$118:$C$123,$B$160)*'Available Energy and Dispatch'!$C235),HLOOKUP(F$158,'Dependable Capacity'!$I$112:$P$118,5,FALSE)*'Available Energy and Dispatch'!$C235))))/F$159,0),2)</f>
        <v>0</v>
      </c>
      <c r="G193" s="523">
        <f>ROUND(IFERROR(('Available Energy and Dispatch'!R235/((IF(G$158="Solar",(SUMIFS('Dependable Capacity'!$F$118:$F$123,'Dependable Capacity'!$C$118:$C$123,$B$160)*'Available Energy and Dispatch'!$C235),HLOOKUP(G$158,'Dependable Capacity'!$I$112:$P$118,5,FALSE)*'Available Energy and Dispatch'!$C235))))/G$159,0),2)</f>
        <v>0</v>
      </c>
      <c r="H193" s="523">
        <f>ROUND(IFERROR(('Available Energy and Dispatch'!S235/((IF(H$158="Solar",(SUMIFS('Dependable Capacity'!$F$118:$F$123,'Dependable Capacity'!$C$118:$C$123,$B$160)*'Available Energy and Dispatch'!$C235),HLOOKUP(H$158,'Dependable Capacity'!$I$112:$P$118,5,FALSE)*'Available Energy and Dispatch'!$C235))))/H$159,0),2)</f>
        <v>0</v>
      </c>
      <c r="I193" s="524">
        <f>ROUND(IFERROR(('Available Energy and Dispatch'!T235/((IF(I$158="Solar",(SUMIFS('Dependable Capacity'!$F$118:$F$123,'Dependable Capacity'!$C$118:$C$123,$B$160)*'Available Energy and Dispatch'!$C235),HLOOKUP(I$158,'Dependable Capacity'!$I$112:$P$118,5,FALSE)*'Available Energy and Dispatch'!$C235))))/I$159,0),2)</f>
        <v>0</v>
      </c>
      <c r="J193" s="106"/>
      <c r="K193" s="542">
        <f>IF(K$157="Hydro",VLOOKUP($C193,'Inflated Bid Prices After Tax'!$AL$479:$AS$579,2,FALSE),IF(K$157="Solar",VLOOKUP($C193,'Inflated Bid Prices After Tax'!$AL$479:$AS$579,3,FALSE),IF(K$157="Biomass",VLOOKUP($C193,'Inflated Bid Prices After Tax'!$AL$479:$AS$579,4,FALSE),IF(K$157="Biodiesel",VLOOKUP($C193,'Inflated Bid Prices After Tax'!$AL$479:$AS$579,5,FALSE),IF(K$157="LNG",VLOOKUP($C193,'Inflated Bid Prices After Tax'!$AL$479:$AS$579,6,FALSE),IF(K$157="Bunker",VLOOKUP($C193,'Inflated Bid Prices After Tax'!$AL$479:$AS$579,7,FALSE),IF(K$157="LFO Diesel",VLOOKUP($C193,'Inflated Bid Prices After Tax'!$AL$479:$AS$579,8,FALSE),0)))))))</f>
        <v>0</v>
      </c>
      <c r="L193" s="543">
        <f>IF(K$157="Hydro",VLOOKUP($C193,'Inflated Bid Prices After Tax'!$AL$584:$AS$684,2,FALSE),IF(K$157="Solar",VLOOKUP($C193,'Inflated Bid Prices After Tax'!$AL$584:$AS$684,3,FALSE),IF(K$157="Biomass",VLOOKUP($C193,'Inflated Bid Prices After Tax'!$AL$584:$AS$684,4,FALSE),IF(K$157="Biodiesel",VLOOKUP($C193,'Inflated Bid Prices After Tax'!$AL$584:$AS$684,5,FALSE),IF(K$157="LNG",VLOOKUP($C193,'Inflated Bid Prices After Tax'!$AL$584:$AS$684,6,FALSE),IF(K$157="Bunker",VLOOKUP($C193,'Inflated Bid Prices After Tax'!$AL$584:$AS$684,7,FALSE),IF(K$157="LFO Diesel",VLOOKUP($C193,'Inflated Bid Prices After Tax'!$AL$584:$AS$684,8,FALSE),0)))))))</f>
        <v>0</v>
      </c>
      <c r="M193" s="543">
        <f>IF($C193=0,0,IF(K$157="Hydro",HLOOKUP(K$157,'Inflated Bid Prices After Tax'!$B$687:$I$695,7,FALSE),IF(K$157="Solar",HLOOKUP(K$157,'Inflated Bid Prices After Tax'!$B$687:$I$695,7,FALSE),IF(K$157="Biomass",HLOOKUP(K$157,'Inflated Bid Prices After Tax'!$B$687:$I$695,7,FALSE),IF(K$157="Biodiesel",HLOOKUP(K$157,'Inflated Bid Prices After Tax'!$B$687:$I$695,7,FALSE),IF(K$157="LNG",HLOOKUP(K$157,'Inflated Bid Prices After Tax'!$B$687:$I$695,7,FALSE),IF(K$157="Bunker",HLOOKUP(K$157,'Inflated Bid Prices After Tax'!$B$687:$I$695,7,FALSE),IF(K$157="LFO Diesel",HLOOKUP(K$157,'Inflated Bid Prices After Tax'!$B$687:$I$695,7,FALSE),0))))))))</f>
        <v>0</v>
      </c>
      <c r="N193" s="543">
        <f>IF($C193=0,0,IF(K$157="Hydro",HLOOKUP(K$157,'Inflated Bid Prices After Tax'!$B$697:$I$703,5,FALSE),IF(K$157="Solar",HLOOKUP(K$157,'Inflated Bid Prices After Tax'!$B$697:$I$703,5,FALSE),IF(K$157="Biomass",HLOOKUP(K$157,'Inflated Bid Prices After Tax'!$B$697:$I$703,5,FALSE),IF(K$157="Biodiesel",HLOOKUP(K$157,'Inflated Bid Prices After Tax'!$B$697:$I$703,5,FALSE),IF(K$157="LNG",HLOOKUP(K$157,'Inflated Bid Prices After Tax'!$B$697:$I$703,5,FALSE),IF(K$157="Bunker",HLOOKUP(K$157,'Inflated Bid Prices After Tax'!$B$697:$I$703,5,FALSE),IF(K$157="LFO Diesel",HLOOKUP(K$157,'Inflated Bid Prices After Tax'!$B$697:$I$703,5,FALSE),0))))))))</f>
        <v>0</v>
      </c>
      <c r="O193" s="544">
        <f t="shared" si="110"/>
        <v>0</v>
      </c>
      <c r="P193" s="139"/>
      <c r="Q193" s="606">
        <f>IF(Q$157="Hydro",VLOOKUP($D193,'Inflated Bid Prices After Tax'!$AL$479:$AS$579,2,FALSE),IF(Q$157="Solar",VLOOKUP($D193,'Inflated Bid Prices After Tax'!$AL$479:$AS$579,3,FALSE),IF(Q$157="Biomass",VLOOKUP($D193,'Inflated Bid Prices After Tax'!$AL$479:$AS$579,4,FALSE),IF(Q$157="Biodiesel",VLOOKUP($D193,'Inflated Bid Prices After Tax'!$AL$479:$AS$579,5,FALSE),IF(Q$157="LNG",VLOOKUP($D193,'Inflated Bid Prices After Tax'!$AL$479:$AS$579,6,FALSE),IF(Q$157="Bunker",VLOOKUP($D193,'Inflated Bid Prices After Tax'!$AL$479:$AS$579,7,FALSE),IF(Q$157="LFO Diesel",VLOOKUP($D193,'Inflated Bid Prices After Tax'!$AL$479:$AS$579,8,FALSE),0)))))))</f>
        <v>0</v>
      </c>
      <c r="R193" s="607">
        <f>IF(Q$157="Hydro",VLOOKUP($D193,'Inflated Bid Prices After Tax'!$AL$584:$AS$684,2,FALSE),IF(Q$157="Solar",VLOOKUP($D193,'Inflated Bid Prices After Tax'!$AL$584:$AS$684,3,FALSE),IF(Q$157="Biomass",VLOOKUP($D193,'Inflated Bid Prices After Tax'!$AL$584:$AS$684,4,FALSE),IF(Q$157="Biodiesel",VLOOKUP($D193,'Inflated Bid Prices After Tax'!$AL$584:$AS$684,5,FALSE),IF(Q$157="LNG",VLOOKUP($D193,'Inflated Bid Prices After Tax'!$AL$584:$AS$684,6,FALSE),IF(Q$157="Bunker",VLOOKUP($D193,'Inflated Bid Prices After Tax'!$AL$584:$AS$684,7,FALSE),IF(Q$157="LFO Diesel",VLOOKUP($D193,'Inflated Bid Prices After Tax'!$AL$584:$AS$684,8,FALSE),0)))))))</f>
        <v>0</v>
      </c>
      <c r="S193" s="607">
        <f>IF($D193=0,0,IF(Q$157="Hydro",HLOOKUP(Q$157,'Inflated Bid Prices After Tax'!$B$687:$I$695,7,FALSE),IF(Q$157="Solar",HLOOKUP(Q$157,'Inflated Bid Prices After Tax'!$B$687:$I$695,7,FALSE),IF(Q$157="Biomass",HLOOKUP(Q$157,'Inflated Bid Prices After Tax'!$B$687:$I$695,7,FALSE),IF(Q$157="Biodiesel",HLOOKUP(Q$157,'Inflated Bid Prices After Tax'!$B$687:$I$695,7,FALSE),IF(Q$157="LNG",HLOOKUP(Q$157,'Inflated Bid Prices After Tax'!$B$687:$I$695,7,FALSE),IF(Q$157="Bunker",HLOOKUP(Q$157,'Inflated Bid Prices After Tax'!$B$687:$I$695,7,FALSE),IF(Q$157="LFO Diesel",HLOOKUP(Q$157,'Inflated Bid Prices After Tax'!$B$687:$I$695,7,FALSE),0))))))))</f>
        <v>0</v>
      </c>
      <c r="T193" s="607">
        <f>IF($D193=0,0,IF(Q$157="Hydro",HLOOKUP(Q$157,'Inflated Bid Prices After Tax'!$B$697:$I$703,5,FALSE),IF(Q$157="Solar",HLOOKUP(Q$157,'Inflated Bid Prices After Tax'!$B$697:$I$703,5,FALSE),IF(Q$157="Biomass",HLOOKUP(Q$157,'Inflated Bid Prices After Tax'!$B$697:$I$703,5,FALSE),IF(Q$157="Biodiesel",HLOOKUP(Q$157,'Inflated Bid Prices After Tax'!$B$697:$I$703,5,FALSE),IF(Q$157="LNG",HLOOKUP(Q$157,'Inflated Bid Prices After Tax'!$B$697:$I$703,5,FALSE),IF(Q$157="Bunker",HLOOKUP(Q$157,'Inflated Bid Prices After Tax'!$B$697:$I$703,5,FALSE),IF(Q$157="LFO Diesel",HLOOKUP(Q$157,'Inflated Bid Prices After Tax'!$B$697:$I$703,5,FALSE),0))))))))</f>
        <v>0</v>
      </c>
      <c r="U193" s="608">
        <f t="shared" si="111"/>
        <v>0</v>
      </c>
      <c r="V193" s="139"/>
      <c r="W193" s="566">
        <f>IF(W$157="Hydro",VLOOKUP($E193,'Inflated Bid Prices After Tax'!$AL$479:$AS$579,2,FALSE),IF(W$157="Solar",VLOOKUP($E193,'Inflated Bid Prices After Tax'!$AL$479:$AS$579,3,FALSE),IF(W$157="Biomass",VLOOKUP($E193,'Inflated Bid Prices After Tax'!$AL$479:$AS$579,4,FALSE),IF(W$157="Biodiesel",VLOOKUP($E193,'Inflated Bid Prices After Tax'!$AL$479:$AS$579,5,FALSE),IF(W$157="LNG",VLOOKUP($E193,'Inflated Bid Prices After Tax'!$AL$479:$AS$579,6,FALSE),IF(W$157="Bunker",VLOOKUP($E193,'Inflated Bid Prices After Tax'!$AL$479:$AS$579,7,FALSE),IF(W$157="LFO Diesel",VLOOKUP($E193,'Inflated Bid Prices After Tax'!$AL$479:$AS$579,8,FALSE),0)))))))</f>
        <v>0</v>
      </c>
      <c r="X193" s="567">
        <f>IF(W$157="Hydro",VLOOKUP($E193,'Inflated Bid Prices After Tax'!$AL$584:$AS$684,2,FALSE),IF(W$157="Solar",VLOOKUP($E193,'Inflated Bid Prices After Tax'!$AL$584:$AS$684,3,FALSE),IF(W$157="Biomass",VLOOKUP($E193,'Inflated Bid Prices After Tax'!$AL$584:$AS$684,4,FALSE),IF(W$157="Biodiesel",VLOOKUP($E193,'Inflated Bid Prices After Tax'!$AL$584:$AS$684,5,FALSE),IF(W$157="LNG",VLOOKUP($E193,'Inflated Bid Prices After Tax'!$AL$584:$AS$684,6,FALSE),IF(W$157="Bunker",VLOOKUP($E193,'Inflated Bid Prices After Tax'!$AL$584:$AS$684,7,FALSE),IF(W$157="LFO Diesel",VLOOKUP($E193,'Inflated Bid Prices After Tax'!$AL$584:$AS$684,8,FALSE),0)))))))</f>
        <v>0</v>
      </c>
      <c r="Y193" s="567">
        <f>IF($E193=0,0,IF(W$157="Hydro",HLOOKUP(W$157,'Inflated Bid Prices After Tax'!$B$687:$I$695,7,FALSE),IF(W$157="Solar",HLOOKUP(W$157,'Inflated Bid Prices After Tax'!$B$687:$I$695,7,FALSE),IF(W$157="Biomass",HLOOKUP(W$157,'Inflated Bid Prices After Tax'!$B$687:$I$695,7,FALSE),IF(W$157="Biodiesel",HLOOKUP(W$157,'Inflated Bid Prices After Tax'!$B$687:$I$695,7,FALSE),IF(W$157="LNG",HLOOKUP(W$157,'Inflated Bid Prices After Tax'!$B$687:$I$695,7,FALSE),IF(W$157="Bunker",HLOOKUP(W$157,'Inflated Bid Prices After Tax'!$B$687:$I$695,7,FALSE),IF(W$157="LFO Diesel",HLOOKUP(W$157,'Inflated Bid Prices After Tax'!$B$687:$I$695,7,FALSE),0))))))))</f>
        <v>0</v>
      </c>
      <c r="Z193" s="567">
        <f>IF($E193=0,0,IF(W$157="Hydro",HLOOKUP(W$157,'Inflated Bid Prices After Tax'!$B$697:$I$703,5,FALSE),IF(W$157="Solar",HLOOKUP(W$157,'Inflated Bid Prices After Tax'!$B$697:$I$703,5,FALSE),IF(W$157="Biomass",HLOOKUP(W$157,'Inflated Bid Prices After Tax'!$B$697:$I$703,5,FALSE),IF(W$157="Biodiesel",HLOOKUP(W$157,'Inflated Bid Prices After Tax'!$B$697:$I$703,5,FALSE),IF(W$157="LNG",HLOOKUP(W$157,'Inflated Bid Prices After Tax'!$B$697:$I$703,5,FALSE),IF(W$157="Bunker",HLOOKUP(W$157,'Inflated Bid Prices After Tax'!$B$697:$I$703,5,FALSE),IF(W$157="LFO Diesel",HLOOKUP(W$157,'Inflated Bid Prices After Tax'!$B$697:$I$703,5,FALSE),0))))))))</f>
        <v>0</v>
      </c>
      <c r="AA193" s="568">
        <f t="shared" si="112"/>
        <v>0</v>
      </c>
      <c r="AB193" s="139"/>
      <c r="AC193" s="642">
        <f>IF(AC$157="Hydro",VLOOKUP($F193,'Inflated Bid Prices After Tax'!$AL$479:$AS$579,2,FALSE),IF(AC$157="Solar",VLOOKUP($F193,'Inflated Bid Prices After Tax'!$AL$479:$AS$579,3,FALSE),IF(AC$157="Biomass",VLOOKUP($F193,'Inflated Bid Prices After Tax'!$AL$479:$AS$579,4,FALSE),IF(AC$157="Biodiesel",VLOOKUP($F193,'Inflated Bid Prices After Tax'!$AL$479:$AS$579,5,FALSE),IF(AC$157="LNG",VLOOKUP($F193,'Inflated Bid Prices After Tax'!$AL$479:$AS$579,6,FALSE),IF(AC$157="Bunker",VLOOKUP($F193,'Inflated Bid Prices After Tax'!$AL$479:$AS$579,7,FALSE),IF(AC$157="LFO Diesel",VLOOKUP($F193,'Inflated Bid Prices After Tax'!$AL$479:$AS$579,8,FALSE),0)))))))</f>
        <v>0</v>
      </c>
      <c r="AD193" s="643">
        <f>IF(AC$157="Hydro",VLOOKUP($F193,'Inflated Bid Prices After Tax'!$AL$584:$AS$684,2,FALSE),IF(AC$157="Solar",VLOOKUP($F193,'Inflated Bid Prices After Tax'!$AL$584:$AS$684,3,FALSE),IF(AC$157="Biomass",VLOOKUP($F193,'Inflated Bid Prices After Tax'!$AL$584:$AS$684,4,FALSE),IF(AC$157="Biodiesel",VLOOKUP($F193,'Inflated Bid Prices After Tax'!$AL$584:$AS$684,5,FALSE),IF(AC$157="LNG",VLOOKUP($F193,'Inflated Bid Prices After Tax'!$AL$584:$AS$684,6,FALSE),IF(AC$157="Bunker",VLOOKUP($F193,'Inflated Bid Prices After Tax'!$AL$584:$AS$684,7,FALSE),IF(AC$157="LFO Diesel",VLOOKUP($F193,'Inflated Bid Prices After Tax'!$AL$584:$AS$684,8,FALSE),0)))))))</f>
        <v>0</v>
      </c>
      <c r="AE193" s="643">
        <f>IF($F193=0,0,IF(AC$157="Hydro",HLOOKUP(AC$157,'Inflated Bid Prices After Tax'!$B$687:$I$695,7,FALSE),IF(AC$157="Solar",HLOOKUP(AC$157,'Inflated Bid Prices After Tax'!$B$687:$I$695,7,FALSE),IF(AC$157="Biomass",HLOOKUP(AC$157,'Inflated Bid Prices After Tax'!$B$687:$I$695,7,FALSE),IF(AC$157="Biodiesel",HLOOKUP(AC$157,'Inflated Bid Prices After Tax'!$B$687:$I$695,7,FALSE),IF(AC$157="LNG",HLOOKUP(AC$157,'Inflated Bid Prices After Tax'!$B$687:$I$695,7,FALSE),IF(AC$157="Bunker",HLOOKUP(AC$157,'Inflated Bid Prices After Tax'!$B$687:$I$695,7,FALSE),IF(AC$157="LFO Diesel",HLOOKUP(AC$157,'Inflated Bid Prices After Tax'!$B$687:$I$695,7,FALSE),0))))))))</f>
        <v>0</v>
      </c>
      <c r="AF193" s="643">
        <f>IF($F193=0,0,IF(AC$157="Hydro",HLOOKUP(AC$157,'Inflated Bid Prices After Tax'!$B$697:$I$703,5,FALSE),IF(AC$157="Solar",HLOOKUP(AC$157,'Inflated Bid Prices After Tax'!$B$697:$I$703,5,FALSE),IF(AC$157="Biomass",HLOOKUP(AC$157,'Inflated Bid Prices After Tax'!$B$697:$I$703,5,FALSE),IF(AC$157="Biodiesel",HLOOKUP(AC$157,'Inflated Bid Prices After Tax'!$B$697:$I$703,5,FALSE),IF(AC$157="LNG",HLOOKUP(AC$157,'Inflated Bid Prices After Tax'!$B$697:$I$703,5,FALSE),IF(AC$157="Bunker",HLOOKUP(AC$157,'Inflated Bid Prices After Tax'!$B$697:$I$703,5,FALSE),IF(AC$157="LFO Diesel",HLOOKUP(AC$157,'Inflated Bid Prices After Tax'!$B$697:$I$703,5,FALSE),0))))))))</f>
        <v>0</v>
      </c>
      <c r="AG193" s="644">
        <f t="shared" si="113"/>
        <v>0</v>
      </c>
      <c r="AH193" s="139"/>
      <c r="AI193" s="590">
        <f>IF(AI$157="Hydro",VLOOKUP($G193,'Inflated Bid Prices After Tax'!$AL$479:$AS$579,2,FALSE),IF(AI$157="Solar",VLOOKUP($G193,'Inflated Bid Prices After Tax'!$AL$479:$AS$579,3,FALSE),IF(AI$157="Biomass",VLOOKUP($G193,'Inflated Bid Prices After Tax'!$AL$479:$AS$579,4,FALSE),IF(AI$157="Biodiesel",VLOOKUP($G193,'Inflated Bid Prices After Tax'!$AL$479:$AS$579,5,FALSE),IF(AI$157="LNG",VLOOKUP($G193,'Inflated Bid Prices After Tax'!$AL$479:$AS$579,6,FALSE),IF(AI$157="Bunker",VLOOKUP($G193,'Inflated Bid Prices After Tax'!$AL$479:$AS$579,7,FALSE),IF(AI$157="LFO Diesel",VLOOKUP($G193,'Inflated Bid Prices After Tax'!$AL$479:$AS$579,8,FALSE),0)))))))</f>
        <v>0</v>
      </c>
      <c r="AJ193" s="591">
        <f>IF(AI$157="Hydro",VLOOKUP($G193,'Inflated Bid Prices After Tax'!$AL$584:$AS$684,2,FALSE),IF(AI$157="Solar",VLOOKUP($G193,'Inflated Bid Prices After Tax'!$AL$584:$AS$684,3,FALSE),IF(AI$157="Biomass",VLOOKUP($G193,'Inflated Bid Prices After Tax'!$AL$584:$AS$684,4,FALSE),IF(AI$157="Biodiesel",VLOOKUP($G193,'Inflated Bid Prices After Tax'!$AL$584:$AS$684,5,FALSE),IF(AI$157="LNG",VLOOKUP($G193,'Inflated Bid Prices After Tax'!$AL$584:$AS$684,6,FALSE),IF(AI$157="Bunker",VLOOKUP($G193,'Inflated Bid Prices After Tax'!$AL$584:$AS$684,7,FALSE),IF(AI$157="LFO Diesel",VLOOKUP($G193,'Inflated Bid Prices After Tax'!$AL$584:$AS$684,8,FALSE),0)))))))</f>
        <v>0</v>
      </c>
      <c r="AK193" s="591">
        <f>IF($G193=0,0,IF(AI$157="Hydro",HLOOKUP(AI$157,'Inflated Bid Prices After Tax'!$B$687:$I$695,7,FALSE),IF(AI$157="Solar",HLOOKUP(AI$157,'Inflated Bid Prices After Tax'!$B$687:$I$695,7,FALSE),IF(AI$157="Biomass",HLOOKUP(AI$157,'Inflated Bid Prices After Tax'!$B$687:$I$695,7,FALSE),IF(AI$157="Biodiesel",HLOOKUP(AI$157,'Inflated Bid Prices After Tax'!$B$687:$I$695,7,FALSE),IF(AI$157="LNG",HLOOKUP(AI$157,'Inflated Bid Prices After Tax'!$B$687:$I$695,7,FALSE),IF(AI$157="Bunker",HLOOKUP(AI$157,'Inflated Bid Prices After Tax'!$B$687:$I$695,7,FALSE),IF(AI$157="LFO Diesel",HLOOKUP(AI$157,'Inflated Bid Prices After Tax'!$B$687:$I$695,7,FALSE),0))))))))</f>
        <v>0</v>
      </c>
      <c r="AL193" s="591">
        <f>IF($G193=0,0,IF(AI$157="Hydro",HLOOKUP(AI$157,'Inflated Bid Prices After Tax'!$B$697:$I$703,5,FALSE),IF(AI$157="Solar",HLOOKUP(AI$157,'Inflated Bid Prices After Tax'!$B$697:$I$703,5,FALSE),IF(AI$157="Biomass",HLOOKUP(AI$157,'Inflated Bid Prices After Tax'!$B$697:$I$703,5,FALSE),IF(AI$157="Biodiesel",HLOOKUP(AI$157,'Inflated Bid Prices After Tax'!$B$697:$I$703,5,FALSE),IF(AI$157="LNG",HLOOKUP(AI$157,'Inflated Bid Prices After Tax'!$B$697:$I$703,5,FALSE),IF(AI$157="Bunker",HLOOKUP(AI$157,'Inflated Bid Prices After Tax'!$B$697:$I$703,5,FALSE),IF(AI$157="LFO Diesel",HLOOKUP(AI$157,'Inflated Bid Prices After Tax'!$B$697:$I$703,5,FALSE),0))))))))</f>
        <v>0</v>
      </c>
      <c r="AM193" s="592">
        <f t="shared" si="114"/>
        <v>0</v>
      </c>
      <c r="AN193" s="139"/>
      <c r="AO193" s="598">
        <f>IF(AO$157="Hydro",VLOOKUP($H193,'Inflated Bid Prices After Tax'!$AL$479:$AS$579,2,FALSE),IF(AO$157="Solar",VLOOKUP($H193,'Inflated Bid Prices After Tax'!$AL$479:$AS$579,3,FALSE),IF(AO$157="Biomass",VLOOKUP($H193,'Inflated Bid Prices After Tax'!$AL$479:$AS$579,4,FALSE),IF(AO$157="Biodiesel",VLOOKUP($H193,'Inflated Bid Prices After Tax'!$AL$479:$AS$579,5,FALSE),IF(AO$157="LNG",VLOOKUP($H193,'Inflated Bid Prices After Tax'!$AL$479:$AS$579,6,FALSE),IF(AO$157="Bunker",VLOOKUP($H193,'Inflated Bid Prices After Tax'!$AL$479:$AS$579,7,FALSE),IF(AO$157="LFO Diesel",VLOOKUP($H193,'Inflated Bid Prices After Tax'!$AL$479:$AS$579,8,FALSE),0)))))))</f>
        <v>0</v>
      </c>
      <c r="AP193" s="309">
        <f>IF(AO$157="Hydro",VLOOKUP($H193,'Inflated Bid Prices After Tax'!$AL$584:$AS$684,2,FALSE),IF(AO$157="Solar",VLOOKUP($H193,'Inflated Bid Prices After Tax'!$AL$584:$AS$684,3,FALSE),IF(AO$157="Biomass",VLOOKUP($H193,'Inflated Bid Prices After Tax'!$AL$584:$AS$684,4,FALSE),IF(AO$157="Biodiesel",VLOOKUP($H193,'Inflated Bid Prices After Tax'!$AL$584:$AS$684,5,FALSE),IF(AO$157="LNG",VLOOKUP($H193,'Inflated Bid Prices After Tax'!$AL$584:$AS$684,6,FALSE),IF(AO$157="Bunker",VLOOKUP($H193,'Inflated Bid Prices After Tax'!$AL$584:$AS$684,7,FALSE),IF(AO$157="LFO Diesel",VLOOKUP($H193,'Inflated Bid Prices After Tax'!$AL$584:$AS$684,8,FALSE),0)))))))</f>
        <v>0</v>
      </c>
      <c r="AQ193" s="309">
        <f>IF($H193=0,0,IF(AO$157="Hydro",HLOOKUP(AO$157,'Inflated Bid Prices After Tax'!$B$687:$I$695,7,FALSE),IF(AO$157="Solar",HLOOKUP(AO$157,'Inflated Bid Prices After Tax'!$B$687:$I$695,7,FALSE),IF(AO$157="Biomass",HLOOKUP(AO$157,'Inflated Bid Prices After Tax'!$B$687:$I$695,7,FALSE),IF(AO$157="Biodiesel",HLOOKUP(AO$157,'Inflated Bid Prices After Tax'!$B$687:$I$695,7,FALSE),IF(AO$157="LNG",HLOOKUP(AO$157,'Inflated Bid Prices After Tax'!$B$687:$I$695,7,FALSE),IF(AO$157="Bunker",HLOOKUP(AO$157,'Inflated Bid Prices After Tax'!$B$687:$I$695,7,FALSE),IF(AO$157="LFO Diesel",HLOOKUP(AO$157,'Inflated Bid Prices After Tax'!$B$687:$I$695,7,FALSE),0))))))))</f>
        <v>0</v>
      </c>
      <c r="AR193" s="309">
        <f>IF($H193=0,0,IF(AO$157="Hydro",HLOOKUP(AO$157,'Inflated Bid Prices After Tax'!$B$697:$I$703,5,FALSE),IF(AO$157="Solar",HLOOKUP(AO$157,'Inflated Bid Prices After Tax'!$B$697:$I$703,5,FALSE),IF(AO$157="Biomass",HLOOKUP(AO$157,'Inflated Bid Prices After Tax'!$B$697:$I$703,5,FALSE),IF(AO$157="Biodiesel",HLOOKUP(AO$157,'Inflated Bid Prices After Tax'!$B$697:$I$703,5,FALSE),IF(AO$157="LNG",HLOOKUP(AO$157,'Inflated Bid Prices After Tax'!$B$697:$I$703,5,FALSE),IF(AO$157="Bunker",HLOOKUP(AO$157,'Inflated Bid Prices After Tax'!$B$697:$I$703,5,FALSE),IF(AO$157="LFO Diesel",HLOOKUP(AO$157,'Inflated Bid Prices After Tax'!$B$697:$I$703,5,FALSE),0))))))))</f>
        <v>0</v>
      </c>
      <c r="AS193" s="298">
        <f t="shared" si="115"/>
        <v>0</v>
      </c>
      <c r="AT193" s="139"/>
      <c r="AU193" s="606">
        <f>IF(AU$157="Hydro",VLOOKUP($I193,'Inflated Bid Prices After Tax'!$AL$479:$AS$579,2,FALSE),IF(AU$157="Solar",VLOOKUP($I193,'Inflated Bid Prices After Tax'!$AL$479:$AS$579,3,FALSE),IF(AU$157="Biomass",VLOOKUP($I193,'Inflated Bid Prices After Tax'!$AL$479:$AS$579,4,FALSE),IF(AU$157="Biodiesel",VLOOKUP($I193,'Inflated Bid Prices After Tax'!$AL$479:$AS$579,5,FALSE),IF(AU$157="LNG",VLOOKUP($I193,'Inflated Bid Prices After Tax'!$AL$479:$AS$579,6,FALSE),IF(AU$157="Bunker",VLOOKUP($I193,'Inflated Bid Prices After Tax'!$AL$479:$AS$579,7,FALSE),IF(AU$157="LFO Diesel",VLOOKUP($I193,'Inflated Bid Prices After Tax'!$AL$479:$AS$579,8,FALSE),0)))))))</f>
        <v>0</v>
      </c>
      <c r="AV193" s="607">
        <f>IF(AU$157="Hydro",VLOOKUP($I193,'Inflated Bid Prices After Tax'!$AL$584:$AS$684,2,FALSE),IF(AU$157="Solar",VLOOKUP($I193,'Inflated Bid Prices After Tax'!$AL$584:$AS$684,3,FALSE),IF(AU$157="Biomass",VLOOKUP($I193,'Inflated Bid Prices After Tax'!$AL$584:$AS$684,4,FALSE),IF(AU$157="Biodiesel",VLOOKUP($I193,'Inflated Bid Prices After Tax'!$AL$584:$AS$684,5,FALSE),IF(AU$157="LNG",VLOOKUP($I193,'Inflated Bid Prices After Tax'!$AL$584:$AS$684,6,FALSE),IF(AU$157="Bunker",VLOOKUP($I193,'Inflated Bid Prices After Tax'!$AL$584:$AS$684,7,FALSE),IF(AU$157="LFO Diesel",VLOOKUP($I193,'Inflated Bid Prices After Tax'!$AL$584:$AS$684,8,FALSE),0)))))))</f>
        <v>0</v>
      </c>
      <c r="AW193" s="607">
        <f>IF($I193=0,0,IF(AU$157="Hydro",HLOOKUP(AU$157,'Inflated Bid Prices After Tax'!$B$687:$I$695,4,FALSE),IF(AU$157="Solar",HLOOKUP(AU$157,'Inflated Bid Prices After Tax'!$B$687:$I$695,4,FALSE),IF(AU$157="Biomass",HLOOKUP(AU$157,'Inflated Bid Prices After Tax'!$B$687:$I$695,4,FALSE),IF(AU$157="Biodiesel",HLOOKUP(AU$157,'Inflated Bid Prices After Tax'!$B$687:$I$695,4,FALSE),IF(AU$157="LNG",HLOOKUP(AU$157,'Inflated Bid Prices After Tax'!$B$687:$I$695,4,FALSE),IF(AU$157="Bunker",HLOOKUP(AU$157,'Inflated Bid Prices After Tax'!$B$687:$I$695,4,FALSE),IF(AU$157="LFO Diesel",HLOOKUP(AU$157,'Inflated Bid Prices After Tax'!$B$687:$I$695,4,FALSE),0))))))))</f>
        <v>0</v>
      </c>
      <c r="AX193" s="607">
        <f>IF($I193=0,0,IF(AU$157="Hydro",HLOOKUP(AU$157,'Inflated Bid Prices After Tax'!$B$697:$I$703,4,FALSE),IF(AU$157="Solar",HLOOKUP(AU$157,'Inflated Bid Prices After Tax'!$B$697:$I$703,4,FALSE),IF(AU$157="Biomass",HLOOKUP(AU$157,'Inflated Bid Prices After Tax'!$B$697:$I$703,4,FALSE),IF(AU$157="Biodiesel",HLOOKUP(AU$157,'Inflated Bid Prices After Tax'!$B$697:$I$703,4,FALSE),IF(AU$157="LNG",HLOOKUP(AU$157,'Inflated Bid Prices After Tax'!$B$697:$I$703,4,FALSE),IF(AU$157="Bunker",HLOOKUP(AU$157,'Inflated Bid Prices After Tax'!$B$697:$I$703,4,FALSE),IF(AU$157="LFO Diesel",HLOOKUP(AU$157,'Inflated Bid Prices After Tax'!$B$697:$I$703,4,FALSE),0))))))))</f>
        <v>0</v>
      </c>
      <c r="AY193" s="608">
        <f t="shared" si="116"/>
        <v>0</v>
      </c>
      <c r="AZ193" s="139"/>
      <c r="BA193" s="106"/>
      <c r="BB193" s="648" t="s">
        <v>42</v>
      </c>
      <c r="BC193" s="658">
        <f>IF(C193=0,O193,O193*'Available Energy and Dispatch'!N235*1000)</f>
        <v>0</v>
      </c>
      <c r="BD193" s="658">
        <f>IF(D193=0,U193,U193*'Available Energy and Dispatch'!O235*1000)</f>
        <v>0</v>
      </c>
      <c r="BE193" s="658">
        <f>IF(E193=0,AA193,AA193*'Available Energy and Dispatch'!P235*1000)</f>
        <v>0</v>
      </c>
      <c r="BF193" s="658">
        <f>IF(F193=0,AG193,AG193*'Available Energy and Dispatch'!Q235*1000)</f>
        <v>0</v>
      </c>
      <c r="BG193" s="658">
        <f>IF(G193=0,AM193,AM193*'Available Energy and Dispatch'!R235*1000)</f>
        <v>0</v>
      </c>
      <c r="BH193" s="658">
        <f>IF(H193=0,AS193,AS193*'Available Energy and Dispatch'!S235*1000)</f>
        <v>0</v>
      </c>
      <c r="BI193" s="658">
        <f>IF(I193=0,AY193,AY193*'Available Energy and Dispatch'!T235*1000)</f>
        <v>0</v>
      </c>
      <c r="BJ193" s="664">
        <f t="shared" si="117"/>
        <v>0</v>
      </c>
      <c r="BK193" s="655"/>
    </row>
    <row r="194" spans="2:63" x14ac:dyDescent="0.25">
      <c r="B194" s="530" t="s">
        <v>43</v>
      </c>
      <c r="C194" s="523">
        <f>ROUND(IFERROR(('Available Energy and Dispatch'!N236/((IF(C$158="Solar",(SUMIFS('Dependable Capacity'!$F$118:$F$123,'Dependable Capacity'!$C$118:$C$123,$B$160)*'Available Energy and Dispatch'!$C236),HLOOKUP(C$158,'Dependable Capacity'!$I$112:$P$118,5,FALSE)*'Available Energy and Dispatch'!$C236))))/C$159,0),2)</f>
        <v>0</v>
      </c>
      <c r="D194" s="523">
        <f>ROUND(IFERROR(('Available Energy and Dispatch'!O236/((IF(D$158="Solar",(SUMIFS('Dependable Capacity'!$F$118:$F$123,'Dependable Capacity'!$C$118:$C$123,$B$160)*'Available Energy and Dispatch'!$C236),HLOOKUP(D$158,'Dependable Capacity'!$I$112:$P$118,5,FALSE)*'Available Energy and Dispatch'!$C236))))/D$159,0),2)</f>
        <v>0</v>
      </c>
      <c r="E194" s="523">
        <f>ROUND(IFERROR(('Available Energy and Dispatch'!P236/((IF(E$158="Solar",(SUMIFS('Dependable Capacity'!$F$118:$F$123,'Dependable Capacity'!$C$118:$C$123,$B$160)*'Available Energy and Dispatch'!$C236),HLOOKUP(E$158,'Dependable Capacity'!$I$112:$P$118,5,FALSE)*'Available Energy and Dispatch'!$C236))))/E$159,0),2)</f>
        <v>0</v>
      </c>
      <c r="F194" s="523">
        <f>ROUND(IFERROR(('Available Energy and Dispatch'!Q236/((IF(F$158="Solar",(SUMIFS('Dependable Capacity'!$F$118:$F$123,'Dependable Capacity'!$C$118:$C$123,$B$160)*'Available Energy and Dispatch'!$C236),HLOOKUP(F$158,'Dependable Capacity'!$I$112:$P$118,5,FALSE)*'Available Energy and Dispatch'!$C236))))/F$159,0),2)</f>
        <v>0</v>
      </c>
      <c r="G194" s="523">
        <f>ROUND(IFERROR(('Available Energy and Dispatch'!R236/((IF(G$158="Solar",(SUMIFS('Dependable Capacity'!$F$118:$F$123,'Dependable Capacity'!$C$118:$C$123,$B$160)*'Available Energy and Dispatch'!$C236),HLOOKUP(G$158,'Dependable Capacity'!$I$112:$P$118,5,FALSE)*'Available Energy and Dispatch'!$C236))))/G$159,0),2)</f>
        <v>0</v>
      </c>
      <c r="H194" s="523">
        <f>ROUND(IFERROR(('Available Energy and Dispatch'!S236/((IF(H$158="Solar",(SUMIFS('Dependable Capacity'!$F$118:$F$123,'Dependable Capacity'!$C$118:$C$123,$B$160)*'Available Energy and Dispatch'!$C236),HLOOKUP(H$158,'Dependable Capacity'!$I$112:$P$118,5,FALSE)*'Available Energy and Dispatch'!$C236))))/H$159,0),2)</f>
        <v>0</v>
      </c>
      <c r="I194" s="524">
        <f>ROUND(IFERROR(('Available Energy and Dispatch'!T236/((IF(I$158="Solar",(SUMIFS('Dependable Capacity'!$F$118:$F$123,'Dependable Capacity'!$C$118:$C$123,$B$160)*'Available Energy and Dispatch'!$C236),HLOOKUP(I$158,'Dependable Capacity'!$I$112:$P$118,5,FALSE)*'Available Energy and Dispatch'!$C236))))/I$159,0),2)</f>
        <v>0</v>
      </c>
      <c r="J194" s="106"/>
      <c r="K194" s="542">
        <f>IF(K$157="Hydro",VLOOKUP($C194,'Inflated Bid Prices After Tax'!$AL$479:$AS$579,2,FALSE),IF(K$157="Solar",VLOOKUP($C194,'Inflated Bid Prices After Tax'!$AL$479:$AS$579,3,FALSE),IF(K$157="Biomass",VLOOKUP($C194,'Inflated Bid Prices After Tax'!$AL$479:$AS$579,4,FALSE),IF(K$157="Biodiesel",VLOOKUP($C194,'Inflated Bid Prices After Tax'!$AL$479:$AS$579,5,FALSE),IF(K$157="LNG",VLOOKUP($C194,'Inflated Bid Prices After Tax'!$AL$479:$AS$579,6,FALSE),IF(K$157="Bunker",VLOOKUP($C194,'Inflated Bid Prices After Tax'!$AL$479:$AS$579,7,FALSE),IF(K$157="LFO Diesel",VLOOKUP($C194,'Inflated Bid Prices After Tax'!$AL$479:$AS$579,8,FALSE),0)))))))</f>
        <v>0</v>
      </c>
      <c r="L194" s="543">
        <f>IF(K$157="Hydro",VLOOKUP($C194,'Inflated Bid Prices After Tax'!$AL$584:$AS$684,2,FALSE),IF(K$157="Solar",VLOOKUP($C194,'Inflated Bid Prices After Tax'!$AL$584:$AS$684,3,FALSE),IF(K$157="Biomass",VLOOKUP($C194,'Inflated Bid Prices After Tax'!$AL$584:$AS$684,4,FALSE),IF(K$157="Biodiesel",VLOOKUP($C194,'Inflated Bid Prices After Tax'!$AL$584:$AS$684,5,FALSE),IF(K$157="LNG",VLOOKUP($C194,'Inflated Bid Prices After Tax'!$AL$584:$AS$684,6,FALSE),IF(K$157="Bunker",VLOOKUP($C194,'Inflated Bid Prices After Tax'!$AL$584:$AS$684,7,FALSE),IF(K$157="LFO Diesel",VLOOKUP($C194,'Inflated Bid Prices After Tax'!$AL$584:$AS$684,8,FALSE),0)))))))</f>
        <v>0</v>
      </c>
      <c r="M194" s="543">
        <f>IF($C194=0,0,IF(K$157="Hydro",HLOOKUP(K$157,'Inflated Bid Prices After Tax'!$B$687:$I$695,7,FALSE),IF(K$157="Solar",HLOOKUP(K$157,'Inflated Bid Prices After Tax'!$B$687:$I$695,7,FALSE),IF(K$157="Biomass",HLOOKUP(K$157,'Inflated Bid Prices After Tax'!$B$687:$I$695,7,FALSE),IF(K$157="Biodiesel",HLOOKUP(K$157,'Inflated Bid Prices After Tax'!$B$687:$I$695,7,FALSE),IF(K$157="LNG",HLOOKUP(K$157,'Inflated Bid Prices After Tax'!$B$687:$I$695,7,FALSE),IF(K$157="Bunker",HLOOKUP(K$157,'Inflated Bid Prices After Tax'!$B$687:$I$695,7,FALSE),IF(K$157="LFO Diesel",HLOOKUP(K$157,'Inflated Bid Prices After Tax'!$B$687:$I$695,7,FALSE),0))))))))</f>
        <v>0</v>
      </c>
      <c r="N194" s="543">
        <f>IF($C194=0,0,IF(K$157="Hydro",HLOOKUP(K$157,'Inflated Bid Prices After Tax'!$B$697:$I$703,5,FALSE),IF(K$157="Solar",HLOOKUP(K$157,'Inflated Bid Prices After Tax'!$B$697:$I$703,5,FALSE),IF(K$157="Biomass",HLOOKUP(K$157,'Inflated Bid Prices After Tax'!$B$697:$I$703,5,FALSE),IF(K$157="Biodiesel",HLOOKUP(K$157,'Inflated Bid Prices After Tax'!$B$697:$I$703,5,FALSE),IF(K$157="LNG",HLOOKUP(K$157,'Inflated Bid Prices After Tax'!$B$697:$I$703,5,FALSE),IF(K$157="Bunker",HLOOKUP(K$157,'Inflated Bid Prices After Tax'!$B$697:$I$703,5,FALSE),IF(K$157="LFO Diesel",HLOOKUP(K$157,'Inflated Bid Prices After Tax'!$B$697:$I$703,5,FALSE),0))))))))</f>
        <v>0</v>
      </c>
      <c r="O194" s="544">
        <f t="shared" si="110"/>
        <v>0</v>
      </c>
      <c r="P194" s="139"/>
      <c r="Q194" s="606">
        <f>IF(Q$157="Hydro",VLOOKUP($D194,'Inflated Bid Prices After Tax'!$AL$479:$AS$579,2,FALSE),IF(Q$157="Solar",VLOOKUP($D194,'Inflated Bid Prices After Tax'!$AL$479:$AS$579,3,FALSE),IF(Q$157="Biomass",VLOOKUP($D194,'Inflated Bid Prices After Tax'!$AL$479:$AS$579,4,FALSE),IF(Q$157="Biodiesel",VLOOKUP($D194,'Inflated Bid Prices After Tax'!$AL$479:$AS$579,5,FALSE),IF(Q$157="LNG",VLOOKUP($D194,'Inflated Bid Prices After Tax'!$AL$479:$AS$579,6,FALSE),IF(Q$157="Bunker",VLOOKUP($D194,'Inflated Bid Prices After Tax'!$AL$479:$AS$579,7,FALSE),IF(Q$157="LFO Diesel",VLOOKUP($D194,'Inflated Bid Prices After Tax'!$AL$479:$AS$579,8,FALSE),0)))))))</f>
        <v>0</v>
      </c>
      <c r="R194" s="607">
        <f>IF(Q$157="Hydro",VLOOKUP($D194,'Inflated Bid Prices After Tax'!$AL$584:$AS$684,2,FALSE),IF(Q$157="Solar",VLOOKUP($D194,'Inflated Bid Prices After Tax'!$AL$584:$AS$684,3,FALSE),IF(Q$157="Biomass",VLOOKUP($D194,'Inflated Bid Prices After Tax'!$AL$584:$AS$684,4,FALSE),IF(Q$157="Biodiesel",VLOOKUP($D194,'Inflated Bid Prices After Tax'!$AL$584:$AS$684,5,FALSE),IF(Q$157="LNG",VLOOKUP($D194,'Inflated Bid Prices After Tax'!$AL$584:$AS$684,6,FALSE),IF(Q$157="Bunker",VLOOKUP($D194,'Inflated Bid Prices After Tax'!$AL$584:$AS$684,7,FALSE),IF(Q$157="LFO Diesel",VLOOKUP($D194,'Inflated Bid Prices After Tax'!$AL$584:$AS$684,8,FALSE),0)))))))</f>
        <v>0</v>
      </c>
      <c r="S194" s="607">
        <f>IF($D194=0,0,IF(Q$157="Hydro",HLOOKUP(Q$157,'Inflated Bid Prices After Tax'!$B$687:$I$695,7,FALSE),IF(Q$157="Solar",HLOOKUP(Q$157,'Inflated Bid Prices After Tax'!$B$687:$I$695,7,FALSE),IF(Q$157="Biomass",HLOOKUP(Q$157,'Inflated Bid Prices After Tax'!$B$687:$I$695,7,FALSE),IF(Q$157="Biodiesel",HLOOKUP(Q$157,'Inflated Bid Prices After Tax'!$B$687:$I$695,7,FALSE),IF(Q$157="LNG",HLOOKUP(Q$157,'Inflated Bid Prices After Tax'!$B$687:$I$695,7,FALSE),IF(Q$157="Bunker",HLOOKUP(Q$157,'Inflated Bid Prices After Tax'!$B$687:$I$695,7,FALSE),IF(Q$157="LFO Diesel",HLOOKUP(Q$157,'Inflated Bid Prices After Tax'!$B$687:$I$695,7,FALSE),0))))))))</f>
        <v>0</v>
      </c>
      <c r="T194" s="607">
        <f>IF($D194=0,0,IF(Q$157="Hydro",HLOOKUP(Q$157,'Inflated Bid Prices After Tax'!$B$697:$I$703,5,FALSE),IF(Q$157="Solar",HLOOKUP(Q$157,'Inflated Bid Prices After Tax'!$B$697:$I$703,5,FALSE),IF(Q$157="Biomass",HLOOKUP(Q$157,'Inflated Bid Prices After Tax'!$B$697:$I$703,5,FALSE),IF(Q$157="Biodiesel",HLOOKUP(Q$157,'Inflated Bid Prices After Tax'!$B$697:$I$703,5,FALSE),IF(Q$157="LNG",HLOOKUP(Q$157,'Inflated Bid Prices After Tax'!$B$697:$I$703,5,FALSE),IF(Q$157="Bunker",HLOOKUP(Q$157,'Inflated Bid Prices After Tax'!$B$697:$I$703,5,FALSE),IF(Q$157="LFO Diesel",HLOOKUP(Q$157,'Inflated Bid Prices After Tax'!$B$697:$I$703,5,FALSE),0))))))))</f>
        <v>0</v>
      </c>
      <c r="U194" s="608">
        <f t="shared" si="111"/>
        <v>0</v>
      </c>
      <c r="V194" s="139"/>
      <c r="W194" s="566">
        <f>IF(W$157="Hydro",VLOOKUP($E194,'Inflated Bid Prices After Tax'!$AL$479:$AS$579,2,FALSE),IF(W$157="Solar",VLOOKUP($E194,'Inflated Bid Prices After Tax'!$AL$479:$AS$579,3,FALSE),IF(W$157="Biomass",VLOOKUP($E194,'Inflated Bid Prices After Tax'!$AL$479:$AS$579,4,FALSE),IF(W$157="Biodiesel",VLOOKUP($E194,'Inflated Bid Prices After Tax'!$AL$479:$AS$579,5,FALSE),IF(W$157="LNG",VLOOKUP($E194,'Inflated Bid Prices After Tax'!$AL$479:$AS$579,6,FALSE),IF(W$157="Bunker",VLOOKUP($E194,'Inflated Bid Prices After Tax'!$AL$479:$AS$579,7,FALSE),IF(W$157="LFO Diesel",VLOOKUP($E194,'Inflated Bid Prices After Tax'!$AL$479:$AS$579,8,FALSE),0)))))))</f>
        <v>0</v>
      </c>
      <c r="X194" s="567">
        <f>IF(W$157="Hydro",VLOOKUP($E194,'Inflated Bid Prices After Tax'!$AL$584:$AS$684,2,FALSE),IF(W$157="Solar",VLOOKUP($E194,'Inflated Bid Prices After Tax'!$AL$584:$AS$684,3,FALSE),IF(W$157="Biomass",VLOOKUP($E194,'Inflated Bid Prices After Tax'!$AL$584:$AS$684,4,FALSE),IF(W$157="Biodiesel",VLOOKUP($E194,'Inflated Bid Prices After Tax'!$AL$584:$AS$684,5,FALSE),IF(W$157="LNG",VLOOKUP($E194,'Inflated Bid Prices After Tax'!$AL$584:$AS$684,6,FALSE),IF(W$157="Bunker",VLOOKUP($E194,'Inflated Bid Prices After Tax'!$AL$584:$AS$684,7,FALSE),IF(W$157="LFO Diesel",VLOOKUP($E194,'Inflated Bid Prices After Tax'!$AL$584:$AS$684,8,FALSE),0)))))))</f>
        <v>0</v>
      </c>
      <c r="Y194" s="567">
        <f>IF($E194=0,0,IF(W$157="Hydro",HLOOKUP(W$157,'Inflated Bid Prices After Tax'!$B$687:$I$695,7,FALSE),IF(W$157="Solar",HLOOKUP(W$157,'Inflated Bid Prices After Tax'!$B$687:$I$695,7,FALSE),IF(W$157="Biomass",HLOOKUP(W$157,'Inflated Bid Prices After Tax'!$B$687:$I$695,7,FALSE),IF(W$157="Biodiesel",HLOOKUP(W$157,'Inflated Bid Prices After Tax'!$B$687:$I$695,7,FALSE),IF(W$157="LNG",HLOOKUP(W$157,'Inflated Bid Prices After Tax'!$B$687:$I$695,7,FALSE),IF(W$157="Bunker",HLOOKUP(W$157,'Inflated Bid Prices After Tax'!$B$687:$I$695,7,FALSE),IF(W$157="LFO Diesel",HLOOKUP(W$157,'Inflated Bid Prices After Tax'!$B$687:$I$695,7,FALSE),0))))))))</f>
        <v>0</v>
      </c>
      <c r="Z194" s="567">
        <f>IF($E194=0,0,IF(W$157="Hydro",HLOOKUP(W$157,'Inflated Bid Prices After Tax'!$B$697:$I$703,5,FALSE),IF(W$157="Solar",HLOOKUP(W$157,'Inflated Bid Prices After Tax'!$B$697:$I$703,5,FALSE),IF(W$157="Biomass",HLOOKUP(W$157,'Inflated Bid Prices After Tax'!$B$697:$I$703,5,FALSE),IF(W$157="Biodiesel",HLOOKUP(W$157,'Inflated Bid Prices After Tax'!$B$697:$I$703,5,FALSE),IF(W$157="LNG",HLOOKUP(W$157,'Inflated Bid Prices After Tax'!$B$697:$I$703,5,FALSE),IF(W$157="Bunker",HLOOKUP(W$157,'Inflated Bid Prices After Tax'!$B$697:$I$703,5,FALSE),IF(W$157="LFO Diesel",HLOOKUP(W$157,'Inflated Bid Prices After Tax'!$B$697:$I$703,5,FALSE),0))))))))</f>
        <v>0</v>
      </c>
      <c r="AA194" s="568">
        <f t="shared" si="112"/>
        <v>0</v>
      </c>
      <c r="AB194" s="139"/>
      <c r="AC194" s="642">
        <f>IF(AC$157="Hydro",VLOOKUP($F194,'Inflated Bid Prices After Tax'!$AL$479:$AS$579,2,FALSE),IF(AC$157="Solar",VLOOKUP($F194,'Inflated Bid Prices After Tax'!$AL$479:$AS$579,3,FALSE),IF(AC$157="Biomass",VLOOKUP($F194,'Inflated Bid Prices After Tax'!$AL$479:$AS$579,4,FALSE),IF(AC$157="Biodiesel",VLOOKUP($F194,'Inflated Bid Prices After Tax'!$AL$479:$AS$579,5,FALSE),IF(AC$157="LNG",VLOOKUP($F194,'Inflated Bid Prices After Tax'!$AL$479:$AS$579,6,FALSE),IF(AC$157="Bunker",VLOOKUP($F194,'Inflated Bid Prices After Tax'!$AL$479:$AS$579,7,FALSE),IF(AC$157="LFO Diesel",VLOOKUP($F194,'Inflated Bid Prices After Tax'!$AL$479:$AS$579,8,FALSE),0)))))))</f>
        <v>0</v>
      </c>
      <c r="AD194" s="643">
        <f>IF(AC$157="Hydro",VLOOKUP($F194,'Inflated Bid Prices After Tax'!$AL$584:$AS$684,2,FALSE),IF(AC$157="Solar",VLOOKUP($F194,'Inflated Bid Prices After Tax'!$AL$584:$AS$684,3,FALSE),IF(AC$157="Biomass",VLOOKUP($F194,'Inflated Bid Prices After Tax'!$AL$584:$AS$684,4,FALSE),IF(AC$157="Biodiesel",VLOOKUP($F194,'Inflated Bid Prices After Tax'!$AL$584:$AS$684,5,FALSE),IF(AC$157="LNG",VLOOKUP($F194,'Inflated Bid Prices After Tax'!$AL$584:$AS$684,6,FALSE),IF(AC$157="Bunker",VLOOKUP($F194,'Inflated Bid Prices After Tax'!$AL$584:$AS$684,7,FALSE),IF(AC$157="LFO Diesel",VLOOKUP($F194,'Inflated Bid Prices After Tax'!$AL$584:$AS$684,8,FALSE),0)))))))</f>
        <v>0</v>
      </c>
      <c r="AE194" s="643">
        <f>IF($F194=0,0,IF(AC$157="Hydro",HLOOKUP(AC$157,'Inflated Bid Prices After Tax'!$B$687:$I$695,7,FALSE),IF(AC$157="Solar",HLOOKUP(AC$157,'Inflated Bid Prices After Tax'!$B$687:$I$695,7,FALSE),IF(AC$157="Biomass",HLOOKUP(AC$157,'Inflated Bid Prices After Tax'!$B$687:$I$695,7,FALSE),IF(AC$157="Biodiesel",HLOOKUP(AC$157,'Inflated Bid Prices After Tax'!$B$687:$I$695,7,FALSE),IF(AC$157="LNG",HLOOKUP(AC$157,'Inflated Bid Prices After Tax'!$B$687:$I$695,7,FALSE),IF(AC$157="Bunker",HLOOKUP(AC$157,'Inflated Bid Prices After Tax'!$B$687:$I$695,7,FALSE),IF(AC$157="LFO Diesel",HLOOKUP(AC$157,'Inflated Bid Prices After Tax'!$B$687:$I$695,7,FALSE),0))))))))</f>
        <v>0</v>
      </c>
      <c r="AF194" s="643">
        <f>IF($F194=0,0,IF(AC$157="Hydro",HLOOKUP(AC$157,'Inflated Bid Prices After Tax'!$B$697:$I$703,5,FALSE),IF(AC$157="Solar",HLOOKUP(AC$157,'Inflated Bid Prices After Tax'!$B$697:$I$703,5,FALSE),IF(AC$157="Biomass",HLOOKUP(AC$157,'Inflated Bid Prices After Tax'!$B$697:$I$703,5,FALSE),IF(AC$157="Biodiesel",HLOOKUP(AC$157,'Inflated Bid Prices After Tax'!$B$697:$I$703,5,FALSE),IF(AC$157="LNG",HLOOKUP(AC$157,'Inflated Bid Prices After Tax'!$B$697:$I$703,5,FALSE),IF(AC$157="Bunker",HLOOKUP(AC$157,'Inflated Bid Prices After Tax'!$B$697:$I$703,5,FALSE),IF(AC$157="LFO Diesel",HLOOKUP(AC$157,'Inflated Bid Prices After Tax'!$B$697:$I$703,5,FALSE),0))))))))</f>
        <v>0</v>
      </c>
      <c r="AG194" s="644">
        <f t="shared" si="113"/>
        <v>0</v>
      </c>
      <c r="AH194" s="139"/>
      <c r="AI194" s="590">
        <f>IF(AI$157="Hydro",VLOOKUP($G194,'Inflated Bid Prices After Tax'!$AL$479:$AS$579,2,FALSE),IF(AI$157="Solar",VLOOKUP($G194,'Inflated Bid Prices After Tax'!$AL$479:$AS$579,3,FALSE),IF(AI$157="Biomass",VLOOKUP($G194,'Inflated Bid Prices After Tax'!$AL$479:$AS$579,4,FALSE),IF(AI$157="Biodiesel",VLOOKUP($G194,'Inflated Bid Prices After Tax'!$AL$479:$AS$579,5,FALSE),IF(AI$157="LNG",VLOOKUP($G194,'Inflated Bid Prices After Tax'!$AL$479:$AS$579,6,FALSE),IF(AI$157="Bunker",VLOOKUP($G194,'Inflated Bid Prices After Tax'!$AL$479:$AS$579,7,FALSE),IF(AI$157="LFO Diesel",VLOOKUP($G194,'Inflated Bid Prices After Tax'!$AL$479:$AS$579,8,FALSE),0)))))))</f>
        <v>0</v>
      </c>
      <c r="AJ194" s="591">
        <f>IF(AI$157="Hydro",VLOOKUP($G194,'Inflated Bid Prices After Tax'!$AL$584:$AS$684,2,FALSE),IF(AI$157="Solar",VLOOKUP($G194,'Inflated Bid Prices After Tax'!$AL$584:$AS$684,3,FALSE),IF(AI$157="Biomass",VLOOKUP($G194,'Inflated Bid Prices After Tax'!$AL$584:$AS$684,4,FALSE),IF(AI$157="Biodiesel",VLOOKUP($G194,'Inflated Bid Prices After Tax'!$AL$584:$AS$684,5,FALSE),IF(AI$157="LNG",VLOOKUP($G194,'Inflated Bid Prices After Tax'!$AL$584:$AS$684,6,FALSE),IF(AI$157="Bunker",VLOOKUP($G194,'Inflated Bid Prices After Tax'!$AL$584:$AS$684,7,FALSE),IF(AI$157="LFO Diesel",VLOOKUP($G194,'Inflated Bid Prices After Tax'!$AL$584:$AS$684,8,FALSE),0)))))))</f>
        <v>0</v>
      </c>
      <c r="AK194" s="591">
        <f>IF($G194=0,0,IF(AI$157="Hydro",HLOOKUP(AI$157,'Inflated Bid Prices After Tax'!$B$687:$I$695,7,FALSE),IF(AI$157="Solar",HLOOKUP(AI$157,'Inflated Bid Prices After Tax'!$B$687:$I$695,7,FALSE),IF(AI$157="Biomass",HLOOKUP(AI$157,'Inflated Bid Prices After Tax'!$B$687:$I$695,7,FALSE),IF(AI$157="Biodiesel",HLOOKUP(AI$157,'Inflated Bid Prices After Tax'!$B$687:$I$695,7,FALSE),IF(AI$157="LNG",HLOOKUP(AI$157,'Inflated Bid Prices After Tax'!$B$687:$I$695,7,FALSE),IF(AI$157="Bunker",HLOOKUP(AI$157,'Inflated Bid Prices After Tax'!$B$687:$I$695,7,FALSE),IF(AI$157="LFO Diesel",HLOOKUP(AI$157,'Inflated Bid Prices After Tax'!$B$687:$I$695,7,FALSE),0))))))))</f>
        <v>0</v>
      </c>
      <c r="AL194" s="591">
        <f>IF($G194=0,0,IF(AI$157="Hydro",HLOOKUP(AI$157,'Inflated Bid Prices After Tax'!$B$697:$I$703,5,FALSE),IF(AI$157="Solar",HLOOKUP(AI$157,'Inflated Bid Prices After Tax'!$B$697:$I$703,5,FALSE),IF(AI$157="Biomass",HLOOKUP(AI$157,'Inflated Bid Prices After Tax'!$B$697:$I$703,5,FALSE),IF(AI$157="Biodiesel",HLOOKUP(AI$157,'Inflated Bid Prices After Tax'!$B$697:$I$703,5,FALSE),IF(AI$157="LNG",HLOOKUP(AI$157,'Inflated Bid Prices After Tax'!$B$697:$I$703,5,FALSE),IF(AI$157="Bunker",HLOOKUP(AI$157,'Inflated Bid Prices After Tax'!$B$697:$I$703,5,FALSE),IF(AI$157="LFO Diesel",HLOOKUP(AI$157,'Inflated Bid Prices After Tax'!$B$697:$I$703,5,FALSE),0))))))))</f>
        <v>0</v>
      </c>
      <c r="AM194" s="592">
        <f t="shared" si="114"/>
        <v>0</v>
      </c>
      <c r="AN194" s="139"/>
      <c r="AO194" s="598">
        <f>IF(AO$157="Hydro",VLOOKUP($H194,'Inflated Bid Prices After Tax'!$AL$479:$AS$579,2,FALSE),IF(AO$157="Solar",VLOOKUP($H194,'Inflated Bid Prices After Tax'!$AL$479:$AS$579,3,FALSE),IF(AO$157="Biomass",VLOOKUP($H194,'Inflated Bid Prices After Tax'!$AL$479:$AS$579,4,FALSE),IF(AO$157="Biodiesel",VLOOKUP($H194,'Inflated Bid Prices After Tax'!$AL$479:$AS$579,5,FALSE),IF(AO$157="LNG",VLOOKUP($H194,'Inflated Bid Prices After Tax'!$AL$479:$AS$579,6,FALSE),IF(AO$157="Bunker",VLOOKUP($H194,'Inflated Bid Prices After Tax'!$AL$479:$AS$579,7,FALSE),IF(AO$157="LFO Diesel",VLOOKUP($H194,'Inflated Bid Prices After Tax'!$AL$479:$AS$579,8,FALSE),0)))))))</f>
        <v>0</v>
      </c>
      <c r="AP194" s="309">
        <f>IF(AO$157="Hydro",VLOOKUP($H194,'Inflated Bid Prices After Tax'!$AL$584:$AS$684,2,FALSE),IF(AO$157="Solar",VLOOKUP($H194,'Inflated Bid Prices After Tax'!$AL$584:$AS$684,3,FALSE),IF(AO$157="Biomass",VLOOKUP($H194,'Inflated Bid Prices After Tax'!$AL$584:$AS$684,4,FALSE),IF(AO$157="Biodiesel",VLOOKUP($H194,'Inflated Bid Prices After Tax'!$AL$584:$AS$684,5,FALSE),IF(AO$157="LNG",VLOOKUP($H194,'Inflated Bid Prices After Tax'!$AL$584:$AS$684,6,FALSE),IF(AO$157="Bunker",VLOOKUP($H194,'Inflated Bid Prices After Tax'!$AL$584:$AS$684,7,FALSE),IF(AO$157="LFO Diesel",VLOOKUP($H194,'Inflated Bid Prices After Tax'!$AL$584:$AS$684,8,FALSE),0)))))))</f>
        <v>0</v>
      </c>
      <c r="AQ194" s="309">
        <f>IF($H194=0,0,IF(AO$157="Hydro",HLOOKUP(AO$157,'Inflated Bid Prices After Tax'!$B$687:$I$695,7,FALSE),IF(AO$157="Solar",HLOOKUP(AO$157,'Inflated Bid Prices After Tax'!$B$687:$I$695,7,FALSE),IF(AO$157="Biomass",HLOOKUP(AO$157,'Inflated Bid Prices After Tax'!$B$687:$I$695,7,FALSE),IF(AO$157="Biodiesel",HLOOKUP(AO$157,'Inflated Bid Prices After Tax'!$B$687:$I$695,7,FALSE),IF(AO$157="LNG",HLOOKUP(AO$157,'Inflated Bid Prices After Tax'!$B$687:$I$695,7,FALSE),IF(AO$157="Bunker",HLOOKUP(AO$157,'Inflated Bid Prices After Tax'!$B$687:$I$695,7,FALSE),IF(AO$157="LFO Diesel",HLOOKUP(AO$157,'Inflated Bid Prices After Tax'!$B$687:$I$695,7,FALSE),0))))))))</f>
        <v>0</v>
      </c>
      <c r="AR194" s="309">
        <f>IF($H194=0,0,IF(AO$157="Hydro",HLOOKUP(AO$157,'Inflated Bid Prices After Tax'!$B$697:$I$703,5,FALSE),IF(AO$157="Solar",HLOOKUP(AO$157,'Inflated Bid Prices After Tax'!$B$697:$I$703,5,FALSE),IF(AO$157="Biomass",HLOOKUP(AO$157,'Inflated Bid Prices After Tax'!$B$697:$I$703,5,FALSE),IF(AO$157="Biodiesel",HLOOKUP(AO$157,'Inflated Bid Prices After Tax'!$B$697:$I$703,5,FALSE),IF(AO$157="LNG",HLOOKUP(AO$157,'Inflated Bid Prices After Tax'!$B$697:$I$703,5,FALSE),IF(AO$157="Bunker",HLOOKUP(AO$157,'Inflated Bid Prices After Tax'!$B$697:$I$703,5,FALSE),IF(AO$157="LFO Diesel",HLOOKUP(AO$157,'Inflated Bid Prices After Tax'!$B$697:$I$703,5,FALSE),0))))))))</f>
        <v>0</v>
      </c>
      <c r="AS194" s="298">
        <f t="shared" si="115"/>
        <v>0</v>
      </c>
      <c r="AT194" s="139"/>
      <c r="AU194" s="606">
        <f>IF(AU$157="Hydro",VLOOKUP($I194,'Inflated Bid Prices After Tax'!$AL$479:$AS$579,2,FALSE),IF(AU$157="Solar",VLOOKUP($I194,'Inflated Bid Prices After Tax'!$AL$479:$AS$579,3,FALSE),IF(AU$157="Biomass",VLOOKUP($I194,'Inflated Bid Prices After Tax'!$AL$479:$AS$579,4,FALSE),IF(AU$157="Biodiesel",VLOOKUP($I194,'Inflated Bid Prices After Tax'!$AL$479:$AS$579,5,FALSE),IF(AU$157="LNG",VLOOKUP($I194,'Inflated Bid Prices After Tax'!$AL$479:$AS$579,6,FALSE),IF(AU$157="Bunker",VLOOKUP($I194,'Inflated Bid Prices After Tax'!$AL$479:$AS$579,7,FALSE),IF(AU$157="LFO Diesel",VLOOKUP($I194,'Inflated Bid Prices After Tax'!$AL$479:$AS$579,8,FALSE),0)))))))</f>
        <v>0</v>
      </c>
      <c r="AV194" s="607">
        <f>IF(AU$157="Hydro",VLOOKUP($I194,'Inflated Bid Prices After Tax'!$AL$584:$AS$684,2,FALSE),IF(AU$157="Solar",VLOOKUP($I194,'Inflated Bid Prices After Tax'!$AL$584:$AS$684,3,FALSE),IF(AU$157="Biomass",VLOOKUP($I194,'Inflated Bid Prices After Tax'!$AL$584:$AS$684,4,FALSE),IF(AU$157="Biodiesel",VLOOKUP($I194,'Inflated Bid Prices After Tax'!$AL$584:$AS$684,5,FALSE),IF(AU$157="LNG",VLOOKUP($I194,'Inflated Bid Prices After Tax'!$AL$584:$AS$684,6,FALSE),IF(AU$157="Bunker",VLOOKUP($I194,'Inflated Bid Prices After Tax'!$AL$584:$AS$684,7,FALSE),IF(AU$157="LFO Diesel",VLOOKUP($I194,'Inflated Bid Prices After Tax'!$AL$584:$AS$684,8,FALSE),0)))))))</f>
        <v>0</v>
      </c>
      <c r="AW194" s="607">
        <f>IF($I194=0,0,IF(AU$157="Hydro",HLOOKUP(AU$157,'Inflated Bid Prices After Tax'!$B$687:$I$695,4,FALSE),IF(AU$157="Solar",HLOOKUP(AU$157,'Inflated Bid Prices After Tax'!$B$687:$I$695,4,FALSE),IF(AU$157="Biomass",HLOOKUP(AU$157,'Inflated Bid Prices After Tax'!$B$687:$I$695,4,FALSE),IF(AU$157="Biodiesel",HLOOKUP(AU$157,'Inflated Bid Prices After Tax'!$B$687:$I$695,4,FALSE),IF(AU$157="LNG",HLOOKUP(AU$157,'Inflated Bid Prices After Tax'!$B$687:$I$695,4,FALSE),IF(AU$157="Bunker",HLOOKUP(AU$157,'Inflated Bid Prices After Tax'!$B$687:$I$695,4,FALSE),IF(AU$157="LFO Diesel",HLOOKUP(AU$157,'Inflated Bid Prices After Tax'!$B$687:$I$695,4,FALSE),0))))))))</f>
        <v>0</v>
      </c>
      <c r="AX194" s="607">
        <f>IF($I194=0,0,IF(AU$157="Hydro",HLOOKUP(AU$157,'Inflated Bid Prices After Tax'!$B$697:$I$703,4,FALSE),IF(AU$157="Solar",HLOOKUP(AU$157,'Inflated Bid Prices After Tax'!$B$697:$I$703,4,FALSE),IF(AU$157="Biomass",HLOOKUP(AU$157,'Inflated Bid Prices After Tax'!$B$697:$I$703,4,FALSE),IF(AU$157="Biodiesel",HLOOKUP(AU$157,'Inflated Bid Prices After Tax'!$B$697:$I$703,4,FALSE),IF(AU$157="LNG",HLOOKUP(AU$157,'Inflated Bid Prices After Tax'!$B$697:$I$703,4,FALSE),IF(AU$157="Bunker",HLOOKUP(AU$157,'Inflated Bid Prices After Tax'!$B$697:$I$703,4,FALSE),IF(AU$157="LFO Diesel",HLOOKUP(AU$157,'Inflated Bid Prices After Tax'!$B$697:$I$703,4,FALSE),0))))))))</f>
        <v>0</v>
      </c>
      <c r="AY194" s="608">
        <f t="shared" si="116"/>
        <v>0</v>
      </c>
      <c r="AZ194" s="139"/>
      <c r="BA194" s="106"/>
      <c r="BB194" s="648" t="s">
        <v>43</v>
      </c>
      <c r="BC194" s="658">
        <f>IF(C194=0,O194,O194*'Available Energy and Dispatch'!N236*1000)</f>
        <v>0</v>
      </c>
      <c r="BD194" s="658">
        <f>IF(D194=0,U194,U194*'Available Energy and Dispatch'!O236*1000)</f>
        <v>0</v>
      </c>
      <c r="BE194" s="658">
        <f>IF(E194=0,AA194,AA194*'Available Energy and Dispatch'!P236*1000)</f>
        <v>0</v>
      </c>
      <c r="BF194" s="658">
        <f>IF(F194=0,AG194,AG194*'Available Energy and Dispatch'!Q236*1000)</f>
        <v>0</v>
      </c>
      <c r="BG194" s="658">
        <f>IF(G194=0,AM194,AM194*'Available Energy and Dispatch'!R236*1000)</f>
        <v>0</v>
      </c>
      <c r="BH194" s="658">
        <f>IF(H194=0,AS194,AS194*'Available Energy and Dispatch'!S236*1000)</f>
        <v>0</v>
      </c>
      <c r="BI194" s="658">
        <f>IF(I194=0,AY194,AY194*'Available Energy and Dispatch'!T236*1000)</f>
        <v>0</v>
      </c>
      <c r="BJ194" s="664">
        <f t="shared" si="117"/>
        <v>0</v>
      </c>
      <c r="BK194" s="655"/>
    </row>
    <row r="195" spans="2:63" x14ac:dyDescent="0.25">
      <c r="B195" s="530" t="s">
        <v>44</v>
      </c>
      <c r="C195" s="523">
        <f>ROUND(IFERROR(('Available Energy and Dispatch'!N237/((IF(C$158="Solar",(SUMIFS('Dependable Capacity'!$F$118:$F$123,'Dependable Capacity'!$C$118:$C$123,$B$160)*'Available Energy and Dispatch'!$C237),HLOOKUP(C$158,'Dependable Capacity'!$I$112:$P$118,5,FALSE)*'Available Energy and Dispatch'!$C237))))/C$159,0),2)</f>
        <v>0</v>
      </c>
      <c r="D195" s="523">
        <f>ROUND(IFERROR(('Available Energy and Dispatch'!O237/((IF(D$158="Solar",(SUMIFS('Dependable Capacity'!$F$118:$F$123,'Dependable Capacity'!$C$118:$C$123,$B$160)*'Available Energy and Dispatch'!$C237),HLOOKUP(D$158,'Dependable Capacity'!$I$112:$P$118,5,FALSE)*'Available Energy and Dispatch'!$C237))))/D$159,0),2)</f>
        <v>0</v>
      </c>
      <c r="E195" s="523">
        <f>ROUND(IFERROR(('Available Energy and Dispatch'!P237/((IF(E$158="Solar",(SUMIFS('Dependable Capacity'!$F$118:$F$123,'Dependable Capacity'!$C$118:$C$123,$B$160)*'Available Energy and Dispatch'!$C237),HLOOKUP(E$158,'Dependable Capacity'!$I$112:$P$118,5,FALSE)*'Available Energy and Dispatch'!$C237))))/E$159,0),2)</f>
        <v>0</v>
      </c>
      <c r="F195" s="523">
        <f>ROUND(IFERROR(('Available Energy and Dispatch'!Q237/((IF(F$158="Solar",(SUMIFS('Dependable Capacity'!$F$118:$F$123,'Dependable Capacity'!$C$118:$C$123,$B$160)*'Available Energy and Dispatch'!$C237),HLOOKUP(F$158,'Dependable Capacity'!$I$112:$P$118,5,FALSE)*'Available Energy and Dispatch'!$C237))))/F$159,0),2)</f>
        <v>0</v>
      </c>
      <c r="G195" s="523">
        <f>ROUND(IFERROR(('Available Energy and Dispatch'!R237/((IF(G$158="Solar",(SUMIFS('Dependable Capacity'!$F$118:$F$123,'Dependable Capacity'!$C$118:$C$123,$B$160)*'Available Energy and Dispatch'!$C237),HLOOKUP(G$158,'Dependable Capacity'!$I$112:$P$118,5,FALSE)*'Available Energy and Dispatch'!$C237))))/G$159,0),2)</f>
        <v>0</v>
      </c>
      <c r="H195" s="523">
        <f>ROUND(IFERROR(('Available Energy and Dispatch'!S237/((IF(H$158="Solar",(SUMIFS('Dependable Capacity'!$F$118:$F$123,'Dependable Capacity'!$C$118:$C$123,$B$160)*'Available Energy and Dispatch'!$C237),HLOOKUP(H$158,'Dependable Capacity'!$I$112:$P$118,5,FALSE)*'Available Energy and Dispatch'!$C237))))/H$159,0),2)</f>
        <v>0</v>
      </c>
      <c r="I195" s="524">
        <f>ROUND(IFERROR(('Available Energy and Dispatch'!T237/((IF(I$158="Solar",(SUMIFS('Dependable Capacity'!$F$118:$F$123,'Dependable Capacity'!$C$118:$C$123,$B$160)*'Available Energy and Dispatch'!$C237),HLOOKUP(I$158,'Dependable Capacity'!$I$112:$P$118,5,FALSE)*'Available Energy and Dispatch'!$C237))))/I$159,0),2)</f>
        <v>0</v>
      </c>
      <c r="J195" s="106"/>
      <c r="K195" s="542">
        <f>IF(K$157="Hydro",VLOOKUP($C195,'Inflated Bid Prices After Tax'!$AL$479:$AS$579,2,FALSE),IF(K$157="Solar",VLOOKUP($C195,'Inflated Bid Prices After Tax'!$AL$479:$AS$579,3,FALSE),IF(K$157="Biomass",VLOOKUP($C195,'Inflated Bid Prices After Tax'!$AL$479:$AS$579,4,FALSE),IF(K$157="Biodiesel",VLOOKUP($C195,'Inflated Bid Prices After Tax'!$AL$479:$AS$579,5,FALSE),IF(K$157="LNG",VLOOKUP($C195,'Inflated Bid Prices After Tax'!$AL$479:$AS$579,6,FALSE),IF(K$157="Bunker",VLOOKUP($C195,'Inflated Bid Prices After Tax'!$AL$479:$AS$579,7,FALSE),IF(K$157="LFO Diesel",VLOOKUP($C195,'Inflated Bid Prices After Tax'!$AL$479:$AS$579,8,FALSE),0)))))))</f>
        <v>0</v>
      </c>
      <c r="L195" s="543">
        <f>IF(K$157="Hydro",VLOOKUP($C195,'Inflated Bid Prices After Tax'!$AL$584:$AS$684,2,FALSE),IF(K$157="Solar",VLOOKUP($C195,'Inflated Bid Prices After Tax'!$AL$584:$AS$684,3,FALSE),IF(K$157="Biomass",VLOOKUP($C195,'Inflated Bid Prices After Tax'!$AL$584:$AS$684,4,FALSE),IF(K$157="Biodiesel",VLOOKUP($C195,'Inflated Bid Prices After Tax'!$AL$584:$AS$684,5,FALSE),IF(K$157="LNG",VLOOKUP($C195,'Inflated Bid Prices After Tax'!$AL$584:$AS$684,6,FALSE),IF(K$157="Bunker",VLOOKUP($C195,'Inflated Bid Prices After Tax'!$AL$584:$AS$684,7,FALSE),IF(K$157="LFO Diesel",VLOOKUP($C195,'Inflated Bid Prices After Tax'!$AL$584:$AS$684,8,FALSE),0)))))))</f>
        <v>0</v>
      </c>
      <c r="M195" s="543">
        <f>IF($C195=0,0,IF(K$157="Hydro",HLOOKUP(K$157,'Inflated Bid Prices After Tax'!$B$687:$I$695,7,FALSE),IF(K$157="Solar",HLOOKUP(K$157,'Inflated Bid Prices After Tax'!$B$687:$I$695,7,FALSE),IF(K$157="Biomass",HLOOKUP(K$157,'Inflated Bid Prices After Tax'!$B$687:$I$695,7,FALSE),IF(K$157="Biodiesel",HLOOKUP(K$157,'Inflated Bid Prices After Tax'!$B$687:$I$695,7,FALSE),IF(K$157="LNG",HLOOKUP(K$157,'Inflated Bid Prices After Tax'!$B$687:$I$695,7,FALSE),IF(K$157="Bunker",HLOOKUP(K$157,'Inflated Bid Prices After Tax'!$B$687:$I$695,7,FALSE),IF(K$157="LFO Diesel",HLOOKUP(K$157,'Inflated Bid Prices After Tax'!$B$687:$I$695,7,FALSE),0))))))))</f>
        <v>0</v>
      </c>
      <c r="N195" s="543">
        <f>IF($C195=0,0,IF(K$157="Hydro",HLOOKUP(K$157,'Inflated Bid Prices After Tax'!$B$697:$I$703,5,FALSE),IF(K$157="Solar",HLOOKUP(K$157,'Inflated Bid Prices After Tax'!$B$697:$I$703,5,FALSE),IF(K$157="Biomass",HLOOKUP(K$157,'Inflated Bid Prices After Tax'!$B$697:$I$703,5,FALSE),IF(K$157="Biodiesel",HLOOKUP(K$157,'Inflated Bid Prices After Tax'!$B$697:$I$703,5,FALSE),IF(K$157="LNG",HLOOKUP(K$157,'Inflated Bid Prices After Tax'!$B$697:$I$703,5,FALSE),IF(K$157="Bunker",HLOOKUP(K$157,'Inflated Bid Prices After Tax'!$B$697:$I$703,5,FALSE),IF(K$157="LFO Diesel",HLOOKUP(K$157,'Inflated Bid Prices After Tax'!$B$697:$I$703,5,FALSE),0))))))))</f>
        <v>0</v>
      </c>
      <c r="O195" s="544">
        <f t="shared" si="110"/>
        <v>0</v>
      </c>
      <c r="P195" s="139"/>
      <c r="Q195" s="606">
        <f>IF(Q$157="Hydro",VLOOKUP($D195,'Inflated Bid Prices After Tax'!$AL$479:$AS$579,2,FALSE),IF(Q$157="Solar",VLOOKUP($D195,'Inflated Bid Prices After Tax'!$AL$479:$AS$579,3,FALSE),IF(Q$157="Biomass",VLOOKUP($D195,'Inflated Bid Prices After Tax'!$AL$479:$AS$579,4,FALSE),IF(Q$157="Biodiesel",VLOOKUP($D195,'Inflated Bid Prices After Tax'!$AL$479:$AS$579,5,FALSE),IF(Q$157="LNG",VLOOKUP($D195,'Inflated Bid Prices After Tax'!$AL$479:$AS$579,6,FALSE),IF(Q$157="Bunker",VLOOKUP($D195,'Inflated Bid Prices After Tax'!$AL$479:$AS$579,7,FALSE),IF(Q$157="LFO Diesel",VLOOKUP($D195,'Inflated Bid Prices After Tax'!$AL$479:$AS$579,8,FALSE),0)))))))</f>
        <v>0</v>
      </c>
      <c r="R195" s="607">
        <f>IF(Q$157="Hydro",VLOOKUP($D195,'Inflated Bid Prices After Tax'!$AL$584:$AS$684,2,FALSE),IF(Q$157="Solar",VLOOKUP($D195,'Inflated Bid Prices After Tax'!$AL$584:$AS$684,3,FALSE),IF(Q$157="Biomass",VLOOKUP($D195,'Inflated Bid Prices After Tax'!$AL$584:$AS$684,4,FALSE),IF(Q$157="Biodiesel",VLOOKUP($D195,'Inflated Bid Prices After Tax'!$AL$584:$AS$684,5,FALSE),IF(Q$157="LNG",VLOOKUP($D195,'Inflated Bid Prices After Tax'!$AL$584:$AS$684,6,FALSE),IF(Q$157="Bunker",VLOOKUP($D195,'Inflated Bid Prices After Tax'!$AL$584:$AS$684,7,FALSE),IF(Q$157="LFO Diesel",VLOOKUP($D195,'Inflated Bid Prices After Tax'!$AL$584:$AS$684,8,FALSE),0)))))))</f>
        <v>0</v>
      </c>
      <c r="S195" s="607">
        <f>IF($D195=0,0,IF(Q$157="Hydro",HLOOKUP(Q$157,'Inflated Bid Prices After Tax'!$B$687:$I$695,7,FALSE),IF(Q$157="Solar",HLOOKUP(Q$157,'Inflated Bid Prices After Tax'!$B$687:$I$695,7,FALSE),IF(Q$157="Biomass",HLOOKUP(Q$157,'Inflated Bid Prices After Tax'!$B$687:$I$695,7,FALSE),IF(Q$157="Biodiesel",HLOOKUP(Q$157,'Inflated Bid Prices After Tax'!$B$687:$I$695,7,FALSE),IF(Q$157="LNG",HLOOKUP(Q$157,'Inflated Bid Prices After Tax'!$B$687:$I$695,7,FALSE),IF(Q$157="Bunker",HLOOKUP(Q$157,'Inflated Bid Prices After Tax'!$B$687:$I$695,7,FALSE),IF(Q$157="LFO Diesel",HLOOKUP(Q$157,'Inflated Bid Prices After Tax'!$B$687:$I$695,7,FALSE),0))))))))</f>
        <v>0</v>
      </c>
      <c r="T195" s="607">
        <f>IF($D195=0,0,IF(Q$157="Hydro",HLOOKUP(Q$157,'Inflated Bid Prices After Tax'!$B$697:$I$703,5,FALSE),IF(Q$157="Solar",HLOOKUP(Q$157,'Inflated Bid Prices After Tax'!$B$697:$I$703,5,FALSE),IF(Q$157="Biomass",HLOOKUP(Q$157,'Inflated Bid Prices After Tax'!$B$697:$I$703,5,FALSE),IF(Q$157="Biodiesel",HLOOKUP(Q$157,'Inflated Bid Prices After Tax'!$B$697:$I$703,5,FALSE),IF(Q$157="LNG",HLOOKUP(Q$157,'Inflated Bid Prices After Tax'!$B$697:$I$703,5,FALSE),IF(Q$157="Bunker",HLOOKUP(Q$157,'Inflated Bid Prices After Tax'!$B$697:$I$703,5,FALSE),IF(Q$157="LFO Diesel",HLOOKUP(Q$157,'Inflated Bid Prices After Tax'!$B$697:$I$703,5,FALSE),0))))))))</f>
        <v>0</v>
      </c>
      <c r="U195" s="608">
        <f t="shared" si="111"/>
        <v>0</v>
      </c>
      <c r="V195" s="139"/>
      <c r="W195" s="566">
        <f>IF(W$157="Hydro",VLOOKUP($E195,'Inflated Bid Prices After Tax'!$AL$479:$AS$579,2,FALSE),IF(W$157="Solar",VLOOKUP($E195,'Inflated Bid Prices After Tax'!$AL$479:$AS$579,3,FALSE),IF(W$157="Biomass",VLOOKUP($E195,'Inflated Bid Prices After Tax'!$AL$479:$AS$579,4,FALSE),IF(W$157="Biodiesel",VLOOKUP($E195,'Inflated Bid Prices After Tax'!$AL$479:$AS$579,5,FALSE),IF(W$157="LNG",VLOOKUP($E195,'Inflated Bid Prices After Tax'!$AL$479:$AS$579,6,FALSE),IF(W$157="Bunker",VLOOKUP($E195,'Inflated Bid Prices After Tax'!$AL$479:$AS$579,7,FALSE),IF(W$157="LFO Diesel",VLOOKUP($E195,'Inflated Bid Prices After Tax'!$AL$479:$AS$579,8,FALSE),0)))))))</f>
        <v>0</v>
      </c>
      <c r="X195" s="567">
        <f>IF(W$157="Hydro",VLOOKUP($E195,'Inflated Bid Prices After Tax'!$AL$584:$AS$684,2,FALSE),IF(W$157="Solar",VLOOKUP($E195,'Inflated Bid Prices After Tax'!$AL$584:$AS$684,3,FALSE),IF(W$157="Biomass",VLOOKUP($E195,'Inflated Bid Prices After Tax'!$AL$584:$AS$684,4,FALSE),IF(W$157="Biodiesel",VLOOKUP($E195,'Inflated Bid Prices After Tax'!$AL$584:$AS$684,5,FALSE),IF(W$157="LNG",VLOOKUP($E195,'Inflated Bid Prices After Tax'!$AL$584:$AS$684,6,FALSE),IF(W$157="Bunker",VLOOKUP($E195,'Inflated Bid Prices After Tax'!$AL$584:$AS$684,7,FALSE),IF(W$157="LFO Diesel",VLOOKUP($E195,'Inflated Bid Prices After Tax'!$AL$584:$AS$684,8,FALSE),0)))))))</f>
        <v>0</v>
      </c>
      <c r="Y195" s="567">
        <f>IF($E195=0,0,IF(W$157="Hydro",HLOOKUP(W$157,'Inflated Bid Prices After Tax'!$B$687:$I$695,7,FALSE),IF(W$157="Solar",HLOOKUP(W$157,'Inflated Bid Prices After Tax'!$B$687:$I$695,7,FALSE),IF(W$157="Biomass",HLOOKUP(W$157,'Inflated Bid Prices After Tax'!$B$687:$I$695,7,FALSE),IF(W$157="Biodiesel",HLOOKUP(W$157,'Inflated Bid Prices After Tax'!$B$687:$I$695,7,FALSE),IF(W$157="LNG",HLOOKUP(W$157,'Inflated Bid Prices After Tax'!$B$687:$I$695,7,FALSE),IF(W$157="Bunker",HLOOKUP(W$157,'Inflated Bid Prices After Tax'!$B$687:$I$695,7,FALSE),IF(W$157="LFO Diesel",HLOOKUP(W$157,'Inflated Bid Prices After Tax'!$B$687:$I$695,7,FALSE),0))))))))</f>
        <v>0</v>
      </c>
      <c r="Z195" s="567">
        <f>IF($E195=0,0,IF(W$157="Hydro",HLOOKUP(W$157,'Inflated Bid Prices After Tax'!$B$697:$I$703,5,FALSE),IF(W$157="Solar",HLOOKUP(W$157,'Inflated Bid Prices After Tax'!$B$697:$I$703,5,FALSE),IF(W$157="Biomass",HLOOKUP(W$157,'Inflated Bid Prices After Tax'!$B$697:$I$703,5,FALSE),IF(W$157="Biodiesel",HLOOKUP(W$157,'Inflated Bid Prices After Tax'!$B$697:$I$703,5,FALSE),IF(W$157="LNG",HLOOKUP(W$157,'Inflated Bid Prices After Tax'!$B$697:$I$703,5,FALSE),IF(W$157="Bunker",HLOOKUP(W$157,'Inflated Bid Prices After Tax'!$B$697:$I$703,5,FALSE),IF(W$157="LFO Diesel",HLOOKUP(W$157,'Inflated Bid Prices After Tax'!$B$697:$I$703,5,FALSE),0))))))))</f>
        <v>0</v>
      </c>
      <c r="AA195" s="568">
        <f t="shared" si="112"/>
        <v>0</v>
      </c>
      <c r="AB195" s="139"/>
      <c r="AC195" s="642">
        <f>IF(AC$157="Hydro",VLOOKUP($F195,'Inflated Bid Prices After Tax'!$AL$479:$AS$579,2,FALSE),IF(AC$157="Solar",VLOOKUP($F195,'Inflated Bid Prices After Tax'!$AL$479:$AS$579,3,FALSE),IF(AC$157="Biomass",VLOOKUP($F195,'Inflated Bid Prices After Tax'!$AL$479:$AS$579,4,FALSE),IF(AC$157="Biodiesel",VLOOKUP($F195,'Inflated Bid Prices After Tax'!$AL$479:$AS$579,5,FALSE),IF(AC$157="LNG",VLOOKUP($F195,'Inflated Bid Prices After Tax'!$AL$479:$AS$579,6,FALSE),IF(AC$157="Bunker",VLOOKUP($F195,'Inflated Bid Prices After Tax'!$AL$479:$AS$579,7,FALSE),IF(AC$157="LFO Diesel",VLOOKUP($F195,'Inflated Bid Prices After Tax'!$AL$479:$AS$579,8,FALSE),0)))))))</f>
        <v>0</v>
      </c>
      <c r="AD195" s="643">
        <f>IF(AC$157="Hydro",VLOOKUP($F195,'Inflated Bid Prices After Tax'!$AL$584:$AS$684,2,FALSE),IF(AC$157="Solar",VLOOKUP($F195,'Inflated Bid Prices After Tax'!$AL$584:$AS$684,3,FALSE),IF(AC$157="Biomass",VLOOKUP($F195,'Inflated Bid Prices After Tax'!$AL$584:$AS$684,4,FALSE),IF(AC$157="Biodiesel",VLOOKUP($F195,'Inflated Bid Prices After Tax'!$AL$584:$AS$684,5,FALSE),IF(AC$157="LNG",VLOOKUP($F195,'Inflated Bid Prices After Tax'!$AL$584:$AS$684,6,FALSE),IF(AC$157="Bunker",VLOOKUP($F195,'Inflated Bid Prices After Tax'!$AL$584:$AS$684,7,FALSE),IF(AC$157="LFO Diesel",VLOOKUP($F195,'Inflated Bid Prices After Tax'!$AL$584:$AS$684,8,FALSE),0)))))))</f>
        <v>0</v>
      </c>
      <c r="AE195" s="643">
        <f>IF($F195=0,0,IF(AC$157="Hydro",HLOOKUP(AC$157,'Inflated Bid Prices After Tax'!$B$687:$I$695,7,FALSE),IF(AC$157="Solar",HLOOKUP(AC$157,'Inflated Bid Prices After Tax'!$B$687:$I$695,7,FALSE),IF(AC$157="Biomass",HLOOKUP(AC$157,'Inflated Bid Prices After Tax'!$B$687:$I$695,7,FALSE),IF(AC$157="Biodiesel",HLOOKUP(AC$157,'Inflated Bid Prices After Tax'!$B$687:$I$695,7,FALSE),IF(AC$157="LNG",HLOOKUP(AC$157,'Inflated Bid Prices After Tax'!$B$687:$I$695,7,FALSE),IF(AC$157="Bunker",HLOOKUP(AC$157,'Inflated Bid Prices After Tax'!$B$687:$I$695,7,FALSE),IF(AC$157="LFO Diesel",HLOOKUP(AC$157,'Inflated Bid Prices After Tax'!$B$687:$I$695,7,FALSE),0))))))))</f>
        <v>0</v>
      </c>
      <c r="AF195" s="643">
        <f>IF($F195=0,0,IF(AC$157="Hydro",HLOOKUP(AC$157,'Inflated Bid Prices After Tax'!$B$697:$I$703,5,FALSE),IF(AC$157="Solar",HLOOKUP(AC$157,'Inflated Bid Prices After Tax'!$B$697:$I$703,5,FALSE),IF(AC$157="Biomass",HLOOKUP(AC$157,'Inflated Bid Prices After Tax'!$B$697:$I$703,5,FALSE),IF(AC$157="Biodiesel",HLOOKUP(AC$157,'Inflated Bid Prices After Tax'!$B$697:$I$703,5,FALSE),IF(AC$157="LNG",HLOOKUP(AC$157,'Inflated Bid Prices After Tax'!$B$697:$I$703,5,FALSE),IF(AC$157="Bunker",HLOOKUP(AC$157,'Inflated Bid Prices After Tax'!$B$697:$I$703,5,FALSE),IF(AC$157="LFO Diesel",HLOOKUP(AC$157,'Inflated Bid Prices After Tax'!$B$697:$I$703,5,FALSE),0))))))))</f>
        <v>0</v>
      </c>
      <c r="AG195" s="644">
        <f t="shared" si="113"/>
        <v>0</v>
      </c>
      <c r="AH195" s="139"/>
      <c r="AI195" s="590">
        <f>IF(AI$157="Hydro",VLOOKUP($G195,'Inflated Bid Prices After Tax'!$AL$479:$AS$579,2,FALSE),IF(AI$157="Solar",VLOOKUP($G195,'Inflated Bid Prices After Tax'!$AL$479:$AS$579,3,FALSE),IF(AI$157="Biomass",VLOOKUP($G195,'Inflated Bid Prices After Tax'!$AL$479:$AS$579,4,FALSE),IF(AI$157="Biodiesel",VLOOKUP($G195,'Inflated Bid Prices After Tax'!$AL$479:$AS$579,5,FALSE),IF(AI$157="LNG",VLOOKUP($G195,'Inflated Bid Prices After Tax'!$AL$479:$AS$579,6,FALSE),IF(AI$157="Bunker",VLOOKUP($G195,'Inflated Bid Prices After Tax'!$AL$479:$AS$579,7,FALSE),IF(AI$157="LFO Diesel",VLOOKUP($G195,'Inflated Bid Prices After Tax'!$AL$479:$AS$579,8,FALSE),0)))))))</f>
        <v>0</v>
      </c>
      <c r="AJ195" s="591">
        <f>IF(AI$157="Hydro",VLOOKUP($G195,'Inflated Bid Prices After Tax'!$AL$584:$AS$684,2,FALSE),IF(AI$157="Solar",VLOOKUP($G195,'Inflated Bid Prices After Tax'!$AL$584:$AS$684,3,FALSE),IF(AI$157="Biomass",VLOOKUP($G195,'Inflated Bid Prices After Tax'!$AL$584:$AS$684,4,FALSE),IF(AI$157="Biodiesel",VLOOKUP($G195,'Inflated Bid Prices After Tax'!$AL$584:$AS$684,5,FALSE),IF(AI$157="LNG",VLOOKUP($G195,'Inflated Bid Prices After Tax'!$AL$584:$AS$684,6,FALSE),IF(AI$157="Bunker",VLOOKUP($G195,'Inflated Bid Prices After Tax'!$AL$584:$AS$684,7,FALSE),IF(AI$157="LFO Diesel",VLOOKUP($G195,'Inflated Bid Prices After Tax'!$AL$584:$AS$684,8,FALSE),0)))))))</f>
        <v>0</v>
      </c>
      <c r="AK195" s="591">
        <f>IF($G195=0,0,IF(AI$157="Hydro",HLOOKUP(AI$157,'Inflated Bid Prices After Tax'!$B$687:$I$695,7,FALSE),IF(AI$157="Solar",HLOOKUP(AI$157,'Inflated Bid Prices After Tax'!$B$687:$I$695,7,FALSE),IF(AI$157="Biomass",HLOOKUP(AI$157,'Inflated Bid Prices After Tax'!$B$687:$I$695,7,FALSE),IF(AI$157="Biodiesel",HLOOKUP(AI$157,'Inflated Bid Prices After Tax'!$B$687:$I$695,7,FALSE),IF(AI$157="LNG",HLOOKUP(AI$157,'Inflated Bid Prices After Tax'!$B$687:$I$695,7,FALSE),IF(AI$157="Bunker",HLOOKUP(AI$157,'Inflated Bid Prices After Tax'!$B$687:$I$695,7,FALSE),IF(AI$157="LFO Diesel",HLOOKUP(AI$157,'Inflated Bid Prices After Tax'!$B$687:$I$695,7,FALSE),0))))))))</f>
        <v>0</v>
      </c>
      <c r="AL195" s="591">
        <f>IF($G195=0,0,IF(AI$157="Hydro",HLOOKUP(AI$157,'Inflated Bid Prices After Tax'!$B$697:$I$703,5,FALSE),IF(AI$157="Solar",HLOOKUP(AI$157,'Inflated Bid Prices After Tax'!$B$697:$I$703,5,FALSE),IF(AI$157="Biomass",HLOOKUP(AI$157,'Inflated Bid Prices After Tax'!$B$697:$I$703,5,FALSE),IF(AI$157="Biodiesel",HLOOKUP(AI$157,'Inflated Bid Prices After Tax'!$B$697:$I$703,5,FALSE),IF(AI$157="LNG",HLOOKUP(AI$157,'Inflated Bid Prices After Tax'!$B$697:$I$703,5,FALSE),IF(AI$157="Bunker",HLOOKUP(AI$157,'Inflated Bid Prices After Tax'!$B$697:$I$703,5,FALSE),IF(AI$157="LFO Diesel",HLOOKUP(AI$157,'Inflated Bid Prices After Tax'!$B$697:$I$703,5,FALSE),0))))))))</f>
        <v>0</v>
      </c>
      <c r="AM195" s="592">
        <f t="shared" si="114"/>
        <v>0</v>
      </c>
      <c r="AN195" s="139"/>
      <c r="AO195" s="598">
        <f>IF(AO$157="Hydro",VLOOKUP($H195,'Inflated Bid Prices After Tax'!$AL$479:$AS$579,2,FALSE),IF(AO$157="Solar",VLOOKUP($H195,'Inflated Bid Prices After Tax'!$AL$479:$AS$579,3,FALSE),IF(AO$157="Biomass",VLOOKUP($H195,'Inflated Bid Prices After Tax'!$AL$479:$AS$579,4,FALSE),IF(AO$157="Biodiesel",VLOOKUP($H195,'Inflated Bid Prices After Tax'!$AL$479:$AS$579,5,FALSE),IF(AO$157="LNG",VLOOKUP($H195,'Inflated Bid Prices After Tax'!$AL$479:$AS$579,6,FALSE),IF(AO$157="Bunker",VLOOKUP($H195,'Inflated Bid Prices After Tax'!$AL$479:$AS$579,7,FALSE),IF(AO$157="LFO Diesel",VLOOKUP($H195,'Inflated Bid Prices After Tax'!$AL$479:$AS$579,8,FALSE),0)))))))</f>
        <v>0</v>
      </c>
      <c r="AP195" s="309">
        <f>IF(AO$157="Hydro",VLOOKUP($H195,'Inflated Bid Prices After Tax'!$AL$584:$AS$684,2,FALSE),IF(AO$157="Solar",VLOOKUP($H195,'Inflated Bid Prices After Tax'!$AL$584:$AS$684,3,FALSE),IF(AO$157="Biomass",VLOOKUP($H195,'Inflated Bid Prices After Tax'!$AL$584:$AS$684,4,FALSE),IF(AO$157="Biodiesel",VLOOKUP($H195,'Inflated Bid Prices After Tax'!$AL$584:$AS$684,5,FALSE),IF(AO$157="LNG",VLOOKUP($H195,'Inflated Bid Prices After Tax'!$AL$584:$AS$684,6,FALSE),IF(AO$157="Bunker",VLOOKUP($H195,'Inflated Bid Prices After Tax'!$AL$584:$AS$684,7,FALSE),IF(AO$157="LFO Diesel",VLOOKUP($H195,'Inflated Bid Prices After Tax'!$AL$584:$AS$684,8,FALSE),0)))))))</f>
        <v>0</v>
      </c>
      <c r="AQ195" s="309">
        <f>IF($H195=0,0,IF(AO$157="Hydro",HLOOKUP(AO$157,'Inflated Bid Prices After Tax'!$B$687:$I$695,7,FALSE),IF(AO$157="Solar",HLOOKUP(AO$157,'Inflated Bid Prices After Tax'!$B$687:$I$695,7,FALSE),IF(AO$157="Biomass",HLOOKUP(AO$157,'Inflated Bid Prices After Tax'!$B$687:$I$695,7,FALSE),IF(AO$157="Biodiesel",HLOOKUP(AO$157,'Inflated Bid Prices After Tax'!$B$687:$I$695,7,FALSE),IF(AO$157="LNG",HLOOKUP(AO$157,'Inflated Bid Prices After Tax'!$B$687:$I$695,7,FALSE),IF(AO$157="Bunker",HLOOKUP(AO$157,'Inflated Bid Prices After Tax'!$B$687:$I$695,7,FALSE),IF(AO$157="LFO Diesel",HLOOKUP(AO$157,'Inflated Bid Prices After Tax'!$B$687:$I$695,7,FALSE),0))))))))</f>
        <v>0</v>
      </c>
      <c r="AR195" s="309">
        <f>IF($H195=0,0,IF(AO$157="Hydro",HLOOKUP(AO$157,'Inflated Bid Prices After Tax'!$B$697:$I$703,5,FALSE),IF(AO$157="Solar",HLOOKUP(AO$157,'Inflated Bid Prices After Tax'!$B$697:$I$703,5,FALSE),IF(AO$157="Biomass",HLOOKUP(AO$157,'Inflated Bid Prices After Tax'!$B$697:$I$703,5,FALSE),IF(AO$157="Biodiesel",HLOOKUP(AO$157,'Inflated Bid Prices After Tax'!$B$697:$I$703,5,FALSE),IF(AO$157="LNG",HLOOKUP(AO$157,'Inflated Bid Prices After Tax'!$B$697:$I$703,5,FALSE),IF(AO$157="Bunker",HLOOKUP(AO$157,'Inflated Bid Prices After Tax'!$B$697:$I$703,5,FALSE),IF(AO$157="LFO Diesel",HLOOKUP(AO$157,'Inflated Bid Prices After Tax'!$B$697:$I$703,5,FALSE),0))))))))</f>
        <v>0</v>
      </c>
      <c r="AS195" s="298">
        <f t="shared" si="115"/>
        <v>0</v>
      </c>
      <c r="AT195" s="139"/>
      <c r="AU195" s="606">
        <f>IF(AU$157="Hydro",VLOOKUP($I195,'Inflated Bid Prices After Tax'!$AL$479:$AS$579,2,FALSE),IF(AU$157="Solar",VLOOKUP($I195,'Inflated Bid Prices After Tax'!$AL$479:$AS$579,3,FALSE),IF(AU$157="Biomass",VLOOKUP($I195,'Inflated Bid Prices After Tax'!$AL$479:$AS$579,4,FALSE),IF(AU$157="Biodiesel",VLOOKUP($I195,'Inflated Bid Prices After Tax'!$AL$479:$AS$579,5,FALSE),IF(AU$157="LNG",VLOOKUP($I195,'Inflated Bid Prices After Tax'!$AL$479:$AS$579,6,FALSE),IF(AU$157="Bunker",VLOOKUP($I195,'Inflated Bid Prices After Tax'!$AL$479:$AS$579,7,FALSE),IF(AU$157="LFO Diesel",VLOOKUP($I195,'Inflated Bid Prices After Tax'!$AL$479:$AS$579,8,FALSE),0)))))))</f>
        <v>0</v>
      </c>
      <c r="AV195" s="607">
        <f>IF(AU$157="Hydro",VLOOKUP($I195,'Inflated Bid Prices After Tax'!$AL$584:$AS$684,2,FALSE),IF(AU$157="Solar",VLOOKUP($I195,'Inflated Bid Prices After Tax'!$AL$584:$AS$684,3,FALSE),IF(AU$157="Biomass",VLOOKUP($I195,'Inflated Bid Prices After Tax'!$AL$584:$AS$684,4,FALSE),IF(AU$157="Biodiesel",VLOOKUP($I195,'Inflated Bid Prices After Tax'!$AL$584:$AS$684,5,FALSE),IF(AU$157="LNG",VLOOKUP($I195,'Inflated Bid Prices After Tax'!$AL$584:$AS$684,6,FALSE),IF(AU$157="Bunker",VLOOKUP($I195,'Inflated Bid Prices After Tax'!$AL$584:$AS$684,7,FALSE),IF(AU$157="LFO Diesel",VLOOKUP($I195,'Inflated Bid Prices After Tax'!$AL$584:$AS$684,8,FALSE),0)))))))</f>
        <v>0</v>
      </c>
      <c r="AW195" s="607">
        <f>IF($I195=0,0,IF(AU$157="Hydro",HLOOKUP(AU$157,'Inflated Bid Prices After Tax'!$B$687:$I$695,4,FALSE),IF(AU$157="Solar",HLOOKUP(AU$157,'Inflated Bid Prices After Tax'!$B$687:$I$695,4,FALSE),IF(AU$157="Biomass",HLOOKUP(AU$157,'Inflated Bid Prices After Tax'!$B$687:$I$695,4,FALSE),IF(AU$157="Biodiesel",HLOOKUP(AU$157,'Inflated Bid Prices After Tax'!$B$687:$I$695,4,FALSE),IF(AU$157="LNG",HLOOKUP(AU$157,'Inflated Bid Prices After Tax'!$B$687:$I$695,4,FALSE),IF(AU$157="Bunker",HLOOKUP(AU$157,'Inflated Bid Prices After Tax'!$B$687:$I$695,4,FALSE),IF(AU$157="LFO Diesel",HLOOKUP(AU$157,'Inflated Bid Prices After Tax'!$B$687:$I$695,4,FALSE),0))))))))</f>
        <v>0</v>
      </c>
      <c r="AX195" s="607">
        <f>IF($I195=0,0,IF(AU$157="Hydro",HLOOKUP(AU$157,'Inflated Bid Prices After Tax'!$B$697:$I$703,4,FALSE),IF(AU$157="Solar",HLOOKUP(AU$157,'Inflated Bid Prices After Tax'!$B$697:$I$703,4,FALSE),IF(AU$157="Biomass",HLOOKUP(AU$157,'Inflated Bid Prices After Tax'!$B$697:$I$703,4,FALSE),IF(AU$157="Biodiesel",HLOOKUP(AU$157,'Inflated Bid Prices After Tax'!$B$697:$I$703,4,FALSE),IF(AU$157="LNG",HLOOKUP(AU$157,'Inflated Bid Prices After Tax'!$B$697:$I$703,4,FALSE),IF(AU$157="Bunker",HLOOKUP(AU$157,'Inflated Bid Prices After Tax'!$B$697:$I$703,4,FALSE),IF(AU$157="LFO Diesel",HLOOKUP(AU$157,'Inflated Bid Prices After Tax'!$B$697:$I$703,4,FALSE),0))))))))</f>
        <v>0</v>
      </c>
      <c r="AY195" s="608">
        <f t="shared" si="116"/>
        <v>0</v>
      </c>
      <c r="AZ195" s="139"/>
      <c r="BA195" s="106"/>
      <c r="BB195" s="648" t="s">
        <v>44</v>
      </c>
      <c r="BC195" s="658">
        <f>IF(C195=0,O195,O195*'Available Energy and Dispatch'!N237*1000)</f>
        <v>0</v>
      </c>
      <c r="BD195" s="658">
        <f>IF(D195=0,U195,U195*'Available Energy and Dispatch'!O237*1000)</f>
        <v>0</v>
      </c>
      <c r="BE195" s="658">
        <f>IF(E195=0,AA195,AA195*'Available Energy and Dispatch'!P237*1000)</f>
        <v>0</v>
      </c>
      <c r="BF195" s="658">
        <f>IF(F195=0,AG195,AG195*'Available Energy and Dispatch'!Q237*1000)</f>
        <v>0</v>
      </c>
      <c r="BG195" s="658">
        <f>IF(G195=0,AM195,AM195*'Available Energy and Dispatch'!R237*1000)</f>
        <v>0</v>
      </c>
      <c r="BH195" s="658">
        <f>IF(H195=0,AS195,AS195*'Available Energy and Dispatch'!S237*1000)</f>
        <v>0</v>
      </c>
      <c r="BI195" s="658">
        <f>IF(I195=0,AY195,AY195*'Available Energy and Dispatch'!T237*1000)</f>
        <v>0</v>
      </c>
      <c r="BJ195" s="664">
        <f t="shared" si="117"/>
        <v>0</v>
      </c>
      <c r="BK195" s="655"/>
    </row>
    <row r="196" spans="2:63" x14ac:dyDescent="0.25">
      <c r="B196" s="530" t="s">
        <v>45</v>
      </c>
      <c r="C196" s="523">
        <f>ROUND(IFERROR(('Available Energy and Dispatch'!N238/((IF(C$158="Solar",(SUMIFS('Dependable Capacity'!$F$118:$F$123,'Dependable Capacity'!$C$118:$C$123,$B$160)*'Available Energy and Dispatch'!$C238),HLOOKUP(C$158,'Dependable Capacity'!$I$112:$P$118,5,FALSE)*'Available Energy and Dispatch'!$C238))))/C$159,0),2)</f>
        <v>0</v>
      </c>
      <c r="D196" s="523">
        <f>ROUND(IFERROR(('Available Energy and Dispatch'!O238/((IF(D$158="Solar",(SUMIFS('Dependable Capacity'!$F$118:$F$123,'Dependable Capacity'!$C$118:$C$123,$B$160)*'Available Energy and Dispatch'!$C238),HLOOKUP(D$158,'Dependable Capacity'!$I$112:$P$118,5,FALSE)*'Available Energy and Dispatch'!$C238))))/D$159,0),2)</f>
        <v>0</v>
      </c>
      <c r="E196" s="523">
        <f>ROUND(IFERROR(('Available Energy and Dispatch'!P238/((IF(E$158="Solar",(SUMIFS('Dependable Capacity'!$F$118:$F$123,'Dependable Capacity'!$C$118:$C$123,$B$160)*'Available Energy and Dispatch'!$C238),HLOOKUP(E$158,'Dependable Capacity'!$I$112:$P$118,5,FALSE)*'Available Energy and Dispatch'!$C238))))/E$159,0),2)</f>
        <v>0</v>
      </c>
      <c r="F196" s="523">
        <f>ROUND(IFERROR(('Available Energy and Dispatch'!Q238/((IF(F$158="Solar",(SUMIFS('Dependable Capacity'!$F$118:$F$123,'Dependable Capacity'!$C$118:$C$123,$B$160)*'Available Energy and Dispatch'!$C238),HLOOKUP(F$158,'Dependable Capacity'!$I$112:$P$118,5,FALSE)*'Available Energy and Dispatch'!$C238))))/F$159,0),2)</f>
        <v>0</v>
      </c>
      <c r="G196" s="523">
        <f>ROUND(IFERROR(('Available Energy and Dispatch'!R238/((IF(G$158="Solar",(SUMIFS('Dependable Capacity'!$F$118:$F$123,'Dependable Capacity'!$C$118:$C$123,$B$160)*'Available Energy and Dispatch'!$C238),HLOOKUP(G$158,'Dependable Capacity'!$I$112:$P$118,5,FALSE)*'Available Energy and Dispatch'!$C238))))/G$159,0),2)</f>
        <v>0</v>
      </c>
      <c r="H196" s="523">
        <f>ROUND(IFERROR(('Available Energy and Dispatch'!S238/((IF(H$158="Solar",(SUMIFS('Dependable Capacity'!$F$118:$F$123,'Dependable Capacity'!$C$118:$C$123,$B$160)*'Available Energy and Dispatch'!$C238),HLOOKUP(H$158,'Dependable Capacity'!$I$112:$P$118,5,FALSE)*'Available Energy and Dispatch'!$C238))))/H$159,0),2)</f>
        <v>0</v>
      </c>
      <c r="I196" s="524">
        <f>ROUND(IFERROR(('Available Energy and Dispatch'!T238/((IF(I$158="Solar",(SUMIFS('Dependable Capacity'!$F$118:$F$123,'Dependable Capacity'!$C$118:$C$123,$B$160)*'Available Energy and Dispatch'!$C238),HLOOKUP(I$158,'Dependable Capacity'!$I$112:$P$118,5,FALSE)*'Available Energy and Dispatch'!$C238))))/I$159,0),2)</f>
        <v>0</v>
      </c>
      <c r="J196" s="106"/>
      <c r="K196" s="542">
        <f>IF(K$157="Hydro",VLOOKUP($C196,'Inflated Bid Prices After Tax'!$AL$479:$AS$579,2,FALSE),IF(K$157="Solar",VLOOKUP($C196,'Inflated Bid Prices After Tax'!$AL$479:$AS$579,3,FALSE),IF(K$157="Biomass",VLOOKUP($C196,'Inflated Bid Prices After Tax'!$AL$479:$AS$579,4,FALSE),IF(K$157="Biodiesel",VLOOKUP($C196,'Inflated Bid Prices After Tax'!$AL$479:$AS$579,5,FALSE),IF(K$157="LNG",VLOOKUP($C196,'Inflated Bid Prices After Tax'!$AL$479:$AS$579,6,FALSE),IF(K$157="Bunker",VLOOKUP($C196,'Inflated Bid Prices After Tax'!$AL$479:$AS$579,7,FALSE),IF(K$157="LFO Diesel",VLOOKUP($C196,'Inflated Bid Prices After Tax'!$AL$479:$AS$579,8,FALSE),0)))))))</f>
        <v>0</v>
      </c>
      <c r="L196" s="543">
        <f>IF(K$157="Hydro",VLOOKUP($C196,'Inflated Bid Prices After Tax'!$AL$584:$AS$684,2,FALSE),IF(K$157="Solar",VLOOKUP($C196,'Inflated Bid Prices After Tax'!$AL$584:$AS$684,3,FALSE),IF(K$157="Biomass",VLOOKUP($C196,'Inflated Bid Prices After Tax'!$AL$584:$AS$684,4,FALSE),IF(K$157="Biodiesel",VLOOKUP($C196,'Inflated Bid Prices After Tax'!$AL$584:$AS$684,5,FALSE),IF(K$157="LNG",VLOOKUP($C196,'Inflated Bid Prices After Tax'!$AL$584:$AS$684,6,FALSE),IF(K$157="Bunker",VLOOKUP($C196,'Inflated Bid Prices After Tax'!$AL$584:$AS$684,7,FALSE),IF(K$157="LFO Diesel",VLOOKUP($C196,'Inflated Bid Prices After Tax'!$AL$584:$AS$684,8,FALSE),0)))))))</f>
        <v>0</v>
      </c>
      <c r="M196" s="543">
        <f>IF($C196=0,0,IF(K$157="Hydro",HLOOKUP(K$157,'Inflated Bid Prices After Tax'!$B$687:$I$695,7,FALSE),IF(K$157="Solar",HLOOKUP(K$157,'Inflated Bid Prices After Tax'!$B$687:$I$695,7,FALSE),IF(K$157="Biomass",HLOOKUP(K$157,'Inflated Bid Prices After Tax'!$B$687:$I$695,7,FALSE),IF(K$157="Biodiesel",HLOOKUP(K$157,'Inflated Bid Prices After Tax'!$B$687:$I$695,7,FALSE),IF(K$157="LNG",HLOOKUP(K$157,'Inflated Bid Prices After Tax'!$B$687:$I$695,7,FALSE),IF(K$157="Bunker",HLOOKUP(K$157,'Inflated Bid Prices After Tax'!$B$687:$I$695,7,FALSE),IF(K$157="LFO Diesel",HLOOKUP(K$157,'Inflated Bid Prices After Tax'!$B$687:$I$695,7,FALSE),0))))))))</f>
        <v>0</v>
      </c>
      <c r="N196" s="543">
        <f>IF($C196=0,0,IF(K$157="Hydro",HLOOKUP(K$157,'Inflated Bid Prices After Tax'!$B$697:$I$703,5,FALSE),IF(K$157="Solar",HLOOKUP(K$157,'Inflated Bid Prices After Tax'!$B$697:$I$703,5,FALSE),IF(K$157="Biomass",HLOOKUP(K$157,'Inflated Bid Prices After Tax'!$B$697:$I$703,5,FALSE),IF(K$157="Biodiesel",HLOOKUP(K$157,'Inflated Bid Prices After Tax'!$B$697:$I$703,5,FALSE),IF(K$157="LNG",HLOOKUP(K$157,'Inflated Bid Prices After Tax'!$B$697:$I$703,5,FALSE),IF(K$157="Bunker",HLOOKUP(K$157,'Inflated Bid Prices After Tax'!$B$697:$I$703,5,FALSE),IF(K$157="LFO Diesel",HLOOKUP(K$157,'Inflated Bid Prices After Tax'!$B$697:$I$703,5,FALSE),0))))))))</f>
        <v>0</v>
      </c>
      <c r="O196" s="544">
        <f t="shared" si="110"/>
        <v>0</v>
      </c>
      <c r="P196" s="139"/>
      <c r="Q196" s="606">
        <f>IF(Q$157="Hydro",VLOOKUP($D196,'Inflated Bid Prices After Tax'!$AL$479:$AS$579,2,FALSE),IF(Q$157="Solar",VLOOKUP($D196,'Inflated Bid Prices After Tax'!$AL$479:$AS$579,3,FALSE),IF(Q$157="Biomass",VLOOKUP($D196,'Inflated Bid Prices After Tax'!$AL$479:$AS$579,4,FALSE),IF(Q$157="Biodiesel",VLOOKUP($D196,'Inflated Bid Prices After Tax'!$AL$479:$AS$579,5,FALSE),IF(Q$157="LNG",VLOOKUP($D196,'Inflated Bid Prices After Tax'!$AL$479:$AS$579,6,FALSE),IF(Q$157="Bunker",VLOOKUP($D196,'Inflated Bid Prices After Tax'!$AL$479:$AS$579,7,FALSE),IF(Q$157="LFO Diesel",VLOOKUP($D196,'Inflated Bid Prices After Tax'!$AL$479:$AS$579,8,FALSE),0)))))))</f>
        <v>0</v>
      </c>
      <c r="R196" s="607">
        <f>IF(Q$157="Hydro",VLOOKUP($D196,'Inflated Bid Prices After Tax'!$AL$584:$AS$684,2,FALSE),IF(Q$157="Solar",VLOOKUP($D196,'Inflated Bid Prices After Tax'!$AL$584:$AS$684,3,FALSE),IF(Q$157="Biomass",VLOOKUP($D196,'Inflated Bid Prices After Tax'!$AL$584:$AS$684,4,FALSE),IF(Q$157="Biodiesel",VLOOKUP($D196,'Inflated Bid Prices After Tax'!$AL$584:$AS$684,5,FALSE),IF(Q$157="LNG",VLOOKUP($D196,'Inflated Bid Prices After Tax'!$AL$584:$AS$684,6,FALSE),IF(Q$157="Bunker",VLOOKUP($D196,'Inflated Bid Prices After Tax'!$AL$584:$AS$684,7,FALSE),IF(Q$157="LFO Diesel",VLOOKUP($D196,'Inflated Bid Prices After Tax'!$AL$584:$AS$684,8,FALSE),0)))))))</f>
        <v>0</v>
      </c>
      <c r="S196" s="607">
        <f>IF($D196=0,0,IF(Q$157="Hydro",HLOOKUP(Q$157,'Inflated Bid Prices After Tax'!$B$687:$I$695,7,FALSE),IF(Q$157="Solar",HLOOKUP(Q$157,'Inflated Bid Prices After Tax'!$B$687:$I$695,7,FALSE),IF(Q$157="Biomass",HLOOKUP(Q$157,'Inflated Bid Prices After Tax'!$B$687:$I$695,7,FALSE),IF(Q$157="Biodiesel",HLOOKUP(Q$157,'Inflated Bid Prices After Tax'!$B$687:$I$695,7,FALSE),IF(Q$157="LNG",HLOOKUP(Q$157,'Inflated Bid Prices After Tax'!$B$687:$I$695,7,FALSE),IF(Q$157="Bunker",HLOOKUP(Q$157,'Inflated Bid Prices After Tax'!$B$687:$I$695,7,FALSE),IF(Q$157="LFO Diesel",HLOOKUP(Q$157,'Inflated Bid Prices After Tax'!$B$687:$I$695,7,FALSE),0))))))))</f>
        <v>0</v>
      </c>
      <c r="T196" s="607">
        <f>IF($D196=0,0,IF(Q$157="Hydro",HLOOKUP(Q$157,'Inflated Bid Prices After Tax'!$B$697:$I$703,5,FALSE),IF(Q$157="Solar",HLOOKUP(Q$157,'Inflated Bid Prices After Tax'!$B$697:$I$703,5,FALSE),IF(Q$157="Biomass",HLOOKUP(Q$157,'Inflated Bid Prices After Tax'!$B$697:$I$703,5,FALSE),IF(Q$157="Biodiesel",HLOOKUP(Q$157,'Inflated Bid Prices After Tax'!$B$697:$I$703,5,FALSE),IF(Q$157="LNG",HLOOKUP(Q$157,'Inflated Bid Prices After Tax'!$B$697:$I$703,5,FALSE),IF(Q$157="Bunker",HLOOKUP(Q$157,'Inflated Bid Prices After Tax'!$B$697:$I$703,5,FALSE),IF(Q$157="LFO Diesel",HLOOKUP(Q$157,'Inflated Bid Prices After Tax'!$B$697:$I$703,5,FALSE),0))))))))</f>
        <v>0</v>
      </c>
      <c r="U196" s="608">
        <f t="shared" si="111"/>
        <v>0</v>
      </c>
      <c r="V196" s="139"/>
      <c r="W196" s="566">
        <f>IF(W$157="Hydro",VLOOKUP($E196,'Inflated Bid Prices After Tax'!$AL$479:$AS$579,2,FALSE),IF(W$157="Solar",VLOOKUP($E196,'Inflated Bid Prices After Tax'!$AL$479:$AS$579,3,FALSE),IF(W$157="Biomass",VLOOKUP($E196,'Inflated Bid Prices After Tax'!$AL$479:$AS$579,4,FALSE),IF(W$157="Biodiesel",VLOOKUP($E196,'Inflated Bid Prices After Tax'!$AL$479:$AS$579,5,FALSE),IF(W$157="LNG",VLOOKUP($E196,'Inflated Bid Prices After Tax'!$AL$479:$AS$579,6,FALSE),IF(W$157="Bunker",VLOOKUP($E196,'Inflated Bid Prices After Tax'!$AL$479:$AS$579,7,FALSE),IF(W$157="LFO Diesel",VLOOKUP($E196,'Inflated Bid Prices After Tax'!$AL$479:$AS$579,8,FALSE),0)))))))</f>
        <v>0</v>
      </c>
      <c r="X196" s="567">
        <f>IF(W$157="Hydro",VLOOKUP($E196,'Inflated Bid Prices After Tax'!$AL$584:$AS$684,2,FALSE),IF(W$157="Solar",VLOOKUP($E196,'Inflated Bid Prices After Tax'!$AL$584:$AS$684,3,FALSE),IF(W$157="Biomass",VLOOKUP($E196,'Inflated Bid Prices After Tax'!$AL$584:$AS$684,4,FALSE),IF(W$157="Biodiesel",VLOOKUP($E196,'Inflated Bid Prices After Tax'!$AL$584:$AS$684,5,FALSE),IF(W$157="LNG",VLOOKUP($E196,'Inflated Bid Prices After Tax'!$AL$584:$AS$684,6,FALSE),IF(W$157="Bunker",VLOOKUP($E196,'Inflated Bid Prices After Tax'!$AL$584:$AS$684,7,FALSE),IF(W$157="LFO Diesel",VLOOKUP($E196,'Inflated Bid Prices After Tax'!$AL$584:$AS$684,8,FALSE),0)))))))</f>
        <v>0</v>
      </c>
      <c r="Y196" s="567">
        <f>IF($E196=0,0,IF(W$157="Hydro",HLOOKUP(W$157,'Inflated Bid Prices After Tax'!$B$687:$I$695,7,FALSE),IF(W$157="Solar",HLOOKUP(W$157,'Inflated Bid Prices After Tax'!$B$687:$I$695,7,FALSE),IF(W$157="Biomass",HLOOKUP(W$157,'Inflated Bid Prices After Tax'!$B$687:$I$695,7,FALSE),IF(W$157="Biodiesel",HLOOKUP(W$157,'Inflated Bid Prices After Tax'!$B$687:$I$695,7,FALSE),IF(W$157="LNG",HLOOKUP(W$157,'Inflated Bid Prices After Tax'!$B$687:$I$695,7,FALSE),IF(W$157="Bunker",HLOOKUP(W$157,'Inflated Bid Prices After Tax'!$B$687:$I$695,7,FALSE),IF(W$157="LFO Diesel",HLOOKUP(W$157,'Inflated Bid Prices After Tax'!$B$687:$I$695,7,FALSE),0))))))))</f>
        <v>0</v>
      </c>
      <c r="Z196" s="567">
        <f>IF($E196=0,0,IF(W$157="Hydro",HLOOKUP(W$157,'Inflated Bid Prices After Tax'!$B$697:$I$703,5,FALSE),IF(W$157="Solar",HLOOKUP(W$157,'Inflated Bid Prices After Tax'!$B$697:$I$703,5,FALSE),IF(W$157="Biomass",HLOOKUP(W$157,'Inflated Bid Prices After Tax'!$B$697:$I$703,5,FALSE),IF(W$157="Biodiesel",HLOOKUP(W$157,'Inflated Bid Prices After Tax'!$B$697:$I$703,5,FALSE),IF(W$157="LNG",HLOOKUP(W$157,'Inflated Bid Prices After Tax'!$B$697:$I$703,5,FALSE),IF(W$157="Bunker",HLOOKUP(W$157,'Inflated Bid Prices After Tax'!$B$697:$I$703,5,FALSE),IF(W$157="LFO Diesel",HLOOKUP(W$157,'Inflated Bid Prices After Tax'!$B$697:$I$703,5,FALSE),0))))))))</f>
        <v>0</v>
      </c>
      <c r="AA196" s="568">
        <f t="shared" si="112"/>
        <v>0</v>
      </c>
      <c r="AB196" s="139"/>
      <c r="AC196" s="642">
        <f>IF(AC$157="Hydro",VLOOKUP($F196,'Inflated Bid Prices After Tax'!$AL$479:$AS$579,2,FALSE),IF(AC$157="Solar",VLOOKUP($F196,'Inflated Bid Prices After Tax'!$AL$479:$AS$579,3,FALSE),IF(AC$157="Biomass",VLOOKUP($F196,'Inflated Bid Prices After Tax'!$AL$479:$AS$579,4,FALSE),IF(AC$157="Biodiesel",VLOOKUP($F196,'Inflated Bid Prices After Tax'!$AL$479:$AS$579,5,FALSE),IF(AC$157="LNG",VLOOKUP($F196,'Inflated Bid Prices After Tax'!$AL$479:$AS$579,6,FALSE),IF(AC$157="Bunker",VLOOKUP($F196,'Inflated Bid Prices After Tax'!$AL$479:$AS$579,7,FALSE),IF(AC$157="LFO Diesel",VLOOKUP($F196,'Inflated Bid Prices After Tax'!$AL$479:$AS$579,8,FALSE),0)))))))</f>
        <v>0</v>
      </c>
      <c r="AD196" s="643">
        <f>IF(AC$157="Hydro",VLOOKUP($F196,'Inflated Bid Prices After Tax'!$AL$584:$AS$684,2,FALSE),IF(AC$157="Solar",VLOOKUP($F196,'Inflated Bid Prices After Tax'!$AL$584:$AS$684,3,FALSE),IF(AC$157="Biomass",VLOOKUP($F196,'Inflated Bid Prices After Tax'!$AL$584:$AS$684,4,FALSE),IF(AC$157="Biodiesel",VLOOKUP($F196,'Inflated Bid Prices After Tax'!$AL$584:$AS$684,5,FALSE),IF(AC$157="LNG",VLOOKUP($F196,'Inflated Bid Prices After Tax'!$AL$584:$AS$684,6,FALSE),IF(AC$157="Bunker",VLOOKUP($F196,'Inflated Bid Prices After Tax'!$AL$584:$AS$684,7,FALSE),IF(AC$157="LFO Diesel",VLOOKUP($F196,'Inflated Bid Prices After Tax'!$AL$584:$AS$684,8,FALSE),0)))))))</f>
        <v>0</v>
      </c>
      <c r="AE196" s="643">
        <f>IF($F196=0,0,IF(AC$157="Hydro",HLOOKUP(AC$157,'Inflated Bid Prices After Tax'!$B$687:$I$695,7,FALSE),IF(AC$157="Solar",HLOOKUP(AC$157,'Inflated Bid Prices After Tax'!$B$687:$I$695,7,FALSE),IF(AC$157="Biomass",HLOOKUP(AC$157,'Inflated Bid Prices After Tax'!$B$687:$I$695,7,FALSE),IF(AC$157="Biodiesel",HLOOKUP(AC$157,'Inflated Bid Prices After Tax'!$B$687:$I$695,7,FALSE),IF(AC$157="LNG",HLOOKUP(AC$157,'Inflated Bid Prices After Tax'!$B$687:$I$695,7,FALSE),IF(AC$157="Bunker",HLOOKUP(AC$157,'Inflated Bid Prices After Tax'!$B$687:$I$695,7,FALSE),IF(AC$157="LFO Diesel",HLOOKUP(AC$157,'Inflated Bid Prices After Tax'!$B$687:$I$695,7,FALSE),0))))))))</f>
        <v>0</v>
      </c>
      <c r="AF196" s="643">
        <f>IF($F196=0,0,IF(AC$157="Hydro",HLOOKUP(AC$157,'Inflated Bid Prices After Tax'!$B$697:$I$703,5,FALSE),IF(AC$157="Solar",HLOOKUP(AC$157,'Inflated Bid Prices After Tax'!$B$697:$I$703,5,FALSE),IF(AC$157="Biomass",HLOOKUP(AC$157,'Inflated Bid Prices After Tax'!$B$697:$I$703,5,FALSE),IF(AC$157="Biodiesel",HLOOKUP(AC$157,'Inflated Bid Prices After Tax'!$B$697:$I$703,5,FALSE),IF(AC$157="LNG",HLOOKUP(AC$157,'Inflated Bid Prices After Tax'!$B$697:$I$703,5,FALSE),IF(AC$157="Bunker",HLOOKUP(AC$157,'Inflated Bid Prices After Tax'!$B$697:$I$703,5,FALSE),IF(AC$157="LFO Diesel",HLOOKUP(AC$157,'Inflated Bid Prices After Tax'!$B$697:$I$703,5,FALSE),0))))))))</f>
        <v>0</v>
      </c>
      <c r="AG196" s="644">
        <f t="shared" si="113"/>
        <v>0</v>
      </c>
      <c r="AH196" s="139"/>
      <c r="AI196" s="590">
        <f>IF(AI$157="Hydro",VLOOKUP($G196,'Inflated Bid Prices After Tax'!$AL$479:$AS$579,2,FALSE),IF(AI$157="Solar",VLOOKUP($G196,'Inflated Bid Prices After Tax'!$AL$479:$AS$579,3,FALSE),IF(AI$157="Biomass",VLOOKUP($G196,'Inflated Bid Prices After Tax'!$AL$479:$AS$579,4,FALSE),IF(AI$157="Biodiesel",VLOOKUP($G196,'Inflated Bid Prices After Tax'!$AL$479:$AS$579,5,FALSE),IF(AI$157="LNG",VLOOKUP($G196,'Inflated Bid Prices After Tax'!$AL$479:$AS$579,6,FALSE),IF(AI$157="Bunker",VLOOKUP($G196,'Inflated Bid Prices After Tax'!$AL$479:$AS$579,7,FALSE),IF(AI$157="LFO Diesel",VLOOKUP($G196,'Inflated Bid Prices After Tax'!$AL$479:$AS$579,8,FALSE),0)))))))</f>
        <v>0</v>
      </c>
      <c r="AJ196" s="591">
        <f>IF(AI$157="Hydro",VLOOKUP($G196,'Inflated Bid Prices After Tax'!$AL$584:$AS$684,2,FALSE),IF(AI$157="Solar",VLOOKUP($G196,'Inflated Bid Prices After Tax'!$AL$584:$AS$684,3,FALSE),IF(AI$157="Biomass",VLOOKUP($G196,'Inflated Bid Prices After Tax'!$AL$584:$AS$684,4,FALSE),IF(AI$157="Biodiesel",VLOOKUP($G196,'Inflated Bid Prices After Tax'!$AL$584:$AS$684,5,FALSE),IF(AI$157="LNG",VLOOKUP($G196,'Inflated Bid Prices After Tax'!$AL$584:$AS$684,6,FALSE),IF(AI$157="Bunker",VLOOKUP($G196,'Inflated Bid Prices After Tax'!$AL$584:$AS$684,7,FALSE),IF(AI$157="LFO Diesel",VLOOKUP($G196,'Inflated Bid Prices After Tax'!$AL$584:$AS$684,8,FALSE),0)))))))</f>
        <v>0</v>
      </c>
      <c r="AK196" s="591">
        <f>IF($G196=0,0,IF(AI$157="Hydro",HLOOKUP(AI$157,'Inflated Bid Prices After Tax'!$B$687:$I$695,7,FALSE),IF(AI$157="Solar",HLOOKUP(AI$157,'Inflated Bid Prices After Tax'!$B$687:$I$695,7,FALSE),IF(AI$157="Biomass",HLOOKUP(AI$157,'Inflated Bid Prices After Tax'!$B$687:$I$695,7,FALSE),IF(AI$157="Biodiesel",HLOOKUP(AI$157,'Inflated Bid Prices After Tax'!$B$687:$I$695,7,FALSE),IF(AI$157="LNG",HLOOKUP(AI$157,'Inflated Bid Prices After Tax'!$B$687:$I$695,7,FALSE),IF(AI$157="Bunker",HLOOKUP(AI$157,'Inflated Bid Prices After Tax'!$B$687:$I$695,7,FALSE),IF(AI$157="LFO Diesel",HLOOKUP(AI$157,'Inflated Bid Prices After Tax'!$B$687:$I$695,7,FALSE),0))))))))</f>
        <v>0</v>
      </c>
      <c r="AL196" s="591">
        <f>IF($G196=0,0,IF(AI$157="Hydro",HLOOKUP(AI$157,'Inflated Bid Prices After Tax'!$B$697:$I$703,5,FALSE),IF(AI$157="Solar",HLOOKUP(AI$157,'Inflated Bid Prices After Tax'!$B$697:$I$703,5,FALSE),IF(AI$157="Biomass",HLOOKUP(AI$157,'Inflated Bid Prices After Tax'!$B$697:$I$703,5,FALSE),IF(AI$157="Biodiesel",HLOOKUP(AI$157,'Inflated Bid Prices After Tax'!$B$697:$I$703,5,FALSE),IF(AI$157="LNG",HLOOKUP(AI$157,'Inflated Bid Prices After Tax'!$B$697:$I$703,5,FALSE),IF(AI$157="Bunker",HLOOKUP(AI$157,'Inflated Bid Prices After Tax'!$B$697:$I$703,5,FALSE),IF(AI$157="LFO Diesel",HLOOKUP(AI$157,'Inflated Bid Prices After Tax'!$B$697:$I$703,5,FALSE),0))))))))</f>
        <v>0</v>
      </c>
      <c r="AM196" s="592">
        <f t="shared" si="114"/>
        <v>0</v>
      </c>
      <c r="AN196" s="139"/>
      <c r="AO196" s="598">
        <f>IF(AO$157="Hydro",VLOOKUP($H196,'Inflated Bid Prices After Tax'!$AL$479:$AS$579,2,FALSE),IF(AO$157="Solar",VLOOKUP($H196,'Inflated Bid Prices After Tax'!$AL$479:$AS$579,3,FALSE),IF(AO$157="Biomass",VLOOKUP($H196,'Inflated Bid Prices After Tax'!$AL$479:$AS$579,4,FALSE),IF(AO$157="Biodiesel",VLOOKUP($H196,'Inflated Bid Prices After Tax'!$AL$479:$AS$579,5,FALSE),IF(AO$157="LNG",VLOOKUP($H196,'Inflated Bid Prices After Tax'!$AL$479:$AS$579,6,FALSE),IF(AO$157="Bunker",VLOOKUP($H196,'Inflated Bid Prices After Tax'!$AL$479:$AS$579,7,FALSE),IF(AO$157="LFO Diesel",VLOOKUP($H196,'Inflated Bid Prices After Tax'!$AL$479:$AS$579,8,FALSE),0)))))))</f>
        <v>0</v>
      </c>
      <c r="AP196" s="309">
        <f>IF(AO$157="Hydro",VLOOKUP($H196,'Inflated Bid Prices After Tax'!$AL$584:$AS$684,2,FALSE),IF(AO$157="Solar",VLOOKUP($H196,'Inflated Bid Prices After Tax'!$AL$584:$AS$684,3,FALSE),IF(AO$157="Biomass",VLOOKUP($H196,'Inflated Bid Prices After Tax'!$AL$584:$AS$684,4,FALSE),IF(AO$157="Biodiesel",VLOOKUP($H196,'Inflated Bid Prices After Tax'!$AL$584:$AS$684,5,FALSE),IF(AO$157="LNG",VLOOKUP($H196,'Inflated Bid Prices After Tax'!$AL$584:$AS$684,6,FALSE),IF(AO$157="Bunker",VLOOKUP($H196,'Inflated Bid Prices After Tax'!$AL$584:$AS$684,7,FALSE),IF(AO$157="LFO Diesel",VLOOKUP($H196,'Inflated Bid Prices After Tax'!$AL$584:$AS$684,8,FALSE),0)))))))</f>
        <v>0</v>
      </c>
      <c r="AQ196" s="309">
        <f>IF($H196=0,0,IF(AO$157="Hydro",HLOOKUP(AO$157,'Inflated Bid Prices After Tax'!$B$687:$I$695,7,FALSE),IF(AO$157="Solar",HLOOKUP(AO$157,'Inflated Bid Prices After Tax'!$B$687:$I$695,7,FALSE),IF(AO$157="Biomass",HLOOKUP(AO$157,'Inflated Bid Prices After Tax'!$B$687:$I$695,7,FALSE),IF(AO$157="Biodiesel",HLOOKUP(AO$157,'Inflated Bid Prices After Tax'!$B$687:$I$695,7,FALSE),IF(AO$157="LNG",HLOOKUP(AO$157,'Inflated Bid Prices After Tax'!$B$687:$I$695,7,FALSE),IF(AO$157="Bunker",HLOOKUP(AO$157,'Inflated Bid Prices After Tax'!$B$687:$I$695,7,FALSE),IF(AO$157="LFO Diesel",HLOOKUP(AO$157,'Inflated Bid Prices After Tax'!$B$687:$I$695,7,FALSE),0))))))))</f>
        <v>0</v>
      </c>
      <c r="AR196" s="309">
        <f>IF($H196=0,0,IF(AO$157="Hydro",HLOOKUP(AO$157,'Inflated Bid Prices After Tax'!$B$697:$I$703,5,FALSE),IF(AO$157="Solar",HLOOKUP(AO$157,'Inflated Bid Prices After Tax'!$B$697:$I$703,5,FALSE),IF(AO$157="Biomass",HLOOKUP(AO$157,'Inflated Bid Prices After Tax'!$B$697:$I$703,5,FALSE),IF(AO$157="Biodiesel",HLOOKUP(AO$157,'Inflated Bid Prices After Tax'!$B$697:$I$703,5,FALSE),IF(AO$157="LNG",HLOOKUP(AO$157,'Inflated Bid Prices After Tax'!$B$697:$I$703,5,FALSE),IF(AO$157="Bunker",HLOOKUP(AO$157,'Inflated Bid Prices After Tax'!$B$697:$I$703,5,FALSE),IF(AO$157="LFO Diesel",HLOOKUP(AO$157,'Inflated Bid Prices After Tax'!$B$697:$I$703,5,FALSE),0))))))))</f>
        <v>0</v>
      </c>
      <c r="AS196" s="298">
        <f t="shared" si="115"/>
        <v>0</v>
      </c>
      <c r="AT196" s="139"/>
      <c r="AU196" s="606">
        <f>IF(AU$157="Hydro",VLOOKUP($I196,'Inflated Bid Prices After Tax'!$AL$479:$AS$579,2,FALSE),IF(AU$157="Solar",VLOOKUP($I196,'Inflated Bid Prices After Tax'!$AL$479:$AS$579,3,FALSE),IF(AU$157="Biomass",VLOOKUP($I196,'Inflated Bid Prices After Tax'!$AL$479:$AS$579,4,FALSE),IF(AU$157="Biodiesel",VLOOKUP($I196,'Inflated Bid Prices After Tax'!$AL$479:$AS$579,5,FALSE),IF(AU$157="LNG",VLOOKUP($I196,'Inflated Bid Prices After Tax'!$AL$479:$AS$579,6,FALSE),IF(AU$157="Bunker",VLOOKUP($I196,'Inflated Bid Prices After Tax'!$AL$479:$AS$579,7,FALSE),IF(AU$157="LFO Diesel",VLOOKUP($I196,'Inflated Bid Prices After Tax'!$AL$479:$AS$579,8,FALSE),0)))))))</f>
        <v>0</v>
      </c>
      <c r="AV196" s="607">
        <f>IF(AU$157="Hydro",VLOOKUP($I196,'Inflated Bid Prices After Tax'!$AL$584:$AS$684,2,FALSE),IF(AU$157="Solar",VLOOKUP($I196,'Inflated Bid Prices After Tax'!$AL$584:$AS$684,3,FALSE),IF(AU$157="Biomass",VLOOKUP($I196,'Inflated Bid Prices After Tax'!$AL$584:$AS$684,4,FALSE),IF(AU$157="Biodiesel",VLOOKUP($I196,'Inflated Bid Prices After Tax'!$AL$584:$AS$684,5,FALSE),IF(AU$157="LNG",VLOOKUP($I196,'Inflated Bid Prices After Tax'!$AL$584:$AS$684,6,FALSE),IF(AU$157="Bunker",VLOOKUP($I196,'Inflated Bid Prices After Tax'!$AL$584:$AS$684,7,FALSE),IF(AU$157="LFO Diesel",VLOOKUP($I196,'Inflated Bid Prices After Tax'!$AL$584:$AS$684,8,FALSE),0)))))))</f>
        <v>0</v>
      </c>
      <c r="AW196" s="607">
        <f>IF($I196=0,0,IF(AU$157="Hydro",HLOOKUP(AU$157,'Inflated Bid Prices After Tax'!$B$687:$I$695,4,FALSE),IF(AU$157="Solar",HLOOKUP(AU$157,'Inflated Bid Prices After Tax'!$B$687:$I$695,4,FALSE),IF(AU$157="Biomass",HLOOKUP(AU$157,'Inflated Bid Prices After Tax'!$B$687:$I$695,4,FALSE),IF(AU$157="Biodiesel",HLOOKUP(AU$157,'Inflated Bid Prices After Tax'!$B$687:$I$695,4,FALSE),IF(AU$157="LNG",HLOOKUP(AU$157,'Inflated Bid Prices After Tax'!$B$687:$I$695,4,FALSE),IF(AU$157="Bunker",HLOOKUP(AU$157,'Inflated Bid Prices After Tax'!$B$687:$I$695,4,FALSE),IF(AU$157="LFO Diesel",HLOOKUP(AU$157,'Inflated Bid Prices After Tax'!$B$687:$I$695,4,FALSE),0))))))))</f>
        <v>0</v>
      </c>
      <c r="AX196" s="607">
        <f>IF($I196=0,0,IF(AU$157="Hydro",HLOOKUP(AU$157,'Inflated Bid Prices After Tax'!$B$697:$I$703,4,FALSE),IF(AU$157="Solar",HLOOKUP(AU$157,'Inflated Bid Prices After Tax'!$B$697:$I$703,4,FALSE),IF(AU$157="Biomass",HLOOKUP(AU$157,'Inflated Bid Prices After Tax'!$B$697:$I$703,4,FALSE),IF(AU$157="Biodiesel",HLOOKUP(AU$157,'Inflated Bid Prices After Tax'!$B$697:$I$703,4,FALSE),IF(AU$157="LNG",HLOOKUP(AU$157,'Inflated Bid Prices After Tax'!$B$697:$I$703,4,FALSE),IF(AU$157="Bunker",HLOOKUP(AU$157,'Inflated Bid Prices After Tax'!$B$697:$I$703,4,FALSE),IF(AU$157="LFO Diesel",HLOOKUP(AU$157,'Inflated Bid Prices After Tax'!$B$697:$I$703,4,FALSE),0))))))))</f>
        <v>0</v>
      </c>
      <c r="AY196" s="608">
        <f t="shared" si="116"/>
        <v>0</v>
      </c>
      <c r="AZ196" s="139"/>
      <c r="BA196" s="106"/>
      <c r="BB196" s="648" t="s">
        <v>45</v>
      </c>
      <c r="BC196" s="658">
        <f>IF(C196=0,O196,O196*'Available Energy and Dispatch'!N238*1000)</f>
        <v>0</v>
      </c>
      <c r="BD196" s="658">
        <f>IF(D196=0,U196,U196*'Available Energy and Dispatch'!O238*1000)</f>
        <v>0</v>
      </c>
      <c r="BE196" s="658">
        <f>IF(E196=0,AA196,AA196*'Available Energy and Dispatch'!P238*1000)</f>
        <v>0</v>
      </c>
      <c r="BF196" s="658">
        <f>IF(F196=0,AG196,AG196*'Available Energy and Dispatch'!Q238*1000)</f>
        <v>0</v>
      </c>
      <c r="BG196" s="658">
        <f>IF(G196=0,AM196,AM196*'Available Energy and Dispatch'!R238*1000)</f>
        <v>0</v>
      </c>
      <c r="BH196" s="658">
        <f>IF(H196=0,AS196,AS196*'Available Energy and Dispatch'!S238*1000)</f>
        <v>0</v>
      </c>
      <c r="BI196" s="658">
        <f>IF(I196=0,AY196,AY196*'Available Energy and Dispatch'!T238*1000)</f>
        <v>0</v>
      </c>
      <c r="BJ196" s="664">
        <f t="shared" si="117"/>
        <v>0</v>
      </c>
      <c r="BK196" s="655"/>
    </row>
    <row r="197" spans="2:63" x14ac:dyDescent="0.25">
      <c r="B197" s="530" t="s">
        <v>46</v>
      </c>
      <c r="C197" s="523">
        <f>ROUND(IFERROR(('Available Energy and Dispatch'!N239/((IF(C$158="Solar",(SUMIFS('Dependable Capacity'!$F$118:$F$123,'Dependable Capacity'!$C$118:$C$123,$B$160)*'Available Energy and Dispatch'!$C239),HLOOKUP(C$158,'Dependable Capacity'!$I$112:$P$118,5,FALSE)*'Available Energy and Dispatch'!$C239))))/C$159,0),2)</f>
        <v>0</v>
      </c>
      <c r="D197" s="523">
        <f>ROUND(IFERROR(('Available Energy and Dispatch'!O239/((IF(D$158="Solar",(SUMIFS('Dependable Capacity'!$F$118:$F$123,'Dependable Capacity'!$C$118:$C$123,$B$160)*'Available Energy and Dispatch'!$C239),HLOOKUP(D$158,'Dependable Capacity'!$I$112:$P$118,5,FALSE)*'Available Energy and Dispatch'!$C239))))/D$159,0),2)</f>
        <v>0</v>
      </c>
      <c r="E197" s="523">
        <f>ROUND(IFERROR(('Available Energy and Dispatch'!P239/((IF(E$158="Solar",(SUMIFS('Dependable Capacity'!$F$118:$F$123,'Dependable Capacity'!$C$118:$C$123,$B$160)*'Available Energy and Dispatch'!$C239),HLOOKUP(E$158,'Dependable Capacity'!$I$112:$P$118,5,FALSE)*'Available Energy and Dispatch'!$C239))))/E$159,0),2)</f>
        <v>0</v>
      </c>
      <c r="F197" s="523">
        <f>ROUND(IFERROR(('Available Energy and Dispatch'!Q239/((IF(F$158="Solar",(SUMIFS('Dependable Capacity'!$F$118:$F$123,'Dependable Capacity'!$C$118:$C$123,$B$160)*'Available Energy and Dispatch'!$C239),HLOOKUP(F$158,'Dependable Capacity'!$I$112:$P$118,5,FALSE)*'Available Energy and Dispatch'!$C239))))/F$159,0),2)</f>
        <v>0</v>
      </c>
      <c r="G197" s="523">
        <f>ROUND(IFERROR(('Available Energy and Dispatch'!R239/((IF(G$158="Solar",(SUMIFS('Dependable Capacity'!$F$118:$F$123,'Dependable Capacity'!$C$118:$C$123,$B$160)*'Available Energy and Dispatch'!$C239),HLOOKUP(G$158,'Dependable Capacity'!$I$112:$P$118,5,FALSE)*'Available Energy and Dispatch'!$C239))))/G$159,0),2)</f>
        <v>0</v>
      </c>
      <c r="H197" s="523">
        <f>ROUND(IFERROR(('Available Energy and Dispatch'!S239/((IF(H$158="Solar",(SUMIFS('Dependable Capacity'!$F$118:$F$123,'Dependable Capacity'!$C$118:$C$123,$B$160)*'Available Energy and Dispatch'!$C239),HLOOKUP(H$158,'Dependable Capacity'!$I$112:$P$118,5,FALSE)*'Available Energy and Dispatch'!$C239))))/H$159,0),2)</f>
        <v>0</v>
      </c>
      <c r="I197" s="524">
        <f>ROUND(IFERROR(('Available Energy and Dispatch'!T239/((IF(I$158="Solar",(SUMIFS('Dependable Capacity'!$F$118:$F$123,'Dependable Capacity'!$C$118:$C$123,$B$160)*'Available Energy and Dispatch'!$C239),HLOOKUP(I$158,'Dependable Capacity'!$I$112:$P$118,5,FALSE)*'Available Energy and Dispatch'!$C239))))/I$159,0),2)</f>
        <v>0</v>
      </c>
      <c r="J197" s="106"/>
      <c r="K197" s="542">
        <f>IF(K$157="Hydro",VLOOKUP($C197,'Inflated Bid Prices After Tax'!$AL$479:$AS$579,2,FALSE),IF(K$157="Solar",VLOOKUP($C197,'Inflated Bid Prices After Tax'!$AL$479:$AS$579,3,FALSE),IF(K$157="Biomass",VLOOKUP($C197,'Inflated Bid Prices After Tax'!$AL$479:$AS$579,4,FALSE),IF(K$157="Biodiesel",VLOOKUP($C197,'Inflated Bid Prices After Tax'!$AL$479:$AS$579,5,FALSE),IF(K$157="LNG",VLOOKUP($C197,'Inflated Bid Prices After Tax'!$AL$479:$AS$579,6,FALSE),IF(K$157="Bunker",VLOOKUP($C197,'Inflated Bid Prices After Tax'!$AL$479:$AS$579,7,FALSE),IF(K$157="LFO Diesel",VLOOKUP($C197,'Inflated Bid Prices After Tax'!$AL$479:$AS$579,8,FALSE),0)))))))</f>
        <v>0</v>
      </c>
      <c r="L197" s="543">
        <f>IF(K$157="Hydro",VLOOKUP($C197,'Inflated Bid Prices After Tax'!$AL$584:$AS$684,2,FALSE),IF(K$157="Solar",VLOOKUP($C197,'Inflated Bid Prices After Tax'!$AL$584:$AS$684,3,FALSE),IF(K$157="Biomass",VLOOKUP($C197,'Inflated Bid Prices After Tax'!$AL$584:$AS$684,4,FALSE),IF(K$157="Biodiesel",VLOOKUP($C197,'Inflated Bid Prices After Tax'!$AL$584:$AS$684,5,FALSE),IF(K$157="LNG",VLOOKUP($C197,'Inflated Bid Prices After Tax'!$AL$584:$AS$684,6,FALSE),IF(K$157="Bunker",VLOOKUP($C197,'Inflated Bid Prices After Tax'!$AL$584:$AS$684,7,FALSE),IF(K$157="LFO Diesel",VLOOKUP($C197,'Inflated Bid Prices After Tax'!$AL$584:$AS$684,8,FALSE),0)))))))</f>
        <v>0</v>
      </c>
      <c r="M197" s="543">
        <f>IF($C197=0,0,IF(K$157="Hydro",HLOOKUP(K$157,'Inflated Bid Prices After Tax'!$B$687:$I$695,7,FALSE),IF(K$157="Solar",HLOOKUP(K$157,'Inflated Bid Prices After Tax'!$B$687:$I$695,7,FALSE),IF(K$157="Biomass",HLOOKUP(K$157,'Inflated Bid Prices After Tax'!$B$687:$I$695,7,FALSE),IF(K$157="Biodiesel",HLOOKUP(K$157,'Inflated Bid Prices After Tax'!$B$687:$I$695,7,FALSE),IF(K$157="LNG",HLOOKUP(K$157,'Inflated Bid Prices After Tax'!$B$687:$I$695,7,FALSE),IF(K$157="Bunker",HLOOKUP(K$157,'Inflated Bid Prices After Tax'!$B$687:$I$695,7,FALSE),IF(K$157="LFO Diesel",HLOOKUP(K$157,'Inflated Bid Prices After Tax'!$B$687:$I$695,7,FALSE),0))))))))</f>
        <v>0</v>
      </c>
      <c r="N197" s="543">
        <f>IF($C197=0,0,IF(K$157="Hydro",HLOOKUP(K$157,'Inflated Bid Prices After Tax'!$B$697:$I$703,5,FALSE),IF(K$157="Solar",HLOOKUP(K$157,'Inflated Bid Prices After Tax'!$B$697:$I$703,5,FALSE),IF(K$157="Biomass",HLOOKUP(K$157,'Inflated Bid Prices After Tax'!$B$697:$I$703,5,FALSE),IF(K$157="Biodiesel",HLOOKUP(K$157,'Inflated Bid Prices After Tax'!$B$697:$I$703,5,FALSE),IF(K$157="LNG",HLOOKUP(K$157,'Inflated Bid Prices After Tax'!$B$697:$I$703,5,FALSE),IF(K$157="Bunker",HLOOKUP(K$157,'Inflated Bid Prices After Tax'!$B$697:$I$703,5,FALSE),IF(K$157="LFO Diesel",HLOOKUP(K$157,'Inflated Bid Prices After Tax'!$B$697:$I$703,5,FALSE),0))))))))</f>
        <v>0</v>
      </c>
      <c r="O197" s="544">
        <f t="shared" si="110"/>
        <v>0</v>
      </c>
      <c r="P197" s="139"/>
      <c r="Q197" s="606">
        <f>IF(Q$157="Hydro",VLOOKUP($D197,'Inflated Bid Prices After Tax'!$AL$479:$AS$579,2,FALSE),IF(Q$157="Solar",VLOOKUP($D197,'Inflated Bid Prices After Tax'!$AL$479:$AS$579,3,FALSE),IF(Q$157="Biomass",VLOOKUP($D197,'Inflated Bid Prices After Tax'!$AL$479:$AS$579,4,FALSE),IF(Q$157="Biodiesel",VLOOKUP($D197,'Inflated Bid Prices After Tax'!$AL$479:$AS$579,5,FALSE),IF(Q$157="LNG",VLOOKUP($D197,'Inflated Bid Prices After Tax'!$AL$479:$AS$579,6,FALSE),IF(Q$157="Bunker",VLOOKUP($D197,'Inflated Bid Prices After Tax'!$AL$479:$AS$579,7,FALSE),IF(Q$157="LFO Diesel",VLOOKUP($D197,'Inflated Bid Prices After Tax'!$AL$479:$AS$579,8,FALSE),0)))))))</f>
        <v>0</v>
      </c>
      <c r="R197" s="607">
        <f>IF(Q$157="Hydro",VLOOKUP($D197,'Inflated Bid Prices After Tax'!$AL$584:$AS$684,2,FALSE),IF(Q$157="Solar",VLOOKUP($D197,'Inflated Bid Prices After Tax'!$AL$584:$AS$684,3,FALSE),IF(Q$157="Biomass",VLOOKUP($D197,'Inflated Bid Prices After Tax'!$AL$584:$AS$684,4,FALSE),IF(Q$157="Biodiesel",VLOOKUP($D197,'Inflated Bid Prices After Tax'!$AL$584:$AS$684,5,FALSE),IF(Q$157="LNG",VLOOKUP($D197,'Inflated Bid Prices After Tax'!$AL$584:$AS$684,6,FALSE),IF(Q$157="Bunker",VLOOKUP($D197,'Inflated Bid Prices After Tax'!$AL$584:$AS$684,7,FALSE),IF(Q$157="LFO Diesel",VLOOKUP($D197,'Inflated Bid Prices After Tax'!$AL$584:$AS$684,8,FALSE),0)))))))</f>
        <v>0</v>
      </c>
      <c r="S197" s="607">
        <f>IF($D197=0,0,IF(Q$157="Hydro",HLOOKUP(Q$157,'Inflated Bid Prices After Tax'!$B$687:$I$695,7,FALSE),IF(Q$157="Solar",HLOOKUP(Q$157,'Inflated Bid Prices After Tax'!$B$687:$I$695,7,FALSE),IF(Q$157="Biomass",HLOOKUP(Q$157,'Inflated Bid Prices After Tax'!$B$687:$I$695,7,FALSE),IF(Q$157="Biodiesel",HLOOKUP(Q$157,'Inflated Bid Prices After Tax'!$B$687:$I$695,7,FALSE),IF(Q$157="LNG",HLOOKUP(Q$157,'Inflated Bid Prices After Tax'!$B$687:$I$695,7,FALSE),IF(Q$157="Bunker",HLOOKUP(Q$157,'Inflated Bid Prices After Tax'!$B$687:$I$695,7,FALSE),IF(Q$157="LFO Diesel",HLOOKUP(Q$157,'Inflated Bid Prices After Tax'!$B$687:$I$695,7,FALSE),0))))))))</f>
        <v>0</v>
      </c>
      <c r="T197" s="607">
        <f>IF($D197=0,0,IF(Q$157="Hydro",HLOOKUP(Q$157,'Inflated Bid Prices After Tax'!$B$697:$I$703,5,FALSE),IF(Q$157="Solar",HLOOKUP(Q$157,'Inflated Bid Prices After Tax'!$B$697:$I$703,5,FALSE),IF(Q$157="Biomass",HLOOKUP(Q$157,'Inflated Bid Prices After Tax'!$B$697:$I$703,5,FALSE),IF(Q$157="Biodiesel",HLOOKUP(Q$157,'Inflated Bid Prices After Tax'!$B$697:$I$703,5,FALSE),IF(Q$157="LNG",HLOOKUP(Q$157,'Inflated Bid Prices After Tax'!$B$697:$I$703,5,FALSE),IF(Q$157="Bunker",HLOOKUP(Q$157,'Inflated Bid Prices After Tax'!$B$697:$I$703,5,FALSE),IF(Q$157="LFO Diesel",HLOOKUP(Q$157,'Inflated Bid Prices After Tax'!$B$697:$I$703,5,FALSE),0))))))))</f>
        <v>0</v>
      </c>
      <c r="U197" s="608">
        <f t="shared" si="111"/>
        <v>0</v>
      </c>
      <c r="V197" s="139"/>
      <c r="W197" s="566">
        <f>IF(W$157="Hydro",VLOOKUP($E197,'Inflated Bid Prices After Tax'!$AL$479:$AS$579,2,FALSE),IF(W$157="Solar",VLOOKUP($E197,'Inflated Bid Prices After Tax'!$AL$479:$AS$579,3,FALSE),IF(W$157="Biomass",VLOOKUP($E197,'Inflated Bid Prices After Tax'!$AL$479:$AS$579,4,FALSE),IF(W$157="Biodiesel",VLOOKUP($E197,'Inflated Bid Prices After Tax'!$AL$479:$AS$579,5,FALSE),IF(W$157="LNG",VLOOKUP($E197,'Inflated Bid Prices After Tax'!$AL$479:$AS$579,6,FALSE),IF(W$157="Bunker",VLOOKUP($E197,'Inflated Bid Prices After Tax'!$AL$479:$AS$579,7,FALSE),IF(W$157="LFO Diesel",VLOOKUP($E197,'Inflated Bid Prices After Tax'!$AL$479:$AS$579,8,FALSE),0)))))))</f>
        <v>0</v>
      </c>
      <c r="X197" s="567">
        <f>IF(W$157="Hydro",VLOOKUP($E197,'Inflated Bid Prices After Tax'!$AL$584:$AS$684,2,FALSE),IF(W$157="Solar",VLOOKUP($E197,'Inflated Bid Prices After Tax'!$AL$584:$AS$684,3,FALSE),IF(W$157="Biomass",VLOOKUP($E197,'Inflated Bid Prices After Tax'!$AL$584:$AS$684,4,FALSE),IF(W$157="Biodiesel",VLOOKUP($E197,'Inflated Bid Prices After Tax'!$AL$584:$AS$684,5,FALSE),IF(W$157="LNG",VLOOKUP($E197,'Inflated Bid Prices After Tax'!$AL$584:$AS$684,6,FALSE),IF(W$157="Bunker",VLOOKUP($E197,'Inflated Bid Prices After Tax'!$AL$584:$AS$684,7,FALSE),IF(W$157="LFO Diesel",VLOOKUP($E197,'Inflated Bid Prices After Tax'!$AL$584:$AS$684,8,FALSE),0)))))))</f>
        <v>0</v>
      </c>
      <c r="Y197" s="567">
        <f>IF($E197=0,0,IF(W$157="Hydro",HLOOKUP(W$157,'Inflated Bid Prices After Tax'!$B$687:$I$695,7,FALSE),IF(W$157="Solar",HLOOKUP(W$157,'Inflated Bid Prices After Tax'!$B$687:$I$695,7,FALSE),IF(W$157="Biomass",HLOOKUP(W$157,'Inflated Bid Prices After Tax'!$B$687:$I$695,7,FALSE),IF(W$157="Biodiesel",HLOOKUP(W$157,'Inflated Bid Prices After Tax'!$B$687:$I$695,7,FALSE),IF(W$157="LNG",HLOOKUP(W$157,'Inflated Bid Prices After Tax'!$B$687:$I$695,7,FALSE),IF(W$157="Bunker",HLOOKUP(W$157,'Inflated Bid Prices After Tax'!$B$687:$I$695,7,FALSE),IF(W$157="LFO Diesel",HLOOKUP(W$157,'Inflated Bid Prices After Tax'!$B$687:$I$695,7,FALSE),0))))))))</f>
        <v>0</v>
      </c>
      <c r="Z197" s="567">
        <f>IF($E197=0,0,IF(W$157="Hydro",HLOOKUP(W$157,'Inflated Bid Prices After Tax'!$B$697:$I$703,5,FALSE),IF(W$157="Solar",HLOOKUP(W$157,'Inflated Bid Prices After Tax'!$B$697:$I$703,5,FALSE),IF(W$157="Biomass",HLOOKUP(W$157,'Inflated Bid Prices After Tax'!$B$697:$I$703,5,FALSE),IF(W$157="Biodiesel",HLOOKUP(W$157,'Inflated Bid Prices After Tax'!$B$697:$I$703,5,FALSE),IF(W$157="LNG",HLOOKUP(W$157,'Inflated Bid Prices After Tax'!$B$697:$I$703,5,FALSE),IF(W$157="Bunker",HLOOKUP(W$157,'Inflated Bid Prices After Tax'!$B$697:$I$703,5,FALSE),IF(W$157="LFO Diesel",HLOOKUP(W$157,'Inflated Bid Prices After Tax'!$B$697:$I$703,5,FALSE),0))))))))</f>
        <v>0</v>
      </c>
      <c r="AA197" s="568">
        <f t="shared" si="112"/>
        <v>0</v>
      </c>
      <c r="AB197" s="139"/>
      <c r="AC197" s="642">
        <f>IF(AC$157="Hydro",VLOOKUP($F197,'Inflated Bid Prices After Tax'!$AL$479:$AS$579,2,FALSE),IF(AC$157="Solar",VLOOKUP($F197,'Inflated Bid Prices After Tax'!$AL$479:$AS$579,3,FALSE),IF(AC$157="Biomass",VLOOKUP($F197,'Inflated Bid Prices After Tax'!$AL$479:$AS$579,4,FALSE),IF(AC$157="Biodiesel",VLOOKUP($F197,'Inflated Bid Prices After Tax'!$AL$479:$AS$579,5,FALSE),IF(AC$157="LNG",VLOOKUP($F197,'Inflated Bid Prices After Tax'!$AL$479:$AS$579,6,FALSE),IF(AC$157="Bunker",VLOOKUP($F197,'Inflated Bid Prices After Tax'!$AL$479:$AS$579,7,FALSE),IF(AC$157="LFO Diesel",VLOOKUP($F197,'Inflated Bid Prices After Tax'!$AL$479:$AS$579,8,FALSE),0)))))))</f>
        <v>0</v>
      </c>
      <c r="AD197" s="643">
        <f>IF(AC$157="Hydro",VLOOKUP($F197,'Inflated Bid Prices After Tax'!$AL$584:$AS$684,2,FALSE),IF(AC$157="Solar",VLOOKUP($F197,'Inflated Bid Prices After Tax'!$AL$584:$AS$684,3,FALSE),IF(AC$157="Biomass",VLOOKUP($F197,'Inflated Bid Prices After Tax'!$AL$584:$AS$684,4,FALSE),IF(AC$157="Biodiesel",VLOOKUP($F197,'Inflated Bid Prices After Tax'!$AL$584:$AS$684,5,FALSE),IF(AC$157="LNG",VLOOKUP($F197,'Inflated Bid Prices After Tax'!$AL$584:$AS$684,6,FALSE),IF(AC$157="Bunker",VLOOKUP($F197,'Inflated Bid Prices After Tax'!$AL$584:$AS$684,7,FALSE),IF(AC$157="LFO Diesel",VLOOKUP($F197,'Inflated Bid Prices After Tax'!$AL$584:$AS$684,8,FALSE),0)))))))</f>
        <v>0</v>
      </c>
      <c r="AE197" s="643">
        <f>IF($F197=0,0,IF(AC$157="Hydro",HLOOKUP(AC$157,'Inflated Bid Prices After Tax'!$B$687:$I$695,7,FALSE),IF(AC$157="Solar",HLOOKUP(AC$157,'Inflated Bid Prices After Tax'!$B$687:$I$695,7,FALSE),IF(AC$157="Biomass",HLOOKUP(AC$157,'Inflated Bid Prices After Tax'!$B$687:$I$695,7,FALSE),IF(AC$157="Biodiesel",HLOOKUP(AC$157,'Inflated Bid Prices After Tax'!$B$687:$I$695,7,FALSE),IF(AC$157="LNG",HLOOKUP(AC$157,'Inflated Bid Prices After Tax'!$B$687:$I$695,7,FALSE),IF(AC$157="Bunker",HLOOKUP(AC$157,'Inflated Bid Prices After Tax'!$B$687:$I$695,7,FALSE),IF(AC$157="LFO Diesel",HLOOKUP(AC$157,'Inflated Bid Prices After Tax'!$B$687:$I$695,7,FALSE),0))))))))</f>
        <v>0</v>
      </c>
      <c r="AF197" s="643">
        <f>IF($F197=0,0,IF(AC$157="Hydro",HLOOKUP(AC$157,'Inflated Bid Prices After Tax'!$B$697:$I$703,5,FALSE),IF(AC$157="Solar",HLOOKUP(AC$157,'Inflated Bid Prices After Tax'!$B$697:$I$703,5,FALSE),IF(AC$157="Biomass",HLOOKUP(AC$157,'Inflated Bid Prices After Tax'!$B$697:$I$703,5,FALSE),IF(AC$157="Biodiesel",HLOOKUP(AC$157,'Inflated Bid Prices After Tax'!$B$697:$I$703,5,FALSE),IF(AC$157="LNG",HLOOKUP(AC$157,'Inflated Bid Prices After Tax'!$B$697:$I$703,5,FALSE),IF(AC$157="Bunker",HLOOKUP(AC$157,'Inflated Bid Prices After Tax'!$B$697:$I$703,5,FALSE),IF(AC$157="LFO Diesel",HLOOKUP(AC$157,'Inflated Bid Prices After Tax'!$B$697:$I$703,5,FALSE),0))))))))</f>
        <v>0</v>
      </c>
      <c r="AG197" s="644">
        <f t="shared" si="113"/>
        <v>0</v>
      </c>
      <c r="AH197" s="139"/>
      <c r="AI197" s="590">
        <f>IF(AI$157="Hydro",VLOOKUP($G197,'Inflated Bid Prices After Tax'!$AL$479:$AS$579,2,FALSE),IF(AI$157="Solar",VLOOKUP($G197,'Inflated Bid Prices After Tax'!$AL$479:$AS$579,3,FALSE),IF(AI$157="Biomass",VLOOKUP($G197,'Inflated Bid Prices After Tax'!$AL$479:$AS$579,4,FALSE),IF(AI$157="Biodiesel",VLOOKUP($G197,'Inflated Bid Prices After Tax'!$AL$479:$AS$579,5,FALSE),IF(AI$157="LNG",VLOOKUP($G197,'Inflated Bid Prices After Tax'!$AL$479:$AS$579,6,FALSE),IF(AI$157="Bunker",VLOOKUP($G197,'Inflated Bid Prices After Tax'!$AL$479:$AS$579,7,FALSE),IF(AI$157="LFO Diesel",VLOOKUP($G197,'Inflated Bid Prices After Tax'!$AL$479:$AS$579,8,FALSE),0)))))))</f>
        <v>0</v>
      </c>
      <c r="AJ197" s="591">
        <f>IF(AI$157="Hydro",VLOOKUP($G197,'Inflated Bid Prices After Tax'!$AL$584:$AS$684,2,FALSE),IF(AI$157="Solar",VLOOKUP($G197,'Inflated Bid Prices After Tax'!$AL$584:$AS$684,3,FALSE),IF(AI$157="Biomass",VLOOKUP($G197,'Inflated Bid Prices After Tax'!$AL$584:$AS$684,4,FALSE),IF(AI$157="Biodiesel",VLOOKUP($G197,'Inflated Bid Prices After Tax'!$AL$584:$AS$684,5,FALSE),IF(AI$157="LNG",VLOOKUP($G197,'Inflated Bid Prices After Tax'!$AL$584:$AS$684,6,FALSE),IF(AI$157="Bunker",VLOOKUP($G197,'Inflated Bid Prices After Tax'!$AL$584:$AS$684,7,FALSE),IF(AI$157="LFO Diesel",VLOOKUP($G197,'Inflated Bid Prices After Tax'!$AL$584:$AS$684,8,FALSE),0)))))))</f>
        <v>0</v>
      </c>
      <c r="AK197" s="591">
        <f>IF($G197=0,0,IF(AI$157="Hydro",HLOOKUP(AI$157,'Inflated Bid Prices After Tax'!$B$687:$I$695,7,FALSE),IF(AI$157="Solar",HLOOKUP(AI$157,'Inflated Bid Prices After Tax'!$B$687:$I$695,7,FALSE),IF(AI$157="Biomass",HLOOKUP(AI$157,'Inflated Bid Prices After Tax'!$B$687:$I$695,7,FALSE),IF(AI$157="Biodiesel",HLOOKUP(AI$157,'Inflated Bid Prices After Tax'!$B$687:$I$695,7,FALSE),IF(AI$157="LNG",HLOOKUP(AI$157,'Inflated Bid Prices After Tax'!$B$687:$I$695,7,FALSE),IF(AI$157="Bunker",HLOOKUP(AI$157,'Inflated Bid Prices After Tax'!$B$687:$I$695,7,FALSE),IF(AI$157="LFO Diesel",HLOOKUP(AI$157,'Inflated Bid Prices After Tax'!$B$687:$I$695,7,FALSE),0))))))))</f>
        <v>0</v>
      </c>
      <c r="AL197" s="591">
        <f>IF($G197=0,0,IF(AI$157="Hydro",HLOOKUP(AI$157,'Inflated Bid Prices After Tax'!$B$697:$I$703,5,FALSE),IF(AI$157="Solar",HLOOKUP(AI$157,'Inflated Bid Prices After Tax'!$B$697:$I$703,5,FALSE),IF(AI$157="Biomass",HLOOKUP(AI$157,'Inflated Bid Prices After Tax'!$B$697:$I$703,5,FALSE),IF(AI$157="Biodiesel",HLOOKUP(AI$157,'Inflated Bid Prices After Tax'!$B$697:$I$703,5,FALSE),IF(AI$157="LNG",HLOOKUP(AI$157,'Inflated Bid Prices After Tax'!$B$697:$I$703,5,FALSE),IF(AI$157="Bunker",HLOOKUP(AI$157,'Inflated Bid Prices After Tax'!$B$697:$I$703,5,FALSE),IF(AI$157="LFO Diesel",HLOOKUP(AI$157,'Inflated Bid Prices After Tax'!$B$697:$I$703,5,FALSE),0))))))))</f>
        <v>0</v>
      </c>
      <c r="AM197" s="592">
        <f t="shared" si="114"/>
        <v>0</v>
      </c>
      <c r="AN197" s="139"/>
      <c r="AO197" s="598">
        <f>IF(AO$157="Hydro",VLOOKUP($H197,'Inflated Bid Prices After Tax'!$AL$479:$AS$579,2,FALSE),IF(AO$157="Solar",VLOOKUP($H197,'Inflated Bid Prices After Tax'!$AL$479:$AS$579,3,FALSE),IF(AO$157="Biomass",VLOOKUP($H197,'Inflated Bid Prices After Tax'!$AL$479:$AS$579,4,FALSE),IF(AO$157="Biodiesel",VLOOKUP($H197,'Inflated Bid Prices After Tax'!$AL$479:$AS$579,5,FALSE),IF(AO$157="LNG",VLOOKUP($H197,'Inflated Bid Prices After Tax'!$AL$479:$AS$579,6,FALSE),IF(AO$157="Bunker",VLOOKUP($H197,'Inflated Bid Prices After Tax'!$AL$479:$AS$579,7,FALSE),IF(AO$157="LFO Diesel",VLOOKUP($H197,'Inflated Bid Prices After Tax'!$AL$479:$AS$579,8,FALSE),0)))))))</f>
        <v>0</v>
      </c>
      <c r="AP197" s="309">
        <f>IF(AO$157="Hydro",VLOOKUP($H197,'Inflated Bid Prices After Tax'!$AL$584:$AS$684,2,FALSE),IF(AO$157="Solar",VLOOKUP($H197,'Inflated Bid Prices After Tax'!$AL$584:$AS$684,3,FALSE),IF(AO$157="Biomass",VLOOKUP($H197,'Inflated Bid Prices After Tax'!$AL$584:$AS$684,4,FALSE),IF(AO$157="Biodiesel",VLOOKUP($H197,'Inflated Bid Prices After Tax'!$AL$584:$AS$684,5,FALSE),IF(AO$157="LNG",VLOOKUP($H197,'Inflated Bid Prices After Tax'!$AL$584:$AS$684,6,FALSE),IF(AO$157="Bunker",VLOOKUP($H197,'Inflated Bid Prices After Tax'!$AL$584:$AS$684,7,FALSE),IF(AO$157="LFO Diesel",VLOOKUP($H197,'Inflated Bid Prices After Tax'!$AL$584:$AS$684,8,FALSE),0)))))))</f>
        <v>0</v>
      </c>
      <c r="AQ197" s="309">
        <f>IF($H197=0,0,IF(AO$157="Hydro",HLOOKUP(AO$157,'Inflated Bid Prices After Tax'!$B$687:$I$695,7,FALSE),IF(AO$157="Solar",HLOOKUP(AO$157,'Inflated Bid Prices After Tax'!$B$687:$I$695,7,FALSE),IF(AO$157="Biomass",HLOOKUP(AO$157,'Inflated Bid Prices After Tax'!$B$687:$I$695,7,FALSE),IF(AO$157="Biodiesel",HLOOKUP(AO$157,'Inflated Bid Prices After Tax'!$B$687:$I$695,7,FALSE),IF(AO$157="LNG",HLOOKUP(AO$157,'Inflated Bid Prices After Tax'!$B$687:$I$695,7,FALSE),IF(AO$157="Bunker",HLOOKUP(AO$157,'Inflated Bid Prices After Tax'!$B$687:$I$695,7,FALSE),IF(AO$157="LFO Diesel",HLOOKUP(AO$157,'Inflated Bid Prices After Tax'!$B$687:$I$695,7,FALSE),0))))))))</f>
        <v>0</v>
      </c>
      <c r="AR197" s="309">
        <f>IF($H197=0,0,IF(AO$157="Hydro",HLOOKUP(AO$157,'Inflated Bid Prices After Tax'!$B$697:$I$703,5,FALSE),IF(AO$157="Solar",HLOOKUP(AO$157,'Inflated Bid Prices After Tax'!$B$697:$I$703,5,FALSE),IF(AO$157="Biomass",HLOOKUP(AO$157,'Inflated Bid Prices After Tax'!$B$697:$I$703,5,FALSE),IF(AO$157="Biodiesel",HLOOKUP(AO$157,'Inflated Bid Prices After Tax'!$B$697:$I$703,5,FALSE),IF(AO$157="LNG",HLOOKUP(AO$157,'Inflated Bid Prices After Tax'!$B$697:$I$703,5,FALSE),IF(AO$157="Bunker",HLOOKUP(AO$157,'Inflated Bid Prices After Tax'!$B$697:$I$703,5,FALSE),IF(AO$157="LFO Diesel",HLOOKUP(AO$157,'Inflated Bid Prices After Tax'!$B$697:$I$703,5,FALSE),0))))))))</f>
        <v>0</v>
      </c>
      <c r="AS197" s="298">
        <f t="shared" si="115"/>
        <v>0</v>
      </c>
      <c r="AT197" s="139"/>
      <c r="AU197" s="606">
        <f>IF(AU$157="Hydro",VLOOKUP($I197,'Inflated Bid Prices After Tax'!$AL$479:$AS$579,2,FALSE),IF(AU$157="Solar",VLOOKUP($I197,'Inflated Bid Prices After Tax'!$AL$479:$AS$579,3,FALSE),IF(AU$157="Biomass",VLOOKUP($I197,'Inflated Bid Prices After Tax'!$AL$479:$AS$579,4,FALSE),IF(AU$157="Biodiesel",VLOOKUP($I197,'Inflated Bid Prices After Tax'!$AL$479:$AS$579,5,FALSE),IF(AU$157="LNG",VLOOKUP($I197,'Inflated Bid Prices After Tax'!$AL$479:$AS$579,6,FALSE),IF(AU$157="Bunker",VLOOKUP($I197,'Inflated Bid Prices After Tax'!$AL$479:$AS$579,7,FALSE),IF(AU$157="LFO Diesel",VLOOKUP($I197,'Inflated Bid Prices After Tax'!$AL$479:$AS$579,8,FALSE),0)))))))</f>
        <v>0</v>
      </c>
      <c r="AV197" s="607">
        <f>IF(AU$157="Hydro",VLOOKUP($I197,'Inflated Bid Prices After Tax'!$AL$584:$AS$684,2,FALSE),IF(AU$157="Solar",VLOOKUP($I197,'Inflated Bid Prices After Tax'!$AL$584:$AS$684,3,FALSE),IF(AU$157="Biomass",VLOOKUP($I197,'Inflated Bid Prices After Tax'!$AL$584:$AS$684,4,FALSE),IF(AU$157="Biodiesel",VLOOKUP($I197,'Inflated Bid Prices After Tax'!$AL$584:$AS$684,5,FALSE),IF(AU$157="LNG",VLOOKUP($I197,'Inflated Bid Prices After Tax'!$AL$584:$AS$684,6,FALSE),IF(AU$157="Bunker",VLOOKUP($I197,'Inflated Bid Prices After Tax'!$AL$584:$AS$684,7,FALSE),IF(AU$157="LFO Diesel",VLOOKUP($I197,'Inflated Bid Prices After Tax'!$AL$584:$AS$684,8,FALSE),0)))))))</f>
        <v>0</v>
      </c>
      <c r="AW197" s="607">
        <f>IF($I197=0,0,IF(AU$157="Hydro",HLOOKUP(AU$157,'Inflated Bid Prices After Tax'!$B$687:$I$695,4,FALSE),IF(AU$157="Solar",HLOOKUP(AU$157,'Inflated Bid Prices After Tax'!$B$687:$I$695,4,FALSE),IF(AU$157="Biomass",HLOOKUP(AU$157,'Inflated Bid Prices After Tax'!$B$687:$I$695,4,FALSE),IF(AU$157="Biodiesel",HLOOKUP(AU$157,'Inflated Bid Prices After Tax'!$B$687:$I$695,4,FALSE),IF(AU$157="LNG",HLOOKUP(AU$157,'Inflated Bid Prices After Tax'!$B$687:$I$695,4,FALSE),IF(AU$157="Bunker",HLOOKUP(AU$157,'Inflated Bid Prices After Tax'!$B$687:$I$695,4,FALSE),IF(AU$157="LFO Diesel",HLOOKUP(AU$157,'Inflated Bid Prices After Tax'!$B$687:$I$695,4,FALSE),0))))))))</f>
        <v>0</v>
      </c>
      <c r="AX197" s="607">
        <f>IF($I197=0,0,IF(AU$157="Hydro",HLOOKUP(AU$157,'Inflated Bid Prices After Tax'!$B$697:$I$703,4,FALSE),IF(AU$157="Solar",HLOOKUP(AU$157,'Inflated Bid Prices After Tax'!$B$697:$I$703,4,FALSE),IF(AU$157="Biomass",HLOOKUP(AU$157,'Inflated Bid Prices After Tax'!$B$697:$I$703,4,FALSE),IF(AU$157="Biodiesel",HLOOKUP(AU$157,'Inflated Bid Prices After Tax'!$B$697:$I$703,4,FALSE),IF(AU$157="LNG",HLOOKUP(AU$157,'Inflated Bid Prices After Tax'!$B$697:$I$703,4,FALSE),IF(AU$157="Bunker",HLOOKUP(AU$157,'Inflated Bid Prices After Tax'!$B$697:$I$703,4,FALSE),IF(AU$157="LFO Diesel",HLOOKUP(AU$157,'Inflated Bid Prices After Tax'!$B$697:$I$703,4,FALSE),0))))))))</f>
        <v>0</v>
      </c>
      <c r="AY197" s="608">
        <f t="shared" si="116"/>
        <v>0</v>
      </c>
      <c r="AZ197" s="139"/>
      <c r="BA197" s="106"/>
      <c r="BB197" s="648" t="s">
        <v>46</v>
      </c>
      <c r="BC197" s="658">
        <f>IF(C197=0,O197,O197*'Available Energy and Dispatch'!N239*1000)</f>
        <v>0</v>
      </c>
      <c r="BD197" s="658">
        <f>IF(D197=0,U197,U197*'Available Energy and Dispatch'!O239*1000)</f>
        <v>0</v>
      </c>
      <c r="BE197" s="658">
        <f>IF(E197=0,AA197,AA197*'Available Energy and Dispatch'!P239*1000)</f>
        <v>0</v>
      </c>
      <c r="BF197" s="658">
        <f>IF(F197=0,AG197,AG197*'Available Energy and Dispatch'!Q239*1000)</f>
        <v>0</v>
      </c>
      <c r="BG197" s="658">
        <f>IF(G197=0,AM197,AM197*'Available Energy and Dispatch'!R239*1000)</f>
        <v>0</v>
      </c>
      <c r="BH197" s="658">
        <f>IF(H197=0,AS197,AS197*'Available Energy and Dispatch'!S239*1000)</f>
        <v>0</v>
      </c>
      <c r="BI197" s="658">
        <f>IF(I197=0,AY197,AY197*'Available Energy and Dispatch'!T239*1000)</f>
        <v>0</v>
      </c>
      <c r="BJ197" s="664">
        <f t="shared" si="117"/>
        <v>0</v>
      </c>
      <c r="BK197" s="655"/>
    </row>
    <row r="198" spans="2:63" x14ac:dyDescent="0.25">
      <c r="B198" s="530" t="s">
        <v>47</v>
      </c>
      <c r="C198" s="523">
        <f>ROUND(IFERROR(('Available Energy and Dispatch'!N240/((IF(C$158="Solar",(SUMIFS('Dependable Capacity'!$F$118:$F$123,'Dependable Capacity'!$C$118:$C$123,$B$160)*'Available Energy and Dispatch'!$C240),HLOOKUP(C$158,'Dependable Capacity'!$I$112:$P$118,5,FALSE)*'Available Energy and Dispatch'!$C240))))/C$159,0),2)</f>
        <v>0</v>
      </c>
      <c r="D198" s="523">
        <f>ROUND(IFERROR(('Available Energy and Dispatch'!O240/((IF(D$158="Solar",(SUMIFS('Dependable Capacity'!$F$118:$F$123,'Dependable Capacity'!$C$118:$C$123,$B$160)*'Available Energy and Dispatch'!$C240),HLOOKUP(D$158,'Dependable Capacity'!$I$112:$P$118,5,FALSE)*'Available Energy and Dispatch'!$C240))))/D$159,0),2)</f>
        <v>0</v>
      </c>
      <c r="E198" s="523">
        <f>ROUND(IFERROR(('Available Energy and Dispatch'!P240/((IF(E$158="Solar",(SUMIFS('Dependable Capacity'!$F$118:$F$123,'Dependable Capacity'!$C$118:$C$123,$B$160)*'Available Energy and Dispatch'!$C240),HLOOKUP(E$158,'Dependable Capacity'!$I$112:$P$118,5,FALSE)*'Available Energy and Dispatch'!$C240))))/E$159,0),2)</f>
        <v>0</v>
      </c>
      <c r="F198" s="523">
        <f>ROUND(IFERROR(('Available Energy and Dispatch'!Q240/((IF(F$158="Solar",(SUMIFS('Dependable Capacity'!$F$118:$F$123,'Dependable Capacity'!$C$118:$C$123,$B$160)*'Available Energy and Dispatch'!$C240),HLOOKUP(F$158,'Dependable Capacity'!$I$112:$P$118,5,FALSE)*'Available Energy and Dispatch'!$C240))))/F$159,0),2)</f>
        <v>0</v>
      </c>
      <c r="G198" s="523">
        <f>ROUND(IFERROR(('Available Energy and Dispatch'!R240/((IF(G$158="Solar",(SUMIFS('Dependable Capacity'!$F$118:$F$123,'Dependable Capacity'!$C$118:$C$123,$B$160)*'Available Energy and Dispatch'!$C240),HLOOKUP(G$158,'Dependable Capacity'!$I$112:$P$118,5,FALSE)*'Available Energy and Dispatch'!$C240))))/G$159,0),2)</f>
        <v>0</v>
      </c>
      <c r="H198" s="523">
        <f>ROUND(IFERROR(('Available Energy and Dispatch'!S240/((IF(H$158="Solar",(SUMIFS('Dependable Capacity'!$F$118:$F$123,'Dependable Capacity'!$C$118:$C$123,$B$160)*'Available Energy and Dispatch'!$C240),HLOOKUP(H$158,'Dependable Capacity'!$I$112:$P$118,5,FALSE)*'Available Energy and Dispatch'!$C240))))/H$159,0),2)</f>
        <v>0</v>
      </c>
      <c r="I198" s="524">
        <f>ROUND(IFERROR(('Available Energy and Dispatch'!T240/((IF(I$158="Solar",(SUMIFS('Dependable Capacity'!$F$118:$F$123,'Dependable Capacity'!$C$118:$C$123,$B$160)*'Available Energy and Dispatch'!$C240),HLOOKUP(I$158,'Dependable Capacity'!$I$112:$P$118,5,FALSE)*'Available Energy and Dispatch'!$C240))))/I$159,0),2)</f>
        <v>0</v>
      </c>
      <c r="J198" s="106"/>
      <c r="K198" s="542">
        <f>IF(K$157="Hydro",VLOOKUP($C198,'Inflated Bid Prices After Tax'!$AL$479:$AS$579,2,FALSE),IF(K$157="Solar",VLOOKUP($C198,'Inflated Bid Prices After Tax'!$AL$479:$AS$579,3,FALSE),IF(K$157="Biomass",VLOOKUP($C198,'Inflated Bid Prices After Tax'!$AL$479:$AS$579,4,FALSE),IF(K$157="Biodiesel",VLOOKUP($C198,'Inflated Bid Prices After Tax'!$AL$479:$AS$579,5,FALSE),IF(K$157="LNG",VLOOKUP($C198,'Inflated Bid Prices After Tax'!$AL$479:$AS$579,6,FALSE),IF(K$157="Bunker",VLOOKUP($C198,'Inflated Bid Prices After Tax'!$AL$479:$AS$579,7,FALSE),IF(K$157="LFO Diesel",VLOOKUP($C198,'Inflated Bid Prices After Tax'!$AL$479:$AS$579,8,FALSE),0)))))))</f>
        <v>0</v>
      </c>
      <c r="L198" s="543">
        <f>IF(K$157="Hydro",VLOOKUP($C198,'Inflated Bid Prices After Tax'!$AL$584:$AS$684,2,FALSE),IF(K$157="Solar",VLOOKUP($C198,'Inflated Bid Prices After Tax'!$AL$584:$AS$684,3,FALSE),IF(K$157="Biomass",VLOOKUP($C198,'Inflated Bid Prices After Tax'!$AL$584:$AS$684,4,FALSE),IF(K$157="Biodiesel",VLOOKUP($C198,'Inflated Bid Prices After Tax'!$AL$584:$AS$684,5,FALSE),IF(K$157="LNG",VLOOKUP($C198,'Inflated Bid Prices After Tax'!$AL$584:$AS$684,6,FALSE),IF(K$157="Bunker",VLOOKUP($C198,'Inflated Bid Prices After Tax'!$AL$584:$AS$684,7,FALSE),IF(K$157="LFO Diesel",VLOOKUP($C198,'Inflated Bid Prices After Tax'!$AL$584:$AS$684,8,FALSE),0)))))))</f>
        <v>0</v>
      </c>
      <c r="M198" s="543">
        <f>IF($C198=0,0,IF(K$157="Hydro",HLOOKUP(K$157,'Inflated Bid Prices After Tax'!$B$687:$I$695,7,FALSE),IF(K$157="Solar",HLOOKUP(K$157,'Inflated Bid Prices After Tax'!$B$687:$I$695,7,FALSE),IF(K$157="Biomass",HLOOKUP(K$157,'Inflated Bid Prices After Tax'!$B$687:$I$695,7,FALSE),IF(K$157="Biodiesel",HLOOKUP(K$157,'Inflated Bid Prices After Tax'!$B$687:$I$695,7,FALSE),IF(K$157="LNG",HLOOKUP(K$157,'Inflated Bid Prices After Tax'!$B$687:$I$695,7,FALSE),IF(K$157="Bunker",HLOOKUP(K$157,'Inflated Bid Prices After Tax'!$B$687:$I$695,7,FALSE),IF(K$157="LFO Diesel",HLOOKUP(K$157,'Inflated Bid Prices After Tax'!$B$687:$I$695,7,FALSE),0))))))))</f>
        <v>0</v>
      </c>
      <c r="N198" s="543">
        <f>IF($C198=0,0,IF(K$157="Hydro",HLOOKUP(K$157,'Inflated Bid Prices After Tax'!$B$697:$I$703,5,FALSE),IF(K$157="Solar",HLOOKUP(K$157,'Inflated Bid Prices After Tax'!$B$697:$I$703,5,FALSE),IF(K$157="Biomass",HLOOKUP(K$157,'Inflated Bid Prices After Tax'!$B$697:$I$703,5,FALSE),IF(K$157="Biodiesel",HLOOKUP(K$157,'Inflated Bid Prices After Tax'!$B$697:$I$703,5,FALSE),IF(K$157="LNG",HLOOKUP(K$157,'Inflated Bid Prices After Tax'!$B$697:$I$703,5,FALSE),IF(K$157="Bunker",HLOOKUP(K$157,'Inflated Bid Prices After Tax'!$B$697:$I$703,5,FALSE),IF(K$157="LFO Diesel",HLOOKUP(K$157,'Inflated Bid Prices After Tax'!$B$697:$I$703,5,FALSE),0))))))))</f>
        <v>0</v>
      </c>
      <c r="O198" s="544">
        <f t="shared" si="110"/>
        <v>0</v>
      </c>
      <c r="P198" s="139"/>
      <c r="Q198" s="606">
        <f>IF(Q$157="Hydro",VLOOKUP($D198,'Inflated Bid Prices After Tax'!$AL$479:$AS$579,2,FALSE),IF(Q$157="Solar",VLOOKUP($D198,'Inflated Bid Prices After Tax'!$AL$479:$AS$579,3,FALSE),IF(Q$157="Biomass",VLOOKUP($D198,'Inflated Bid Prices After Tax'!$AL$479:$AS$579,4,FALSE),IF(Q$157="Biodiesel",VLOOKUP($D198,'Inflated Bid Prices After Tax'!$AL$479:$AS$579,5,FALSE),IF(Q$157="LNG",VLOOKUP($D198,'Inflated Bid Prices After Tax'!$AL$479:$AS$579,6,FALSE),IF(Q$157="Bunker",VLOOKUP($D198,'Inflated Bid Prices After Tax'!$AL$479:$AS$579,7,FALSE),IF(Q$157="LFO Diesel",VLOOKUP($D198,'Inflated Bid Prices After Tax'!$AL$479:$AS$579,8,FALSE),0)))))))</f>
        <v>0</v>
      </c>
      <c r="R198" s="607">
        <f>IF(Q$157="Hydro",VLOOKUP($D198,'Inflated Bid Prices After Tax'!$AL$584:$AS$684,2,FALSE),IF(Q$157="Solar",VLOOKUP($D198,'Inflated Bid Prices After Tax'!$AL$584:$AS$684,3,FALSE),IF(Q$157="Biomass",VLOOKUP($D198,'Inflated Bid Prices After Tax'!$AL$584:$AS$684,4,FALSE),IF(Q$157="Biodiesel",VLOOKUP($D198,'Inflated Bid Prices After Tax'!$AL$584:$AS$684,5,FALSE),IF(Q$157="LNG",VLOOKUP($D198,'Inflated Bid Prices After Tax'!$AL$584:$AS$684,6,FALSE),IF(Q$157="Bunker",VLOOKUP($D198,'Inflated Bid Prices After Tax'!$AL$584:$AS$684,7,FALSE),IF(Q$157="LFO Diesel",VLOOKUP($D198,'Inflated Bid Prices After Tax'!$AL$584:$AS$684,8,FALSE),0)))))))</f>
        <v>0</v>
      </c>
      <c r="S198" s="607">
        <f>IF($D198=0,0,IF(Q$157="Hydro",HLOOKUP(Q$157,'Inflated Bid Prices After Tax'!$B$687:$I$695,7,FALSE),IF(Q$157="Solar",HLOOKUP(Q$157,'Inflated Bid Prices After Tax'!$B$687:$I$695,7,FALSE),IF(Q$157="Biomass",HLOOKUP(Q$157,'Inflated Bid Prices After Tax'!$B$687:$I$695,7,FALSE),IF(Q$157="Biodiesel",HLOOKUP(Q$157,'Inflated Bid Prices After Tax'!$B$687:$I$695,7,FALSE),IF(Q$157="LNG",HLOOKUP(Q$157,'Inflated Bid Prices After Tax'!$B$687:$I$695,7,FALSE),IF(Q$157="Bunker",HLOOKUP(Q$157,'Inflated Bid Prices After Tax'!$B$687:$I$695,7,FALSE),IF(Q$157="LFO Diesel",HLOOKUP(Q$157,'Inflated Bid Prices After Tax'!$B$687:$I$695,7,FALSE),0))))))))</f>
        <v>0</v>
      </c>
      <c r="T198" s="607">
        <f>IF($D198=0,0,IF(Q$157="Hydro",HLOOKUP(Q$157,'Inflated Bid Prices After Tax'!$B$697:$I$703,5,FALSE),IF(Q$157="Solar",HLOOKUP(Q$157,'Inflated Bid Prices After Tax'!$B$697:$I$703,5,FALSE),IF(Q$157="Biomass",HLOOKUP(Q$157,'Inflated Bid Prices After Tax'!$B$697:$I$703,5,FALSE),IF(Q$157="Biodiesel",HLOOKUP(Q$157,'Inflated Bid Prices After Tax'!$B$697:$I$703,5,FALSE),IF(Q$157="LNG",HLOOKUP(Q$157,'Inflated Bid Prices After Tax'!$B$697:$I$703,5,FALSE),IF(Q$157="Bunker",HLOOKUP(Q$157,'Inflated Bid Prices After Tax'!$B$697:$I$703,5,FALSE),IF(Q$157="LFO Diesel",HLOOKUP(Q$157,'Inflated Bid Prices After Tax'!$B$697:$I$703,5,FALSE),0))))))))</f>
        <v>0</v>
      </c>
      <c r="U198" s="608">
        <f t="shared" si="111"/>
        <v>0</v>
      </c>
      <c r="V198" s="139"/>
      <c r="W198" s="566">
        <f>IF(W$157="Hydro",VLOOKUP($E198,'Inflated Bid Prices After Tax'!$AL$479:$AS$579,2,FALSE),IF(W$157="Solar",VLOOKUP($E198,'Inflated Bid Prices After Tax'!$AL$479:$AS$579,3,FALSE),IF(W$157="Biomass",VLOOKUP($E198,'Inflated Bid Prices After Tax'!$AL$479:$AS$579,4,FALSE),IF(W$157="Biodiesel",VLOOKUP($E198,'Inflated Bid Prices After Tax'!$AL$479:$AS$579,5,FALSE),IF(W$157="LNG",VLOOKUP($E198,'Inflated Bid Prices After Tax'!$AL$479:$AS$579,6,FALSE),IF(W$157="Bunker",VLOOKUP($E198,'Inflated Bid Prices After Tax'!$AL$479:$AS$579,7,FALSE),IF(W$157="LFO Diesel",VLOOKUP($E198,'Inflated Bid Prices After Tax'!$AL$479:$AS$579,8,FALSE),0)))))))</f>
        <v>0</v>
      </c>
      <c r="X198" s="567">
        <f>IF(W$157="Hydro",VLOOKUP($E198,'Inflated Bid Prices After Tax'!$AL$584:$AS$684,2,FALSE),IF(W$157="Solar",VLOOKUP($E198,'Inflated Bid Prices After Tax'!$AL$584:$AS$684,3,FALSE),IF(W$157="Biomass",VLOOKUP($E198,'Inflated Bid Prices After Tax'!$AL$584:$AS$684,4,FALSE),IF(W$157="Biodiesel",VLOOKUP($E198,'Inflated Bid Prices After Tax'!$AL$584:$AS$684,5,FALSE),IF(W$157="LNG",VLOOKUP($E198,'Inflated Bid Prices After Tax'!$AL$584:$AS$684,6,FALSE),IF(W$157="Bunker",VLOOKUP($E198,'Inflated Bid Prices After Tax'!$AL$584:$AS$684,7,FALSE),IF(W$157="LFO Diesel",VLOOKUP($E198,'Inflated Bid Prices After Tax'!$AL$584:$AS$684,8,FALSE),0)))))))</f>
        <v>0</v>
      </c>
      <c r="Y198" s="567">
        <f>IF($E198=0,0,IF(W$157="Hydro",HLOOKUP(W$157,'Inflated Bid Prices After Tax'!$B$687:$I$695,7,FALSE),IF(W$157="Solar",HLOOKUP(W$157,'Inflated Bid Prices After Tax'!$B$687:$I$695,7,FALSE),IF(W$157="Biomass",HLOOKUP(W$157,'Inflated Bid Prices After Tax'!$B$687:$I$695,7,FALSE),IF(W$157="Biodiesel",HLOOKUP(W$157,'Inflated Bid Prices After Tax'!$B$687:$I$695,7,FALSE),IF(W$157="LNG",HLOOKUP(W$157,'Inflated Bid Prices After Tax'!$B$687:$I$695,7,FALSE),IF(W$157="Bunker",HLOOKUP(W$157,'Inflated Bid Prices After Tax'!$B$687:$I$695,7,FALSE),IF(W$157="LFO Diesel",HLOOKUP(W$157,'Inflated Bid Prices After Tax'!$B$687:$I$695,7,FALSE),0))))))))</f>
        <v>0</v>
      </c>
      <c r="Z198" s="567">
        <f>IF($E198=0,0,IF(W$157="Hydro",HLOOKUP(W$157,'Inflated Bid Prices After Tax'!$B$697:$I$703,5,FALSE),IF(W$157="Solar",HLOOKUP(W$157,'Inflated Bid Prices After Tax'!$B$697:$I$703,5,FALSE),IF(W$157="Biomass",HLOOKUP(W$157,'Inflated Bid Prices After Tax'!$B$697:$I$703,5,FALSE),IF(W$157="Biodiesel",HLOOKUP(W$157,'Inflated Bid Prices After Tax'!$B$697:$I$703,5,FALSE),IF(W$157="LNG",HLOOKUP(W$157,'Inflated Bid Prices After Tax'!$B$697:$I$703,5,FALSE),IF(W$157="Bunker",HLOOKUP(W$157,'Inflated Bid Prices After Tax'!$B$697:$I$703,5,FALSE),IF(W$157="LFO Diesel",HLOOKUP(W$157,'Inflated Bid Prices After Tax'!$B$697:$I$703,5,FALSE),0))))))))</f>
        <v>0</v>
      </c>
      <c r="AA198" s="568">
        <f t="shared" si="112"/>
        <v>0</v>
      </c>
      <c r="AB198" s="139"/>
      <c r="AC198" s="642">
        <f>IF(AC$157="Hydro",VLOOKUP($F198,'Inflated Bid Prices After Tax'!$AL$479:$AS$579,2,FALSE),IF(AC$157="Solar",VLOOKUP($F198,'Inflated Bid Prices After Tax'!$AL$479:$AS$579,3,FALSE),IF(AC$157="Biomass",VLOOKUP($F198,'Inflated Bid Prices After Tax'!$AL$479:$AS$579,4,FALSE),IF(AC$157="Biodiesel",VLOOKUP($F198,'Inflated Bid Prices After Tax'!$AL$479:$AS$579,5,FALSE),IF(AC$157="LNG",VLOOKUP($F198,'Inflated Bid Prices After Tax'!$AL$479:$AS$579,6,FALSE),IF(AC$157="Bunker",VLOOKUP($F198,'Inflated Bid Prices After Tax'!$AL$479:$AS$579,7,FALSE),IF(AC$157="LFO Diesel",VLOOKUP($F198,'Inflated Bid Prices After Tax'!$AL$479:$AS$579,8,FALSE),0)))))))</f>
        <v>0</v>
      </c>
      <c r="AD198" s="643">
        <f>IF(AC$157="Hydro",VLOOKUP($F198,'Inflated Bid Prices After Tax'!$AL$584:$AS$684,2,FALSE),IF(AC$157="Solar",VLOOKUP($F198,'Inflated Bid Prices After Tax'!$AL$584:$AS$684,3,FALSE),IF(AC$157="Biomass",VLOOKUP($F198,'Inflated Bid Prices After Tax'!$AL$584:$AS$684,4,FALSE),IF(AC$157="Biodiesel",VLOOKUP($F198,'Inflated Bid Prices After Tax'!$AL$584:$AS$684,5,FALSE),IF(AC$157="LNG",VLOOKUP($F198,'Inflated Bid Prices After Tax'!$AL$584:$AS$684,6,FALSE),IF(AC$157="Bunker",VLOOKUP($F198,'Inflated Bid Prices After Tax'!$AL$584:$AS$684,7,FALSE),IF(AC$157="LFO Diesel",VLOOKUP($F198,'Inflated Bid Prices After Tax'!$AL$584:$AS$684,8,FALSE),0)))))))</f>
        <v>0</v>
      </c>
      <c r="AE198" s="643">
        <f>IF($F198=0,0,IF(AC$157="Hydro",HLOOKUP(AC$157,'Inflated Bid Prices After Tax'!$B$687:$I$695,7,FALSE),IF(AC$157="Solar",HLOOKUP(AC$157,'Inflated Bid Prices After Tax'!$B$687:$I$695,7,FALSE),IF(AC$157="Biomass",HLOOKUP(AC$157,'Inflated Bid Prices After Tax'!$B$687:$I$695,7,FALSE),IF(AC$157="Biodiesel",HLOOKUP(AC$157,'Inflated Bid Prices After Tax'!$B$687:$I$695,7,FALSE),IF(AC$157="LNG",HLOOKUP(AC$157,'Inflated Bid Prices After Tax'!$B$687:$I$695,7,FALSE),IF(AC$157="Bunker",HLOOKUP(AC$157,'Inflated Bid Prices After Tax'!$B$687:$I$695,7,FALSE),IF(AC$157="LFO Diesel",HLOOKUP(AC$157,'Inflated Bid Prices After Tax'!$B$687:$I$695,7,FALSE),0))))))))</f>
        <v>0</v>
      </c>
      <c r="AF198" s="643">
        <f>IF($F198=0,0,IF(AC$157="Hydro",HLOOKUP(AC$157,'Inflated Bid Prices After Tax'!$B$697:$I$703,5,FALSE),IF(AC$157="Solar",HLOOKUP(AC$157,'Inflated Bid Prices After Tax'!$B$697:$I$703,5,FALSE),IF(AC$157="Biomass",HLOOKUP(AC$157,'Inflated Bid Prices After Tax'!$B$697:$I$703,5,FALSE),IF(AC$157="Biodiesel",HLOOKUP(AC$157,'Inflated Bid Prices After Tax'!$B$697:$I$703,5,FALSE),IF(AC$157="LNG",HLOOKUP(AC$157,'Inflated Bid Prices After Tax'!$B$697:$I$703,5,FALSE),IF(AC$157="Bunker",HLOOKUP(AC$157,'Inflated Bid Prices After Tax'!$B$697:$I$703,5,FALSE),IF(AC$157="LFO Diesel",HLOOKUP(AC$157,'Inflated Bid Prices After Tax'!$B$697:$I$703,5,FALSE),0))))))))</f>
        <v>0</v>
      </c>
      <c r="AG198" s="644">
        <f t="shared" si="113"/>
        <v>0</v>
      </c>
      <c r="AH198" s="139"/>
      <c r="AI198" s="590">
        <f>IF(AI$157="Hydro",VLOOKUP($G198,'Inflated Bid Prices After Tax'!$AL$479:$AS$579,2,FALSE),IF(AI$157="Solar",VLOOKUP($G198,'Inflated Bid Prices After Tax'!$AL$479:$AS$579,3,FALSE),IF(AI$157="Biomass",VLOOKUP($G198,'Inflated Bid Prices After Tax'!$AL$479:$AS$579,4,FALSE),IF(AI$157="Biodiesel",VLOOKUP($G198,'Inflated Bid Prices After Tax'!$AL$479:$AS$579,5,FALSE),IF(AI$157="LNG",VLOOKUP($G198,'Inflated Bid Prices After Tax'!$AL$479:$AS$579,6,FALSE),IF(AI$157="Bunker",VLOOKUP($G198,'Inflated Bid Prices After Tax'!$AL$479:$AS$579,7,FALSE),IF(AI$157="LFO Diesel",VLOOKUP($G198,'Inflated Bid Prices After Tax'!$AL$479:$AS$579,8,FALSE),0)))))))</f>
        <v>0</v>
      </c>
      <c r="AJ198" s="591">
        <f>IF(AI$157="Hydro",VLOOKUP($G198,'Inflated Bid Prices After Tax'!$AL$584:$AS$684,2,FALSE),IF(AI$157="Solar",VLOOKUP($G198,'Inflated Bid Prices After Tax'!$AL$584:$AS$684,3,FALSE),IF(AI$157="Biomass",VLOOKUP($G198,'Inflated Bid Prices After Tax'!$AL$584:$AS$684,4,FALSE),IF(AI$157="Biodiesel",VLOOKUP($G198,'Inflated Bid Prices After Tax'!$AL$584:$AS$684,5,FALSE),IF(AI$157="LNG",VLOOKUP($G198,'Inflated Bid Prices After Tax'!$AL$584:$AS$684,6,FALSE),IF(AI$157="Bunker",VLOOKUP($G198,'Inflated Bid Prices After Tax'!$AL$584:$AS$684,7,FALSE),IF(AI$157="LFO Diesel",VLOOKUP($G198,'Inflated Bid Prices After Tax'!$AL$584:$AS$684,8,FALSE),0)))))))</f>
        <v>0</v>
      </c>
      <c r="AK198" s="591">
        <f>IF($G198=0,0,IF(AI$157="Hydro",HLOOKUP(AI$157,'Inflated Bid Prices After Tax'!$B$687:$I$695,7,FALSE),IF(AI$157="Solar",HLOOKUP(AI$157,'Inflated Bid Prices After Tax'!$B$687:$I$695,7,FALSE),IF(AI$157="Biomass",HLOOKUP(AI$157,'Inflated Bid Prices After Tax'!$B$687:$I$695,7,FALSE),IF(AI$157="Biodiesel",HLOOKUP(AI$157,'Inflated Bid Prices After Tax'!$B$687:$I$695,7,FALSE),IF(AI$157="LNG",HLOOKUP(AI$157,'Inflated Bid Prices After Tax'!$B$687:$I$695,7,FALSE),IF(AI$157="Bunker",HLOOKUP(AI$157,'Inflated Bid Prices After Tax'!$B$687:$I$695,7,FALSE),IF(AI$157="LFO Diesel",HLOOKUP(AI$157,'Inflated Bid Prices After Tax'!$B$687:$I$695,7,FALSE),0))))))))</f>
        <v>0</v>
      </c>
      <c r="AL198" s="591">
        <f>IF($G198=0,0,IF(AI$157="Hydro",HLOOKUP(AI$157,'Inflated Bid Prices After Tax'!$B$697:$I$703,5,FALSE),IF(AI$157="Solar",HLOOKUP(AI$157,'Inflated Bid Prices After Tax'!$B$697:$I$703,5,FALSE),IF(AI$157="Biomass",HLOOKUP(AI$157,'Inflated Bid Prices After Tax'!$B$697:$I$703,5,FALSE),IF(AI$157="Biodiesel",HLOOKUP(AI$157,'Inflated Bid Prices After Tax'!$B$697:$I$703,5,FALSE),IF(AI$157="LNG",HLOOKUP(AI$157,'Inflated Bid Prices After Tax'!$B$697:$I$703,5,FALSE),IF(AI$157="Bunker",HLOOKUP(AI$157,'Inflated Bid Prices After Tax'!$B$697:$I$703,5,FALSE),IF(AI$157="LFO Diesel",HLOOKUP(AI$157,'Inflated Bid Prices After Tax'!$B$697:$I$703,5,FALSE),0))))))))</f>
        <v>0</v>
      </c>
      <c r="AM198" s="592">
        <f t="shared" si="114"/>
        <v>0</v>
      </c>
      <c r="AN198" s="139"/>
      <c r="AO198" s="598">
        <f>IF(AO$157="Hydro",VLOOKUP($H198,'Inflated Bid Prices After Tax'!$AL$479:$AS$579,2,FALSE),IF(AO$157="Solar",VLOOKUP($H198,'Inflated Bid Prices After Tax'!$AL$479:$AS$579,3,FALSE),IF(AO$157="Biomass",VLOOKUP($H198,'Inflated Bid Prices After Tax'!$AL$479:$AS$579,4,FALSE),IF(AO$157="Biodiesel",VLOOKUP($H198,'Inflated Bid Prices After Tax'!$AL$479:$AS$579,5,FALSE),IF(AO$157="LNG",VLOOKUP($H198,'Inflated Bid Prices After Tax'!$AL$479:$AS$579,6,FALSE),IF(AO$157="Bunker",VLOOKUP($H198,'Inflated Bid Prices After Tax'!$AL$479:$AS$579,7,FALSE),IF(AO$157="LFO Diesel",VLOOKUP($H198,'Inflated Bid Prices After Tax'!$AL$479:$AS$579,8,FALSE),0)))))))</f>
        <v>0</v>
      </c>
      <c r="AP198" s="309">
        <f>IF(AO$157="Hydro",VLOOKUP($H198,'Inflated Bid Prices After Tax'!$AL$584:$AS$684,2,FALSE),IF(AO$157="Solar",VLOOKUP($H198,'Inflated Bid Prices After Tax'!$AL$584:$AS$684,3,FALSE),IF(AO$157="Biomass",VLOOKUP($H198,'Inflated Bid Prices After Tax'!$AL$584:$AS$684,4,FALSE),IF(AO$157="Biodiesel",VLOOKUP($H198,'Inflated Bid Prices After Tax'!$AL$584:$AS$684,5,FALSE),IF(AO$157="LNG",VLOOKUP($H198,'Inflated Bid Prices After Tax'!$AL$584:$AS$684,6,FALSE),IF(AO$157="Bunker",VLOOKUP($H198,'Inflated Bid Prices After Tax'!$AL$584:$AS$684,7,FALSE),IF(AO$157="LFO Diesel",VLOOKUP($H198,'Inflated Bid Prices After Tax'!$AL$584:$AS$684,8,FALSE),0)))))))</f>
        <v>0</v>
      </c>
      <c r="AQ198" s="309">
        <f>IF($H198=0,0,IF(AO$157="Hydro",HLOOKUP(AO$157,'Inflated Bid Prices After Tax'!$B$687:$I$695,7,FALSE),IF(AO$157="Solar",HLOOKUP(AO$157,'Inflated Bid Prices After Tax'!$B$687:$I$695,7,FALSE),IF(AO$157="Biomass",HLOOKUP(AO$157,'Inflated Bid Prices After Tax'!$B$687:$I$695,7,FALSE),IF(AO$157="Biodiesel",HLOOKUP(AO$157,'Inflated Bid Prices After Tax'!$B$687:$I$695,7,FALSE),IF(AO$157="LNG",HLOOKUP(AO$157,'Inflated Bid Prices After Tax'!$B$687:$I$695,7,FALSE),IF(AO$157="Bunker",HLOOKUP(AO$157,'Inflated Bid Prices After Tax'!$B$687:$I$695,7,FALSE),IF(AO$157="LFO Diesel",HLOOKUP(AO$157,'Inflated Bid Prices After Tax'!$B$687:$I$695,7,FALSE),0))))))))</f>
        <v>0</v>
      </c>
      <c r="AR198" s="309">
        <f>IF($H198=0,0,IF(AO$157="Hydro",HLOOKUP(AO$157,'Inflated Bid Prices After Tax'!$B$697:$I$703,5,FALSE),IF(AO$157="Solar",HLOOKUP(AO$157,'Inflated Bid Prices After Tax'!$B$697:$I$703,5,FALSE),IF(AO$157="Biomass",HLOOKUP(AO$157,'Inflated Bid Prices After Tax'!$B$697:$I$703,5,FALSE),IF(AO$157="Biodiesel",HLOOKUP(AO$157,'Inflated Bid Prices After Tax'!$B$697:$I$703,5,FALSE),IF(AO$157="LNG",HLOOKUP(AO$157,'Inflated Bid Prices After Tax'!$B$697:$I$703,5,FALSE),IF(AO$157="Bunker",HLOOKUP(AO$157,'Inflated Bid Prices After Tax'!$B$697:$I$703,5,FALSE),IF(AO$157="LFO Diesel",HLOOKUP(AO$157,'Inflated Bid Prices After Tax'!$B$697:$I$703,5,FALSE),0))))))))</f>
        <v>0</v>
      </c>
      <c r="AS198" s="298">
        <f t="shared" si="115"/>
        <v>0</v>
      </c>
      <c r="AT198" s="139"/>
      <c r="AU198" s="606">
        <f>IF(AU$157="Hydro",VLOOKUP($I198,'Inflated Bid Prices After Tax'!$AL$479:$AS$579,2,FALSE),IF(AU$157="Solar",VLOOKUP($I198,'Inflated Bid Prices After Tax'!$AL$479:$AS$579,3,FALSE),IF(AU$157="Biomass",VLOOKUP($I198,'Inflated Bid Prices After Tax'!$AL$479:$AS$579,4,FALSE),IF(AU$157="Biodiesel",VLOOKUP($I198,'Inflated Bid Prices After Tax'!$AL$479:$AS$579,5,FALSE),IF(AU$157="LNG",VLOOKUP($I198,'Inflated Bid Prices After Tax'!$AL$479:$AS$579,6,FALSE),IF(AU$157="Bunker",VLOOKUP($I198,'Inflated Bid Prices After Tax'!$AL$479:$AS$579,7,FALSE),IF(AU$157="LFO Diesel",VLOOKUP($I198,'Inflated Bid Prices After Tax'!$AL$479:$AS$579,8,FALSE),0)))))))</f>
        <v>0</v>
      </c>
      <c r="AV198" s="607">
        <f>IF(AU$157="Hydro",VLOOKUP($I198,'Inflated Bid Prices After Tax'!$AL$584:$AS$684,2,FALSE),IF(AU$157="Solar",VLOOKUP($I198,'Inflated Bid Prices After Tax'!$AL$584:$AS$684,3,FALSE),IF(AU$157="Biomass",VLOOKUP($I198,'Inflated Bid Prices After Tax'!$AL$584:$AS$684,4,FALSE),IF(AU$157="Biodiesel",VLOOKUP($I198,'Inflated Bid Prices After Tax'!$AL$584:$AS$684,5,FALSE),IF(AU$157="LNG",VLOOKUP($I198,'Inflated Bid Prices After Tax'!$AL$584:$AS$684,6,FALSE),IF(AU$157="Bunker",VLOOKUP($I198,'Inflated Bid Prices After Tax'!$AL$584:$AS$684,7,FALSE),IF(AU$157="LFO Diesel",VLOOKUP($I198,'Inflated Bid Prices After Tax'!$AL$584:$AS$684,8,FALSE),0)))))))</f>
        <v>0</v>
      </c>
      <c r="AW198" s="607">
        <f>IF($I198=0,0,IF(AU$157="Hydro",HLOOKUP(AU$157,'Inflated Bid Prices After Tax'!$B$687:$I$695,4,FALSE),IF(AU$157="Solar",HLOOKUP(AU$157,'Inflated Bid Prices After Tax'!$B$687:$I$695,4,FALSE),IF(AU$157="Biomass",HLOOKUP(AU$157,'Inflated Bid Prices After Tax'!$B$687:$I$695,4,FALSE),IF(AU$157="Biodiesel",HLOOKUP(AU$157,'Inflated Bid Prices After Tax'!$B$687:$I$695,4,FALSE),IF(AU$157="LNG",HLOOKUP(AU$157,'Inflated Bid Prices After Tax'!$B$687:$I$695,4,FALSE),IF(AU$157="Bunker",HLOOKUP(AU$157,'Inflated Bid Prices After Tax'!$B$687:$I$695,4,FALSE),IF(AU$157="LFO Diesel",HLOOKUP(AU$157,'Inflated Bid Prices After Tax'!$B$687:$I$695,4,FALSE),0))))))))</f>
        <v>0</v>
      </c>
      <c r="AX198" s="607">
        <f>IF($I198=0,0,IF(AU$157="Hydro",HLOOKUP(AU$157,'Inflated Bid Prices After Tax'!$B$697:$I$703,4,FALSE),IF(AU$157="Solar",HLOOKUP(AU$157,'Inflated Bid Prices After Tax'!$B$697:$I$703,4,FALSE),IF(AU$157="Biomass",HLOOKUP(AU$157,'Inflated Bid Prices After Tax'!$B$697:$I$703,4,FALSE),IF(AU$157="Biodiesel",HLOOKUP(AU$157,'Inflated Bid Prices After Tax'!$B$697:$I$703,4,FALSE),IF(AU$157="LNG",HLOOKUP(AU$157,'Inflated Bid Prices After Tax'!$B$697:$I$703,4,FALSE),IF(AU$157="Bunker",HLOOKUP(AU$157,'Inflated Bid Prices After Tax'!$B$697:$I$703,4,FALSE),IF(AU$157="LFO Diesel",HLOOKUP(AU$157,'Inflated Bid Prices After Tax'!$B$697:$I$703,4,FALSE),0))))))))</f>
        <v>0</v>
      </c>
      <c r="AY198" s="608">
        <f t="shared" si="116"/>
        <v>0</v>
      </c>
      <c r="AZ198" s="139"/>
      <c r="BA198" s="106"/>
      <c r="BB198" s="648" t="s">
        <v>47</v>
      </c>
      <c r="BC198" s="658">
        <f>IF(C198=0,O198,O198*'Available Energy and Dispatch'!N240*1000)</f>
        <v>0</v>
      </c>
      <c r="BD198" s="658">
        <f>IF(D198=0,U198,U198*'Available Energy and Dispatch'!O240*1000)</f>
        <v>0</v>
      </c>
      <c r="BE198" s="658">
        <f>IF(E198=0,AA198,AA198*'Available Energy and Dispatch'!P240*1000)</f>
        <v>0</v>
      </c>
      <c r="BF198" s="658">
        <f>IF(F198=0,AG198,AG198*'Available Energy and Dispatch'!Q240*1000)</f>
        <v>0</v>
      </c>
      <c r="BG198" s="658">
        <f>IF(G198=0,AM198,AM198*'Available Energy and Dispatch'!R240*1000)</f>
        <v>0</v>
      </c>
      <c r="BH198" s="658">
        <f>IF(H198=0,AS198,AS198*'Available Energy and Dispatch'!S240*1000)</f>
        <v>0</v>
      </c>
      <c r="BI198" s="658">
        <f>IF(I198=0,AY198,AY198*'Available Energy and Dispatch'!T240*1000)</f>
        <v>0</v>
      </c>
      <c r="BJ198" s="664">
        <f t="shared" si="117"/>
        <v>0</v>
      </c>
      <c r="BK198" s="655"/>
    </row>
    <row r="199" spans="2:63" x14ac:dyDescent="0.25">
      <c r="B199" s="530" t="s">
        <v>48</v>
      </c>
      <c r="C199" s="523">
        <f>ROUND(IFERROR(('Available Energy and Dispatch'!N241/((IF(C$158="Solar",(SUMIFS('Dependable Capacity'!$F$118:$F$123,'Dependable Capacity'!$C$118:$C$123,$B$160)*'Available Energy and Dispatch'!$C241),HLOOKUP(C$158,'Dependable Capacity'!$I$112:$P$118,5,FALSE)*'Available Energy and Dispatch'!$C241))))/C$159,0),2)</f>
        <v>0</v>
      </c>
      <c r="D199" s="523">
        <f>ROUND(IFERROR(('Available Energy and Dispatch'!O241/((IF(D$158="Solar",(SUMIFS('Dependable Capacity'!$F$118:$F$123,'Dependable Capacity'!$C$118:$C$123,$B$160)*'Available Energy and Dispatch'!$C241),HLOOKUP(D$158,'Dependable Capacity'!$I$112:$P$118,5,FALSE)*'Available Energy and Dispatch'!$C241))))/D$159,0),2)</f>
        <v>0</v>
      </c>
      <c r="E199" s="523">
        <f>ROUND(IFERROR(('Available Energy and Dispatch'!P241/((IF(E$158="Solar",(SUMIFS('Dependable Capacity'!$F$118:$F$123,'Dependable Capacity'!$C$118:$C$123,$B$160)*'Available Energy and Dispatch'!$C241),HLOOKUP(E$158,'Dependable Capacity'!$I$112:$P$118,5,FALSE)*'Available Energy and Dispatch'!$C241))))/E$159,0),2)</f>
        <v>0</v>
      </c>
      <c r="F199" s="523">
        <f>ROUND(IFERROR(('Available Energy and Dispatch'!Q241/((IF(F$158="Solar",(SUMIFS('Dependable Capacity'!$F$118:$F$123,'Dependable Capacity'!$C$118:$C$123,$B$160)*'Available Energy and Dispatch'!$C241),HLOOKUP(F$158,'Dependable Capacity'!$I$112:$P$118,5,FALSE)*'Available Energy and Dispatch'!$C241))))/F$159,0),2)</f>
        <v>0</v>
      </c>
      <c r="G199" s="523">
        <f>ROUND(IFERROR(('Available Energy and Dispatch'!R241/((IF(G$158="Solar",(SUMIFS('Dependable Capacity'!$F$118:$F$123,'Dependable Capacity'!$C$118:$C$123,$B$160)*'Available Energy and Dispatch'!$C241),HLOOKUP(G$158,'Dependable Capacity'!$I$112:$P$118,5,FALSE)*'Available Energy and Dispatch'!$C241))))/G$159,0),2)</f>
        <v>0</v>
      </c>
      <c r="H199" s="523">
        <f>ROUND(IFERROR(('Available Energy and Dispatch'!S241/((IF(H$158="Solar",(SUMIFS('Dependable Capacity'!$F$118:$F$123,'Dependable Capacity'!$C$118:$C$123,$B$160)*'Available Energy and Dispatch'!$C241),HLOOKUP(H$158,'Dependable Capacity'!$I$112:$P$118,5,FALSE)*'Available Energy and Dispatch'!$C241))))/H$159,0),2)</f>
        <v>0</v>
      </c>
      <c r="I199" s="524">
        <f>ROUND(IFERROR(('Available Energy and Dispatch'!T241/((IF(I$158="Solar",(SUMIFS('Dependable Capacity'!$F$118:$F$123,'Dependable Capacity'!$C$118:$C$123,$B$160)*'Available Energy and Dispatch'!$C241),HLOOKUP(I$158,'Dependable Capacity'!$I$112:$P$118,5,FALSE)*'Available Energy and Dispatch'!$C241))))/I$159,0),2)</f>
        <v>0</v>
      </c>
      <c r="J199" s="106"/>
      <c r="K199" s="542">
        <f>IF(K$157="Hydro",VLOOKUP($C199,'Inflated Bid Prices After Tax'!$AL$479:$AS$579,2,FALSE),IF(K$157="Solar",VLOOKUP($C199,'Inflated Bid Prices After Tax'!$AL$479:$AS$579,3,FALSE),IF(K$157="Biomass",VLOOKUP($C199,'Inflated Bid Prices After Tax'!$AL$479:$AS$579,4,FALSE),IF(K$157="Biodiesel",VLOOKUP($C199,'Inflated Bid Prices After Tax'!$AL$479:$AS$579,5,FALSE),IF(K$157="LNG",VLOOKUP($C199,'Inflated Bid Prices After Tax'!$AL$479:$AS$579,6,FALSE),IF(K$157="Bunker",VLOOKUP($C199,'Inflated Bid Prices After Tax'!$AL$479:$AS$579,7,FALSE),IF(K$157="LFO Diesel",VLOOKUP($C199,'Inflated Bid Prices After Tax'!$AL$479:$AS$579,8,FALSE),0)))))))</f>
        <v>0</v>
      </c>
      <c r="L199" s="543">
        <f>IF(K$157="Hydro",VLOOKUP($C199,'Inflated Bid Prices After Tax'!$AL$584:$AS$684,2,FALSE),IF(K$157="Solar",VLOOKUP($C199,'Inflated Bid Prices After Tax'!$AL$584:$AS$684,3,FALSE),IF(K$157="Biomass",VLOOKUP($C199,'Inflated Bid Prices After Tax'!$AL$584:$AS$684,4,FALSE),IF(K$157="Biodiesel",VLOOKUP($C199,'Inflated Bid Prices After Tax'!$AL$584:$AS$684,5,FALSE),IF(K$157="LNG",VLOOKUP($C199,'Inflated Bid Prices After Tax'!$AL$584:$AS$684,6,FALSE),IF(K$157="Bunker",VLOOKUP($C199,'Inflated Bid Prices After Tax'!$AL$584:$AS$684,7,FALSE),IF(K$157="LFO Diesel",VLOOKUP($C199,'Inflated Bid Prices After Tax'!$AL$584:$AS$684,8,FALSE),0)))))))</f>
        <v>0</v>
      </c>
      <c r="M199" s="543">
        <f>IF($C199=0,0,IF(K$157="Hydro",HLOOKUP(K$157,'Inflated Bid Prices After Tax'!$B$687:$I$695,7,FALSE),IF(K$157="Solar",HLOOKUP(K$157,'Inflated Bid Prices After Tax'!$B$687:$I$695,7,FALSE),IF(K$157="Biomass",HLOOKUP(K$157,'Inflated Bid Prices After Tax'!$B$687:$I$695,7,FALSE),IF(K$157="Biodiesel",HLOOKUP(K$157,'Inflated Bid Prices After Tax'!$B$687:$I$695,7,FALSE),IF(K$157="LNG",HLOOKUP(K$157,'Inflated Bid Prices After Tax'!$B$687:$I$695,7,FALSE),IF(K$157="Bunker",HLOOKUP(K$157,'Inflated Bid Prices After Tax'!$B$687:$I$695,7,FALSE),IF(K$157="LFO Diesel",HLOOKUP(K$157,'Inflated Bid Prices After Tax'!$B$687:$I$695,7,FALSE),0))))))))</f>
        <v>0</v>
      </c>
      <c r="N199" s="543">
        <f>IF($C199=0,0,IF(K$157="Hydro",HLOOKUP(K$157,'Inflated Bid Prices After Tax'!$B$697:$I$703,5,FALSE),IF(K$157="Solar",HLOOKUP(K$157,'Inflated Bid Prices After Tax'!$B$697:$I$703,5,FALSE),IF(K$157="Biomass",HLOOKUP(K$157,'Inflated Bid Prices After Tax'!$B$697:$I$703,5,FALSE),IF(K$157="Biodiesel",HLOOKUP(K$157,'Inflated Bid Prices After Tax'!$B$697:$I$703,5,FALSE),IF(K$157="LNG",HLOOKUP(K$157,'Inflated Bid Prices After Tax'!$B$697:$I$703,5,FALSE),IF(K$157="Bunker",HLOOKUP(K$157,'Inflated Bid Prices After Tax'!$B$697:$I$703,5,FALSE),IF(K$157="LFO Diesel",HLOOKUP(K$157,'Inflated Bid Prices After Tax'!$B$697:$I$703,5,FALSE),0))))))))</f>
        <v>0</v>
      </c>
      <c r="O199" s="544">
        <f t="shared" si="110"/>
        <v>0</v>
      </c>
      <c r="P199" s="139"/>
      <c r="Q199" s="606">
        <f>IF(Q$157="Hydro",VLOOKUP($D199,'Inflated Bid Prices After Tax'!$AL$479:$AS$579,2,FALSE),IF(Q$157="Solar",VLOOKUP($D199,'Inflated Bid Prices After Tax'!$AL$479:$AS$579,3,FALSE),IF(Q$157="Biomass",VLOOKUP($D199,'Inflated Bid Prices After Tax'!$AL$479:$AS$579,4,FALSE),IF(Q$157="Biodiesel",VLOOKUP($D199,'Inflated Bid Prices After Tax'!$AL$479:$AS$579,5,FALSE),IF(Q$157="LNG",VLOOKUP($D199,'Inflated Bid Prices After Tax'!$AL$479:$AS$579,6,FALSE),IF(Q$157="Bunker",VLOOKUP($D199,'Inflated Bid Prices After Tax'!$AL$479:$AS$579,7,FALSE),IF(Q$157="LFO Diesel",VLOOKUP($D199,'Inflated Bid Prices After Tax'!$AL$479:$AS$579,8,FALSE),0)))))))</f>
        <v>0</v>
      </c>
      <c r="R199" s="607">
        <f>IF(Q$157="Hydro",VLOOKUP($D199,'Inflated Bid Prices After Tax'!$AL$584:$AS$684,2,FALSE),IF(Q$157="Solar",VLOOKUP($D199,'Inflated Bid Prices After Tax'!$AL$584:$AS$684,3,FALSE),IF(Q$157="Biomass",VLOOKUP($D199,'Inflated Bid Prices After Tax'!$AL$584:$AS$684,4,FALSE),IF(Q$157="Biodiesel",VLOOKUP($D199,'Inflated Bid Prices After Tax'!$AL$584:$AS$684,5,FALSE),IF(Q$157="LNG",VLOOKUP($D199,'Inflated Bid Prices After Tax'!$AL$584:$AS$684,6,FALSE),IF(Q$157="Bunker",VLOOKUP($D199,'Inflated Bid Prices After Tax'!$AL$584:$AS$684,7,FALSE),IF(Q$157="LFO Diesel",VLOOKUP($D199,'Inflated Bid Prices After Tax'!$AL$584:$AS$684,8,FALSE),0)))))))</f>
        <v>0</v>
      </c>
      <c r="S199" s="607">
        <f>IF($D199=0,0,IF(Q$157="Hydro",HLOOKUP(Q$157,'Inflated Bid Prices After Tax'!$B$687:$I$695,7,FALSE),IF(Q$157="Solar",HLOOKUP(Q$157,'Inflated Bid Prices After Tax'!$B$687:$I$695,7,FALSE),IF(Q$157="Biomass",HLOOKUP(Q$157,'Inflated Bid Prices After Tax'!$B$687:$I$695,7,FALSE),IF(Q$157="Biodiesel",HLOOKUP(Q$157,'Inflated Bid Prices After Tax'!$B$687:$I$695,7,FALSE),IF(Q$157="LNG",HLOOKUP(Q$157,'Inflated Bid Prices After Tax'!$B$687:$I$695,7,FALSE),IF(Q$157="Bunker",HLOOKUP(Q$157,'Inflated Bid Prices After Tax'!$B$687:$I$695,7,FALSE),IF(Q$157="LFO Diesel",HLOOKUP(Q$157,'Inflated Bid Prices After Tax'!$B$687:$I$695,7,FALSE),0))))))))</f>
        <v>0</v>
      </c>
      <c r="T199" s="607">
        <f>IF($D199=0,0,IF(Q$157="Hydro",HLOOKUP(Q$157,'Inflated Bid Prices After Tax'!$B$697:$I$703,5,FALSE),IF(Q$157="Solar",HLOOKUP(Q$157,'Inflated Bid Prices After Tax'!$B$697:$I$703,5,FALSE),IF(Q$157="Biomass",HLOOKUP(Q$157,'Inflated Bid Prices After Tax'!$B$697:$I$703,5,FALSE),IF(Q$157="Biodiesel",HLOOKUP(Q$157,'Inflated Bid Prices After Tax'!$B$697:$I$703,5,FALSE),IF(Q$157="LNG",HLOOKUP(Q$157,'Inflated Bid Prices After Tax'!$B$697:$I$703,5,FALSE),IF(Q$157="Bunker",HLOOKUP(Q$157,'Inflated Bid Prices After Tax'!$B$697:$I$703,5,FALSE),IF(Q$157="LFO Diesel",HLOOKUP(Q$157,'Inflated Bid Prices After Tax'!$B$697:$I$703,5,FALSE),0))))))))</f>
        <v>0</v>
      </c>
      <c r="U199" s="608">
        <f t="shared" si="111"/>
        <v>0</v>
      </c>
      <c r="V199" s="139"/>
      <c r="W199" s="566">
        <f>IF(W$157="Hydro",VLOOKUP($E199,'Inflated Bid Prices After Tax'!$AL$479:$AS$579,2,FALSE),IF(W$157="Solar",VLOOKUP($E199,'Inflated Bid Prices After Tax'!$AL$479:$AS$579,3,FALSE),IF(W$157="Biomass",VLOOKUP($E199,'Inflated Bid Prices After Tax'!$AL$479:$AS$579,4,FALSE),IF(W$157="Biodiesel",VLOOKUP($E199,'Inflated Bid Prices After Tax'!$AL$479:$AS$579,5,FALSE),IF(W$157="LNG",VLOOKUP($E199,'Inflated Bid Prices After Tax'!$AL$479:$AS$579,6,FALSE),IF(W$157="Bunker",VLOOKUP($E199,'Inflated Bid Prices After Tax'!$AL$479:$AS$579,7,FALSE),IF(W$157="LFO Diesel",VLOOKUP($E199,'Inflated Bid Prices After Tax'!$AL$479:$AS$579,8,FALSE),0)))))))</f>
        <v>0</v>
      </c>
      <c r="X199" s="567">
        <f>IF(W$157="Hydro",VLOOKUP($E199,'Inflated Bid Prices After Tax'!$AL$584:$AS$684,2,FALSE),IF(W$157="Solar",VLOOKUP($E199,'Inflated Bid Prices After Tax'!$AL$584:$AS$684,3,FALSE),IF(W$157="Biomass",VLOOKUP($E199,'Inflated Bid Prices After Tax'!$AL$584:$AS$684,4,FALSE),IF(W$157="Biodiesel",VLOOKUP($E199,'Inflated Bid Prices After Tax'!$AL$584:$AS$684,5,FALSE),IF(W$157="LNG",VLOOKUP($E199,'Inflated Bid Prices After Tax'!$AL$584:$AS$684,6,FALSE),IF(W$157="Bunker",VLOOKUP($E199,'Inflated Bid Prices After Tax'!$AL$584:$AS$684,7,FALSE),IF(W$157="LFO Diesel",VLOOKUP($E199,'Inflated Bid Prices After Tax'!$AL$584:$AS$684,8,FALSE),0)))))))</f>
        <v>0</v>
      </c>
      <c r="Y199" s="567">
        <f>IF($E199=0,0,IF(W$157="Hydro",HLOOKUP(W$157,'Inflated Bid Prices After Tax'!$B$687:$I$695,7,FALSE),IF(W$157="Solar",HLOOKUP(W$157,'Inflated Bid Prices After Tax'!$B$687:$I$695,7,FALSE),IF(W$157="Biomass",HLOOKUP(W$157,'Inflated Bid Prices After Tax'!$B$687:$I$695,7,FALSE),IF(W$157="Biodiesel",HLOOKUP(W$157,'Inflated Bid Prices After Tax'!$B$687:$I$695,7,FALSE),IF(W$157="LNG",HLOOKUP(W$157,'Inflated Bid Prices After Tax'!$B$687:$I$695,7,FALSE),IF(W$157="Bunker",HLOOKUP(W$157,'Inflated Bid Prices After Tax'!$B$687:$I$695,7,FALSE),IF(W$157="LFO Diesel",HLOOKUP(W$157,'Inflated Bid Prices After Tax'!$B$687:$I$695,7,FALSE),0))))))))</f>
        <v>0</v>
      </c>
      <c r="Z199" s="567">
        <f>IF($E199=0,0,IF(W$157="Hydro",HLOOKUP(W$157,'Inflated Bid Prices After Tax'!$B$697:$I$703,5,FALSE),IF(W$157="Solar",HLOOKUP(W$157,'Inflated Bid Prices After Tax'!$B$697:$I$703,5,FALSE),IF(W$157="Biomass",HLOOKUP(W$157,'Inflated Bid Prices After Tax'!$B$697:$I$703,5,FALSE),IF(W$157="Biodiesel",HLOOKUP(W$157,'Inflated Bid Prices After Tax'!$B$697:$I$703,5,FALSE),IF(W$157="LNG",HLOOKUP(W$157,'Inflated Bid Prices After Tax'!$B$697:$I$703,5,FALSE),IF(W$157="Bunker",HLOOKUP(W$157,'Inflated Bid Prices After Tax'!$B$697:$I$703,5,FALSE),IF(W$157="LFO Diesel",HLOOKUP(W$157,'Inflated Bid Prices After Tax'!$B$697:$I$703,5,FALSE),0))))))))</f>
        <v>0</v>
      </c>
      <c r="AA199" s="568">
        <f t="shared" si="112"/>
        <v>0</v>
      </c>
      <c r="AB199" s="139"/>
      <c r="AC199" s="642">
        <f>IF(AC$157="Hydro",VLOOKUP($F199,'Inflated Bid Prices After Tax'!$AL$479:$AS$579,2,FALSE),IF(AC$157="Solar",VLOOKUP($F199,'Inflated Bid Prices After Tax'!$AL$479:$AS$579,3,FALSE),IF(AC$157="Biomass",VLOOKUP($F199,'Inflated Bid Prices After Tax'!$AL$479:$AS$579,4,FALSE),IF(AC$157="Biodiesel",VLOOKUP($F199,'Inflated Bid Prices After Tax'!$AL$479:$AS$579,5,FALSE),IF(AC$157="LNG",VLOOKUP($F199,'Inflated Bid Prices After Tax'!$AL$479:$AS$579,6,FALSE),IF(AC$157="Bunker",VLOOKUP($F199,'Inflated Bid Prices After Tax'!$AL$479:$AS$579,7,FALSE),IF(AC$157="LFO Diesel",VLOOKUP($F199,'Inflated Bid Prices After Tax'!$AL$479:$AS$579,8,FALSE),0)))))))</f>
        <v>0</v>
      </c>
      <c r="AD199" s="643">
        <f>IF(AC$157="Hydro",VLOOKUP($F199,'Inflated Bid Prices After Tax'!$AL$584:$AS$684,2,FALSE),IF(AC$157="Solar",VLOOKUP($F199,'Inflated Bid Prices After Tax'!$AL$584:$AS$684,3,FALSE),IF(AC$157="Biomass",VLOOKUP($F199,'Inflated Bid Prices After Tax'!$AL$584:$AS$684,4,FALSE),IF(AC$157="Biodiesel",VLOOKUP($F199,'Inflated Bid Prices After Tax'!$AL$584:$AS$684,5,FALSE),IF(AC$157="LNG",VLOOKUP($F199,'Inflated Bid Prices After Tax'!$AL$584:$AS$684,6,FALSE),IF(AC$157="Bunker",VLOOKUP($F199,'Inflated Bid Prices After Tax'!$AL$584:$AS$684,7,FALSE),IF(AC$157="LFO Diesel",VLOOKUP($F199,'Inflated Bid Prices After Tax'!$AL$584:$AS$684,8,FALSE),0)))))))</f>
        <v>0</v>
      </c>
      <c r="AE199" s="643">
        <f>IF($F199=0,0,IF(AC$157="Hydro",HLOOKUP(AC$157,'Inflated Bid Prices After Tax'!$B$687:$I$695,7,FALSE),IF(AC$157="Solar",HLOOKUP(AC$157,'Inflated Bid Prices After Tax'!$B$687:$I$695,7,FALSE),IF(AC$157="Biomass",HLOOKUP(AC$157,'Inflated Bid Prices After Tax'!$B$687:$I$695,7,FALSE),IF(AC$157="Biodiesel",HLOOKUP(AC$157,'Inflated Bid Prices After Tax'!$B$687:$I$695,7,FALSE),IF(AC$157="LNG",HLOOKUP(AC$157,'Inflated Bid Prices After Tax'!$B$687:$I$695,7,FALSE),IF(AC$157="Bunker",HLOOKUP(AC$157,'Inflated Bid Prices After Tax'!$B$687:$I$695,7,FALSE),IF(AC$157="LFO Diesel",HLOOKUP(AC$157,'Inflated Bid Prices After Tax'!$B$687:$I$695,7,FALSE),0))))))))</f>
        <v>0</v>
      </c>
      <c r="AF199" s="643">
        <f>IF($F199=0,0,IF(AC$157="Hydro",HLOOKUP(AC$157,'Inflated Bid Prices After Tax'!$B$697:$I$703,5,FALSE),IF(AC$157="Solar",HLOOKUP(AC$157,'Inflated Bid Prices After Tax'!$B$697:$I$703,5,FALSE),IF(AC$157="Biomass",HLOOKUP(AC$157,'Inflated Bid Prices After Tax'!$B$697:$I$703,5,FALSE),IF(AC$157="Biodiesel",HLOOKUP(AC$157,'Inflated Bid Prices After Tax'!$B$697:$I$703,5,FALSE),IF(AC$157="LNG",HLOOKUP(AC$157,'Inflated Bid Prices After Tax'!$B$697:$I$703,5,FALSE),IF(AC$157="Bunker",HLOOKUP(AC$157,'Inflated Bid Prices After Tax'!$B$697:$I$703,5,FALSE),IF(AC$157="LFO Diesel",HLOOKUP(AC$157,'Inflated Bid Prices After Tax'!$B$697:$I$703,5,FALSE),0))))))))</f>
        <v>0</v>
      </c>
      <c r="AG199" s="644">
        <f t="shared" si="113"/>
        <v>0</v>
      </c>
      <c r="AH199" s="139"/>
      <c r="AI199" s="590">
        <f>IF(AI$157="Hydro",VLOOKUP($G199,'Inflated Bid Prices After Tax'!$AL$479:$AS$579,2,FALSE),IF(AI$157="Solar",VLOOKUP($G199,'Inflated Bid Prices After Tax'!$AL$479:$AS$579,3,FALSE),IF(AI$157="Biomass",VLOOKUP($G199,'Inflated Bid Prices After Tax'!$AL$479:$AS$579,4,FALSE),IF(AI$157="Biodiesel",VLOOKUP($G199,'Inflated Bid Prices After Tax'!$AL$479:$AS$579,5,FALSE),IF(AI$157="LNG",VLOOKUP($G199,'Inflated Bid Prices After Tax'!$AL$479:$AS$579,6,FALSE),IF(AI$157="Bunker",VLOOKUP($G199,'Inflated Bid Prices After Tax'!$AL$479:$AS$579,7,FALSE),IF(AI$157="LFO Diesel",VLOOKUP($G199,'Inflated Bid Prices After Tax'!$AL$479:$AS$579,8,FALSE),0)))))))</f>
        <v>0</v>
      </c>
      <c r="AJ199" s="591">
        <f>IF(AI$157="Hydro",VLOOKUP($G199,'Inflated Bid Prices After Tax'!$AL$584:$AS$684,2,FALSE),IF(AI$157="Solar",VLOOKUP($G199,'Inflated Bid Prices After Tax'!$AL$584:$AS$684,3,FALSE),IF(AI$157="Biomass",VLOOKUP($G199,'Inflated Bid Prices After Tax'!$AL$584:$AS$684,4,FALSE),IF(AI$157="Biodiesel",VLOOKUP($G199,'Inflated Bid Prices After Tax'!$AL$584:$AS$684,5,FALSE),IF(AI$157="LNG",VLOOKUP($G199,'Inflated Bid Prices After Tax'!$AL$584:$AS$684,6,FALSE),IF(AI$157="Bunker",VLOOKUP($G199,'Inflated Bid Prices After Tax'!$AL$584:$AS$684,7,FALSE),IF(AI$157="LFO Diesel",VLOOKUP($G199,'Inflated Bid Prices After Tax'!$AL$584:$AS$684,8,FALSE),0)))))))</f>
        <v>0</v>
      </c>
      <c r="AK199" s="591">
        <f>IF($G199=0,0,IF(AI$157="Hydro",HLOOKUP(AI$157,'Inflated Bid Prices After Tax'!$B$687:$I$695,7,FALSE),IF(AI$157="Solar",HLOOKUP(AI$157,'Inflated Bid Prices After Tax'!$B$687:$I$695,7,FALSE),IF(AI$157="Biomass",HLOOKUP(AI$157,'Inflated Bid Prices After Tax'!$B$687:$I$695,7,FALSE),IF(AI$157="Biodiesel",HLOOKUP(AI$157,'Inflated Bid Prices After Tax'!$B$687:$I$695,7,FALSE),IF(AI$157="LNG",HLOOKUP(AI$157,'Inflated Bid Prices After Tax'!$B$687:$I$695,7,FALSE),IF(AI$157="Bunker",HLOOKUP(AI$157,'Inflated Bid Prices After Tax'!$B$687:$I$695,7,FALSE),IF(AI$157="LFO Diesel",HLOOKUP(AI$157,'Inflated Bid Prices After Tax'!$B$687:$I$695,7,FALSE),0))))))))</f>
        <v>0</v>
      </c>
      <c r="AL199" s="591">
        <f>IF($G199=0,0,IF(AI$157="Hydro",HLOOKUP(AI$157,'Inflated Bid Prices After Tax'!$B$697:$I$703,5,FALSE),IF(AI$157="Solar",HLOOKUP(AI$157,'Inflated Bid Prices After Tax'!$B$697:$I$703,5,FALSE),IF(AI$157="Biomass",HLOOKUP(AI$157,'Inflated Bid Prices After Tax'!$B$697:$I$703,5,FALSE),IF(AI$157="Biodiesel",HLOOKUP(AI$157,'Inflated Bid Prices After Tax'!$B$697:$I$703,5,FALSE),IF(AI$157="LNG",HLOOKUP(AI$157,'Inflated Bid Prices After Tax'!$B$697:$I$703,5,FALSE),IF(AI$157="Bunker",HLOOKUP(AI$157,'Inflated Bid Prices After Tax'!$B$697:$I$703,5,FALSE),IF(AI$157="LFO Diesel",HLOOKUP(AI$157,'Inflated Bid Prices After Tax'!$B$697:$I$703,5,FALSE),0))))))))</f>
        <v>0</v>
      </c>
      <c r="AM199" s="592">
        <f t="shared" si="114"/>
        <v>0</v>
      </c>
      <c r="AN199" s="139"/>
      <c r="AO199" s="598">
        <f>IF(AO$157="Hydro",VLOOKUP($H199,'Inflated Bid Prices After Tax'!$AL$479:$AS$579,2,FALSE),IF(AO$157="Solar",VLOOKUP($H199,'Inflated Bid Prices After Tax'!$AL$479:$AS$579,3,FALSE),IF(AO$157="Biomass",VLOOKUP($H199,'Inflated Bid Prices After Tax'!$AL$479:$AS$579,4,FALSE),IF(AO$157="Biodiesel",VLOOKUP($H199,'Inflated Bid Prices After Tax'!$AL$479:$AS$579,5,FALSE),IF(AO$157="LNG",VLOOKUP($H199,'Inflated Bid Prices After Tax'!$AL$479:$AS$579,6,FALSE),IF(AO$157="Bunker",VLOOKUP($H199,'Inflated Bid Prices After Tax'!$AL$479:$AS$579,7,FALSE),IF(AO$157="LFO Diesel",VLOOKUP($H199,'Inflated Bid Prices After Tax'!$AL$479:$AS$579,8,FALSE),0)))))))</f>
        <v>0</v>
      </c>
      <c r="AP199" s="309">
        <f>IF(AO$157="Hydro",VLOOKUP($H199,'Inflated Bid Prices After Tax'!$AL$584:$AS$684,2,FALSE),IF(AO$157="Solar",VLOOKUP($H199,'Inflated Bid Prices After Tax'!$AL$584:$AS$684,3,FALSE),IF(AO$157="Biomass",VLOOKUP($H199,'Inflated Bid Prices After Tax'!$AL$584:$AS$684,4,FALSE),IF(AO$157="Biodiesel",VLOOKUP($H199,'Inflated Bid Prices After Tax'!$AL$584:$AS$684,5,FALSE),IF(AO$157="LNG",VLOOKUP($H199,'Inflated Bid Prices After Tax'!$AL$584:$AS$684,6,FALSE),IF(AO$157="Bunker",VLOOKUP($H199,'Inflated Bid Prices After Tax'!$AL$584:$AS$684,7,FALSE),IF(AO$157="LFO Diesel",VLOOKUP($H199,'Inflated Bid Prices After Tax'!$AL$584:$AS$684,8,FALSE),0)))))))</f>
        <v>0</v>
      </c>
      <c r="AQ199" s="309">
        <f>IF($H199=0,0,IF(AO$157="Hydro",HLOOKUP(AO$157,'Inflated Bid Prices After Tax'!$B$687:$I$695,7,FALSE),IF(AO$157="Solar",HLOOKUP(AO$157,'Inflated Bid Prices After Tax'!$B$687:$I$695,7,FALSE),IF(AO$157="Biomass",HLOOKUP(AO$157,'Inflated Bid Prices After Tax'!$B$687:$I$695,7,FALSE),IF(AO$157="Biodiesel",HLOOKUP(AO$157,'Inflated Bid Prices After Tax'!$B$687:$I$695,7,FALSE),IF(AO$157="LNG",HLOOKUP(AO$157,'Inflated Bid Prices After Tax'!$B$687:$I$695,7,FALSE),IF(AO$157="Bunker",HLOOKUP(AO$157,'Inflated Bid Prices After Tax'!$B$687:$I$695,7,FALSE),IF(AO$157="LFO Diesel",HLOOKUP(AO$157,'Inflated Bid Prices After Tax'!$B$687:$I$695,7,FALSE),0))))))))</f>
        <v>0</v>
      </c>
      <c r="AR199" s="309">
        <f>IF($H199=0,0,IF(AO$157="Hydro",HLOOKUP(AO$157,'Inflated Bid Prices After Tax'!$B$697:$I$703,5,FALSE),IF(AO$157="Solar",HLOOKUP(AO$157,'Inflated Bid Prices After Tax'!$B$697:$I$703,5,FALSE),IF(AO$157="Biomass",HLOOKUP(AO$157,'Inflated Bid Prices After Tax'!$B$697:$I$703,5,FALSE),IF(AO$157="Biodiesel",HLOOKUP(AO$157,'Inflated Bid Prices After Tax'!$B$697:$I$703,5,FALSE),IF(AO$157="LNG",HLOOKUP(AO$157,'Inflated Bid Prices After Tax'!$B$697:$I$703,5,FALSE),IF(AO$157="Bunker",HLOOKUP(AO$157,'Inflated Bid Prices After Tax'!$B$697:$I$703,5,FALSE),IF(AO$157="LFO Diesel",HLOOKUP(AO$157,'Inflated Bid Prices After Tax'!$B$697:$I$703,5,FALSE),0))))))))</f>
        <v>0</v>
      </c>
      <c r="AS199" s="298">
        <f t="shared" si="115"/>
        <v>0</v>
      </c>
      <c r="AT199" s="139"/>
      <c r="AU199" s="606">
        <f>IF(AU$157="Hydro",VLOOKUP($I199,'Inflated Bid Prices After Tax'!$AL$479:$AS$579,2,FALSE),IF(AU$157="Solar",VLOOKUP($I199,'Inflated Bid Prices After Tax'!$AL$479:$AS$579,3,FALSE),IF(AU$157="Biomass",VLOOKUP($I199,'Inflated Bid Prices After Tax'!$AL$479:$AS$579,4,FALSE),IF(AU$157="Biodiesel",VLOOKUP($I199,'Inflated Bid Prices After Tax'!$AL$479:$AS$579,5,FALSE),IF(AU$157="LNG",VLOOKUP($I199,'Inflated Bid Prices After Tax'!$AL$479:$AS$579,6,FALSE),IF(AU$157="Bunker",VLOOKUP($I199,'Inflated Bid Prices After Tax'!$AL$479:$AS$579,7,FALSE),IF(AU$157="LFO Diesel",VLOOKUP($I199,'Inflated Bid Prices After Tax'!$AL$479:$AS$579,8,FALSE),0)))))))</f>
        <v>0</v>
      </c>
      <c r="AV199" s="607">
        <f>IF(AU$157="Hydro",VLOOKUP($I199,'Inflated Bid Prices After Tax'!$AL$584:$AS$684,2,FALSE),IF(AU$157="Solar",VLOOKUP($I199,'Inflated Bid Prices After Tax'!$AL$584:$AS$684,3,FALSE),IF(AU$157="Biomass",VLOOKUP($I199,'Inflated Bid Prices After Tax'!$AL$584:$AS$684,4,FALSE),IF(AU$157="Biodiesel",VLOOKUP($I199,'Inflated Bid Prices After Tax'!$AL$584:$AS$684,5,FALSE),IF(AU$157="LNG",VLOOKUP($I199,'Inflated Bid Prices After Tax'!$AL$584:$AS$684,6,FALSE),IF(AU$157="Bunker",VLOOKUP($I199,'Inflated Bid Prices After Tax'!$AL$584:$AS$684,7,FALSE),IF(AU$157="LFO Diesel",VLOOKUP($I199,'Inflated Bid Prices After Tax'!$AL$584:$AS$684,8,FALSE),0)))))))</f>
        <v>0</v>
      </c>
      <c r="AW199" s="607">
        <f>IF($I199=0,0,IF(AU$157="Hydro",HLOOKUP(AU$157,'Inflated Bid Prices After Tax'!$B$687:$I$695,4,FALSE),IF(AU$157="Solar",HLOOKUP(AU$157,'Inflated Bid Prices After Tax'!$B$687:$I$695,4,FALSE),IF(AU$157="Biomass",HLOOKUP(AU$157,'Inflated Bid Prices After Tax'!$B$687:$I$695,4,FALSE),IF(AU$157="Biodiesel",HLOOKUP(AU$157,'Inflated Bid Prices After Tax'!$B$687:$I$695,4,FALSE),IF(AU$157="LNG",HLOOKUP(AU$157,'Inflated Bid Prices After Tax'!$B$687:$I$695,4,FALSE),IF(AU$157="Bunker",HLOOKUP(AU$157,'Inflated Bid Prices After Tax'!$B$687:$I$695,4,FALSE),IF(AU$157="LFO Diesel",HLOOKUP(AU$157,'Inflated Bid Prices After Tax'!$B$687:$I$695,4,FALSE),0))))))))</f>
        <v>0</v>
      </c>
      <c r="AX199" s="607">
        <f>IF($I199=0,0,IF(AU$157="Hydro",HLOOKUP(AU$157,'Inflated Bid Prices After Tax'!$B$697:$I$703,4,FALSE),IF(AU$157="Solar",HLOOKUP(AU$157,'Inflated Bid Prices After Tax'!$B$697:$I$703,4,FALSE),IF(AU$157="Biomass",HLOOKUP(AU$157,'Inflated Bid Prices After Tax'!$B$697:$I$703,4,FALSE),IF(AU$157="Biodiesel",HLOOKUP(AU$157,'Inflated Bid Prices After Tax'!$B$697:$I$703,4,FALSE),IF(AU$157="LNG",HLOOKUP(AU$157,'Inflated Bid Prices After Tax'!$B$697:$I$703,4,FALSE),IF(AU$157="Bunker",HLOOKUP(AU$157,'Inflated Bid Prices After Tax'!$B$697:$I$703,4,FALSE),IF(AU$157="LFO Diesel",HLOOKUP(AU$157,'Inflated Bid Prices After Tax'!$B$697:$I$703,4,FALSE),0))))))))</f>
        <v>0</v>
      </c>
      <c r="AY199" s="608">
        <f t="shared" si="116"/>
        <v>0</v>
      </c>
      <c r="AZ199" s="139"/>
      <c r="BA199" s="106"/>
      <c r="BB199" s="648" t="s">
        <v>48</v>
      </c>
      <c r="BC199" s="658">
        <f>IF(C199=0,O199,O199*'Available Energy and Dispatch'!N241*1000)</f>
        <v>0</v>
      </c>
      <c r="BD199" s="658">
        <f>IF(D199=0,U199,U199*'Available Energy and Dispatch'!O241*1000)</f>
        <v>0</v>
      </c>
      <c r="BE199" s="658">
        <f>IF(E199=0,AA199,AA199*'Available Energy and Dispatch'!P241*1000)</f>
        <v>0</v>
      </c>
      <c r="BF199" s="658">
        <f>IF(F199=0,AG199,AG199*'Available Energy and Dispatch'!Q241*1000)</f>
        <v>0</v>
      </c>
      <c r="BG199" s="658">
        <f>IF(G199=0,AM199,AM199*'Available Energy and Dispatch'!R241*1000)</f>
        <v>0</v>
      </c>
      <c r="BH199" s="658">
        <f>IF(H199=0,AS199,AS199*'Available Energy and Dispatch'!S241*1000)</f>
        <v>0</v>
      </c>
      <c r="BI199" s="658">
        <f>IF(I199=0,AY199,AY199*'Available Energy and Dispatch'!T241*1000)</f>
        <v>0</v>
      </c>
      <c r="BJ199" s="664">
        <f t="shared" si="117"/>
        <v>0</v>
      </c>
      <c r="BK199" s="655"/>
    </row>
    <row r="200" spans="2:63" ht="13.8" thickBot="1" x14ac:dyDescent="0.3">
      <c r="B200" s="531" t="s">
        <v>49</v>
      </c>
      <c r="C200" s="525">
        <f>ROUND(IFERROR(('Available Energy and Dispatch'!N242/((IF(C$158="Solar",(SUMIFS('Dependable Capacity'!$F$118:$F$123,'Dependable Capacity'!$C$118:$C$123,$B$160)*'Available Energy and Dispatch'!$C242),HLOOKUP(C$158,'Dependable Capacity'!$I$112:$P$118,5,FALSE)*'Available Energy and Dispatch'!$C242))))/C$159,0),2)</f>
        <v>0</v>
      </c>
      <c r="D200" s="525">
        <f>ROUND(IFERROR(('Available Energy and Dispatch'!O242/((IF(D$158="Solar",(SUMIFS('Dependable Capacity'!$F$118:$F$123,'Dependable Capacity'!$C$118:$C$123,$B$160)*'Available Energy and Dispatch'!$C242),HLOOKUP(D$158,'Dependable Capacity'!$I$112:$P$118,5,FALSE)*'Available Energy and Dispatch'!$C242))))/D$159,0),2)</f>
        <v>0</v>
      </c>
      <c r="E200" s="525">
        <f>ROUND(IFERROR(('Available Energy and Dispatch'!P242/((IF(E$158="Solar",(SUMIFS('Dependable Capacity'!$F$118:$F$123,'Dependable Capacity'!$C$118:$C$123,$B$160)*'Available Energy and Dispatch'!$C242),HLOOKUP(E$158,'Dependable Capacity'!$I$112:$P$118,5,FALSE)*'Available Energy and Dispatch'!$C242))))/E$159,0),2)</f>
        <v>0</v>
      </c>
      <c r="F200" s="525">
        <f>ROUND(IFERROR(('Available Energy and Dispatch'!Q242/((IF(F$158="Solar",(SUMIFS('Dependable Capacity'!$F$118:$F$123,'Dependable Capacity'!$C$118:$C$123,$B$160)*'Available Energy and Dispatch'!$C242),HLOOKUP(F$158,'Dependable Capacity'!$I$112:$P$118,5,FALSE)*'Available Energy and Dispatch'!$C242))))/F$159,0),2)</f>
        <v>0</v>
      </c>
      <c r="G200" s="525">
        <f>ROUND(IFERROR(('Available Energy and Dispatch'!R242/((IF(G$158="Solar",(SUMIFS('Dependable Capacity'!$F$118:$F$123,'Dependable Capacity'!$C$118:$C$123,$B$160)*'Available Energy and Dispatch'!$C242),HLOOKUP(G$158,'Dependable Capacity'!$I$112:$P$118,5,FALSE)*'Available Energy and Dispatch'!$C242))))/G$159,0),2)</f>
        <v>0</v>
      </c>
      <c r="H200" s="525">
        <f>ROUND(IFERROR(('Available Energy and Dispatch'!S242/((IF(H$158="Solar",(SUMIFS('Dependable Capacity'!$F$118:$F$123,'Dependable Capacity'!$C$118:$C$123,$B$160)*'Available Energy and Dispatch'!$C242),HLOOKUP(H$158,'Dependable Capacity'!$I$112:$P$118,5,FALSE)*'Available Energy and Dispatch'!$C242))))/H$159,0),2)</f>
        <v>0</v>
      </c>
      <c r="I200" s="526">
        <f>ROUND(IFERROR(('Available Energy and Dispatch'!T242/((IF(I$158="Solar",(SUMIFS('Dependable Capacity'!$F$118:$F$123,'Dependable Capacity'!$C$118:$C$123,$B$160)*'Available Energy and Dispatch'!$C242),HLOOKUP(I$158,'Dependable Capacity'!$I$112:$P$118,5,FALSE)*'Available Energy and Dispatch'!$C242))))/I$159,0),2)</f>
        <v>0</v>
      </c>
      <c r="J200" s="106"/>
      <c r="K200" s="545">
        <f>IF(K$157="Hydro",VLOOKUP($C200,'Inflated Bid Prices After Tax'!$AL$479:$AS$579,2,FALSE),IF(K$157="Solar",VLOOKUP($C200,'Inflated Bid Prices After Tax'!$AL$479:$AS$579,3,FALSE),IF(K$157="Biomass",VLOOKUP($C200,'Inflated Bid Prices After Tax'!$AL$479:$AS$579,4,FALSE),IF(K$157="Biodiesel",VLOOKUP($C200,'Inflated Bid Prices After Tax'!$AL$479:$AS$579,5,FALSE),IF(K$157="LNG",VLOOKUP($C200,'Inflated Bid Prices After Tax'!$AL$479:$AS$579,6,FALSE),IF(K$157="Bunker",VLOOKUP($C200,'Inflated Bid Prices After Tax'!$AL$479:$AS$579,7,FALSE),IF(K$157="LFO Diesel",VLOOKUP($C200,'Inflated Bid Prices After Tax'!$AL$479:$AS$579,8,FALSE),0)))))))</f>
        <v>0</v>
      </c>
      <c r="L200" s="546">
        <f>IF(K$157="Hydro",VLOOKUP($C200,'Inflated Bid Prices After Tax'!$AL$584:$AS$684,2,FALSE),IF(K$157="Solar",VLOOKUP($C200,'Inflated Bid Prices After Tax'!$AL$584:$AS$684,3,FALSE),IF(K$157="Biomass",VLOOKUP($C200,'Inflated Bid Prices After Tax'!$AL$584:$AS$684,4,FALSE),IF(K$157="Biodiesel",VLOOKUP($C200,'Inflated Bid Prices After Tax'!$AL$584:$AS$684,5,FALSE),IF(K$157="LNG",VLOOKUP($C200,'Inflated Bid Prices After Tax'!$AL$584:$AS$684,6,FALSE),IF(K$157="Bunker",VLOOKUP($C200,'Inflated Bid Prices After Tax'!$AL$584:$AS$684,7,FALSE),IF(K$157="LFO Diesel",VLOOKUP($C200,'Inflated Bid Prices After Tax'!$AL$584:$AS$684,8,FALSE),0)))))))</f>
        <v>0</v>
      </c>
      <c r="M200" s="546">
        <f>IF($C200=0,0,IF(K$157="Hydro",HLOOKUP(K$157,'Inflated Bid Prices After Tax'!$B$687:$I$695,7,FALSE),IF(K$157="Solar",HLOOKUP(K$157,'Inflated Bid Prices After Tax'!$B$687:$I$695,7,FALSE),IF(K$157="Biomass",HLOOKUP(K$157,'Inflated Bid Prices After Tax'!$B$687:$I$695,7,FALSE),IF(K$157="Biodiesel",HLOOKUP(K$157,'Inflated Bid Prices After Tax'!$B$687:$I$695,7,FALSE),IF(K$157="LNG",HLOOKUP(K$157,'Inflated Bid Prices After Tax'!$B$687:$I$695,7,FALSE),IF(K$157="Bunker",HLOOKUP(K$157,'Inflated Bid Prices After Tax'!$B$687:$I$695,7,FALSE),IF(K$157="LFO Diesel",HLOOKUP(K$157,'Inflated Bid Prices After Tax'!$B$687:$I$695,7,FALSE),0))))))))</f>
        <v>0</v>
      </c>
      <c r="N200" s="546">
        <f>IF($C200=0,0,IF(K$157="Hydro",HLOOKUP(K$157,'Inflated Bid Prices After Tax'!$B$697:$I$703,5,FALSE),IF(K$157="Solar",HLOOKUP(K$157,'Inflated Bid Prices After Tax'!$B$697:$I$703,5,FALSE),IF(K$157="Biomass",HLOOKUP(K$157,'Inflated Bid Prices After Tax'!$B$697:$I$703,5,FALSE),IF(K$157="Biodiesel",HLOOKUP(K$157,'Inflated Bid Prices After Tax'!$B$697:$I$703,5,FALSE),IF(K$157="LNG",HLOOKUP(K$157,'Inflated Bid Prices After Tax'!$B$697:$I$703,5,FALSE),IF(K$157="Bunker",HLOOKUP(K$157,'Inflated Bid Prices After Tax'!$B$697:$I$703,5,FALSE),IF(K$157="LFO Diesel",HLOOKUP(K$157,'Inflated Bid Prices After Tax'!$B$697:$I$703,5,FALSE),0))))))))</f>
        <v>0</v>
      </c>
      <c r="O200" s="547">
        <f t="shared" si="110"/>
        <v>0</v>
      </c>
      <c r="P200" s="139"/>
      <c r="Q200" s="609">
        <f>IF(Q$157="Hydro",VLOOKUP($D200,'Inflated Bid Prices After Tax'!$AL$479:$AS$579,2,FALSE),IF(Q$157="Solar",VLOOKUP($D200,'Inflated Bid Prices After Tax'!$AL$479:$AS$579,3,FALSE),IF(Q$157="Biomass",VLOOKUP($D200,'Inflated Bid Prices After Tax'!$AL$479:$AS$579,4,FALSE),IF(Q$157="Biodiesel",VLOOKUP($D200,'Inflated Bid Prices After Tax'!$AL$479:$AS$579,5,FALSE),IF(Q$157="LNG",VLOOKUP($D200,'Inflated Bid Prices After Tax'!$AL$479:$AS$579,6,FALSE),IF(Q$157="Bunker",VLOOKUP($D200,'Inflated Bid Prices After Tax'!$AL$479:$AS$579,7,FALSE),IF(Q$157="LFO Diesel",VLOOKUP($D200,'Inflated Bid Prices After Tax'!$AL$479:$AS$579,8,FALSE),0)))))))</f>
        <v>0</v>
      </c>
      <c r="R200" s="610">
        <f>IF(Q$157="Hydro",VLOOKUP($D200,'Inflated Bid Prices After Tax'!$AL$584:$AS$684,2,FALSE),IF(Q$157="Solar",VLOOKUP($D200,'Inflated Bid Prices After Tax'!$AL$584:$AS$684,3,FALSE),IF(Q$157="Biomass",VLOOKUP($D200,'Inflated Bid Prices After Tax'!$AL$584:$AS$684,4,FALSE),IF(Q$157="Biodiesel",VLOOKUP($D200,'Inflated Bid Prices After Tax'!$AL$584:$AS$684,5,FALSE),IF(Q$157="LNG",VLOOKUP($D200,'Inflated Bid Prices After Tax'!$AL$584:$AS$684,6,FALSE),IF(Q$157="Bunker",VLOOKUP($D200,'Inflated Bid Prices After Tax'!$AL$584:$AS$684,7,FALSE),IF(Q$157="LFO Diesel",VLOOKUP($D200,'Inflated Bid Prices After Tax'!$AL$584:$AS$684,8,FALSE),0)))))))</f>
        <v>0</v>
      </c>
      <c r="S200" s="610">
        <f>IF($D200=0,0,IF(Q$157="Hydro",HLOOKUP(Q$157,'Inflated Bid Prices After Tax'!$B$687:$I$695,7,FALSE),IF(Q$157="Solar",HLOOKUP(Q$157,'Inflated Bid Prices After Tax'!$B$687:$I$695,7,FALSE),IF(Q$157="Biomass",HLOOKUP(Q$157,'Inflated Bid Prices After Tax'!$B$687:$I$695,7,FALSE),IF(Q$157="Biodiesel",HLOOKUP(Q$157,'Inflated Bid Prices After Tax'!$B$687:$I$695,7,FALSE),IF(Q$157="LNG",HLOOKUP(Q$157,'Inflated Bid Prices After Tax'!$B$687:$I$695,7,FALSE),IF(Q$157="Bunker",HLOOKUP(Q$157,'Inflated Bid Prices After Tax'!$B$687:$I$695,7,FALSE),IF(Q$157="LFO Diesel",HLOOKUP(Q$157,'Inflated Bid Prices After Tax'!$B$687:$I$695,7,FALSE),0))))))))</f>
        <v>0</v>
      </c>
      <c r="T200" s="610">
        <f>IF($D200=0,0,IF(Q$157="Hydro",HLOOKUP(Q$157,'Inflated Bid Prices After Tax'!$B$697:$I$703,5,FALSE),IF(Q$157="Solar",HLOOKUP(Q$157,'Inflated Bid Prices After Tax'!$B$697:$I$703,5,FALSE),IF(Q$157="Biomass",HLOOKUP(Q$157,'Inflated Bid Prices After Tax'!$B$697:$I$703,5,FALSE),IF(Q$157="Biodiesel",HLOOKUP(Q$157,'Inflated Bid Prices After Tax'!$B$697:$I$703,5,FALSE),IF(Q$157="LNG",HLOOKUP(Q$157,'Inflated Bid Prices After Tax'!$B$697:$I$703,5,FALSE),IF(Q$157="Bunker",HLOOKUP(Q$157,'Inflated Bid Prices After Tax'!$B$697:$I$703,5,FALSE),IF(Q$157="LFO Diesel",HLOOKUP(Q$157,'Inflated Bid Prices After Tax'!$B$697:$I$703,5,FALSE),0))))))))</f>
        <v>0</v>
      </c>
      <c r="U200" s="611">
        <f t="shared" si="111"/>
        <v>0</v>
      </c>
      <c r="V200" s="139"/>
      <c r="W200" s="569">
        <f>IF(W$157="Hydro",VLOOKUP($E200,'Inflated Bid Prices After Tax'!$AL$479:$AS$579,2,FALSE),IF(W$157="Solar",VLOOKUP($E200,'Inflated Bid Prices After Tax'!$AL$479:$AS$579,3,FALSE),IF(W$157="Biomass",VLOOKUP($E200,'Inflated Bid Prices After Tax'!$AL$479:$AS$579,4,FALSE),IF(W$157="Biodiesel",VLOOKUP($E200,'Inflated Bid Prices After Tax'!$AL$479:$AS$579,5,FALSE),IF(W$157="LNG",VLOOKUP($E200,'Inflated Bid Prices After Tax'!$AL$479:$AS$579,6,FALSE),IF(W$157="Bunker",VLOOKUP($E200,'Inflated Bid Prices After Tax'!$AL$479:$AS$579,7,FALSE),IF(W$157="LFO Diesel",VLOOKUP($E200,'Inflated Bid Prices After Tax'!$AL$479:$AS$579,8,FALSE),0)))))))</f>
        <v>0</v>
      </c>
      <c r="X200" s="570">
        <f>IF(W$157="Hydro",VLOOKUP($E200,'Inflated Bid Prices After Tax'!$AL$584:$AS$684,2,FALSE),IF(W$157="Solar",VLOOKUP($E200,'Inflated Bid Prices After Tax'!$AL$584:$AS$684,3,FALSE),IF(W$157="Biomass",VLOOKUP($E200,'Inflated Bid Prices After Tax'!$AL$584:$AS$684,4,FALSE),IF(W$157="Biodiesel",VLOOKUP($E200,'Inflated Bid Prices After Tax'!$AL$584:$AS$684,5,FALSE),IF(W$157="LNG",VLOOKUP($E200,'Inflated Bid Prices After Tax'!$AL$584:$AS$684,6,FALSE),IF(W$157="Bunker",VLOOKUP($E200,'Inflated Bid Prices After Tax'!$AL$584:$AS$684,7,FALSE),IF(W$157="LFO Diesel",VLOOKUP($E200,'Inflated Bid Prices After Tax'!$AL$584:$AS$684,8,FALSE),0)))))))</f>
        <v>0</v>
      </c>
      <c r="Y200" s="570">
        <f>IF($E200=0,0,IF(W$157="Hydro",HLOOKUP(W$157,'Inflated Bid Prices After Tax'!$B$687:$I$695,7,FALSE),IF(W$157="Solar",HLOOKUP(W$157,'Inflated Bid Prices After Tax'!$B$687:$I$695,7,FALSE),IF(W$157="Biomass",HLOOKUP(W$157,'Inflated Bid Prices After Tax'!$B$687:$I$695,7,FALSE),IF(W$157="Biodiesel",HLOOKUP(W$157,'Inflated Bid Prices After Tax'!$B$687:$I$695,7,FALSE),IF(W$157="LNG",HLOOKUP(W$157,'Inflated Bid Prices After Tax'!$B$687:$I$695,7,FALSE),IF(W$157="Bunker",HLOOKUP(W$157,'Inflated Bid Prices After Tax'!$B$687:$I$695,7,FALSE),IF(W$157="LFO Diesel",HLOOKUP(W$157,'Inflated Bid Prices After Tax'!$B$687:$I$695,7,FALSE),0))))))))</f>
        <v>0</v>
      </c>
      <c r="Z200" s="570">
        <f>IF($E200=0,0,IF(W$157="Hydro",HLOOKUP(W$157,'Inflated Bid Prices After Tax'!$B$697:$I$703,5,FALSE),IF(W$157="Solar",HLOOKUP(W$157,'Inflated Bid Prices After Tax'!$B$697:$I$703,5,FALSE),IF(W$157="Biomass",HLOOKUP(W$157,'Inflated Bid Prices After Tax'!$B$697:$I$703,5,FALSE),IF(W$157="Biodiesel",HLOOKUP(W$157,'Inflated Bid Prices After Tax'!$B$697:$I$703,5,FALSE),IF(W$157="LNG",HLOOKUP(W$157,'Inflated Bid Prices After Tax'!$B$697:$I$703,5,FALSE),IF(W$157="Bunker",HLOOKUP(W$157,'Inflated Bid Prices After Tax'!$B$697:$I$703,5,FALSE),IF(W$157="LFO Diesel",HLOOKUP(W$157,'Inflated Bid Prices After Tax'!$B$697:$I$703,5,FALSE),0))))))))</f>
        <v>0</v>
      </c>
      <c r="AA200" s="571">
        <f t="shared" si="112"/>
        <v>0</v>
      </c>
      <c r="AB200" s="139"/>
      <c r="AC200" s="645">
        <f>IF(AC$157="Hydro",VLOOKUP($F200,'Inflated Bid Prices After Tax'!$AL$479:$AS$579,2,FALSE),IF(AC$157="Solar",VLOOKUP($F200,'Inflated Bid Prices After Tax'!$AL$479:$AS$579,3,FALSE),IF(AC$157="Biomass",VLOOKUP($F200,'Inflated Bid Prices After Tax'!$AL$479:$AS$579,4,FALSE),IF(AC$157="Biodiesel",VLOOKUP($F200,'Inflated Bid Prices After Tax'!$AL$479:$AS$579,5,FALSE),IF(AC$157="LNG",VLOOKUP($F200,'Inflated Bid Prices After Tax'!$AL$479:$AS$579,6,FALSE),IF(AC$157="Bunker",VLOOKUP($F200,'Inflated Bid Prices After Tax'!$AL$479:$AS$579,7,FALSE),IF(AC$157="LFO Diesel",VLOOKUP($F200,'Inflated Bid Prices After Tax'!$AL$479:$AS$579,8,FALSE),0)))))))</f>
        <v>0</v>
      </c>
      <c r="AD200" s="646">
        <f>IF(AC$157="Hydro",VLOOKUP($F200,'Inflated Bid Prices After Tax'!$AL$584:$AS$684,2,FALSE),IF(AC$157="Solar",VLOOKUP($F200,'Inflated Bid Prices After Tax'!$AL$584:$AS$684,3,FALSE),IF(AC$157="Biomass",VLOOKUP($F200,'Inflated Bid Prices After Tax'!$AL$584:$AS$684,4,FALSE),IF(AC$157="Biodiesel",VLOOKUP($F200,'Inflated Bid Prices After Tax'!$AL$584:$AS$684,5,FALSE),IF(AC$157="LNG",VLOOKUP($F200,'Inflated Bid Prices After Tax'!$AL$584:$AS$684,6,FALSE),IF(AC$157="Bunker",VLOOKUP($F200,'Inflated Bid Prices After Tax'!$AL$584:$AS$684,7,FALSE),IF(AC$157="LFO Diesel",VLOOKUP($F200,'Inflated Bid Prices After Tax'!$AL$584:$AS$684,8,FALSE),0)))))))</f>
        <v>0</v>
      </c>
      <c r="AE200" s="646">
        <f>IF($F200=0,0,IF(AC$157="Hydro",HLOOKUP(AC$157,'Inflated Bid Prices After Tax'!$B$687:$I$695,7,FALSE),IF(AC$157="Solar",HLOOKUP(AC$157,'Inflated Bid Prices After Tax'!$B$687:$I$695,7,FALSE),IF(AC$157="Biomass",HLOOKUP(AC$157,'Inflated Bid Prices After Tax'!$B$687:$I$695,7,FALSE),IF(AC$157="Biodiesel",HLOOKUP(AC$157,'Inflated Bid Prices After Tax'!$B$687:$I$695,7,FALSE),IF(AC$157="LNG",HLOOKUP(AC$157,'Inflated Bid Prices After Tax'!$B$687:$I$695,7,FALSE),IF(AC$157="Bunker",HLOOKUP(AC$157,'Inflated Bid Prices After Tax'!$B$687:$I$695,7,FALSE),IF(AC$157="LFO Diesel",HLOOKUP(AC$157,'Inflated Bid Prices After Tax'!$B$687:$I$695,7,FALSE),0))))))))</f>
        <v>0</v>
      </c>
      <c r="AF200" s="646">
        <f>IF($F200=0,0,IF(AC$157="Hydro",HLOOKUP(AC$157,'Inflated Bid Prices After Tax'!$B$697:$I$703,5,FALSE),IF(AC$157="Solar",HLOOKUP(AC$157,'Inflated Bid Prices After Tax'!$B$697:$I$703,5,FALSE),IF(AC$157="Biomass",HLOOKUP(AC$157,'Inflated Bid Prices After Tax'!$B$697:$I$703,5,FALSE),IF(AC$157="Biodiesel",HLOOKUP(AC$157,'Inflated Bid Prices After Tax'!$B$697:$I$703,5,FALSE),IF(AC$157="LNG",HLOOKUP(AC$157,'Inflated Bid Prices After Tax'!$B$697:$I$703,5,FALSE),IF(AC$157="Bunker",HLOOKUP(AC$157,'Inflated Bid Prices After Tax'!$B$697:$I$703,5,FALSE),IF(AC$157="LFO Diesel",HLOOKUP(AC$157,'Inflated Bid Prices After Tax'!$B$697:$I$703,5,FALSE),0))))))))</f>
        <v>0</v>
      </c>
      <c r="AG200" s="647">
        <f t="shared" si="113"/>
        <v>0</v>
      </c>
      <c r="AH200" s="139"/>
      <c r="AI200" s="593">
        <f>IF(AI$157="Hydro",VLOOKUP($G200,'Inflated Bid Prices After Tax'!$AL$479:$AS$579,2,FALSE),IF(AI$157="Solar",VLOOKUP($G200,'Inflated Bid Prices After Tax'!$AL$479:$AS$579,3,FALSE),IF(AI$157="Biomass",VLOOKUP($G200,'Inflated Bid Prices After Tax'!$AL$479:$AS$579,4,FALSE),IF(AI$157="Biodiesel",VLOOKUP($G200,'Inflated Bid Prices After Tax'!$AL$479:$AS$579,5,FALSE),IF(AI$157="LNG",VLOOKUP($G200,'Inflated Bid Prices After Tax'!$AL$479:$AS$579,6,FALSE),IF(AI$157="Bunker",VLOOKUP($G200,'Inflated Bid Prices After Tax'!$AL$479:$AS$579,7,FALSE),IF(AI$157="LFO Diesel",VLOOKUP($G200,'Inflated Bid Prices After Tax'!$AL$479:$AS$579,8,FALSE),0)))))))</f>
        <v>0</v>
      </c>
      <c r="AJ200" s="594">
        <f>IF(AI$157="Hydro",VLOOKUP($G200,'Inflated Bid Prices After Tax'!$AL$584:$AS$684,2,FALSE),IF(AI$157="Solar",VLOOKUP($G200,'Inflated Bid Prices After Tax'!$AL$584:$AS$684,3,FALSE),IF(AI$157="Biomass",VLOOKUP($G200,'Inflated Bid Prices After Tax'!$AL$584:$AS$684,4,FALSE),IF(AI$157="Biodiesel",VLOOKUP($G200,'Inflated Bid Prices After Tax'!$AL$584:$AS$684,5,FALSE),IF(AI$157="LNG",VLOOKUP($G200,'Inflated Bid Prices After Tax'!$AL$584:$AS$684,6,FALSE),IF(AI$157="Bunker",VLOOKUP($G200,'Inflated Bid Prices After Tax'!$AL$584:$AS$684,7,FALSE),IF(AI$157="LFO Diesel",VLOOKUP($G200,'Inflated Bid Prices After Tax'!$AL$584:$AS$684,8,FALSE),0)))))))</f>
        <v>0</v>
      </c>
      <c r="AK200" s="594">
        <f>IF($G200=0,0,IF(AI$157="Hydro",HLOOKUP(AI$157,'Inflated Bid Prices After Tax'!$B$687:$I$695,7,FALSE),IF(AI$157="Solar",HLOOKUP(AI$157,'Inflated Bid Prices After Tax'!$B$687:$I$695,7,FALSE),IF(AI$157="Biomass",HLOOKUP(AI$157,'Inflated Bid Prices After Tax'!$B$687:$I$695,7,FALSE),IF(AI$157="Biodiesel",HLOOKUP(AI$157,'Inflated Bid Prices After Tax'!$B$687:$I$695,7,FALSE),IF(AI$157="LNG",HLOOKUP(AI$157,'Inflated Bid Prices After Tax'!$B$687:$I$695,7,FALSE),IF(AI$157="Bunker",HLOOKUP(AI$157,'Inflated Bid Prices After Tax'!$B$687:$I$695,7,FALSE),IF(AI$157="LFO Diesel",HLOOKUP(AI$157,'Inflated Bid Prices After Tax'!$B$687:$I$695,7,FALSE),0))))))))</f>
        <v>0</v>
      </c>
      <c r="AL200" s="594">
        <f>IF($G200=0,0,IF(AI$157="Hydro",HLOOKUP(AI$157,'Inflated Bid Prices After Tax'!$B$697:$I$703,5,FALSE),IF(AI$157="Solar",HLOOKUP(AI$157,'Inflated Bid Prices After Tax'!$B$697:$I$703,5,FALSE),IF(AI$157="Biomass",HLOOKUP(AI$157,'Inflated Bid Prices After Tax'!$B$697:$I$703,5,FALSE),IF(AI$157="Biodiesel",HLOOKUP(AI$157,'Inflated Bid Prices After Tax'!$B$697:$I$703,5,FALSE),IF(AI$157="LNG",HLOOKUP(AI$157,'Inflated Bid Prices After Tax'!$B$697:$I$703,5,FALSE),IF(AI$157="Bunker",HLOOKUP(AI$157,'Inflated Bid Prices After Tax'!$B$697:$I$703,5,FALSE),IF(AI$157="LFO Diesel",HLOOKUP(AI$157,'Inflated Bid Prices After Tax'!$B$697:$I$703,5,FALSE),0))))))))</f>
        <v>0</v>
      </c>
      <c r="AM200" s="595">
        <f t="shared" si="114"/>
        <v>0</v>
      </c>
      <c r="AN200" s="139"/>
      <c r="AO200" s="599">
        <f>IF(AO$157="Hydro",VLOOKUP($H200,'Inflated Bid Prices After Tax'!$AL$479:$AS$579,2,FALSE),IF(AO$157="Solar",VLOOKUP($H200,'Inflated Bid Prices After Tax'!$AL$479:$AS$579,3,FALSE),IF(AO$157="Biomass",VLOOKUP($H200,'Inflated Bid Prices After Tax'!$AL$479:$AS$579,4,FALSE),IF(AO$157="Biodiesel",VLOOKUP($H200,'Inflated Bid Prices After Tax'!$AL$479:$AS$579,5,FALSE),IF(AO$157="LNG",VLOOKUP($H200,'Inflated Bid Prices After Tax'!$AL$479:$AS$579,6,FALSE),IF(AO$157="Bunker",VLOOKUP($H200,'Inflated Bid Prices After Tax'!$AL$479:$AS$579,7,FALSE),IF(AO$157="LFO Diesel",VLOOKUP($H200,'Inflated Bid Prices After Tax'!$AL$479:$AS$579,8,FALSE),0)))))))</f>
        <v>0</v>
      </c>
      <c r="AP200" s="310">
        <f>IF(AO$157="Hydro",VLOOKUP($H200,'Inflated Bid Prices After Tax'!$AL$584:$AS$684,2,FALSE),IF(AO$157="Solar",VLOOKUP($H200,'Inflated Bid Prices After Tax'!$AL$584:$AS$684,3,FALSE),IF(AO$157="Biomass",VLOOKUP($H200,'Inflated Bid Prices After Tax'!$AL$584:$AS$684,4,FALSE),IF(AO$157="Biodiesel",VLOOKUP($H200,'Inflated Bid Prices After Tax'!$AL$584:$AS$684,5,FALSE),IF(AO$157="LNG",VLOOKUP($H200,'Inflated Bid Prices After Tax'!$AL$584:$AS$684,6,FALSE),IF(AO$157="Bunker",VLOOKUP($H200,'Inflated Bid Prices After Tax'!$AL$584:$AS$684,7,FALSE),IF(AO$157="LFO Diesel",VLOOKUP($H200,'Inflated Bid Prices After Tax'!$AL$584:$AS$684,8,FALSE),0)))))))</f>
        <v>0</v>
      </c>
      <c r="AQ200" s="310">
        <f>IF($H200=0,0,IF(AO$157="Hydro",HLOOKUP(AO$157,'Inflated Bid Prices After Tax'!$B$687:$I$695,7,FALSE),IF(AO$157="Solar",HLOOKUP(AO$157,'Inflated Bid Prices After Tax'!$B$687:$I$695,7,FALSE),IF(AO$157="Biomass",HLOOKUP(AO$157,'Inflated Bid Prices After Tax'!$B$687:$I$695,7,FALSE),IF(AO$157="Biodiesel",HLOOKUP(AO$157,'Inflated Bid Prices After Tax'!$B$687:$I$695,7,FALSE),IF(AO$157="LNG",HLOOKUP(AO$157,'Inflated Bid Prices After Tax'!$B$687:$I$695,7,FALSE),IF(AO$157="Bunker",HLOOKUP(AO$157,'Inflated Bid Prices After Tax'!$B$687:$I$695,7,FALSE),IF(AO$157="LFO Diesel",HLOOKUP(AO$157,'Inflated Bid Prices After Tax'!$B$687:$I$695,7,FALSE),0))))))))</f>
        <v>0</v>
      </c>
      <c r="AR200" s="310">
        <f>IF($H200=0,0,IF(AO$157="Hydro",HLOOKUP(AO$157,'Inflated Bid Prices After Tax'!$B$697:$I$703,5,FALSE),IF(AO$157="Solar",HLOOKUP(AO$157,'Inflated Bid Prices After Tax'!$B$697:$I$703,5,FALSE),IF(AO$157="Biomass",HLOOKUP(AO$157,'Inflated Bid Prices After Tax'!$B$697:$I$703,5,FALSE),IF(AO$157="Biodiesel",HLOOKUP(AO$157,'Inflated Bid Prices After Tax'!$B$697:$I$703,5,FALSE),IF(AO$157="LNG",HLOOKUP(AO$157,'Inflated Bid Prices After Tax'!$B$697:$I$703,5,FALSE),IF(AO$157="Bunker",HLOOKUP(AO$157,'Inflated Bid Prices After Tax'!$B$697:$I$703,5,FALSE),IF(AO$157="LFO Diesel",HLOOKUP(AO$157,'Inflated Bid Prices After Tax'!$B$697:$I$703,5,FALSE),0))))))))</f>
        <v>0</v>
      </c>
      <c r="AS200" s="300">
        <f t="shared" si="115"/>
        <v>0</v>
      </c>
      <c r="AT200" s="139"/>
      <c r="AU200" s="609">
        <f>IF(AU$157="Hydro",VLOOKUP($I200,'Inflated Bid Prices After Tax'!$AL$479:$AS$579,2,FALSE),IF(AU$157="Solar",VLOOKUP($I200,'Inflated Bid Prices After Tax'!$AL$479:$AS$579,3,FALSE),IF(AU$157="Biomass",VLOOKUP($I200,'Inflated Bid Prices After Tax'!$AL$479:$AS$579,4,FALSE),IF(AU$157="Biodiesel",VLOOKUP($I200,'Inflated Bid Prices After Tax'!$AL$479:$AS$579,5,FALSE),IF(AU$157="LNG",VLOOKUP($I200,'Inflated Bid Prices After Tax'!$AL$479:$AS$579,6,FALSE),IF(AU$157="Bunker",VLOOKUP($I200,'Inflated Bid Prices After Tax'!$AL$479:$AS$579,7,FALSE),IF(AU$157="LFO Diesel",VLOOKUP($I200,'Inflated Bid Prices After Tax'!$AL$479:$AS$579,8,FALSE),0)))))))</f>
        <v>0</v>
      </c>
      <c r="AV200" s="610">
        <f>IF(AU$157="Hydro",VLOOKUP($I200,'Inflated Bid Prices After Tax'!$AL$584:$AS$684,2,FALSE),IF(AU$157="Solar",VLOOKUP($I200,'Inflated Bid Prices After Tax'!$AL$584:$AS$684,3,FALSE),IF(AU$157="Biomass",VLOOKUP($I200,'Inflated Bid Prices After Tax'!$AL$584:$AS$684,4,FALSE),IF(AU$157="Biodiesel",VLOOKUP($I200,'Inflated Bid Prices After Tax'!$AL$584:$AS$684,5,FALSE),IF(AU$157="LNG",VLOOKUP($I200,'Inflated Bid Prices After Tax'!$AL$584:$AS$684,6,FALSE),IF(AU$157="Bunker",VLOOKUP($I200,'Inflated Bid Prices After Tax'!$AL$584:$AS$684,7,FALSE),IF(AU$157="LFO Diesel",VLOOKUP($I200,'Inflated Bid Prices After Tax'!$AL$584:$AS$684,8,FALSE),0)))))))</f>
        <v>0</v>
      </c>
      <c r="AW200" s="610">
        <f>IF($I200=0,0,IF(AU$157="Hydro",HLOOKUP(AU$157,'Inflated Bid Prices After Tax'!$B$687:$I$695,4,FALSE),IF(AU$157="Solar",HLOOKUP(AU$157,'Inflated Bid Prices After Tax'!$B$687:$I$695,4,FALSE),IF(AU$157="Biomass",HLOOKUP(AU$157,'Inflated Bid Prices After Tax'!$B$687:$I$695,4,FALSE),IF(AU$157="Biodiesel",HLOOKUP(AU$157,'Inflated Bid Prices After Tax'!$B$687:$I$695,4,FALSE),IF(AU$157="LNG",HLOOKUP(AU$157,'Inflated Bid Prices After Tax'!$B$687:$I$695,4,FALSE),IF(AU$157="Bunker",HLOOKUP(AU$157,'Inflated Bid Prices After Tax'!$B$687:$I$695,4,FALSE),IF(AU$157="LFO Diesel",HLOOKUP(AU$157,'Inflated Bid Prices After Tax'!$B$687:$I$695,4,FALSE),0))))))))</f>
        <v>0</v>
      </c>
      <c r="AX200" s="610">
        <f>IF($I200=0,0,IF(AU$157="Hydro",HLOOKUP(AU$157,'Inflated Bid Prices After Tax'!$B$697:$I$703,4,FALSE),IF(AU$157="Solar",HLOOKUP(AU$157,'Inflated Bid Prices After Tax'!$B$697:$I$703,4,FALSE),IF(AU$157="Biomass",HLOOKUP(AU$157,'Inflated Bid Prices After Tax'!$B$697:$I$703,4,FALSE),IF(AU$157="Biodiesel",HLOOKUP(AU$157,'Inflated Bid Prices After Tax'!$B$697:$I$703,4,FALSE),IF(AU$157="LNG",HLOOKUP(AU$157,'Inflated Bid Prices After Tax'!$B$697:$I$703,4,FALSE),IF(AU$157="Bunker",HLOOKUP(AU$157,'Inflated Bid Prices After Tax'!$B$697:$I$703,4,FALSE),IF(AU$157="LFO Diesel",HLOOKUP(AU$157,'Inflated Bid Prices After Tax'!$B$697:$I$703,4,FALSE),0))))))))</f>
        <v>0</v>
      </c>
      <c r="AY200" s="611">
        <f t="shared" si="116"/>
        <v>0</v>
      </c>
      <c r="AZ200" s="139"/>
      <c r="BA200" s="106"/>
      <c r="BB200" s="648" t="s">
        <v>49</v>
      </c>
      <c r="BC200" s="658">
        <f>IF(C200=0,O200,O200*'Available Energy and Dispatch'!N242*1000)</f>
        <v>0</v>
      </c>
      <c r="BD200" s="658">
        <f>IF(D200=0,U200,U200*'Available Energy and Dispatch'!O242*1000)</f>
        <v>0</v>
      </c>
      <c r="BE200" s="658">
        <f>IF(E200=0,AA200,AA200*'Available Energy and Dispatch'!P242*1000)</f>
        <v>0</v>
      </c>
      <c r="BF200" s="658">
        <f>IF(F200=0,AG200,AG200*'Available Energy and Dispatch'!Q242*1000)</f>
        <v>0</v>
      </c>
      <c r="BG200" s="658">
        <f>IF(G200=0,AM200,AM200*'Available Energy and Dispatch'!R242*1000)</f>
        <v>0</v>
      </c>
      <c r="BH200" s="658">
        <f>IF(H200=0,AS200,AS200*'Available Energy and Dispatch'!S242*1000)</f>
        <v>0</v>
      </c>
      <c r="BI200" s="658">
        <f>IF(I200=0,AY200,AY200*'Available Energy and Dispatch'!T242*1000)</f>
        <v>0</v>
      </c>
      <c r="BJ200" s="664">
        <f t="shared" si="117"/>
        <v>0</v>
      </c>
      <c r="BK200" s="655"/>
    </row>
    <row r="201" spans="2:63" ht="13.8" thickBot="1" x14ac:dyDescent="0.3">
      <c r="B201" s="109"/>
      <c r="C201" s="106"/>
      <c r="D201" s="106"/>
      <c r="E201" s="106"/>
      <c r="F201" s="106"/>
      <c r="G201" s="106"/>
      <c r="H201" s="106"/>
      <c r="I201" s="106"/>
      <c r="J201" s="106"/>
      <c r="K201" s="113"/>
      <c r="L201" s="113"/>
      <c r="M201" s="113"/>
      <c r="N201" s="113"/>
      <c r="O201" s="113"/>
      <c r="P201" s="139"/>
      <c r="Q201" s="113"/>
      <c r="R201" s="113"/>
      <c r="S201" s="113"/>
      <c r="T201" s="113"/>
      <c r="U201" s="113"/>
      <c r="V201" s="139"/>
      <c r="W201" s="113"/>
      <c r="X201" s="113"/>
      <c r="Y201" s="113"/>
      <c r="Z201" s="113"/>
      <c r="AA201" s="113"/>
      <c r="AB201" s="139"/>
      <c r="AC201" s="113"/>
      <c r="AD201" s="113"/>
      <c r="AE201" s="113"/>
      <c r="AF201" s="113"/>
      <c r="AG201" s="113"/>
      <c r="AH201" s="139"/>
      <c r="AI201" s="113"/>
      <c r="AJ201" s="113"/>
      <c r="AK201" s="113"/>
      <c r="AL201" s="113"/>
      <c r="AM201" s="113"/>
      <c r="AN201" s="139"/>
      <c r="AO201" s="113"/>
      <c r="AP201" s="113"/>
      <c r="AQ201" s="113"/>
      <c r="AR201" s="113"/>
      <c r="AS201" s="113"/>
      <c r="AT201" s="139"/>
      <c r="AU201" s="113"/>
      <c r="AV201" s="113"/>
      <c r="AW201" s="113"/>
      <c r="AX201" s="113"/>
      <c r="AY201" s="113"/>
      <c r="AZ201" s="139"/>
      <c r="BA201" s="106"/>
      <c r="BB201" s="648" t="s">
        <v>182</v>
      </c>
      <c r="BC201" s="656">
        <f t="shared" ref="BC201:BJ201" si="118">SUM(BC189:BC200)</f>
        <v>0</v>
      </c>
      <c r="BD201" s="656">
        <f t="shared" si="118"/>
        <v>0</v>
      </c>
      <c r="BE201" s="656">
        <f t="shared" si="118"/>
        <v>0</v>
      </c>
      <c r="BF201" s="656">
        <f t="shared" si="118"/>
        <v>0</v>
      </c>
      <c r="BG201" s="656">
        <f t="shared" si="118"/>
        <v>0</v>
      </c>
      <c r="BH201" s="656">
        <f t="shared" si="118"/>
        <v>0</v>
      </c>
      <c r="BI201" s="656">
        <f t="shared" si="118"/>
        <v>0</v>
      </c>
      <c r="BJ201" s="656">
        <f t="shared" si="118"/>
        <v>0</v>
      </c>
      <c r="BK201" s="667">
        <f>BJ201/(BF156*1000)</f>
        <v>0</v>
      </c>
    </row>
    <row r="202" spans="2:63" x14ac:dyDescent="0.25">
      <c r="B202" s="527">
        <v>2025</v>
      </c>
      <c r="C202" s="528"/>
      <c r="D202" s="528"/>
      <c r="E202" s="528"/>
      <c r="F202" s="528"/>
      <c r="G202" s="528"/>
      <c r="H202" s="528"/>
      <c r="I202" s="529"/>
      <c r="J202" s="106"/>
      <c r="K202" s="629"/>
      <c r="L202" s="630"/>
      <c r="M202" s="630"/>
      <c r="N202" s="630"/>
      <c r="O202" s="631"/>
      <c r="P202" s="139"/>
      <c r="Q202" s="620"/>
      <c r="R202" s="621"/>
      <c r="S202" s="621"/>
      <c r="T202" s="621"/>
      <c r="U202" s="622"/>
      <c r="V202" s="139"/>
      <c r="W202" s="636"/>
      <c r="X202" s="637"/>
      <c r="Y202" s="637"/>
      <c r="Z202" s="637"/>
      <c r="AA202" s="638"/>
      <c r="AB202" s="139"/>
      <c r="AC202" s="639"/>
      <c r="AD202" s="640"/>
      <c r="AE202" s="640"/>
      <c r="AF202" s="640"/>
      <c r="AG202" s="641"/>
      <c r="AH202" s="139"/>
      <c r="AI202" s="626"/>
      <c r="AJ202" s="627"/>
      <c r="AK202" s="627"/>
      <c r="AL202" s="627"/>
      <c r="AM202" s="628"/>
      <c r="AN202" s="139"/>
      <c r="AO202" s="623"/>
      <c r="AP202" s="624"/>
      <c r="AQ202" s="624"/>
      <c r="AR202" s="624"/>
      <c r="AS202" s="625"/>
      <c r="AT202" s="139"/>
      <c r="AU202" s="620"/>
      <c r="AV202" s="621"/>
      <c r="AW202" s="621"/>
      <c r="AX202" s="621"/>
      <c r="AY202" s="622"/>
      <c r="AZ202" s="139"/>
      <c r="BA202" s="106"/>
      <c r="BB202" s="648">
        <v>2025</v>
      </c>
      <c r="BC202" s="654"/>
      <c r="BD202" s="654"/>
      <c r="BE202" s="654"/>
      <c r="BF202" s="654"/>
      <c r="BG202" s="654"/>
      <c r="BH202" s="654"/>
      <c r="BI202" s="654"/>
      <c r="BJ202" s="661"/>
      <c r="BK202" s="655"/>
    </row>
    <row r="203" spans="2:63" x14ac:dyDescent="0.25">
      <c r="B203" s="530" t="s">
        <v>38</v>
      </c>
      <c r="C203" s="523">
        <f>ROUND(IFERROR(('Available Energy and Dispatch'!N247/((IF(C$158="Solar",(SUMIFS('Dependable Capacity'!$F$118:$F$123,'Dependable Capacity'!$C$118:$C$123,$B$160)*'Available Energy and Dispatch'!$C247),HLOOKUP(C$158,'Dependable Capacity'!$I$112:$P$118,6,FALSE)*'Available Energy and Dispatch'!$C247))))/C$159,0),2)</f>
        <v>0</v>
      </c>
      <c r="D203" s="523">
        <f>ROUND(IFERROR(('Available Energy and Dispatch'!O247/((IF(D$158="Solar",(SUMIFS('Dependable Capacity'!$F$118:$F$123,'Dependable Capacity'!$C$118:$C$123,$B$160)*'Available Energy and Dispatch'!$C247),HLOOKUP(D$158,'Dependable Capacity'!$I$112:$P$118,6,FALSE)*'Available Energy and Dispatch'!$C247))))/D$159,0),2)</f>
        <v>0</v>
      </c>
      <c r="E203" s="523">
        <f>ROUND(IFERROR(('Available Energy and Dispatch'!P247/((IF(E$158="Solar",(SUMIFS('Dependable Capacity'!$F$118:$F$123,'Dependable Capacity'!$C$118:$C$123,$B$160)*'Available Energy and Dispatch'!$C247),HLOOKUP(E$158,'Dependable Capacity'!$I$112:$P$118,6,FALSE)*'Available Energy and Dispatch'!$C247))))/E$159,0),2)</f>
        <v>0</v>
      </c>
      <c r="F203" s="523">
        <f>ROUND(IFERROR(('Available Energy and Dispatch'!Q247/((IF(F$158="Solar",(SUMIFS('Dependable Capacity'!$F$118:$F$123,'Dependable Capacity'!$C$118:$C$123,$B$160)*'Available Energy and Dispatch'!$C247),HLOOKUP(F$158,'Dependable Capacity'!$I$112:$P$118,6,FALSE)*'Available Energy and Dispatch'!$C247))))/F$159,0),2)</f>
        <v>0</v>
      </c>
      <c r="G203" s="523">
        <f>ROUND(IFERROR(('Available Energy and Dispatch'!R247/((IF(G$158="Solar",(SUMIFS('Dependable Capacity'!$F$118:$F$123,'Dependable Capacity'!$C$118:$C$123,$B$160)*'Available Energy and Dispatch'!$C247),HLOOKUP(G$158,'Dependable Capacity'!$I$112:$P$118,6,FALSE)*'Available Energy and Dispatch'!$C247))))/G$159,0),2)</f>
        <v>0</v>
      </c>
      <c r="H203" s="523">
        <f>ROUND(IFERROR(('Available Energy and Dispatch'!S247/((IF(H$158="Solar",(SUMIFS('Dependable Capacity'!$F$118:$F$123,'Dependable Capacity'!$C$118:$C$123,$B$160)*'Available Energy and Dispatch'!$C247),HLOOKUP(H$158,'Dependable Capacity'!$I$112:$P$118,6,FALSE)*'Available Energy and Dispatch'!$C247))))/H$159,0),2)</f>
        <v>0</v>
      </c>
      <c r="I203" s="524">
        <f>ROUND(IFERROR(('Available Energy and Dispatch'!T247/((IF(I$158="Solar",(SUMIFS('Dependable Capacity'!$F$118:$F$123,'Dependable Capacity'!$C$118:$C$123,$B$160)*'Available Energy and Dispatch'!$C247),HLOOKUP(I$158,'Dependable Capacity'!$I$112:$P$118,6,FALSE)*'Available Energy and Dispatch'!$C247))))/I$159,0),2)</f>
        <v>0</v>
      </c>
      <c r="J203" s="106"/>
      <c r="K203" s="542">
        <f>IF(K$157="Hydro",VLOOKUP($C203,'Inflated Bid Prices After Tax'!$AV$479:$BC$579,2,FALSE),IF(K$157="Solar",VLOOKUP($C203,'Inflated Bid Prices After Tax'!$AV$479:$BC$579,3,FALSE),IF(K$157="Biomass",VLOOKUP($C203,'Inflated Bid Prices After Tax'!$AV$479:$BC$579,4,FALSE),IF(K$157="Biodiesel",VLOOKUP($C203,'Inflated Bid Prices After Tax'!$AV$479:$BC$579,5,FALSE),IF(K$157="LNG",VLOOKUP($C203,'Inflated Bid Prices After Tax'!$AV$479:$BC$579,6,FALSE),IF(K$157="Bunker",VLOOKUP($C203,'Inflated Bid Prices After Tax'!$AV$479:$BC$579,7,FALSE),IF(K$157="LFO Diesel",VLOOKUP($C203,'Inflated Bid Prices After Tax'!$AV$479:$BC$579,8,FALSE),0)))))))</f>
        <v>0</v>
      </c>
      <c r="L203" s="543">
        <f>IF(K$157="Hydro",VLOOKUP($C203,'Inflated Bid Prices After Tax'!$AV$584:$BC$684,2,FALSE),IF(K$157="Solar",VLOOKUP($C203,'Inflated Bid Prices After Tax'!$AV$584:$BC$684,3,FALSE),IF(K$157="Biomass",VLOOKUP($C203,'Inflated Bid Prices After Tax'!$AV$584:$BC$684,4,FALSE),IF(K$157="Biodiesel",VLOOKUP($C203,'Inflated Bid Prices After Tax'!$AV$584:$BC$684,5,FALSE),IF(K$157="LNG",VLOOKUP($C203,'Inflated Bid Prices After Tax'!$AV$584:$BC$684,6,FALSE),IF(K$157="Bunker",VLOOKUP($C203,'Inflated Bid Prices After Tax'!$AV$584:$BC$684,7,FALSE),IF(K$157="LFO Diesel",VLOOKUP($C203,'Inflated Bid Prices After Tax'!$AV$584:$BC$684,8,FALSE),0)))))))</f>
        <v>0</v>
      </c>
      <c r="M203" s="543">
        <f>IF($C203=0,0,IF(K$157="Hydro",HLOOKUP(K$157,'Inflated Bid Prices After Tax'!$B$687:$I$695,8,FALSE),IF(K$157="Solar",HLOOKUP(K$157,'Inflated Bid Prices After Tax'!$B$687:$I$695,8,FALSE),IF(K$157="Biomass",HLOOKUP(K$157,'Inflated Bid Prices After Tax'!$B$687:$I$695,8,FALSE),IF(K$157="Biodiesel",HLOOKUP(K$157,'Inflated Bid Prices After Tax'!$B$687:$I$695,8,FALSE),IF(K$157="LNG",HLOOKUP(K$157,'Inflated Bid Prices After Tax'!$B$687:$I$695,8,FALSE),IF(K$157="Bunker",HLOOKUP(K$157,'Inflated Bid Prices After Tax'!$B$687:$I$695,8,FALSE),IF(K$157="LFO Diesel",HLOOKUP(K$157,'Inflated Bid Prices After Tax'!$B$687:$I$695,8,FALSE),0))))))))</f>
        <v>0</v>
      </c>
      <c r="N203" s="543">
        <f>IF($C203=0,0,IF(K$157="Hydro",HLOOKUP(K$157,'Inflated Bid Prices After Tax'!$B$697:$I$703,6,FALSE),IF(K$157="Solar",HLOOKUP(K$157,'Inflated Bid Prices After Tax'!$B$697:$I$703,6,FALSE),IF(K$157="Biomass",HLOOKUP(K$157,'Inflated Bid Prices After Tax'!$B$697:$I$703,6,FALSE),IF(K$157="Biodiesel",HLOOKUP(K$157,'Inflated Bid Prices After Tax'!$B$697:$I$703,6,FALSE),IF(K$157="LNG",HLOOKUP(K$157,'Inflated Bid Prices After Tax'!$B$697:$I$703,6,FALSE),IF(K$157="Bunker",HLOOKUP(K$157,'Inflated Bid Prices After Tax'!$B$697:$I$703,6,FALSE),IF(K$157="LFO Diesel",HLOOKUP(K$157,'Inflated Bid Prices After Tax'!$B$697:$I$703,6,FALSE),0))))))))</f>
        <v>0</v>
      </c>
      <c r="O203" s="544">
        <f t="shared" ref="O203:O214" si="119">SUM(K203:N203)</f>
        <v>0</v>
      </c>
      <c r="P203" s="139"/>
      <c r="Q203" s="606">
        <f>IF(Q$157="Hydro",VLOOKUP($D203,'Inflated Bid Prices After Tax'!$AV$479:$BC$579,2,FALSE),IF(Q$157="Solar",VLOOKUP($D203,'Inflated Bid Prices After Tax'!$AV$479:$BC$579,3,FALSE),IF(Q$157="Biomass",VLOOKUP($D203,'Inflated Bid Prices After Tax'!$AV$479:$BC$579,4,FALSE),IF(Q$157="Biodiesel",VLOOKUP($D203,'Inflated Bid Prices After Tax'!$AV$479:$BC$579,5,FALSE),IF(Q$157="LNG",VLOOKUP($D203,'Inflated Bid Prices After Tax'!$AV$479:$BC$579,6,FALSE),IF(Q$157="Bunker",VLOOKUP($D203,'Inflated Bid Prices After Tax'!$AV$479:$BC$579,7,FALSE),IF(Q$157="LFO Diesel",VLOOKUP($D203,'Inflated Bid Prices After Tax'!$AV$479:$BC$579,8,FALSE),0)))))))</f>
        <v>0</v>
      </c>
      <c r="R203" s="607">
        <f>IF(Q$157="Hydro",VLOOKUP($D203,'Inflated Bid Prices After Tax'!$AV$584:$BC$684,2,FALSE),IF(Q$157="Solar",VLOOKUP($D203,'Inflated Bid Prices After Tax'!$AV$584:$BC$684,3,FALSE),IF(Q$157="Biomass",VLOOKUP($D203,'Inflated Bid Prices After Tax'!$AV$584:$BC$684,4,FALSE),IF(Q$157="Biodiesel",VLOOKUP($D203,'Inflated Bid Prices After Tax'!$AV$584:$BC$684,5,FALSE),IF(Q$157="LNG",VLOOKUP($D203,'Inflated Bid Prices After Tax'!$AV$584:$BC$684,6,FALSE),IF(Q$157="Bunker",VLOOKUP($D203,'Inflated Bid Prices After Tax'!$AV$584:$BC$684,7,FALSE),IF(Q$157="LFO Diesel",VLOOKUP($D203,'Inflated Bid Prices After Tax'!$AV$584:$BC$684,8,FALSE),0)))))))</f>
        <v>0</v>
      </c>
      <c r="S203" s="607">
        <f>IF($D203=0,0,IF(Q$157="Hydro",HLOOKUP(Q$157,'Inflated Bid Prices After Tax'!$B$687:$I$695,8,FALSE),IF(Q$157="Solar",HLOOKUP(Q$157,'Inflated Bid Prices After Tax'!$B$687:$I$695,8,FALSE),IF(Q$157="Biomass",HLOOKUP(Q$157,'Inflated Bid Prices After Tax'!$B$687:$I$695,8,FALSE),IF(Q$157="Biodiesel",HLOOKUP(Q$157,'Inflated Bid Prices After Tax'!$B$687:$I$695,8,FALSE),IF(Q$157="LNG",HLOOKUP(Q$157,'Inflated Bid Prices After Tax'!$B$687:$I$695,8,FALSE),IF(Q$157="Bunker",HLOOKUP(Q$157,'Inflated Bid Prices After Tax'!$B$687:$I$695,8,FALSE),IF(Q$157="LFO Diesel",HLOOKUP(Q$157,'Inflated Bid Prices After Tax'!$B$687:$I$695,8,FALSE),0))))))))</f>
        <v>0</v>
      </c>
      <c r="T203" s="607">
        <f>IF($D203=0,0,IF(Q$157="Hydro",HLOOKUP(Q$157,'Inflated Bid Prices After Tax'!$B$697:$I$703,6,FALSE),IF(Q$157="Solar",HLOOKUP(Q$157,'Inflated Bid Prices After Tax'!$B$697:$I$703,6,FALSE),IF(Q$157="Biomass",HLOOKUP(Q$157,'Inflated Bid Prices After Tax'!$B$697:$I$703,6,FALSE),IF(Q$157="Biodiesel",HLOOKUP(Q$157,'Inflated Bid Prices After Tax'!$B$697:$I$703,6,FALSE),IF(Q$157="LNG",HLOOKUP(Q$157,'Inflated Bid Prices After Tax'!$B$697:$I$703,6,FALSE),IF(Q$157="Bunker",HLOOKUP(Q$157,'Inflated Bid Prices After Tax'!$B$697:$I$703,6,FALSE),IF(Q$157="LFO Diesel",HLOOKUP(Q$157,'Inflated Bid Prices After Tax'!$B$697:$I$703,6,FALSE),0))))))))</f>
        <v>0</v>
      </c>
      <c r="U203" s="608">
        <f t="shared" ref="U203:U214" si="120">SUM(Q203:T203)</f>
        <v>0</v>
      </c>
      <c r="V203" s="139"/>
      <c r="W203" s="566">
        <f>IF(W$157="Hydro",VLOOKUP($E203,'Inflated Bid Prices After Tax'!$AV$479:$BC$579,2,FALSE),IF(W$157="Solar",VLOOKUP($E203,'Inflated Bid Prices After Tax'!$AV$479:$BC$579,3,FALSE),IF(W$157="Biomass",VLOOKUP($E203,'Inflated Bid Prices After Tax'!$AV$479:$BC$579,4,FALSE),IF(W$157="Biodiesel",VLOOKUP($E203,'Inflated Bid Prices After Tax'!$AV$479:$BC$579,5,FALSE),IF(W$157="LNG",VLOOKUP($E203,'Inflated Bid Prices After Tax'!$AV$479:$BC$579,6,FALSE),IF(W$157="Bunker",VLOOKUP($E203,'Inflated Bid Prices After Tax'!$AV$479:$BC$579,7,FALSE),IF(W$157="LFO Diesel",VLOOKUP($E203,'Inflated Bid Prices After Tax'!$AV$479:$BC$579,8,FALSE),0)))))))</f>
        <v>0</v>
      </c>
      <c r="X203" s="567">
        <f>IF(W$157="Hydro",VLOOKUP($E203,'Inflated Bid Prices After Tax'!$AV$584:$BC$684,2,FALSE),IF(W$157="Solar",VLOOKUP($E203,'Inflated Bid Prices After Tax'!$AV$584:$BC$684,3,FALSE),IF(W$157="Biomass",VLOOKUP($E203,'Inflated Bid Prices After Tax'!$AV$584:$BC$684,4,FALSE),IF(W$157="Biodiesel",VLOOKUP($E203,'Inflated Bid Prices After Tax'!$AV$584:$BC$684,5,FALSE),IF(W$157="LNG",VLOOKUP($E203,'Inflated Bid Prices After Tax'!$AV$584:$BC$684,6,FALSE),IF(W$157="Bunker",VLOOKUP($E203,'Inflated Bid Prices After Tax'!$AV$584:$BC$684,7,FALSE),IF(W$157="LFO Diesel",VLOOKUP($E203,'Inflated Bid Prices After Tax'!$AV$584:$BC$684,8,FALSE),0)))))))</f>
        <v>0</v>
      </c>
      <c r="Y203" s="567">
        <f>IF($E203=0,0,IF(W$157="Hydro",HLOOKUP(W$157,'Inflated Bid Prices After Tax'!$B$687:$I$695,8,FALSE),IF(W$157="Solar",HLOOKUP(W$157,'Inflated Bid Prices After Tax'!$B$687:$I$695,8,FALSE),IF(W$157="Biomass",HLOOKUP(W$157,'Inflated Bid Prices After Tax'!$B$687:$I$695,8,FALSE),IF(W$157="Biodiesel",HLOOKUP(W$157,'Inflated Bid Prices After Tax'!$B$687:$I$695,8,FALSE),IF(W$157="LNG",HLOOKUP(W$157,'Inflated Bid Prices After Tax'!$B$687:$I$695,8,FALSE),IF(W$157="Bunker",HLOOKUP(W$157,'Inflated Bid Prices After Tax'!$B$687:$I$695,8,FALSE),IF(W$157="LFO Diesel",HLOOKUP(W$157,'Inflated Bid Prices After Tax'!$B$687:$I$695,8,FALSE),0))))))))</f>
        <v>0</v>
      </c>
      <c r="Z203" s="567">
        <f>IF($E203=0,0,IF(W$157="Hydro",HLOOKUP(W$157,'Inflated Bid Prices After Tax'!$B$697:$I$703,6,FALSE),IF(W$157="Solar",HLOOKUP(W$157,'Inflated Bid Prices After Tax'!$B$697:$I$703,6,FALSE),IF(W$157="Biomass",HLOOKUP(W$157,'Inflated Bid Prices After Tax'!$B$697:$I$703,6,FALSE),IF(W$157="Biodiesel",HLOOKUP(W$157,'Inflated Bid Prices After Tax'!$B$697:$I$703,6,FALSE),IF(W$157="LNG",HLOOKUP(W$157,'Inflated Bid Prices After Tax'!$B$697:$I$703,6,FALSE),IF(W$157="Bunker",HLOOKUP(W$157,'Inflated Bid Prices After Tax'!$B$697:$I$703,6,FALSE),IF(W$157="LFO Diesel",HLOOKUP(W$157,'Inflated Bid Prices After Tax'!$B$697:$I$703,6,FALSE),0))))))))</f>
        <v>0</v>
      </c>
      <c r="AA203" s="568">
        <f t="shared" ref="AA203:AA214" si="121">SUM(W203:Z203)</f>
        <v>0</v>
      </c>
      <c r="AB203" s="139"/>
      <c r="AC203" s="642">
        <f>IF(AC$157="Hydro",VLOOKUP($F203,'Inflated Bid Prices After Tax'!$AV$479:$BC$579,2,FALSE),IF(AC$157="Solar",VLOOKUP($F203,'Inflated Bid Prices After Tax'!$AV$479:$BC$579,3,FALSE),IF(AC$157="Biomass",VLOOKUP($F203,'Inflated Bid Prices After Tax'!$AV$479:$BC$579,4,FALSE),IF(AC$157="Biodiesel",VLOOKUP($F203,'Inflated Bid Prices After Tax'!$AV$479:$BC$579,5,FALSE),IF(AC$157="LNG",VLOOKUP($F203,'Inflated Bid Prices After Tax'!$AV$479:$BC$579,6,FALSE),IF(AC$157="Bunker",VLOOKUP($F203,'Inflated Bid Prices After Tax'!$AV$479:$BC$579,7,FALSE),IF(AC$157="LFO Diesel",VLOOKUP($F203,'Inflated Bid Prices After Tax'!$AV$479:$BC$579,8,FALSE),0)))))))</f>
        <v>0</v>
      </c>
      <c r="AD203" s="643">
        <f>IF(AC$157="Hydro",VLOOKUP($F203,'Inflated Bid Prices After Tax'!$AV$584:$BC$684,2,FALSE),IF(AC$157="Solar",VLOOKUP($F203,'Inflated Bid Prices After Tax'!$AV$584:$BC$684,3,FALSE),IF(AC$157="Biomass",VLOOKUP($F203,'Inflated Bid Prices After Tax'!$AV$584:$BC$684,4,FALSE),IF(AC$157="Biodiesel",VLOOKUP($F203,'Inflated Bid Prices After Tax'!$AV$584:$BC$684,5,FALSE),IF(AC$157="LNG",VLOOKUP($F203,'Inflated Bid Prices After Tax'!$AV$584:$BC$684,6,FALSE),IF(AC$157="Bunker",VLOOKUP($F203,'Inflated Bid Prices After Tax'!$AV$584:$BC$684,7,FALSE),IF(AC$157="LFO Diesel",VLOOKUP($F203,'Inflated Bid Prices After Tax'!$AV$584:$BC$684,8,FALSE),0)))))))</f>
        <v>0</v>
      </c>
      <c r="AE203" s="643">
        <f>IF($F203=0,0,IF(AC$157="Hydro",HLOOKUP(AC$157,'Inflated Bid Prices After Tax'!$B$687:$I$695,8,FALSE),IF(AC$157="Solar",HLOOKUP(AC$157,'Inflated Bid Prices After Tax'!$B$687:$I$695,8,FALSE),IF(AC$157="Biomass",HLOOKUP(AC$157,'Inflated Bid Prices After Tax'!$B$687:$I$695,8,FALSE),IF(AC$157="Biodiesel",HLOOKUP(AC$157,'Inflated Bid Prices After Tax'!$B$687:$I$695,8,FALSE),IF(AC$157="LNG",HLOOKUP(AC$157,'Inflated Bid Prices After Tax'!$B$687:$I$695,8,FALSE),IF(AC$157="Bunker",HLOOKUP(AC$157,'Inflated Bid Prices After Tax'!$B$687:$I$695,8,FALSE),IF(AC$157="LFO Diesel",HLOOKUP(AC$157,'Inflated Bid Prices After Tax'!$B$687:$I$695,8,FALSE),0))))))))</f>
        <v>0</v>
      </c>
      <c r="AF203" s="643">
        <f>IF($F203=0,0,IF(AC$157="Hydro",HLOOKUP(AC$157,'Inflated Bid Prices After Tax'!$B$697:$I$703,6,FALSE),IF(AC$157="Solar",HLOOKUP(AC$157,'Inflated Bid Prices After Tax'!$B$697:$I$703,6,FALSE),IF(AC$157="Biomass",HLOOKUP(AC$157,'Inflated Bid Prices After Tax'!$B$697:$I$703,6,FALSE),IF(AC$157="Biodiesel",HLOOKUP(AC$157,'Inflated Bid Prices After Tax'!$B$697:$I$703,6,FALSE),IF(AC$157="LNG",HLOOKUP(AC$157,'Inflated Bid Prices After Tax'!$B$697:$I$703,6,FALSE),IF(AC$157="Bunker",HLOOKUP(AC$157,'Inflated Bid Prices After Tax'!$B$697:$I$703,6,FALSE),IF(AC$157="LFO Diesel",HLOOKUP(AC$157,'Inflated Bid Prices After Tax'!$B$697:$I$703,6,FALSE),0))))))))</f>
        <v>0</v>
      </c>
      <c r="AG203" s="644">
        <f t="shared" ref="AG203:AG214" si="122">SUM(AC203:AF203)</f>
        <v>0</v>
      </c>
      <c r="AH203" s="139"/>
      <c r="AI203" s="590">
        <f>IF(AI$157="Hydro",VLOOKUP($G203,'Inflated Bid Prices After Tax'!$AV$479:$BC$579,2,FALSE),IF(AI$157="Solar",VLOOKUP($G203,'Inflated Bid Prices After Tax'!$AV$479:$BC$579,3,FALSE),IF(AI$157="Biomass",VLOOKUP($G203,'Inflated Bid Prices After Tax'!$AV$479:$BC$579,4,FALSE),IF(AI$157="Biodiesel",VLOOKUP($G203,'Inflated Bid Prices After Tax'!$AV$479:$BC$579,5,FALSE),IF(AI$157="LNG",VLOOKUP($G203,'Inflated Bid Prices After Tax'!$AV$479:$BC$579,6,FALSE),IF(AI$157="Bunker",VLOOKUP($G203,'Inflated Bid Prices After Tax'!$AV$479:$BC$579,7,FALSE),IF(AI$157="LFO Diesel",VLOOKUP($G203,'Inflated Bid Prices After Tax'!$AV$479:$BC$579,8,FALSE),0)))))))</f>
        <v>0</v>
      </c>
      <c r="AJ203" s="591">
        <f>IF(AI$157="Hydro",VLOOKUP($G203,'Inflated Bid Prices After Tax'!$AV$584:$BC$684,2,FALSE),IF(AI$157="Solar",VLOOKUP($G203,'Inflated Bid Prices After Tax'!$AV$584:$BC$684,3,FALSE),IF(AI$157="Biomass",VLOOKUP($G203,'Inflated Bid Prices After Tax'!$AV$584:$BC$684,4,FALSE),IF(AI$157="Biodiesel",VLOOKUP($G203,'Inflated Bid Prices After Tax'!$AV$584:$BC$684,5,FALSE),IF(AI$157="LNG",VLOOKUP($G203,'Inflated Bid Prices After Tax'!$AV$584:$BC$684,6,FALSE),IF(AI$157="Bunker",VLOOKUP($G203,'Inflated Bid Prices After Tax'!$AV$584:$BC$684,7,FALSE),IF(AI$157="LFO Diesel",VLOOKUP($G203,'Inflated Bid Prices After Tax'!$AV$584:$BC$684,8,FALSE),0)))))))</f>
        <v>0</v>
      </c>
      <c r="AK203" s="591">
        <f>IF($G203=0,0,IF(AI$157="Hydro",HLOOKUP(AI$157,'Inflated Bid Prices After Tax'!$B$687:$I$695,8,FALSE),IF(AI$157="Solar",HLOOKUP(AI$157,'Inflated Bid Prices After Tax'!$B$687:$I$695,8,FALSE),IF(AI$157="Biomass",HLOOKUP(AI$157,'Inflated Bid Prices After Tax'!$B$687:$I$695,8,FALSE),IF(AI$157="Biodiesel",HLOOKUP(AI$157,'Inflated Bid Prices After Tax'!$B$687:$I$695,8,FALSE),IF(AI$157="LNG",HLOOKUP(AI$157,'Inflated Bid Prices After Tax'!$B$687:$I$695,8,FALSE),IF(AI$157="Bunker",HLOOKUP(AI$157,'Inflated Bid Prices After Tax'!$B$687:$I$695,8,FALSE),IF(AI$157="LFO Diesel",HLOOKUP(AI$157,'Inflated Bid Prices After Tax'!$B$687:$I$695,8,FALSE),0))))))))</f>
        <v>0</v>
      </c>
      <c r="AL203" s="591">
        <f>IF($G203=0,0,IF(AI$157="Hydro",HLOOKUP(AI$157,'Inflated Bid Prices After Tax'!$B$697:$I$703,6,FALSE),IF(AI$157="Solar",HLOOKUP(AI$157,'Inflated Bid Prices After Tax'!$B$697:$I$703,6,FALSE),IF(AI$157="Biomass",HLOOKUP(AI$157,'Inflated Bid Prices After Tax'!$B$697:$I$703,6,FALSE),IF(AI$157="Biodiesel",HLOOKUP(AI$157,'Inflated Bid Prices After Tax'!$B$697:$I$703,6,FALSE),IF(AI$157="LNG",HLOOKUP(AI$157,'Inflated Bid Prices After Tax'!$B$697:$I$703,6,FALSE),IF(AI$157="Bunker",HLOOKUP(AI$157,'Inflated Bid Prices After Tax'!$B$697:$I$703,6,FALSE),IF(AI$157="LFO Diesel",HLOOKUP(AI$157,'Inflated Bid Prices After Tax'!$B$697:$I$703,6,FALSE),0))))))))</f>
        <v>0</v>
      </c>
      <c r="AM203" s="592">
        <f t="shared" ref="AM203:AM214" si="123">SUM(AI203:AL203)</f>
        <v>0</v>
      </c>
      <c r="AN203" s="139"/>
      <c r="AO203" s="598">
        <f>IF(AO$157="Hydro",VLOOKUP($H203,'Inflated Bid Prices After Tax'!$AV$479:$BC$579,2,FALSE),IF(AO$157="Solar",VLOOKUP($H203,'Inflated Bid Prices After Tax'!$AV$479:$BC$579,3,FALSE),IF(AO$157="Biomass",VLOOKUP($H203,'Inflated Bid Prices After Tax'!$AV$479:$BC$579,4,FALSE),IF(AO$157="Biodiesel",VLOOKUP($H203,'Inflated Bid Prices After Tax'!$AV$479:$BC$579,5,FALSE),IF(AO$157="LNG",VLOOKUP($H203,'Inflated Bid Prices After Tax'!$AV$479:$BC$579,6,FALSE),IF(AO$157="Bunker",VLOOKUP($H203,'Inflated Bid Prices After Tax'!$AV$479:$BC$579,7,FALSE),IF(AO$157="LFO Diesel",VLOOKUP($H203,'Inflated Bid Prices After Tax'!$AV$479:$BC$579,8,FALSE),0)))))))</f>
        <v>0</v>
      </c>
      <c r="AP203" s="309">
        <f>IF(AO$157="Hydro",VLOOKUP($H203,'Inflated Bid Prices After Tax'!$AV$584:$BC$684,2,FALSE),IF(AO$157="Solar",VLOOKUP($H203,'Inflated Bid Prices After Tax'!$AV$584:$BC$684,3,FALSE),IF(AO$157="Biomass",VLOOKUP($H203,'Inflated Bid Prices After Tax'!$AV$584:$BC$684,4,FALSE),IF(AO$157="Biodiesel",VLOOKUP($H203,'Inflated Bid Prices After Tax'!$AV$584:$BC$684,5,FALSE),IF(AO$157="LNG",VLOOKUP($H203,'Inflated Bid Prices After Tax'!$AV$584:$BC$684,6,FALSE),IF(AO$157="Bunker",VLOOKUP($H203,'Inflated Bid Prices After Tax'!$AV$584:$BC$684,7,FALSE),IF(AO$157="LFO Diesel",VLOOKUP($H203,'Inflated Bid Prices After Tax'!$AV$584:$BC$684,8,FALSE),0)))))))</f>
        <v>0</v>
      </c>
      <c r="AQ203" s="309">
        <f>IF($H203=0,0,IF(AO$157="Hydro",HLOOKUP(AO$157,'Inflated Bid Prices After Tax'!$B$687:$I$695,8,FALSE),IF(AO$157="Solar",HLOOKUP(AO$157,'Inflated Bid Prices After Tax'!$B$687:$I$695,8,FALSE),IF(AO$157="Biomass",HLOOKUP(AO$157,'Inflated Bid Prices After Tax'!$B$687:$I$695,8,FALSE),IF(AO$157="Biodiesel",HLOOKUP(AO$157,'Inflated Bid Prices After Tax'!$B$687:$I$695,8,FALSE),IF(AO$157="LNG",HLOOKUP(AO$157,'Inflated Bid Prices After Tax'!$B$687:$I$695,8,FALSE),IF(AO$157="Bunker",HLOOKUP(AO$157,'Inflated Bid Prices After Tax'!$B$687:$I$695,8,FALSE),IF(AO$157="LFO Diesel",HLOOKUP(AO$157,'Inflated Bid Prices After Tax'!$B$687:$I$695,8,FALSE),0))))))))</f>
        <v>0</v>
      </c>
      <c r="AR203" s="309">
        <f>IF($H203=0,0,IF(AO$157="Hydro",HLOOKUP(AO$157,'Inflated Bid Prices After Tax'!$B$697:$I$703,6,FALSE),IF(AO$157="Solar",HLOOKUP(AO$157,'Inflated Bid Prices After Tax'!$B$697:$I$703,6,FALSE),IF(AO$157="Biomass",HLOOKUP(AO$157,'Inflated Bid Prices After Tax'!$B$697:$I$703,6,FALSE),IF(AO$157="Biodiesel",HLOOKUP(AO$157,'Inflated Bid Prices After Tax'!$B$697:$I$703,6,FALSE),IF(AO$157="LNG",HLOOKUP(AO$157,'Inflated Bid Prices After Tax'!$B$697:$I$703,6,FALSE),IF(AO$157="Bunker",HLOOKUP(AO$157,'Inflated Bid Prices After Tax'!$B$697:$I$703,6,FALSE),IF(AO$157="LFO Diesel",HLOOKUP(AO$157,'Inflated Bid Prices After Tax'!$B$697:$I$703,6,FALSE),0))))))))</f>
        <v>0</v>
      </c>
      <c r="AS203" s="298">
        <f t="shared" ref="AS203:AS214" si="124">SUM(AO203:AR203)</f>
        <v>0</v>
      </c>
      <c r="AT203" s="139"/>
      <c r="AU203" s="606">
        <f>IF(AU$157="Hydro",VLOOKUP($I203,'Inflated Bid Prices After Tax'!$AV$479:$BC$579,2,FALSE),IF(AU$157="Solar",VLOOKUP($I203,'Inflated Bid Prices After Tax'!$AV$479:$BC$579,3,FALSE),IF(AU$157="Biomass",VLOOKUP($I203,'Inflated Bid Prices After Tax'!$AV$479:$BC$579,4,FALSE),IF(AU$157="Biodiesel",VLOOKUP($I203,'Inflated Bid Prices After Tax'!$AV$479:$BC$579,5,FALSE),IF(AU$157="LNG",VLOOKUP($I203,'Inflated Bid Prices After Tax'!$AV$479:$BC$579,6,FALSE),IF(AU$157="Bunker",VLOOKUP($I203,'Inflated Bid Prices After Tax'!$AV$479:$BC$579,7,FALSE),IF(AU$157="LFO Diesel",VLOOKUP($I203,'Inflated Bid Prices After Tax'!$AV$479:$BC$579,8,FALSE),0)))))))</f>
        <v>0</v>
      </c>
      <c r="AV203" s="607">
        <f>IF(AU$157="Hydro",VLOOKUP($I203,'Inflated Bid Prices After Tax'!$AV$584:$BC$684,2,FALSE),IF(AU$157="Solar",VLOOKUP($I203,'Inflated Bid Prices After Tax'!$AV$584:$BC$684,3,FALSE),IF(AU$157="Biomass",VLOOKUP($I203,'Inflated Bid Prices After Tax'!$AV$584:$BC$684,4,FALSE),IF(AU$157="Biodiesel",VLOOKUP($I203,'Inflated Bid Prices After Tax'!$AV$584:$BC$684,5,FALSE),IF(AU$157="LNG",VLOOKUP($I203,'Inflated Bid Prices After Tax'!$AV$584:$BC$684,6,FALSE),IF(AU$157="Bunker",VLOOKUP($I203,'Inflated Bid Prices After Tax'!$AV$584:$BC$684,7,FALSE),IF(AU$157="LFO Diesel",VLOOKUP($I203,'Inflated Bid Prices After Tax'!$AV$584:$BC$684,8,FALSE),0)))))))</f>
        <v>0</v>
      </c>
      <c r="AW203" s="607">
        <f>IF($I203=0,0,IF(AU$157="Hydro",HLOOKUP(AU$157,'Inflated Bid Prices After Tax'!$B$687:$I$695,5,FALSE),IF(AU$157="Solar",HLOOKUP(AU$157,'Inflated Bid Prices After Tax'!$B$687:$I$695,5,FALSE),IF(AU$157="Biomass",HLOOKUP(AU$157,'Inflated Bid Prices After Tax'!$B$687:$I$695,5,FALSE),IF(AU$157="Biodiesel",HLOOKUP(AU$157,'Inflated Bid Prices After Tax'!$B$687:$I$695,5,FALSE),IF(AU$157="LNG",HLOOKUP(AU$157,'Inflated Bid Prices After Tax'!$B$687:$I$695,5,FALSE),IF(AU$157="Bunker",HLOOKUP(AU$157,'Inflated Bid Prices After Tax'!$B$687:$I$695,5,FALSE),IF(AU$157="LFO Diesel",HLOOKUP(AU$157,'Inflated Bid Prices After Tax'!$B$687:$I$695,5,FALSE),0))))))))</f>
        <v>0</v>
      </c>
      <c r="AX203" s="607">
        <f>IF($I203=0,0,IF(AU$157="Hydro",HLOOKUP(AU$157,'Inflated Bid Prices After Tax'!$B$697:$I$703,5,FALSE),IF(AU$157="Solar",HLOOKUP(AU$157,'Inflated Bid Prices After Tax'!$B$697:$I$703,5,FALSE),IF(AU$157="Biomass",HLOOKUP(AU$157,'Inflated Bid Prices After Tax'!$B$697:$I$703,5,FALSE),IF(AU$157="Biodiesel",HLOOKUP(AU$157,'Inflated Bid Prices After Tax'!$B$697:$I$703,5,FALSE),IF(AU$157="LNG",HLOOKUP(AU$157,'Inflated Bid Prices After Tax'!$B$697:$I$703,5,FALSE),IF(AU$157="Bunker",HLOOKUP(AU$157,'Inflated Bid Prices After Tax'!$B$697:$I$703,5,FALSE),IF(AU$157="LFO Diesel",HLOOKUP(AU$157,'Inflated Bid Prices After Tax'!$B$697:$I$703,5,FALSE),0))))))))</f>
        <v>0</v>
      </c>
      <c r="AY203" s="608">
        <f t="shared" ref="AY203:AY214" si="125">SUM(AU203:AX203)</f>
        <v>0</v>
      </c>
      <c r="AZ203" s="139"/>
      <c r="BA203" s="106"/>
      <c r="BB203" s="648" t="s">
        <v>38</v>
      </c>
      <c r="BC203" s="659">
        <f>IF(C203=0,O203,O203*'Available Energy and Dispatch'!N247*1000)</f>
        <v>0</v>
      </c>
      <c r="BD203" s="659">
        <f>IF(D203=0,U203,U203*'Available Energy and Dispatch'!O247*1000)</f>
        <v>0</v>
      </c>
      <c r="BE203" s="659">
        <f>IF(E203=0,AA203,AA203*'Available Energy and Dispatch'!P247*1000)</f>
        <v>0</v>
      </c>
      <c r="BF203" s="659">
        <f>IF(F203=0,AG203,AG203*'Available Energy and Dispatch'!Q247*1000)</f>
        <v>0</v>
      </c>
      <c r="BG203" s="659">
        <f>IF(G203=0,AM203,AM203*'Available Energy and Dispatch'!R247*1000)</f>
        <v>0</v>
      </c>
      <c r="BH203" s="659">
        <f>IF(H203=0,AS203,AS203*'Available Energy and Dispatch'!S247*1000)</f>
        <v>0</v>
      </c>
      <c r="BI203" s="659">
        <f>IF(I203=0,AY203,AY203*'Available Energy and Dispatch'!T247*1000)</f>
        <v>0</v>
      </c>
      <c r="BJ203" s="665">
        <f t="shared" ref="BJ203:BJ214" si="126">SUM(BC203:BI203)</f>
        <v>0</v>
      </c>
      <c r="BK203" s="655"/>
    </row>
    <row r="204" spans="2:63" x14ac:dyDescent="0.25">
      <c r="B204" s="530" t="s">
        <v>39</v>
      </c>
      <c r="C204" s="523">
        <f>ROUND(IFERROR(('Available Energy and Dispatch'!N248/((IF(C$158="Solar",(SUMIFS('Dependable Capacity'!$F$118:$F$123,'Dependable Capacity'!$C$118:$C$123,$B$160)*'Available Energy and Dispatch'!$C248),HLOOKUP(C$158,'Dependable Capacity'!$I$112:$P$118,6,FALSE)*'Available Energy and Dispatch'!$C248))))/C$159,0),2)</f>
        <v>0</v>
      </c>
      <c r="D204" s="523">
        <f>ROUND(IFERROR(('Available Energy and Dispatch'!O248/((IF(D$158="Solar",(SUMIFS('Dependable Capacity'!$F$118:$F$123,'Dependable Capacity'!$C$118:$C$123,$B$160)*'Available Energy and Dispatch'!$C248),HLOOKUP(D$158,'Dependable Capacity'!$I$112:$P$118,6,FALSE)*'Available Energy and Dispatch'!$C248))))/D$159,0),2)</f>
        <v>0</v>
      </c>
      <c r="E204" s="523">
        <f>ROUND(IFERROR(('Available Energy and Dispatch'!P248/((IF(E$158="Solar",(SUMIFS('Dependable Capacity'!$F$118:$F$123,'Dependable Capacity'!$C$118:$C$123,$B$160)*'Available Energy and Dispatch'!$C248),HLOOKUP(E$158,'Dependable Capacity'!$I$112:$P$118,6,FALSE)*'Available Energy and Dispatch'!$C248))))/E$159,0),2)</f>
        <v>0</v>
      </c>
      <c r="F204" s="523">
        <f>ROUND(IFERROR(('Available Energy and Dispatch'!Q248/((IF(F$158="Solar",(SUMIFS('Dependable Capacity'!$F$118:$F$123,'Dependable Capacity'!$C$118:$C$123,$B$160)*'Available Energy and Dispatch'!$C248),HLOOKUP(F$158,'Dependable Capacity'!$I$112:$P$118,6,FALSE)*'Available Energy and Dispatch'!$C248))))/F$159,0),2)</f>
        <v>0</v>
      </c>
      <c r="G204" s="523">
        <f>ROUND(IFERROR(('Available Energy and Dispatch'!R248/((IF(G$158="Solar",(SUMIFS('Dependable Capacity'!$F$118:$F$123,'Dependable Capacity'!$C$118:$C$123,$B$160)*'Available Energy and Dispatch'!$C248),HLOOKUP(G$158,'Dependable Capacity'!$I$112:$P$118,6,FALSE)*'Available Energy and Dispatch'!$C248))))/G$159,0),2)</f>
        <v>0</v>
      </c>
      <c r="H204" s="523">
        <f>ROUND(IFERROR(('Available Energy and Dispatch'!S248/((IF(H$158="Solar",(SUMIFS('Dependable Capacity'!$F$118:$F$123,'Dependable Capacity'!$C$118:$C$123,$B$160)*'Available Energy and Dispatch'!$C248),HLOOKUP(H$158,'Dependable Capacity'!$I$112:$P$118,6,FALSE)*'Available Energy and Dispatch'!$C248))))/H$159,0),2)</f>
        <v>0</v>
      </c>
      <c r="I204" s="524">
        <f>ROUND(IFERROR(('Available Energy and Dispatch'!T248/((IF(I$158="Solar",(SUMIFS('Dependable Capacity'!$F$118:$F$123,'Dependable Capacity'!$C$118:$C$123,$B$160)*'Available Energy and Dispatch'!$C248),HLOOKUP(I$158,'Dependable Capacity'!$I$112:$P$118,6,FALSE)*'Available Energy and Dispatch'!$C248))))/I$159,0),2)</f>
        <v>0</v>
      </c>
      <c r="J204" s="106"/>
      <c r="K204" s="542">
        <f>IF(K$157="Hydro",VLOOKUP($C204,'Inflated Bid Prices After Tax'!$AV$479:$BC$579,2,FALSE),IF(K$157="Solar",VLOOKUP($C204,'Inflated Bid Prices After Tax'!$AV$479:$BC$579,3,FALSE),IF(K$157="Biomass",VLOOKUP($C204,'Inflated Bid Prices After Tax'!$AV$479:$BC$579,4,FALSE),IF(K$157="Biodiesel",VLOOKUP($C204,'Inflated Bid Prices After Tax'!$AV$479:$BC$579,5,FALSE),IF(K$157="LNG",VLOOKUP($C204,'Inflated Bid Prices After Tax'!$AV$479:$BC$579,6,FALSE),IF(K$157="Bunker",VLOOKUP($C204,'Inflated Bid Prices After Tax'!$AV$479:$BC$579,7,FALSE),IF(K$157="LFO Diesel",VLOOKUP($C204,'Inflated Bid Prices After Tax'!$AV$479:$BC$579,8,FALSE),0)))))))</f>
        <v>0</v>
      </c>
      <c r="L204" s="543">
        <f>IF(K$157="Hydro",VLOOKUP($C204,'Inflated Bid Prices After Tax'!$AV$584:$BC$684,2,FALSE),IF(K$157="Solar",VLOOKUP($C204,'Inflated Bid Prices After Tax'!$AV$584:$BC$684,3,FALSE),IF(K$157="Biomass",VLOOKUP($C204,'Inflated Bid Prices After Tax'!$AV$584:$BC$684,4,FALSE),IF(K$157="Biodiesel",VLOOKUP($C204,'Inflated Bid Prices After Tax'!$AV$584:$BC$684,5,FALSE),IF(K$157="LNG",VLOOKUP($C204,'Inflated Bid Prices After Tax'!$AV$584:$BC$684,6,FALSE),IF(K$157="Bunker",VLOOKUP($C204,'Inflated Bid Prices After Tax'!$AV$584:$BC$684,7,FALSE),IF(K$157="LFO Diesel",VLOOKUP($C204,'Inflated Bid Prices After Tax'!$AV$584:$BC$684,8,FALSE),0)))))))</f>
        <v>0</v>
      </c>
      <c r="M204" s="543">
        <f>IF($C204=0,0,IF(K$157="Hydro",HLOOKUP(K$157,'Inflated Bid Prices After Tax'!$B$687:$I$695,8,FALSE),IF(K$157="Solar",HLOOKUP(K$157,'Inflated Bid Prices After Tax'!$B$687:$I$695,8,FALSE),IF(K$157="Biomass",HLOOKUP(K$157,'Inflated Bid Prices After Tax'!$B$687:$I$695,8,FALSE),IF(K$157="Biodiesel",HLOOKUP(K$157,'Inflated Bid Prices After Tax'!$B$687:$I$695,8,FALSE),IF(K$157="LNG",HLOOKUP(K$157,'Inflated Bid Prices After Tax'!$B$687:$I$695,8,FALSE),IF(K$157="Bunker",HLOOKUP(K$157,'Inflated Bid Prices After Tax'!$B$687:$I$695,8,FALSE),IF(K$157="LFO Diesel",HLOOKUP(K$157,'Inflated Bid Prices After Tax'!$B$687:$I$695,8,FALSE),0))))))))</f>
        <v>0</v>
      </c>
      <c r="N204" s="543">
        <f>IF($C204=0,0,IF(K$157="Hydro",HLOOKUP(K$157,'Inflated Bid Prices After Tax'!$B$697:$I$703,6,FALSE),IF(K$157="Solar",HLOOKUP(K$157,'Inflated Bid Prices After Tax'!$B$697:$I$703,6,FALSE),IF(K$157="Biomass",HLOOKUP(K$157,'Inflated Bid Prices After Tax'!$B$697:$I$703,6,FALSE),IF(K$157="Biodiesel",HLOOKUP(K$157,'Inflated Bid Prices After Tax'!$B$697:$I$703,6,FALSE),IF(K$157="LNG",HLOOKUP(K$157,'Inflated Bid Prices After Tax'!$B$697:$I$703,6,FALSE),IF(K$157="Bunker",HLOOKUP(K$157,'Inflated Bid Prices After Tax'!$B$697:$I$703,6,FALSE),IF(K$157="LFO Diesel",HLOOKUP(K$157,'Inflated Bid Prices After Tax'!$B$697:$I$703,6,FALSE),0))))))))</f>
        <v>0</v>
      </c>
      <c r="O204" s="544">
        <f t="shared" si="119"/>
        <v>0</v>
      </c>
      <c r="P204" s="139"/>
      <c r="Q204" s="606">
        <f>IF(Q$157="Hydro",VLOOKUP($D204,'Inflated Bid Prices After Tax'!$AV$479:$BC$579,2,FALSE),IF(Q$157="Solar",VLOOKUP($D204,'Inflated Bid Prices After Tax'!$AV$479:$BC$579,3,FALSE),IF(Q$157="Biomass",VLOOKUP($D204,'Inflated Bid Prices After Tax'!$AV$479:$BC$579,4,FALSE),IF(Q$157="Biodiesel",VLOOKUP($D204,'Inflated Bid Prices After Tax'!$AV$479:$BC$579,5,FALSE),IF(Q$157="LNG",VLOOKUP($D204,'Inflated Bid Prices After Tax'!$AV$479:$BC$579,6,FALSE),IF(Q$157="Bunker",VLOOKUP($D204,'Inflated Bid Prices After Tax'!$AV$479:$BC$579,7,FALSE),IF(Q$157="LFO Diesel",VLOOKUP($D204,'Inflated Bid Prices After Tax'!$AV$479:$BC$579,8,FALSE),0)))))))</f>
        <v>0</v>
      </c>
      <c r="R204" s="607">
        <f>IF(Q$157="Hydro",VLOOKUP($D204,'Inflated Bid Prices After Tax'!$AV$584:$BC$684,2,FALSE),IF(Q$157="Solar",VLOOKUP($D204,'Inflated Bid Prices After Tax'!$AV$584:$BC$684,3,FALSE),IF(Q$157="Biomass",VLOOKUP($D204,'Inflated Bid Prices After Tax'!$AV$584:$BC$684,4,FALSE),IF(Q$157="Biodiesel",VLOOKUP($D204,'Inflated Bid Prices After Tax'!$AV$584:$BC$684,5,FALSE),IF(Q$157="LNG",VLOOKUP($D204,'Inflated Bid Prices After Tax'!$AV$584:$BC$684,6,FALSE),IF(Q$157="Bunker",VLOOKUP($D204,'Inflated Bid Prices After Tax'!$AV$584:$BC$684,7,FALSE),IF(Q$157="LFO Diesel",VLOOKUP($D204,'Inflated Bid Prices After Tax'!$AV$584:$BC$684,8,FALSE),0)))))))</f>
        <v>0</v>
      </c>
      <c r="S204" s="607">
        <f>IF($D204=0,0,IF(Q$157="Hydro",HLOOKUP(Q$157,'Inflated Bid Prices After Tax'!$B$687:$I$695,8,FALSE),IF(Q$157="Solar",HLOOKUP(Q$157,'Inflated Bid Prices After Tax'!$B$687:$I$695,8,FALSE),IF(Q$157="Biomass",HLOOKUP(Q$157,'Inflated Bid Prices After Tax'!$B$687:$I$695,8,FALSE),IF(Q$157="Biodiesel",HLOOKUP(Q$157,'Inflated Bid Prices After Tax'!$B$687:$I$695,8,FALSE),IF(Q$157="LNG",HLOOKUP(Q$157,'Inflated Bid Prices After Tax'!$B$687:$I$695,8,FALSE),IF(Q$157="Bunker",HLOOKUP(Q$157,'Inflated Bid Prices After Tax'!$B$687:$I$695,8,FALSE),IF(Q$157="LFO Diesel",HLOOKUP(Q$157,'Inflated Bid Prices After Tax'!$B$687:$I$695,8,FALSE),0))))))))</f>
        <v>0</v>
      </c>
      <c r="T204" s="607">
        <f>IF($D204=0,0,IF(Q$157="Hydro",HLOOKUP(Q$157,'Inflated Bid Prices After Tax'!$B$697:$I$703,6,FALSE),IF(Q$157="Solar",HLOOKUP(Q$157,'Inflated Bid Prices After Tax'!$B$697:$I$703,6,FALSE),IF(Q$157="Biomass",HLOOKUP(Q$157,'Inflated Bid Prices After Tax'!$B$697:$I$703,6,FALSE),IF(Q$157="Biodiesel",HLOOKUP(Q$157,'Inflated Bid Prices After Tax'!$B$697:$I$703,6,FALSE),IF(Q$157="LNG",HLOOKUP(Q$157,'Inflated Bid Prices After Tax'!$B$697:$I$703,6,FALSE),IF(Q$157="Bunker",HLOOKUP(Q$157,'Inflated Bid Prices After Tax'!$B$697:$I$703,6,FALSE),IF(Q$157="LFO Diesel",HLOOKUP(Q$157,'Inflated Bid Prices After Tax'!$B$697:$I$703,6,FALSE),0))))))))</f>
        <v>0</v>
      </c>
      <c r="U204" s="608">
        <f t="shared" si="120"/>
        <v>0</v>
      </c>
      <c r="V204" s="139"/>
      <c r="W204" s="566">
        <f>IF(W$157="Hydro",VLOOKUP($E204,'Inflated Bid Prices After Tax'!$AV$479:$BC$579,2,FALSE),IF(W$157="Solar",VLOOKUP($E204,'Inflated Bid Prices After Tax'!$AV$479:$BC$579,3,FALSE),IF(W$157="Biomass",VLOOKUP($E204,'Inflated Bid Prices After Tax'!$AV$479:$BC$579,4,FALSE),IF(W$157="Biodiesel",VLOOKUP($E204,'Inflated Bid Prices After Tax'!$AV$479:$BC$579,5,FALSE),IF(W$157="LNG",VLOOKUP($E204,'Inflated Bid Prices After Tax'!$AV$479:$BC$579,6,FALSE),IF(W$157="Bunker",VLOOKUP($E204,'Inflated Bid Prices After Tax'!$AV$479:$BC$579,7,FALSE),IF(W$157="LFO Diesel",VLOOKUP($E204,'Inflated Bid Prices After Tax'!$AV$479:$BC$579,8,FALSE),0)))))))</f>
        <v>0</v>
      </c>
      <c r="X204" s="567">
        <f>IF(W$157="Hydro",VLOOKUP($E204,'Inflated Bid Prices After Tax'!$AV$584:$BC$684,2,FALSE),IF(W$157="Solar",VLOOKUP($E204,'Inflated Bid Prices After Tax'!$AV$584:$BC$684,3,FALSE),IF(W$157="Biomass",VLOOKUP($E204,'Inflated Bid Prices After Tax'!$AV$584:$BC$684,4,FALSE),IF(W$157="Biodiesel",VLOOKUP($E204,'Inflated Bid Prices After Tax'!$AV$584:$BC$684,5,FALSE),IF(W$157="LNG",VLOOKUP($E204,'Inflated Bid Prices After Tax'!$AV$584:$BC$684,6,FALSE),IF(W$157="Bunker",VLOOKUP($E204,'Inflated Bid Prices After Tax'!$AV$584:$BC$684,7,FALSE),IF(W$157="LFO Diesel",VLOOKUP($E204,'Inflated Bid Prices After Tax'!$AV$584:$BC$684,8,FALSE),0)))))))</f>
        <v>0</v>
      </c>
      <c r="Y204" s="567">
        <f>IF($E204=0,0,IF(W$157="Hydro",HLOOKUP(W$157,'Inflated Bid Prices After Tax'!$B$687:$I$695,8,FALSE),IF(W$157="Solar",HLOOKUP(W$157,'Inflated Bid Prices After Tax'!$B$687:$I$695,8,FALSE),IF(W$157="Biomass",HLOOKUP(W$157,'Inflated Bid Prices After Tax'!$B$687:$I$695,8,FALSE),IF(W$157="Biodiesel",HLOOKUP(W$157,'Inflated Bid Prices After Tax'!$B$687:$I$695,8,FALSE),IF(W$157="LNG",HLOOKUP(W$157,'Inflated Bid Prices After Tax'!$B$687:$I$695,8,FALSE),IF(W$157="Bunker",HLOOKUP(W$157,'Inflated Bid Prices After Tax'!$B$687:$I$695,8,FALSE),IF(W$157="LFO Diesel",HLOOKUP(W$157,'Inflated Bid Prices After Tax'!$B$687:$I$695,8,FALSE),0))))))))</f>
        <v>0</v>
      </c>
      <c r="Z204" s="567">
        <f>IF($E204=0,0,IF(W$157="Hydro",HLOOKUP(W$157,'Inflated Bid Prices After Tax'!$B$697:$I$703,6,FALSE),IF(W$157="Solar",HLOOKUP(W$157,'Inflated Bid Prices After Tax'!$B$697:$I$703,6,FALSE),IF(W$157="Biomass",HLOOKUP(W$157,'Inflated Bid Prices After Tax'!$B$697:$I$703,6,FALSE),IF(W$157="Biodiesel",HLOOKUP(W$157,'Inflated Bid Prices After Tax'!$B$697:$I$703,6,FALSE),IF(W$157="LNG",HLOOKUP(W$157,'Inflated Bid Prices After Tax'!$B$697:$I$703,6,FALSE),IF(W$157="Bunker",HLOOKUP(W$157,'Inflated Bid Prices After Tax'!$B$697:$I$703,6,FALSE),IF(W$157="LFO Diesel",HLOOKUP(W$157,'Inflated Bid Prices After Tax'!$B$697:$I$703,6,FALSE),0))))))))</f>
        <v>0</v>
      </c>
      <c r="AA204" s="568">
        <f t="shared" si="121"/>
        <v>0</v>
      </c>
      <c r="AB204" s="139"/>
      <c r="AC204" s="642">
        <f>IF(AC$157="Hydro",VLOOKUP($F204,'Inflated Bid Prices After Tax'!$AV$479:$BC$579,2,FALSE),IF(AC$157="Solar",VLOOKUP($F204,'Inflated Bid Prices After Tax'!$AV$479:$BC$579,3,FALSE),IF(AC$157="Biomass",VLOOKUP($F204,'Inflated Bid Prices After Tax'!$AV$479:$BC$579,4,FALSE),IF(AC$157="Biodiesel",VLOOKUP($F204,'Inflated Bid Prices After Tax'!$AV$479:$BC$579,5,FALSE),IF(AC$157="LNG",VLOOKUP($F204,'Inflated Bid Prices After Tax'!$AV$479:$BC$579,6,FALSE),IF(AC$157="Bunker",VLOOKUP($F204,'Inflated Bid Prices After Tax'!$AV$479:$BC$579,7,FALSE),IF(AC$157="LFO Diesel",VLOOKUP($F204,'Inflated Bid Prices After Tax'!$AV$479:$BC$579,8,FALSE),0)))))))</f>
        <v>0</v>
      </c>
      <c r="AD204" s="643">
        <f>IF(AC$157="Hydro",VLOOKUP($F204,'Inflated Bid Prices After Tax'!$AV$584:$BC$684,2,FALSE),IF(AC$157="Solar",VLOOKUP($F204,'Inflated Bid Prices After Tax'!$AV$584:$BC$684,3,FALSE),IF(AC$157="Biomass",VLOOKUP($F204,'Inflated Bid Prices After Tax'!$AV$584:$BC$684,4,FALSE),IF(AC$157="Biodiesel",VLOOKUP($F204,'Inflated Bid Prices After Tax'!$AV$584:$BC$684,5,FALSE),IF(AC$157="LNG",VLOOKUP($F204,'Inflated Bid Prices After Tax'!$AV$584:$BC$684,6,FALSE),IF(AC$157="Bunker",VLOOKUP($F204,'Inflated Bid Prices After Tax'!$AV$584:$BC$684,7,FALSE),IF(AC$157="LFO Diesel",VLOOKUP($F204,'Inflated Bid Prices After Tax'!$AV$584:$BC$684,8,FALSE),0)))))))</f>
        <v>0</v>
      </c>
      <c r="AE204" s="643">
        <f>IF($F204=0,0,IF(AC$157="Hydro",HLOOKUP(AC$157,'Inflated Bid Prices After Tax'!$B$687:$I$695,8,FALSE),IF(AC$157="Solar",HLOOKUP(AC$157,'Inflated Bid Prices After Tax'!$B$687:$I$695,8,FALSE),IF(AC$157="Biomass",HLOOKUP(AC$157,'Inflated Bid Prices After Tax'!$B$687:$I$695,8,FALSE),IF(AC$157="Biodiesel",HLOOKUP(AC$157,'Inflated Bid Prices After Tax'!$B$687:$I$695,8,FALSE),IF(AC$157="LNG",HLOOKUP(AC$157,'Inflated Bid Prices After Tax'!$B$687:$I$695,8,FALSE),IF(AC$157="Bunker",HLOOKUP(AC$157,'Inflated Bid Prices After Tax'!$B$687:$I$695,8,FALSE),IF(AC$157="LFO Diesel",HLOOKUP(AC$157,'Inflated Bid Prices After Tax'!$B$687:$I$695,8,FALSE),0))))))))</f>
        <v>0</v>
      </c>
      <c r="AF204" s="643">
        <f>IF($F204=0,0,IF(AC$157="Hydro",HLOOKUP(AC$157,'Inflated Bid Prices After Tax'!$B$697:$I$703,6,FALSE),IF(AC$157="Solar",HLOOKUP(AC$157,'Inflated Bid Prices After Tax'!$B$697:$I$703,6,FALSE),IF(AC$157="Biomass",HLOOKUP(AC$157,'Inflated Bid Prices After Tax'!$B$697:$I$703,6,FALSE),IF(AC$157="Biodiesel",HLOOKUP(AC$157,'Inflated Bid Prices After Tax'!$B$697:$I$703,6,FALSE),IF(AC$157="LNG",HLOOKUP(AC$157,'Inflated Bid Prices After Tax'!$B$697:$I$703,6,FALSE),IF(AC$157="Bunker",HLOOKUP(AC$157,'Inflated Bid Prices After Tax'!$B$697:$I$703,6,FALSE),IF(AC$157="LFO Diesel",HLOOKUP(AC$157,'Inflated Bid Prices After Tax'!$B$697:$I$703,6,FALSE),0))))))))</f>
        <v>0</v>
      </c>
      <c r="AG204" s="644">
        <f t="shared" si="122"/>
        <v>0</v>
      </c>
      <c r="AH204" s="139"/>
      <c r="AI204" s="590">
        <f>IF(AI$157="Hydro",VLOOKUP($G204,'Inflated Bid Prices After Tax'!$AV$479:$BC$579,2,FALSE),IF(AI$157="Solar",VLOOKUP($G204,'Inflated Bid Prices After Tax'!$AV$479:$BC$579,3,FALSE),IF(AI$157="Biomass",VLOOKUP($G204,'Inflated Bid Prices After Tax'!$AV$479:$BC$579,4,FALSE),IF(AI$157="Biodiesel",VLOOKUP($G204,'Inflated Bid Prices After Tax'!$AV$479:$BC$579,5,FALSE),IF(AI$157="LNG",VLOOKUP($G204,'Inflated Bid Prices After Tax'!$AV$479:$BC$579,6,FALSE),IF(AI$157="Bunker",VLOOKUP($G204,'Inflated Bid Prices After Tax'!$AV$479:$BC$579,7,FALSE),IF(AI$157="LFO Diesel",VLOOKUP($G204,'Inflated Bid Prices After Tax'!$AV$479:$BC$579,8,FALSE),0)))))))</f>
        <v>0</v>
      </c>
      <c r="AJ204" s="591">
        <f>IF(AI$157="Hydro",VLOOKUP($G204,'Inflated Bid Prices After Tax'!$AV$584:$BC$684,2,FALSE),IF(AI$157="Solar",VLOOKUP($G204,'Inflated Bid Prices After Tax'!$AV$584:$BC$684,3,FALSE),IF(AI$157="Biomass",VLOOKUP($G204,'Inflated Bid Prices After Tax'!$AV$584:$BC$684,4,FALSE),IF(AI$157="Biodiesel",VLOOKUP($G204,'Inflated Bid Prices After Tax'!$AV$584:$BC$684,5,FALSE),IF(AI$157="LNG",VLOOKUP($G204,'Inflated Bid Prices After Tax'!$AV$584:$BC$684,6,FALSE),IF(AI$157="Bunker",VLOOKUP($G204,'Inflated Bid Prices After Tax'!$AV$584:$BC$684,7,FALSE),IF(AI$157="LFO Diesel",VLOOKUP($G204,'Inflated Bid Prices After Tax'!$AV$584:$BC$684,8,FALSE),0)))))))</f>
        <v>0</v>
      </c>
      <c r="AK204" s="591">
        <f>IF($G204=0,0,IF(AI$157="Hydro",HLOOKUP(AI$157,'Inflated Bid Prices After Tax'!$B$687:$I$695,8,FALSE),IF(AI$157="Solar",HLOOKUP(AI$157,'Inflated Bid Prices After Tax'!$B$687:$I$695,8,FALSE),IF(AI$157="Biomass",HLOOKUP(AI$157,'Inflated Bid Prices After Tax'!$B$687:$I$695,8,FALSE),IF(AI$157="Biodiesel",HLOOKUP(AI$157,'Inflated Bid Prices After Tax'!$B$687:$I$695,8,FALSE),IF(AI$157="LNG",HLOOKUP(AI$157,'Inflated Bid Prices After Tax'!$B$687:$I$695,8,FALSE),IF(AI$157="Bunker",HLOOKUP(AI$157,'Inflated Bid Prices After Tax'!$B$687:$I$695,8,FALSE),IF(AI$157="LFO Diesel",HLOOKUP(AI$157,'Inflated Bid Prices After Tax'!$B$687:$I$695,8,FALSE),0))))))))</f>
        <v>0</v>
      </c>
      <c r="AL204" s="591">
        <f>IF($G204=0,0,IF(AI$157="Hydro",HLOOKUP(AI$157,'Inflated Bid Prices After Tax'!$B$697:$I$703,6,FALSE),IF(AI$157="Solar",HLOOKUP(AI$157,'Inflated Bid Prices After Tax'!$B$697:$I$703,6,FALSE),IF(AI$157="Biomass",HLOOKUP(AI$157,'Inflated Bid Prices After Tax'!$B$697:$I$703,6,FALSE),IF(AI$157="Biodiesel",HLOOKUP(AI$157,'Inflated Bid Prices After Tax'!$B$697:$I$703,6,FALSE),IF(AI$157="LNG",HLOOKUP(AI$157,'Inflated Bid Prices After Tax'!$B$697:$I$703,6,FALSE),IF(AI$157="Bunker",HLOOKUP(AI$157,'Inflated Bid Prices After Tax'!$B$697:$I$703,6,FALSE),IF(AI$157="LFO Diesel",HLOOKUP(AI$157,'Inflated Bid Prices After Tax'!$B$697:$I$703,6,FALSE),0))))))))</f>
        <v>0</v>
      </c>
      <c r="AM204" s="592">
        <f t="shared" si="123"/>
        <v>0</v>
      </c>
      <c r="AN204" s="139"/>
      <c r="AO204" s="598">
        <f>IF(AO$157="Hydro",VLOOKUP($H204,'Inflated Bid Prices After Tax'!$AV$479:$BC$579,2,FALSE),IF(AO$157="Solar",VLOOKUP($H204,'Inflated Bid Prices After Tax'!$AV$479:$BC$579,3,FALSE),IF(AO$157="Biomass",VLOOKUP($H204,'Inflated Bid Prices After Tax'!$AV$479:$BC$579,4,FALSE),IF(AO$157="Biodiesel",VLOOKUP($H204,'Inflated Bid Prices After Tax'!$AV$479:$BC$579,5,FALSE),IF(AO$157="LNG",VLOOKUP($H204,'Inflated Bid Prices After Tax'!$AV$479:$BC$579,6,FALSE),IF(AO$157="Bunker",VLOOKUP($H204,'Inflated Bid Prices After Tax'!$AV$479:$BC$579,7,FALSE),IF(AO$157="LFO Diesel",VLOOKUP($H204,'Inflated Bid Prices After Tax'!$AV$479:$BC$579,8,FALSE),0)))))))</f>
        <v>0</v>
      </c>
      <c r="AP204" s="309">
        <f>IF(AO$157="Hydro",VLOOKUP($H204,'Inflated Bid Prices After Tax'!$AV$584:$BC$684,2,FALSE),IF(AO$157="Solar",VLOOKUP($H204,'Inflated Bid Prices After Tax'!$AV$584:$BC$684,3,FALSE),IF(AO$157="Biomass",VLOOKUP($H204,'Inflated Bid Prices After Tax'!$AV$584:$BC$684,4,FALSE),IF(AO$157="Biodiesel",VLOOKUP($H204,'Inflated Bid Prices After Tax'!$AV$584:$BC$684,5,FALSE),IF(AO$157="LNG",VLOOKUP($H204,'Inflated Bid Prices After Tax'!$AV$584:$BC$684,6,FALSE),IF(AO$157="Bunker",VLOOKUP($H204,'Inflated Bid Prices After Tax'!$AV$584:$BC$684,7,FALSE),IF(AO$157="LFO Diesel",VLOOKUP($H204,'Inflated Bid Prices After Tax'!$AV$584:$BC$684,8,FALSE),0)))))))</f>
        <v>0</v>
      </c>
      <c r="AQ204" s="309">
        <f>IF($H204=0,0,IF(AO$157="Hydro",HLOOKUP(AO$157,'Inflated Bid Prices After Tax'!$B$687:$I$695,8,FALSE),IF(AO$157="Solar",HLOOKUP(AO$157,'Inflated Bid Prices After Tax'!$B$687:$I$695,8,FALSE),IF(AO$157="Biomass",HLOOKUP(AO$157,'Inflated Bid Prices After Tax'!$B$687:$I$695,8,FALSE),IF(AO$157="Biodiesel",HLOOKUP(AO$157,'Inflated Bid Prices After Tax'!$B$687:$I$695,8,FALSE),IF(AO$157="LNG",HLOOKUP(AO$157,'Inflated Bid Prices After Tax'!$B$687:$I$695,8,FALSE),IF(AO$157="Bunker",HLOOKUP(AO$157,'Inflated Bid Prices After Tax'!$B$687:$I$695,8,FALSE),IF(AO$157="LFO Diesel",HLOOKUP(AO$157,'Inflated Bid Prices After Tax'!$B$687:$I$695,8,FALSE),0))))))))</f>
        <v>0</v>
      </c>
      <c r="AR204" s="309">
        <f>IF($H204=0,0,IF(AO$157="Hydro",HLOOKUP(AO$157,'Inflated Bid Prices After Tax'!$B$697:$I$703,6,FALSE),IF(AO$157="Solar",HLOOKUP(AO$157,'Inflated Bid Prices After Tax'!$B$697:$I$703,6,FALSE),IF(AO$157="Biomass",HLOOKUP(AO$157,'Inflated Bid Prices After Tax'!$B$697:$I$703,6,FALSE),IF(AO$157="Biodiesel",HLOOKUP(AO$157,'Inflated Bid Prices After Tax'!$B$697:$I$703,6,FALSE),IF(AO$157="LNG",HLOOKUP(AO$157,'Inflated Bid Prices After Tax'!$B$697:$I$703,6,FALSE),IF(AO$157="Bunker",HLOOKUP(AO$157,'Inflated Bid Prices After Tax'!$B$697:$I$703,6,FALSE),IF(AO$157="LFO Diesel",HLOOKUP(AO$157,'Inflated Bid Prices After Tax'!$B$697:$I$703,6,FALSE),0))))))))</f>
        <v>0</v>
      </c>
      <c r="AS204" s="298">
        <f t="shared" si="124"/>
        <v>0</v>
      </c>
      <c r="AT204" s="139"/>
      <c r="AU204" s="606">
        <f>IF(AU$157="Hydro",VLOOKUP($I204,'Inflated Bid Prices After Tax'!$AV$479:$BC$579,2,FALSE),IF(AU$157="Solar",VLOOKUP($I204,'Inflated Bid Prices After Tax'!$AV$479:$BC$579,3,FALSE),IF(AU$157="Biomass",VLOOKUP($I204,'Inflated Bid Prices After Tax'!$AV$479:$BC$579,4,FALSE),IF(AU$157="Biodiesel",VLOOKUP($I204,'Inflated Bid Prices After Tax'!$AV$479:$BC$579,5,FALSE),IF(AU$157="LNG",VLOOKUP($I204,'Inflated Bid Prices After Tax'!$AV$479:$BC$579,6,FALSE),IF(AU$157="Bunker",VLOOKUP($I204,'Inflated Bid Prices After Tax'!$AV$479:$BC$579,7,FALSE),IF(AU$157="LFO Diesel",VLOOKUP($I204,'Inflated Bid Prices After Tax'!$AV$479:$BC$579,8,FALSE),0)))))))</f>
        <v>0</v>
      </c>
      <c r="AV204" s="607">
        <f>IF(AU$157="Hydro",VLOOKUP($I204,'Inflated Bid Prices After Tax'!$AV$584:$BC$684,2,FALSE),IF(AU$157="Solar",VLOOKUP($I204,'Inflated Bid Prices After Tax'!$AV$584:$BC$684,3,FALSE),IF(AU$157="Biomass",VLOOKUP($I204,'Inflated Bid Prices After Tax'!$AV$584:$BC$684,4,FALSE),IF(AU$157="Biodiesel",VLOOKUP($I204,'Inflated Bid Prices After Tax'!$AV$584:$BC$684,5,FALSE),IF(AU$157="LNG",VLOOKUP($I204,'Inflated Bid Prices After Tax'!$AV$584:$BC$684,6,FALSE),IF(AU$157="Bunker",VLOOKUP($I204,'Inflated Bid Prices After Tax'!$AV$584:$BC$684,7,FALSE),IF(AU$157="LFO Diesel",VLOOKUP($I204,'Inflated Bid Prices After Tax'!$AV$584:$BC$684,8,FALSE),0)))))))</f>
        <v>0</v>
      </c>
      <c r="AW204" s="607">
        <f>IF($I204=0,0,IF(AU$157="Hydro",HLOOKUP(AU$157,'Inflated Bid Prices After Tax'!$B$687:$I$695,5,FALSE),IF(AU$157="Solar",HLOOKUP(AU$157,'Inflated Bid Prices After Tax'!$B$687:$I$695,5,FALSE),IF(AU$157="Biomass",HLOOKUP(AU$157,'Inflated Bid Prices After Tax'!$B$687:$I$695,5,FALSE),IF(AU$157="Biodiesel",HLOOKUP(AU$157,'Inflated Bid Prices After Tax'!$B$687:$I$695,5,FALSE),IF(AU$157="LNG",HLOOKUP(AU$157,'Inflated Bid Prices After Tax'!$B$687:$I$695,5,FALSE),IF(AU$157="Bunker",HLOOKUP(AU$157,'Inflated Bid Prices After Tax'!$B$687:$I$695,5,FALSE),IF(AU$157="LFO Diesel",HLOOKUP(AU$157,'Inflated Bid Prices After Tax'!$B$687:$I$695,5,FALSE),0))))))))</f>
        <v>0</v>
      </c>
      <c r="AX204" s="607">
        <f>IF($I204=0,0,IF(AU$157="Hydro",HLOOKUP(AU$157,'Inflated Bid Prices After Tax'!$B$697:$I$703,5,FALSE),IF(AU$157="Solar",HLOOKUP(AU$157,'Inflated Bid Prices After Tax'!$B$697:$I$703,5,FALSE),IF(AU$157="Biomass",HLOOKUP(AU$157,'Inflated Bid Prices After Tax'!$B$697:$I$703,5,FALSE),IF(AU$157="Biodiesel",HLOOKUP(AU$157,'Inflated Bid Prices After Tax'!$B$697:$I$703,5,FALSE),IF(AU$157="LNG",HLOOKUP(AU$157,'Inflated Bid Prices After Tax'!$B$697:$I$703,5,FALSE),IF(AU$157="Bunker",HLOOKUP(AU$157,'Inflated Bid Prices After Tax'!$B$697:$I$703,5,FALSE),IF(AU$157="LFO Diesel",HLOOKUP(AU$157,'Inflated Bid Prices After Tax'!$B$697:$I$703,5,FALSE),0))))))))</f>
        <v>0</v>
      </c>
      <c r="AY204" s="608">
        <f t="shared" si="125"/>
        <v>0</v>
      </c>
      <c r="AZ204" s="139"/>
      <c r="BA204" s="106"/>
      <c r="BB204" s="648" t="s">
        <v>39</v>
      </c>
      <c r="BC204" s="659">
        <f>IF(C204=0,O204,O204*'Available Energy and Dispatch'!N248*1000)</f>
        <v>0</v>
      </c>
      <c r="BD204" s="659">
        <f>IF(D204=0,U204,U204*'Available Energy and Dispatch'!O248*1000)</f>
        <v>0</v>
      </c>
      <c r="BE204" s="659">
        <f>IF(E204=0,AA204,AA204*'Available Energy and Dispatch'!P248*1000)</f>
        <v>0</v>
      </c>
      <c r="BF204" s="659">
        <f>IF(F204=0,AG204,AG204*'Available Energy and Dispatch'!Q248*1000)</f>
        <v>0</v>
      </c>
      <c r="BG204" s="659">
        <f>IF(G204=0,AM204,AM204*'Available Energy and Dispatch'!R248*1000)</f>
        <v>0</v>
      </c>
      <c r="BH204" s="659">
        <f>IF(H204=0,AS204,AS204*'Available Energy and Dispatch'!S248*1000)</f>
        <v>0</v>
      </c>
      <c r="BI204" s="659">
        <f>IF(I204=0,AY204,AY204*'Available Energy and Dispatch'!T248*1000)</f>
        <v>0</v>
      </c>
      <c r="BJ204" s="665">
        <f t="shared" si="126"/>
        <v>0</v>
      </c>
      <c r="BK204" s="655"/>
    </row>
    <row r="205" spans="2:63" x14ac:dyDescent="0.25">
      <c r="B205" s="530" t="s">
        <v>40</v>
      </c>
      <c r="C205" s="523">
        <f>ROUND(IFERROR(('Available Energy and Dispatch'!N249/((IF(C$158="Solar",(SUMIFS('Dependable Capacity'!$F$118:$F$123,'Dependable Capacity'!$C$118:$C$123,$B$160)*'Available Energy and Dispatch'!$C249),HLOOKUP(C$158,'Dependable Capacity'!$I$112:$P$118,6,FALSE)*'Available Energy and Dispatch'!$C249))))/C$159,0),2)</f>
        <v>0</v>
      </c>
      <c r="D205" s="523">
        <f>ROUND(IFERROR(('Available Energy and Dispatch'!O249/((IF(D$158="Solar",(SUMIFS('Dependable Capacity'!$F$118:$F$123,'Dependable Capacity'!$C$118:$C$123,$B$160)*'Available Energy and Dispatch'!$C249),HLOOKUP(D$158,'Dependable Capacity'!$I$112:$P$118,6,FALSE)*'Available Energy and Dispatch'!$C249))))/D$159,0),2)</f>
        <v>0</v>
      </c>
      <c r="E205" s="523">
        <f>ROUND(IFERROR(('Available Energy and Dispatch'!P249/((IF(E$158="Solar",(SUMIFS('Dependable Capacity'!$F$118:$F$123,'Dependable Capacity'!$C$118:$C$123,$B$160)*'Available Energy and Dispatch'!$C249),HLOOKUP(E$158,'Dependable Capacity'!$I$112:$P$118,6,FALSE)*'Available Energy and Dispatch'!$C249))))/E$159,0),2)</f>
        <v>0</v>
      </c>
      <c r="F205" s="523">
        <f>ROUND(IFERROR(('Available Energy and Dispatch'!Q249/((IF(F$158="Solar",(SUMIFS('Dependable Capacity'!$F$118:$F$123,'Dependable Capacity'!$C$118:$C$123,$B$160)*'Available Energy and Dispatch'!$C249),HLOOKUP(F$158,'Dependable Capacity'!$I$112:$P$118,6,FALSE)*'Available Energy and Dispatch'!$C249))))/F$159,0),2)</f>
        <v>0</v>
      </c>
      <c r="G205" s="523">
        <f>ROUND(IFERROR(('Available Energy and Dispatch'!R249/((IF(G$158="Solar",(SUMIFS('Dependable Capacity'!$F$118:$F$123,'Dependable Capacity'!$C$118:$C$123,$B$160)*'Available Energy and Dispatch'!$C249),HLOOKUP(G$158,'Dependable Capacity'!$I$112:$P$118,6,FALSE)*'Available Energy and Dispatch'!$C249))))/G$159,0),2)</f>
        <v>0</v>
      </c>
      <c r="H205" s="523">
        <f>ROUND(IFERROR(('Available Energy and Dispatch'!S249/((IF(H$158="Solar",(SUMIFS('Dependable Capacity'!$F$118:$F$123,'Dependable Capacity'!$C$118:$C$123,$B$160)*'Available Energy and Dispatch'!$C249),HLOOKUP(H$158,'Dependable Capacity'!$I$112:$P$118,6,FALSE)*'Available Energy and Dispatch'!$C249))))/H$159,0),2)</f>
        <v>0</v>
      </c>
      <c r="I205" s="524">
        <f>ROUND(IFERROR(('Available Energy and Dispatch'!T249/((IF(I$158="Solar",(SUMIFS('Dependable Capacity'!$F$118:$F$123,'Dependable Capacity'!$C$118:$C$123,$B$160)*'Available Energy and Dispatch'!$C249),HLOOKUP(I$158,'Dependable Capacity'!$I$112:$P$118,6,FALSE)*'Available Energy and Dispatch'!$C249))))/I$159,0),2)</f>
        <v>0</v>
      </c>
      <c r="J205" s="106"/>
      <c r="K205" s="542">
        <f>IF(K$157="Hydro",VLOOKUP($C205,'Inflated Bid Prices After Tax'!$AV$479:$BC$579,2,FALSE),IF(K$157="Solar",VLOOKUP($C205,'Inflated Bid Prices After Tax'!$AV$479:$BC$579,3,FALSE),IF(K$157="Biomass",VLOOKUP($C205,'Inflated Bid Prices After Tax'!$AV$479:$BC$579,4,FALSE),IF(K$157="Biodiesel",VLOOKUP($C205,'Inflated Bid Prices After Tax'!$AV$479:$BC$579,5,FALSE),IF(K$157="LNG",VLOOKUP($C205,'Inflated Bid Prices After Tax'!$AV$479:$BC$579,6,FALSE),IF(K$157="Bunker",VLOOKUP($C205,'Inflated Bid Prices After Tax'!$AV$479:$BC$579,7,FALSE),IF(K$157="LFO Diesel",VLOOKUP($C205,'Inflated Bid Prices After Tax'!$AV$479:$BC$579,8,FALSE),0)))))))</f>
        <v>0</v>
      </c>
      <c r="L205" s="543">
        <f>IF(K$157="Hydro",VLOOKUP($C205,'Inflated Bid Prices After Tax'!$AV$584:$BC$684,2,FALSE),IF(K$157="Solar",VLOOKUP($C205,'Inflated Bid Prices After Tax'!$AV$584:$BC$684,3,FALSE),IF(K$157="Biomass",VLOOKUP($C205,'Inflated Bid Prices After Tax'!$AV$584:$BC$684,4,FALSE),IF(K$157="Biodiesel",VLOOKUP($C205,'Inflated Bid Prices After Tax'!$AV$584:$BC$684,5,FALSE),IF(K$157="LNG",VLOOKUP($C205,'Inflated Bid Prices After Tax'!$AV$584:$BC$684,6,FALSE),IF(K$157="Bunker",VLOOKUP($C205,'Inflated Bid Prices After Tax'!$AV$584:$BC$684,7,FALSE),IF(K$157="LFO Diesel",VLOOKUP($C205,'Inflated Bid Prices After Tax'!$AV$584:$BC$684,8,FALSE),0)))))))</f>
        <v>0</v>
      </c>
      <c r="M205" s="543">
        <f>IF($C205=0,0,IF(K$157="Hydro",HLOOKUP(K$157,'Inflated Bid Prices After Tax'!$B$687:$I$695,8,FALSE),IF(K$157="Solar",HLOOKUP(K$157,'Inflated Bid Prices After Tax'!$B$687:$I$695,8,FALSE),IF(K$157="Biomass",HLOOKUP(K$157,'Inflated Bid Prices After Tax'!$B$687:$I$695,8,FALSE),IF(K$157="Biodiesel",HLOOKUP(K$157,'Inflated Bid Prices After Tax'!$B$687:$I$695,8,FALSE),IF(K$157="LNG",HLOOKUP(K$157,'Inflated Bid Prices After Tax'!$B$687:$I$695,8,FALSE),IF(K$157="Bunker",HLOOKUP(K$157,'Inflated Bid Prices After Tax'!$B$687:$I$695,8,FALSE),IF(K$157="LFO Diesel",HLOOKUP(K$157,'Inflated Bid Prices After Tax'!$B$687:$I$695,8,FALSE),0))))))))</f>
        <v>0</v>
      </c>
      <c r="N205" s="543">
        <f>IF($C205=0,0,IF(K$157="Hydro",HLOOKUP(K$157,'Inflated Bid Prices After Tax'!$B$697:$I$703,6,FALSE),IF(K$157="Solar",HLOOKUP(K$157,'Inflated Bid Prices After Tax'!$B$697:$I$703,6,FALSE),IF(K$157="Biomass",HLOOKUP(K$157,'Inflated Bid Prices After Tax'!$B$697:$I$703,6,FALSE),IF(K$157="Biodiesel",HLOOKUP(K$157,'Inflated Bid Prices After Tax'!$B$697:$I$703,6,FALSE),IF(K$157="LNG",HLOOKUP(K$157,'Inflated Bid Prices After Tax'!$B$697:$I$703,6,FALSE),IF(K$157="Bunker",HLOOKUP(K$157,'Inflated Bid Prices After Tax'!$B$697:$I$703,6,FALSE),IF(K$157="LFO Diesel",HLOOKUP(K$157,'Inflated Bid Prices After Tax'!$B$697:$I$703,6,FALSE),0))))))))</f>
        <v>0</v>
      </c>
      <c r="O205" s="544">
        <f t="shared" si="119"/>
        <v>0</v>
      </c>
      <c r="P205" s="139"/>
      <c r="Q205" s="606">
        <f>IF(Q$157="Hydro",VLOOKUP($D205,'Inflated Bid Prices After Tax'!$AV$479:$BC$579,2,FALSE),IF(Q$157="Solar",VLOOKUP($D205,'Inflated Bid Prices After Tax'!$AV$479:$BC$579,3,FALSE),IF(Q$157="Biomass",VLOOKUP($D205,'Inflated Bid Prices After Tax'!$AV$479:$BC$579,4,FALSE),IF(Q$157="Biodiesel",VLOOKUP($D205,'Inflated Bid Prices After Tax'!$AV$479:$BC$579,5,FALSE),IF(Q$157="LNG",VLOOKUP($D205,'Inflated Bid Prices After Tax'!$AV$479:$BC$579,6,FALSE),IF(Q$157="Bunker",VLOOKUP($D205,'Inflated Bid Prices After Tax'!$AV$479:$BC$579,7,FALSE),IF(Q$157="LFO Diesel",VLOOKUP($D205,'Inflated Bid Prices After Tax'!$AV$479:$BC$579,8,FALSE),0)))))))</f>
        <v>0</v>
      </c>
      <c r="R205" s="607">
        <f>IF(Q$157="Hydro",VLOOKUP($D205,'Inflated Bid Prices After Tax'!$AV$584:$BC$684,2,FALSE),IF(Q$157="Solar",VLOOKUP($D205,'Inflated Bid Prices After Tax'!$AV$584:$BC$684,3,FALSE),IF(Q$157="Biomass",VLOOKUP($D205,'Inflated Bid Prices After Tax'!$AV$584:$BC$684,4,FALSE),IF(Q$157="Biodiesel",VLOOKUP($D205,'Inflated Bid Prices After Tax'!$AV$584:$BC$684,5,FALSE),IF(Q$157="LNG",VLOOKUP($D205,'Inflated Bid Prices After Tax'!$AV$584:$BC$684,6,FALSE),IF(Q$157="Bunker",VLOOKUP($D205,'Inflated Bid Prices After Tax'!$AV$584:$BC$684,7,FALSE),IF(Q$157="LFO Diesel",VLOOKUP($D205,'Inflated Bid Prices After Tax'!$AV$584:$BC$684,8,FALSE),0)))))))</f>
        <v>0</v>
      </c>
      <c r="S205" s="607">
        <f>IF($D205=0,0,IF(Q$157="Hydro",HLOOKUP(Q$157,'Inflated Bid Prices After Tax'!$B$687:$I$695,8,FALSE),IF(Q$157="Solar",HLOOKUP(Q$157,'Inflated Bid Prices After Tax'!$B$687:$I$695,8,FALSE),IF(Q$157="Biomass",HLOOKUP(Q$157,'Inflated Bid Prices After Tax'!$B$687:$I$695,8,FALSE),IF(Q$157="Biodiesel",HLOOKUP(Q$157,'Inflated Bid Prices After Tax'!$B$687:$I$695,8,FALSE),IF(Q$157="LNG",HLOOKUP(Q$157,'Inflated Bid Prices After Tax'!$B$687:$I$695,8,FALSE),IF(Q$157="Bunker",HLOOKUP(Q$157,'Inflated Bid Prices After Tax'!$B$687:$I$695,8,FALSE),IF(Q$157="LFO Diesel",HLOOKUP(Q$157,'Inflated Bid Prices After Tax'!$B$687:$I$695,8,FALSE),0))))))))</f>
        <v>0</v>
      </c>
      <c r="T205" s="607">
        <f>IF($D205=0,0,IF(Q$157="Hydro",HLOOKUP(Q$157,'Inflated Bid Prices After Tax'!$B$697:$I$703,6,FALSE),IF(Q$157="Solar",HLOOKUP(Q$157,'Inflated Bid Prices After Tax'!$B$697:$I$703,6,FALSE),IF(Q$157="Biomass",HLOOKUP(Q$157,'Inflated Bid Prices After Tax'!$B$697:$I$703,6,FALSE),IF(Q$157="Biodiesel",HLOOKUP(Q$157,'Inflated Bid Prices After Tax'!$B$697:$I$703,6,FALSE),IF(Q$157="LNG",HLOOKUP(Q$157,'Inflated Bid Prices After Tax'!$B$697:$I$703,6,FALSE),IF(Q$157="Bunker",HLOOKUP(Q$157,'Inflated Bid Prices After Tax'!$B$697:$I$703,6,FALSE),IF(Q$157="LFO Diesel",HLOOKUP(Q$157,'Inflated Bid Prices After Tax'!$B$697:$I$703,6,FALSE),0))))))))</f>
        <v>0</v>
      </c>
      <c r="U205" s="608">
        <f t="shared" si="120"/>
        <v>0</v>
      </c>
      <c r="V205" s="139"/>
      <c r="W205" s="566">
        <f>IF(W$157="Hydro",VLOOKUP($E205,'Inflated Bid Prices After Tax'!$AV$479:$BC$579,2,FALSE),IF(W$157="Solar",VLOOKUP($E205,'Inflated Bid Prices After Tax'!$AV$479:$BC$579,3,FALSE),IF(W$157="Biomass",VLOOKUP($E205,'Inflated Bid Prices After Tax'!$AV$479:$BC$579,4,FALSE),IF(W$157="Biodiesel",VLOOKUP($E205,'Inflated Bid Prices After Tax'!$AV$479:$BC$579,5,FALSE),IF(W$157="LNG",VLOOKUP($E205,'Inflated Bid Prices After Tax'!$AV$479:$BC$579,6,FALSE),IF(W$157="Bunker",VLOOKUP($E205,'Inflated Bid Prices After Tax'!$AV$479:$BC$579,7,FALSE),IF(W$157="LFO Diesel",VLOOKUP($E205,'Inflated Bid Prices After Tax'!$AV$479:$BC$579,8,FALSE),0)))))))</f>
        <v>0</v>
      </c>
      <c r="X205" s="567">
        <f>IF(W$157="Hydro",VLOOKUP($E205,'Inflated Bid Prices After Tax'!$AV$584:$BC$684,2,FALSE),IF(W$157="Solar",VLOOKUP($E205,'Inflated Bid Prices After Tax'!$AV$584:$BC$684,3,FALSE),IF(W$157="Biomass",VLOOKUP($E205,'Inflated Bid Prices After Tax'!$AV$584:$BC$684,4,FALSE),IF(W$157="Biodiesel",VLOOKUP($E205,'Inflated Bid Prices After Tax'!$AV$584:$BC$684,5,FALSE),IF(W$157="LNG",VLOOKUP($E205,'Inflated Bid Prices After Tax'!$AV$584:$BC$684,6,FALSE),IF(W$157="Bunker",VLOOKUP($E205,'Inflated Bid Prices After Tax'!$AV$584:$BC$684,7,FALSE),IF(W$157="LFO Diesel",VLOOKUP($E205,'Inflated Bid Prices After Tax'!$AV$584:$BC$684,8,FALSE),0)))))))</f>
        <v>0</v>
      </c>
      <c r="Y205" s="567">
        <f>IF($E205=0,0,IF(W$157="Hydro",HLOOKUP(W$157,'Inflated Bid Prices After Tax'!$B$687:$I$695,8,FALSE),IF(W$157="Solar",HLOOKUP(W$157,'Inflated Bid Prices After Tax'!$B$687:$I$695,8,FALSE),IF(W$157="Biomass",HLOOKUP(W$157,'Inflated Bid Prices After Tax'!$B$687:$I$695,8,FALSE),IF(W$157="Biodiesel",HLOOKUP(W$157,'Inflated Bid Prices After Tax'!$B$687:$I$695,8,FALSE),IF(W$157="LNG",HLOOKUP(W$157,'Inflated Bid Prices After Tax'!$B$687:$I$695,8,FALSE),IF(W$157="Bunker",HLOOKUP(W$157,'Inflated Bid Prices After Tax'!$B$687:$I$695,8,FALSE),IF(W$157="LFO Diesel",HLOOKUP(W$157,'Inflated Bid Prices After Tax'!$B$687:$I$695,8,FALSE),0))))))))</f>
        <v>0</v>
      </c>
      <c r="Z205" s="567">
        <f>IF($E205=0,0,IF(W$157="Hydro",HLOOKUP(W$157,'Inflated Bid Prices After Tax'!$B$697:$I$703,6,FALSE),IF(W$157="Solar",HLOOKUP(W$157,'Inflated Bid Prices After Tax'!$B$697:$I$703,6,FALSE),IF(W$157="Biomass",HLOOKUP(W$157,'Inflated Bid Prices After Tax'!$B$697:$I$703,6,FALSE),IF(W$157="Biodiesel",HLOOKUP(W$157,'Inflated Bid Prices After Tax'!$B$697:$I$703,6,FALSE),IF(W$157="LNG",HLOOKUP(W$157,'Inflated Bid Prices After Tax'!$B$697:$I$703,6,FALSE),IF(W$157="Bunker",HLOOKUP(W$157,'Inflated Bid Prices After Tax'!$B$697:$I$703,6,FALSE),IF(W$157="LFO Diesel",HLOOKUP(W$157,'Inflated Bid Prices After Tax'!$B$697:$I$703,6,FALSE),0))))))))</f>
        <v>0</v>
      </c>
      <c r="AA205" s="568">
        <f t="shared" si="121"/>
        <v>0</v>
      </c>
      <c r="AB205" s="139"/>
      <c r="AC205" s="642">
        <f>IF(AC$157="Hydro",VLOOKUP($F205,'Inflated Bid Prices After Tax'!$AV$479:$BC$579,2,FALSE),IF(AC$157="Solar",VLOOKUP($F205,'Inflated Bid Prices After Tax'!$AV$479:$BC$579,3,FALSE),IF(AC$157="Biomass",VLOOKUP($F205,'Inflated Bid Prices After Tax'!$AV$479:$BC$579,4,FALSE),IF(AC$157="Biodiesel",VLOOKUP($F205,'Inflated Bid Prices After Tax'!$AV$479:$BC$579,5,FALSE),IF(AC$157="LNG",VLOOKUP($F205,'Inflated Bid Prices After Tax'!$AV$479:$BC$579,6,FALSE),IF(AC$157="Bunker",VLOOKUP($F205,'Inflated Bid Prices After Tax'!$AV$479:$BC$579,7,FALSE),IF(AC$157="LFO Diesel",VLOOKUP($F205,'Inflated Bid Prices After Tax'!$AV$479:$BC$579,8,FALSE),0)))))))</f>
        <v>0</v>
      </c>
      <c r="AD205" s="643">
        <f>IF(AC$157="Hydro",VLOOKUP($F205,'Inflated Bid Prices After Tax'!$AV$584:$BC$684,2,FALSE),IF(AC$157="Solar",VLOOKUP($F205,'Inflated Bid Prices After Tax'!$AV$584:$BC$684,3,FALSE),IF(AC$157="Biomass",VLOOKUP($F205,'Inflated Bid Prices After Tax'!$AV$584:$BC$684,4,FALSE),IF(AC$157="Biodiesel",VLOOKUP($F205,'Inflated Bid Prices After Tax'!$AV$584:$BC$684,5,FALSE),IF(AC$157="LNG",VLOOKUP($F205,'Inflated Bid Prices After Tax'!$AV$584:$BC$684,6,FALSE),IF(AC$157="Bunker",VLOOKUP($F205,'Inflated Bid Prices After Tax'!$AV$584:$BC$684,7,FALSE),IF(AC$157="LFO Diesel",VLOOKUP($F205,'Inflated Bid Prices After Tax'!$AV$584:$BC$684,8,FALSE),0)))))))</f>
        <v>0</v>
      </c>
      <c r="AE205" s="643">
        <f>IF($F205=0,0,IF(AC$157="Hydro",HLOOKUP(AC$157,'Inflated Bid Prices After Tax'!$B$687:$I$695,8,FALSE),IF(AC$157="Solar",HLOOKUP(AC$157,'Inflated Bid Prices After Tax'!$B$687:$I$695,8,FALSE),IF(AC$157="Biomass",HLOOKUP(AC$157,'Inflated Bid Prices After Tax'!$B$687:$I$695,8,FALSE),IF(AC$157="Biodiesel",HLOOKUP(AC$157,'Inflated Bid Prices After Tax'!$B$687:$I$695,8,FALSE),IF(AC$157="LNG",HLOOKUP(AC$157,'Inflated Bid Prices After Tax'!$B$687:$I$695,8,FALSE),IF(AC$157="Bunker",HLOOKUP(AC$157,'Inflated Bid Prices After Tax'!$B$687:$I$695,8,FALSE),IF(AC$157="LFO Diesel",HLOOKUP(AC$157,'Inflated Bid Prices After Tax'!$B$687:$I$695,8,FALSE),0))))))))</f>
        <v>0</v>
      </c>
      <c r="AF205" s="643">
        <f>IF($F205=0,0,IF(AC$157="Hydro",HLOOKUP(AC$157,'Inflated Bid Prices After Tax'!$B$697:$I$703,6,FALSE),IF(AC$157="Solar",HLOOKUP(AC$157,'Inflated Bid Prices After Tax'!$B$697:$I$703,6,FALSE),IF(AC$157="Biomass",HLOOKUP(AC$157,'Inflated Bid Prices After Tax'!$B$697:$I$703,6,FALSE),IF(AC$157="Biodiesel",HLOOKUP(AC$157,'Inflated Bid Prices After Tax'!$B$697:$I$703,6,FALSE),IF(AC$157="LNG",HLOOKUP(AC$157,'Inflated Bid Prices After Tax'!$B$697:$I$703,6,FALSE),IF(AC$157="Bunker",HLOOKUP(AC$157,'Inflated Bid Prices After Tax'!$B$697:$I$703,6,FALSE),IF(AC$157="LFO Diesel",HLOOKUP(AC$157,'Inflated Bid Prices After Tax'!$B$697:$I$703,6,FALSE),0))))))))</f>
        <v>0</v>
      </c>
      <c r="AG205" s="644">
        <f t="shared" si="122"/>
        <v>0</v>
      </c>
      <c r="AH205" s="139"/>
      <c r="AI205" s="590">
        <f>IF(AI$157="Hydro",VLOOKUP($G205,'Inflated Bid Prices After Tax'!$AV$479:$BC$579,2,FALSE),IF(AI$157="Solar",VLOOKUP($G205,'Inflated Bid Prices After Tax'!$AV$479:$BC$579,3,FALSE),IF(AI$157="Biomass",VLOOKUP($G205,'Inflated Bid Prices After Tax'!$AV$479:$BC$579,4,FALSE),IF(AI$157="Biodiesel",VLOOKUP($G205,'Inflated Bid Prices After Tax'!$AV$479:$BC$579,5,FALSE),IF(AI$157="LNG",VLOOKUP($G205,'Inflated Bid Prices After Tax'!$AV$479:$BC$579,6,FALSE),IF(AI$157="Bunker",VLOOKUP($G205,'Inflated Bid Prices After Tax'!$AV$479:$BC$579,7,FALSE),IF(AI$157="LFO Diesel",VLOOKUP($G205,'Inflated Bid Prices After Tax'!$AV$479:$BC$579,8,FALSE),0)))))))</f>
        <v>0</v>
      </c>
      <c r="AJ205" s="591">
        <f>IF(AI$157="Hydro",VLOOKUP($G205,'Inflated Bid Prices After Tax'!$AV$584:$BC$684,2,FALSE),IF(AI$157="Solar",VLOOKUP($G205,'Inflated Bid Prices After Tax'!$AV$584:$BC$684,3,FALSE),IF(AI$157="Biomass",VLOOKUP($G205,'Inflated Bid Prices After Tax'!$AV$584:$BC$684,4,FALSE),IF(AI$157="Biodiesel",VLOOKUP($G205,'Inflated Bid Prices After Tax'!$AV$584:$BC$684,5,FALSE),IF(AI$157="LNG",VLOOKUP($G205,'Inflated Bid Prices After Tax'!$AV$584:$BC$684,6,FALSE),IF(AI$157="Bunker",VLOOKUP($G205,'Inflated Bid Prices After Tax'!$AV$584:$BC$684,7,FALSE),IF(AI$157="LFO Diesel",VLOOKUP($G205,'Inflated Bid Prices After Tax'!$AV$584:$BC$684,8,FALSE),0)))))))</f>
        <v>0</v>
      </c>
      <c r="AK205" s="591">
        <f>IF($G205=0,0,IF(AI$157="Hydro",HLOOKUP(AI$157,'Inflated Bid Prices After Tax'!$B$687:$I$695,8,FALSE),IF(AI$157="Solar",HLOOKUP(AI$157,'Inflated Bid Prices After Tax'!$B$687:$I$695,8,FALSE),IF(AI$157="Biomass",HLOOKUP(AI$157,'Inflated Bid Prices After Tax'!$B$687:$I$695,8,FALSE),IF(AI$157="Biodiesel",HLOOKUP(AI$157,'Inflated Bid Prices After Tax'!$B$687:$I$695,8,FALSE),IF(AI$157="LNG",HLOOKUP(AI$157,'Inflated Bid Prices After Tax'!$B$687:$I$695,8,FALSE),IF(AI$157="Bunker",HLOOKUP(AI$157,'Inflated Bid Prices After Tax'!$B$687:$I$695,8,FALSE),IF(AI$157="LFO Diesel",HLOOKUP(AI$157,'Inflated Bid Prices After Tax'!$B$687:$I$695,8,FALSE),0))))))))</f>
        <v>0</v>
      </c>
      <c r="AL205" s="591">
        <f>IF($G205=0,0,IF(AI$157="Hydro",HLOOKUP(AI$157,'Inflated Bid Prices After Tax'!$B$697:$I$703,6,FALSE),IF(AI$157="Solar",HLOOKUP(AI$157,'Inflated Bid Prices After Tax'!$B$697:$I$703,6,FALSE),IF(AI$157="Biomass",HLOOKUP(AI$157,'Inflated Bid Prices After Tax'!$B$697:$I$703,6,FALSE),IF(AI$157="Biodiesel",HLOOKUP(AI$157,'Inflated Bid Prices After Tax'!$B$697:$I$703,6,FALSE),IF(AI$157="LNG",HLOOKUP(AI$157,'Inflated Bid Prices After Tax'!$B$697:$I$703,6,FALSE),IF(AI$157="Bunker",HLOOKUP(AI$157,'Inflated Bid Prices After Tax'!$B$697:$I$703,6,FALSE),IF(AI$157="LFO Diesel",HLOOKUP(AI$157,'Inflated Bid Prices After Tax'!$B$697:$I$703,6,FALSE),0))))))))</f>
        <v>0</v>
      </c>
      <c r="AM205" s="592">
        <f t="shared" si="123"/>
        <v>0</v>
      </c>
      <c r="AN205" s="139"/>
      <c r="AO205" s="598">
        <f>IF(AO$157="Hydro",VLOOKUP($H205,'Inflated Bid Prices After Tax'!$AV$479:$BC$579,2,FALSE),IF(AO$157="Solar",VLOOKUP($H205,'Inflated Bid Prices After Tax'!$AV$479:$BC$579,3,FALSE),IF(AO$157="Biomass",VLOOKUP($H205,'Inflated Bid Prices After Tax'!$AV$479:$BC$579,4,FALSE),IF(AO$157="Biodiesel",VLOOKUP($H205,'Inflated Bid Prices After Tax'!$AV$479:$BC$579,5,FALSE),IF(AO$157="LNG",VLOOKUP($H205,'Inflated Bid Prices After Tax'!$AV$479:$BC$579,6,FALSE),IF(AO$157="Bunker",VLOOKUP($H205,'Inflated Bid Prices After Tax'!$AV$479:$BC$579,7,FALSE),IF(AO$157="LFO Diesel",VLOOKUP($H205,'Inflated Bid Prices After Tax'!$AV$479:$BC$579,8,FALSE),0)))))))</f>
        <v>0</v>
      </c>
      <c r="AP205" s="309">
        <f>IF(AO$157="Hydro",VLOOKUP($H205,'Inflated Bid Prices After Tax'!$AV$584:$BC$684,2,FALSE),IF(AO$157="Solar",VLOOKUP($H205,'Inflated Bid Prices After Tax'!$AV$584:$BC$684,3,FALSE),IF(AO$157="Biomass",VLOOKUP($H205,'Inflated Bid Prices After Tax'!$AV$584:$BC$684,4,FALSE),IF(AO$157="Biodiesel",VLOOKUP($H205,'Inflated Bid Prices After Tax'!$AV$584:$BC$684,5,FALSE),IF(AO$157="LNG",VLOOKUP($H205,'Inflated Bid Prices After Tax'!$AV$584:$BC$684,6,FALSE),IF(AO$157="Bunker",VLOOKUP($H205,'Inflated Bid Prices After Tax'!$AV$584:$BC$684,7,FALSE),IF(AO$157="LFO Diesel",VLOOKUP($H205,'Inflated Bid Prices After Tax'!$AV$584:$BC$684,8,FALSE),0)))))))</f>
        <v>0</v>
      </c>
      <c r="AQ205" s="309">
        <f>IF($H205=0,0,IF(AO$157="Hydro",HLOOKUP(AO$157,'Inflated Bid Prices After Tax'!$B$687:$I$695,8,FALSE),IF(AO$157="Solar",HLOOKUP(AO$157,'Inflated Bid Prices After Tax'!$B$687:$I$695,8,FALSE),IF(AO$157="Biomass",HLOOKUP(AO$157,'Inflated Bid Prices After Tax'!$B$687:$I$695,8,FALSE),IF(AO$157="Biodiesel",HLOOKUP(AO$157,'Inflated Bid Prices After Tax'!$B$687:$I$695,8,FALSE),IF(AO$157="LNG",HLOOKUP(AO$157,'Inflated Bid Prices After Tax'!$B$687:$I$695,8,FALSE),IF(AO$157="Bunker",HLOOKUP(AO$157,'Inflated Bid Prices After Tax'!$B$687:$I$695,8,FALSE),IF(AO$157="LFO Diesel",HLOOKUP(AO$157,'Inflated Bid Prices After Tax'!$B$687:$I$695,8,FALSE),0))))))))</f>
        <v>0</v>
      </c>
      <c r="AR205" s="309">
        <f>IF($H205=0,0,IF(AO$157="Hydro",HLOOKUP(AO$157,'Inflated Bid Prices After Tax'!$B$697:$I$703,6,FALSE),IF(AO$157="Solar",HLOOKUP(AO$157,'Inflated Bid Prices After Tax'!$B$697:$I$703,6,FALSE),IF(AO$157="Biomass",HLOOKUP(AO$157,'Inflated Bid Prices After Tax'!$B$697:$I$703,6,FALSE),IF(AO$157="Biodiesel",HLOOKUP(AO$157,'Inflated Bid Prices After Tax'!$B$697:$I$703,6,FALSE),IF(AO$157="LNG",HLOOKUP(AO$157,'Inflated Bid Prices After Tax'!$B$697:$I$703,6,FALSE),IF(AO$157="Bunker",HLOOKUP(AO$157,'Inflated Bid Prices After Tax'!$B$697:$I$703,6,FALSE),IF(AO$157="LFO Diesel",HLOOKUP(AO$157,'Inflated Bid Prices After Tax'!$B$697:$I$703,6,FALSE),0))))))))</f>
        <v>0</v>
      </c>
      <c r="AS205" s="298">
        <f t="shared" si="124"/>
        <v>0</v>
      </c>
      <c r="AT205" s="139"/>
      <c r="AU205" s="606">
        <f>IF(AU$157="Hydro",VLOOKUP($I205,'Inflated Bid Prices After Tax'!$AV$479:$BC$579,2,FALSE),IF(AU$157="Solar",VLOOKUP($I205,'Inflated Bid Prices After Tax'!$AV$479:$BC$579,3,FALSE),IF(AU$157="Biomass",VLOOKUP($I205,'Inflated Bid Prices After Tax'!$AV$479:$BC$579,4,FALSE),IF(AU$157="Biodiesel",VLOOKUP($I205,'Inflated Bid Prices After Tax'!$AV$479:$BC$579,5,FALSE),IF(AU$157="LNG",VLOOKUP($I205,'Inflated Bid Prices After Tax'!$AV$479:$BC$579,6,FALSE),IF(AU$157="Bunker",VLOOKUP($I205,'Inflated Bid Prices After Tax'!$AV$479:$BC$579,7,FALSE),IF(AU$157="LFO Diesel",VLOOKUP($I205,'Inflated Bid Prices After Tax'!$AV$479:$BC$579,8,FALSE),0)))))))</f>
        <v>0</v>
      </c>
      <c r="AV205" s="607">
        <f>IF(AU$157="Hydro",VLOOKUP($I205,'Inflated Bid Prices After Tax'!$AV$584:$BC$684,2,FALSE),IF(AU$157="Solar",VLOOKUP($I205,'Inflated Bid Prices After Tax'!$AV$584:$BC$684,3,FALSE),IF(AU$157="Biomass",VLOOKUP($I205,'Inflated Bid Prices After Tax'!$AV$584:$BC$684,4,FALSE),IF(AU$157="Biodiesel",VLOOKUP($I205,'Inflated Bid Prices After Tax'!$AV$584:$BC$684,5,FALSE),IF(AU$157="LNG",VLOOKUP($I205,'Inflated Bid Prices After Tax'!$AV$584:$BC$684,6,FALSE),IF(AU$157="Bunker",VLOOKUP($I205,'Inflated Bid Prices After Tax'!$AV$584:$BC$684,7,FALSE),IF(AU$157="LFO Diesel",VLOOKUP($I205,'Inflated Bid Prices After Tax'!$AV$584:$BC$684,8,FALSE),0)))))))</f>
        <v>0</v>
      </c>
      <c r="AW205" s="607">
        <f>IF($I205=0,0,IF(AU$157="Hydro",HLOOKUP(AU$157,'Inflated Bid Prices After Tax'!$B$687:$I$695,5,FALSE),IF(AU$157="Solar",HLOOKUP(AU$157,'Inflated Bid Prices After Tax'!$B$687:$I$695,5,FALSE),IF(AU$157="Biomass",HLOOKUP(AU$157,'Inflated Bid Prices After Tax'!$B$687:$I$695,5,FALSE),IF(AU$157="Biodiesel",HLOOKUP(AU$157,'Inflated Bid Prices After Tax'!$B$687:$I$695,5,FALSE),IF(AU$157="LNG",HLOOKUP(AU$157,'Inflated Bid Prices After Tax'!$B$687:$I$695,5,FALSE),IF(AU$157="Bunker",HLOOKUP(AU$157,'Inflated Bid Prices After Tax'!$B$687:$I$695,5,FALSE),IF(AU$157="LFO Diesel",HLOOKUP(AU$157,'Inflated Bid Prices After Tax'!$B$687:$I$695,5,FALSE),0))))))))</f>
        <v>0</v>
      </c>
      <c r="AX205" s="607">
        <f>IF($I205=0,0,IF(AU$157="Hydro",HLOOKUP(AU$157,'Inflated Bid Prices After Tax'!$B$697:$I$703,5,FALSE),IF(AU$157="Solar",HLOOKUP(AU$157,'Inflated Bid Prices After Tax'!$B$697:$I$703,5,FALSE),IF(AU$157="Biomass",HLOOKUP(AU$157,'Inflated Bid Prices After Tax'!$B$697:$I$703,5,FALSE),IF(AU$157="Biodiesel",HLOOKUP(AU$157,'Inflated Bid Prices After Tax'!$B$697:$I$703,5,FALSE),IF(AU$157="LNG",HLOOKUP(AU$157,'Inflated Bid Prices After Tax'!$B$697:$I$703,5,FALSE),IF(AU$157="Bunker",HLOOKUP(AU$157,'Inflated Bid Prices After Tax'!$B$697:$I$703,5,FALSE),IF(AU$157="LFO Diesel",HLOOKUP(AU$157,'Inflated Bid Prices After Tax'!$B$697:$I$703,5,FALSE),0))))))))</f>
        <v>0</v>
      </c>
      <c r="AY205" s="608">
        <f t="shared" si="125"/>
        <v>0</v>
      </c>
      <c r="AZ205" s="139"/>
      <c r="BA205" s="106"/>
      <c r="BB205" s="648" t="s">
        <v>40</v>
      </c>
      <c r="BC205" s="659">
        <f>IF(C205=0,O205,O205*'Available Energy and Dispatch'!N249*1000)</f>
        <v>0</v>
      </c>
      <c r="BD205" s="659">
        <f>IF(D205=0,U205,U205*'Available Energy and Dispatch'!O249*1000)</f>
        <v>0</v>
      </c>
      <c r="BE205" s="659">
        <f>IF(E205=0,AA205,AA205*'Available Energy and Dispatch'!P249*1000)</f>
        <v>0</v>
      </c>
      <c r="BF205" s="659">
        <f>IF(F205=0,AG205,AG205*'Available Energy and Dispatch'!Q249*1000)</f>
        <v>0</v>
      </c>
      <c r="BG205" s="659">
        <f>IF(G205=0,AM205,AM205*'Available Energy and Dispatch'!R249*1000)</f>
        <v>0</v>
      </c>
      <c r="BH205" s="659">
        <f>IF(H205=0,AS205,AS205*'Available Energy and Dispatch'!S249*1000)</f>
        <v>0</v>
      </c>
      <c r="BI205" s="659">
        <f>IF(I205=0,AY205,AY205*'Available Energy and Dispatch'!T249*1000)</f>
        <v>0</v>
      </c>
      <c r="BJ205" s="665">
        <f t="shared" si="126"/>
        <v>0</v>
      </c>
      <c r="BK205" s="655"/>
    </row>
    <row r="206" spans="2:63" x14ac:dyDescent="0.25">
      <c r="B206" s="530" t="s">
        <v>41</v>
      </c>
      <c r="C206" s="523">
        <f>ROUND(IFERROR(('Available Energy and Dispatch'!N250/((IF(C$158="Solar",(SUMIFS('Dependable Capacity'!$F$118:$F$123,'Dependable Capacity'!$C$118:$C$123,$B$160)*'Available Energy and Dispatch'!$C250),HLOOKUP(C$158,'Dependable Capacity'!$I$112:$P$118,6,FALSE)*'Available Energy and Dispatch'!$C250))))/C$159,0),2)</f>
        <v>0</v>
      </c>
      <c r="D206" s="523">
        <f>ROUND(IFERROR(('Available Energy and Dispatch'!O250/((IF(D$158="Solar",(SUMIFS('Dependable Capacity'!$F$118:$F$123,'Dependable Capacity'!$C$118:$C$123,$B$160)*'Available Energy and Dispatch'!$C250),HLOOKUP(D$158,'Dependable Capacity'!$I$112:$P$118,6,FALSE)*'Available Energy and Dispatch'!$C250))))/D$159,0),2)</f>
        <v>0</v>
      </c>
      <c r="E206" s="523">
        <f>ROUND(IFERROR(('Available Energy and Dispatch'!P250/((IF(E$158="Solar",(SUMIFS('Dependable Capacity'!$F$118:$F$123,'Dependable Capacity'!$C$118:$C$123,$B$160)*'Available Energy and Dispatch'!$C250),HLOOKUP(E$158,'Dependable Capacity'!$I$112:$P$118,6,FALSE)*'Available Energy and Dispatch'!$C250))))/E$159,0),2)</f>
        <v>0</v>
      </c>
      <c r="F206" s="523">
        <f>ROUND(IFERROR(('Available Energy and Dispatch'!Q250/((IF(F$158="Solar",(SUMIFS('Dependable Capacity'!$F$118:$F$123,'Dependable Capacity'!$C$118:$C$123,$B$160)*'Available Energy and Dispatch'!$C250),HLOOKUP(F$158,'Dependable Capacity'!$I$112:$P$118,6,FALSE)*'Available Energy and Dispatch'!$C250))))/F$159,0),2)</f>
        <v>0</v>
      </c>
      <c r="G206" s="523">
        <f>ROUND(IFERROR(('Available Energy and Dispatch'!R250/((IF(G$158="Solar",(SUMIFS('Dependable Capacity'!$F$118:$F$123,'Dependable Capacity'!$C$118:$C$123,$B$160)*'Available Energy and Dispatch'!$C250),HLOOKUP(G$158,'Dependable Capacity'!$I$112:$P$118,6,FALSE)*'Available Energy and Dispatch'!$C250))))/G$159,0),2)</f>
        <v>0</v>
      </c>
      <c r="H206" s="523">
        <f>ROUND(IFERROR(('Available Energy and Dispatch'!S250/((IF(H$158="Solar",(SUMIFS('Dependable Capacity'!$F$118:$F$123,'Dependable Capacity'!$C$118:$C$123,$B$160)*'Available Energy and Dispatch'!$C250),HLOOKUP(H$158,'Dependable Capacity'!$I$112:$P$118,6,FALSE)*'Available Energy and Dispatch'!$C250))))/H$159,0),2)</f>
        <v>0</v>
      </c>
      <c r="I206" s="524">
        <f>ROUND(IFERROR(('Available Energy and Dispatch'!T250/((IF(I$158="Solar",(SUMIFS('Dependable Capacity'!$F$118:$F$123,'Dependable Capacity'!$C$118:$C$123,$B$160)*'Available Energy and Dispatch'!$C250),HLOOKUP(I$158,'Dependable Capacity'!$I$112:$P$118,6,FALSE)*'Available Energy and Dispatch'!$C250))))/I$159,0),2)</f>
        <v>0</v>
      </c>
      <c r="J206" s="106"/>
      <c r="K206" s="542">
        <f>IF(K$157="Hydro",VLOOKUP($C206,'Inflated Bid Prices After Tax'!$AV$479:$BC$579,2,FALSE),IF(K$157="Solar",VLOOKUP($C206,'Inflated Bid Prices After Tax'!$AV$479:$BC$579,3,FALSE),IF(K$157="Biomass",VLOOKUP($C206,'Inflated Bid Prices After Tax'!$AV$479:$BC$579,4,FALSE),IF(K$157="Biodiesel",VLOOKUP($C206,'Inflated Bid Prices After Tax'!$AV$479:$BC$579,5,FALSE),IF(K$157="LNG",VLOOKUP($C206,'Inflated Bid Prices After Tax'!$AV$479:$BC$579,6,FALSE),IF(K$157="Bunker",VLOOKUP($C206,'Inflated Bid Prices After Tax'!$AV$479:$BC$579,7,FALSE),IF(K$157="LFO Diesel",VLOOKUP($C206,'Inflated Bid Prices After Tax'!$AV$479:$BC$579,8,FALSE),0)))))))</f>
        <v>0</v>
      </c>
      <c r="L206" s="543">
        <f>IF(K$157="Hydro",VLOOKUP($C206,'Inflated Bid Prices After Tax'!$AV$584:$BC$684,2,FALSE),IF(K$157="Solar",VLOOKUP($C206,'Inflated Bid Prices After Tax'!$AV$584:$BC$684,3,FALSE),IF(K$157="Biomass",VLOOKUP($C206,'Inflated Bid Prices After Tax'!$AV$584:$BC$684,4,FALSE),IF(K$157="Biodiesel",VLOOKUP($C206,'Inflated Bid Prices After Tax'!$AV$584:$BC$684,5,FALSE),IF(K$157="LNG",VLOOKUP($C206,'Inflated Bid Prices After Tax'!$AV$584:$BC$684,6,FALSE),IF(K$157="Bunker",VLOOKUP($C206,'Inflated Bid Prices After Tax'!$AV$584:$BC$684,7,FALSE),IF(K$157="LFO Diesel",VLOOKUP($C206,'Inflated Bid Prices After Tax'!$AV$584:$BC$684,8,FALSE),0)))))))</f>
        <v>0</v>
      </c>
      <c r="M206" s="543">
        <f>IF($C206=0,0,IF(K$157="Hydro",HLOOKUP(K$157,'Inflated Bid Prices After Tax'!$B$687:$I$695,8,FALSE),IF(K$157="Solar",HLOOKUP(K$157,'Inflated Bid Prices After Tax'!$B$687:$I$695,8,FALSE),IF(K$157="Biomass",HLOOKUP(K$157,'Inflated Bid Prices After Tax'!$B$687:$I$695,8,FALSE),IF(K$157="Biodiesel",HLOOKUP(K$157,'Inflated Bid Prices After Tax'!$B$687:$I$695,8,FALSE),IF(K$157="LNG",HLOOKUP(K$157,'Inflated Bid Prices After Tax'!$B$687:$I$695,8,FALSE),IF(K$157="Bunker",HLOOKUP(K$157,'Inflated Bid Prices After Tax'!$B$687:$I$695,8,FALSE),IF(K$157="LFO Diesel",HLOOKUP(K$157,'Inflated Bid Prices After Tax'!$B$687:$I$695,8,FALSE),0))))))))</f>
        <v>0</v>
      </c>
      <c r="N206" s="543">
        <f>IF($C206=0,0,IF(K$157="Hydro",HLOOKUP(K$157,'Inflated Bid Prices After Tax'!$B$697:$I$703,6,FALSE),IF(K$157="Solar",HLOOKUP(K$157,'Inflated Bid Prices After Tax'!$B$697:$I$703,6,FALSE),IF(K$157="Biomass",HLOOKUP(K$157,'Inflated Bid Prices After Tax'!$B$697:$I$703,6,FALSE),IF(K$157="Biodiesel",HLOOKUP(K$157,'Inflated Bid Prices After Tax'!$B$697:$I$703,6,FALSE),IF(K$157="LNG",HLOOKUP(K$157,'Inflated Bid Prices After Tax'!$B$697:$I$703,6,FALSE),IF(K$157="Bunker",HLOOKUP(K$157,'Inflated Bid Prices After Tax'!$B$697:$I$703,6,FALSE),IF(K$157="LFO Diesel",HLOOKUP(K$157,'Inflated Bid Prices After Tax'!$B$697:$I$703,6,FALSE),0))))))))</f>
        <v>0</v>
      </c>
      <c r="O206" s="544">
        <f t="shared" si="119"/>
        <v>0</v>
      </c>
      <c r="P206" s="139"/>
      <c r="Q206" s="606">
        <f>IF(Q$157="Hydro",VLOOKUP($D206,'Inflated Bid Prices After Tax'!$AV$479:$BC$579,2,FALSE),IF(Q$157="Solar",VLOOKUP($D206,'Inflated Bid Prices After Tax'!$AV$479:$BC$579,3,FALSE),IF(Q$157="Biomass",VLOOKUP($D206,'Inflated Bid Prices After Tax'!$AV$479:$BC$579,4,FALSE),IF(Q$157="Biodiesel",VLOOKUP($D206,'Inflated Bid Prices After Tax'!$AV$479:$BC$579,5,FALSE),IF(Q$157="LNG",VLOOKUP($D206,'Inflated Bid Prices After Tax'!$AV$479:$BC$579,6,FALSE),IF(Q$157="Bunker",VLOOKUP($D206,'Inflated Bid Prices After Tax'!$AV$479:$BC$579,7,FALSE),IF(Q$157="LFO Diesel",VLOOKUP($D206,'Inflated Bid Prices After Tax'!$AV$479:$BC$579,8,FALSE),0)))))))</f>
        <v>0</v>
      </c>
      <c r="R206" s="607">
        <f>IF(Q$157="Hydro",VLOOKUP($D206,'Inflated Bid Prices After Tax'!$AV$584:$BC$684,2,FALSE),IF(Q$157="Solar",VLOOKUP($D206,'Inflated Bid Prices After Tax'!$AV$584:$BC$684,3,FALSE),IF(Q$157="Biomass",VLOOKUP($D206,'Inflated Bid Prices After Tax'!$AV$584:$BC$684,4,FALSE),IF(Q$157="Biodiesel",VLOOKUP($D206,'Inflated Bid Prices After Tax'!$AV$584:$BC$684,5,FALSE),IF(Q$157="LNG",VLOOKUP($D206,'Inflated Bid Prices After Tax'!$AV$584:$BC$684,6,FALSE),IF(Q$157="Bunker",VLOOKUP($D206,'Inflated Bid Prices After Tax'!$AV$584:$BC$684,7,FALSE),IF(Q$157="LFO Diesel",VLOOKUP($D206,'Inflated Bid Prices After Tax'!$AV$584:$BC$684,8,FALSE),0)))))))</f>
        <v>0</v>
      </c>
      <c r="S206" s="607">
        <f>IF($D206=0,0,IF(Q$157="Hydro",HLOOKUP(Q$157,'Inflated Bid Prices After Tax'!$B$687:$I$695,8,FALSE),IF(Q$157="Solar",HLOOKUP(Q$157,'Inflated Bid Prices After Tax'!$B$687:$I$695,8,FALSE),IF(Q$157="Biomass",HLOOKUP(Q$157,'Inflated Bid Prices After Tax'!$B$687:$I$695,8,FALSE),IF(Q$157="Biodiesel",HLOOKUP(Q$157,'Inflated Bid Prices After Tax'!$B$687:$I$695,8,FALSE),IF(Q$157="LNG",HLOOKUP(Q$157,'Inflated Bid Prices After Tax'!$B$687:$I$695,8,FALSE),IF(Q$157="Bunker",HLOOKUP(Q$157,'Inflated Bid Prices After Tax'!$B$687:$I$695,8,FALSE),IF(Q$157="LFO Diesel",HLOOKUP(Q$157,'Inflated Bid Prices After Tax'!$B$687:$I$695,8,FALSE),0))))))))</f>
        <v>0</v>
      </c>
      <c r="T206" s="607">
        <f>IF($D206=0,0,IF(Q$157="Hydro",HLOOKUP(Q$157,'Inflated Bid Prices After Tax'!$B$697:$I$703,6,FALSE),IF(Q$157="Solar",HLOOKUP(Q$157,'Inflated Bid Prices After Tax'!$B$697:$I$703,6,FALSE),IF(Q$157="Biomass",HLOOKUP(Q$157,'Inflated Bid Prices After Tax'!$B$697:$I$703,6,FALSE),IF(Q$157="Biodiesel",HLOOKUP(Q$157,'Inflated Bid Prices After Tax'!$B$697:$I$703,6,FALSE),IF(Q$157="LNG",HLOOKUP(Q$157,'Inflated Bid Prices After Tax'!$B$697:$I$703,6,FALSE),IF(Q$157="Bunker",HLOOKUP(Q$157,'Inflated Bid Prices After Tax'!$B$697:$I$703,6,FALSE),IF(Q$157="LFO Diesel",HLOOKUP(Q$157,'Inflated Bid Prices After Tax'!$B$697:$I$703,6,FALSE),0))))))))</f>
        <v>0</v>
      </c>
      <c r="U206" s="608">
        <f t="shared" si="120"/>
        <v>0</v>
      </c>
      <c r="V206" s="139"/>
      <c r="W206" s="566">
        <f>IF(W$157="Hydro",VLOOKUP($E206,'Inflated Bid Prices After Tax'!$AV$479:$BC$579,2,FALSE),IF(W$157="Solar",VLOOKUP($E206,'Inflated Bid Prices After Tax'!$AV$479:$BC$579,3,FALSE),IF(W$157="Biomass",VLOOKUP($E206,'Inflated Bid Prices After Tax'!$AV$479:$BC$579,4,FALSE),IF(W$157="Biodiesel",VLOOKUP($E206,'Inflated Bid Prices After Tax'!$AV$479:$BC$579,5,FALSE),IF(W$157="LNG",VLOOKUP($E206,'Inflated Bid Prices After Tax'!$AV$479:$BC$579,6,FALSE),IF(W$157="Bunker",VLOOKUP($E206,'Inflated Bid Prices After Tax'!$AV$479:$BC$579,7,FALSE),IF(W$157="LFO Diesel",VLOOKUP($E206,'Inflated Bid Prices After Tax'!$AV$479:$BC$579,8,FALSE),0)))))))</f>
        <v>0</v>
      </c>
      <c r="X206" s="567">
        <f>IF(W$157="Hydro",VLOOKUP($E206,'Inflated Bid Prices After Tax'!$AV$584:$BC$684,2,FALSE),IF(W$157="Solar",VLOOKUP($E206,'Inflated Bid Prices After Tax'!$AV$584:$BC$684,3,FALSE),IF(W$157="Biomass",VLOOKUP($E206,'Inflated Bid Prices After Tax'!$AV$584:$BC$684,4,FALSE),IF(W$157="Biodiesel",VLOOKUP($E206,'Inflated Bid Prices After Tax'!$AV$584:$BC$684,5,FALSE),IF(W$157="LNG",VLOOKUP($E206,'Inflated Bid Prices After Tax'!$AV$584:$BC$684,6,FALSE),IF(W$157="Bunker",VLOOKUP($E206,'Inflated Bid Prices After Tax'!$AV$584:$BC$684,7,FALSE),IF(W$157="LFO Diesel",VLOOKUP($E206,'Inflated Bid Prices After Tax'!$AV$584:$BC$684,8,FALSE),0)))))))</f>
        <v>0</v>
      </c>
      <c r="Y206" s="567">
        <f>IF($E206=0,0,IF(W$157="Hydro",HLOOKUP(W$157,'Inflated Bid Prices After Tax'!$B$687:$I$695,8,FALSE),IF(W$157="Solar",HLOOKUP(W$157,'Inflated Bid Prices After Tax'!$B$687:$I$695,8,FALSE),IF(W$157="Biomass",HLOOKUP(W$157,'Inflated Bid Prices After Tax'!$B$687:$I$695,8,FALSE),IF(W$157="Biodiesel",HLOOKUP(W$157,'Inflated Bid Prices After Tax'!$B$687:$I$695,8,FALSE),IF(W$157="LNG",HLOOKUP(W$157,'Inflated Bid Prices After Tax'!$B$687:$I$695,8,FALSE),IF(W$157="Bunker",HLOOKUP(W$157,'Inflated Bid Prices After Tax'!$B$687:$I$695,8,FALSE),IF(W$157="LFO Diesel",HLOOKUP(W$157,'Inflated Bid Prices After Tax'!$B$687:$I$695,8,FALSE),0))))))))</f>
        <v>0</v>
      </c>
      <c r="Z206" s="567">
        <f>IF($E206=0,0,IF(W$157="Hydro",HLOOKUP(W$157,'Inflated Bid Prices After Tax'!$B$697:$I$703,6,FALSE),IF(W$157="Solar",HLOOKUP(W$157,'Inflated Bid Prices After Tax'!$B$697:$I$703,6,FALSE),IF(W$157="Biomass",HLOOKUP(W$157,'Inflated Bid Prices After Tax'!$B$697:$I$703,6,FALSE),IF(W$157="Biodiesel",HLOOKUP(W$157,'Inflated Bid Prices After Tax'!$B$697:$I$703,6,FALSE),IF(W$157="LNG",HLOOKUP(W$157,'Inflated Bid Prices After Tax'!$B$697:$I$703,6,FALSE),IF(W$157="Bunker",HLOOKUP(W$157,'Inflated Bid Prices After Tax'!$B$697:$I$703,6,FALSE),IF(W$157="LFO Diesel",HLOOKUP(W$157,'Inflated Bid Prices After Tax'!$B$697:$I$703,6,FALSE),0))))))))</f>
        <v>0</v>
      </c>
      <c r="AA206" s="568">
        <f t="shared" si="121"/>
        <v>0</v>
      </c>
      <c r="AB206" s="139"/>
      <c r="AC206" s="642">
        <f>IF(AC$157="Hydro",VLOOKUP($F206,'Inflated Bid Prices After Tax'!$AV$479:$BC$579,2,FALSE),IF(AC$157="Solar",VLOOKUP($F206,'Inflated Bid Prices After Tax'!$AV$479:$BC$579,3,FALSE),IF(AC$157="Biomass",VLOOKUP($F206,'Inflated Bid Prices After Tax'!$AV$479:$BC$579,4,FALSE),IF(AC$157="Biodiesel",VLOOKUP($F206,'Inflated Bid Prices After Tax'!$AV$479:$BC$579,5,FALSE),IF(AC$157="LNG",VLOOKUP($F206,'Inflated Bid Prices After Tax'!$AV$479:$BC$579,6,FALSE),IF(AC$157="Bunker",VLOOKUP($F206,'Inflated Bid Prices After Tax'!$AV$479:$BC$579,7,FALSE),IF(AC$157="LFO Diesel",VLOOKUP($F206,'Inflated Bid Prices After Tax'!$AV$479:$BC$579,8,FALSE),0)))))))</f>
        <v>0</v>
      </c>
      <c r="AD206" s="643">
        <f>IF(AC$157="Hydro",VLOOKUP($F206,'Inflated Bid Prices After Tax'!$AV$584:$BC$684,2,FALSE),IF(AC$157="Solar",VLOOKUP($F206,'Inflated Bid Prices After Tax'!$AV$584:$BC$684,3,FALSE),IF(AC$157="Biomass",VLOOKUP($F206,'Inflated Bid Prices After Tax'!$AV$584:$BC$684,4,FALSE),IF(AC$157="Biodiesel",VLOOKUP($F206,'Inflated Bid Prices After Tax'!$AV$584:$BC$684,5,FALSE),IF(AC$157="LNG",VLOOKUP($F206,'Inflated Bid Prices After Tax'!$AV$584:$BC$684,6,FALSE),IF(AC$157="Bunker",VLOOKUP($F206,'Inflated Bid Prices After Tax'!$AV$584:$BC$684,7,FALSE),IF(AC$157="LFO Diesel",VLOOKUP($F206,'Inflated Bid Prices After Tax'!$AV$584:$BC$684,8,FALSE),0)))))))</f>
        <v>0</v>
      </c>
      <c r="AE206" s="643">
        <f>IF($F206=0,0,IF(AC$157="Hydro",HLOOKUP(AC$157,'Inflated Bid Prices After Tax'!$B$687:$I$695,8,FALSE),IF(AC$157="Solar",HLOOKUP(AC$157,'Inflated Bid Prices After Tax'!$B$687:$I$695,8,FALSE),IF(AC$157="Biomass",HLOOKUP(AC$157,'Inflated Bid Prices After Tax'!$B$687:$I$695,8,FALSE),IF(AC$157="Biodiesel",HLOOKUP(AC$157,'Inflated Bid Prices After Tax'!$B$687:$I$695,8,FALSE),IF(AC$157="LNG",HLOOKUP(AC$157,'Inflated Bid Prices After Tax'!$B$687:$I$695,8,FALSE),IF(AC$157="Bunker",HLOOKUP(AC$157,'Inflated Bid Prices After Tax'!$B$687:$I$695,8,FALSE),IF(AC$157="LFO Diesel",HLOOKUP(AC$157,'Inflated Bid Prices After Tax'!$B$687:$I$695,8,FALSE),0))))))))</f>
        <v>0</v>
      </c>
      <c r="AF206" s="643">
        <f>IF($F206=0,0,IF(AC$157="Hydro",HLOOKUP(AC$157,'Inflated Bid Prices After Tax'!$B$697:$I$703,6,FALSE),IF(AC$157="Solar",HLOOKUP(AC$157,'Inflated Bid Prices After Tax'!$B$697:$I$703,6,FALSE),IF(AC$157="Biomass",HLOOKUP(AC$157,'Inflated Bid Prices After Tax'!$B$697:$I$703,6,FALSE),IF(AC$157="Biodiesel",HLOOKUP(AC$157,'Inflated Bid Prices After Tax'!$B$697:$I$703,6,FALSE),IF(AC$157="LNG",HLOOKUP(AC$157,'Inflated Bid Prices After Tax'!$B$697:$I$703,6,FALSE),IF(AC$157="Bunker",HLOOKUP(AC$157,'Inflated Bid Prices After Tax'!$B$697:$I$703,6,FALSE),IF(AC$157="LFO Diesel",HLOOKUP(AC$157,'Inflated Bid Prices After Tax'!$B$697:$I$703,6,FALSE),0))))))))</f>
        <v>0</v>
      </c>
      <c r="AG206" s="644">
        <f t="shared" si="122"/>
        <v>0</v>
      </c>
      <c r="AH206" s="139"/>
      <c r="AI206" s="590">
        <f>IF(AI$157="Hydro",VLOOKUP($G206,'Inflated Bid Prices After Tax'!$AV$479:$BC$579,2,FALSE),IF(AI$157="Solar",VLOOKUP($G206,'Inflated Bid Prices After Tax'!$AV$479:$BC$579,3,FALSE),IF(AI$157="Biomass",VLOOKUP($G206,'Inflated Bid Prices After Tax'!$AV$479:$BC$579,4,FALSE),IF(AI$157="Biodiesel",VLOOKUP($G206,'Inflated Bid Prices After Tax'!$AV$479:$BC$579,5,FALSE),IF(AI$157="LNG",VLOOKUP($G206,'Inflated Bid Prices After Tax'!$AV$479:$BC$579,6,FALSE),IF(AI$157="Bunker",VLOOKUP($G206,'Inflated Bid Prices After Tax'!$AV$479:$BC$579,7,FALSE),IF(AI$157="LFO Diesel",VLOOKUP($G206,'Inflated Bid Prices After Tax'!$AV$479:$BC$579,8,FALSE),0)))))))</f>
        <v>0</v>
      </c>
      <c r="AJ206" s="591">
        <f>IF(AI$157="Hydro",VLOOKUP($G206,'Inflated Bid Prices After Tax'!$AV$584:$BC$684,2,FALSE),IF(AI$157="Solar",VLOOKUP($G206,'Inflated Bid Prices After Tax'!$AV$584:$BC$684,3,FALSE),IF(AI$157="Biomass",VLOOKUP($G206,'Inflated Bid Prices After Tax'!$AV$584:$BC$684,4,FALSE),IF(AI$157="Biodiesel",VLOOKUP($G206,'Inflated Bid Prices After Tax'!$AV$584:$BC$684,5,FALSE),IF(AI$157="LNG",VLOOKUP($G206,'Inflated Bid Prices After Tax'!$AV$584:$BC$684,6,FALSE),IF(AI$157="Bunker",VLOOKUP($G206,'Inflated Bid Prices After Tax'!$AV$584:$BC$684,7,FALSE),IF(AI$157="LFO Diesel",VLOOKUP($G206,'Inflated Bid Prices After Tax'!$AV$584:$BC$684,8,FALSE),0)))))))</f>
        <v>0</v>
      </c>
      <c r="AK206" s="591">
        <f>IF($G206=0,0,IF(AI$157="Hydro",HLOOKUP(AI$157,'Inflated Bid Prices After Tax'!$B$687:$I$695,8,FALSE),IF(AI$157="Solar",HLOOKUP(AI$157,'Inflated Bid Prices After Tax'!$B$687:$I$695,8,FALSE),IF(AI$157="Biomass",HLOOKUP(AI$157,'Inflated Bid Prices After Tax'!$B$687:$I$695,8,FALSE),IF(AI$157="Biodiesel",HLOOKUP(AI$157,'Inflated Bid Prices After Tax'!$B$687:$I$695,8,FALSE),IF(AI$157="LNG",HLOOKUP(AI$157,'Inflated Bid Prices After Tax'!$B$687:$I$695,8,FALSE),IF(AI$157="Bunker",HLOOKUP(AI$157,'Inflated Bid Prices After Tax'!$B$687:$I$695,8,FALSE),IF(AI$157="LFO Diesel",HLOOKUP(AI$157,'Inflated Bid Prices After Tax'!$B$687:$I$695,8,FALSE),0))))))))</f>
        <v>0</v>
      </c>
      <c r="AL206" s="591">
        <f>IF($G206=0,0,IF(AI$157="Hydro",HLOOKUP(AI$157,'Inflated Bid Prices After Tax'!$B$697:$I$703,6,FALSE),IF(AI$157="Solar",HLOOKUP(AI$157,'Inflated Bid Prices After Tax'!$B$697:$I$703,6,FALSE),IF(AI$157="Biomass",HLOOKUP(AI$157,'Inflated Bid Prices After Tax'!$B$697:$I$703,6,FALSE),IF(AI$157="Biodiesel",HLOOKUP(AI$157,'Inflated Bid Prices After Tax'!$B$697:$I$703,6,FALSE),IF(AI$157="LNG",HLOOKUP(AI$157,'Inflated Bid Prices After Tax'!$B$697:$I$703,6,FALSE),IF(AI$157="Bunker",HLOOKUP(AI$157,'Inflated Bid Prices After Tax'!$B$697:$I$703,6,FALSE),IF(AI$157="LFO Diesel",HLOOKUP(AI$157,'Inflated Bid Prices After Tax'!$B$697:$I$703,6,FALSE),0))))))))</f>
        <v>0</v>
      </c>
      <c r="AM206" s="592">
        <f t="shared" si="123"/>
        <v>0</v>
      </c>
      <c r="AN206" s="139"/>
      <c r="AO206" s="598">
        <f>IF(AO$157="Hydro",VLOOKUP($H206,'Inflated Bid Prices After Tax'!$AV$479:$BC$579,2,FALSE),IF(AO$157="Solar",VLOOKUP($H206,'Inflated Bid Prices After Tax'!$AV$479:$BC$579,3,FALSE),IF(AO$157="Biomass",VLOOKUP($H206,'Inflated Bid Prices After Tax'!$AV$479:$BC$579,4,FALSE),IF(AO$157="Biodiesel",VLOOKUP($H206,'Inflated Bid Prices After Tax'!$AV$479:$BC$579,5,FALSE),IF(AO$157="LNG",VLOOKUP($H206,'Inflated Bid Prices After Tax'!$AV$479:$BC$579,6,FALSE),IF(AO$157="Bunker",VLOOKUP($H206,'Inflated Bid Prices After Tax'!$AV$479:$BC$579,7,FALSE),IF(AO$157="LFO Diesel",VLOOKUP($H206,'Inflated Bid Prices After Tax'!$AV$479:$BC$579,8,FALSE),0)))))))</f>
        <v>0</v>
      </c>
      <c r="AP206" s="309">
        <f>IF(AO$157="Hydro",VLOOKUP($H206,'Inflated Bid Prices After Tax'!$AV$584:$BC$684,2,FALSE),IF(AO$157="Solar",VLOOKUP($H206,'Inflated Bid Prices After Tax'!$AV$584:$BC$684,3,FALSE),IF(AO$157="Biomass",VLOOKUP($H206,'Inflated Bid Prices After Tax'!$AV$584:$BC$684,4,FALSE),IF(AO$157="Biodiesel",VLOOKUP($H206,'Inflated Bid Prices After Tax'!$AV$584:$BC$684,5,FALSE),IF(AO$157="LNG",VLOOKUP($H206,'Inflated Bid Prices After Tax'!$AV$584:$BC$684,6,FALSE),IF(AO$157="Bunker",VLOOKUP($H206,'Inflated Bid Prices After Tax'!$AV$584:$BC$684,7,FALSE),IF(AO$157="LFO Diesel",VLOOKUP($H206,'Inflated Bid Prices After Tax'!$AV$584:$BC$684,8,FALSE),0)))))))</f>
        <v>0</v>
      </c>
      <c r="AQ206" s="309">
        <f>IF($H206=0,0,IF(AO$157="Hydro",HLOOKUP(AO$157,'Inflated Bid Prices After Tax'!$B$687:$I$695,8,FALSE),IF(AO$157="Solar",HLOOKUP(AO$157,'Inflated Bid Prices After Tax'!$B$687:$I$695,8,FALSE),IF(AO$157="Biomass",HLOOKUP(AO$157,'Inflated Bid Prices After Tax'!$B$687:$I$695,8,FALSE),IF(AO$157="Biodiesel",HLOOKUP(AO$157,'Inflated Bid Prices After Tax'!$B$687:$I$695,8,FALSE),IF(AO$157="LNG",HLOOKUP(AO$157,'Inflated Bid Prices After Tax'!$B$687:$I$695,8,FALSE),IF(AO$157="Bunker",HLOOKUP(AO$157,'Inflated Bid Prices After Tax'!$B$687:$I$695,8,FALSE),IF(AO$157="LFO Diesel",HLOOKUP(AO$157,'Inflated Bid Prices After Tax'!$B$687:$I$695,8,FALSE),0))))))))</f>
        <v>0</v>
      </c>
      <c r="AR206" s="309">
        <f>IF($H206=0,0,IF(AO$157="Hydro",HLOOKUP(AO$157,'Inflated Bid Prices After Tax'!$B$697:$I$703,6,FALSE),IF(AO$157="Solar",HLOOKUP(AO$157,'Inflated Bid Prices After Tax'!$B$697:$I$703,6,FALSE),IF(AO$157="Biomass",HLOOKUP(AO$157,'Inflated Bid Prices After Tax'!$B$697:$I$703,6,FALSE),IF(AO$157="Biodiesel",HLOOKUP(AO$157,'Inflated Bid Prices After Tax'!$B$697:$I$703,6,FALSE),IF(AO$157="LNG",HLOOKUP(AO$157,'Inflated Bid Prices After Tax'!$B$697:$I$703,6,FALSE),IF(AO$157="Bunker",HLOOKUP(AO$157,'Inflated Bid Prices After Tax'!$B$697:$I$703,6,FALSE),IF(AO$157="LFO Diesel",HLOOKUP(AO$157,'Inflated Bid Prices After Tax'!$B$697:$I$703,6,FALSE),0))))))))</f>
        <v>0</v>
      </c>
      <c r="AS206" s="298">
        <f t="shared" si="124"/>
        <v>0</v>
      </c>
      <c r="AT206" s="139"/>
      <c r="AU206" s="606">
        <f>IF(AU$157="Hydro",VLOOKUP($I206,'Inflated Bid Prices After Tax'!$AV$479:$BC$579,2,FALSE),IF(AU$157="Solar",VLOOKUP($I206,'Inflated Bid Prices After Tax'!$AV$479:$BC$579,3,FALSE),IF(AU$157="Biomass",VLOOKUP($I206,'Inflated Bid Prices After Tax'!$AV$479:$BC$579,4,FALSE),IF(AU$157="Biodiesel",VLOOKUP($I206,'Inflated Bid Prices After Tax'!$AV$479:$BC$579,5,FALSE),IF(AU$157="LNG",VLOOKUP($I206,'Inflated Bid Prices After Tax'!$AV$479:$BC$579,6,FALSE),IF(AU$157="Bunker",VLOOKUP($I206,'Inflated Bid Prices After Tax'!$AV$479:$BC$579,7,FALSE),IF(AU$157="LFO Diesel",VLOOKUP($I206,'Inflated Bid Prices After Tax'!$AV$479:$BC$579,8,FALSE),0)))))))</f>
        <v>0</v>
      </c>
      <c r="AV206" s="607">
        <f>IF(AU$157="Hydro",VLOOKUP($I206,'Inflated Bid Prices After Tax'!$AV$584:$BC$684,2,FALSE),IF(AU$157="Solar",VLOOKUP($I206,'Inflated Bid Prices After Tax'!$AV$584:$BC$684,3,FALSE),IF(AU$157="Biomass",VLOOKUP($I206,'Inflated Bid Prices After Tax'!$AV$584:$BC$684,4,FALSE),IF(AU$157="Biodiesel",VLOOKUP($I206,'Inflated Bid Prices After Tax'!$AV$584:$BC$684,5,FALSE),IF(AU$157="LNG",VLOOKUP($I206,'Inflated Bid Prices After Tax'!$AV$584:$BC$684,6,FALSE),IF(AU$157="Bunker",VLOOKUP($I206,'Inflated Bid Prices After Tax'!$AV$584:$BC$684,7,FALSE),IF(AU$157="LFO Diesel",VLOOKUP($I206,'Inflated Bid Prices After Tax'!$AV$584:$BC$684,8,FALSE),0)))))))</f>
        <v>0</v>
      </c>
      <c r="AW206" s="607">
        <f>IF($I206=0,0,IF(AU$157="Hydro",HLOOKUP(AU$157,'Inflated Bid Prices After Tax'!$B$687:$I$695,5,FALSE),IF(AU$157="Solar",HLOOKUP(AU$157,'Inflated Bid Prices After Tax'!$B$687:$I$695,5,FALSE),IF(AU$157="Biomass",HLOOKUP(AU$157,'Inflated Bid Prices After Tax'!$B$687:$I$695,5,FALSE),IF(AU$157="Biodiesel",HLOOKUP(AU$157,'Inflated Bid Prices After Tax'!$B$687:$I$695,5,FALSE),IF(AU$157="LNG",HLOOKUP(AU$157,'Inflated Bid Prices After Tax'!$B$687:$I$695,5,FALSE),IF(AU$157="Bunker",HLOOKUP(AU$157,'Inflated Bid Prices After Tax'!$B$687:$I$695,5,FALSE),IF(AU$157="LFO Diesel",HLOOKUP(AU$157,'Inflated Bid Prices After Tax'!$B$687:$I$695,5,FALSE),0))))))))</f>
        <v>0</v>
      </c>
      <c r="AX206" s="607">
        <f>IF($I206=0,0,IF(AU$157="Hydro",HLOOKUP(AU$157,'Inflated Bid Prices After Tax'!$B$697:$I$703,5,FALSE),IF(AU$157="Solar",HLOOKUP(AU$157,'Inflated Bid Prices After Tax'!$B$697:$I$703,5,FALSE),IF(AU$157="Biomass",HLOOKUP(AU$157,'Inflated Bid Prices After Tax'!$B$697:$I$703,5,FALSE),IF(AU$157="Biodiesel",HLOOKUP(AU$157,'Inflated Bid Prices After Tax'!$B$697:$I$703,5,FALSE),IF(AU$157="LNG",HLOOKUP(AU$157,'Inflated Bid Prices After Tax'!$B$697:$I$703,5,FALSE),IF(AU$157="Bunker",HLOOKUP(AU$157,'Inflated Bid Prices After Tax'!$B$697:$I$703,5,FALSE),IF(AU$157="LFO Diesel",HLOOKUP(AU$157,'Inflated Bid Prices After Tax'!$B$697:$I$703,5,FALSE),0))))))))</f>
        <v>0</v>
      </c>
      <c r="AY206" s="608">
        <f t="shared" si="125"/>
        <v>0</v>
      </c>
      <c r="AZ206" s="139"/>
      <c r="BA206" s="106"/>
      <c r="BB206" s="648" t="s">
        <v>41</v>
      </c>
      <c r="BC206" s="659">
        <f>IF(C206=0,O206,O206*'Available Energy and Dispatch'!N250*1000)</f>
        <v>0</v>
      </c>
      <c r="BD206" s="659">
        <f>IF(D206=0,U206,U206*'Available Energy and Dispatch'!O250*1000)</f>
        <v>0</v>
      </c>
      <c r="BE206" s="659">
        <f>IF(E206=0,AA206,AA206*'Available Energy and Dispatch'!P250*1000)</f>
        <v>0</v>
      </c>
      <c r="BF206" s="659">
        <f>IF(F206=0,AG206,AG206*'Available Energy and Dispatch'!Q250*1000)</f>
        <v>0</v>
      </c>
      <c r="BG206" s="659">
        <f>IF(G206=0,AM206,AM206*'Available Energy and Dispatch'!R250*1000)</f>
        <v>0</v>
      </c>
      <c r="BH206" s="659">
        <f>IF(H206=0,AS206,AS206*'Available Energy and Dispatch'!S250*1000)</f>
        <v>0</v>
      </c>
      <c r="BI206" s="659">
        <f>IF(I206=0,AY206,AY206*'Available Energy and Dispatch'!T250*1000)</f>
        <v>0</v>
      </c>
      <c r="BJ206" s="665">
        <f t="shared" si="126"/>
        <v>0</v>
      </c>
      <c r="BK206" s="655"/>
    </row>
    <row r="207" spans="2:63" x14ac:dyDescent="0.25">
      <c r="B207" s="530" t="s">
        <v>42</v>
      </c>
      <c r="C207" s="523">
        <f>ROUND(IFERROR(('Available Energy and Dispatch'!N251/((IF(C$158="Solar",(SUMIFS('Dependable Capacity'!$F$118:$F$123,'Dependable Capacity'!$C$118:$C$123,$B$160)*'Available Energy and Dispatch'!$C251),HLOOKUP(C$158,'Dependable Capacity'!$I$112:$P$118,6,FALSE)*'Available Energy and Dispatch'!$C251))))/C$159,0),2)</f>
        <v>0</v>
      </c>
      <c r="D207" s="523">
        <f>ROUND(IFERROR(('Available Energy and Dispatch'!O251/((IF(D$158="Solar",(SUMIFS('Dependable Capacity'!$F$118:$F$123,'Dependable Capacity'!$C$118:$C$123,$B$160)*'Available Energy and Dispatch'!$C251),HLOOKUP(D$158,'Dependable Capacity'!$I$112:$P$118,6,FALSE)*'Available Energy and Dispatch'!$C251))))/D$159,0),2)</f>
        <v>0</v>
      </c>
      <c r="E207" s="523">
        <f>ROUND(IFERROR(('Available Energy and Dispatch'!P251/((IF(E$158="Solar",(SUMIFS('Dependable Capacity'!$F$118:$F$123,'Dependable Capacity'!$C$118:$C$123,$B$160)*'Available Energy and Dispatch'!$C251),HLOOKUP(E$158,'Dependable Capacity'!$I$112:$P$118,6,FALSE)*'Available Energy and Dispatch'!$C251))))/E$159,0),2)</f>
        <v>0</v>
      </c>
      <c r="F207" s="523">
        <f>ROUND(IFERROR(('Available Energy and Dispatch'!Q251/((IF(F$158="Solar",(SUMIFS('Dependable Capacity'!$F$118:$F$123,'Dependable Capacity'!$C$118:$C$123,$B$160)*'Available Energy and Dispatch'!$C251),HLOOKUP(F$158,'Dependable Capacity'!$I$112:$P$118,6,FALSE)*'Available Energy and Dispatch'!$C251))))/F$159,0),2)</f>
        <v>0</v>
      </c>
      <c r="G207" s="523">
        <f>ROUND(IFERROR(('Available Energy and Dispatch'!R251/((IF(G$158="Solar",(SUMIFS('Dependable Capacity'!$F$118:$F$123,'Dependable Capacity'!$C$118:$C$123,$B$160)*'Available Energy and Dispatch'!$C251),HLOOKUP(G$158,'Dependable Capacity'!$I$112:$P$118,6,FALSE)*'Available Energy and Dispatch'!$C251))))/G$159,0),2)</f>
        <v>0</v>
      </c>
      <c r="H207" s="523">
        <f>ROUND(IFERROR(('Available Energy and Dispatch'!S251/((IF(H$158="Solar",(SUMIFS('Dependable Capacity'!$F$118:$F$123,'Dependable Capacity'!$C$118:$C$123,$B$160)*'Available Energy and Dispatch'!$C251),HLOOKUP(H$158,'Dependable Capacity'!$I$112:$P$118,6,FALSE)*'Available Energy and Dispatch'!$C251))))/H$159,0),2)</f>
        <v>0</v>
      </c>
      <c r="I207" s="524">
        <f>ROUND(IFERROR(('Available Energy and Dispatch'!T251/((IF(I$158="Solar",(SUMIFS('Dependable Capacity'!$F$118:$F$123,'Dependable Capacity'!$C$118:$C$123,$B$160)*'Available Energy and Dispatch'!$C251),HLOOKUP(I$158,'Dependable Capacity'!$I$112:$P$118,6,FALSE)*'Available Energy and Dispatch'!$C251))))/I$159,0),2)</f>
        <v>0</v>
      </c>
      <c r="J207" s="106"/>
      <c r="K207" s="542">
        <f>IF(K$157="Hydro",VLOOKUP($C207,'Inflated Bid Prices After Tax'!$AV$479:$BC$579,2,FALSE),IF(K$157="Solar",VLOOKUP($C207,'Inflated Bid Prices After Tax'!$AV$479:$BC$579,3,FALSE),IF(K$157="Biomass",VLOOKUP($C207,'Inflated Bid Prices After Tax'!$AV$479:$BC$579,4,FALSE),IF(K$157="Biodiesel",VLOOKUP($C207,'Inflated Bid Prices After Tax'!$AV$479:$BC$579,5,FALSE),IF(K$157="LNG",VLOOKUP($C207,'Inflated Bid Prices After Tax'!$AV$479:$BC$579,6,FALSE),IF(K$157="Bunker",VLOOKUP($C207,'Inflated Bid Prices After Tax'!$AV$479:$BC$579,7,FALSE),IF(K$157="LFO Diesel",VLOOKUP($C207,'Inflated Bid Prices After Tax'!$AV$479:$BC$579,8,FALSE),0)))))))</f>
        <v>0</v>
      </c>
      <c r="L207" s="543">
        <f>IF(K$157="Hydro",VLOOKUP($C207,'Inflated Bid Prices After Tax'!$AV$584:$BC$684,2,FALSE),IF(K$157="Solar",VLOOKUP($C207,'Inflated Bid Prices After Tax'!$AV$584:$BC$684,3,FALSE),IF(K$157="Biomass",VLOOKUP($C207,'Inflated Bid Prices After Tax'!$AV$584:$BC$684,4,FALSE),IF(K$157="Biodiesel",VLOOKUP($C207,'Inflated Bid Prices After Tax'!$AV$584:$BC$684,5,FALSE),IF(K$157="LNG",VLOOKUP($C207,'Inflated Bid Prices After Tax'!$AV$584:$BC$684,6,FALSE),IF(K$157="Bunker",VLOOKUP($C207,'Inflated Bid Prices After Tax'!$AV$584:$BC$684,7,FALSE),IF(K$157="LFO Diesel",VLOOKUP($C207,'Inflated Bid Prices After Tax'!$AV$584:$BC$684,8,FALSE),0)))))))</f>
        <v>0</v>
      </c>
      <c r="M207" s="543">
        <f>IF($C207=0,0,IF(K$157="Hydro",HLOOKUP(K$157,'Inflated Bid Prices After Tax'!$B$687:$I$695,8,FALSE),IF(K$157="Solar",HLOOKUP(K$157,'Inflated Bid Prices After Tax'!$B$687:$I$695,8,FALSE),IF(K$157="Biomass",HLOOKUP(K$157,'Inflated Bid Prices After Tax'!$B$687:$I$695,8,FALSE),IF(K$157="Biodiesel",HLOOKUP(K$157,'Inflated Bid Prices After Tax'!$B$687:$I$695,8,FALSE),IF(K$157="LNG",HLOOKUP(K$157,'Inflated Bid Prices After Tax'!$B$687:$I$695,8,FALSE),IF(K$157="Bunker",HLOOKUP(K$157,'Inflated Bid Prices After Tax'!$B$687:$I$695,8,FALSE),IF(K$157="LFO Diesel",HLOOKUP(K$157,'Inflated Bid Prices After Tax'!$B$687:$I$695,8,FALSE),0))))))))</f>
        <v>0</v>
      </c>
      <c r="N207" s="543">
        <f>IF($C207=0,0,IF(K$157="Hydro",HLOOKUP(K$157,'Inflated Bid Prices After Tax'!$B$697:$I$703,6,FALSE),IF(K$157="Solar",HLOOKUP(K$157,'Inflated Bid Prices After Tax'!$B$697:$I$703,6,FALSE),IF(K$157="Biomass",HLOOKUP(K$157,'Inflated Bid Prices After Tax'!$B$697:$I$703,6,FALSE),IF(K$157="Biodiesel",HLOOKUP(K$157,'Inflated Bid Prices After Tax'!$B$697:$I$703,6,FALSE),IF(K$157="LNG",HLOOKUP(K$157,'Inflated Bid Prices After Tax'!$B$697:$I$703,6,FALSE),IF(K$157="Bunker",HLOOKUP(K$157,'Inflated Bid Prices After Tax'!$B$697:$I$703,6,FALSE),IF(K$157="LFO Diesel",HLOOKUP(K$157,'Inflated Bid Prices After Tax'!$B$697:$I$703,6,FALSE),0))))))))</f>
        <v>0</v>
      </c>
      <c r="O207" s="544">
        <f t="shared" si="119"/>
        <v>0</v>
      </c>
      <c r="P207" s="139"/>
      <c r="Q207" s="606">
        <f>IF(Q$157="Hydro",VLOOKUP($D207,'Inflated Bid Prices After Tax'!$AV$479:$BC$579,2,FALSE),IF(Q$157="Solar",VLOOKUP($D207,'Inflated Bid Prices After Tax'!$AV$479:$BC$579,3,FALSE),IF(Q$157="Biomass",VLOOKUP($D207,'Inflated Bid Prices After Tax'!$AV$479:$BC$579,4,FALSE),IF(Q$157="Biodiesel",VLOOKUP($D207,'Inflated Bid Prices After Tax'!$AV$479:$BC$579,5,FALSE),IF(Q$157="LNG",VLOOKUP($D207,'Inflated Bid Prices After Tax'!$AV$479:$BC$579,6,FALSE),IF(Q$157="Bunker",VLOOKUP($D207,'Inflated Bid Prices After Tax'!$AV$479:$BC$579,7,FALSE),IF(Q$157="LFO Diesel",VLOOKUP($D207,'Inflated Bid Prices After Tax'!$AV$479:$BC$579,8,FALSE),0)))))))</f>
        <v>0</v>
      </c>
      <c r="R207" s="607">
        <f>IF(Q$157="Hydro",VLOOKUP($D207,'Inflated Bid Prices After Tax'!$AV$584:$BC$684,2,FALSE),IF(Q$157="Solar",VLOOKUP($D207,'Inflated Bid Prices After Tax'!$AV$584:$BC$684,3,FALSE),IF(Q$157="Biomass",VLOOKUP($D207,'Inflated Bid Prices After Tax'!$AV$584:$BC$684,4,FALSE),IF(Q$157="Biodiesel",VLOOKUP($D207,'Inflated Bid Prices After Tax'!$AV$584:$BC$684,5,FALSE),IF(Q$157="LNG",VLOOKUP($D207,'Inflated Bid Prices After Tax'!$AV$584:$BC$684,6,FALSE),IF(Q$157="Bunker",VLOOKUP($D207,'Inflated Bid Prices After Tax'!$AV$584:$BC$684,7,FALSE),IF(Q$157="LFO Diesel",VLOOKUP($D207,'Inflated Bid Prices After Tax'!$AV$584:$BC$684,8,FALSE),0)))))))</f>
        <v>0</v>
      </c>
      <c r="S207" s="607">
        <f>IF($D207=0,0,IF(Q$157="Hydro",HLOOKUP(Q$157,'Inflated Bid Prices After Tax'!$B$687:$I$695,8,FALSE),IF(Q$157="Solar",HLOOKUP(Q$157,'Inflated Bid Prices After Tax'!$B$687:$I$695,8,FALSE),IF(Q$157="Biomass",HLOOKUP(Q$157,'Inflated Bid Prices After Tax'!$B$687:$I$695,8,FALSE),IF(Q$157="Biodiesel",HLOOKUP(Q$157,'Inflated Bid Prices After Tax'!$B$687:$I$695,8,FALSE),IF(Q$157="LNG",HLOOKUP(Q$157,'Inflated Bid Prices After Tax'!$B$687:$I$695,8,FALSE),IF(Q$157="Bunker",HLOOKUP(Q$157,'Inflated Bid Prices After Tax'!$B$687:$I$695,8,FALSE),IF(Q$157="LFO Diesel",HLOOKUP(Q$157,'Inflated Bid Prices After Tax'!$B$687:$I$695,8,FALSE),0))))))))</f>
        <v>0</v>
      </c>
      <c r="T207" s="607">
        <f>IF($D207=0,0,IF(Q$157="Hydro",HLOOKUP(Q$157,'Inflated Bid Prices After Tax'!$B$697:$I$703,6,FALSE),IF(Q$157="Solar",HLOOKUP(Q$157,'Inflated Bid Prices After Tax'!$B$697:$I$703,6,FALSE),IF(Q$157="Biomass",HLOOKUP(Q$157,'Inflated Bid Prices After Tax'!$B$697:$I$703,6,FALSE),IF(Q$157="Biodiesel",HLOOKUP(Q$157,'Inflated Bid Prices After Tax'!$B$697:$I$703,6,FALSE),IF(Q$157="LNG",HLOOKUP(Q$157,'Inflated Bid Prices After Tax'!$B$697:$I$703,6,FALSE),IF(Q$157="Bunker",HLOOKUP(Q$157,'Inflated Bid Prices After Tax'!$B$697:$I$703,6,FALSE),IF(Q$157="LFO Diesel",HLOOKUP(Q$157,'Inflated Bid Prices After Tax'!$B$697:$I$703,6,FALSE),0))))))))</f>
        <v>0</v>
      </c>
      <c r="U207" s="608">
        <f t="shared" si="120"/>
        <v>0</v>
      </c>
      <c r="V207" s="139"/>
      <c r="W207" s="566">
        <f>IF(W$157="Hydro",VLOOKUP($E207,'Inflated Bid Prices After Tax'!$AV$479:$BC$579,2,FALSE),IF(W$157="Solar",VLOOKUP($E207,'Inflated Bid Prices After Tax'!$AV$479:$BC$579,3,FALSE),IF(W$157="Biomass",VLOOKUP($E207,'Inflated Bid Prices After Tax'!$AV$479:$BC$579,4,FALSE),IF(W$157="Biodiesel",VLOOKUP($E207,'Inflated Bid Prices After Tax'!$AV$479:$BC$579,5,FALSE),IF(W$157="LNG",VLOOKUP($E207,'Inflated Bid Prices After Tax'!$AV$479:$BC$579,6,FALSE),IF(W$157="Bunker",VLOOKUP($E207,'Inflated Bid Prices After Tax'!$AV$479:$BC$579,7,FALSE),IF(W$157="LFO Diesel",VLOOKUP($E207,'Inflated Bid Prices After Tax'!$AV$479:$BC$579,8,FALSE),0)))))))</f>
        <v>0</v>
      </c>
      <c r="X207" s="567">
        <f>IF(W$157="Hydro",VLOOKUP($E207,'Inflated Bid Prices After Tax'!$AV$584:$BC$684,2,FALSE),IF(W$157="Solar",VLOOKUP($E207,'Inflated Bid Prices After Tax'!$AV$584:$BC$684,3,FALSE),IF(W$157="Biomass",VLOOKUP($E207,'Inflated Bid Prices After Tax'!$AV$584:$BC$684,4,FALSE),IF(W$157="Biodiesel",VLOOKUP($E207,'Inflated Bid Prices After Tax'!$AV$584:$BC$684,5,FALSE),IF(W$157="LNG",VLOOKUP($E207,'Inflated Bid Prices After Tax'!$AV$584:$BC$684,6,FALSE),IF(W$157="Bunker",VLOOKUP($E207,'Inflated Bid Prices After Tax'!$AV$584:$BC$684,7,FALSE),IF(W$157="LFO Diesel",VLOOKUP($E207,'Inflated Bid Prices After Tax'!$AV$584:$BC$684,8,FALSE),0)))))))</f>
        <v>0</v>
      </c>
      <c r="Y207" s="567">
        <f>IF($E207=0,0,IF(W$157="Hydro",HLOOKUP(W$157,'Inflated Bid Prices After Tax'!$B$687:$I$695,8,FALSE),IF(W$157="Solar",HLOOKUP(W$157,'Inflated Bid Prices After Tax'!$B$687:$I$695,8,FALSE),IF(W$157="Biomass",HLOOKUP(W$157,'Inflated Bid Prices After Tax'!$B$687:$I$695,8,FALSE),IF(W$157="Biodiesel",HLOOKUP(W$157,'Inflated Bid Prices After Tax'!$B$687:$I$695,8,FALSE),IF(W$157="LNG",HLOOKUP(W$157,'Inflated Bid Prices After Tax'!$B$687:$I$695,8,FALSE),IF(W$157="Bunker",HLOOKUP(W$157,'Inflated Bid Prices After Tax'!$B$687:$I$695,8,FALSE),IF(W$157="LFO Diesel",HLOOKUP(W$157,'Inflated Bid Prices After Tax'!$B$687:$I$695,8,FALSE),0))))))))</f>
        <v>0</v>
      </c>
      <c r="Z207" s="567">
        <f>IF($E207=0,0,IF(W$157="Hydro",HLOOKUP(W$157,'Inflated Bid Prices After Tax'!$B$697:$I$703,6,FALSE),IF(W$157="Solar",HLOOKUP(W$157,'Inflated Bid Prices After Tax'!$B$697:$I$703,6,FALSE),IF(W$157="Biomass",HLOOKUP(W$157,'Inflated Bid Prices After Tax'!$B$697:$I$703,6,FALSE),IF(W$157="Biodiesel",HLOOKUP(W$157,'Inflated Bid Prices After Tax'!$B$697:$I$703,6,FALSE),IF(W$157="LNG",HLOOKUP(W$157,'Inflated Bid Prices After Tax'!$B$697:$I$703,6,FALSE),IF(W$157="Bunker",HLOOKUP(W$157,'Inflated Bid Prices After Tax'!$B$697:$I$703,6,FALSE),IF(W$157="LFO Diesel",HLOOKUP(W$157,'Inflated Bid Prices After Tax'!$B$697:$I$703,6,FALSE),0))))))))</f>
        <v>0</v>
      </c>
      <c r="AA207" s="568">
        <f t="shared" si="121"/>
        <v>0</v>
      </c>
      <c r="AB207" s="139"/>
      <c r="AC207" s="642">
        <f>IF(AC$157="Hydro",VLOOKUP($F207,'Inflated Bid Prices After Tax'!$AV$479:$BC$579,2,FALSE),IF(AC$157="Solar",VLOOKUP($F207,'Inflated Bid Prices After Tax'!$AV$479:$BC$579,3,FALSE),IF(AC$157="Biomass",VLOOKUP($F207,'Inflated Bid Prices After Tax'!$AV$479:$BC$579,4,FALSE),IF(AC$157="Biodiesel",VLOOKUP($F207,'Inflated Bid Prices After Tax'!$AV$479:$BC$579,5,FALSE),IF(AC$157="LNG",VLOOKUP($F207,'Inflated Bid Prices After Tax'!$AV$479:$BC$579,6,FALSE),IF(AC$157="Bunker",VLOOKUP($F207,'Inflated Bid Prices After Tax'!$AV$479:$BC$579,7,FALSE),IF(AC$157="LFO Diesel",VLOOKUP($F207,'Inflated Bid Prices After Tax'!$AV$479:$BC$579,8,FALSE),0)))))))</f>
        <v>0</v>
      </c>
      <c r="AD207" s="643">
        <f>IF(AC$157="Hydro",VLOOKUP($F207,'Inflated Bid Prices After Tax'!$AV$584:$BC$684,2,FALSE),IF(AC$157="Solar",VLOOKUP($F207,'Inflated Bid Prices After Tax'!$AV$584:$BC$684,3,FALSE),IF(AC$157="Biomass",VLOOKUP($F207,'Inflated Bid Prices After Tax'!$AV$584:$BC$684,4,FALSE),IF(AC$157="Biodiesel",VLOOKUP($F207,'Inflated Bid Prices After Tax'!$AV$584:$BC$684,5,FALSE),IF(AC$157="LNG",VLOOKUP($F207,'Inflated Bid Prices After Tax'!$AV$584:$BC$684,6,FALSE),IF(AC$157="Bunker",VLOOKUP($F207,'Inflated Bid Prices After Tax'!$AV$584:$BC$684,7,FALSE),IF(AC$157="LFO Diesel",VLOOKUP($F207,'Inflated Bid Prices After Tax'!$AV$584:$BC$684,8,FALSE),0)))))))</f>
        <v>0</v>
      </c>
      <c r="AE207" s="643">
        <f>IF($F207=0,0,IF(AC$157="Hydro",HLOOKUP(AC$157,'Inflated Bid Prices After Tax'!$B$687:$I$695,8,FALSE),IF(AC$157="Solar",HLOOKUP(AC$157,'Inflated Bid Prices After Tax'!$B$687:$I$695,8,FALSE),IF(AC$157="Biomass",HLOOKUP(AC$157,'Inflated Bid Prices After Tax'!$B$687:$I$695,8,FALSE),IF(AC$157="Biodiesel",HLOOKUP(AC$157,'Inflated Bid Prices After Tax'!$B$687:$I$695,8,FALSE),IF(AC$157="LNG",HLOOKUP(AC$157,'Inflated Bid Prices After Tax'!$B$687:$I$695,8,FALSE),IF(AC$157="Bunker",HLOOKUP(AC$157,'Inflated Bid Prices After Tax'!$B$687:$I$695,8,FALSE),IF(AC$157="LFO Diesel",HLOOKUP(AC$157,'Inflated Bid Prices After Tax'!$B$687:$I$695,8,FALSE),0))))))))</f>
        <v>0</v>
      </c>
      <c r="AF207" s="643">
        <f>IF($F207=0,0,IF(AC$157="Hydro",HLOOKUP(AC$157,'Inflated Bid Prices After Tax'!$B$697:$I$703,6,FALSE),IF(AC$157="Solar",HLOOKUP(AC$157,'Inflated Bid Prices After Tax'!$B$697:$I$703,6,FALSE),IF(AC$157="Biomass",HLOOKUP(AC$157,'Inflated Bid Prices After Tax'!$B$697:$I$703,6,FALSE),IF(AC$157="Biodiesel",HLOOKUP(AC$157,'Inflated Bid Prices After Tax'!$B$697:$I$703,6,FALSE),IF(AC$157="LNG",HLOOKUP(AC$157,'Inflated Bid Prices After Tax'!$B$697:$I$703,6,FALSE),IF(AC$157="Bunker",HLOOKUP(AC$157,'Inflated Bid Prices After Tax'!$B$697:$I$703,6,FALSE),IF(AC$157="LFO Diesel",HLOOKUP(AC$157,'Inflated Bid Prices After Tax'!$B$697:$I$703,6,FALSE),0))))))))</f>
        <v>0</v>
      </c>
      <c r="AG207" s="644">
        <f t="shared" si="122"/>
        <v>0</v>
      </c>
      <c r="AH207" s="139"/>
      <c r="AI207" s="590">
        <f>IF(AI$157="Hydro",VLOOKUP($G207,'Inflated Bid Prices After Tax'!$AV$479:$BC$579,2,FALSE),IF(AI$157="Solar",VLOOKUP($G207,'Inflated Bid Prices After Tax'!$AV$479:$BC$579,3,FALSE),IF(AI$157="Biomass",VLOOKUP($G207,'Inflated Bid Prices After Tax'!$AV$479:$BC$579,4,FALSE),IF(AI$157="Biodiesel",VLOOKUP($G207,'Inflated Bid Prices After Tax'!$AV$479:$BC$579,5,FALSE),IF(AI$157="LNG",VLOOKUP($G207,'Inflated Bid Prices After Tax'!$AV$479:$BC$579,6,FALSE),IF(AI$157="Bunker",VLOOKUP($G207,'Inflated Bid Prices After Tax'!$AV$479:$BC$579,7,FALSE),IF(AI$157="LFO Diesel",VLOOKUP($G207,'Inflated Bid Prices After Tax'!$AV$479:$BC$579,8,FALSE),0)))))))</f>
        <v>0</v>
      </c>
      <c r="AJ207" s="591">
        <f>IF(AI$157="Hydro",VLOOKUP($G207,'Inflated Bid Prices After Tax'!$AV$584:$BC$684,2,FALSE),IF(AI$157="Solar",VLOOKUP($G207,'Inflated Bid Prices After Tax'!$AV$584:$BC$684,3,FALSE),IF(AI$157="Biomass",VLOOKUP($G207,'Inflated Bid Prices After Tax'!$AV$584:$BC$684,4,FALSE),IF(AI$157="Biodiesel",VLOOKUP($G207,'Inflated Bid Prices After Tax'!$AV$584:$BC$684,5,FALSE),IF(AI$157="LNG",VLOOKUP($G207,'Inflated Bid Prices After Tax'!$AV$584:$BC$684,6,FALSE),IF(AI$157="Bunker",VLOOKUP($G207,'Inflated Bid Prices After Tax'!$AV$584:$BC$684,7,FALSE),IF(AI$157="LFO Diesel",VLOOKUP($G207,'Inflated Bid Prices After Tax'!$AV$584:$BC$684,8,FALSE),0)))))))</f>
        <v>0</v>
      </c>
      <c r="AK207" s="591">
        <f>IF($G207=0,0,IF(AI$157="Hydro",HLOOKUP(AI$157,'Inflated Bid Prices After Tax'!$B$687:$I$695,8,FALSE),IF(AI$157="Solar",HLOOKUP(AI$157,'Inflated Bid Prices After Tax'!$B$687:$I$695,8,FALSE),IF(AI$157="Biomass",HLOOKUP(AI$157,'Inflated Bid Prices After Tax'!$B$687:$I$695,8,FALSE),IF(AI$157="Biodiesel",HLOOKUP(AI$157,'Inflated Bid Prices After Tax'!$B$687:$I$695,8,FALSE),IF(AI$157="LNG",HLOOKUP(AI$157,'Inflated Bid Prices After Tax'!$B$687:$I$695,8,FALSE),IF(AI$157="Bunker",HLOOKUP(AI$157,'Inflated Bid Prices After Tax'!$B$687:$I$695,8,FALSE),IF(AI$157="LFO Diesel",HLOOKUP(AI$157,'Inflated Bid Prices After Tax'!$B$687:$I$695,8,FALSE),0))))))))</f>
        <v>0</v>
      </c>
      <c r="AL207" s="591">
        <f>IF($G207=0,0,IF(AI$157="Hydro",HLOOKUP(AI$157,'Inflated Bid Prices After Tax'!$B$697:$I$703,6,FALSE),IF(AI$157="Solar",HLOOKUP(AI$157,'Inflated Bid Prices After Tax'!$B$697:$I$703,6,FALSE),IF(AI$157="Biomass",HLOOKUP(AI$157,'Inflated Bid Prices After Tax'!$B$697:$I$703,6,FALSE),IF(AI$157="Biodiesel",HLOOKUP(AI$157,'Inflated Bid Prices After Tax'!$B$697:$I$703,6,FALSE),IF(AI$157="LNG",HLOOKUP(AI$157,'Inflated Bid Prices After Tax'!$B$697:$I$703,6,FALSE),IF(AI$157="Bunker",HLOOKUP(AI$157,'Inflated Bid Prices After Tax'!$B$697:$I$703,6,FALSE),IF(AI$157="LFO Diesel",HLOOKUP(AI$157,'Inflated Bid Prices After Tax'!$B$697:$I$703,6,FALSE),0))))))))</f>
        <v>0</v>
      </c>
      <c r="AM207" s="592">
        <f t="shared" si="123"/>
        <v>0</v>
      </c>
      <c r="AN207" s="139"/>
      <c r="AO207" s="598">
        <f>IF(AO$157="Hydro",VLOOKUP($H207,'Inflated Bid Prices After Tax'!$AV$479:$BC$579,2,FALSE),IF(AO$157="Solar",VLOOKUP($H207,'Inflated Bid Prices After Tax'!$AV$479:$BC$579,3,FALSE),IF(AO$157="Biomass",VLOOKUP($H207,'Inflated Bid Prices After Tax'!$AV$479:$BC$579,4,FALSE),IF(AO$157="Biodiesel",VLOOKUP($H207,'Inflated Bid Prices After Tax'!$AV$479:$BC$579,5,FALSE),IF(AO$157="LNG",VLOOKUP($H207,'Inflated Bid Prices After Tax'!$AV$479:$BC$579,6,FALSE),IF(AO$157="Bunker",VLOOKUP($H207,'Inflated Bid Prices After Tax'!$AV$479:$BC$579,7,FALSE),IF(AO$157="LFO Diesel",VLOOKUP($H207,'Inflated Bid Prices After Tax'!$AV$479:$BC$579,8,FALSE),0)))))))</f>
        <v>0</v>
      </c>
      <c r="AP207" s="309">
        <f>IF(AO$157="Hydro",VLOOKUP($H207,'Inflated Bid Prices After Tax'!$AV$584:$BC$684,2,FALSE),IF(AO$157="Solar",VLOOKUP($H207,'Inflated Bid Prices After Tax'!$AV$584:$BC$684,3,FALSE),IF(AO$157="Biomass",VLOOKUP($H207,'Inflated Bid Prices After Tax'!$AV$584:$BC$684,4,FALSE),IF(AO$157="Biodiesel",VLOOKUP($H207,'Inflated Bid Prices After Tax'!$AV$584:$BC$684,5,FALSE),IF(AO$157="LNG",VLOOKUP($H207,'Inflated Bid Prices After Tax'!$AV$584:$BC$684,6,FALSE),IF(AO$157="Bunker",VLOOKUP($H207,'Inflated Bid Prices After Tax'!$AV$584:$BC$684,7,FALSE),IF(AO$157="LFO Diesel",VLOOKUP($H207,'Inflated Bid Prices After Tax'!$AV$584:$BC$684,8,FALSE),0)))))))</f>
        <v>0</v>
      </c>
      <c r="AQ207" s="309">
        <f>IF($H207=0,0,IF(AO$157="Hydro",HLOOKUP(AO$157,'Inflated Bid Prices After Tax'!$B$687:$I$695,8,FALSE),IF(AO$157="Solar",HLOOKUP(AO$157,'Inflated Bid Prices After Tax'!$B$687:$I$695,8,FALSE),IF(AO$157="Biomass",HLOOKUP(AO$157,'Inflated Bid Prices After Tax'!$B$687:$I$695,8,FALSE),IF(AO$157="Biodiesel",HLOOKUP(AO$157,'Inflated Bid Prices After Tax'!$B$687:$I$695,8,FALSE),IF(AO$157="LNG",HLOOKUP(AO$157,'Inflated Bid Prices After Tax'!$B$687:$I$695,8,FALSE),IF(AO$157="Bunker",HLOOKUP(AO$157,'Inflated Bid Prices After Tax'!$B$687:$I$695,8,FALSE),IF(AO$157="LFO Diesel",HLOOKUP(AO$157,'Inflated Bid Prices After Tax'!$B$687:$I$695,8,FALSE),0))))))))</f>
        <v>0</v>
      </c>
      <c r="AR207" s="309">
        <f>IF($H207=0,0,IF(AO$157="Hydro",HLOOKUP(AO$157,'Inflated Bid Prices After Tax'!$B$697:$I$703,6,FALSE),IF(AO$157="Solar",HLOOKUP(AO$157,'Inflated Bid Prices After Tax'!$B$697:$I$703,6,FALSE),IF(AO$157="Biomass",HLOOKUP(AO$157,'Inflated Bid Prices After Tax'!$B$697:$I$703,6,FALSE),IF(AO$157="Biodiesel",HLOOKUP(AO$157,'Inflated Bid Prices After Tax'!$B$697:$I$703,6,FALSE),IF(AO$157="LNG",HLOOKUP(AO$157,'Inflated Bid Prices After Tax'!$B$697:$I$703,6,FALSE),IF(AO$157="Bunker",HLOOKUP(AO$157,'Inflated Bid Prices After Tax'!$B$697:$I$703,6,FALSE),IF(AO$157="LFO Diesel",HLOOKUP(AO$157,'Inflated Bid Prices After Tax'!$B$697:$I$703,6,FALSE),0))))))))</f>
        <v>0</v>
      </c>
      <c r="AS207" s="298">
        <f t="shared" si="124"/>
        <v>0</v>
      </c>
      <c r="AT207" s="139"/>
      <c r="AU207" s="606">
        <f>IF(AU$157="Hydro",VLOOKUP($I207,'Inflated Bid Prices After Tax'!$AV$479:$BC$579,2,FALSE),IF(AU$157="Solar",VLOOKUP($I207,'Inflated Bid Prices After Tax'!$AV$479:$BC$579,3,FALSE),IF(AU$157="Biomass",VLOOKUP($I207,'Inflated Bid Prices After Tax'!$AV$479:$BC$579,4,FALSE),IF(AU$157="Biodiesel",VLOOKUP($I207,'Inflated Bid Prices After Tax'!$AV$479:$BC$579,5,FALSE),IF(AU$157="LNG",VLOOKUP($I207,'Inflated Bid Prices After Tax'!$AV$479:$BC$579,6,FALSE),IF(AU$157="Bunker",VLOOKUP($I207,'Inflated Bid Prices After Tax'!$AV$479:$BC$579,7,FALSE),IF(AU$157="LFO Diesel",VLOOKUP($I207,'Inflated Bid Prices After Tax'!$AV$479:$BC$579,8,FALSE),0)))))))</f>
        <v>0</v>
      </c>
      <c r="AV207" s="607">
        <f>IF(AU$157="Hydro",VLOOKUP($I207,'Inflated Bid Prices After Tax'!$AV$584:$BC$684,2,FALSE),IF(AU$157="Solar",VLOOKUP($I207,'Inflated Bid Prices After Tax'!$AV$584:$BC$684,3,FALSE),IF(AU$157="Biomass",VLOOKUP($I207,'Inflated Bid Prices After Tax'!$AV$584:$BC$684,4,FALSE),IF(AU$157="Biodiesel",VLOOKUP($I207,'Inflated Bid Prices After Tax'!$AV$584:$BC$684,5,FALSE),IF(AU$157="LNG",VLOOKUP($I207,'Inflated Bid Prices After Tax'!$AV$584:$BC$684,6,FALSE),IF(AU$157="Bunker",VLOOKUP($I207,'Inflated Bid Prices After Tax'!$AV$584:$BC$684,7,FALSE),IF(AU$157="LFO Diesel",VLOOKUP($I207,'Inflated Bid Prices After Tax'!$AV$584:$BC$684,8,FALSE),0)))))))</f>
        <v>0</v>
      </c>
      <c r="AW207" s="607">
        <f>IF($I207=0,0,IF(AU$157="Hydro",HLOOKUP(AU$157,'Inflated Bid Prices After Tax'!$B$687:$I$695,5,FALSE),IF(AU$157="Solar",HLOOKUP(AU$157,'Inflated Bid Prices After Tax'!$B$687:$I$695,5,FALSE),IF(AU$157="Biomass",HLOOKUP(AU$157,'Inflated Bid Prices After Tax'!$B$687:$I$695,5,FALSE),IF(AU$157="Biodiesel",HLOOKUP(AU$157,'Inflated Bid Prices After Tax'!$B$687:$I$695,5,FALSE),IF(AU$157="LNG",HLOOKUP(AU$157,'Inflated Bid Prices After Tax'!$B$687:$I$695,5,FALSE),IF(AU$157="Bunker",HLOOKUP(AU$157,'Inflated Bid Prices After Tax'!$B$687:$I$695,5,FALSE),IF(AU$157="LFO Diesel",HLOOKUP(AU$157,'Inflated Bid Prices After Tax'!$B$687:$I$695,5,FALSE),0))))))))</f>
        <v>0</v>
      </c>
      <c r="AX207" s="607">
        <f>IF($I207=0,0,IF(AU$157="Hydro",HLOOKUP(AU$157,'Inflated Bid Prices After Tax'!$B$697:$I$703,5,FALSE),IF(AU$157="Solar",HLOOKUP(AU$157,'Inflated Bid Prices After Tax'!$B$697:$I$703,5,FALSE),IF(AU$157="Biomass",HLOOKUP(AU$157,'Inflated Bid Prices After Tax'!$B$697:$I$703,5,FALSE),IF(AU$157="Biodiesel",HLOOKUP(AU$157,'Inflated Bid Prices After Tax'!$B$697:$I$703,5,FALSE),IF(AU$157="LNG",HLOOKUP(AU$157,'Inflated Bid Prices After Tax'!$B$697:$I$703,5,FALSE),IF(AU$157="Bunker",HLOOKUP(AU$157,'Inflated Bid Prices After Tax'!$B$697:$I$703,5,FALSE),IF(AU$157="LFO Diesel",HLOOKUP(AU$157,'Inflated Bid Prices After Tax'!$B$697:$I$703,5,FALSE),0))))))))</f>
        <v>0</v>
      </c>
      <c r="AY207" s="608">
        <f t="shared" si="125"/>
        <v>0</v>
      </c>
      <c r="AZ207" s="139"/>
      <c r="BA207" s="106"/>
      <c r="BB207" s="648" t="s">
        <v>42</v>
      </c>
      <c r="BC207" s="659">
        <f>IF(C207=0,O207,O207*'Available Energy and Dispatch'!N251*1000)</f>
        <v>0</v>
      </c>
      <c r="BD207" s="659">
        <f>IF(D207=0,U207,U207*'Available Energy and Dispatch'!O251*1000)</f>
        <v>0</v>
      </c>
      <c r="BE207" s="659">
        <f>IF(E207=0,AA207,AA207*'Available Energy and Dispatch'!P251*1000)</f>
        <v>0</v>
      </c>
      <c r="BF207" s="659">
        <f>IF(F207=0,AG207,AG207*'Available Energy and Dispatch'!Q251*1000)</f>
        <v>0</v>
      </c>
      <c r="BG207" s="659">
        <f>IF(G207=0,AM207,AM207*'Available Energy and Dispatch'!R251*1000)</f>
        <v>0</v>
      </c>
      <c r="BH207" s="659">
        <f>IF(H207=0,AS207,AS207*'Available Energy and Dispatch'!S251*1000)</f>
        <v>0</v>
      </c>
      <c r="BI207" s="659">
        <f>IF(I207=0,AY207,AY207*'Available Energy and Dispatch'!T251*1000)</f>
        <v>0</v>
      </c>
      <c r="BJ207" s="665">
        <f t="shared" si="126"/>
        <v>0</v>
      </c>
      <c r="BK207" s="655"/>
    </row>
    <row r="208" spans="2:63" x14ac:dyDescent="0.25">
      <c r="B208" s="530" t="s">
        <v>43</v>
      </c>
      <c r="C208" s="523">
        <f>ROUND(IFERROR(('Available Energy and Dispatch'!N252/((IF(C$158="Solar",(SUMIFS('Dependable Capacity'!$F$118:$F$123,'Dependable Capacity'!$C$118:$C$123,$B$160)*'Available Energy and Dispatch'!$C252),HLOOKUP(C$158,'Dependable Capacity'!$I$112:$P$118,6,FALSE)*'Available Energy and Dispatch'!$C252))))/C$159,0),2)</f>
        <v>0</v>
      </c>
      <c r="D208" s="523">
        <f>ROUND(IFERROR(('Available Energy and Dispatch'!O252/((IF(D$158="Solar",(SUMIFS('Dependable Capacity'!$F$118:$F$123,'Dependable Capacity'!$C$118:$C$123,$B$160)*'Available Energy and Dispatch'!$C252),HLOOKUP(D$158,'Dependable Capacity'!$I$112:$P$118,6,FALSE)*'Available Energy and Dispatch'!$C252))))/D$159,0),2)</f>
        <v>0</v>
      </c>
      <c r="E208" s="523">
        <f>ROUND(IFERROR(('Available Energy and Dispatch'!P252/((IF(E$158="Solar",(SUMIFS('Dependable Capacity'!$F$118:$F$123,'Dependable Capacity'!$C$118:$C$123,$B$160)*'Available Energy and Dispatch'!$C252),HLOOKUP(E$158,'Dependable Capacity'!$I$112:$P$118,6,FALSE)*'Available Energy and Dispatch'!$C252))))/E$159,0),2)</f>
        <v>0</v>
      </c>
      <c r="F208" s="523">
        <f>ROUND(IFERROR(('Available Energy and Dispatch'!Q252/((IF(F$158="Solar",(SUMIFS('Dependable Capacity'!$F$118:$F$123,'Dependable Capacity'!$C$118:$C$123,$B$160)*'Available Energy and Dispatch'!$C252),HLOOKUP(F$158,'Dependable Capacity'!$I$112:$P$118,6,FALSE)*'Available Energy and Dispatch'!$C252))))/F$159,0),2)</f>
        <v>0</v>
      </c>
      <c r="G208" s="523">
        <f>ROUND(IFERROR(('Available Energy and Dispatch'!R252/((IF(G$158="Solar",(SUMIFS('Dependable Capacity'!$F$118:$F$123,'Dependable Capacity'!$C$118:$C$123,$B$160)*'Available Energy and Dispatch'!$C252),HLOOKUP(G$158,'Dependable Capacity'!$I$112:$P$118,6,FALSE)*'Available Energy and Dispatch'!$C252))))/G$159,0),2)</f>
        <v>0</v>
      </c>
      <c r="H208" s="523">
        <f>ROUND(IFERROR(('Available Energy and Dispatch'!S252/((IF(H$158="Solar",(SUMIFS('Dependable Capacity'!$F$118:$F$123,'Dependable Capacity'!$C$118:$C$123,$B$160)*'Available Energy and Dispatch'!$C252),HLOOKUP(H$158,'Dependable Capacity'!$I$112:$P$118,6,FALSE)*'Available Energy and Dispatch'!$C252))))/H$159,0),2)</f>
        <v>0</v>
      </c>
      <c r="I208" s="524">
        <f>ROUND(IFERROR(('Available Energy and Dispatch'!T252/((IF(I$158="Solar",(SUMIFS('Dependable Capacity'!$F$118:$F$123,'Dependable Capacity'!$C$118:$C$123,$B$160)*'Available Energy and Dispatch'!$C252),HLOOKUP(I$158,'Dependable Capacity'!$I$112:$P$118,6,FALSE)*'Available Energy and Dispatch'!$C252))))/I$159,0),2)</f>
        <v>0</v>
      </c>
      <c r="J208" s="106"/>
      <c r="K208" s="542">
        <f>IF(K$157="Hydro",VLOOKUP($C208,'Inflated Bid Prices After Tax'!$AV$479:$BC$579,2,FALSE),IF(K$157="Solar",VLOOKUP($C208,'Inflated Bid Prices After Tax'!$AV$479:$BC$579,3,FALSE),IF(K$157="Biomass",VLOOKUP($C208,'Inflated Bid Prices After Tax'!$AV$479:$BC$579,4,FALSE),IF(K$157="Biodiesel",VLOOKUP($C208,'Inflated Bid Prices After Tax'!$AV$479:$BC$579,5,FALSE),IF(K$157="LNG",VLOOKUP($C208,'Inflated Bid Prices After Tax'!$AV$479:$BC$579,6,FALSE),IF(K$157="Bunker",VLOOKUP($C208,'Inflated Bid Prices After Tax'!$AV$479:$BC$579,7,FALSE),IF(K$157="LFO Diesel",VLOOKUP($C208,'Inflated Bid Prices After Tax'!$AV$479:$BC$579,8,FALSE),0)))))))</f>
        <v>0</v>
      </c>
      <c r="L208" s="543">
        <f>IF(K$157="Hydro",VLOOKUP($C208,'Inflated Bid Prices After Tax'!$AV$584:$BC$684,2,FALSE),IF(K$157="Solar",VLOOKUP($C208,'Inflated Bid Prices After Tax'!$AV$584:$BC$684,3,FALSE),IF(K$157="Biomass",VLOOKUP($C208,'Inflated Bid Prices After Tax'!$AV$584:$BC$684,4,FALSE),IF(K$157="Biodiesel",VLOOKUP($C208,'Inflated Bid Prices After Tax'!$AV$584:$BC$684,5,FALSE),IF(K$157="LNG",VLOOKUP($C208,'Inflated Bid Prices After Tax'!$AV$584:$BC$684,6,FALSE),IF(K$157="Bunker",VLOOKUP($C208,'Inflated Bid Prices After Tax'!$AV$584:$BC$684,7,FALSE),IF(K$157="LFO Diesel",VLOOKUP($C208,'Inflated Bid Prices After Tax'!$AV$584:$BC$684,8,FALSE),0)))))))</f>
        <v>0</v>
      </c>
      <c r="M208" s="543">
        <f>IF($C208=0,0,IF(K$157="Hydro",HLOOKUP(K$157,'Inflated Bid Prices After Tax'!$B$687:$I$695,8,FALSE),IF(K$157="Solar",HLOOKUP(K$157,'Inflated Bid Prices After Tax'!$B$687:$I$695,8,FALSE),IF(K$157="Biomass",HLOOKUP(K$157,'Inflated Bid Prices After Tax'!$B$687:$I$695,8,FALSE),IF(K$157="Biodiesel",HLOOKUP(K$157,'Inflated Bid Prices After Tax'!$B$687:$I$695,8,FALSE),IF(K$157="LNG",HLOOKUP(K$157,'Inflated Bid Prices After Tax'!$B$687:$I$695,8,FALSE),IF(K$157="Bunker",HLOOKUP(K$157,'Inflated Bid Prices After Tax'!$B$687:$I$695,8,FALSE),IF(K$157="LFO Diesel",HLOOKUP(K$157,'Inflated Bid Prices After Tax'!$B$687:$I$695,8,FALSE),0))))))))</f>
        <v>0</v>
      </c>
      <c r="N208" s="543">
        <f>IF($C208=0,0,IF(K$157="Hydro",HLOOKUP(K$157,'Inflated Bid Prices After Tax'!$B$697:$I$703,6,FALSE),IF(K$157="Solar",HLOOKUP(K$157,'Inflated Bid Prices After Tax'!$B$697:$I$703,6,FALSE),IF(K$157="Biomass",HLOOKUP(K$157,'Inflated Bid Prices After Tax'!$B$697:$I$703,6,FALSE),IF(K$157="Biodiesel",HLOOKUP(K$157,'Inflated Bid Prices After Tax'!$B$697:$I$703,6,FALSE),IF(K$157="LNG",HLOOKUP(K$157,'Inflated Bid Prices After Tax'!$B$697:$I$703,6,FALSE),IF(K$157="Bunker",HLOOKUP(K$157,'Inflated Bid Prices After Tax'!$B$697:$I$703,6,FALSE),IF(K$157="LFO Diesel",HLOOKUP(K$157,'Inflated Bid Prices After Tax'!$B$697:$I$703,6,FALSE),0))))))))</f>
        <v>0</v>
      </c>
      <c r="O208" s="544">
        <f t="shared" si="119"/>
        <v>0</v>
      </c>
      <c r="P208" s="139"/>
      <c r="Q208" s="606">
        <f>IF(Q$157="Hydro",VLOOKUP($D208,'Inflated Bid Prices After Tax'!$AV$479:$BC$579,2,FALSE),IF(Q$157="Solar",VLOOKUP($D208,'Inflated Bid Prices After Tax'!$AV$479:$BC$579,3,FALSE),IF(Q$157="Biomass",VLOOKUP($D208,'Inflated Bid Prices After Tax'!$AV$479:$BC$579,4,FALSE),IF(Q$157="Biodiesel",VLOOKUP($D208,'Inflated Bid Prices After Tax'!$AV$479:$BC$579,5,FALSE),IF(Q$157="LNG",VLOOKUP($D208,'Inflated Bid Prices After Tax'!$AV$479:$BC$579,6,FALSE),IF(Q$157="Bunker",VLOOKUP($D208,'Inflated Bid Prices After Tax'!$AV$479:$BC$579,7,FALSE),IF(Q$157="LFO Diesel",VLOOKUP($D208,'Inflated Bid Prices After Tax'!$AV$479:$BC$579,8,FALSE),0)))))))</f>
        <v>0</v>
      </c>
      <c r="R208" s="607">
        <f>IF(Q$157="Hydro",VLOOKUP($D208,'Inflated Bid Prices After Tax'!$AV$584:$BC$684,2,FALSE),IF(Q$157="Solar",VLOOKUP($D208,'Inflated Bid Prices After Tax'!$AV$584:$BC$684,3,FALSE),IF(Q$157="Biomass",VLOOKUP($D208,'Inflated Bid Prices After Tax'!$AV$584:$BC$684,4,FALSE),IF(Q$157="Biodiesel",VLOOKUP($D208,'Inflated Bid Prices After Tax'!$AV$584:$BC$684,5,FALSE),IF(Q$157="LNG",VLOOKUP($D208,'Inflated Bid Prices After Tax'!$AV$584:$BC$684,6,FALSE),IF(Q$157="Bunker",VLOOKUP($D208,'Inflated Bid Prices After Tax'!$AV$584:$BC$684,7,FALSE),IF(Q$157="LFO Diesel",VLOOKUP($D208,'Inflated Bid Prices After Tax'!$AV$584:$BC$684,8,FALSE),0)))))))</f>
        <v>0</v>
      </c>
      <c r="S208" s="607">
        <f>IF($D208=0,0,IF(Q$157="Hydro",HLOOKUP(Q$157,'Inflated Bid Prices After Tax'!$B$687:$I$695,8,FALSE),IF(Q$157="Solar",HLOOKUP(Q$157,'Inflated Bid Prices After Tax'!$B$687:$I$695,8,FALSE),IF(Q$157="Biomass",HLOOKUP(Q$157,'Inflated Bid Prices After Tax'!$B$687:$I$695,8,FALSE),IF(Q$157="Biodiesel",HLOOKUP(Q$157,'Inflated Bid Prices After Tax'!$B$687:$I$695,8,FALSE),IF(Q$157="LNG",HLOOKUP(Q$157,'Inflated Bid Prices After Tax'!$B$687:$I$695,8,FALSE),IF(Q$157="Bunker",HLOOKUP(Q$157,'Inflated Bid Prices After Tax'!$B$687:$I$695,8,FALSE),IF(Q$157="LFO Diesel",HLOOKUP(Q$157,'Inflated Bid Prices After Tax'!$B$687:$I$695,8,FALSE),0))))))))</f>
        <v>0</v>
      </c>
      <c r="T208" s="607">
        <f>IF($D208=0,0,IF(Q$157="Hydro",HLOOKUP(Q$157,'Inflated Bid Prices After Tax'!$B$697:$I$703,6,FALSE),IF(Q$157="Solar",HLOOKUP(Q$157,'Inflated Bid Prices After Tax'!$B$697:$I$703,6,FALSE),IF(Q$157="Biomass",HLOOKUP(Q$157,'Inflated Bid Prices After Tax'!$B$697:$I$703,6,FALSE),IF(Q$157="Biodiesel",HLOOKUP(Q$157,'Inflated Bid Prices After Tax'!$B$697:$I$703,6,FALSE),IF(Q$157="LNG",HLOOKUP(Q$157,'Inflated Bid Prices After Tax'!$B$697:$I$703,6,FALSE),IF(Q$157="Bunker",HLOOKUP(Q$157,'Inflated Bid Prices After Tax'!$B$697:$I$703,6,FALSE),IF(Q$157="LFO Diesel",HLOOKUP(Q$157,'Inflated Bid Prices After Tax'!$B$697:$I$703,6,FALSE),0))))))))</f>
        <v>0</v>
      </c>
      <c r="U208" s="608">
        <f t="shared" si="120"/>
        <v>0</v>
      </c>
      <c r="V208" s="139"/>
      <c r="W208" s="566">
        <f>IF(W$157="Hydro",VLOOKUP($E208,'Inflated Bid Prices After Tax'!$AV$479:$BC$579,2,FALSE),IF(W$157="Solar",VLOOKUP($E208,'Inflated Bid Prices After Tax'!$AV$479:$BC$579,3,FALSE),IF(W$157="Biomass",VLOOKUP($E208,'Inflated Bid Prices After Tax'!$AV$479:$BC$579,4,FALSE),IF(W$157="Biodiesel",VLOOKUP($E208,'Inflated Bid Prices After Tax'!$AV$479:$BC$579,5,FALSE),IF(W$157="LNG",VLOOKUP($E208,'Inflated Bid Prices After Tax'!$AV$479:$BC$579,6,FALSE),IF(W$157="Bunker",VLOOKUP($E208,'Inflated Bid Prices After Tax'!$AV$479:$BC$579,7,FALSE),IF(W$157="LFO Diesel",VLOOKUP($E208,'Inflated Bid Prices After Tax'!$AV$479:$BC$579,8,FALSE),0)))))))</f>
        <v>0</v>
      </c>
      <c r="X208" s="567">
        <f>IF(W$157="Hydro",VLOOKUP($E208,'Inflated Bid Prices After Tax'!$AV$584:$BC$684,2,FALSE),IF(W$157="Solar",VLOOKUP($E208,'Inflated Bid Prices After Tax'!$AV$584:$BC$684,3,FALSE),IF(W$157="Biomass",VLOOKUP($E208,'Inflated Bid Prices After Tax'!$AV$584:$BC$684,4,FALSE),IF(W$157="Biodiesel",VLOOKUP($E208,'Inflated Bid Prices After Tax'!$AV$584:$BC$684,5,FALSE),IF(W$157="LNG",VLOOKUP($E208,'Inflated Bid Prices After Tax'!$AV$584:$BC$684,6,FALSE),IF(W$157="Bunker",VLOOKUP($E208,'Inflated Bid Prices After Tax'!$AV$584:$BC$684,7,FALSE),IF(W$157="LFO Diesel",VLOOKUP($E208,'Inflated Bid Prices After Tax'!$AV$584:$BC$684,8,FALSE),0)))))))</f>
        <v>0</v>
      </c>
      <c r="Y208" s="567">
        <f>IF($E208=0,0,IF(W$157="Hydro",HLOOKUP(W$157,'Inflated Bid Prices After Tax'!$B$687:$I$695,8,FALSE),IF(W$157="Solar",HLOOKUP(W$157,'Inflated Bid Prices After Tax'!$B$687:$I$695,8,FALSE),IF(W$157="Biomass",HLOOKUP(W$157,'Inflated Bid Prices After Tax'!$B$687:$I$695,8,FALSE),IF(W$157="Biodiesel",HLOOKUP(W$157,'Inflated Bid Prices After Tax'!$B$687:$I$695,8,FALSE),IF(W$157="LNG",HLOOKUP(W$157,'Inflated Bid Prices After Tax'!$B$687:$I$695,8,FALSE),IF(W$157="Bunker",HLOOKUP(W$157,'Inflated Bid Prices After Tax'!$B$687:$I$695,8,FALSE),IF(W$157="LFO Diesel",HLOOKUP(W$157,'Inflated Bid Prices After Tax'!$B$687:$I$695,8,FALSE),0))))))))</f>
        <v>0</v>
      </c>
      <c r="Z208" s="567">
        <f>IF($E208=0,0,IF(W$157="Hydro",HLOOKUP(W$157,'Inflated Bid Prices After Tax'!$B$697:$I$703,6,FALSE),IF(W$157="Solar",HLOOKUP(W$157,'Inflated Bid Prices After Tax'!$B$697:$I$703,6,FALSE),IF(W$157="Biomass",HLOOKUP(W$157,'Inflated Bid Prices After Tax'!$B$697:$I$703,6,FALSE),IF(W$157="Biodiesel",HLOOKUP(W$157,'Inflated Bid Prices After Tax'!$B$697:$I$703,6,FALSE),IF(W$157="LNG",HLOOKUP(W$157,'Inflated Bid Prices After Tax'!$B$697:$I$703,6,FALSE),IF(W$157="Bunker",HLOOKUP(W$157,'Inflated Bid Prices After Tax'!$B$697:$I$703,6,FALSE),IF(W$157="LFO Diesel",HLOOKUP(W$157,'Inflated Bid Prices After Tax'!$B$697:$I$703,6,FALSE),0))))))))</f>
        <v>0</v>
      </c>
      <c r="AA208" s="568">
        <f t="shared" si="121"/>
        <v>0</v>
      </c>
      <c r="AB208" s="139"/>
      <c r="AC208" s="642">
        <f>IF(AC$157="Hydro",VLOOKUP($F208,'Inflated Bid Prices After Tax'!$AV$479:$BC$579,2,FALSE),IF(AC$157="Solar",VLOOKUP($F208,'Inflated Bid Prices After Tax'!$AV$479:$BC$579,3,FALSE),IF(AC$157="Biomass",VLOOKUP($F208,'Inflated Bid Prices After Tax'!$AV$479:$BC$579,4,FALSE),IF(AC$157="Biodiesel",VLOOKUP($F208,'Inflated Bid Prices After Tax'!$AV$479:$BC$579,5,FALSE),IF(AC$157="LNG",VLOOKUP($F208,'Inflated Bid Prices After Tax'!$AV$479:$BC$579,6,FALSE),IF(AC$157="Bunker",VLOOKUP($F208,'Inflated Bid Prices After Tax'!$AV$479:$BC$579,7,FALSE),IF(AC$157="LFO Diesel",VLOOKUP($F208,'Inflated Bid Prices After Tax'!$AV$479:$BC$579,8,FALSE),0)))))))</f>
        <v>0</v>
      </c>
      <c r="AD208" s="643">
        <f>IF(AC$157="Hydro",VLOOKUP($F208,'Inflated Bid Prices After Tax'!$AV$584:$BC$684,2,FALSE),IF(AC$157="Solar",VLOOKUP($F208,'Inflated Bid Prices After Tax'!$AV$584:$BC$684,3,FALSE),IF(AC$157="Biomass",VLOOKUP($F208,'Inflated Bid Prices After Tax'!$AV$584:$BC$684,4,FALSE),IF(AC$157="Biodiesel",VLOOKUP($F208,'Inflated Bid Prices After Tax'!$AV$584:$BC$684,5,FALSE),IF(AC$157="LNG",VLOOKUP($F208,'Inflated Bid Prices After Tax'!$AV$584:$BC$684,6,FALSE),IF(AC$157="Bunker",VLOOKUP($F208,'Inflated Bid Prices After Tax'!$AV$584:$BC$684,7,FALSE),IF(AC$157="LFO Diesel",VLOOKUP($F208,'Inflated Bid Prices After Tax'!$AV$584:$BC$684,8,FALSE),0)))))))</f>
        <v>0</v>
      </c>
      <c r="AE208" s="643">
        <f>IF($F208=0,0,IF(AC$157="Hydro",HLOOKUP(AC$157,'Inflated Bid Prices After Tax'!$B$687:$I$695,8,FALSE),IF(AC$157="Solar",HLOOKUP(AC$157,'Inflated Bid Prices After Tax'!$B$687:$I$695,8,FALSE),IF(AC$157="Biomass",HLOOKUP(AC$157,'Inflated Bid Prices After Tax'!$B$687:$I$695,8,FALSE),IF(AC$157="Biodiesel",HLOOKUP(AC$157,'Inflated Bid Prices After Tax'!$B$687:$I$695,8,FALSE),IF(AC$157="LNG",HLOOKUP(AC$157,'Inflated Bid Prices After Tax'!$B$687:$I$695,8,FALSE),IF(AC$157="Bunker",HLOOKUP(AC$157,'Inflated Bid Prices After Tax'!$B$687:$I$695,8,FALSE),IF(AC$157="LFO Diesel",HLOOKUP(AC$157,'Inflated Bid Prices After Tax'!$B$687:$I$695,8,FALSE),0))))))))</f>
        <v>0</v>
      </c>
      <c r="AF208" s="643">
        <f>IF($F208=0,0,IF(AC$157="Hydro",HLOOKUP(AC$157,'Inflated Bid Prices After Tax'!$B$697:$I$703,6,FALSE),IF(AC$157="Solar",HLOOKUP(AC$157,'Inflated Bid Prices After Tax'!$B$697:$I$703,6,FALSE),IF(AC$157="Biomass",HLOOKUP(AC$157,'Inflated Bid Prices After Tax'!$B$697:$I$703,6,FALSE),IF(AC$157="Biodiesel",HLOOKUP(AC$157,'Inflated Bid Prices After Tax'!$B$697:$I$703,6,FALSE),IF(AC$157="LNG",HLOOKUP(AC$157,'Inflated Bid Prices After Tax'!$B$697:$I$703,6,FALSE),IF(AC$157="Bunker",HLOOKUP(AC$157,'Inflated Bid Prices After Tax'!$B$697:$I$703,6,FALSE),IF(AC$157="LFO Diesel",HLOOKUP(AC$157,'Inflated Bid Prices After Tax'!$B$697:$I$703,6,FALSE),0))))))))</f>
        <v>0</v>
      </c>
      <c r="AG208" s="644">
        <f t="shared" si="122"/>
        <v>0</v>
      </c>
      <c r="AH208" s="139"/>
      <c r="AI208" s="590">
        <f>IF(AI$157="Hydro",VLOOKUP($G208,'Inflated Bid Prices After Tax'!$AV$479:$BC$579,2,FALSE),IF(AI$157="Solar",VLOOKUP($G208,'Inflated Bid Prices After Tax'!$AV$479:$BC$579,3,FALSE),IF(AI$157="Biomass",VLOOKUP($G208,'Inflated Bid Prices After Tax'!$AV$479:$BC$579,4,FALSE),IF(AI$157="Biodiesel",VLOOKUP($G208,'Inflated Bid Prices After Tax'!$AV$479:$BC$579,5,FALSE),IF(AI$157="LNG",VLOOKUP($G208,'Inflated Bid Prices After Tax'!$AV$479:$BC$579,6,FALSE),IF(AI$157="Bunker",VLOOKUP($G208,'Inflated Bid Prices After Tax'!$AV$479:$BC$579,7,FALSE),IF(AI$157="LFO Diesel",VLOOKUP($G208,'Inflated Bid Prices After Tax'!$AV$479:$BC$579,8,FALSE),0)))))))</f>
        <v>0</v>
      </c>
      <c r="AJ208" s="591">
        <f>IF(AI$157="Hydro",VLOOKUP($G208,'Inflated Bid Prices After Tax'!$AV$584:$BC$684,2,FALSE),IF(AI$157="Solar",VLOOKUP($G208,'Inflated Bid Prices After Tax'!$AV$584:$BC$684,3,FALSE),IF(AI$157="Biomass",VLOOKUP($G208,'Inflated Bid Prices After Tax'!$AV$584:$BC$684,4,FALSE),IF(AI$157="Biodiesel",VLOOKUP($G208,'Inflated Bid Prices After Tax'!$AV$584:$BC$684,5,FALSE),IF(AI$157="LNG",VLOOKUP($G208,'Inflated Bid Prices After Tax'!$AV$584:$BC$684,6,FALSE),IF(AI$157="Bunker",VLOOKUP($G208,'Inflated Bid Prices After Tax'!$AV$584:$BC$684,7,FALSE),IF(AI$157="LFO Diesel",VLOOKUP($G208,'Inflated Bid Prices After Tax'!$AV$584:$BC$684,8,FALSE),0)))))))</f>
        <v>0</v>
      </c>
      <c r="AK208" s="591">
        <f>IF($G208=0,0,IF(AI$157="Hydro",HLOOKUP(AI$157,'Inflated Bid Prices After Tax'!$B$687:$I$695,8,FALSE),IF(AI$157="Solar",HLOOKUP(AI$157,'Inflated Bid Prices After Tax'!$B$687:$I$695,8,FALSE),IF(AI$157="Biomass",HLOOKUP(AI$157,'Inflated Bid Prices After Tax'!$B$687:$I$695,8,FALSE),IF(AI$157="Biodiesel",HLOOKUP(AI$157,'Inflated Bid Prices After Tax'!$B$687:$I$695,8,FALSE),IF(AI$157="LNG",HLOOKUP(AI$157,'Inflated Bid Prices After Tax'!$B$687:$I$695,8,FALSE),IF(AI$157="Bunker",HLOOKUP(AI$157,'Inflated Bid Prices After Tax'!$B$687:$I$695,8,FALSE),IF(AI$157="LFO Diesel",HLOOKUP(AI$157,'Inflated Bid Prices After Tax'!$B$687:$I$695,8,FALSE),0))))))))</f>
        <v>0</v>
      </c>
      <c r="AL208" s="591">
        <f>IF($G208=0,0,IF(AI$157="Hydro",HLOOKUP(AI$157,'Inflated Bid Prices After Tax'!$B$697:$I$703,6,FALSE),IF(AI$157="Solar",HLOOKUP(AI$157,'Inflated Bid Prices After Tax'!$B$697:$I$703,6,FALSE),IF(AI$157="Biomass",HLOOKUP(AI$157,'Inflated Bid Prices After Tax'!$B$697:$I$703,6,FALSE),IF(AI$157="Biodiesel",HLOOKUP(AI$157,'Inflated Bid Prices After Tax'!$B$697:$I$703,6,FALSE),IF(AI$157="LNG",HLOOKUP(AI$157,'Inflated Bid Prices After Tax'!$B$697:$I$703,6,FALSE),IF(AI$157="Bunker",HLOOKUP(AI$157,'Inflated Bid Prices After Tax'!$B$697:$I$703,6,FALSE),IF(AI$157="LFO Diesel",HLOOKUP(AI$157,'Inflated Bid Prices After Tax'!$B$697:$I$703,6,FALSE),0))))))))</f>
        <v>0</v>
      </c>
      <c r="AM208" s="592">
        <f t="shared" si="123"/>
        <v>0</v>
      </c>
      <c r="AN208" s="139"/>
      <c r="AO208" s="598">
        <f>IF(AO$157="Hydro",VLOOKUP($H208,'Inflated Bid Prices After Tax'!$AV$479:$BC$579,2,FALSE),IF(AO$157="Solar",VLOOKUP($H208,'Inflated Bid Prices After Tax'!$AV$479:$BC$579,3,FALSE),IF(AO$157="Biomass",VLOOKUP($H208,'Inflated Bid Prices After Tax'!$AV$479:$BC$579,4,FALSE),IF(AO$157="Biodiesel",VLOOKUP($H208,'Inflated Bid Prices After Tax'!$AV$479:$BC$579,5,FALSE),IF(AO$157="LNG",VLOOKUP($H208,'Inflated Bid Prices After Tax'!$AV$479:$BC$579,6,FALSE),IF(AO$157="Bunker",VLOOKUP($H208,'Inflated Bid Prices After Tax'!$AV$479:$BC$579,7,FALSE),IF(AO$157="LFO Diesel",VLOOKUP($H208,'Inflated Bid Prices After Tax'!$AV$479:$BC$579,8,FALSE),0)))))))</f>
        <v>0</v>
      </c>
      <c r="AP208" s="309">
        <f>IF(AO$157="Hydro",VLOOKUP($H208,'Inflated Bid Prices After Tax'!$AV$584:$BC$684,2,FALSE),IF(AO$157="Solar",VLOOKUP($H208,'Inflated Bid Prices After Tax'!$AV$584:$BC$684,3,FALSE),IF(AO$157="Biomass",VLOOKUP($H208,'Inflated Bid Prices After Tax'!$AV$584:$BC$684,4,FALSE),IF(AO$157="Biodiesel",VLOOKUP($H208,'Inflated Bid Prices After Tax'!$AV$584:$BC$684,5,FALSE),IF(AO$157="LNG",VLOOKUP($H208,'Inflated Bid Prices After Tax'!$AV$584:$BC$684,6,FALSE),IF(AO$157="Bunker",VLOOKUP($H208,'Inflated Bid Prices After Tax'!$AV$584:$BC$684,7,FALSE),IF(AO$157="LFO Diesel",VLOOKUP($H208,'Inflated Bid Prices After Tax'!$AV$584:$BC$684,8,FALSE),0)))))))</f>
        <v>0</v>
      </c>
      <c r="AQ208" s="309">
        <f>IF($H208=0,0,IF(AO$157="Hydro",HLOOKUP(AO$157,'Inflated Bid Prices After Tax'!$B$687:$I$695,8,FALSE),IF(AO$157="Solar",HLOOKUP(AO$157,'Inflated Bid Prices After Tax'!$B$687:$I$695,8,FALSE),IF(AO$157="Biomass",HLOOKUP(AO$157,'Inflated Bid Prices After Tax'!$B$687:$I$695,8,FALSE),IF(AO$157="Biodiesel",HLOOKUP(AO$157,'Inflated Bid Prices After Tax'!$B$687:$I$695,8,FALSE),IF(AO$157="LNG",HLOOKUP(AO$157,'Inflated Bid Prices After Tax'!$B$687:$I$695,8,FALSE),IF(AO$157="Bunker",HLOOKUP(AO$157,'Inflated Bid Prices After Tax'!$B$687:$I$695,8,FALSE),IF(AO$157="LFO Diesel",HLOOKUP(AO$157,'Inflated Bid Prices After Tax'!$B$687:$I$695,8,FALSE),0))))))))</f>
        <v>0</v>
      </c>
      <c r="AR208" s="309">
        <f>IF($H208=0,0,IF(AO$157="Hydro",HLOOKUP(AO$157,'Inflated Bid Prices After Tax'!$B$697:$I$703,6,FALSE),IF(AO$157="Solar",HLOOKUP(AO$157,'Inflated Bid Prices After Tax'!$B$697:$I$703,6,FALSE),IF(AO$157="Biomass",HLOOKUP(AO$157,'Inflated Bid Prices After Tax'!$B$697:$I$703,6,FALSE),IF(AO$157="Biodiesel",HLOOKUP(AO$157,'Inflated Bid Prices After Tax'!$B$697:$I$703,6,FALSE),IF(AO$157="LNG",HLOOKUP(AO$157,'Inflated Bid Prices After Tax'!$B$697:$I$703,6,FALSE),IF(AO$157="Bunker",HLOOKUP(AO$157,'Inflated Bid Prices After Tax'!$B$697:$I$703,6,FALSE),IF(AO$157="LFO Diesel",HLOOKUP(AO$157,'Inflated Bid Prices After Tax'!$B$697:$I$703,6,FALSE),0))))))))</f>
        <v>0</v>
      </c>
      <c r="AS208" s="298">
        <f t="shared" si="124"/>
        <v>0</v>
      </c>
      <c r="AT208" s="139"/>
      <c r="AU208" s="606">
        <f>IF(AU$157="Hydro",VLOOKUP($I208,'Inflated Bid Prices After Tax'!$AV$479:$BC$579,2,FALSE),IF(AU$157="Solar",VLOOKUP($I208,'Inflated Bid Prices After Tax'!$AV$479:$BC$579,3,FALSE),IF(AU$157="Biomass",VLOOKUP($I208,'Inflated Bid Prices After Tax'!$AV$479:$BC$579,4,FALSE),IF(AU$157="Biodiesel",VLOOKUP($I208,'Inflated Bid Prices After Tax'!$AV$479:$BC$579,5,FALSE),IF(AU$157="LNG",VLOOKUP($I208,'Inflated Bid Prices After Tax'!$AV$479:$BC$579,6,FALSE),IF(AU$157="Bunker",VLOOKUP($I208,'Inflated Bid Prices After Tax'!$AV$479:$BC$579,7,FALSE),IF(AU$157="LFO Diesel",VLOOKUP($I208,'Inflated Bid Prices After Tax'!$AV$479:$BC$579,8,FALSE),0)))))))</f>
        <v>0</v>
      </c>
      <c r="AV208" s="607">
        <f>IF(AU$157="Hydro",VLOOKUP($I208,'Inflated Bid Prices After Tax'!$AV$584:$BC$684,2,FALSE),IF(AU$157="Solar",VLOOKUP($I208,'Inflated Bid Prices After Tax'!$AV$584:$BC$684,3,FALSE),IF(AU$157="Biomass",VLOOKUP($I208,'Inflated Bid Prices After Tax'!$AV$584:$BC$684,4,FALSE),IF(AU$157="Biodiesel",VLOOKUP($I208,'Inflated Bid Prices After Tax'!$AV$584:$BC$684,5,FALSE),IF(AU$157="LNG",VLOOKUP($I208,'Inflated Bid Prices After Tax'!$AV$584:$BC$684,6,FALSE),IF(AU$157="Bunker",VLOOKUP($I208,'Inflated Bid Prices After Tax'!$AV$584:$BC$684,7,FALSE),IF(AU$157="LFO Diesel",VLOOKUP($I208,'Inflated Bid Prices After Tax'!$AV$584:$BC$684,8,FALSE),0)))))))</f>
        <v>0</v>
      </c>
      <c r="AW208" s="607">
        <f>IF($I208=0,0,IF(AU$157="Hydro",HLOOKUP(AU$157,'Inflated Bid Prices After Tax'!$B$687:$I$695,5,FALSE),IF(AU$157="Solar",HLOOKUP(AU$157,'Inflated Bid Prices After Tax'!$B$687:$I$695,5,FALSE),IF(AU$157="Biomass",HLOOKUP(AU$157,'Inflated Bid Prices After Tax'!$B$687:$I$695,5,FALSE),IF(AU$157="Biodiesel",HLOOKUP(AU$157,'Inflated Bid Prices After Tax'!$B$687:$I$695,5,FALSE),IF(AU$157="LNG",HLOOKUP(AU$157,'Inflated Bid Prices After Tax'!$B$687:$I$695,5,FALSE),IF(AU$157="Bunker",HLOOKUP(AU$157,'Inflated Bid Prices After Tax'!$B$687:$I$695,5,FALSE),IF(AU$157="LFO Diesel",HLOOKUP(AU$157,'Inflated Bid Prices After Tax'!$B$687:$I$695,5,FALSE),0))))))))</f>
        <v>0</v>
      </c>
      <c r="AX208" s="607">
        <f>IF($I208=0,0,IF(AU$157="Hydro",HLOOKUP(AU$157,'Inflated Bid Prices After Tax'!$B$697:$I$703,5,FALSE),IF(AU$157="Solar",HLOOKUP(AU$157,'Inflated Bid Prices After Tax'!$B$697:$I$703,5,FALSE),IF(AU$157="Biomass",HLOOKUP(AU$157,'Inflated Bid Prices After Tax'!$B$697:$I$703,5,FALSE),IF(AU$157="Biodiesel",HLOOKUP(AU$157,'Inflated Bid Prices After Tax'!$B$697:$I$703,5,FALSE),IF(AU$157="LNG",HLOOKUP(AU$157,'Inflated Bid Prices After Tax'!$B$697:$I$703,5,FALSE),IF(AU$157="Bunker",HLOOKUP(AU$157,'Inflated Bid Prices After Tax'!$B$697:$I$703,5,FALSE),IF(AU$157="LFO Diesel",HLOOKUP(AU$157,'Inflated Bid Prices After Tax'!$B$697:$I$703,5,FALSE),0))))))))</f>
        <v>0</v>
      </c>
      <c r="AY208" s="608">
        <f t="shared" si="125"/>
        <v>0</v>
      </c>
      <c r="AZ208" s="139"/>
      <c r="BA208" s="106"/>
      <c r="BB208" s="648" t="s">
        <v>43</v>
      </c>
      <c r="BC208" s="659">
        <f>IF(C208=0,O208,O208*'Available Energy and Dispatch'!N252*1000)</f>
        <v>0</v>
      </c>
      <c r="BD208" s="659">
        <f>IF(D208=0,U208,U208*'Available Energy and Dispatch'!O252*1000)</f>
        <v>0</v>
      </c>
      <c r="BE208" s="659">
        <f>IF(E208=0,AA208,AA208*'Available Energy and Dispatch'!P252*1000)</f>
        <v>0</v>
      </c>
      <c r="BF208" s="659">
        <f>IF(F208=0,AG208,AG208*'Available Energy and Dispatch'!Q252*1000)</f>
        <v>0</v>
      </c>
      <c r="BG208" s="659">
        <f>IF(G208=0,AM208,AM208*'Available Energy and Dispatch'!R252*1000)</f>
        <v>0</v>
      </c>
      <c r="BH208" s="659">
        <f>IF(H208=0,AS208,AS208*'Available Energy and Dispatch'!S252*1000)</f>
        <v>0</v>
      </c>
      <c r="BI208" s="659">
        <f>IF(I208=0,AY208,AY208*'Available Energy and Dispatch'!T252*1000)</f>
        <v>0</v>
      </c>
      <c r="BJ208" s="665">
        <f t="shared" si="126"/>
        <v>0</v>
      </c>
      <c r="BK208" s="655"/>
    </row>
    <row r="209" spans="2:63" x14ac:dyDescent="0.25">
      <c r="B209" s="530" t="s">
        <v>44</v>
      </c>
      <c r="C209" s="523">
        <f>ROUND(IFERROR(('Available Energy and Dispatch'!N253/((IF(C$158="Solar",(SUMIFS('Dependable Capacity'!$F$118:$F$123,'Dependable Capacity'!$C$118:$C$123,$B$160)*'Available Energy and Dispatch'!$C253),HLOOKUP(C$158,'Dependable Capacity'!$I$112:$P$118,6,FALSE)*'Available Energy and Dispatch'!$C253))))/C$159,0),2)</f>
        <v>0</v>
      </c>
      <c r="D209" s="523">
        <f>ROUND(IFERROR(('Available Energy and Dispatch'!O253/((IF(D$158="Solar",(SUMIFS('Dependable Capacity'!$F$118:$F$123,'Dependable Capacity'!$C$118:$C$123,$B$160)*'Available Energy and Dispatch'!$C253),HLOOKUP(D$158,'Dependable Capacity'!$I$112:$P$118,6,FALSE)*'Available Energy and Dispatch'!$C253))))/D$159,0),2)</f>
        <v>0</v>
      </c>
      <c r="E209" s="523">
        <f>ROUND(IFERROR(('Available Energy and Dispatch'!P253/((IF(E$158="Solar",(SUMIFS('Dependable Capacity'!$F$118:$F$123,'Dependable Capacity'!$C$118:$C$123,$B$160)*'Available Energy and Dispatch'!$C253),HLOOKUP(E$158,'Dependable Capacity'!$I$112:$P$118,6,FALSE)*'Available Energy and Dispatch'!$C253))))/E$159,0),2)</f>
        <v>0</v>
      </c>
      <c r="F209" s="523">
        <f>ROUND(IFERROR(('Available Energy and Dispatch'!Q253/((IF(F$158="Solar",(SUMIFS('Dependable Capacity'!$F$118:$F$123,'Dependable Capacity'!$C$118:$C$123,$B$160)*'Available Energy and Dispatch'!$C253),HLOOKUP(F$158,'Dependable Capacity'!$I$112:$P$118,6,FALSE)*'Available Energy and Dispatch'!$C253))))/F$159,0),2)</f>
        <v>0</v>
      </c>
      <c r="G209" s="523">
        <f>ROUND(IFERROR(('Available Energy and Dispatch'!R253/((IF(G$158="Solar",(SUMIFS('Dependable Capacity'!$F$118:$F$123,'Dependable Capacity'!$C$118:$C$123,$B$160)*'Available Energy and Dispatch'!$C253),HLOOKUP(G$158,'Dependable Capacity'!$I$112:$P$118,6,FALSE)*'Available Energy and Dispatch'!$C253))))/G$159,0),2)</f>
        <v>0</v>
      </c>
      <c r="H209" s="523">
        <f>ROUND(IFERROR(('Available Energy and Dispatch'!S253/((IF(H$158="Solar",(SUMIFS('Dependable Capacity'!$F$118:$F$123,'Dependable Capacity'!$C$118:$C$123,$B$160)*'Available Energy and Dispatch'!$C253),HLOOKUP(H$158,'Dependable Capacity'!$I$112:$P$118,6,FALSE)*'Available Energy and Dispatch'!$C253))))/H$159,0),2)</f>
        <v>0</v>
      </c>
      <c r="I209" s="524">
        <f>ROUND(IFERROR(('Available Energy and Dispatch'!T253/((IF(I$158="Solar",(SUMIFS('Dependable Capacity'!$F$118:$F$123,'Dependable Capacity'!$C$118:$C$123,$B$160)*'Available Energy and Dispatch'!$C253),HLOOKUP(I$158,'Dependable Capacity'!$I$112:$P$118,6,FALSE)*'Available Energy and Dispatch'!$C253))))/I$159,0),2)</f>
        <v>0</v>
      </c>
      <c r="J209" s="106"/>
      <c r="K209" s="542">
        <f>IF(K$157="Hydro",VLOOKUP($C209,'Inflated Bid Prices After Tax'!$AV$479:$BC$579,2,FALSE),IF(K$157="Solar",VLOOKUP($C209,'Inflated Bid Prices After Tax'!$AV$479:$BC$579,3,FALSE),IF(K$157="Biomass",VLOOKUP($C209,'Inflated Bid Prices After Tax'!$AV$479:$BC$579,4,FALSE),IF(K$157="Biodiesel",VLOOKUP($C209,'Inflated Bid Prices After Tax'!$AV$479:$BC$579,5,FALSE),IF(K$157="LNG",VLOOKUP($C209,'Inflated Bid Prices After Tax'!$AV$479:$BC$579,6,FALSE),IF(K$157="Bunker",VLOOKUP($C209,'Inflated Bid Prices After Tax'!$AV$479:$BC$579,7,FALSE),IF(K$157="LFO Diesel",VLOOKUP($C209,'Inflated Bid Prices After Tax'!$AV$479:$BC$579,8,FALSE),0)))))))</f>
        <v>0</v>
      </c>
      <c r="L209" s="543">
        <f>IF(K$157="Hydro",VLOOKUP($C209,'Inflated Bid Prices After Tax'!$AV$584:$BC$684,2,FALSE),IF(K$157="Solar",VLOOKUP($C209,'Inflated Bid Prices After Tax'!$AV$584:$BC$684,3,FALSE),IF(K$157="Biomass",VLOOKUP($C209,'Inflated Bid Prices After Tax'!$AV$584:$BC$684,4,FALSE),IF(K$157="Biodiesel",VLOOKUP($C209,'Inflated Bid Prices After Tax'!$AV$584:$BC$684,5,FALSE),IF(K$157="LNG",VLOOKUP($C209,'Inflated Bid Prices After Tax'!$AV$584:$BC$684,6,FALSE),IF(K$157="Bunker",VLOOKUP($C209,'Inflated Bid Prices After Tax'!$AV$584:$BC$684,7,FALSE),IF(K$157="LFO Diesel",VLOOKUP($C209,'Inflated Bid Prices After Tax'!$AV$584:$BC$684,8,FALSE),0)))))))</f>
        <v>0</v>
      </c>
      <c r="M209" s="543">
        <f>IF($C209=0,0,IF(K$157="Hydro",HLOOKUP(K$157,'Inflated Bid Prices After Tax'!$B$687:$I$695,8,FALSE),IF(K$157="Solar",HLOOKUP(K$157,'Inflated Bid Prices After Tax'!$B$687:$I$695,8,FALSE),IF(K$157="Biomass",HLOOKUP(K$157,'Inflated Bid Prices After Tax'!$B$687:$I$695,8,FALSE),IF(K$157="Biodiesel",HLOOKUP(K$157,'Inflated Bid Prices After Tax'!$B$687:$I$695,8,FALSE),IF(K$157="LNG",HLOOKUP(K$157,'Inflated Bid Prices After Tax'!$B$687:$I$695,8,FALSE),IF(K$157="Bunker",HLOOKUP(K$157,'Inflated Bid Prices After Tax'!$B$687:$I$695,8,FALSE),IF(K$157="LFO Diesel",HLOOKUP(K$157,'Inflated Bid Prices After Tax'!$B$687:$I$695,8,FALSE),0))))))))</f>
        <v>0</v>
      </c>
      <c r="N209" s="543">
        <f>IF($C209=0,0,IF(K$157="Hydro",HLOOKUP(K$157,'Inflated Bid Prices After Tax'!$B$697:$I$703,6,FALSE),IF(K$157="Solar",HLOOKUP(K$157,'Inflated Bid Prices After Tax'!$B$697:$I$703,6,FALSE),IF(K$157="Biomass",HLOOKUP(K$157,'Inflated Bid Prices After Tax'!$B$697:$I$703,6,FALSE),IF(K$157="Biodiesel",HLOOKUP(K$157,'Inflated Bid Prices After Tax'!$B$697:$I$703,6,FALSE),IF(K$157="LNG",HLOOKUP(K$157,'Inflated Bid Prices After Tax'!$B$697:$I$703,6,FALSE),IF(K$157="Bunker",HLOOKUP(K$157,'Inflated Bid Prices After Tax'!$B$697:$I$703,6,FALSE),IF(K$157="LFO Diesel",HLOOKUP(K$157,'Inflated Bid Prices After Tax'!$B$697:$I$703,6,FALSE),0))))))))</f>
        <v>0</v>
      </c>
      <c r="O209" s="544">
        <f t="shared" si="119"/>
        <v>0</v>
      </c>
      <c r="P209" s="139"/>
      <c r="Q209" s="606">
        <f>IF(Q$157="Hydro",VLOOKUP($D209,'Inflated Bid Prices After Tax'!$AV$479:$BC$579,2,FALSE),IF(Q$157="Solar",VLOOKUP($D209,'Inflated Bid Prices After Tax'!$AV$479:$BC$579,3,FALSE),IF(Q$157="Biomass",VLOOKUP($D209,'Inflated Bid Prices After Tax'!$AV$479:$BC$579,4,FALSE),IF(Q$157="Biodiesel",VLOOKUP($D209,'Inflated Bid Prices After Tax'!$AV$479:$BC$579,5,FALSE),IF(Q$157="LNG",VLOOKUP($D209,'Inflated Bid Prices After Tax'!$AV$479:$BC$579,6,FALSE),IF(Q$157="Bunker",VLOOKUP($D209,'Inflated Bid Prices After Tax'!$AV$479:$BC$579,7,FALSE),IF(Q$157="LFO Diesel",VLOOKUP($D209,'Inflated Bid Prices After Tax'!$AV$479:$BC$579,8,FALSE),0)))))))</f>
        <v>0</v>
      </c>
      <c r="R209" s="607">
        <f>IF(Q$157="Hydro",VLOOKUP($D209,'Inflated Bid Prices After Tax'!$AV$584:$BC$684,2,FALSE),IF(Q$157="Solar",VLOOKUP($D209,'Inflated Bid Prices After Tax'!$AV$584:$BC$684,3,FALSE),IF(Q$157="Biomass",VLOOKUP($D209,'Inflated Bid Prices After Tax'!$AV$584:$BC$684,4,FALSE),IF(Q$157="Biodiesel",VLOOKUP($D209,'Inflated Bid Prices After Tax'!$AV$584:$BC$684,5,FALSE),IF(Q$157="LNG",VLOOKUP($D209,'Inflated Bid Prices After Tax'!$AV$584:$BC$684,6,FALSE),IF(Q$157="Bunker",VLOOKUP($D209,'Inflated Bid Prices After Tax'!$AV$584:$BC$684,7,FALSE),IF(Q$157="LFO Diesel",VLOOKUP($D209,'Inflated Bid Prices After Tax'!$AV$584:$BC$684,8,FALSE),0)))))))</f>
        <v>0</v>
      </c>
      <c r="S209" s="607">
        <f>IF($D209=0,0,IF(Q$157="Hydro",HLOOKUP(Q$157,'Inflated Bid Prices After Tax'!$B$687:$I$695,8,FALSE),IF(Q$157="Solar",HLOOKUP(Q$157,'Inflated Bid Prices After Tax'!$B$687:$I$695,8,FALSE),IF(Q$157="Biomass",HLOOKUP(Q$157,'Inflated Bid Prices After Tax'!$B$687:$I$695,8,FALSE),IF(Q$157="Biodiesel",HLOOKUP(Q$157,'Inflated Bid Prices After Tax'!$B$687:$I$695,8,FALSE),IF(Q$157="LNG",HLOOKUP(Q$157,'Inflated Bid Prices After Tax'!$B$687:$I$695,8,FALSE),IF(Q$157="Bunker",HLOOKUP(Q$157,'Inflated Bid Prices After Tax'!$B$687:$I$695,8,FALSE),IF(Q$157="LFO Diesel",HLOOKUP(Q$157,'Inflated Bid Prices After Tax'!$B$687:$I$695,8,FALSE),0))))))))</f>
        <v>0</v>
      </c>
      <c r="T209" s="607">
        <f>IF($D209=0,0,IF(Q$157="Hydro",HLOOKUP(Q$157,'Inflated Bid Prices After Tax'!$B$697:$I$703,6,FALSE),IF(Q$157="Solar",HLOOKUP(Q$157,'Inflated Bid Prices After Tax'!$B$697:$I$703,6,FALSE),IF(Q$157="Biomass",HLOOKUP(Q$157,'Inflated Bid Prices After Tax'!$B$697:$I$703,6,FALSE),IF(Q$157="Biodiesel",HLOOKUP(Q$157,'Inflated Bid Prices After Tax'!$B$697:$I$703,6,FALSE),IF(Q$157="LNG",HLOOKUP(Q$157,'Inflated Bid Prices After Tax'!$B$697:$I$703,6,FALSE),IF(Q$157="Bunker",HLOOKUP(Q$157,'Inflated Bid Prices After Tax'!$B$697:$I$703,6,FALSE),IF(Q$157="LFO Diesel",HLOOKUP(Q$157,'Inflated Bid Prices After Tax'!$B$697:$I$703,6,FALSE),0))))))))</f>
        <v>0</v>
      </c>
      <c r="U209" s="608">
        <f t="shared" si="120"/>
        <v>0</v>
      </c>
      <c r="V209" s="139"/>
      <c r="W209" s="566">
        <f>IF(W$157="Hydro",VLOOKUP($E209,'Inflated Bid Prices After Tax'!$AV$479:$BC$579,2,FALSE),IF(W$157="Solar",VLOOKUP($E209,'Inflated Bid Prices After Tax'!$AV$479:$BC$579,3,FALSE),IF(W$157="Biomass",VLOOKUP($E209,'Inflated Bid Prices After Tax'!$AV$479:$BC$579,4,FALSE),IF(W$157="Biodiesel",VLOOKUP($E209,'Inflated Bid Prices After Tax'!$AV$479:$BC$579,5,FALSE),IF(W$157="LNG",VLOOKUP($E209,'Inflated Bid Prices After Tax'!$AV$479:$BC$579,6,FALSE),IF(W$157="Bunker",VLOOKUP($E209,'Inflated Bid Prices After Tax'!$AV$479:$BC$579,7,FALSE),IF(W$157="LFO Diesel",VLOOKUP($E209,'Inflated Bid Prices After Tax'!$AV$479:$BC$579,8,FALSE),0)))))))</f>
        <v>0</v>
      </c>
      <c r="X209" s="567">
        <f>IF(W$157="Hydro",VLOOKUP($E209,'Inflated Bid Prices After Tax'!$AV$584:$BC$684,2,FALSE),IF(W$157="Solar",VLOOKUP($E209,'Inflated Bid Prices After Tax'!$AV$584:$BC$684,3,FALSE),IF(W$157="Biomass",VLOOKUP($E209,'Inflated Bid Prices After Tax'!$AV$584:$BC$684,4,FALSE),IF(W$157="Biodiesel",VLOOKUP($E209,'Inflated Bid Prices After Tax'!$AV$584:$BC$684,5,FALSE),IF(W$157="LNG",VLOOKUP($E209,'Inflated Bid Prices After Tax'!$AV$584:$BC$684,6,FALSE),IF(W$157="Bunker",VLOOKUP($E209,'Inflated Bid Prices After Tax'!$AV$584:$BC$684,7,FALSE),IF(W$157="LFO Diesel",VLOOKUP($E209,'Inflated Bid Prices After Tax'!$AV$584:$BC$684,8,FALSE),0)))))))</f>
        <v>0</v>
      </c>
      <c r="Y209" s="567">
        <f>IF($E209=0,0,IF(W$157="Hydro",HLOOKUP(W$157,'Inflated Bid Prices After Tax'!$B$687:$I$695,8,FALSE),IF(W$157="Solar",HLOOKUP(W$157,'Inflated Bid Prices After Tax'!$B$687:$I$695,8,FALSE),IF(W$157="Biomass",HLOOKUP(W$157,'Inflated Bid Prices After Tax'!$B$687:$I$695,8,FALSE),IF(W$157="Biodiesel",HLOOKUP(W$157,'Inflated Bid Prices After Tax'!$B$687:$I$695,8,FALSE),IF(W$157="LNG",HLOOKUP(W$157,'Inflated Bid Prices After Tax'!$B$687:$I$695,8,FALSE),IF(W$157="Bunker",HLOOKUP(W$157,'Inflated Bid Prices After Tax'!$B$687:$I$695,8,FALSE),IF(W$157="LFO Diesel",HLOOKUP(W$157,'Inflated Bid Prices After Tax'!$B$687:$I$695,8,FALSE),0))))))))</f>
        <v>0</v>
      </c>
      <c r="Z209" s="567">
        <f>IF($E209=0,0,IF(W$157="Hydro",HLOOKUP(W$157,'Inflated Bid Prices After Tax'!$B$697:$I$703,6,FALSE),IF(W$157="Solar",HLOOKUP(W$157,'Inflated Bid Prices After Tax'!$B$697:$I$703,6,FALSE),IF(W$157="Biomass",HLOOKUP(W$157,'Inflated Bid Prices After Tax'!$B$697:$I$703,6,FALSE),IF(W$157="Biodiesel",HLOOKUP(W$157,'Inflated Bid Prices After Tax'!$B$697:$I$703,6,FALSE),IF(W$157="LNG",HLOOKUP(W$157,'Inflated Bid Prices After Tax'!$B$697:$I$703,6,FALSE),IF(W$157="Bunker",HLOOKUP(W$157,'Inflated Bid Prices After Tax'!$B$697:$I$703,6,FALSE),IF(W$157="LFO Diesel",HLOOKUP(W$157,'Inflated Bid Prices After Tax'!$B$697:$I$703,6,FALSE),0))))))))</f>
        <v>0</v>
      </c>
      <c r="AA209" s="568">
        <f t="shared" si="121"/>
        <v>0</v>
      </c>
      <c r="AB209" s="139"/>
      <c r="AC209" s="642">
        <f>IF(AC$157="Hydro",VLOOKUP($F209,'Inflated Bid Prices After Tax'!$AV$479:$BC$579,2,FALSE),IF(AC$157="Solar",VLOOKUP($F209,'Inflated Bid Prices After Tax'!$AV$479:$BC$579,3,FALSE),IF(AC$157="Biomass",VLOOKUP($F209,'Inflated Bid Prices After Tax'!$AV$479:$BC$579,4,FALSE),IF(AC$157="Biodiesel",VLOOKUP($F209,'Inflated Bid Prices After Tax'!$AV$479:$BC$579,5,FALSE),IF(AC$157="LNG",VLOOKUP($F209,'Inflated Bid Prices After Tax'!$AV$479:$BC$579,6,FALSE),IF(AC$157="Bunker",VLOOKUP($F209,'Inflated Bid Prices After Tax'!$AV$479:$BC$579,7,FALSE),IF(AC$157="LFO Diesel",VLOOKUP($F209,'Inflated Bid Prices After Tax'!$AV$479:$BC$579,8,FALSE),0)))))))</f>
        <v>0</v>
      </c>
      <c r="AD209" s="643">
        <f>IF(AC$157="Hydro",VLOOKUP($F209,'Inflated Bid Prices After Tax'!$AV$584:$BC$684,2,FALSE),IF(AC$157="Solar",VLOOKUP($F209,'Inflated Bid Prices After Tax'!$AV$584:$BC$684,3,FALSE),IF(AC$157="Biomass",VLOOKUP($F209,'Inflated Bid Prices After Tax'!$AV$584:$BC$684,4,FALSE),IF(AC$157="Biodiesel",VLOOKUP($F209,'Inflated Bid Prices After Tax'!$AV$584:$BC$684,5,FALSE),IF(AC$157="LNG",VLOOKUP($F209,'Inflated Bid Prices After Tax'!$AV$584:$BC$684,6,FALSE),IF(AC$157="Bunker",VLOOKUP($F209,'Inflated Bid Prices After Tax'!$AV$584:$BC$684,7,FALSE),IF(AC$157="LFO Diesel",VLOOKUP($F209,'Inflated Bid Prices After Tax'!$AV$584:$BC$684,8,FALSE),0)))))))</f>
        <v>0</v>
      </c>
      <c r="AE209" s="643">
        <f>IF($F209=0,0,IF(AC$157="Hydro",HLOOKUP(AC$157,'Inflated Bid Prices After Tax'!$B$687:$I$695,8,FALSE),IF(AC$157="Solar",HLOOKUP(AC$157,'Inflated Bid Prices After Tax'!$B$687:$I$695,8,FALSE),IF(AC$157="Biomass",HLOOKUP(AC$157,'Inflated Bid Prices After Tax'!$B$687:$I$695,8,FALSE),IF(AC$157="Biodiesel",HLOOKUP(AC$157,'Inflated Bid Prices After Tax'!$B$687:$I$695,8,FALSE),IF(AC$157="LNG",HLOOKUP(AC$157,'Inflated Bid Prices After Tax'!$B$687:$I$695,8,FALSE),IF(AC$157="Bunker",HLOOKUP(AC$157,'Inflated Bid Prices After Tax'!$B$687:$I$695,8,FALSE),IF(AC$157="LFO Diesel",HLOOKUP(AC$157,'Inflated Bid Prices After Tax'!$B$687:$I$695,8,FALSE),0))))))))</f>
        <v>0</v>
      </c>
      <c r="AF209" s="643">
        <f>IF($F209=0,0,IF(AC$157="Hydro",HLOOKUP(AC$157,'Inflated Bid Prices After Tax'!$B$697:$I$703,6,FALSE),IF(AC$157="Solar",HLOOKUP(AC$157,'Inflated Bid Prices After Tax'!$B$697:$I$703,6,FALSE),IF(AC$157="Biomass",HLOOKUP(AC$157,'Inflated Bid Prices After Tax'!$B$697:$I$703,6,FALSE),IF(AC$157="Biodiesel",HLOOKUP(AC$157,'Inflated Bid Prices After Tax'!$B$697:$I$703,6,FALSE),IF(AC$157="LNG",HLOOKUP(AC$157,'Inflated Bid Prices After Tax'!$B$697:$I$703,6,FALSE),IF(AC$157="Bunker",HLOOKUP(AC$157,'Inflated Bid Prices After Tax'!$B$697:$I$703,6,FALSE),IF(AC$157="LFO Diesel",HLOOKUP(AC$157,'Inflated Bid Prices After Tax'!$B$697:$I$703,6,FALSE),0))))))))</f>
        <v>0</v>
      </c>
      <c r="AG209" s="644">
        <f t="shared" si="122"/>
        <v>0</v>
      </c>
      <c r="AH209" s="139"/>
      <c r="AI209" s="590">
        <f>IF(AI$157="Hydro",VLOOKUP($G209,'Inflated Bid Prices After Tax'!$AV$479:$BC$579,2,FALSE),IF(AI$157="Solar",VLOOKUP($G209,'Inflated Bid Prices After Tax'!$AV$479:$BC$579,3,FALSE),IF(AI$157="Biomass",VLOOKUP($G209,'Inflated Bid Prices After Tax'!$AV$479:$BC$579,4,FALSE),IF(AI$157="Biodiesel",VLOOKUP($G209,'Inflated Bid Prices After Tax'!$AV$479:$BC$579,5,FALSE),IF(AI$157="LNG",VLOOKUP($G209,'Inflated Bid Prices After Tax'!$AV$479:$BC$579,6,FALSE),IF(AI$157="Bunker",VLOOKUP($G209,'Inflated Bid Prices After Tax'!$AV$479:$BC$579,7,FALSE),IF(AI$157="LFO Diesel",VLOOKUP($G209,'Inflated Bid Prices After Tax'!$AV$479:$BC$579,8,FALSE),0)))))))</f>
        <v>0</v>
      </c>
      <c r="AJ209" s="591">
        <f>IF(AI$157="Hydro",VLOOKUP($G209,'Inflated Bid Prices After Tax'!$AV$584:$BC$684,2,FALSE),IF(AI$157="Solar",VLOOKUP($G209,'Inflated Bid Prices After Tax'!$AV$584:$BC$684,3,FALSE),IF(AI$157="Biomass",VLOOKUP($G209,'Inflated Bid Prices After Tax'!$AV$584:$BC$684,4,FALSE),IF(AI$157="Biodiesel",VLOOKUP($G209,'Inflated Bid Prices After Tax'!$AV$584:$BC$684,5,FALSE),IF(AI$157="LNG",VLOOKUP($G209,'Inflated Bid Prices After Tax'!$AV$584:$BC$684,6,FALSE),IF(AI$157="Bunker",VLOOKUP($G209,'Inflated Bid Prices After Tax'!$AV$584:$BC$684,7,FALSE),IF(AI$157="LFO Diesel",VLOOKUP($G209,'Inflated Bid Prices After Tax'!$AV$584:$BC$684,8,FALSE),0)))))))</f>
        <v>0</v>
      </c>
      <c r="AK209" s="591">
        <f>IF($G209=0,0,IF(AI$157="Hydro",HLOOKUP(AI$157,'Inflated Bid Prices After Tax'!$B$687:$I$695,8,FALSE),IF(AI$157="Solar",HLOOKUP(AI$157,'Inflated Bid Prices After Tax'!$B$687:$I$695,8,FALSE),IF(AI$157="Biomass",HLOOKUP(AI$157,'Inflated Bid Prices After Tax'!$B$687:$I$695,8,FALSE),IF(AI$157="Biodiesel",HLOOKUP(AI$157,'Inflated Bid Prices After Tax'!$B$687:$I$695,8,FALSE),IF(AI$157="LNG",HLOOKUP(AI$157,'Inflated Bid Prices After Tax'!$B$687:$I$695,8,FALSE),IF(AI$157="Bunker",HLOOKUP(AI$157,'Inflated Bid Prices After Tax'!$B$687:$I$695,8,FALSE),IF(AI$157="LFO Diesel",HLOOKUP(AI$157,'Inflated Bid Prices After Tax'!$B$687:$I$695,8,FALSE),0))))))))</f>
        <v>0</v>
      </c>
      <c r="AL209" s="591">
        <f>IF($G209=0,0,IF(AI$157="Hydro",HLOOKUP(AI$157,'Inflated Bid Prices After Tax'!$B$697:$I$703,6,FALSE),IF(AI$157="Solar",HLOOKUP(AI$157,'Inflated Bid Prices After Tax'!$B$697:$I$703,6,FALSE),IF(AI$157="Biomass",HLOOKUP(AI$157,'Inflated Bid Prices After Tax'!$B$697:$I$703,6,FALSE),IF(AI$157="Biodiesel",HLOOKUP(AI$157,'Inflated Bid Prices After Tax'!$B$697:$I$703,6,FALSE),IF(AI$157="LNG",HLOOKUP(AI$157,'Inflated Bid Prices After Tax'!$B$697:$I$703,6,FALSE),IF(AI$157="Bunker",HLOOKUP(AI$157,'Inflated Bid Prices After Tax'!$B$697:$I$703,6,FALSE),IF(AI$157="LFO Diesel",HLOOKUP(AI$157,'Inflated Bid Prices After Tax'!$B$697:$I$703,6,FALSE),0))))))))</f>
        <v>0</v>
      </c>
      <c r="AM209" s="592">
        <f t="shared" si="123"/>
        <v>0</v>
      </c>
      <c r="AN209" s="139"/>
      <c r="AO209" s="598">
        <f>IF(AO$157="Hydro",VLOOKUP($H209,'Inflated Bid Prices After Tax'!$AV$479:$BC$579,2,FALSE),IF(AO$157="Solar",VLOOKUP($H209,'Inflated Bid Prices After Tax'!$AV$479:$BC$579,3,FALSE),IF(AO$157="Biomass",VLOOKUP($H209,'Inflated Bid Prices After Tax'!$AV$479:$BC$579,4,FALSE),IF(AO$157="Biodiesel",VLOOKUP($H209,'Inflated Bid Prices After Tax'!$AV$479:$BC$579,5,FALSE),IF(AO$157="LNG",VLOOKUP($H209,'Inflated Bid Prices After Tax'!$AV$479:$BC$579,6,FALSE),IF(AO$157="Bunker",VLOOKUP($H209,'Inflated Bid Prices After Tax'!$AV$479:$BC$579,7,FALSE),IF(AO$157="LFO Diesel",VLOOKUP($H209,'Inflated Bid Prices After Tax'!$AV$479:$BC$579,8,FALSE),0)))))))</f>
        <v>0</v>
      </c>
      <c r="AP209" s="309">
        <f>IF(AO$157="Hydro",VLOOKUP($H209,'Inflated Bid Prices After Tax'!$AV$584:$BC$684,2,FALSE),IF(AO$157="Solar",VLOOKUP($H209,'Inflated Bid Prices After Tax'!$AV$584:$BC$684,3,FALSE),IF(AO$157="Biomass",VLOOKUP($H209,'Inflated Bid Prices After Tax'!$AV$584:$BC$684,4,FALSE),IF(AO$157="Biodiesel",VLOOKUP($H209,'Inflated Bid Prices After Tax'!$AV$584:$BC$684,5,FALSE),IF(AO$157="LNG",VLOOKUP($H209,'Inflated Bid Prices After Tax'!$AV$584:$BC$684,6,FALSE),IF(AO$157="Bunker",VLOOKUP($H209,'Inflated Bid Prices After Tax'!$AV$584:$BC$684,7,FALSE),IF(AO$157="LFO Diesel",VLOOKUP($H209,'Inflated Bid Prices After Tax'!$AV$584:$BC$684,8,FALSE),0)))))))</f>
        <v>0</v>
      </c>
      <c r="AQ209" s="309">
        <f>IF($H209=0,0,IF(AO$157="Hydro",HLOOKUP(AO$157,'Inflated Bid Prices After Tax'!$B$687:$I$695,8,FALSE),IF(AO$157="Solar",HLOOKUP(AO$157,'Inflated Bid Prices After Tax'!$B$687:$I$695,8,FALSE),IF(AO$157="Biomass",HLOOKUP(AO$157,'Inflated Bid Prices After Tax'!$B$687:$I$695,8,FALSE),IF(AO$157="Biodiesel",HLOOKUP(AO$157,'Inflated Bid Prices After Tax'!$B$687:$I$695,8,FALSE),IF(AO$157="LNG",HLOOKUP(AO$157,'Inflated Bid Prices After Tax'!$B$687:$I$695,8,FALSE),IF(AO$157="Bunker",HLOOKUP(AO$157,'Inflated Bid Prices After Tax'!$B$687:$I$695,8,FALSE),IF(AO$157="LFO Diesel",HLOOKUP(AO$157,'Inflated Bid Prices After Tax'!$B$687:$I$695,8,FALSE),0))))))))</f>
        <v>0</v>
      </c>
      <c r="AR209" s="309">
        <f>IF($H209=0,0,IF(AO$157="Hydro",HLOOKUP(AO$157,'Inflated Bid Prices After Tax'!$B$697:$I$703,6,FALSE),IF(AO$157="Solar",HLOOKUP(AO$157,'Inflated Bid Prices After Tax'!$B$697:$I$703,6,FALSE),IF(AO$157="Biomass",HLOOKUP(AO$157,'Inflated Bid Prices After Tax'!$B$697:$I$703,6,FALSE),IF(AO$157="Biodiesel",HLOOKUP(AO$157,'Inflated Bid Prices After Tax'!$B$697:$I$703,6,FALSE),IF(AO$157="LNG",HLOOKUP(AO$157,'Inflated Bid Prices After Tax'!$B$697:$I$703,6,FALSE),IF(AO$157="Bunker",HLOOKUP(AO$157,'Inflated Bid Prices After Tax'!$B$697:$I$703,6,FALSE),IF(AO$157="LFO Diesel",HLOOKUP(AO$157,'Inflated Bid Prices After Tax'!$B$697:$I$703,6,FALSE),0))))))))</f>
        <v>0</v>
      </c>
      <c r="AS209" s="298">
        <f t="shared" si="124"/>
        <v>0</v>
      </c>
      <c r="AT209" s="139"/>
      <c r="AU209" s="606">
        <f>IF(AU$157="Hydro",VLOOKUP($I209,'Inflated Bid Prices After Tax'!$AV$479:$BC$579,2,FALSE),IF(AU$157="Solar",VLOOKUP($I209,'Inflated Bid Prices After Tax'!$AV$479:$BC$579,3,FALSE),IF(AU$157="Biomass",VLOOKUP($I209,'Inflated Bid Prices After Tax'!$AV$479:$BC$579,4,FALSE),IF(AU$157="Biodiesel",VLOOKUP($I209,'Inflated Bid Prices After Tax'!$AV$479:$BC$579,5,FALSE),IF(AU$157="LNG",VLOOKUP($I209,'Inflated Bid Prices After Tax'!$AV$479:$BC$579,6,FALSE),IF(AU$157="Bunker",VLOOKUP($I209,'Inflated Bid Prices After Tax'!$AV$479:$BC$579,7,FALSE),IF(AU$157="LFO Diesel",VLOOKUP($I209,'Inflated Bid Prices After Tax'!$AV$479:$BC$579,8,FALSE),0)))))))</f>
        <v>0</v>
      </c>
      <c r="AV209" s="607">
        <f>IF(AU$157="Hydro",VLOOKUP($I209,'Inflated Bid Prices After Tax'!$AV$584:$BC$684,2,FALSE),IF(AU$157="Solar",VLOOKUP($I209,'Inflated Bid Prices After Tax'!$AV$584:$BC$684,3,FALSE),IF(AU$157="Biomass",VLOOKUP($I209,'Inflated Bid Prices After Tax'!$AV$584:$BC$684,4,FALSE),IF(AU$157="Biodiesel",VLOOKUP($I209,'Inflated Bid Prices After Tax'!$AV$584:$BC$684,5,FALSE),IF(AU$157="LNG",VLOOKUP($I209,'Inflated Bid Prices After Tax'!$AV$584:$BC$684,6,FALSE),IF(AU$157="Bunker",VLOOKUP($I209,'Inflated Bid Prices After Tax'!$AV$584:$BC$684,7,FALSE),IF(AU$157="LFO Diesel",VLOOKUP($I209,'Inflated Bid Prices After Tax'!$AV$584:$BC$684,8,FALSE),0)))))))</f>
        <v>0</v>
      </c>
      <c r="AW209" s="607">
        <f>IF($I209=0,0,IF(AU$157="Hydro",HLOOKUP(AU$157,'Inflated Bid Prices After Tax'!$B$687:$I$695,5,FALSE),IF(AU$157="Solar",HLOOKUP(AU$157,'Inflated Bid Prices After Tax'!$B$687:$I$695,5,FALSE),IF(AU$157="Biomass",HLOOKUP(AU$157,'Inflated Bid Prices After Tax'!$B$687:$I$695,5,FALSE),IF(AU$157="Biodiesel",HLOOKUP(AU$157,'Inflated Bid Prices After Tax'!$B$687:$I$695,5,FALSE),IF(AU$157="LNG",HLOOKUP(AU$157,'Inflated Bid Prices After Tax'!$B$687:$I$695,5,FALSE),IF(AU$157="Bunker",HLOOKUP(AU$157,'Inflated Bid Prices After Tax'!$B$687:$I$695,5,FALSE),IF(AU$157="LFO Diesel",HLOOKUP(AU$157,'Inflated Bid Prices After Tax'!$B$687:$I$695,5,FALSE),0))))))))</f>
        <v>0</v>
      </c>
      <c r="AX209" s="607">
        <f>IF($I209=0,0,IF(AU$157="Hydro",HLOOKUP(AU$157,'Inflated Bid Prices After Tax'!$B$697:$I$703,5,FALSE),IF(AU$157="Solar",HLOOKUP(AU$157,'Inflated Bid Prices After Tax'!$B$697:$I$703,5,FALSE),IF(AU$157="Biomass",HLOOKUP(AU$157,'Inflated Bid Prices After Tax'!$B$697:$I$703,5,FALSE),IF(AU$157="Biodiesel",HLOOKUP(AU$157,'Inflated Bid Prices After Tax'!$B$697:$I$703,5,FALSE),IF(AU$157="LNG",HLOOKUP(AU$157,'Inflated Bid Prices After Tax'!$B$697:$I$703,5,FALSE),IF(AU$157="Bunker",HLOOKUP(AU$157,'Inflated Bid Prices After Tax'!$B$697:$I$703,5,FALSE),IF(AU$157="LFO Diesel",HLOOKUP(AU$157,'Inflated Bid Prices After Tax'!$B$697:$I$703,5,FALSE),0))))))))</f>
        <v>0</v>
      </c>
      <c r="AY209" s="608">
        <f t="shared" si="125"/>
        <v>0</v>
      </c>
      <c r="AZ209" s="139"/>
      <c r="BA209" s="106"/>
      <c r="BB209" s="648" t="s">
        <v>44</v>
      </c>
      <c r="BC209" s="659">
        <f>IF(C209=0,O209,O209*'Available Energy and Dispatch'!N253*1000)</f>
        <v>0</v>
      </c>
      <c r="BD209" s="659">
        <f>IF(D209=0,U209,U209*'Available Energy and Dispatch'!O253*1000)</f>
        <v>0</v>
      </c>
      <c r="BE209" s="659">
        <f>IF(E209=0,AA209,AA209*'Available Energy and Dispatch'!P253*1000)</f>
        <v>0</v>
      </c>
      <c r="BF209" s="659">
        <f>IF(F209=0,AG209,AG209*'Available Energy and Dispatch'!Q253*1000)</f>
        <v>0</v>
      </c>
      <c r="BG209" s="659">
        <f>IF(G209=0,AM209,AM209*'Available Energy and Dispatch'!R253*1000)</f>
        <v>0</v>
      </c>
      <c r="BH209" s="659">
        <f>IF(H209=0,AS209,AS209*'Available Energy and Dispatch'!S253*1000)</f>
        <v>0</v>
      </c>
      <c r="BI209" s="659">
        <f>IF(I209=0,AY209,AY209*'Available Energy and Dispatch'!T253*1000)</f>
        <v>0</v>
      </c>
      <c r="BJ209" s="665">
        <f t="shared" si="126"/>
        <v>0</v>
      </c>
      <c r="BK209" s="655"/>
    </row>
    <row r="210" spans="2:63" x14ac:dyDescent="0.25">
      <c r="B210" s="530" t="s">
        <v>45</v>
      </c>
      <c r="C210" s="523">
        <f>ROUND(IFERROR(('Available Energy and Dispatch'!N254/((IF(C$158="Solar",(SUMIFS('Dependable Capacity'!$F$118:$F$123,'Dependable Capacity'!$C$118:$C$123,$B$160)*'Available Energy and Dispatch'!$C254),HLOOKUP(C$158,'Dependable Capacity'!$I$112:$P$118,6,FALSE)*'Available Energy and Dispatch'!$C254))))/C$159,0),2)</f>
        <v>0</v>
      </c>
      <c r="D210" s="523">
        <f>ROUND(IFERROR(('Available Energy and Dispatch'!O254/((IF(D$158="Solar",(SUMIFS('Dependable Capacity'!$F$118:$F$123,'Dependable Capacity'!$C$118:$C$123,$B$160)*'Available Energy and Dispatch'!$C254),HLOOKUP(D$158,'Dependable Capacity'!$I$112:$P$118,6,FALSE)*'Available Energy and Dispatch'!$C254))))/D$159,0),2)</f>
        <v>0</v>
      </c>
      <c r="E210" s="523">
        <f>ROUND(IFERROR(('Available Energy and Dispatch'!P254/((IF(E$158="Solar",(SUMIFS('Dependable Capacity'!$F$118:$F$123,'Dependable Capacity'!$C$118:$C$123,$B$160)*'Available Energy and Dispatch'!$C254),HLOOKUP(E$158,'Dependable Capacity'!$I$112:$P$118,6,FALSE)*'Available Energy and Dispatch'!$C254))))/E$159,0),2)</f>
        <v>0</v>
      </c>
      <c r="F210" s="523">
        <f>ROUND(IFERROR(('Available Energy and Dispatch'!Q254/((IF(F$158="Solar",(SUMIFS('Dependable Capacity'!$F$118:$F$123,'Dependable Capacity'!$C$118:$C$123,$B$160)*'Available Energy and Dispatch'!$C254),HLOOKUP(F$158,'Dependable Capacity'!$I$112:$P$118,6,FALSE)*'Available Energy and Dispatch'!$C254))))/F$159,0),2)</f>
        <v>0</v>
      </c>
      <c r="G210" s="523">
        <f>ROUND(IFERROR(('Available Energy and Dispatch'!R254/((IF(G$158="Solar",(SUMIFS('Dependable Capacity'!$F$118:$F$123,'Dependable Capacity'!$C$118:$C$123,$B$160)*'Available Energy and Dispatch'!$C254),HLOOKUP(G$158,'Dependable Capacity'!$I$112:$P$118,6,FALSE)*'Available Energy and Dispatch'!$C254))))/G$159,0),2)</f>
        <v>0</v>
      </c>
      <c r="H210" s="523">
        <f>ROUND(IFERROR(('Available Energy and Dispatch'!S254/((IF(H$158="Solar",(SUMIFS('Dependable Capacity'!$F$118:$F$123,'Dependable Capacity'!$C$118:$C$123,$B$160)*'Available Energy and Dispatch'!$C254),HLOOKUP(H$158,'Dependable Capacity'!$I$112:$P$118,6,FALSE)*'Available Energy and Dispatch'!$C254))))/H$159,0),2)</f>
        <v>0</v>
      </c>
      <c r="I210" s="524">
        <f>ROUND(IFERROR(('Available Energy and Dispatch'!T254/((IF(I$158="Solar",(SUMIFS('Dependable Capacity'!$F$118:$F$123,'Dependable Capacity'!$C$118:$C$123,$B$160)*'Available Energy and Dispatch'!$C254),HLOOKUP(I$158,'Dependable Capacity'!$I$112:$P$118,6,FALSE)*'Available Energy and Dispatch'!$C254))))/I$159,0),2)</f>
        <v>0</v>
      </c>
      <c r="J210" s="106"/>
      <c r="K210" s="542">
        <f>IF(K$157="Hydro",VLOOKUP($C210,'Inflated Bid Prices After Tax'!$AV$479:$BC$579,2,FALSE),IF(K$157="Solar",VLOOKUP($C210,'Inflated Bid Prices After Tax'!$AV$479:$BC$579,3,FALSE),IF(K$157="Biomass",VLOOKUP($C210,'Inflated Bid Prices After Tax'!$AV$479:$BC$579,4,FALSE),IF(K$157="Biodiesel",VLOOKUP($C210,'Inflated Bid Prices After Tax'!$AV$479:$BC$579,5,FALSE),IF(K$157="LNG",VLOOKUP($C210,'Inflated Bid Prices After Tax'!$AV$479:$BC$579,6,FALSE),IF(K$157="Bunker",VLOOKUP($C210,'Inflated Bid Prices After Tax'!$AV$479:$BC$579,7,FALSE),IF(K$157="LFO Diesel",VLOOKUP($C210,'Inflated Bid Prices After Tax'!$AV$479:$BC$579,8,FALSE),0)))))))</f>
        <v>0</v>
      </c>
      <c r="L210" s="543">
        <f>IF(K$157="Hydro",VLOOKUP($C210,'Inflated Bid Prices After Tax'!$AV$584:$BC$684,2,FALSE),IF(K$157="Solar",VLOOKUP($C210,'Inflated Bid Prices After Tax'!$AV$584:$BC$684,3,FALSE),IF(K$157="Biomass",VLOOKUP($C210,'Inflated Bid Prices After Tax'!$AV$584:$BC$684,4,FALSE),IF(K$157="Biodiesel",VLOOKUP($C210,'Inflated Bid Prices After Tax'!$AV$584:$BC$684,5,FALSE),IF(K$157="LNG",VLOOKUP($C210,'Inflated Bid Prices After Tax'!$AV$584:$BC$684,6,FALSE),IF(K$157="Bunker",VLOOKUP($C210,'Inflated Bid Prices After Tax'!$AV$584:$BC$684,7,FALSE),IF(K$157="LFO Diesel",VLOOKUP($C210,'Inflated Bid Prices After Tax'!$AV$584:$BC$684,8,FALSE),0)))))))</f>
        <v>0</v>
      </c>
      <c r="M210" s="543">
        <f>IF($C210=0,0,IF(K$157="Hydro",HLOOKUP(K$157,'Inflated Bid Prices After Tax'!$B$687:$I$695,8,FALSE),IF(K$157="Solar",HLOOKUP(K$157,'Inflated Bid Prices After Tax'!$B$687:$I$695,8,FALSE),IF(K$157="Biomass",HLOOKUP(K$157,'Inflated Bid Prices After Tax'!$B$687:$I$695,8,FALSE),IF(K$157="Biodiesel",HLOOKUP(K$157,'Inflated Bid Prices After Tax'!$B$687:$I$695,8,FALSE),IF(K$157="LNG",HLOOKUP(K$157,'Inflated Bid Prices After Tax'!$B$687:$I$695,8,FALSE),IF(K$157="Bunker",HLOOKUP(K$157,'Inflated Bid Prices After Tax'!$B$687:$I$695,8,FALSE),IF(K$157="LFO Diesel",HLOOKUP(K$157,'Inflated Bid Prices After Tax'!$B$687:$I$695,8,FALSE),0))))))))</f>
        <v>0</v>
      </c>
      <c r="N210" s="543">
        <f>IF($C210=0,0,IF(K$157="Hydro",HLOOKUP(K$157,'Inflated Bid Prices After Tax'!$B$697:$I$703,6,FALSE),IF(K$157="Solar",HLOOKUP(K$157,'Inflated Bid Prices After Tax'!$B$697:$I$703,6,FALSE),IF(K$157="Biomass",HLOOKUP(K$157,'Inflated Bid Prices After Tax'!$B$697:$I$703,6,FALSE),IF(K$157="Biodiesel",HLOOKUP(K$157,'Inflated Bid Prices After Tax'!$B$697:$I$703,6,FALSE),IF(K$157="LNG",HLOOKUP(K$157,'Inflated Bid Prices After Tax'!$B$697:$I$703,6,FALSE),IF(K$157="Bunker",HLOOKUP(K$157,'Inflated Bid Prices After Tax'!$B$697:$I$703,6,FALSE),IF(K$157="LFO Diesel",HLOOKUP(K$157,'Inflated Bid Prices After Tax'!$B$697:$I$703,6,FALSE),0))))))))</f>
        <v>0</v>
      </c>
      <c r="O210" s="544">
        <f t="shared" si="119"/>
        <v>0</v>
      </c>
      <c r="P210" s="139"/>
      <c r="Q210" s="606">
        <f>IF(Q$157="Hydro",VLOOKUP($D210,'Inflated Bid Prices After Tax'!$AV$479:$BC$579,2,FALSE),IF(Q$157="Solar",VLOOKUP($D210,'Inflated Bid Prices After Tax'!$AV$479:$BC$579,3,FALSE),IF(Q$157="Biomass",VLOOKUP($D210,'Inflated Bid Prices After Tax'!$AV$479:$BC$579,4,FALSE),IF(Q$157="Biodiesel",VLOOKUP($D210,'Inflated Bid Prices After Tax'!$AV$479:$BC$579,5,FALSE),IF(Q$157="LNG",VLOOKUP($D210,'Inflated Bid Prices After Tax'!$AV$479:$BC$579,6,FALSE),IF(Q$157="Bunker",VLOOKUP($D210,'Inflated Bid Prices After Tax'!$AV$479:$BC$579,7,FALSE),IF(Q$157="LFO Diesel",VLOOKUP($D210,'Inflated Bid Prices After Tax'!$AV$479:$BC$579,8,FALSE),0)))))))</f>
        <v>0</v>
      </c>
      <c r="R210" s="607">
        <f>IF(Q$157="Hydro",VLOOKUP($D210,'Inflated Bid Prices After Tax'!$AV$584:$BC$684,2,FALSE),IF(Q$157="Solar",VLOOKUP($D210,'Inflated Bid Prices After Tax'!$AV$584:$BC$684,3,FALSE),IF(Q$157="Biomass",VLOOKUP($D210,'Inflated Bid Prices After Tax'!$AV$584:$BC$684,4,FALSE),IF(Q$157="Biodiesel",VLOOKUP($D210,'Inflated Bid Prices After Tax'!$AV$584:$BC$684,5,FALSE),IF(Q$157="LNG",VLOOKUP($D210,'Inflated Bid Prices After Tax'!$AV$584:$BC$684,6,FALSE),IF(Q$157="Bunker",VLOOKUP($D210,'Inflated Bid Prices After Tax'!$AV$584:$BC$684,7,FALSE),IF(Q$157="LFO Diesel",VLOOKUP($D210,'Inflated Bid Prices After Tax'!$AV$584:$BC$684,8,FALSE),0)))))))</f>
        <v>0</v>
      </c>
      <c r="S210" s="607">
        <f>IF($D210=0,0,IF(Q$157="Hydro",HLOOKUP(Q$157,'Inflated Bid Prices After Tax'!$B$687:$I$695,8,FALSE),IF(Q$157="Solar",HLOOKUP(Q$157,'Inflated Bid Prices After Tax'!$B$687:$I$695,8,FALSE),IF(Q$157="Biomass",HLOOKUP(Q$157,'Inflated Bid Prices After Tax'!$B$687:$I$695,8,FALSE),IF(Q$157="Biodiesel",HLOOKUP(Q$157,'Inflated Bid Prices After Tax'!$B$687:$I$695,8,FALSE),IF(Q$157="LNG",HLOOKUP(Q$157,'Inflated Bid Prices After Tax'!$B$687:$I$695,8,FALSE),IF(Q$157="Bunker",HLOOKUP(Q$157,'Inflated Bid Prices After Tax'!$B$687:$I$695,8,FALSE),IF(Q$157="LFO Diesel",HLOOKUP(Q$157,'Inflated Bid Prices After Tax'!$B$687:$I$695,8,FALSE),0))))))))</f>
        <v>0</v>
      </c>
      <c r="T210" s="607">
        <f>IF($D210=0,0,IF(Q$157="Hydro",HLOOKUP(Q$157,'Inflated Bid Prices After Tax'!$B$697:$I$703,6,FALSE),IF(Q$157="Solar",HLOOKUP(Q$157,'Inflated Bid Prices After Tax'!$B$697:$I$703,6,FALSE),IF(Q$157="Biomass",HLOOKUP(Q$157,'Inflated Bid Prices After Tax'!$B$697:$I$703,6,FALSE),IF(Q$157="Biodiesel",HLOOKUP(Q$157,'Inflated Bid Prices After Tax'!$B$697:$I$703,6,FALSE),IF(Q$157="LNG",HLOOKUP(Q$157,'Inflated Bid Prices After Tax'!$B$697:$I$703,6,FALSE),IF(Q$157="Bunker",HLOOKUP(Q$157,'Inflated Bid Prices After Tax'!$B$697:$I$703,6,FALSE),IF(Q$157="LFO Diesel",HLOOKUP(Q$157,'Inflated Bid Prices After Tax'!$B$697:$I$703,6,FALSE),0))))))))</f>
        <v>0</v>
      </c>
      <c r="U210" s="608">
        <f t="shared" si="120"/>
        <v>0</v>
      </c>
      <c r="V210" s="139"/>
      <c r="W210" s="566">
        <f>IF(W$157="Hydro",VLOOKUP($E210,'Inflated Bid Prices After Tax'!$AV$479:$BC$579,2,FALSE),IF(W$157="Solar",VLOOKUP($E210,'Inflated Bid Prices After Tax'!$AV$479:$BC$579,3,FALSE),IF(W$157="Biomass",VLOOKUP($E210,'Inflated Bid Prices After Tax'!$AV$479:$BC$579,4,FALSE),IF(W$157="Biodiesel",VLOOKUP($E210,'Inflated Bid Prices After Tax'!$AV$479:$BC$579,5,FALSE),IF(W$157="LNG",VLOOKUP($E210,'Inflated Bid Prices After Tax'!$AV$479:$BC$579,6,FALSE),IF(W$157="Bunker",VLOOKUP($E210,'Inflated Bid Prices After Tax'!$AV$479:$BC$579,7,FALSE),IF(W$157="LFO Diesel",VLOOKUP($E210,'Inflated Bid Prices After Tax'!$AV$479:$BC$579,8,FALSE),0)))))))</f>
        <v>0</v>
      </c>
      <c r="X210" s="567">
        <f>IF(W$157="Hydro",VLOOKUP($E210,'Inflated Bid Prices After Tax'!$AV$584:$BC$684,2,FALSE),IF(W$157="Solar",VLOOKUP($E210,'Inflated Bid Prices After Tax'!$AV$584:$BC$684,3,FALSE),IF(W$157="Biomass",VLOOKUP($E210,'Inflated Bid Prices After Tax'!$AV$584:$BC$684,4,FALSE),IF(W$157="Biodiesel",VLOOKUP($E210,'Inflated Bid Prices After Tax'!$AV$584:$BC$684,5,FALSE),IF(W$157="LNG",VLOOKUP($E210,'Inflated Bid Prices After Tax'!$AV$584:$BC$684,6,FALSE),IF(W$157="Bunker",VLOOKUP($E210,'Inflated Bid Prices After Tax'!$AV$584:$BC$684,7,FALSE),IF(W$157="LFO Diesel",VLOOKUP($E210,'Inflated Bid Prices After Tax'!$AV$584:$BC$684,8,FALSE),0)))))))</f>
        <v>0</v>
      </c>
      <c r="Y210" s="567">
        <f>IF($E210=0,0,IF(W$157="Hydro",HLOOKUP(W$157,'Inflated Bid Prices After Tax'!$B$687:$I$695,8,FALSE),IF(W$157="Solar",HLOOKUP(W$157,'Inflated Bid Prices After Tax'!$B$687:$I$695,8,FALSE),IF(W$157="Biomass",HLOOKUP(W$157,'Inflated Bid Prices After Tax'!$B$687:$I$695,8,FALSE),IF(W$157="Biodiesel",HLOOKUP(W$157,'Inflated Bid Prices After Tax'!$B$687:$I$695,8,FALSE),IF(W$157="LNG",HLOOKUP(W$157,'Inflated Bid Prices After Tax'!$B$687:$I$695,8,FALSE),IF(W$157="Bunker",HLOOKUP(W$157,'Inflated Bid Prices After Tax'!$B$687:$I$695,8,FALSE),IF(W$157="LFO Diesel",HLOOKUP(W$157,'Inflated Bid Prices After Tax'!$B$687:$I$695,8,FALSE),0))))))))</f>
        <v>0</v>
      </c>
      <c r="Z210" s="567">
        <f>IF($E210=0,0,IF(W$157="Hydro",HLOOKUP(W$157,'Inflated Bid Prices After Tax'!$B$697:$I$703,6,FALSE),IF(W$157="Solar",HLOOKUP(W$157,'Inflated Bid Prices After Tax'!$B$697:$I$703,6,FALSE),IF(W$157="Biomass",HLOOKUP(W$157,'Inflated Bid Prices After Tax'!$B$697:$I$703,6,FALSE),IF(W$157="Biodiesel",HLOOKUP(W$157,'Inflated Bid Prices After Tax'!$B$697:$I$703,6,FALSE),IF(W$157="LNG",HLOOKUP(W$157,'Inflated Bid Prices After Tax'!$B$697:$I$703,6,FALSE),IF(W$157="Bunker",HLOOKUP(W$157,'Inflated Bid Prices After Tax'!$B$697:$I$703,6,FALSE),IF(W$157="LFO Diesel",HLOOKUP(W$157,'Inflated Bid Prices After Tax'!$B$697:$I$703,6,FALSE),0))))))))</f>
        <v>0</v>
      </c>
      <c r="AA210" s="568">
        <f t="shared" si="121"/>
        <v>0</v>
      </c>
      <c r="AB210" s="139"/>
      <c r="AC210" s="642">
        <f>IF(AC$157="Hydro",VLOOKUP($F210,'Inflated Bid Prices After Tax'!$AV$479:$BC$579,2,FALSE),IF(AC$157="Solar",VLOOKUP($F210,'Inflated Bid Prices After Tax'!$AV$479:$BC$579,3,FALSE),IF(AC$157="Biomass",VLOOKUP($F210,'Inflated Bid Prices After Tax'!$AV$479:$BC$579,4,FALSE),IF(AC$157="Biodiesel",VLOOKUP($F210,'Inflated Bid Prices After Tax'!$AV$479:$BC$579,5,FALSE),IF(AC$157="LNG",VLOOKUP($F210,'Inflated Bid Prices After Tax'!$AV$479:$BC$579,6,FALSE),IF(AC$157="Bunker",VLOOKUP($F210,'Inflated Bid Prices After Tax'!$AV$479:$BC$579,7,FALSE),IF(AC$157="LFO Diesel",VLOOKUP($F210,'Inflated Bid Prices After Tax'!$AV$479:$BC$579,8,FALSE),0)))))))</f>
        <v>0</v>
      </c>
      <c r="AD210" s="643">
        <f>IF(AC$157="Hydro",VLOOKUP($F210,'Inflated Bid Prices After Tax'!$AV$584:$BC$684,2,FALSE),IF(AC$157="Solar",VLOOKUP($F210,'Inflated Bid Prices After Tax'!$AV$584:$BC$684,3,FALSE),IF(AC$157="Biomass",VLOOKUP($F210,'Inflated Bid Prices After Tax'!$AV$584:$BC$684,4,FALSE),IF(AC$157="Biodiesel",VLOOKUP($F210,'Inflated Bid Prices After Tax'!$AV$584:$BC$684,5,FALSE),IF(AC$157="LNG",VLOOKUP($F210,'Inflated Bid Prices After Tax'!$AV$584:$BC$684,6,FALSE),IF(AC$157="Bunker",VLOOKUP($F210,'Inflated Bid Prices After Tax'!$AV$584:$BC$684,7,FALSE),IF(AC$157="LFO Diesel",VLOOKUP($F210,'Inflated Bid Prices After Tax'!$AV$584:$BC$684,8,FALSE),0)))))))</f>
        <v>0</v>
      </c>
      <c r="AE210" s="643">
        <f>IF($F210=0,0,IF(AC$157="Hydro",HLOOKUP(AC$157,'Inflated Bid Prices After Tax'!$B$687:$I$695,8,FALSE),IF(AC$157="Solar",HLOOKUP(AC$157,'Inflated Bid Prices After Tax'!$B$687:$I$695,8,FALSE),IF(AC$157="Biomass",HLOOKUP(AC$157,'Inflated Bid Prices After Tax'!$B$687:$I$695,8,FALSE),IF(AC$157="Biodiesel",HLOOKUP(AC$157,'Inflated Bid Prices After Tax'!$B$687:$I$695,8,FALSE),IF(AC$157="LNG",HLOOKUP(AC$157,'Inflated Bid Prices After Tax'!$B$687:$I$695,8,FALSE),IF(AC$157="Bunker",HLOOKUP(AC$157,'Inflated Bid Prices After Tax'!$B$687:$I$695,8,FALSE),IF(AC$157="LFO Diesel",HLOOKUP(AC$157,'Inflated Bid Prices After Tax'!$B$687:$I$695,8,FALSE),0))))))))</f>
        <v>0</v>
      </c>
      <c r="AF210" s="643">
        <f>IF($F210=0,0,IF(AC$157="Hydro",HLOOKUP(AC$157,'Inflated Bid Prices After Tax'!$B$697:$I$703,6,FALSE),IF(AC$157="Solar",HLOOKUP(AC$157,'Inflated Bid Prices After Tax'!$B$697:$I$703,6,FALSE),IF(AC$157="Biomass",HLOOKUP(AC$157,'Inflated Bid Prices After Tax'!$B$697:$I$703,6,FALSE),IF(AC$157="Biodiesel",HLOOKUP(AC$157,'Inflated Bid Prices After Tax'!$B$697:$I$703,6,FALSE),IF(AC$157="LNG",HLOOKUP(AC$157,'Inflated Bid Prices After Tax'!$B$697:$I$703,6,FALSE),IF(AC$157="Bunker",HLOOKUP(AC$157,'Inflated Bid Prices After Tax'!$B$697:$I$703,6,FALSE),IF(AC$157="LFO Diesel",HLOOKUP(AC$157,'Inflated Bid Prices After Tax'!$B$697:$I$703,6,FALSE),0))))))))</f>
        <v>0</v>
      </c>
      <c r="AG210" s="644">
        <f t="shared" si="122"/>
        <v>0</v>
      </c>
      <c r="AH210" s="139"/>
      <c r="AI210" s="590">
        <f>IF(AI$157="Hydro",VLOOKUP($G210,'Inflated Bid Prices After Tax'!$AV$479:$BC$579,2,FALSE),IF(AI$157="Solar",VLOOKUP($G210,'Inflated Bid Prices After Tax'!$AV$479:$BC$579,3,FALSE),IF(AI$157="Biomass",VLOOKUP($G210,'Inflated Bid Prices After Tax'!$AV$479:$BC$579,4,FALSE),IF(AI$157="Biodiesel",VLOOKUP($G210,'Inflated Bid Prices After Tax'!$AV$479:$BC$579,5,FALSE),IF(AI$157="LNG",VLOOKUP($G210,'Inflated Bid Prices After Tax'!$AV$479:$BC$579,6,FALSE),IF(AI$157="Bunker",VLOOKUP($G210,'Inflated Bid Prices After Tax'!$AV$479:$BC$579,7,FALSE),IF(AI$157="LFO Diesel",VLOOKUP($G210,'Inflated Bid Prices After Tax'!$AV$479:$BC$579,8,FALSE),0)))))))</f>
        <v>0</v>
      </c>
      <c r="AJ210" s="591">
        <f>IF(AI$157="Hydro",VLOOKUP($G210,'Inflated Bid Prices After Tax'!$AV$584:$BC$684,2,FALSE),IF(AI$157="Solar",VLOOKUP($G210,'Inflated Bid Prices After Tax'!$AV$584:$BC$684,3,FALSE),IF(AI$157="Biomass",VLOOKUP($G210,'Inflated Bid Prices After Tax'!$AV$584:$BC$684,4,FALSE),IF(AI$157="Biodiesel",VLOOKUP($G210,'Inflated Bid Prices After Tax'!$AV$584:$BC$684,5,FALSE),IF(AI$157="LNG",VLOOKUP($G210,'Inflated Bid Prices After Tax'!$AV$584:$BC$684,6,FALSE),IF(AI$157="Bunker",VLOOKUP($G210,'Inflated Bid Prices After Tax'!$AV$584:$BC$684,7,FALSE),IF(AI$157="LFO Diesel",VLOOKUP($G210,'Inflated Bid Prices After Tax'!$AV$584:$BC$684,8,FALSE),0)))))))</f>
        <v>0</v>
      </c>
      <c r="AK210" s="591">
        <f>IF($G210=0,0,IF(AI$157="Hydro",HLOOKUP(AI$157,'Inflated Bid Prices After Tax'!$B$687:$I$695,8,FALSE),IF(AI$157="Solar",HLOOKUP(AI$157,'Inflated Bid Prices After Tax'!$B$687:$I$695,8,FALSE),IF(AI$157="Biomass",HLOOKUP(AI$157,'Inflated Bid Prices After Tax'!$B$687:$I$695,8,FALSE),IF(AI$157="Biodiesel",HLOOKUP(AI$157,'Inflated Bid Prices After Tax'!$B$687:$I$695,8,FALSE),IF(AI$157="LNG",HLOOKUP(AI$157,'Inflated Bid Prices After Tax'!$B$687:$I$695,8,FALSE),IF(AI$157="Bunker",HLOOKUP(AI$157,'Inflated Bid Prices After Tax'!$B$687:$I$695,8,FALSE),IF(AI$157="LFO Diesel",HLOOKUP(AI$157,'Inflated Bid Prices After Tax'!$B$687:$I$695,8,FALSE),0))))))))</f>
        <v>0</v>
      </c>
      <c r="AL210" s="591">
        <f>IF($G210=0,0,IF(AI$157="Hydro",HLOOKUP(AI$157,'Inflated Bid Prices After Tax'!$B$697:$I$703,6,FALSE),IF(AI$157="Solar",HLOOKUP(AI$157,'Inflated Bid Prices After Tax'!$B$697:$I$703,6,FALSE),IF(AI$157="Biomass",HLOOKUP(AI$157,'Inflated Bid Prices After Tax'!$B$697:$I$703,6,FALSE),IF(AI$157="Biodiesel",HLOOKUP(AI$157,'Inflated Bid Prices After Tax'!$B$697:$I$703,6,FALSE),IF(AI$157="LNG",HLOOKUP(AI$157,'Inflated Bid Prices After Tax'!$B$697:$I$703,6,FALSE),IF(AI$157="Bunker",HLOOKUP(AI$157,'Inflated Bid Prices After Tax'!$B$697:$I$703,6,FALSE),IF(AI$157="LFO Diesel",HLOOKUP(AI$157,'Inflated Bid Prices After Tax'!$B$697:$I$703,6,FALSE),0))))))))</f>
        <v>0</v>
      </c>
      <c r="AM210" s="592">
        <f t="shared" si="123"/>
        <v>0</v>
      </c>
      <c r="AN210" s="139"/>
      <c r="AO210" s="598">
        <f>IF(AO$157="Hydro",VLOOKUP($H210,'Inflated Bid Prices After Tax'!$AV$479:$BC$579,2,FALSE),IF(AO$157="Solar",VLOOKUP($H210,'Inflated Bid Prices After Tax'!$AV$479:$BC$579,3,FALSE),IF(AO$157="Biomass",VLOOKUP($H210,'Inflated Bid Prices After Tax'!$AV$479:$BC$579,4,FALSE),IF(AO$157="Biodiesel",VLOOKUP($H210,'Inflated Bid Prices After Tax'!$AV$479:$BC$579,5,FALSE),IF(AO$157="LNG",VLOOKUP($H210,'Inflated Bid Prices After Tax'!$AV$479:$BC$579,6,FALSE),IF(AO$157="Bunker",VLOOKUP($H210,'Inflated Bid Prices After Tax'!$AV$479:$BC$579,7,FALSE),IF(AO$157="LFO Diesel",VLOOKUP($H210,'Inflated Bid Prices After Tax'!$AV$479:$BC$579,8,FALSE),0)))))))</f>
        <v>0</v>
      </c>
      <c r="AP210" s="309">
        <f>IF(AO$157="Hydro",VLOOKUP($H210,'Inflated Bid Prices After Tax'!$AV$584:$BC$684,2,FALSE),IF(AO$157="Solar",VLOOKUP($H210,'Inflated Bid Prices After Tax'!$AV$584:$BC$684,3,FALSE),IF(AO$157="Biomass",VLOOKUP($H210,'Inflated Bid Prices After Tax'!$AV$584:$BC$684,4,FALSE),IF(AO$157="Biodiesel",VLOOKUP($H210,'Inflated Bid Prices After Tax'!$AV$584:$BC$684,5,FALSE),IF(AO$157="LNG",VLOOKUP($H210,'Inflated Bid Prices After Tax'!$AV$584:$BC$684,6,FALSE),IF(AO$157="Bunker",VLOOKUP($H210,'Inflated Bid Prices After Tax'!$AV$584:$BC$684,7,FALSE),IF(AO$157="LFO Diesel",VLOOKUP($H210,'Inflated Bid Prices After Tax'!$AV$584:$BC$684,8,FALSE),0)))))))</f>
        <v>0</v>
      </c>
      <c r="AQ210" s="309">
        <f>IF($H210=0,0,IF(AO$157="Hydro",HLOOKUP(AO$157,'Inflated Bid Prices After Tax'!$B$687:$I$695,8,FALSE),IF(AO$157="Solar",HLOOKUP(AO$157,'Inflated Bid Prices After Tax'!$B$687:$I$695,8,FALSE),IF(AO$157="Biomass",HLOOKUP(AO$157,'Inflated Bid Prices After Tax'!$B$687:$I$695,8,FALSE),IF(AO$157="Biodiesel",HLOOKUP(AO$157,'Inflated Bid Prices After Tax'!$B$687:$I$695,8,FALSE),IF(AO$157="LNG",HLOOKUP(AO$157,'Inflated Bid Prices After Tax'!$B$687:$I$695,8,FALSE),IF(AO$157="Bunker",HLOOKUP(AO$157,'Inflated Bid Prices After Tax'!$B$687:$I$695,8,FALSE),IF(AO$157="LFO Diesel",HLOOKUP(AO$157,'Inflated Bid Prices After Tax'!$B$687:$I$695,8,FALSE),0))))))))</f>
        <v>0</v>
      </c>
      <c r="AR210" s="309">
        <f>IF($H210=0,0,IF(AO$157="Hydro",HLOOKUP(AO$157,'Inflated Bid Prices After Tax'!$B$697:$I$703,6,FALSE),IF(AO$157="Solar",HLOOKUP(AO$157,'Inflated Bid Prices After Tax'!$B$697:$I$703,6,FALSE),IF(AO$157="Biomass",HLOOKUP(AO$157,'Inflated Bid Prices After Tax'!$B$697:$I$703,6,FALSE),IF(AO$157="Biodiesel",HLOOKUP(AO$157,'Inflated Bid Prices After Tax'!$B$697:$I$703,6,FALSE),IF(AO$157="LNG",HLOOKUP(AO$157,'Inflated Bid Prices After Tax'!$B$697:$I$703,6,FALSE),IF(AO$157="Bunker",HLOOKUP(AO$157,'Inflated Bid Prices After Tax'!$B$697:$I$703,6,FALSE),IF(AO$157="LFO Diesel",HLOOKUP(AO$157,'Inflated Bid Prices After Tax'!$B$697:$I$703,6,FALSE),0))))))))</f>
        <v>0</v>
      </c>
      <c r="AS210" s="298">
        <f t="shared" si="124"/>
        <v>0</v>
      </c>
      <c r="AT210" s="139"/>
      <c r="AU210" s="606">
        <f>IF(AU$157="Hydro",VLOOKUP($I210,'Inflated Bid Prices After Tax'!$AV$479:$BC$579,2,FALSE),IF(AU$157="Solar",VLOOKUP($I210,'Inflated Bid Prices After Tax'!$AV$479:$BC$579,3,FALSE),IF(AU$157="Biomass",VLOOKUP($I210,'Inflated Bid Prices After Tax'!$AV$479:$BC$579,4,FALSE),IF(AU$157="Biodiesel",VLOOKUP($I210,'Inflated Bid Prices After Tax'!$AV$479:$BC$579,5,FALSE),IF(AU$157="LNG",VLOOKUP($I210,'Inflated Bid Prices After Tax'!$AV$479:$BC$579,6,FALSE),IF(AU$157="Bunker",VLOOKUP($I210,'Inflated Bid Prices After Tax'!$AV$479:$BC$579,7,FALSE),IF(AU$157="LFO Diesel",VLOOKUP($I210,'Inflated Bid Prices After Tax'!$AV$479:$BC$579,8,FALSE),0)))))))</f>
        <v>0</v>
      </c>
      <c r="AV210" s="607">
        <f>IF(AU$157="Hydro",VLOOKUP($I210,'Inflated Bid Prices After Tax'!$AV$584:$BC$684,2,FALSE),IF(AU$157="Solar",VLOOKUP($I210,'Inflated Bid Prices After Tax'!$AV$584:$BC$684,3,FALSE),IF(AU$157="Biomass",VLOOKUP($I210,'Inflated Bid Prices After Tax'!$AV$584:$BC$684,4,FALSE),IF(AU$157="Biodiesel",VLOOKUP($I210,'Inflated Bid Prices After Tax'!$AV$584:$BC$684,5,FALSE),IF(AU$157="LNG",VLOOKUP($I210,'Inflated Bid Prices After Tax'!$AV$584:$BC$684,6,FALSE),IF(AU$157="Bunker",VLOOKUP($I210,'Inflated Bid Prices After Tax'!$AV$584:$BC$684,7,FALSE),IF(AU$157="LFO Diesel",VLOOKUP($I210,'Inflated Bid Prices After Tax'!$AV$584:$BC$684,8,FALSE),0)))))))</f>
        <v>0</v>
      </c>
      <c r="AW210" s="607">
        <f>IF($I210=0,0,IF(AU$157="Hydro",HLOOKUP(AU$157,'Inflated Bid Prices After Tax'!$B$687:$I$695,5,FALSE),IF(AU$157="Solar",HLOOKUP(AU$157,'Inflated Bid Prices After Tax'!$B$687:$I$695,5,FALSE),IF(AU$157="Biomass",HLOOKUP(AU$157,'Inflated Bid Prices After Tax'!$B$687:$I$695,5,FALSE),IF(AU$157="Biodiesel",HLOOKUP(AU$157,'Inflated Bid Prices After Tax'!$B$687:$I$695,5,FALSE),IF(AU$157="LNG",HLOOKUP(AU$157,'Inflated Bid Prices After Tax'!$B$687:$I$695,5,FALSE),IF(AU$157="Bunker",HLOOKUP(AU$157,'Inflated Bid Prices After Tax'!$B$687:$I$695,5,FALSE),IF(AU$157="LFO Diesel",HLOOKUP(AU$157,'Inflated Bid Prices After Tax'!$B$687:$I$695,5,FALSE),0))))))))</f>
        <v>0</v>
      </c>
      <c r="AX210" s="607">
        <f>IF($I210=0,0,IF(AU$157="Hydro",HLOOKUP(AU$157,'Inflated Bid Prices After Tax'!$B$697:$I$703,5,FALSE),IF(AU$157="Solar",HLOOKUP(AU$157,'Inflated Bid Prices After Tax'!$B$697:$I$703,5,FALSE),IF(AU$157="Biomass",HLOOKUP(AU$157,'Inflated Bid Prices After Tax'!$B$697:$I$703,5,FALSE),IF(AU$157="Biodiesel",HLOOKUP(AU$157,'Inflated Bid Prices After Tax'!$B$697:$I$703,5,FALSE),IF(AU$157="LNG",HLOOKUP(AU$157,'Inflated Bid Prices After Tax'!$B$697:$I$703,5,FALSE),IF(AU$157="Bunker",HLOOKUP(AU$157,'Inflated Bid Prices After Tax'!$B$697:$I$703,5,FALSE),IF(AU$157="LFO Diesel",HLOOKUP(AU$157,'Inflated Bid Prices After Tax'!$B$697:$I$703,5,FALSE),0))))))))</f>
        <v>0</v>
      </c>
      <c r="AY210" s="608">
        <f t="shared" si="125"/>
        <v>0</v>
      </c>
      <c r="AZ210" s="139"/>
      <c r="BA210" s="106"/>
      <c r="BB210" s="648" t="s">
        <v>45</v>
      </c>
      <c r="BC210" s="659">
        <f>IF(C210=0,O210,O210*'Available Energy and Dispatch'!N254*1000)</f>
        <v>0</v>
      </c>
      <c r="BD210" s="659">
        <f>IF(D210=0,U210,U210*'Available Energy and Dispatch'!O254*1000)</f>
        <v>0</v>
      </c>
      <c r="BE210" s="659">
        <f>IF(E210=0,AA210,AA210*'Available Energy and Dispatch'!P254*1000)</f>
        <v>0</v>
      </c>
      <c r="BF210" s="659">
        <f>IF(F210=0,AG210,AG210*'Available Energy and Dispatch'!Q254*1000)</f>
        <v>0</v>
      </c>
      <c r="BG210" s="659">
        <f>IF(G210=0,AM210,AM210*'Available Energy and Dispatch'!R254*1000)</f>
        <v>0</v>
      </c>
      <c r="BH210" s="659">
        <f>IF(H210=0,AS210,AS210*'Available Energy and Dispatch'!S254*1000)</f>
        <v>0</v>
      </c>
      <c r="BI210" s="659">
        <f>IF(I210=0,AY210,AY210*'Available Energy and Dispatch'!T254*1000)</f>
        <v>0</v>
      </c>
      <c r="BJ210" s="665">
        <f t="shared" si="126"/>
        <v>0</v>
      </c>
      <c r="BK210" s="655"/>
    </row>
    <row r="211" spans="2:63" x14ac:dyDescent="0.25">
      <c r="B211" s="530" t="s">
        <v>46</v>
      </c>
      <c r="C211" s="523">
        <f>ROUND(IFERROR(('Available Energy and Dispatch'!N255/((IF(C$158="Solar",(SUMIFS('Dependable Capacity'!$F$118:$F$123,'Dependable Capacity'!$C$118:$C$123,$B$160)*'Available Energy and Dispatch'!$C255),HLOOKUP(C$158,'Dependable Capacity'!$I$112:$P$118,6,FALSE)*'Available Energy and Dispatch'!$C255))))/C$159,0),2)</f>
        <v>0</v>
      </c>
      <c r="D211" s="523">
        <f>ROUND(IFERROR(('Available Energy and Dispatch'!O255/((IF(D$158="Solar",(SUMIFS('Dependable Capacity'!$F$118:$F$123,'Dependable Capacity'!$C$118:$C$123,$B$160)*'Available Energy and Dispatch'!$C255),HLOOKUP(D$158,'Dependable Capacity'!$I$112:$P$118,6,FALSE)*'Available Energy and Dispatch'!$C255))))/D$159,0),2)</f>
        <v>0</v>
      </c>
      <c r="E211" s="523">
        <f>ROUND(IFERROR(('Available Energy and Dispatch'!P255/((IF(E$158="Solar",(SUMIFS('Dependable Capacity'!$F$118:$F$123,'Dependable Capacity'!$C$118:$C$123,$B$160)*'Available Energy and Dispatch'!$C255),HLOOKUP(E$158,'Dependable Capacity'!$I$112:$P$118,6,FALSE)*'Available Energy and Dispatch'!$C255))))/E$159,0),2)</f>
        <v>0</v>
      </c>
      <c r="F211" s="523">
        <f>ROUND(IFERROR(('Available Energy and Dispatch'!Q255/((IF(F$158="Solar",(SUMIFS('Dependable Capacity'!$F$118:$F$123,'Dependable Capacity'!$C$118:$C$123,$B$160)*'Available Energy and Dispatch'!$C255),HLOOKUP(F$158,'Dependable Capacity'!$I$112:$P$118,6,FALSE)*'Available Energy and Dispatch'!$C255))))/F$159,0),2)</f>
        <v>0</v>
      </c>
      <c r="G211" s="523">
        <f>ROUND(IFERROR(('Available Energy and Dispatch'!R255/((IF(G$158="Solar",(SUMIFS('Dependable Capacity'!$F$118:$F$123,'Dependable Capacity'!$C$118:$C$123,$B$160)*'Available Energy and Dispatch'!$C255),HLOOKUP(G$158,'Dependable Capacity'!$I$112:$P$118,6,FALSE)*'Available Energy and Dispatch'!$C255))))/G$159,0),2)</f>
        <v>0</v>
      </c>
      <c r="H211" s="523">
        <f>ROUND(IFERROR(('Available Energy and Dispatch'!S255/((IF(H$158="Solar",(SUMIFS('Dependable Capacity'!$F$118:$F$123,'Dependable Capacity'!$C$118:$C$123,$B$160)*'Available Energy and Dispatch'!$C255),HLOOKUP(H$158,'Dependable Capacity'!$I$112:$P$118,6,FALSE)*'Available Energy and Dispatch'!$C255))))/H$159,0),2)</f>
        <v>0</v>
      </c>
      <c r="I211" s="524">
        <f>ROUND(IFERROR(('Available Energy and Dispatch'!T255/((IF(I$158="Solar",(SUMIFS('Dependable Capacity'!$F$118:$F$123,'Dependable Capacity'!$C$118:$C$123,$B$160)*'Available Energy and Dispatch'!$C255),HLOOKUP(I$158,'Dependable Capacity'!$I$112:$P$118,6,FALSE)*'Available Energy and Dispatch'!$C255))))/I$159,0),2)</f>
        <v>0</v>
      </c>
      <c r="J211" s="106"/>
      <c r="K211" s="542">
        <f>IF(K$157="Hydro",VLOOKUP($C211,'Inflated Bid Prices After Tax'!$AV$479:$BC$579,2,FALSE),IF(K$157="Solar",VLOOKUP($C211,'Inflated Bid Prices After Tax'!$AV$479:$BC$579,3,FALSE),IF(K$157="Biomass",VLOOKUP($C211,'Inflated Bid Prices After Tax'!$AV$479:$BC$579,4,FALSE),IF(K$157="Biodiesel",VLOOKUP($C211,'Inflated Bid Prices After Tax'!$AV$479:$BC$579,5,FALSE),IF(K$157="LNG",VLOOKUP($C211,'Inflated Bid Prices After Tax'!$AV$479:$BC$579,6,FALSE),IF(K$157="Bunker",VLOOKUP($C211,'Inflated Bid Prices After Tax'!$AV$479:$BC$579,7,FALSE),IF(K$157="LFO Diesel",VLOOKUP($C211,'Inflated Bid Prices After Tax'!$AV$479:$BC$579,8,FALSE),0)))))))</f>
        <v>0</v>
      </c>
      <c r="L211" s="543">
        <f>IF(K$157="Hydro",VLOOKUP($C211,'Inflated Bid Prices After Tax'!$AV$584:$BC$684,2,FALSE),IF(K$157="Solar",VLOOKUP($C211,'Inflated Bid Prices After Tax'!$AV$584:$BC$684,3,FALSE),IF(K$157="Biomass",VLOOKUP($C211,'Inflated Bid Prices After Tax'!$AV$584:$BC$684,4,FALSE),IF(K$157="Biodiesel",VLOOKUP($C211,'Inflated Bid Prices After Tax'!$AV$584:$BC$684,5,FALSE),IF(K$157="LNG",VLOOKUP($C211,'Inflated Bid Prices After Tax'!$AV$584:$BC$684,6,FALSE),IF(K$157="Bunker",VLOOKUP($C211,'Inflated Bid Prices After Tax'!$AV$584:$BC$684,7,FALSE),IF(K$157="LFO Diesel",VLOOKUP($C211,'Inflated Bid Prices After Tax'!$AV$584:$BC$684,8,FALSE),0)))))))</f>
        <v>0</v>
      </c>
      <c r="M211" s="543">
        <f>IF($C211=0,0,IF(K$157="Hydro",HLOOKUP(K$157,'Inflated Bid Prices After Tax'!$B$687:$I$695,8,FALSE),IF(K$157="Solar",HLOOKUP(K$157,'Inflated Bid Prices After Tax'!$B$687:$I$695,8,FALSE),IF(K$157="Biomass",HLOOKUP(K$157,'Inflated Bid Prices After Tax'!$B$687:$I$695,8,FALSE),IF(K$157="Biodiesel",HLOOKUP(K$157,'Inflated Bid Prices After Tax'!$B$687:$I$695,8,FALSE),IF(K$157="LNG",HLOOKUP(K$157,'Inflated Bid Prices After Tax'!$B$687:$I$695,8,FALSE),IF(K$157="Bunker",HLOOKUP(K$157,'Inflated Bid Prices After Tax'!$B$687:$I$695,8,FALSE),IF(K$157="LFO Diesel",HLOOKUP(K$157,'Inflated Bid Prices After Tax'!$B$687:$I$695,8,FALSE),0))))))))</f>
        <v>0</v>
      </c>
      <c r="N211" s="543">
        <f>IF($C211=0,0,IF(K$157="Hydro",HLOOKUP(K$157,'Inflated Bid Prices After Tax'!$B$697:$I$703,6,FALSE),IF(K$157="Solar",HLOOKUP(K$157,'Inflated Bid Prices After Tax'!$B$697:$I$703,6,FALSE),IF(K$157="Biomass",HLOOKUP(K$157,'Inflated Bid Prices After Tax'!$B$697:$I$703,6,FALSE),IF(K$157="Biodiesel",HLOOKUP(K$157,'Inflated Bid Prices After Tax'!$B$697:$I$703,6,FALSE),IF(K$157="LNG",HLOOKUP(K$157,'Inflated Bid Prices After Tax'!$B$697:$I$703,6,FALSE),IF(K$157="Bunker",HLOOKUP(K$157,'Inflated Bid Prices After Tax'!$B$697:$I$703,6,FALSE),IF(K$157="LFO Diesel",HLOOKUP(K$157,'Inflated Bid Prices After Tax'!$B$697:$I$703,6,FALSE),0))))))))</f>
        <v>0</v>
      </c>
      <c r="O211" s="544">
        <f t="shared" si="119"/>
        <v>0</v>
      </c>
      <c r="P211" s="139"/>
      <c r="Q211" s="606">
        <f>IF(Q$157="Hydro",VLOOKUP($D211,'Inflated Bid Prices After Tax'!$AV$479:$BC$579,2,FALSE),IF(Q$157="Solar",VLOOKUP($D211,'Inflated Bid Prices After Tax'!$AV$479:$BC$579,3,FALSE),IF(Q$157="Biomass",VLOOKUP($D211,'Inflated Bid Prices After Tax'!$AV$479:$BC$579,4,FALSE),IF(Q$157="Biodiesel",VLOOKUP($D211,'Inflated Bid Prices After Tax'!$AV$479:$BC$579,5,FALSE),IF(Q$157="LNG",VLOOKUP($D211,'Inflated Bid Prices After Tax'!$AV$479:$BC$579,6,FALSE),IF(Q$157="Bunker",VLOOKUP($D211,'Inflated Bid Prices After Tax'!$AV$479:$BC$579,7,FALSE),IF(Q$157="LFO Diesel",VLOOKUP($D211,'Inflated Bid Prices After Tax'!$AV$479:$BC$579,8,FALSE),0)))))))</f>
        <v>0</v>
      </c>
      <c r="R211" s="607">
        <f>IF(Q$157="Hydro",VLOOKUP($D211,'Inflated Bid Prices After Tax'!$AV$584:$BC$684,2,FALSE),IF(Q$157="Solar",VLOOKUP($D211,'Inflated Bid Prices After Tax'!$AV$584:$BC$684,3,FALSE),IF(Q$157="Biomass",VLOOKUP($D211,'Inflated Bid Prices After Tax'!$AV$584:$BC$684,4,FALSE),IF(Q$157="Biodiesel",VLOOKUP($D211,'Inflated Bid Prices After Tax'!$AV$584:$BC$684,5,FALSE),IF(Q$157="LNG",VLOOKUP($D211,'Inflated Bid Prices After Tax'!$AV$584:$BC$684,6,FALSE),IF(Q$157="Bunker",VLOOKUP($D211,'Inflated Bid Prices After Tax'!$AV$584:$BC$684,7,FALSE),IF(Q$157="LFO Diesel",VLOOKUP($D211,'Inflated Bid Prices After Tax'!$AV$584:$BC$684,8,FALSE),0)))))))</f>
        <v>0</v>
      </c>
      <c r="S211" s="607">
        <f>IF($D211=0,0,IF(Q$157="Hydro",HLOOKUP(Q$157,'Inflated Bid Prices After Tax'!$B$687:$I$695,8,FALSE),IF(Q$157="Solar",HLOOKUP(Q$157,'Inflated Bid Prices After Tax'!$B$687:$I$695,8,FALSE),IF(Q$157="Biomass",HLOOKUP(Q$157,'Inflated Bid Prices After Tax'!$B$687:$I$695,8,FALSE),IF(Q$157="Biodiesel",HLOOKUP(Q$157,'Inflated Bid Prices After Tax'!$B$687:$I$695,8,FALSE),IF(Q$157="LNG",HLOOKUP(Q$157,'Inflated Bid Prices After Tax'!$B$687:$I$695,8,FALSE),IF(Q$157="Bunker",HLOOKUP(Q$157,'Inflated Bid Prices After Tax'!$B$687:$I$695,8,FALSE),IF(Q$157="LFO Diesel",HLOOKUP(Q$157,'Inflated Bid Prices After Tax'!$B$687:$I$695,8,FALSE),0))))))))</f>
        <v>0</v>
      </c>
      <c r="T211" s="607">
        <f>IF($D211=0,0,IF(Q$157="Hydro",HLOOKUP(Q$157,'Inflated Bid Prices After Tax'!$B$697:$I$703,6,FALSE),IF(Q$157="Solar",HLOOKUP(Q$157,'Inflated Bid Prices After Tax'!$B$697:$I$703,6,FALSE),IF(Q$157="Biomass",HLOOKUP(Q$157,'Inflated Bid Prices After Tax'!$B$697:$I$703,6,FALSE),IF(Q$157="Biodiesel",HLOOKUP(Q$157,'Inflated Bid Prices After Tax'!$B$697:$I$703,6,FALSE),IF(Q$157="LNG",HLOOKUP(Q$157,'Inflated Bid Prices After Tax'!$B$697:$I$703,6,FALSE),IF(Q$157="Bunker",HLOOKUP(Q$157,'Inflated Bid Prices After Tax'!$B$697:$I$703,6,FALSE),IF(Q$157="LFO Diesel",HLOOKUP(Q$157,'Inflated Bid Prices After Tax'!$B$697:$I$703,6,FALSE),0))))))))</f>
        <v>0</v>
      </c>
      <c r="U211" s="608">
        <f t="shared" si="120"/>
        <v>0</v>
      </c>
      <c r="V211" s="139"/>
      <c r="W211" s="566">
        <f>IF(W$157="Hydro",VLOOKUP($E211,'Inflated Bid Prices After Tax'!$AV$479:$BC$579,2,FALSE),IF(W$157="Solar",VLOOKUP($E211,'Inflated Bid Prices After Tax'!$AV$479:$BC$579,3,FALSE),IF(W$157="Biomass",VLOOKUP($E211,'Inflated Bid Prices After Tax'!$AV$479:$BC$579,4,FALSE),IF(W$157="Biodiesel",VLOOKUP($E211,'Inflated Bid Prices After Tax'!$AV$479:$BC$579,5,FALSE),IF(W$157="LNG",VLOOKUP($E211,'Inflated Bid Prices After Tax'!$AV$479:$BC$579,6,FALSE),IF(W$157="Bunker",VLOOKUP($E211,'Inflated Bid Prices After Tax'!$AV$479:$BC$579,7,FALSE),IF(W$157="LFO Diesel",VLOOKUP($E211,'Inflated Bid Prices After Tax'!$AV$479:$BC$579,8,FALSE),0)))))))</f>
        <v>0</v>
      </c>
      <c r="X211" s="567">
        <f>IF(W$157="Hydro",VLOOKUP($E211,'Inflated Bid Prices After Tax'!$AV$584:$BC$684,2,FALSE),IF(W$157="Solar",VLOOKUP($E211,'Inflated Bid Prices After Tax'!$AV$584:$BC$684,3,FALSE),IF(W$157="Biomass",VLOOKUP($E211,'Inflated Bid Prices After Tax'!$AV$584:$BC$684,4,FALSE),IF(W$157="Biodiesel",VLOOKUP($E211,'Inflated Bid Prices After Tax'!$AV$584:$BC$684,5,FALSE),IF(W$157="LNG",VLOOKUP($E211,'Inflated Bid Prices After Tax'!$AV$584:$BC$684,6,FALSE),IF(W$157="Bunker",VLOOKUP($E211,'Inflated Bid Prices After Tax'!$AV$584:$BC$684,7,FALSE),IF(W$157="LFO Diesel",VLOOKUP($E211,'Inflated Bid Prices After Tax'!$AV$584:$BC$684,8,FALSE),0)))))))</f>
        <v>0</v>
      </c>
      <c r="Y211" s="567">
        <f>IF($E211=0,0,IF(W$157="Hydro",HLOOKUP(W$157,'Inflated Bid Prices After Tax'!$B$687:$I$695,8,FALSE),IF(W$157="Solar",HLOOKUP(W$157,'Inflated Bid Prices After Tax'!$B$687:$I$695,8,FALSE),IF(W$157="Biomass",HLOOKUP(W$157,'Inflated Bid Prices After Tax'!$B$687:$I$695,8,FALSE),IF(W$157="Biodiesel",HLOOKUP(W$157,'Inflated Bid Prices After Tax'!$B$687:$I$695,8,FALSE),IF(W$157="LNG",HLOOKUP(W$157,'Inflated Bid Prices After Tax'!$B$687:$I$695,8,FALSE),IF(W$157="Bunker",HLOOKUP(W$157,'Inflated Bid Prices After Tax'!$B$687:$I$695,8,FALSE),IF(W$157="LFO Diesel",HLOOKUP(W$157,'Inflated Bid Prices After Tax'!$B$687:$I$695,8,FALSE),0))))))))</f>
        <v>0</v>
      </c>
      <c r="Z211" s="567">
        <f>IF($E211=0,0,IF(W$157="Hydro",HLOOKUP(W$157,'Inflated Bid Prices After Tax'!$B$697:$I$703,6,FALSE),IF(W$157="Solar",HLOOKUP(W$157,'Inflated Bid Prices After Tax'!$B$697:$I$703,6,FALSE),IF(W$157="Biomass",HLOOKUP(W$157,'Inflated Bid Prices After Tax'!$B$697:$I$703,6,FALSE),IF(W$157="Biodiesel",HLOOKUP(W$157,'Inflated Bid Prices After Tax'!$B$697:$I$703,6,FALSE),IF(W$157="LNG",HLOOKUP(W$157,'Inflated Bid Prices After Tax'!$B$697:$I$703,6,FALSE),IF(W$157="Bunker",HLOOKUP(W$157,'Inflated Bid Prices After Tax'!$B$697:$I$703,6,FALSE),IF(W$157="LFO Diesel",HLOOKUP(W$157,'Inflated Bid Prices After Tax'!$B$697:$I$703,6,FALSE),0))))))))</f>
        <v>0</v>
      </c>
      <c r="AA211" s="568">
        <f t="shared" si="121"/>
        <v>0</v>
      </c>
      <c r="AB211" s="139"/>
      <c r="AC211" s="642">
        <f>IF(AC$157="Hydro",VLOOKUP($F211,'Inflated Bid Prices After Tax'!$AV$479:$BC$579,2,FALSE),IF(AC$157="Solar",VLOOKUP($F211,'Inflated Bid Prices After Tax'!$AV$479:$BC$579,3,FALSE),IF(AC$157="Biomass",VLOOKUP($F211,'Inflated Bid Prices After Tax'!$AV$479:$BC$579,4,FALSE),IF(AC$157="Biodiesel",VLOOKUP($F211,'Inflated Bid Prices After Tax'!$AV$479:$BC$579,5,FALSE),IF(AC$157="LNG",VLOOKUP($F211,'Inflated Bid Prices After Tax'!$AV$479:$BC$579,6,FALSE),IF(AC$157="Bunker",VLOOKUP($F211,'Inflated Bid Prices After Tax'!$AV$479:$BC$579,7,FALSE),IF(AC$157="LFO Diesel",VLOOKUP($F211,'Inflated Bid Prices After Tax'!$AV$479:$BC$579,8,FALSE),0)))))))</f>
        <v>0</v>
      </c>
      <c r="AD211" s="643">
        <f>IF(AC$157="Hydro",VLOOKUP($F211,'Inflated Bid Prices After Tax'!$AV$584:$BC$684,2,FALSE),IF(AC$157="Solar",VLOOKUP($F211,'Inflated Bid Prices After Tax'!$AV$584:$BC$684,3,FALSE),IF(AC$157="Biomass",VLOOKUP($F211,'Inflated Bid Prices After Tax'!$AV$584:$BC$684,4,FALSE),IF(AC$157="Biodiesel",VLOOKUP($F211,'Inflated Bid Prices After Tax'!$AV$584:$BC$684,5,FALSE),IF(AC$157="LNG",VLOOKUP($F211,'Inflated Bid Prices After Tax'!$AV$584:$BC$684,6,FALSE),IF(AC$157="Bunker",VLOOKUP($F211,'Inflated Bid Prices After Tax'!$AV$584:$BC$684,7,FALSE),IF(AC$157="LFO Diesel",VLOOKUP($F211,'Inflated Bid Prices After Tax'!$AV$584:$BC$684,8,FALSE),0)))))))</f>
        <v>0</v>
      </c>
      <c r="AE211" s="643">
        <f>IF($F211=0,0,IF(AC$157="Hydro",HLOOKUP(AC$157,'Inflated Bid Prices After Tax'!$B$687:$I$695,8,FALSE),IF(AC$157="Solar",HLOOKUP(AC$157,'Inflated Bid Prices After Tax'!$B$687:$I$695,8,FALSE),IF(AC$157="Biomass",HLOOKUP(AC$157,'Inflated Bid Prices After Tax'!$B$687:$I$695,8,FALSE),IF(AC$157="Biodiesel",HLOOKUP(AC$157,'Inflated Bid Prices After Tax'!$B$687:$I$695,8,FALSE),IF(AC$157="LNG",HLOOKUP(AC$157,'Inflated Bid Prices After Tax'!$B$687:$I$695,8,FALSE),IF(AC$157="Bunker",HLOOKUP(AC$157,'Inflated Bid Prices After Tax'!$B$687:$I$695,8,FALSE),IF(AC$157="LFO Diesel",HLOOKUP(AC$157,'Inflated Bid Prices After Tax'!$B$687:$I$695,8,FALSE),0))))))))</f>
        <v>0</v>
      </c>
      <c r="AF211" s="643">
        <f>IF($F211=0,0,IF(AC$157="Hydro",HLOOKUP(AC$157,'Inflated Bid Prices After Tax'!$B$697:$I$703,6,FALSE),IF(AC$157="Solar",HLOOKUP(AC$157,'Inflated Bid Prices After Tax'!$B$697:$I$703,6,FALSE),IF(AC$157="Biomass",HLOOKUP(AC$157,'Inflated Bid Prices After Tax'!$B$697:$I$703,6,FALSE),IF(AC$157="Biodiesel",HLOOKUP(AC$157,'Inflated Bid Prices After Tax'!$B$697:$I$703,6,FALSE),IF(AC$157="LNG",HLOOKUP(AC$157,'Inflated Bid Prices After Tax'!$B$697:$I$703,6,FALSE),IF(AC$157="Bunker",HLOOKUP(AC$157,'Inflated Bid Prices After Tax'!$B$697:$I$703,6,FALSE),IF(AC$157="LFO Diesel",HLOOKUP(AC$157,'Inflated Bid Prices After Tax'!$B$697:$I$703,6,FALSE),0))))))))</f>
        <v>0</v>
      </c>
      <c r="AG211" s="644">
        <f t="shared" si="122"/>
        <v>0</v>
      </c>
      <c r="AH211" s="139"/>
      <c r="AI211" s="590">
        <f>IF(AI$157="Hydro",VLOOKUP($G211,'Inflated Bid Prices After Tax'!$AV$479:$BC$579,2,FALSE),IF(AI$157="Solar",VLOOKUP($G211,'Inflated Bid Prices After Tax'!$AV$479:$BC$579,3,FALSE),IF(AI$157="Biomass",VLOOKUP($G211,'Inflated Bid Prices After Tax'!$AV$479:$BC$579,4,FALSE),IF(AI$157="Biodiesel",VLOOKUP($G211,'Inflated Bid Prices After Tax'!$AV$479:$BC$579,5,FALSE),IF(AI$157="LNG",VLOOKUP($G211,'Inflated Bid Prices After Tax'!$AV$479:$BC$579,6,FALSE),IF(AI$157="Bunker",VLOOKUP($G211,'Inflated Bid Prices After Tax'!$AV$479:$BC$579,7,FALSE),IF(AI$157="LFO Diesel",VLOOKUP($G211,'Inflated Bid Prices After Tax'!$AV$479:$BC$579,8,FALSE),0)))))))</f>
        <v>0</v>
      </c>
      <c r="AJ211" s="591">
        <f>IF(AI$157="Hydro",VLOOKUP($G211,'Inflated Bid Prices After Tax'!$AV$584:$BC$684,2,FALSE),IF(AI$157="Solar",VLOOKUP($G211,'Inflated Bid Prices After Tax'!$AV$584:$BC$684,3,FALSE),IF(AI$157="Biomass",VLOOKUP($G211,'Inflated Bid Prices After Tax'!$AV$584:$BC$684,4,FALSE),IF(AI$157="Biodiesel",VLOOKUP($G211,'Inflated Bid Prices After Tax'!$AV$584:$BC$684,5,FALSE),IF(AI$157="LNG",VLOOKUP($G211,'Inflated Bid Prices After Tax'!$AV$584:$BC$684,6,FALSE),IF(AI$157="Bunker",VLOOKUP($G211,'Inflated Bid Prices After Tax'!$AV$584:$BC$684,7,FALSE),IF(AI$157="LFO Diesel",VLOOKUP($G211,'Inflated Bid Prices After Tax'!$AV$584:$BC$684,8,FALSE),0)))))))</f>
        <v>0</v>
      </c>
      <c r="AK211" s="591">
        <f>IF($G211=0,0,IF(AI$157="Hydro",HLOOKUP(AI$157,'Inflated Bid Prices After Tax'!$B$687:$I$695,8,FALSE),IF(AI$157="Solar",HLOOKUP(AI$157,'Inflated Bid Prices After Tax'!$B$687:$I$695,8,FALSE),IF(AI$157="Biomass",HLOOKUP(AI$157,'Inflated Bid Prices After Tax'!$B$687:$I$695,8,FALSE),IF(AI$157="Biodiesel",HLOOKUP(AI$157,'Inflated Bid Prices After Tax'!$B$687:$I$695,8,FALSE),IF(AI$157="LNG",HLOOKUP(AI$157,'Inflated Bid Prices After Tax'!$B$687:$I$695,8,FALSE),IF(AI$157="Bunker",HLOOKUP(AI$157,'Inflated Bid Prices After Tax'!$B$687:$I$695,8,FALSE),IF(AI$157="LFO Diesel",HLOOKUP(AI$157,'Inflated Bid Prices After Tax'!$B$687:$I$695,8,FALSE),0))))))))</f>
        <v>0</v>
      </c>
      <c r="AL211" s="591">
        <f>IF($G211=0,0,IF(AI$157="Hydro",HLOOKUP(AI$157,'Inflated Bid Prices After Tax'!$B$697:$I$703,6,FALSE),IF(AI$157="Solar",HLOOKUP(AI$157,'Inflated Bid Prices After Tax'!$B$697:$I$703,6,FALSE),IF(AI$157="Biomass",HLOOKUP(AI$157,'Inflated Bid Prices After Tax'!$B$697:$I$703,6,FALSE),IF(AI$157="Biodiesel",HLOOKUP(AI$157,'Inflated Bid Prices After Tax'!$B$697:$I$703,6,FALSE),IF(AI$157="LNG",HLOOKUP(AI$157,'Inflated Bid Prices After Tax'!$B$697:$I$703,6,FALSE),IF(AI$157="Bunker",HLOOKUP(AI$157,'Inflated Bid Prices After Tax'!$B$697:$I$703,6,FALSE),IF(AI$157="LFO Diesel",HLOOKUP(AI$157,'Inflated Bid Prices After Tax'!$B$697:$I$703,6,FALSE),0))))))))</f>
        <v>0</v>
      </c>
      <c r="AM211" s="592">
        <f t="shared" si="123"/>
        <v>0</v>
      </c>
      <c r="AN211" s="139"/>
      <c r="AO211" s="598">
        <f>IF(AO$157="Hydro",VLOOKUP($H211,'Inflated Bid Prices After Tax'!$AV$479:$BC$579,2,FALSE),IF(AO$157="Solar",VLOOKUP($H211,'Inflated Bid Prices After Tax'!$AV$479:$BC$579,3,FALSE),IF(AO$157="Biomass",VLOOKUP($H211,'Inflated Bid Prices After Tax'!$AV$479:$BC$579,4,FALSE),IF(AO$157="Biodiesel",VLOOKUP($H211,'Inflated Bid Prices After Tax'!$AV$479:$BC$579,5,FALSE),IF(AO$157="LNG",VLOOKUP($H211,'Inflated Bid Prices After Tax'!$AV$479:$BC$579,6,FALSE),IF(AO$157="Bunker",VLOOKUP($H211,'Inflated Bid Prices After Tax'!$AV$479:$BC$579,7,FALSE),IF(AO$157="LFO Diesel",VLOOKUP($H211,'Inflated Bid Prices After Tax'!$AV$479:$BC$579,8,FALSE),0)))))))</f>
        <v>0</v>
      </c>
      <c r="AP211" s="309">
        <f>IF(AO$157="Hydro",VLOOKUP($H211,'Inflated Bid Prices After Tax'!$AV$584:$BC$684,2,FALSE),IF(AO$157="Solar",VLOOKUP($H211,'Inflated Bid Prices After Tax'!$AV$584:$BC$684,3,FALSE),IF(AO$157="Biomass",VLOOKUP($H211,'Inflated Bid Prices After Tax'!$AV$584:$BC$684,4,FALSE),IF(AO$157="Biodiesel",VLOOKUP($H211,'Inflated Bid Prices After Tax'!$AV$584:$BC$684,5,FALSE),IF(AO$157="LNG",VLOOKUP($H211,'Inflated Bid Prices After Tax'!$AV$584:$BC$684,6,FALSE),IF(AO$157="Bunker",VLOOKUP($H211,'Inflated Bid Prices After Tax'!$AV$584:$BC$684,7,FALSE),IF(AO$157="LFO Diesel",VLOOKUP($H211,'Inflated Bid Prices After Tax'!$AV$584:$BC$684,8,FALSE),0)))))))</f>
        <v>0</v>
      </c>
      <c r="AQ211" s="309">
        <f>IF($H211=0,0,IF(AO$157="Hydro",HLOOKUP(AO$157,'Inflated Bid Prices After Tax'!$B$687:$I$695,8,FALSE),IF(AO$157="Solar",HLOOKUP(AO$157,'Inflated Bid Prices After Tax'!$B$687:$I$695,8,FALSE),IF(AO$157="Biomass",HLOOKUP(AO$157,'Inflated Bid Prices After Tax'!$B$687:$I$695,8,FALSE),IF(AO$157="Biodiesel",HLOOKUP(AO$157,'Inflated Bid Prices After Tax'!$B$687:$I$695,8,FALSE),IF(AO$157="LNG",HLOOKUP(AO$157,'Inflated Bid Prices After Tax'!$B$687:$I$695,8,FALSE),IF(AO$157="Bunker",HLOOKUP(AO$157,'Inflated Bid Prices After Tax'!$B$687:$I$695,8,FALSE),IF(AO$157="LFO Diesel",HLOOKUP(AO$157,'Inflated Bid Prices After Tax'!$B$687:$I$695,8,FALSE),0))))))))</f>
        <v>0</v>
      </c>
      <c r="AR211" s="309">
        <f>IF($H211=0,0,IF(AO$157="Hydro",HLOOKUP(AO$157,'Inflated Bid Prices After Tax'!$B$697:$I$703,6,FALSE),IF(AO$157="Solar",HLOOKUP(AO$157,'Inflated Bid Prices After Tax'!$B$697:$I$703,6,FALSE),IF(AO$157="Biomass",HLOOKUP(AO$157,'Inflated Bid Prices After Tax'!$B$697:$I$703,6,FALSE),IF(AO$157="Biodiesel",HLOOKUP(AO$157,'Inflated Bid Prices After Tax'!$B$697:$I$703,6,FALSE),IF(AO$157="LNG",HLOOKUP(AO$157,'Inflated Bid Prices After Tax'!$B$697:$I$703,6,FALSE),IF(AO$157="Bunker",HLOOKUP(AO$157,'Inflated Bid Prices After Tax'!$B$697:$I$703,6,FALSE),IF(AO$157="LFO Diesel",HLOOKUP(AO$157,'Inflated Bid Prices After Tax'!$B$697:$I$703,6,FALSE),0))))))))</f>
        <v>0</v>
      </c>
      <c r="AS211" s="298">
        <f t="shared" si="124"/>
        <v>0</v>
      </c>
      <c r="AT211" s="139"/>
      <c r="AU211" s="606">
        <f>IF(AU$157="Hydro",VLOOKUP($I211,'Inflated Bid Prices After Tax'!$AV$479:$BC$579,2,FALSE),IF(AU$157="Solar",VLOOKUP($I211,'Inflated Bid Prices After Tax'!$AV$479:$BC$579,3,FALSE),IF(AU$157="Biomass",VLOOKUP($I211,'Inflated Bid Prices After Tax'!$AV$479:$BC$579,4,FALSE),IF(AU$157="Biodiesel",VLOOKUP($I211,'Inflated Bid Prices After Tax'!$AV$479:$BC$579,5,FALSE),IF(AU$157="LNG",VLOOKUP($I211,'Inflated Bid Prices After Tax'!$AV$479:$BC$579,6,FALSE),IF(AU$157="Bunker",VLOOKUP($I211,'Inflated Bid Prices After Tax'!$AV$479:$BC$579,7,FALSE),IF(AU$157="LFO Diesel",VLOOKUP($I211,'Inflated Bid Prices After Tax'!$AV$479:$BC$579,8,FALSE),0)))))))</f>
        <v>0</v>
      </c>
      <c r="AV211" s="607">
        <f>IF(AU$157="Hydro",VLOOKUP($I211,'Inflated Bid Prices After Tax'!$AV$584:$BC$684,2,FALSE),IF(AU$157="Solar",VLOOKUP($I211,'Inflated Bid Prices After Tax'!$AV$584:$BC$684,3,FALSE),IF(AU$157="Biomass",VLOOKUP($I211,'Inflated Bid Prices After Tax'!$AV$584:$BC$684,4,FALSE),IF(AU$157="Biodiesel",VLOOKUP($I211,'Inflated Bid Prices After Tax'!$AV$584:$BC$684,5,FALSE),IF(AU$157="LNG",VLOOKUP($I211,'Inflated Bid Prices After Tax'!$AV$584:$BC$684,6,FALSE),IF(AU$157="Bunker",VLOOKUP($I211,'Inflated Bid Prices After Tax'!$AV$584:$BC$684,7,FALSE),IF(AU$157="LFO Diesel",VLOOKUP($I211,'Inflated Bid Prices After Tax'!$AV$584:$BC$684,8,FALSE),0)))))))</f>
        <v>0</v>
      </c>
      <c r="AW211" s="607">
        <f>IF($I211=0,0,IF(AU$157="Hydro",HLOOKUP(AU$157,'Inflated Bid Prices After Tax'!$B$687:$I$695,5,FALSE),IF(AU$157="Solar",HLOOKUP(AU$157,'Inflated Bid Prices After Tax'!$B$687:$I$695,5,FALSE),IF(AU$157="Biomass",HLOOKUP(AU$157,'Inflated Bid Prices After Tax'!$B$687:$I$695,5,FALSE),IF(AU$157="Biodiesel",HLOOKUP(AU$157,'Inflated Bid Prices After Tax'!$B$687:$I$695,5,FALSE),IF(AU$157="LNG",HLOOKUP(AU$157,'Inflated Bid Prices After Tax'!$B$687:$I$695,5,FALSE),IF(AU$157="Bunker",HLOOKUP(AU$157,'Inflated Bid Prices After Tax'!$B$687:$I$695,5,FALSE),IF(AU$157="LFO Diesel",HLOOKUP(AU$157,'Inflated Bid Prices After Tax'!$B$687:$I$695,5,FALSE),0))))))))</f>
        <v>0</v>
      </c>
      <c r="AX211" s="607">
        <f>IF($I211=0,0,IF(AU$157="Hydro",HLOOKUP(AU$157,'Inflated Bid Prices After Tax'!$B$697:$I$703,5,FALSE),IF(AU$157="Solar",HLOOKUP(AU$157,'Inflated Bid Prices After Tax'!$B$697:$I$703,5,FALSE),IF(AU$157="Biomass",HLOOKUP(AU$157,'Inflated Bid Prices After Tax'!$B$697:$I$703,5,FALSE),IF(AU$157="Biodiesel",HLOOKUP(AU$157,'Inflated Bid Prices After Tax'!$B$697:$I$703,5,FALSE),IF(AU$157="LNG",HLOOKUP(AU$157,'Inflated Bid Prices After Tax'!$B$697:$I$703,5,FALSE),IF(AU$157="Bunker",HLOOKUP(AU$157,'Inflated Bid Prices After Tax'!$B$697:$I$703,5,FALSE),IF(AU$157="LFO Diesel",HLOOKUP(AU$157,'Inflated Bid Prices After Tax'!$B$697:$I$703,5,FALSE),0))))))))</f>
        <v>0</v>
      </c>
      <c r="AY211" s="608">
        <f t="shared" si="125"/>
        <v>0</v>
      </c>
      <c r="AZ211" s="139"/>
      <c r="BA211" s="106"/>
      <c r="BB211" s="648" t="s">
        <v>46</v>
      </c>
      <c r="BC211" s="659">
        <f>IF(C211=0,O211,O211*'Available Energy and Dispatch'!N255*1000)</f>
        <v>0</v>
      </c>
      <c r="BD211" s="659">
        <f>IF(D211=0,U211,U211*'Available Energy and Dispatch'!O255*1000)</f>
        <v>0</v>
      </c>
      <c r="BE211" s="659">
        <f>IF(E211=0,AA211,AA211*'Available Energy and Dispatch'!P255*1000)</f>
        <v>0</v>
      </c>
      <c r="BF211" s="659">
        <f>IF(F211=0,AG211,AG211*'Available Energy and Dispatch'!Q255*1000)</f>
        <v>0</v>
      </c>
      <c r="BG211" s="659">
        <f>IF(G211=0,AM211,AM211*'Available Energy and Dispatch'!R255*1000)</f>
        <v>0</v>
      </c>
      <c r="BH211" s="659">
        <f>IF(H211=0,AS211,AS211*'Available Energy and Dispatch'!S255*1000)</f>
        <v>0</v>
      </c>
      <c r="BI211" s="659">
        <f>IF(I211=0,AY211,AY211*'Available Energy and Dispatch'!T255*1000)</f>
        <v>0</v>
      </c>
      <c r="BJ211" s="665">
        <f t="shared" si="126"/>
        <v>0</v>
      </c>
      <c r="BK211" s="655"/>
    </row>
    <row r="212" spans="2:63" x14ac:dyDescent="0.25">
      <c r="B212" s="530" t="s">
        <v>47</v>
      </c>
      <c r="C212" s="523">
        <f>ROUND(IFERROR(('Available Energy and Dispatch'!N256/((IF(C$158="Solar",(SUMIFS('Dependable Capacity'!$F$118:$F$123,'Dependable Capacity'!$C$118:$C$123,$B$160)*'Available Energy and Dispatch'!$C256),HLOOKUP(C$158,'Dependable Capacity'!$I$112:$P$118,6,FALSE)*'Available Energy and Dispatch'!$C256))))/C$159,0),2)</f>
        <v>0</v>
      </c>
      <c r="D212" s="523">
        <f>ROUND(IFERROR(('Available Energy and Dispatch'!O256/((IF(D$158="Solar",(SUMIFS('Dependable Capacity'!$F$118:$F$123,'Dependable Capacity'!$C$118:$C$123,$B$160)*'Available Energy and Dispatch'!$C256),HLOOKUP(D$158,'Dependable Capacity'!$I$112:$P$118,6,FALSE)*'Available Energy and Dispatch'!$C256))))/D$159,0),2)</f>
        <v>0</v>
      </c>
      <c r="E212" s="523">
        <f>ROUND(IFERROR(('Available Energy and Dispatch'!P256/((IF(E$158="Solar",(SUMIFS('Dependable Capacity'!$F$118:$F$123,'Dependable Capacity'!$C$118:$C$123,$B$160)*'Available Energy and Dispatch'!$C256),HLOOKUP(E$158,'Dependable Capacity'!$I$112:$P$118,6,FALSE)*'Available Energy and Dispatch'!$C256))))/E$159,0),2)</f>
        <v>0</v>
      </c>
      <c r="F212" s="523">
        <f>ROUND(IFERROR(('Available Energy and Dispatch'!Q256/((IF(F$158="Solar",(SUMIFS('Dependable Capacity'!$F$118:$F$123,'Dependable Capacity'!$C$118:$C$123,$B$160)*'Available Energy and Dispatch'!$C256),HLOOKUP(F$158,'Dependable Capacity'!$I$112:$P$118,6,FALSE)*'Available Energy and Dispatch'!$C256))))/F$159,0),2)</f>
        <v>0</v>
      </c>
      <c r="G212" s="523">
        <f>ROUND(IFERROR(('Available Energy and Dispatch'!R256/((IF(G$158="Solar",(SUMIFS('Dependable Capacity'!$F$118:$F$123,'Dependable Capacity'!$C$118:$C$123,$B$160)*'Available Energy and Dispatch'!$C256),HLOOKUP(G$158,'Dependable Capacity'!$I$112:$P$118,6,FALSE)*'Available Energy and Dispatch'!$C256))))/G$159,0),2)</f>
        <v>0</v>
      </c>
      <c r="H212" s="523">
        <f>ROUND(IFERROR(('Available Energy and Dispatch'!S256/((IF(H$158="Solar",(SUMIFS('Dependable Capacity'!$F$118:$F$123,'Dependable Capacity'!$C$118:$C$123,$B$160)*'Available Energy and Dispatch'!$C256),HLOOKUP(H$158,'Dependable Capacity'!$I$112:$P$118,6,FALSE)*'Available Energy and Dispatch'!$C256))))/H$159,0),2)</f>
        <v>0</v>
      </c>
      <c r="I212" s="524">
        <f>ROUND(IFERROR(('Available Energy and Dispatch'!T256/((IF(I$158="Solar",(SUMIFS('Dependable Capacity'!$F$118:$F$123,'Dependable Capacity'!$C$118:$C$123,$B$160)*'Available Energy and Dispatch'!$C256),HLOOKUP(I$158,'Dependable Capacity'!$I$112:$P$118,6,FALSE)*'Available Energy and Dispatch'!$C256))))/I$159,0),2)</f>
        <v>0</v>
      </c>
      <c r="J212" s="106"/>
      <c r="K212" s="542">
        <f>IF(K$157="Hydro",VLOOKUP($C212,'Inflated Bid Prices After Tax'!$AV$479:$BC$579,2,FALSE),IF(K$157="Solar",VLOOKUP($C212,'Inflated Bid Prices After Tax'!$AV$479:$BC$579,3,FALSE),IF(K$157="Biomass",VLOOKUP($C212,'Inflated Bid Prices After Tax'!$AV$479:$BC$579,4,FALSE),IF(K$157="Biodiesel",VLOOKUP($C212,'Inflated Bid Prices After Tax'!$AV$479:$BC$579,5,FALSE),IF(K$157="LNG",VLOOKUP($C212,'Inflated Bid Prices After Tax'!$AV$479:$BC$579,6,FALSE),IF(K$157="Bunker",VLOOKUP($C212,'Inflated Bid Prices After Tax'!$AV$479:$BC$579,7,FALSE),IF(K$157="LFO Diesel",VLOOKUP($C212,'Inflated Bid Prices After Tax'!$AV$479:$BC$579,8,FALSE),0)))))))</f>
        <v>0</v>
      </c>
      <c r="L212" s="543">
        <f>IF(K$157="Hydro",VLOOKUP($C212,'Inflated Bid Prices After Tax'!$AV$584:$BC$684,2,FALSE),IF(K$157="Solar",VLOOKUP($C212,'Inflated Bid Prices After Tax'!$AV$584:$BC$684,3,FALSE),IF(K$157="Biomass",VLOOKUP($C212,'Inflated Bid Prices After Tax'!$AV$584:$BC$684,4,FALSE),IF(K$157="Biodiesel",VLOOKUP($C212,'Inflated Bid Prices After Tax'!$AV$584:$BC$684,5,FALSE),IF(K$157="LNG",VLOOKUP($C212,'Inflated Bid Prices After Tax'!$AV$584:$BC$684,6,FALSE),IF(K$157="Bunker",VLOOKUP($C212,'Inflated Bid Prices After Tax'!$AV$584:$BC$684,7,FALSE),IF(K$157="LFO Diesel",VLOOKUP($C212,'Inflated Bid Prices After Tax'!$AV$584:$BC$684,8,FALSE),0)))))))</f>
        <v>0</v>
      </c>
      <c r="M212" s="543">
        <f>IF($C212=0,0,IF(K$157="Hydro",HLOOKUP(K$157,'Inflated Bid Prices After Tax'!$B$687:$I$695,8,FALSE),IF(K$157="Solar",HLOOKUP(K$157,'Inflated Bid Prices After Tax'!$B$687:$I$695,8,FALSE),IF(K$157="Biomass",HLOOKUP(K$157,'Inflated Bid Prices After Tax'!$B$687:$I$695,8,FALSE),IF(K$157="Biodiesel",HLOOKUP(K$157,'Inflated Bid Prices After Tax'!$B$687:$I$695,8,FALSE),IF(K$157="LNG",HLOOKUP(K$157,'Inflated Bid Prices After Tax'!$B$687:$I$695,8,FALSE),IF(K$157="Bunker",HLOOKUP(K$157,'Inflated Bid Prices After Tax'!$B$687:$I$695,8,FALSE),IF(K$157="LFO Diesel",HLOOKUP(K$157,'Inflated Bid Prices After Tax'!$B$687:$I$695,8,FALSE),0))))))))</f>
        <v>0</v>
      </c>
      <c r="N212" s="543">
        <f>IF($C212=0,0,IF(K$157="Hydro",HLOOKUP(K$157,'Inflated Bid Prices After Tax'!$B$697:$I$703,6,FALSE),IF(K$157="Solar",HLOOKUP(K$157,'Inflated Bid Prices After Tax'!$B$697:$I$703,6,FALSE),IF(K$157="Biomass",HLOOKUP(K$157,'Inflated Bid Prices After Tax'!$B$697:$I$703,6,FALSE),IF(K$157="Biodiesel",HLOOKUP(K$157,'Inflated Bid Prices After Tax'!$B$697:$I$703,6,FALSE),IF(K$157="LNG",HLOOKUP(K$157,'Inflated Bid Prices After Tax'!$B$697:$I$703,6,FALSE),IF(K$157="Bunker",HLOOKUP(K$157,'Inflated Bid Prices After Tax'!$B$697:$I$703,6,FALSE),IF(K$157="LFO Diesel",HLOOKUP(K$157,'Inflated Bid Prices After Tax'!$B$697:$I$703,6,FALSE),0))))))))</f>
        <v>0</v>
      </c>
      <c r="O212" s="544">
        <f t="shared" si="119"/>
        <v>0</v>
      </c>
      <c r="P212" s="139"/>
      <c r="Q212" s="606">
        <f>IF(Q$157="Hydro",VLOOKUP($D212,'Inflated Bid Prices After Tax'!$AV$479:$BC$579,2,FALSE),IF(Q$157="Solar",VLOOKUP($D212,'Inflated Bid Prices After Tax'!$AV$479:$BC$579,3,FALSE),IF(Q$157="Biomass",VLOOKUP($D212,'Inflated Bid Prices After Tax'!$AV$479:$BC$579,4,FALSE),IF(Q$157="Biodiesel",VLOOKUP($D212,'Inflated Bid Prices After Tax'!$AV$479:$BC$579,5,FALSE),IF(Q$157="LNG",VLOOKUP($D212,'Inflated Bid Prices After Tax'!$AV$479:$BC$579,6,FALSE),IF(Q$157="Bunker",VLOOKUP($D212,'Inflated Bid Prices After Tax'!$AV$479:$BC$579,7,FALSE),IF(Q$157="LFO Diesel",VLOOKUP($D212,'Inflated Bid Prices After Tax'!$AV$479:$BC$579,8,FALSE),0)))))))</f>
        <v>0</v>
      </c>
      <c r="R212" s="607">
        <f>IF(Q$157="Hydro",VLOOKUP($D212,'Inflated Bid Prices After Tax'!$AV$584:$BC$684,2,FALSE),IF(Q$157="Solar",VLOOKUP($D212,'Inflated Bid Prices After Tax'!$AV$584:$BC$684,3,FALSE),IF(Q$157="Biomass",VLOOKUP($D212,'Inflated Bid Prices After Tax'!$AV$584:$BC$684,4,FALSE),IF(Q$157="Biodiesel",VLOOKUP($D212,'Inflated Bid Prices After Tax'!$AV$584:$BC$684,5,FALSE),IF(Q$157="LNG",VLOOKUP($D212,'Inflated Bid Prices After Tax'!$AV$584:$BC$684,6,FALSE),IF(Q$157="Bunker",VLOOKUP($D212,'Inflated Bid Prices After Tax'!$AV$584:$BC$684,7,FALSE),IF(Q$157="LFO Diesel",VLOOKUP($D212,'Inflated Bid Prices After Tax'!$AV$584:$BC$684,8,FALSE),0)))))))</f>
        <v>0</v>
      </c>
      <c r="S212" s="607">
        <f>IF($D212=0,0,IF(Q$157="Hydro",HLOOKUP(Q$157,'Inflated Bid Prices After Tax'!$B$687:$I$695,8,FALSE),IF(Q$157="Solar",HLOOKUP(Q$157,'Inflated Bid Prices After Tax'!$B$687:$I$695,8,FALSE),IF(Q$157="Biomass",HLOOKUP(Q$157,'Inflated Bid Prices After Tax'!$B$687:$I$695,8,FALSE),IF(Q$157="Biodiesel",HLOOKUP(Q$157,'Inflated Bid Prices After Tax'!$B$687:$I$695,8,FALSE),IF(Q$157="LNG",HLOOKUP(Q$157,'Inflated Bid Prices After Tax'!$B$687:$I$695,8,FALSE),IF(Q$157="Bunker",HLOOKUP(Q$157,'Inflated Bid Prices After Tax'!$B$687:$I$695,8,FALSE),IF(Q$157="LFO Diesel",HLOOKUP(Q$157,'Inflated Bid Prices After Tax'!$B$687:$I$695,8,FALSE),0))))))))</f>
        <v>0</v>
      </c>
      <c r="T212" s="607">
        <f>IF($D212=0,0,IF(Q$157="Hydro",HLOOKUP(Q$157,'Inflated Bid Prices After Tax'!$B$697:$I$703,6,FALSE),IF(Q$157="Solar",HLOOKUP(Q$157,'Inflated Bid Prices After Tax'!$B$697:$I$703,6,FALSE),IF(Q$157="Biomass",HLOOKUP(Q$157,'Inflated Bid Prices After Tax'!$B$697:$I$703,6,FALSE),IF(Q$157="Biodiesel",HLOOKUP(Q$157,'Inflated Bid Prices After Tax'!$B$697:$I$703,6,FALSE),IF(Q$157="LNG",HLOOKUP(Q$157,'Inflated Bid Prices After Tax'!$B$697:$I$703,6,FALSE),IF(Q$157="Bunker",HLOOKUP(Q$157,'Inflated Bid Prices After Tax'!$B$697:$I$703,6,FALSE),IF(Q$157="LFO Diesel",HLOOKUP(Q$157,'Inflated Bid Prices After Tax'!$B$697:$I$703,6,FALSE),0))))))))</f>
        <v>0</v>
      </c>
      <c r="U212" s="608">
        <f t="shared" si="120"/>
        <v>0</v>
      </c>
      <c r="V212" s="139"/>
      <c r="W212" s="566">
        <f>IF(W$157="Hydro",VLOOKUP($E212,'Inflated Bid Prices After Tax'!$AV$479:$BC$579,2,FALSE),IF(W$157="Solar",VLOOKUP($E212,'Inflated Bid Prices After Tax'!$AV$479:$BC$579,3,FALSE),IF(W$157="Biomass",VLOOKUP($E212,'Inflated Bid Prices After Tax'!$AV$479:$BC$579,4,FALSE),IF(W$157="Biodiesel",VLOOKUP($E212,'Inflated Bid Prices After Tax'!$AV$479:$BC$579,5,FALSE),IF(W$157="LNG",VLOOKUP($E212,'Inflated Bid Prices After Tax'!$AV$479:$BC$579,6,FALSE),IF(W$157="Bunker",VLOOKUP($E212,'Inflated Bid Prices After Tax'!$AV$479:$BC$579,7,FALSE),IF(W$157="LFO Diesel",VLOOKUP($E212,'Inflated Bid Prices After Tax'!$AV$479:$BC$579,8,FALSE),0)))))))</f>
        <v>0</v>
      </c>
      <c r="X212" s="567">
        <f>IF(W$157="Hydro",VLOOKUP($E212,'Inflated Bid Prices After Tax'!$AV$584:$BC$684,2,FALSE),IF(W$157="Solar",VLOOKUP($E212,'Inflated Bid Prices After Tax'!$AV$584:$BC$684,3,FALSE),IF(W$157="Biomass",VLOOKUP($E212,'Inflated Bid Prices After Tax'!$AV$584:$BC$684,4,FALSE),IF(W$157="Biodiesel",VLOOKUP($E212,'Inflated Bid Prices After Tax'!$AV$584:$BC$684,5,FALSE),IF(W$157="LNG",VLOOKUP($E212,'Inflated Bid Prices After Tax'!$AV$584:$BC$684,6,FALSE),IF(W$157="Bunker",VLOOKUP($E212,'Inflated Bid Prices After Tax'!$AV$584:$BC$684,7,FALSE),IF(W$157="LFO Diesel",VLOOKUP($E212,'Inflated Bid Prices After Tax'!$AV$584:$BC$684,8,FALSE),0)))))))</f>
        <v>0</v>
      </c>
      <c r="Y212" s="567">
        <f>IF($E212=0,0,IF(W$157="Hydro",HLOOKUP(W$157,'Inflated Bid Prices After Tax'!$B$687:$I$695,8,FALSE),IF(W$157="Solar",HLOOKUP(W$157,'Inflated Bid Prices After Tax'!$B$687:$I$695,8,FALSE),IF(W$157="Biomass",HLOOKUP(W$157,'Inflated Bid Prices After Tax'!$B$687:$I$695,8,FALSE),IF(W$157="Biodiesel",HLOOKUP(W$157,'Inflated Bid Prices After Tax'!$B$687:$I$695,8,FALSE),IF(W$157="LNG",HLOOKUP(W$157,'Inflated Bid Prices After Tax'!$B$687:$I$695,8,FALSE),IF(W$157="Bunker",HLOOKUP(W$157,'Inflated Bid Prices After Tax'!$B$687:$I$695,8,FALSE),IF(W$157="LFO Diesel",HLOOKUP(W$157,'Inflated Bid Prices After Tax'!$B$687:$I$695,8,FALSE),0))))))))</f>
        <v>0</v>
      </c>
      <c r="Z212" s="567">
        <f>IF($E212=0,0,IF(W$157="Hydro",HLOOKUP(W$157,'Inflated Bid Prices After Tax'!$B$697:$I$703,6,FALSE),IF(W$157="Solar",HLOOKUP(W$157,'Inflated Bid Prices After Tax'!$B$697:$I$703,6,FALSE),IF(W$157="Biomass",HLOOKUP(W$157,'Inflated Bid Prices After Tax'!$B$697:$I$703,6,FALSE),IF(W$157="Biodiesel",HLOOKUP(W$157,'Inflated Bid Prices After Tax'!$B$697:$I$703,6,FALSE),IF(W$157="LNG",HLOOKUP(W$157,'Inflated Bid Prices After Tax'!$B$697:$I$703,6,FALSE),IF(W$157="Bunker",HLOOKUP(W$157,'Inflated Bid Prices After Tax'!$B$697:$I$703,6,FALSE),IF(W$157="LFO Diesel",HLOOKUP(W$157,'Inflated Bid Prices After Tax'!$B$697:$I$703,6,FALSE),0))))))))</f>
        <v>0</v>
      </c>
      <c r="AA212" s="568">
        <f t="shared" si="121"/>
        <v>0</v>
      </c>
      <c r="AB212" s="139"/>
      <c r="AC212" s="642">
        <f>IF(AC$157="Hydro",VLOOKUP($F212,'Inflated Bid Prices After Tax'!$AV$479:$BC$579,2,FALSE),IF(AC$157="Solar",VLOOKUP($F212,'Inflated Bid Prices After Tax'!$AV$479:$BC$579,3,FALSE),IF(AC$157="Biomass",VLOOKUP($F212,'Inflated Bid Prices After Tax'!$AV$479:$BC$579,4,FALSE),IF(AC$157="Biodiesel",VLOOKUP($F212,'Inflated Bid Prices After Tax'!$AV$479:$BC$579,5,FALSE),IF(AC$157="LNG",VLOOKUP($F212,'Inflated Bid Prices After Tax'!$AV$479:$BC$579,6,FALSE),IF(AC$157="Bunker",VLOOKUP($F212,'Inflated Bid Prices After Tax'!$AV$479:$BC$579,7,FALSE),IF(AC$157="LFO Diesel",VLOOKUP($F212,'Inflated Bid Prices After Tax'!$AV$479:$BC$579,8,FALSE),0)))))))</f>
        <v>0</v>
      </c>
      <c r="AD212" s="643">
        <f>IF(AC$157="Hydro",VLOOKUP($F212,'Inflated Bid Prices After Tax'!$AV$584:$BC$684,2,FALSE),IF(AC$157="Solar",VLOOKUP($F212,'Inflated Bid Prices After Tax'!$AV$584:$BC$684,3,FALSE),IF(AC$157="Biomass",VLOOKUP($F212,'Inflated Bid Prices After Tax'!$AV$584:$BC$684,4,FALSE),IF(AC$157="Biodiesel",VLOOKUP($F212,'Inflated Bid Prices After Tax'!$AV$584:$BC$684,5,FALSE),IF(AC$157="LNG",VLOOKUP($F212,'Inflated Bid Prices After Tax'!$AV$584:$BC$684,6,FALSE),IF(AC$157="Bunker",VLOOKUP($F212,'Inflated Bid Prices After Tax'!$AV$584:$BC$684,7,FALSE),IF(AC$157="LFO Diesel",VLOOKUP($F212,'Inflated Bid Prices After Tax'!$AV$584:$BC$684,8,FALSE),0)))))))</f>
        <v>0</v>
      </c>
      <c r="AE212" s="643">
        <f>IF($F212=0,0,IF(AC$157="Hydro",HLOOKUP(AC$157,'Inflated Bid Prices After Tax'!$B$687:$I$695,8,FALSE),IF(AC$157="Solar",HLOOKUP(AC$157,'Inflated Bid Prices After Tax'!$B$687:$I$695,8,FALSE),IF(AC$157="Biomass",HLOOKUP(AC$157,'Inflated Bid Prices After Tax'!$B$687:$I$695,8,FALSE),IF(AC$157="Biodiesel",HLOOKUP(AC$157,'Inflated Bid Prices After Tax'!$B$687:$I$695,8,FALSE),IF(AC$157="LNG",HLOOKUP(AC$157,'Inflated Bid Prices After Tax'!$B$687:$I$695,8,FALSE),IF(AC$157="Bunker",HLOOKUP(AC$157,'Inflated Bid Prices After Tax'!$B$687:$I$695,8,FALSE),IF(AC$157="LFO Diesel",HLOOKUP(AC$157,'Inflated Bid Prices After Tax'!$B$687:$I$695,8,FALSE),0))))))))</f>
        <v>0</v>
      </c>
      <c r="AF212" s="643">
        <f>IF($F212=0,0,IF(AC$157="Hydro",HLOOKUP(AC$157,'Inflated Bid Prices After Tax'!$B$697:$I$703,6,FALSE),IF(AC$157="Solar",HLOOKUP(AC$157,'Inflated Bid Prices After Tax'!$B$697:$I$703,6,FALSE),IF(AC$157="Biomass",HLOOKUP(AC$157,'Inflated Bid Prices After Tax'!$B$697:$I$703,6,FALSE),IF(AC$157="Biodiesel",HLOOKUP(AC$157,'Inflated Bid Prices After Tax'!$B$697:$I$703,6,FALSE),IF(AC$157="LNG",HLOOKUP(AC$157,'Inflated Bid Prices After Tax'!$B$697:$I$703,6,FALSE),IF(AC$157="Bunker",HLOOKUP(AC$157,'Inflated Bid Prices After Tax'!$B$697:$I$703,6,FALSE),IF(AC$157="LFO Diesel",HLOOKUP(AC$157,'Inflated Bid Prices After Tax'!$B$697:$I$703,6,FALSE),0))))))))</f>
        <v>0</v>
      </c>
      <c r="AG212" s="644">
        <f t="shared" si="122"/>
        <v>0</v>
      </c>
      <c r="AH212" s="139"/>
      <c r="AI212" s="590">
        <f>IF(AI$157="Hydro",VLOOKUP($G212,'Inflated Bid Prices After Tax'!$AV$479:$BC$579,2,FALSE),IF(AI$157="Solar",VLOOKUP($G212,'Inflated Bid Prices After Tax'!$AV$479:$BC$579,3,FALSE),IF(AI$157="Biomass",VLOOKUP($G212,'Inflated Bid Prices After Tax'!$AV$479:$BC$579,4,FALSE),IF(AI$157="Biodiesel",VLOOKUP($G212,'Inflated Bid Prices After Tax'!$AV$479:$BC$579,5,FALSE),IF(AI$157="LNG",VLOOKUP($G212,'Inflated Bid Prices After Tax'!$AV$479:$BC$579,6,FALSE),IF(AI$157="Bunker",VLOOKUP($G212,'Inflated Bid Prices After Tax'!$AV$479:$BC$579,7,FALSE),IF(AI$157="LFO Diesel",VLOOKUP($G212,'Inflated Bid Prices After Tax'!$AV$479:$BC$579,8,FALSE),0)))))))</f>
        <v>0</v>
      </c>
      <c r="AJ212" s="591">
        <f>IF(AI$157="Hydro",VLOOKUP($G212,'Inflated Bid Prices After Tax'!$AV$584:$BC$684,2,FALSE),IF(AI$157="Solar",VLOOKUP($G212,'Inflated Bid Prices After Tax'!$AV$584:$BC$684,3,FALSE),IF(AI$157="Biomass",VLOOKUP($G212,'Inflated Bid Prices After Tax'!$AV$584:$BC$684,4,FALSE),IF(AI$157="Biodiesel",VLOOKUP($G212,'Inflated Bid Prices After Tax'!$AV$584:$BC$684,5,FALSE),IF(AI$157="LNG",VLOOKUP($G212,'Inflated Bid Prices After Tax'!$AV$584:$BC$684,6,FALSE),IF(AI$157="Bunker",VLOOKUP($G212,'Inflated Bid Prices After Tax'!$AV$584:$BC$684,7,FALSE),IF(AI$157="LFO Diesel",VLOOKUP($G212,'Inflated Bid Prices After Tax'!$AV$584:$BC$684,8,FALSE),0)))))))</f>
        <v>0</v>
      </c>
      <c r="AK212" s="591">
        <f>IF($G212=0,0,IF(AI$157="Hydro",HLOOKUP(AI$157,'Inflated Bid Prices After Tax'!$B$687:$I$695,8,FALSE),IF(AI$157="Solar",HLOOKUP(AI$157,'Inflated Bid Prices After Tax'!$B$687:$I$695,8,FALSE),IF(AI$157="Biomass",HLOOKUP(AI$157,'Inflated Bid Prices After Tax'!$B$687:$I$695,8,FALSE),IF(AI$157="Biodiesel",HLOOKUP(AI$157,'Inflated Bid Prices After Tax'!$B$687:$I$695,8,FALSE),IF(AI$157="LNG",HLOOKUP(AI$157,'Inflated Bid Prices After Tax'!$B$687:$I$695,8,FALSE),IF(AI$157="Bunker",HLOOKUP(AI$157,'Inflated Bid Prices After Tax'!$B$687:$I$695,8,FALSE),IF(AI$157="LFO Diesel",HLOOKUP(AI$157,'Inflated Bid Prices After Tax'!$B$687:$I$695,8,FALSE),0))))))))</f>
        <v>0</v>
      </c>
      <c r="AL212" s="591">
        <f>IF($G212=0,0,IF(AI$157="Hydro",HLOOKUP(AI$157,'Inflated Bid Prices After Tax'!$B$697:$I$703,6,FALSE),IF(AI$157="Solar",HLOOKUP(AI$157,'Inflated Bid Prices After Tax'!$B$697:$I$703,6,FALSE),IF(AI$157="Biomass",HLOOKUP(AI$157,'Inflated Bid Prices After Tax'!$B$697:$I$703,6,FALSE),IF(AI$157="Biodiesel",HLOOKUP(AI$157,'Inflated Bid Prices After Tax'!$B$697:$I$703,6,FALSE),IF(AI$157="LNG",HLOOKUP(AI$157,'Inflated Bid Prices After Tax'!$B$697:$I$703,6,FALSE),IF(AI$157="Bunker",HLOOKUP(AI$157,'Inflated Bid Prices After Tax'!$B$697:$I$703,6,FALSE),IF(AI$157="LFO Diesel",HLOOKUP(AI$157,'Inflated Bid Prices After Tax'!$B$697:$I$703,6,FALSE),0))))))))</f>
        <v>0</v>
      </c>
      <c r="AM212" s="592">
        <f t="shared" si="123"/>
        <v>0</v>
      </c>
      <c r="AN212" s="139"/>
      <c r="AO212" s="598">
        <f>IF(AO$157="Hydro",VLOOKUP($H212,'Inflated Bid Prices After Tax'!$AV$479:$BC$579,2,FALSE),IF(AO$157="Solar",VLOOKUP($H212,'Inflated Bid Prices After Tax'!$AV$479:$BC$579,3,FALSE),IF(AO$157="Biomass",VLOOKUP($H212,'Inflated Bid Prices After Tax'!$AV$479:$BC$579,4,FALSE),IF(AO$157="Biodiesel",VLOOKUP($H212,'Inflated Bid Prices After Tax'!$AV$479:$BC$579,5,FALSE),IF(AO$157="LNG",VLOOKUP($H212,'Inflated Bid Prices After Tax'!$AV$479:$BC$579,6,FALSE),IF(AO$157="Bunker",VLOOKUP($H212,'Inflated Bid Prices After Tax'!$AV$479:$BC$579,7,FALSE),IF(AO$157="LFO Diesel",VLOOKUP($H212,'Inflated Bid Prices After Tax'!$AV$479:$BC$579,8,FALSE),0)))))))</f>
        <v>0</v>
      </c>
      <c r="AP212" s="309">
        <f>IF(AO$157="Hydro",VLOOKUP($H212,'Inflated Bid Prices After Tax'!$AV$584:$BC$684,2,FALSE),IF(AO$157="Solar",VLOOKUP($H212,'Inflated Bid Prices After Tax'!$AV$584:$BC$684,3,FALSE),IF(AO$157="Biomass",VLOOKUP($H212,'Inflated Bid Prices After Tax'!$AV$584:$BC$684,4,FALSE),IF(AO$157="Biodiesel",VLOOKUP($H212,'Inflated Bid Prices After Tax'!$AV$584:$BC$684,5,FALSE),IF(AO$157="LNG",VLOOKUP($H212,'Inflated Bid Prices After Tax'!$AV$584:$BC$684,6,FALSE),IF(AO$157="Bunker",VLOOKUP($H212,'Inflated Bid Prices After Tax'!$AV$584:$BC$684,7,FALSE),IF(AO$157="LFO Diesel",VLOOKUP($H212,'Inflated Bid Prices After Tax'!$AV$584:$BC$684,8,FALSE),0)))))))</f>
        <v>0</v>
      </c>
      <c r="AQ212" s="309">
        <f>IF($H212=0,0,IF(AO$157="Hydro",HLOOKUP(AO$157,'Inflated Bid Prices After Tax'!$B$687:$I$695,8,FALSE),IF(AO$157="Solar",HLOOKUP(AO$157,'Inflated Bid Prices After Tax'!$B$687:$I$695,8,FALSE),IF(AO$157="Biomass",HLOOKUP(AO$157,'Inflated Bid Prices After Tax'!$B$687:$I$695,8,FALSE),IF(AO$157="Biodiesel",HLOOKUP(AO$157,'Inflated Bid Prices After Tax'!$B$687:$I$695,8,FALSE),IF(AO$157="LNG",HLOOKUP(AO$157,'Inflated Bid Prices After Tax'!$B$687:$I$695,8,FALSE),IF(AO$157="Bunker",HLOOKUP(AO$157,'Inflated Bid Prices After Tax'!$B$687:$I$695,8,FALSE),IF(AO$157="LFO Diesel",HLOOKUP(AO$157,'Inflated Bid Prices After Tax'!$B$687:$I$695,8,FALSE),0))))))))</f>
        <v>0</v>
      </c>
      <c r="AR212" s="309">
        <f>IF($H212=0,0,IF(AO$157="Hydro",HLOOKUP(AO$157,'Inflated Bid Prices After Tax'!$B$697:$I$703,6,FALSE),IF(AO$157="Solar",HLOOKUP(AO$157,'Inflated Bid Prices After Tax'!$B$697:$I$703,6,FALSE),IF(AO$157="Biomass",HLOOKUP(AO$157,'Inflated Bid Prices After Tax'!$B$697:$I$703,6,FALSE),IF(AO$157="Biodiesel",HLOOKUP(AO$157,'Inflated Bid Prices After Tax'!$B$697:$I$703,6,FALSE),IF(AO$157="LNG",HLOOKUP(AO$157,'Inflated Bid Prices After Tax'!$B$697:$I$703,6,FALSE),IF(AO$157="Bunker",HLOOKUP(AO$157,'Inflated Bid Prices After Tax'!$B$697:$I$703,6,FALSE),IF(AO$157="LFO Diesel",HLOOKUP(AO$157,'Inflated Bid Prices After Tax'!$B$697:$I$703,6,FALSE),0))))))))</f>
        <v>0</v>
      </c>
      <c r="AS212" s="298">
        <f t="shared" si="124"/>
        <v>0</v>
      </c>
      <c r="AT212" s="139"/>
      <c r="AU212" s="606">
        <f>IF(AU$157="Hydro",VLOOKUP($I212,'Inflated Bid Prices After Tax'!$AV$479:$BC$579,2,FALSE),IF(AU$157="Solar",VLOOKUP($I212,'Inflated Bid Prices After Tax'!$AV$479:$BC$579,3,FALSE),IF(AU$157="Biomass",VLOOKUP($I212,'Inflated Bid Prices After Tax'!$AV$479:$BC$579,4,FALSE),IF(AU$157="Biodiesel",VLOOKUP($I212,'Inflated Bid Prices After Tax'!$AV$479:$BC$579,5,FALSE),IF(AU$157="LNG",VLOOKUP($I212,'Inflated Bid Prices After Tax'!$AV$479:$BC$579,6,FALSE),IF(AU$157="Bunker",VLOOKUP($I212,'Inflated Bid Prices After Tax'!$AV$479:$BC$579,7,FALSE),IF(AU$157="LFO Diesel",VLOOKUP($I212,'Inflated Bid Prices After Tax'!$AV$479:$BC$579,8,FALSE),0)))))))</f>
        <v>0</v>
      </c>
      <c r="AV212" s="607">
        <f>IF(AU$157="Hydro",VLOOKUP($I212,'Inflated Bid Prices After Tax'!$AV$584:$BC$684,2,FALSE),IF(AU$157="Solar",VLOOKUP($I212,'Inflated Bid Prices After Tax'!$AV$584:$BC$684,3,FALSE),IF(AU$157="Biomass",VLOOKUP($I212,'Inflated Bid Prices After Tax'!$AV$584:$BC$684,4,FALSE),IF(AU$157="Biodiesel",VLOOKUP($I212,'Inflated Bid Prices After Tax'!$AV$584:$BC$684,5,FALSE),IF(AU$157="LNG",VLOOKUP($I212,'Inflated Bid Prices After Tax'!$AV$584:$BC$684,6,FALSE),IF(AU$157="Bunker",VLOOKUP($I212,'Inflated Bid Prices After Tax'!$AV$584:$BC$684,7,FALSE),IF(AU$157="LFO Diesel",VLOOKUP($I212,'Inflated Bid Prices After Tax'!$AV$584:$BC$684,8,FALSE),0)))))))</f>
        <v>0</v>
      </c>
      <c r="AW212" s="607">
        <f>IF($I212=0,0,IF(AU$157="Hydro",HLOOKUP(AU$157,'Inflated Bid Prices After Tax'!$B$687:$I$695,5,FALSE),IF(AU$157="Solar",HLOOKUP(AU$157,'Inflated Bid Prices After Tax'!$B$687:$I$695,5,FALSE),IF(AU$157="Biomass",HLOOKUP(AU$157,'Inflated Bid Prices After Tax'!$B$687:$I$695,5,FALSE),IF(AU$157="Biodiesel",HLOOKUP(AU$157,'Inflated Bid Prices After Tax'!$B$687:$I$695,5,FALSE),IF(AU$157="LNG",HLOOKUP(AU$157,'Inflated Bid Prices After Tax'!$B$687:$I$695,5,FALSE),IF(AU$157="Bunker",HLOOKUP(AU$157,'Inflated Bid Prices After Tax'!$B$687:$I$695,5,FALSE),IF(AU$157="LFO Diesel",HLOOKUP(AU$157,'Inflated Bid Prices After Tax'!$B$687:$I$695,5,FALSE),0))))))))</f>
        <v>0</v>
      </c>
      <c r="AX212" s="607">
        <f>IF($I212=0,0,IF(AU$157="Hydro",HLOOKUP(AU$157,'Inflated Bid Prices After Tax'!$B$697:$I$703,5,FALSE),IF(AU$157="Solar",HLOOKUP(AU$157,'Inflated Bid Prices After Tax'!$B$697:$I$703,5,FALSE),IF(AU$157="Biomass",HLOOKUP(AU$157,'Inflated Bid Prices After Tax'!$B$697:$I$703,5,FALSE),IF(AU$157="Biodiesel",HLOOKUP(AU$157,'Inflated Bid Prices After Tax'!$B$697:$I$703,5,FALSE),IF(AU$157="LNG",HLOOKUP(AU$157,'Inflated Bid Prices After Tax'!$B$697:$I$703,5,FALSE),IF(AU$157="Bunker",HLOOKUP(AU$157,'Inflated Bid Prices After Tax'!$B$697:$I$703,5,FALSE),IF(AU$157="LFO Diesel",HLOOKUP(AU$157,'Inflated Bid Prices After Tax'!$B$697:$I$703,5,FALSE),0))))))))</f>
        <v>0</v>
      </c>
      <c r="AY212" s="608">
        <f t="shared" si="125"/>
        <v>0</v>
      </c>
      <c r="AZ212" s="139"/>
      <c r="BA212" s="106"/>
      <c r="BB212" s="648" t="s">
        <v>47</v>
      </c>
      <c r="BC212" s="659">
        <f>IF(C212=0,O212,O212*'Available Energy and Dispatch'!N256*1000)</f>
        <v>0</v>
      </c>
      <c r="BD212" s="659">
        <f>IF(D212=0,U212,U212*'Available Energy and Dispatch'!O256*1000)</f>
        <v>0</v>
      </c>
      <c r="BE212" s="659">
        <f>IF(E212=0,AA212,AA212*'Available Energy and Dispatch'!P256*1000)</f>
        <v>0</v>
      </c>
      <c r="BF212" s="659">
        <f>IF(F212=0,AG212,AG212*'Available Energy and Dispatch'!Q256*1000)</f>
        <v>0</v>
      </c>
      <c r="BG212" s="659">
        <f>IF(G212=0,AM212,AM212*'Available Energy and Dispatch'!R256*1000)</f>
        <v>0</v>
      </c>
      <c r="BH212" s="659">
        <f>IF(H212=0,AS212,AS212*'Available Energy and Dispatch'!S256*1000)</f>
        <v>0</v>
      </c>
      <c r="BI212" s="659">
        <f>IF(I212=0,AY212,AY212*'Available Energy and Dispatch'!T256*1000)</f>
        <v>0</v>
      </c>
      <c r="BJ212" s="665">
        <f t="shared" si="126"/>
        <v>0</v>
      </c>
      <c r="BK212" s="655"/>
    </row>
    <row r="213" spans="2:63" x14ac:dyDescent="0.25">
      <c r="B213" s="530" t="s">
        <v>48</v>
      </c>
      <c r="C213" s="523">
        <f>ROUND(IFERROR(('Available Energy and Dispatch'!N257/((IF(C$158="Solar",(SUMIFS('Dependable Capacity'!$F$118:$F$123,'Dependable Capacity'!$C$118:$C$123,$B$160)*'Available Energy and Dispatch'!$C257),HLOOKUP(C$158,'Dependable Capacity'!$I$112:$P$118,6,FALSE)*'Available Energy and Dispatch'!$C257))))/C$159,0),2)</f>
        <v>0</v>
      </c>
      <c r="D213" s="523">
        <f>ROUND(IFERROR(('Available Energy and Dispatch'!O257/((IF(D$158="Solar",(SUMIFS('Dependable Capacity'!$F$118:$F$123,'Dependable Capacity'!$C$118:$C$123,$B$160)*'Available Energy and Dispatch'!$C257),HLOOKUP(D$158,'Dependable Capacity'!$I$112:$P$118,6,FALSE)*'Available Energy and Dispatch'!$C257))))/D$159,0),2)</f>
        <v>0</v>
      </c>
      <c r="E213" s="523">
        <f>ROUND(IFERROR(('Available Energy and Dispatch'!P257/((IF(E$158="Solar",(SUMIFS('Dependable Capacity'!$F$118:$F$123,'Dependable Capacity'!$C$118:$C$123,$B$160)*'Available Energy and Dispatch'!$C257),HLOOKUP(E$158,'Dependable Capacity'!$I$112:$P$118,6,FALSE)*'Available Energy and Dispatch'!$C257))))/E$159,0),2)</f>
        <v>0</v>
      </c>
      <c r="F213" s="523">
        <f>ROUND(IFERROR(('Available Energy and Dispatch'!Q257/((IF(F$158="Solar",(SUMIFS('Dependable Capacity'!$F$118:$F$123,'Dependable Capacity'!$C$118:$C$123,$B$160)*'Available Energy and Dispatch'!$C257),HLOOKUP(F$158,'Dependable Capacity'!$I$112:$P$118,6,FALSE)*'Available Energy and Dispatch'!$C257))))/F$159,0),2)</f>
        <v>0</v>
      </c>
      <c r="G213" s="523">
        <f>ROUND(IFERROR(('Available Energy and Dispatch'!R257/((IF(G$158="Solar",(SUMIFS('Dependable Capacity'!$F$118:$F$123,'Dependable Capacity'!$C$118:$C$123,$B$160)*'Available Energy and Dispatch'!$C257),HLOOKUP(G$158,'Dependable Capacity'!$I$112:$P$118,6,FALSE)*'Available Energy and Dispatch'!$C257))))/G$159,0),2)</f>
        <v>0</v>
      </c>
      <c r="H213" s="523">
        <f>ROUND(IFERROR(('Available Energy and Dispatch'!S257/((IF(H$158="Solar",(SUMIFS('Dependable Capacity'!$F$118:$F$123,'Dependable Capacity'!$C$118:$C$123,$B$160)*'Available Energy and Dispatch'!$C257),HLOOKUP(H$158,'Dependable Capacity'!$I$112:$P$118,6,FALSE)*'Available Energy and Dispatch'!$C257))))/H$159,0),2)</f>
        <v>0</v>
      </c>
      <c r="I213" s="524">
        <f>ROUND(IFERROR(('Available Energy and Dispatch'!T257/((IF(I$158="Solar",(SUMIFS('Dependable Capacity'!$F$118:$F$123,'Dependable Capacity'!$C$118:$C$123,$B$160)*'Available Energy and Dispatch'!$C257),HLOOKUP(I$158,'Dependable Capacity'!$I$112:$P$118,6,FALSE)*'Available Energy and Dispatch'!$C257))))/I$159,0),2)</f>
        <v>0</v>
      </c>
      <c r="J213" s="106"/>
      <c r="K213" s="542">
        <f>IF(K$157="Hydro",VLOOKUP($C213,'Inflated Bid Prices After Tax'!$AV$479:$BC$579,2,FALSE),IF(K$157="Solar",VLOOKUP($C213,'Inflated Bid Prices After Tax'!$AV$479:$BC$579,3,FALSE),IF(K$157="Biomass",VLOOKUP($C213,'Inflated Bid Prices After Tax'!$AV$479:$BC$579,4,FALSE),IF(K$157="Biodiesel",VLOOKUP($C213,'Inflated Bid Prices After Tax'!$AV$479:$BC$579,5,FALSE),IF(K$157="LNG",VLOOKUP($C213,'Inflated Bid Prices After Tax'!$AV$479:$BC$579,6,FALSE),IF(K$157="Bunker",VLOOKUP($C213,'Inflated Bid Prices After Tax'!$AV$479:$BC$579,7,FALSE),IF(K$157="LFO Diesel",VLOOKUP($C213,'Inflated Bid Prices After Tax'!$AV$479:$BC$579,8,FALSE),0)))))))</f>
        <v>0</v>
      </c>
      <c r="L213" s="543">
        <f>IF(K$157="Hydro",VLOOKUP($C213,'Inflated Bid Prices After Tax'!$AV$584:$BC$684,2,FALSE),IF(K$157="Solar",VLOOKUP($C213,'Inflated Bid Prices After Tax'!$AV$584:$BC$684,3,FALSE),IF(K$157="Biomass",VLOOKUP($C213,'Inflated Bid Prices After Tax'!$AV$584:$BC$684,4,FALSE),IF(K$157="Biodiesel",VLOOKUP($C213,'Inflated Bid Prices After Tax'!$AV$584:$BC$684,5,FALSE),IF(K$157="LNG",VLOOKUP($C213,'Inflated Bid Prices After Tax'!$AV$584:$BC$684,6,FALSE),IF(K$157="Bunker",VLOOKUP($C213,'Inflated Bid Prices After Tax'!$AV$584:$BC$684,7,FALSE),IF(K$157="LFO Diesel",VLOOKUP($C213,'Inflated Bid Prices After Tax'!$AV$584:$BC$684,8,FALSE),0)))))))</f>
        <v>0</v>
      </c>
      <c r="M213" s="543">
        <f>IF($C213=0,0,IF(K$157="Hydro",HLOOKUP(K$157,'Inflated Bid Prices After Tax'!$B$687:$I$695,8,FALSE),IF(K$157="Solar",HLOOKUP(K$157,'Inflated Bid Prices After Tax'!$B$687:$I$695,8,FALSE),IF(K$157="Biomass",HLOOKUP(K$157,'Inflated Bid Prices After Tax'!$B$687:$I$695,8,FALSE),IF(K$157="Biodiesel",HLOOKUP(K$157,'Inflated Bid Prices After Tax'!$B$687:$I$695,8,FALSE),IF(K$157="LNG",HLOOKUP(K$157,'Inflated Bid Prices After Tax'!$B$687:$I$695,8,FALSE),IF(K$157="Bunker",HLOOKUP(K$157,'Inflated Bid Prices After Tax'!$B$687:$I$695,8,FALSE),IF(K$157="LFO Diesel",HLOOKUP(K$157,'Inflated Bid Prices After Tax'!$B$687:$I$695,8,FALSE),0))))))))</f>
        <v>0</v>
      </c>
      <c r="N213" s="543">
        <f>IF($C213=0,0,IF(K$157="Hydro",HLOOKUP(K$157,'Inflated Bid Prices After Tax'!$B$697:$I$703,6,FALSE),IF(K$157="Solar",HLOOKUP(K$157,'Inflated Bid Prices After Tax'!$B$697:$I$703,6,FALSE),IF(K$157="Biomass",HLOOKUP(K$157,'Inflated Bid Prices After Tax'!$B$697:$I$703,6,FALSE),IF(K$157="Biodiesel",HLOOKUP(K$157,'Inflated Bid Prices After Tax'!$B$697:$I$703,6,FALSE),IF(K$157="LNG",HLOOKUP(K$157,'Inflated Bid Prices After Tax'!$B$697:$I$703,6,FALSE),IF(K$157="Bunker",HLOOKUP(K$157,'Inflated Bid Prices After Tax'!$B$697:$I$703,6,FALSE),IF(K$157="LFO Diesel",HLOOKUP(K$157,'Inflated Bid Prices After Tax'!$B$697:$I$703,6,FALSE),0))))))))</f>
        <v>0</v>
      </c>
      <c r="O213" s="544">
        <f t="shared" si="119"/>
        <v>0</v>
      </c>
      <c r="P213" s="139"/>
      <c r="Q213" s="606">
        <f>IF(Q$157="Hydro",VLOOKUP($D213,'Inflated Bid Prices After Tax'!$AV$479:$BC$579,2,FALSE),IF(Q$157="Solar",VLOOKUP($D213,'Inflated Bid Prices After Tax'!$AV$479:$BC$579,3,FALSE),IF(Q$157="Biomass",VLOOKUP($D213,'Inflated Bid Prices After Tax'!$AV$479:$BC$579,4,FALSE),IF(Q$157="Biodiesel",VLOOKUP($D213,'Inflated Bid Prices After Tax'!$AV$479:$BC$579,5,FALSE),IF(Q$157="LNG",VLOOKUP($D213,'Inflated Bid Prices After Tax'!$AV$479:$BC$579,6,FALSE),IF(Q$157="Bunker",VLOOKUP($D213,'Inflated Bid Prices After Tax'!$AV$479:$BC$579,7,FALSE),IF(Q$157="LFO Diesel",VLOOKUP($D213,'Inflated Bid Prices After Tax'!$AV$479:$BC$579,8,FALSE),0)))))))</f>
        <v>0</v>
      </c>
      <c r="R213" s="607">
        <f>IF(Q$157="Hydro",VLOOKUP($D213,'Inflated Bid Prices After Tax'!$AV$584:$BC$684,2,FALSE),IF(Q$157="Solar",VLOOKUP($D213,'Inflated Bid Prices After Tax'!$AV$584:$BC$684,3,FALSE),IF(Q$157="Biomass",VLOOKUP($D213,'Inflated Bid Prices After Tax'!$AV$584:$BC$684,4,FALSE),IF(Q$157="Biodiesel",VLOOKUP($D213,'Inflated Bid Prices After Tax'!$AV$584:$BC$684,5,FALSE),IF(Q$157="LNG",VLOOKUP($D213,'Inflated Bid Prices After Tax'!$AV$584:$BC$684,6,FALSE),IF(Q$157="Bunker",VLOOKUP($D213,'Inflated Bid Prices After Tax'!$AV$584:$BC$684,7,FALSE),IF(Q$157="LFO Diesel",VLOOKUP($D213,'Inflated Bid Prices After Tax'!$AV$584:$BC$684,8,FALSE),0)))))))</f>
        <v>0</v>
      </c>
      <c r="S213" s="607">
        <f>IF($D213=0,0,IF(Q$157="Hydro",HLOOKUP(Q$157,'Inflated Bid Prices After Tax'!$B$687:$I$695,8,FALSE),IF(Q$157="Solar",HLOOKUP(Q$157,'Inflated Bid Prices After Tax'!$B$687:$I$695,8,FALSE),IF(Q$157="Biomass",HLOOKUP(Q$157,'Inflated Bid Prices After Tax'!$B$687:$I$695,8,FALSE),IF(Q$157="Biodiesel",HLOOKUP(Q$157,'Inflated Bid Prices After Tax'!$B$687:$I$695,8,FALSE),IF(Q$157="LNG",HLOOKUP(Q$157,'Inflated Bid Prices After Tax'!$B$687:$I$695,8,FALSE),IF(Q$157="Bunker",HLOOKUP(Q$157,'Inflated Bid Prices After Tax'!$B$687:$I$695,8,FALSE),IF(Q$157="LFO Diesel",HLOOKUP(Q$157,'Inflated Bid Prices After Tax'!$B$687:$I$695,8,FALSE),0))))))))</f>
        <v>0</v>
      </c>
      <c r="T213" s="607">
        <f>IF($D213=0,0,IF(Q$157="Hydro",HLOOKUP(Q$157,'Inflated Bid Prices After Tax'!$B$697:$I$703,6,FALSE),IF(Q$157="Solar",HLOOKUP(Q$157,'Inflated Bid Prices After Tax'!$B$697:$I$703,6,FALSE),IF(Q$157="Biomass",HLOOKUP(Q$157,'Inflated Bid Prices After Tax'!$B$697:$I$703,6,FALSE),IF(Q$157="Biodiesel",HLOOKUP(Q$157,'Inflated Bid Prices After Tax'!$B$697:$I$703,6,FALSE),IF(Q$157="LNG",HLOOKUP(Q$157,'Inflated Bid Prices After Tax'!$B$697:$I$703,6,FALSE),IF(Q$157="Bunker",HLOOKUP(Q$157,'Inflated Bid Prices After Tax'!$B$697:$I$703,6,FALSE),IF(Q$157="LFO Diesel",HLOOKUP(Q$157,'Inflated Bid Prices After Tax'!$B$697:$I$703,6,FALSE),0))))))))</f>
        <v>0</v>
      </c>
      <c r="U213" s="608">
        <f t="shared" si="120"/>
        <v>0</v>
      </c>
      <c r="V213" s="139"/>
      <c r="W213" s="566">
        <f>IF(W$157="Hydro",VLOOKUP($E213,'Inflated Bid Prices After Tax'!$AV$479:$BC$579,2,FALSE),IF(W$157="Solar",VLOOKUP($E213,'Inflated Bid Prices After Tax'!$AV$479:$BC$579,3,FALSE),IF(W$157="Biomass",VLOOKUP($E213,'Inflated Bid Prices After Tax'!$AV$479:$BC$579,4,FALSE),IF(W$157="Biodiesel",VLOOKUP($E213,'Inflated Bid Prices After Tax'!$AV$479:$BC$579,5,FALSE),IF(W$157="LNG",VLOOKUP($E213,'Inflated Bid Prices After Tax'!$AV$479:$BC$579,6,FALSE),IF(W$157="Bunker",VLOOKUP($E213,'Inflated Bid Prices After Tax'!$AV$479:$BC$579,7,FALSE),IF(W$157="LFO Diesel",VLOOKUP($E213,'Inflated Bid Prices After Tax'!$AV$479:$BC$579,8,FALSE),0)))))))</f>
        <v>0</v>
      </c>
      <c r="X213" s="567">
        <f>IF(W$157="Hydro",VLOOKUP($E213,'Inflated Bid Prices After Tax'!$AV$584:$BC$684,2,FALSE),IF(W$157="Solar",VLOOKUP($E213,'Inflated Bid Prices After Tax'!$AV$584:$BC$684,3,FALSE),IF(W$157="Biomass",VLOOKUP($E213,'Inflated Bid Prices After Tax'!$AV$584:$BC$684,4,FALSE),IF(W$157="Biodiesel",VLOOKUP($E213,'Inflated Bid Prices After Tax'!$AV$584:$BC$684,5,FALSE),IF(W$157="LNG",VLOOKUP($E213,'Inflated Bid Prices After Tax'!$AV$584:$BC$684,6,FALSE),IF(W$157="Bunker",VLOOKUP($E213,'Inflated Bid Prices After Tax'!$AV$584:$BC$684,7,FALSE),IF(W$157="LFO Diesel",VLOOKUP($E213,'Inflated Bid Prices After Tax'!$AV$584:$BC$684,8,FALSE),0)))))))</f>
        <v>0</v>
      </c>
      <c r="Y213" s="567">
        <f>IF($E213=0,0,IF(W$157="Hydro",HLOOKUP(W$157,'Inflated Bid Prices After Tax'!$B$687:$I$695,8,FALSE),IF(W$157="Solar",HLOOKUP(W$157,'Inflated Bid Prices After Tax'!$B$687:$I$695,8,FALSE),IF(W$157="Biomass",HLOOKUP(W$157,'Inflated Bid Prices After Tax'!$B$687:$I$695,8,FALSE),IF(W$157="Biodiesel",HLOOKUP(W$157,'Inflated Bid Prices After Tax'!$B$687:$I$695,8,FALSE),IF(W$157="LNG",HLOOKUP(W$157,'Inflated Bid Prices After Tax'!$B$687:$I$695,8,FALSE),IF(W$157="Bunker",HLOOKUP(W$157,'Inflated Bid Prices After Tax'!$B$687:$I$695,8,FALSE),IF(W$157="LFO Diesel",HLOOKUP(W$157,'Inflated Bid Prices After Tax'!$B$687:$I$695,8,FALSE),0))))))))</f>
        <v>0</v>
      </c>
      <c r="Z213" s="567">
        <f>IF($E213=0,0,IF(W$157="Hydro",HLOOKUP(W$157,'Inflated Bid Prices After Tax'!$B$697:$I$703,6,FALSE),IF(W$157="Solar",HLOOKUP(W$157,'Inflated Bid Prices After Tax'!$B$697:$I$703,6,FALSE),IF(W$157="Biomass",HLOOKUP(W$157,'Inflated Bid Prices After Tax'!$B$697:$I$703,6,FALSE),IF(W$157="Biodiesel",HLOOKUP(W$157,'Inflated Bid Prices After Tax'!$B$697:$I$703,6,FALSE),IF(W$157="LNG",HLOOKUP(W$157,'Inflated Bid Prices After Tax'!$B$697:$I$703,6,FALSE),IF(W$157="Bunker",HLOOKUP(W$157,'Inflated Bid Prices After Tax'!$B$697:$I$703,6,FALSE),IF(W$157="LFO Diesel",HLOOKUP(W$157,'Inflated Bid Prices After Tax'!$B$697:$I$703,6,FALSE),0))))))))</f>
        <v>0</v>
      </c>
      <c r="AA213" s="568">
        <f t="shared" si="121"/>
        <v>0</v>
      </c>
      <c r="AB213" s="139"/>
      <c r="AC213" s="642">
        <f>IF(AC$157="Hydro",VLOOKUP($F213,'Inflated Bid Prices After Tax'!$AV$479:$BC$579,2,FALSE),IF(AC$157="Solar",VLOOKUP($F213,'Inflated Bid Prices After Tax'!$AV$479:$BC$579,3,FALSE),IF(AC$157="Biomass",VLOOKUP($F213,'Inflated Bid Prices After Tax'!$AV$479:$BC$579,4,FALSE),IF(AC$157="Biodiesel",VLOOKUP($F213,'Inflated Bid Prices After Tax'!$AV$479:$BC$579,5,FALSE),IF(AC$157="LNG",VLOOKUP($F213,'Inflated Bid Prices After Tax'!$AV$479:$BC$579,6,FALSE),IF(AC$157="Bunker",VLOOKUP($F213,'Inflated Bid Prices After Tax'!$AV$479:$BC$579,7,FALSE),IF(AC$157="LFO Diesel",VLOOKUP($F213,'Inflated Bid Prices After Tax'!$AV$479:$BC$579,8,FALSE),0)))))))</f>
        <v>0</v>
      </c>
      <c r="AD213" s="643">
        <f>IF(AC$157="Hydro",VLOOKUP($F213,'Inflated Bid Prices After Tax'!$AV$584:$BC$684,2,FALSE),IF(AC$157="Solar",VLOOKUP($F213,'Inflated Bid Prices After Tax'!$AV$584:$BC$684,3,FALSE),IF(AC$157="Biomass",VLOOKUP($F213,'Inflated Bid Prices After Tax'!$AV$584:$BC$684,4,FALSE),IF(AC$157="Biodiesel",VLOOKUP($F213,'Inflated Bid Prices After Tax'!$AV$584:$BC$684,5,FALSE),IF(AC$157="LNG",VLOOKUP($F213,'Inflated Bid Prices After Tax'!$AV$584:$BC$684,6,FALSE),IF(AC$157="Bunker",VLOOKUP($F213,'Inflated Bid Prices After Tax'!$AV$584:$BC$684,7,FALSE),IF(AC$157="LFO Diesel",VLOOKUP($F213,'Inflated Bid Prices After Tax'!$AV$584:$BC$684,8,FALSE),0)))))))</f>
        <v>0</v>
      </c>
      <c r="AE213" s="643">
        <f>IF($F213=0,0,IF(AC$157="Hydro",HLOOKUP(AC$157,'Inflated Bid Prices After Tax'!$B$687:$I$695,8,FALSE),IF(AC$157="Solar",HLOOKUP(AC$157,'Inflated Bid Prices After Tax'!$B$687:$I$695,8,FALSE),IF(AC$157="Biomass",HLOOKUP(AC$157,'Inflated Bid Prices After Tax'!$B$687:$I$695,8,FALSE),IF(AC$157="Biodiesel",HLOOKUP(AC$157,'Inflated Bid Prices After Tax'!$B$687:$I$695,8,FALSE),IF(AC$157="LNG",HLOOKUP(AC$157,'Inflated Bid Prices After Tax'!$B$687:$I$695,8,FALSE),IF(AC$157="Bunker",HLOOKUP(AC$157,'Inflated Bid Prices After Tax'!$B$687:$I$695,8,FALSE),IF(AC$157="LFO Diesel",HLOOKUP(AC$157,'Inflated Bid Prices After Tax'!$B$687:$I$695,8,FALSE),0))))))))</f>
        <v>0</v>
      </c>
      <c r="AF213" s="643">
        <f>IF($F213=0,0,IF(AC$157="Hydro",HLOOKUP(AC$157,'Inflated Bid Prices After Tax'!$B$697:$I$703,6,FALSE),IF(AC$157="Solar",HLOOKUP(AC$157,'Inflated Bid Prices After Tax'!$B$697:$I$703,6,FALSE),IF(AC$157="Biomass",HLOOKUP(AC$157,'Inflated Bid Prices After Tax'!$B$697:$I$703,6,FALSE),IF(AC$157="Biodiesel",HLOOKUP(AC$157,'Inflated Bid Prices After Tax'!$B$697:$I$703,6,FALSE),IF(AC$157="LNG",HLOOKUP(AC$157,'Inflated Bid Prices After Tax'!$B$697:$I$703,6,FALSE),IF(AC$157="Bunker",HLOOKUP(AC$157,'Inflated Bid Prices After Tax'!$B$697:$I$703,6,FALSE),IF(AC$157="LFO Diesel",HLOOKUP(AC$157,'Inflated Bid Prices After Tax'!$B$697:$I$703,6,FALSE),0))))))))</f>
        <v>0</v>
      </c>
      <c r="AG213" s="644">
        <f t="shared" si="122"/>
        <v>0</v>
      </c>
      <c r="AH213" s="139"/>
      <c r="AI213" s="590">
        <f>IF(AI$157="Hydro",VLOOKUP($G213,'Inflated Bid Prices After Tax'!$AV$479:$BC$579,2,FALSE),IF(AI$157="Solar",VLOOKUP($G213,'Inflated Bid Prices After Tax'!$AV$479:$BC$579,3,FALSE),IF(AI$157="Biomass",VLOOKUP($G213,'Inflated Bid Prices After Tax'!$AV$479:$BC$579,4,FALSE),IF(AI$157="Biodiesel",VLOOKUP($G213,'Inflated Bid Prices After Tax'!$AV$479:$BC$579,5,FALSE),IF(AI$157="LNG",VLOOKUP($G213,'Inflated Bid Prices After Tax'!$AV$479:$BC$579,6,FALSE),IF(AI$157="Bunker",VLOOKUP($G213,'Inflated Bid Prices After Tax'!$AV$479:$BC$579,7,FALSE),IF(AI$157="LFO Diesel",VLOOKUP($G213,'Inflated Bid Prices After Tax'!$AV$479:$BC$579,8,FALSE),0)))))))</f>
        <v>0</v>
      </c>
      <c r="AJ213" s="591">
        <f>IF(AI$157="Hydro",VLOOKUP($G213,'Inflated Bid Prices After Tax'!$AV$584:$BC$684,2,FALSE),IF(AI$157="Solar",VLOOKUP($G213,'Inflated Bid Prices After Tax'!$AV$584:$BC$684,3,FALSE),IF(AI$157="Biomass",VLOOKUP($G213,'Inflated Bid Prices After Tax'!$AV$584:$BC$684,4,FALSE),IF(AI$157="Biodiesel",VLOOKUP($G213,'Inflated Bid Prices After Tax'!$AV$584:$BC$684,5,FALSE),IF(AI$157="LNG",VLOOKUP($G213,'Inflated Bid Prices After Tax'!$AV$584:$BC$684,6,FALSE),IF(AI$157="Bunker",VLOOKUP($G213,'Inflated Bid Prices After Tax'!$AV$584:$BC$684,7,FALSE),IF(AI$157="LFO Diesel",VLOOKUP($G213,'Inflated Bid Prices After Tax'!$AV$584:$BC$684,8,FALSE),0)))))))</f>
        <v>0</v>
      </c>
      <c r="AK213" s="591">
        <f>IF($G213=0,0,IF(AI$157="Hydro",HLOOKUP(AI$157,'Inflated Bid Prices After Tax'!$B$687:$I$695,8,FALSE),IF(AI$157="Solar",HLOOKUP(AI$157,'Inflated Bid Prices After Tax'!$B$687:$I$695,8,FALSE),IF(AI$157="Biomass",HLOOKUP(AI$157,'Inflated Bid Prices After Tax'!$B$687:$I$695,8,FALSE),IF(AI$157="Biodiesel",HLOOKUP(AI$157,'Inflated Bid Prices After Tax'!$B$687:$I$695,8,FALSE),IF(AI$157="LNG",HLOOKUP(AI$157,'Inflated Bid Prices After Tax'!$B$687:$I$695,8,FALSE),IF(AI$157="Bunker",HLOOKUP(AI$157,'Inflated Bid Prices After Tax'!$B$687:$I$695,8,FALSE),IF(AI$157="LFO Diesel",HLOOKUP(AI$157,'Inflated Bid Prices After Tax'!$B$687:$I$695,8,FALSE),0))))))))</f>
        <v>0</v>
      </c>
      <c r="AL213" s="591">
        <f>IF($G213=0,0,IF(AI$157="Hydro",HLOOKUP(AI$157,'Inflated Bid Prices After Tax'!$B$697:$I$703,6,FALSE),IF(AI$157="Solar",HLOOKUP(AI$157,'Inflated Bid Prices After Tax'!$B$697:$I$703,6,FALSE),IF(AI$157="Biomass",HLOOKUP(AI$157,'Inflated Bid Prices After Tax'!$B$697:$I$703,6,FALSE),IF(AI$157="Biodiesel",HLOOKUP(AI$157,'Inflated Bid Prices After Tax'!$B$697:$I$703,6,FALSE),IF(AI$157="LNG",HLOOKUP(AI$157,'Inflated Bid Prices After Tax'!$B$697:$I$703,6,FALSE),IF(AI$157="Bunker",HLOOKUP(AI$157,'Inflated Bid Prices After Tax'!$B$697:$I$703,6,FALSE),IF(AI$157="LFO Diesel",HLOOKUP(AI$157,'Inflated Bid Prices After Tax'!$B$697:$I$703,6,FALSE),0))))))))</f>
        <v>0</v>
      </c>
      <c r="AM213" s="592">
        <f t="shared" si="123"/>
        <v>0</v>
      </c>
      <c r="AN213" s="139"/>
      <c r="AO213" s="598">
        <f>IF(AO$157="Hydro",VLOOKUP($H213,'Inflated Bid Prices After Tax'!$AV$479:$BC$579,2,FALSE),IF(AO$157="Solar",VLOOKUP($H213,'Inflated Bid Prices After Tax'!$AV$479:$BC$579,3,FALSE),IF(AO$157="Biomass",VLOOKUP($H213,'Inflated Bid Prices After Tax'!$AV$479:$BC$579,4,FALSE),IF(AO$157="Biodiesel",VLOOKUP($H213,'Inflated Bid Prices After Tax'!$AV$479:$BC$579,5,FALSE),IF(AO$157="LNG",VLOOKUP($H213,'Inflated Bid Prices After Tax'!$AV$479:$BC$579,6,FALSE),IF(AO$157="Bunker",VLOOKUP($H213,'Inflated Bid Prices After Tax'!$AV$479:$BC$579,7,FALSE),IF(AO$157="LFO Diesel",VLOOKUP($H213,'Inflated Bid Prices After Tax'!$AV$479:$BC$579,8,FALSE),0)))))))</f>
        <v>0</v>
      </c>
      <c r="AP213" s="309">
        <f>IF(AO$157="Hydro",VLOOKUP($H213,'Inflated Bid Prices After Tax'!$AV$584:$BC$684,2,FALSE),IF(AO$157="Solar",VLOOKUP($H213,'Inflated Bid Prices After Tax'!$AV$584:$BC$684,3,FALSE),IF(AO$157="Biomass",VLOOKUP($H213,'Inflated Bid Prices After Tax'!$AV$584:$BC$684,4,FALSE),IF(AO$157="Biodiesel",VLOOKUP($H213,'Inflated Bid Prices After Tax'!$AV$584:$BC$684,5,FALSE),IF(AO$157="LNG",VLOOKUP($H213,'Inflated Bid Prices After Tax'!$AV$584:$BC$684,6,FALSE),IF(AO$157="Bunker",VLOOKUP($H213,'Inflated Bid Prices After Tax'!$AV$584:$BC$684,7,FALSE),IF(AO$157="LFO Diesel",VLOOKUP($H213,'Inflated Bid Prices After Tax'!$AV$584:$BC$684,8,FALSE),0)))))))</f>
        <v>0</v>
      </c>
      <c r="AQ213" s="309">
        <f>IF($H213=0,0,IF(AO$157="Hydro",HLOOKUP(AO$157,'Inflated Bid Prices After Tax'!$B$687:$I$695,8,FALSE),IF(AO$157="Solar",HLOOKUP(AO$157,'Inflated Bid Prices After Tax'!$B$687:$I$695,8,FALSE),IF(AO$157="Biomass",HLOOKUP(AO$157,'Inflated Bid Prices After Tax'!$B$687:$I$695,8,FALSE),IF(AO$157="Biodiesel",HLOOKUP(AO$157,'Inflated Bid Prices After Tax'!$B$687:$I$695,8,FALSE),IF(AO$157="LNG",HLOOKUP(AO$157,'Inflated Bid Prices After Tax'!$B$687:$I$695,8,FALSE),IF(AO$157="Bunker",HLOOKUP(AO$157,'Inflated Bid Prices After Tax'!$B$687:$I$695,8,FALSE),IF(AO$157="LFO Diesel",HLOOKUP(AO$157,'Inflated Bid Prices After Tax'!$B$687:$I$695,8,FALSE),0))))))))</f>
        <v>0</v>
      </c>
      <c r="AR213" s="309">
        <f>IF($H213=0,0,IF(AO$157="Hydro",HLOOKUP(AO$157,'Inflated Bid Prices After Tax'!$B$697:$I$703,6,FALSE),IF(AO$157="Solar",HLOOKUP(AO$157,'Inflated Bid Prices After Tax'!$B$697:$I$703,6,FALSE),IF(AO$157="Biomass",HLOOKUP(AO$157,'Inflated Bid Prices After Tax'!$B$697:$I$703,6,FALSE),IF(AO$157="Biodiesel",HLOOKUP(AO$157,'Inflated Bid Prices After Tax'!$B$697:$I$703,6,FALSE),IF(AO$157="LNG",HLOOKUP(AO$157,'Inflated Bid Prices After Tax'!$B$697:$I$703,6,FALSE),IF(AO$157="Bunker",HLOOKUP(AO$157,'Inflated Bid Prices After Tax'!$B$697:$I$703,6,FALSE),IF(AO$157="LFO Diesel",HLOOKUP(AO$157,'Inflated Bid Prices After Tax'!$B$697:$I$703,6,FALSE),0))))))))</f>
        <v>0</v>
      </c>
      <c r="AS213" s="298">
        <f t="shared" si="124"/>
        <v>0</v>
      </c>
      <c r="AT213" s="139"/>
      <c r="AU213" s="606">
        <f>IF(AU$157="Hydro",VLOOKUP($I213,'Inflated Bid Prices After Tax'!$AV$479:$BC$579,2,FALSE),IF(AU$157="Solar",VLOOKUP($I213,'Inflated Bid Prices After Tax'!$AV$479:$BC$579,3,FALSE),IF(AU$157="Biomass",VLOOKUP($I213,'Inflated Bid Prices After Tax'!$AV$479:$BC$579,4,FALSE),IF(AU$157="Biodiesel",VLOOKUP($I213,'Inflated Bid Prices After Tax'!$AV$479:$BC$579,5,FALSE),IF(AU$157="LNG",VLOOKUP($I213,'Inflated Bid Prices After Tax'!$AV$479:$BC$579,6,FALSE),IF(AU$157="Bunker",VLOOKUP($I213,'Inflated Bid Prices After Tax'!$AV$479:$BC$579,7,FALSE),IF(AU$157="LFO Diesel",VLOOKUP($I213,'Inflated Bid Prices After Tax'!$AV$479:$BC$579,8,FALSE),0)))))))</f>
        <v>0</v>
      </c>
      <c r="AV213" s="607">
        <f>IF(AU$157="Hydro",VLOOKUP($I213,'Inflated Bid Prices After Tax'!$AV$584:$BC$684,2,FALSE),IF(AU$157="Solar",VLOOKUP($I213,'Inflated Bid Prices After Tax'!$AV$584:$BC$684,3,FALSE),IF(AU$157="Biomass",VLOOKUP($I213,'Inflated Bid Prices After Tax'!$AV$584:$BC$684,4,FALSE),IF(AU$157="Biodiesel",VLOOKUP($I213,'Inflated Bid Prices After Tax'!$AV$584:$BC$684,5,FALSE),IF(AU$157="LNG",VLOOKUP($I213,'Inflated Bid Prices After Tax'!$AV$584:$BC$684,6,FALSE),IF(AU$157="Bunker",VLOOKUP($I213,'Inflated Bid Prices After Tax'!$AV$584:$BC$684,7,FALSE),IF(AU$157="LFO Diesel",VLOOKUP($I213,'Inflated Bid Prices After Tax'!$AV$584:$BC$684,8,FALSE),0)))))))</f>
        <v>0</v>
      </c>
      <c r="AW213" s="607">
        <f>IF($I213=0,0,IF(AU$157="Hydro",HLOOKUP(AU$157,'Inflated Bid Prices After Tax'!$B$687:$I$695,5,FALSE),IF(AU$157="Solar",HLOOKUP(AU$157,'Inflated Bid Prices After Tax'!$B$687:$I$695,5,FALSE),IF(AU$157="Biomass",HLOOKUP(AU$157,'Inflated Bid Prices After Tax'!$B$687:$I$695,5,FALSE),IF(AU$157="Biodiesel",HLOOKUP(AU$157,'Inflated Bid Prices After Tax'!$B$687:$I$695,5,FALSE),IF(AU$157="LNG",HLOOKUP(AU$157,'Inflated Bid Prices After Tax'!$B$687:$I$695,5,FALSE),IF(AU$157="Bunker",HLOOKUP(AU$157,'Inflated Bid Prices After Tax'!$B$687:$I$695,5,FALSE),IF(AU$157="LFO Diesel",HLOOKUP(AU$157,'Inflated Bid Prices After Tax'!$B$687:$I$695,5,FALSE),0))))))))</f>
        <v>0</v>
      </c>
      <c r="AX213" s="607">
        <f>IF($I213=0,0,IF(AU$157="Hydro",HLOOKUP(AU$157,'Inflated Bid Prices After Tax'!$B$697:$I$703,5,FALSE),IF(AU$157="Solar",HLOOKUP(AU$157,'Inflated Bid Prices After Tax'!$B$697:$I$703,5,FALSE),IF(AU$157="Biomass",HLOOKUP(AU$157,'Inflated Bid Prices After Tax'!$B$697:$I$703,5,FALSE),IF(AU$157="Biodiesel",HLOOKUP(AU$157,'Inflated Bid Prices After Tax'!$B$697:$I$703,5,FALSE),IF(AU$157="LNG",HLOOKUP(AU$157,'Inflated Bid Prices After Tax'!$B$697:$I$703,5,FALSE),IF(AU$157="Bunker",HLOOKUP(AU$157,'Inflated Bid Prices After Tax'!$B$697:$I$703,5,FALSE),IF(AU$157="LFO Diesel",HLOOKUP(AU$157,'Inflated Bid Prices After Tax'!$B$697:$I$703,5,FALSE),0))))))))</f>
        <v>0</v>
      </c>
      <c r="AY213" s="608">
        <f t="shared" si="125"/>
        <v>0</v>
      </c>
      <c r="AZ213" s="139"/>
      <c r="BA213" s="106"/>
      <c r="BB213" s="648" t="s">
        <v>48</v>
      </c>
      <c r="BC213" s="659">
        <f>IF(C213=0,O213,O213*'Available Energy and Dispatch'!N257*1000)</f>
        <v>0</v>
      </c>
      <c r="BD213" s="659">
        <f>IF(D213=0,U213,U213*'Available Energy and Dispatch'!O257*1000)</f>
        <v>0</v>
      </c>
      <c r="BE213" s="659">
        <f>IF(E213=0,AA213,AA213*'Available Energy and Dispatch'!P257*1000)</f>
        <v>0</v>
      </c>
      <c r="BF213" s="659">
        <f>IF(F213=0,AG213,AG213*'Available Energy and Dispatch'!Q257*1000)</f>
        <v>0</v>
      </c>
      <c r="BG213" s="659">
        <f>IF(G213=0,AM213,AM213*'Available Energy and Dispatch'!R257*1000)</f>
        <v>0</v>
      </c>
      <c r="BH213" s="659">
        <f>IF(H213=0,AS213,AS213*'Available Energy and Dispatch'!S257*1000)</f>
        <v>0</v>
      </c>
      <c r="BI213" s="659">
        <f>IF(I213=0,AY213,AY213*'Available Energy and Dispatch'!T257*1000)</f>
        <v>0</v>
      </c>
      <c r="BJ213" s="665">
        <f t="shared" si="126"/>
        <v>0</v>
      </c>
      <c r="BK213" s="655"/>
    </row>
    <row r="214" spans="2:63" ht="13.8" thickBot="1" x14ac:dyDescent="0.3">
      <c r="B214" s="531" t="s">
        <v>49</v>
      </c>
      <c r="C214" s="525">
        <f>ROUND(IFERROR(('Available Energy and Dispatch'!N258/((IF(C$158="Solar",(SUMIFS('Dependable Capacity'!$F$118:$F$123,'Dependable Capacity'!$C$118:$C$123,$B$160)*'Available Energy and Dispatch'!$C258),HLOOKUP(C$158,'Dependable Capacity'!$I$112:$P$118,6,FALSE)*'Available Energy and Dispatch'!$C258))))/C$159,0),2)</f>
        <v>0</v>
      </c>
      <c r="D214" s="525">
        <f>ROUND(IFERROR(('Available Energy and Dispatch'!O258/((IF(D$158="Solar",(SUMIFS('Dependable Capacity'!$F$118:$F$123,'Dependable Capacity'!$C$118:$C$123,$B$160)*'Available Energy and Dispatch'!$C258),HLOOKUP(D$158,'Dependable Capacity'!$I$112:$P$118,6,FALSE)*'Available Energy and Dispatch'!$C258))))/D$159,0),2)</f>
        <v>0</v>
      </c>
      <c r="E214" s="525">
        <f>ROUND(IFERROR(('Available Energy and Dispatch'!P258/((IF(E$158="Solar",(SUMIFS('Dependable Capacity'!$F$118:$F$123,'Dependable Capacity'!$C$118:$C$123,$B$160)*'Available Energy and Dispatch'!$C258),HLOOKUP(E$158,'Dependable Capacity'!$I$112:$P$118,6,FALSE)*'Available Energy and Dispatch'!$C258))))/E$159,0),2)</f>
        <v>0</v>
      </c>
      <c r="F214" s="525">
        <f>ROUND(IFERROR(('Available Energy and Dispatch'!Q258/((IF(F$158="Solar",(SUMIFS('Dependable Capacity'!$F$118:$F$123,'Dependable Capacity'!$C$118:$C$123,$B$160)*'Available Energy and Dispatch'!$C258),HLOOKUP(F$158,'Dependable Capacity'!$I$112:$P$118,6,FALSE)*'Available Energy and Dispatch'!$C258))))/F$159,0),2)</f>
        <v>0</v>
      </c>
      <c r="G214" s="525">
        <f>ROUND(IFERROR(('Available Energy and Dispatch'!R258/((IF(G$158="Solar",(SUMIFS('Dependable Capacity'!$F$118:$F$123,'Dependable Capacity'!$C$118:$C$123,$B$160)*'Available Energy and Dispatch'!$C258),HLOOKUP(G$158,'Dependable Capacity'!$I$112:$P$118,6,FALSE)*'Available Energy and Dispatch'!$C258))))/G$159,0),2)</f>
        <v>0</v>
      </c>
      <c r="H214" s="525">
        <f>ROUND(IFERROR(('Available Energy and Dispatch'!S258/((IF(H$158="Solar",(SUMIFS('Dependable Capacity'!$F$118:$F$123,'Dependable Capacity'!$C$118:$C$123,$B$160)*'Available Energy and Dispatch'!$C258),HLOOKUP(H$158,'Dependable Capacity'!$I$112:$P$118,6,FALSE)*'Available Energy and Dispatch'!$C258))))/H$159,0),2)</f>
        <v>0</v>
      </c>
      <c r="I214" s="526">
        <f>ROUND(IFERROR(('Available Energy and Dispatch'!T258/((IF(I$158="Solar",(SUMIFS('Dependable Capacity'!$F$118:$F$123,'Dependable Capacity'!$C$118:$C$123,$B$160)*'Available Energy and Dispatch'!$C258),HLOOKUP(I$158,'Dependable Capacity'!$I$112:$P$118,6,FALSE)*'Available Energy and Dispatch'!$C258))))/I$159,0),2)</f>
        <v>0</v>
      </c>
      <c r="J214" s="106"/>
      <c r="K214" s="545">
        <f>IF(K$157="Hydro",VLOOKUP($C214,'Inflated Bid Prices After Tax'!$AV$479:$BC$579,2,FALSE),IF(K$157="Solar",VLOOKUP($C214,'Inflated Bid Prices After Tax'!$AV$479:$BC$579,3,FALSE),IF(K$157="Biomass",VLOOKUP($C214,'Inflated Bid Prices After Tax'!$AV$479:$BC$579,4,FALSE),IF(K$157="Biodiesel",VLOOKUP($C214,'Inflated Bid Prices After Tax'!$AV$479:$BC$579,5,FALSE),IF(K$157="LNG",VLOOKUP($C214,'Inflated Bid Prices After Tax'!$AV$479:$BC$579,6,FALSE),IF(K$157="Bunker",VLOOKUP($C214,'Inflated Bid Prices After Tax'!$AV$479:$BC$579,7,FALSE),IF(K$157="LFO Diesel",VLOOKUP($C214,'Inflated Bid Prices After Tax'!$AV$479:$BC$579,8,FALSE),0)))))))</f>
        <v>0</v>
      </c>
      <c r="L214" s="546">
        <f>IF(K$157="Hydro",VLOOKUP($C214,'Inflated Bid Prices After Tax'!$AV$584:$BC$684,2,FALSE),IF(K$157="Solar",VLOOKUP($C214,'Inflated Bid Prices After Tax'!$AV$584:$BC$684,3,FALSE),IF(K$157="Biomass",VLOOKUP($C214,'Inflated Bid Prices After Tax'!$AV$584:$BC$684,4,FALSE),IF(K$157="Biodiesel",VLOOKUP($C214,'Inflated Bid Prices After Tax'!$AV$584:$BC$684,5,FALSE),IF(K$157="LNG",VLOOKUP($C214,'Inflated Bid Prices After Tax'!$AV$584:$BC$684,6,FALSE),IF(K$157="Bunker",VLOOKUP($C214,'Inflated Bid Prices After Tax'!$AV$584:$BC$684,7,FALSE),IF(K$157="LFO Diesel",VLOOKUP($C214,'Inflated Bid Prices After Tax'!$AV$584:$BC$684,8,FALSE),0)))))))</f>
        <v>0</v>
      </c>
      <c r="M214" s="546">
        <f>IF($C214=0,0,IF(K$157="Hydro",HLOOKUP(K$157,'Inflated Bid Prices After Tax'!$B$687:$I$695,8,FALSE),IF(K$157="Solar",HLOOKUP(K$157,'Inflated Bid Prices After Tax'!$B$687:$I$695,8,FALSE),IF(K$157="Biomass",HLOOKUP(K$157,'Inflated Bid Prices After Tax'!$B$687:$I$695,8,FALSE),IF(K$157="Biodiesel",HLOOKUP(K$157,'Inflated Bid Prices After Tax'!$B$687:$I$695,8,FALSE),IF(K$157="LNG",HLOOKUP(K$157,'Inflated Bid Prices After Tax'!$B$687:$I$695,8,FALSE),IF(K$157="Bunker",HLOOKUP(K$157,'Inflated Bid Prices After Tax'!$B$687:$I$695,8,FALSE),IF(K$157="LFO Diesel",HLOOKUP(K$157,'Inflated Bid Prices After Tax'!$B$687:$I$695,8,FALSE),0))))))))</f>
        <v>0</v>
      </c>
      <c r="N214" s="546">
        <f>IF($C214=0,0,IF(K$157="Hydro",HLOOKUP(K$157,'Inflated Bid Prices After Tax'!$B$697:$I$703,6,FALSE),IF(K$157="Solar",HLOOKUP(K$157,'Inflated Bid Prices After Tax'!$B$697:$I$703,6,FALSE),IF(K$157="Biomass",HLOOKUP(K$157,'Inflated Bid Prices After Tax'!$B$697:$I$703,6,FALSE),IF(K$157="Biodiesel",HLOOKUP(K$157,'Inflated Bid Prices After Tax'!$B$697:$I$703,6,FALSE),IF(K$157="LNG",HLOOKUP(K$157,'Inflated Bid Prices After Tax'!$B$697:$I$703,6,FALSE),IF(K$157="Bunker",HLOOKUP(K$157,'Inflated Bid Prices After Tax'!$B$697:$I$703,6,FALSE),IF(K$157="LFO Diesel",HLOOKUP(K$157,'Inflated Bid Prices After Tax'!$B$697:$I$703,6,FALSE),0))))))))</f>
        <v>0</v>
      </c>
      <c r="O214" s="547">
        <f t="shared" si="119"/>
        <v>0</v>
      </c>
      <c r="P214" s="139"/>
      <c r="Q214" s="609">
        <f>IF(Q$157="Hydro",VLOOKUP($D214,'Inflated Bid Prices After Tax'!$AV$479:$BC$579,2,FALSE),IF(Q$157="Solar",VLOOKUP($D214,'Inflated Bid Prices After Tax'!$AV$479:$BC$579,3,FALSE),IF(Q$157="Biomass",VLOOKUP($D214,'Inflated Bid Prices After Tax'!$AV$479:$BC$579,4,FALSE),IF(Q$157="Biodiesel",VLOOKUP($D214,'Inflated Bid Prices After Tax'!$AV$479:$BC$579,5,FALSE),IF(Q$157="LNG",VLOOKUP($D214,'Inflated Bid Prices After Tax'!$AV$479:$BC$579,6,FALSE),IF(Q$157="Bunker",VLOOKUP($D214,'Inflated Bid Prices After Tax'!$AV$479:$BC$579,7,FALSE),IF(Q$157="LFO Diesel",VLOOKUP($D214,'Inflated Bid Prices After Tax'!$AV$479:$BC$579,8,FALSE),0)))))))</f>
        <v>0</v>
      </c>
      <c r="R214" s="610">
        <f>IF(Q$157="Hydro",VLOOKUP($D214,'Inflated Bid Prices After Tax'!$AV$584:$BC$684,2,FALSE),IF(Q$157="Solar",VLOOKUP($D214,'Inflated Bid Prices After Tax'!$AV$584:$BC$684,3,FALSE),IF(Q$157="Biomass",VLOOKUP($D214,'Inflated Bid Prices After Tax'!$AV$584:$BC$684,4,FALSE),IF(Q$157="Biodiesel",VLOOKUP($D214,'Inflated Bid Prices After Tax'!$AV$584:$BC$684,5,FALSE),IF(Q$157="LNG",VLOOKUP($D214,'Inflated Bid Prices After Tax'!$AV$584:$BC$684,6,FALSE),IF(Q$157="Bunker",VLOOKUP($D214,'Inflated Bid Prices After Tax'!$AV$584:$BC$684,7,FALSE),IF(Q$157="LFO Diesel",VLOOKUP($D214,'Inflated Bid Prices After Tax'!$AV$584:$BC$684,8,FALSE),0)))))))</f>
        <v>0</v>
      </c>
      <c r="S214" s="610">
        <f>IF($D214=0,0,IF(Q$157="Hydro",HLOOKUP(Q$157,'Inflated Bid Prices After Tax'!$B$687:$I$695,8,FALSE),IF(Q$157="Solar",HLOOKUP(Q$157,'Inflated Bid Prices After Tax'!$B$687:$I$695,8,FALSE),IF(Q$157="Biomass",HLOOKUP(Q$157,'Inflated Bid Prices After Tax'!$B$687:$I$695,8,FALSE),IF(Q$157="Biodiesel",HLOOKUP(Q$157,'Inflated Bid Prices After Tax'!$B$687:$I$695,8,FALSE),IF(Q$157="LNG",HLOOKUP(Q$157,'Inflated Bid Prices After Tax'!$B$687:$I$695,8,FALSE),IF(Q$157="Bunker",HLOOKUP(Q$157,'Inflated Bid Prices After Tax'!$B$687:$I$695,8,FALSE),IF(Q$157="LFO Diesel",HLOOKUP(Q$157,'Inflated Bid Prices After Tax'!$B$687:$I$695,8,FALSE),0))))))))</f>
        <v>0</v>
      </c>
      <c r="T214" s="610">
        <f>IF($D214=0,0,IF(Q$157="Hydro",HLOOKUP(Q$157,'Inflated Bid Prices After Tax'!$B$697:$I$703,6,FALSE),IF(Q$157="Solar",HLOOKUP(Q$157,'Inflated Bid Prices After Tax'!$B$697:$I$703,6,FALSE),IF(Q$157="Biomass",HLOOKUP(Q$157,'Inflated Bid Prices After Tax'!$B$697:$I$703,6,FALSE),IF(Q$157="Biodiesel",HLOOKUP(Q$157,'Inflated Bid Prices After Tax'!$B$697:$I$703,6,FALSE),IF(Q$157="LNG",HLOOKUP(Q$157,'Inflated Bid Prices After Tax'!$B$697:$I$703,6,FALSE),IF(Q$157="Bunker",HLOOKUP(Q$157,'Inflated Bid Prices After Tax'!$B$697:$I$703,6,FALSE),IF(Q$157="LFO Diesel",HLOOKUP(Q$157,'Inflated Bid Prices After Tax'!$B$697:$I$703,6,FALSE),0))))))))</f>
        <v>0</v>
      </c>
      <c r="U214" s="611">
        <f t="shared" si="120"/>
        <v>0</v>
      </c>
      <c r="V214" s="139"/>
      <c r="W214" s="569">
        <f>IF(W$157="Hydro",VLOOKUP($E214,'Inflated Bid Prices After Tax'!$AV$479:$BC$579,2,FALSE),IF(W$157="Solar",VLOOKUP($E214,'Inflated Bid Prices After Tax'!$AV$479:$BC$579,3,FALSE),IF(W$157="Biomass",VLOOKUP($E214,'Inflated Bid Prices After Tax'!$AV$479:$BC$579,4,FALSE),IF(W$157="Biodiesel",VLOOKUP($E214,'Inflated Bid Prices After Tax'!$AV$479:$BC$579,5,FALSE),IF(W$157="LNG",VLOOKUP($E214,'Inflated Bid Prices After Tax'!$AV$479:$BC$579,6,FALSE),IF(W$157="Bunker",VLOOKUP($E214,'Inflated Bid Prices After Tax'!$AV$479:$BC$579,7,FALSE),IF(W$157="LFO Diesel",VLOOKUP($E214,'Inflated Bid Prices After Tax'!$AV$479:$BC$579,8,FALSE),0)))))))</f>
        <v>0</v>
      </c>
      <c r="X214" s="570">
        <f>IF(W$157="Hydro",VLOOKUP($E214,'Inflated Bid Prices After Tax'!$AV$584:$BC$684,2,FALSE),IF(W$157="Solar",VLOOKUP($E214,'Inflated Bid Prices After Tax'!$AV$584:$BC$684,3,FALSE),IF(W$157="Biomass",VLOOKUP($E214,'Inflated Bid Prices After Tax'!$AV$584:$BC$684,4,FALSE),IF(W$157="Biodiesel",VLOOKUP($E214,'Inflated Bid Prices After Tax'!$AV$584:$BC$684,5,FALSE),IF(W$157="LNG",VLOOKUP($E214,'Inflated Bid Prices After Tax'!$AV$584:$BC$684,6,FALSE),IF(W$157="Bunker",VLOOKUP($E214,'Inflated Bid Prices After Tax'!$AV$584:$BC$684,7,FALSE),IF(W$157="LFO Diesel",VLOOKUP($E214,'Inflated Bid Prices After Tax'!$AV$584:$BC$684,8,FALSE),0)))))))</f>
        <v>0</v>
      </c>
      <c r="Y214" s="570">
        <f>IF($E214=0,0,IF(W$157="Hydro",HLOOKUP(W$157,'Inflated Bid Prices After Tax'!$B$687:$I$695,8,FALSE),IF(W$157="Solar",HLOOKUP(W$157,'Inflated Bid Prices After Tax'!$B$687:$I$695,8,FALSE),IF(W$157="Biomass",HLOOKUP(W$157,'Inflated Bid Prices After Tax'!$B$687:$I$695,8,FALSE),IF(W$157="Biodiesel",HLOOKUP(W$157,'Inflated Bid Prices After Tax'!$B$687:$I$695,8,FALSE),IF(W$157="LNG",HLOOKUP(W$157,'Inflated Bid Prices After Tax'!$B$687:$I$695,8,FALSE),IF(W$157="Bunker",HLOOKUP(W$157,'Inflated Bid Prices After Tax'!$B$687:$I$695,8,FALSE),IF(W$157="LFO Diesel",HLOOKUP(W$157,'Inflated Bid Prices After Tax'!$B$687:$I$695,8,FALSE),0))))))))</f>
        <v>0</v>
      </c>
      <c r="Z214" s="570">
        <f>IF($E214=0,0,IF(W$157="Hydro",HLOOKUP(W$157,'Inflated Bid Prices After Tax'!$B$697:$I$703,6,FALSE),IF(W$157="Solar",HLOOKUP(W$157,'Inflated Bid Prices After Tax'!$B$697:$I$703,6,FALSE),IF(W$157="Biomass",HLOOKUP(W$157,'Inflated Bid Prices After Tax'!$B$697:$I$703,6,FALSE),IF(W$157="Biodiesel",HLOOKUP(W$157,'Inflated Bid Prices After Tax'!$B$697:$I$703,6,FALSE),IF(W$157="LNG",HLOOKUP(W$157,'Inflated Bid Prices After Tax'!$B$697:$I$703,6,FALSE),IF(W$157="Bunker",HLOOKUP(W$157,'Inflated Bid Prices After Tax'!$B$697:$I$703,6,FALSE),IF(W$157="LFO Diesel",HLOOKUP(W$157,'Inflated Bid Prices After Tax'!$B$697:$I$703,6,FALSE),0))))))))</f>
        <v>0</v>
      </c>
      <c r="AA214" s="571">
        <f t="shared" si="121"/>
        <v>0</v>
      </c>
      <c r="AB214" s="139"/>
      <c r="AC214" s="645">
        <f>IF(AC$157="Hydro",VLOOKUP($F214,'Inflated Bid Prices After Tax'!$AV$479:$BC$579,2,FALSE),IF(AC$157="Solar",VLOOKUP($F214,'Inflated Bid Prices After Tax'!$AV$479:$BC$579,3,FALSE),IF(AC$157="Biomass",VLOOKUP($F214,'Inflated Bid Prices After Tax'!$AV$479:$BC$579,4,FALSE),IF(AC$157="Biodiesel",VLOOKUP($F214,'Inflated Bid Prices After Tax'!$AV$479:$BC$579,5,FALSE),IF(AC$157="LNG",VLOOKUP($F214,'Inflated Bid Prices After Tax'!$AV$479:$BC$579,6,FALSE),IF(AC$157="Bunker",VLOOKUP($F214,'Inflated Bid Prices After Tax'!$AV$479:$BC$579,7,FALSE),IF(AC$157="LFO Diesel",VLOOKUP($F214,'Inflated Bid Prices After Tax'!$AV$479:$BC$579,8,FALSE),0)))))))</f>
        <v>0</v>
      </c>
      <c r="AD214" s="646">
        <f>IF(AC$157="Hydro",VLOOKUP($F214,'Inflated Bid Prices After Tax'!$AV$584:$BC$684,2,FALSE),IF(AC$157="Solar",VLOOKUP($F214,'Inflated Bid Prices After Tax'!$AV$584:$BC$684,3,FALSE),IF(AC$157="Biomass",VLOOKUP($F214,'Inflated Bid Prices After Tax'!$AV$584:$BC$684,4,FALSE),IF(AC$157="Biodiesel",VLOOKUP($F214,'Inflated Bid Prices After Tax'!$AV$584:$BC$684,5,FALSE),IF(AC$157="LNG",VLOOKUP($F214,'Inflated Bid Prices After Tax'!$AV$584:$BC$684,6,FALSE),IF(AC$157="Bunker",VLOOKUP($F214,'Inflated Bid Prices After Tax'!$AV$584:$BC$684,7,FALSE),IF(AC$157="LFO Diesel",VLOOKUP($F214,'Inflated Bid Prices After Tax'!$AV$584:$BC$684,8,FALSE),0)))))))</f>
        <v>0</v>
      </c>
      <c r="AE214" s="646">
        <f>IF($F214=0,0,IF(AC$157="Hydro",HLOOKUP(AC$157,'Inflated Bid Prices After Tax'!$B$687:$I$695,8,FALSE),IF(AC$157="Solar",HLOOKUP(AC$157,'Inflated Bid Prices After Tax'!$B$687:$I$695,8,FALSE),IF(AC$157="Biomass",HLOOKUP(AC$157,'Inflated Bid Prices After Tax'!$B$687:$I$695,8,FALSE),IF(AC$157="Biodiesel",HLOOKUP(AC$157,'Inflated Bid Prices After Tax'!$B$687:$I$695,8,FALSE),IF(AC$157="LNG",HLOOKUP(AC$157,'Inflated Bid Prices After Tax'!$B$687:$I$695,8,FALSE),IF(AC$157="Bunker",HLOOKUP(AC$157,'Inflated Bid Prices After Tax'!$B$687:$I$695,8,FALSE),IF(AC$157="LFO Diesel",HLOOKUP(AC$157,'Inflated Bid Prices After Tax'!$B$687:$I$695,8,FALSE),0))))))))</f>
        <v>0</v>
      </c>
      <c r="AF214" s="646">
        <f>IF($F214=0,0,IF(AC$157="Hydro",HLOOKUP(AC$157,'Inflated Bid Prices After Tax'!$B$697:$I$703,6,FALSE),IF(AC$157="Solar",HLOOKUP(AC$157,'Inflated Bid Prices After Tax'!$B$697:$I$703,6,FALSE),IF(AC$157="Biomass",HLOOKUP(AC$157,'Inflated Bid Prices After Tax'!$B$697:$I$703,6,FALSE),IF(AC$157="Biodiesel",HLOOKUP(AC$157,'Inflated Bid Prices After Tax'!$B$697:$I$703,6,FALSE),IF(AC$157="LNG",HLOOKUP(AC$157,'Inflated Bid Prices After Tax'!$B$697:$I$703,6,FALSE),IF(AC$157="Bunker",HLOOKUP(AC$157,'Inflated Bid Prices After Tax'!$B$697:$I$703,6,FALSE),IF(AC$157="LFO Diesel",HLOOKUP(AC$157,'Inflated Bid Prices After Tax'!$B$697:$I$703,6,FALSE),0))))))))</f>
        <v>0</v>
      </c>
      <c r="AG214" s="647">
        <f t="shared" si="122"/>
        <v>0</v>
      </c>
      <c r="AH214" s="139"/>
      <c r="AI214" s="593">
        <f>IF(AI$157="Hydro",VLOOKUP($G214,'Inflated Bid Prices After Tax'!$AV$479:$BC$579,2,FALSE),IF(AI$157="Solar",VLOOKUP($G214,'Inflated Bid Prices After Tax'!$AV$479:$BC$579,3,FALSE),IF(AI$157="Biomass",VLOOKUP($G214,'Inflated Bid Prices After Tax'!$AV$479:$BC$579,4,FALSE),IF(AI$157="Biodiesel",VLOOKUP($G214,'Inflated Bid Prices After Tax'!$AV$479:$BC$579,5,FALSE),IF(AI$157="LNG",VLOOKUP($G214,'Inflated Bid Prices After Tax'!$AV$479:$BC$579,6,FALSE),IF(AI$157="Bunker",VLOOKUP($G214,'Inflated Bid Prices After Tax'!$AV$479:$BC$579,7,FALSE),IF(AI$157="LFO Diesel",VLOOKUP($G214,'Inflated Bid Prices After Tax'!$AV$479:$BC$579,8,FALSE),0)))))))</f>
        <v>0</v>
      </c>
      <c r="AJ214" s="594">
        <f>IF(AI$157="Hydro",VLOOKUP($G214,'Inflated Bid Prices After Tax'!$AV$584:$BC$684,2,FALSE),IF(AI$157="Solar",VLOOKUP($G214,'Inflated Bid Prices After Tax'!$AV$584:$BC$684,3,FALSE),IF(AI$157="Biomass",VLOOKUP($G214,'Inflated Bid Prices After Tax'!$AV$584:$BC$684,4,FALSE),IF(AI$157="Biodiesel",VLOOKUP($G214,'Inflated Bid Prices After Tax'!$AV$584:$BC$684,5,FALSE),IF(AI$157="LNG",VLOOKUP($G214,'Inflated Bid Prices After Tax'!$AV$584:$BC$684,6,FALSE),IF(AI$157="Bunker",VLOOKUP($G214,'Inflated Bid Prices After Tax'!$AV$584:$BC$684,7,FALSE),IF(AI$157="LFO Diesel",VLOOKUP($G214,'Inflated Bid Prices After Tax'!$AV$584:$BC$684,8,FALSE),0)))))))</f>
        <v>0</v>
      </c>
      <c r="AK214" s="594">
        <f>IF($G214=0,0,IF(AI$157="Hydro",HLOOKUP(AI$157,'Inflated Bid Prices After Tax'!$B$687:$I$695,8,FALSE),IF(AI$157="Solar",HLOOKUP(AI$157,'Inflated Bid Prices After Tax'!$B$687:$I$695,8,FALSE),IF(AI$157="Biomass",HLOOKUP(AI$157,'Inflated Bid Prices After Tax'!$B$687:$I$695,8,FALSE),IF(AI$157="Biodiesel",HLOOKUP(AI$157,'Inflated Bid Prices After Tax'!$B$687:$I$695,8,FALSE),IF(AI$157="LNG",HLOOKUP(AI$157,'Inflated Bid Prices After Tax'!$B$687:$I$695,8,FALSE),IF(AI$157="Bunker",HLOOKUP(AI$157,'Inflated Bid Prices After Tax'!$B$687:$I$695,8,FALSE),IF(AI$157="LFO Diesel",HLOOKUP(AI$157,'Inflated Bid Prices After Tax'!$B$687:$I$695,8,FALSE),0))))))))</f>
        <v>0</v>
      </c>
      <c r="AL214" s="594">
        <f>IF($G214=0,0,IF(AI$157="Hydro",HLOOKUP(AI$157,'Inflated Bid Prices After Tax'!$B$697:$I$703,6,FALSE),IF(AI$157="Solar",HLOOKUP(AI$157,'Inflated Bid Prices After Tax'!$B$697:$I$703,6,FALSE),IF(AI$157="Biomass",HLOOKUP(AI$157,'Inflated Bid Prices After Tax'!$B$697:$I$703,6,FALSE),IF(AI$157="Biodiesel",HLOOKUP(AI$157,'Inflated Bid Prices After Tax'!$B$697:$I$703,6,FALSE),IF(AI$157="LNG",HLOOKUP(AI$157,'Inflated Bid Prices After Tax'!$B$697:$I$703,6,FALSE),IF(AI$157="Bunker",HLOOKUP(AI$157,'Inflated Bid Prices After Tax'!$B$697:$I$703,6,FALSE),IF(AI$157="LFO Diesel",HLOOKUP(AI$157,'Inflated Bid Prices After Tax'!$B$697:$I$703,6,FALSE),0))))))))</f>
        <v>0</v>
      </c>
      <c r="AM214" s="595">
        <f t="shared" si="123"/>
        <v>0</v>
      </c>
      <c r="AN214" s="139"/>
      <c r="AO214" s="599">
        <f>IF(AO$157="Hydro",VLOOKUP($H214,'Inflated Bid Prices After Tax'!$AV$479:$BC$579,2,FALSE),IF(AO$157="Solar",VLOOKUP($H214,'Inflated Bid Prices After Tax'!$AV$479:$BC$579,3,FALSE),IF(AO$157="Biomass",VLOOKUP($H214,'Inflated Bid Prices After Tax'!$AV$479:$BC$579,4,FALSE),IF(AO$157="Biodiesel",VLOOKUP($H214,'Inflated Bid Prices After Tax'!$AV$479:$BC$579,5,FALSE),IF(AO$157="LNG",VLOOKUP($H214,'Inflated Bid Prices After Tax'!$AV$479:$BC$579,6,FALSE),IF(AO$157="Bunker",VLOOKUP($H214,'Inflated Bid Prices After Tax'!$AV$479:$BC$579,7,FALSE),IF(AO$157="LFO Diesel",VLOOKUP($H214,'Inflated Bid Prices After Tax'!$AV$479:$BC$579,8,FALSE),0)))))))</f>
        <v>0</v>
      </c>
      <c r="AP214" s="310">
        <f>IF(AO$157="Hydro",VLOOKUP($H214,'Inflated Bid Prices After Tax'!$AV$584:$BC$684,2,FALSE),IF(AO$157="Solar",VLOOKUP($H214,'Inflated Bid Prices After Tax'!$AV$584:$BC$684,3,FALSE),IF(AO$157="Biomass",VLOOKUP($H214,'Inflated Bid Prices After Tax'!$AV$584:$BC$684,4,FALSE),IF(AO$157="Biodiesel",VLOOKUP($H214,'Inflated Bid Prices After Tax'!$AV$584:$BC$684,5,FALSE),IF(AO$157="LNG",VLOOKUP($H214,'Inflated Bid Prices After Tax'!$AV$584:$BC$684,6,FALSE),IF(AO$157="Bunker",VLOOKUP($H214,'Inflated Bid Prices After Tax'!$AV$584:$BC$684,7,FALSE),IF(AO$157="LFO Diesel",VLOOKUP($H214,'Inflated Bid Prices After Tax'!$AV$584:$BC$684,8,FALSE),0)))))))</f>
        <v>0</v>
      </c>
      <c r="AQ214" s="310">
        <f>IF($H214=0,0,IF(AO$157="Hydro",HLOOKUP(AO$157,'Inflated Bid Prices After Tax'!$B$687:$I$695,8,FALSE),IF(AO$157="Solar",HLOOKUP(AO$157,'Inflated Bid Prices After Tax'!$B$687:$I$695,8,FALSE),IF(AO$157="Biomass",HLOOKUP(AO$157,'Inflated Bid Prices After Tax'!$B$687:$I$695,8,FALSE),IF(AO$157="Biodiesel",HLOOKUP(AO$157,'Inflated Bid Prices After Tax'!$B$687:$I$695,8,FALSE),IF(AO$157="LNG",HLOOKUP(AO$157,'Inflated Bid Prices After Tax'!$B$687:$I$695,8,FALSE),IF(AO$157="Bunker",HLOOKUP(AO$157,'Inflated Bid Prices After Tax'!$B$687:$I$695,8,FALSE),IF(AO$157="LFO Diesel",HLOOKUP(AO$157,'Inflated Bid Prices After Tax'!$B$687:$I$695,8,FALSE),0))))))))</f>
        <v>0</v>
      </c>
      <c r="AR214" s="310">
        <f>IF($H214=0,0,IF(AO$157="Hydro",HLOOKUP(AO$157,'Inflated Bid Prices After Tax'!$B$697:$I$703,6,FALSE),IF(AO$157="Solar",HLOOKUP(AO$157,'Inflated Bid Prices After Tax'!$B$697:$I$703,6,FALSE),IF(AO$157="Biomass",HLOOKUP(AO$157,'Inflated Bid Prices After Tax'!$B$697:$I$703,6,FALSE),IF(AO$157="Biodiesel",HLOOKUP(AO$157,'Inflated Bid Prices After Tax'!$B$697:$I$703,6,FALSE),IF(AO$157="LNG",HLOOKUP(AO$157,'Inflated Bid Prices After Tax'!$B$697:$I$703,6,FALSE),IF(AO$157="Bunker",HLOOKUP(AO$157,'Inflated Bid Prices After Tax'!$B$697:$I$703,6,FALSE),IF(AO$157="LFO Diesel",HLOOKUP(AO$157,'Inflated Bid Prices After Tax'!$B$697:$I$703,6,FALSE),0))))))))</f>
        <v>0</v>
      </c>
      <c r="AS214" s="300">
        <f t="shared" si="124"/>
        <v>0</v>
      </c>
      <c r="AT214" s="139"/>
      <c r="AU214" s="609">
        <f>IF(AU$157="Hydro",VLOOKUP($I214,'Inflated Bid Prices After Tax'!$AV$479:$BC$579,2,FALSE),IF(AU$157="Solar",VLOOKUP($I214,'Inflated Bid Prices After Tax'!$AV$479:$BC$579,3,FALSE),IF(AU$157="Biomass",VLOOKUP($I214,'Inflated Bid Prices After Tax'!$AV$479:$BC$579,4,FALSE),IF(AU$157="Biodiesel",VLOOKUP($I214,'Inflated Bid Prices After Tax'!$AV$479:$BC$579,5,FALSE),IF(AU$157="LNG",VLOOKUP($I214,'Inflated Bid Prices After Tax'!$AV$479:$BC$579,6,FALSE),IF(AU$157="Bunker",VLOOKUP($I214,'Inflated Bid Prices After Tax'!$AV$479:$BC$579,7,FALSE),IF(AU$157="LFO Diesel",VLOOKUP($I214,'Inflated Bid Prices After Tax'!$AV$479:$BC$579,8,FALSE),0)))))))</f>
        <v>0</v>
      </c>
      <c r="AV214" s="610">
        <f>IF(AU$157="Hydro",VLOOKUP($I214,'Inflated Bid Prices After Tax'!$AV$584:$BC$684,2,FALSE),IF(AU$157="Solar",VLOOKUP($I214,'Inflated Bid Prices After Tax'!$AV$584:$BC$684,3,FALSE),IF(AU$157="Biomass",VLOOKUP($I214,'Inflated Bid Prices After Tax'!$AV$584:$BC$684,4,FALSE),IF(AU$157="Biodiesel",VLOOKUP($I214,'Inflated Bid Prices After Tax'!$AV$584:$BC$684,5,FALSE),IF(AU$157="LNG",VLOOKUP($I214,'Inflated Bid Prices After Tax'!$AV$584:$BC$684,6,FALSE),IF(AU$157="Bunker",VLOOKUP($I214,'Inflated Bid Prices After Tax'!$AV$584:$BC$684,7,FALSE),IF(AU$157="LFO Diesel",VLOOKUP($I214,'Inflated Bid Prices After Tax'!$AV$584:$BC$684,8,FALSE),0)))))))</f>
        <v>0</v>
      </c>
      <c r="AW214" s="610">
        <f>IF($I214=0,0,IF(AU$157="Hydro",HLOOKUP(AU$157,'Inflated Bid Prices After Tax'!$B$687:$I$695,5,FALSE),IF(AU$157="Solar",HLOOKUP(AU$157,'Inflated Bid Prices After Tax'!$B$687:$I$695,5,FALSE),IF(AU$157="Biomass",HLOOKUP(AU$157,'Inflated Bid Prices After Tax'!$B$687:$I$695,5,FALSE),IF(AU$157="Biodiesel",HLOOKUP(AU$157,'Inflated Bid Prices After Tax'!$B$687:$I$695,5,FALSE),IF(AU$157="LNG",HLOOKUP(AU$157,'Inflated Bid Prices After Tax'!$B$687:$I$695,5,FALSE),IF(AU$157="Bunker",HLOOKUP(AU$157,'Inflated Bid Prices After Tax'!$B$687:$I$695,5,FALSE),IF(AU$157="LFO Diesel",HLOOKUP(AU$157,'Inflated Bid Prices After Tax'!$B$687:$I$695,5,FALSE),0))))))))</f>
        <v>0</v>
      </c>
      <c r="AX214" s="610">
        <f>IF($I214=0,0,IF(AU$157="Hydro",HLOOKUP(AU$157,'Inflated Bid Prices After Tax'!$B$697:$I$703,5,FALSE),IF(AU$157="Solar",HLOOKUP(AU$157,'Inflated Bid Prices After Tax'!$B$697:$I$703,5,FALSE),IF(AU$157="Biomass",HLOOKUP(AU$157,'Inflated Bid Prices After Tax'!$B$697:$I$703,5,FALSE),IF(AU$157="Biodiesel",HLOOKUP(AU$157,'Inflated Bid Prices After Tax'!$B$697:$I$703,5,FALSE),IF(AU$157="LNG",HLOOKUP(AU$157,'Inflated Bid Prices After Tax'!$B$697:$I$703,5,FALSE),IF(AU$157="Bunker",HLOOKUP(AU$157,'Inflated Bid Prices After Tax'!$B$697:$I$703,5,FALSE),IF(AU$157="LFO Diesel",HLOOKUP(AU$157,'Inflated Bid Prices After Tax'!$B$697:$I$703,5,FALSE),0))))))))</f>
        <v>0</v>
      </c>
      <c r="AY214" s="611">
        <f t="shared" si="125"/>
        <v>0</v>
      </c>
      <c r="AZ214" s="139"/>
      <c r="BA214" s="106"/>
      <c r="BB214" s="648" t="s">
        <v>49</v>
      </c>
      <c r="BC214" s="659">
        <f>IF(C214=0,O214,O214*'Available Energy and Dispatch'!N258*1000)</f>
        <v>0</v>
      </c>
      <c r="BD214" s="659">
        <f>IF(D214=0,U214,U214*'Available Energy and Dispatch'!O258*1000)</f>
        <v>0</v>
      </c>
      <c r="BE214" s="659">
        <f>IF(E214=0,AA214,AA214*'Available Energy and Dispatch'!P258*1000)</f>
        <v>0</v>
      </c>
      <c r="BF214" s="659">
        <f>IF(F214=0,AG214,AG214*'Available Energy and Dispatch'!Q258*1000)</f>
        <v>0</v>
      </c>
      <c r="BG214" s="659">
        <f>IF(G214=0,AM214,AM214*'Available Energy and Dispatch'!R258*1000)</f>
        <v>0</v>
      </c>
      <c r="BH214" s="659">
        <f>IF(H214=0,AS214,AS214*'Available Energy and Dispatch'!S258*1000)</f>
        <v>0</v>
      </c>
      <c r="BI214" s="659">
        <f>IF(I214=0,AY214,AY214*'Available Energy and Dispatch'!T258*1000)</f>
        <v>0</v>
      </c>
      <c r="BJ214" s="665">
        <f t="shared" si="126"/>
        <v>0</v>
      </c>
      <c r="BK214" s="655"/>
    </row>
    <row r="215" spans="2:63" ht="13.8" thickBot="1" x14ac:dyDescent="0.3">
      <c r="B215" s="109"/>
      <c r="C215" s="106"/>
      <c r="D215" s="106"/>
      <c r="E215" s="106"/>
      <c r="F215" s="106"/>
      <c r="G215" s="106"/>
      <c r="H215" s="106"/>
      <c r="I215" s="106"/>
      <c r="J215" s="106"/>
      <c r="K215" s="113"/>
      <c r="L215" s="113"/>
      <c r="M215" s="113"/>
      <c r="N215" s="113"/>
      <c r="O215" s="113"/>
      <c r="P215" s="139"/>
      <c r="Q215" s="113"/>
      <c r="R215" s="113"/>
      <c r="S215" s="113"/>
      <c r="T215" s="113"/>
      <c r="U215" s="113"/>
      <c r="V215" s="139"/>
      <c r="W215" s="113"/>
      <c r="X215" s="113"/>
      <c r="Y215" s="113"/>
      <c r="Z215" s="113"/>
      <c r="AA215" s="113"/>
      <c r="AB215" s="139"/>
      <c r="AC215" s="113"/>
      <c r="AD215" s="113"/>
      <c r="AE215" s="113"/>
      <c r="AF215" s="113"/>
      <c r="AG215" s="113"/>
      <c r="AH215" s="139"/>
      <c r="AI215" s="113"/>
      <c r="AJ215" s="113"/>
      <c r="AK215" s="113"/>
      <c r="AL215" s="113"/>
      <c r="AM215" s="113"/>
      <c r="AN215" s="139"/>
      <c r="AO215" s="113"/>
      <c r="AP215" s="113"/>
      <c r="AQ215" s="113"/>
      <c r="AR215" s="113"/>
      <c r="AS215" s="113"/>
      <c r="AT215" s="139"/>
      <c r="AU215" s="113"/>
      <c r="AV215" s="113"/>
      <c r="AW215" s="113"/>
      <c r="AX215" s="113"/>
      <c r="AY215" s="113"/>
      <c r="AZ215" s="139"/>
      <c r="BA215" s="106"/>
      <c r="BB215" s="648" t="s">
        <v>182</v>
      </c>
      <c r="BC215" s="656">
        <f t="shared" ref="BC215:BJ215" si="127">SUM(BC203:BC214)</f>
        <v>0</v>
      </c>
      <c r="BD215" s="656">
        <f t="shared" si="127"/>
        <v>0</v>
      </c>
      <c r="BE215" s="656">
        <f t="shared" si="127"/>
        <v>0</v>
      </c>
      <c r="BF215" s="656">
        <f t="shared" si="127"/>
        <v>0</v>
      </c>
      <c r="BG215" s="656">
        <f t="shared" si="127"/>
        <v>0</v>
      </c>
      <c r="BH215" s="656">
        <f t="shared" si="127"/>
        <v>0</v>
      </c>
      <c r="BI215" s="656">
        <f t="shared" si="127"/>
        <v>0</v>
      </c>
      <c r="BJ215" s="656">
        <f t="shared" si="127"/>
        <v>0</v>
      </c>
      <c r="BK215" s="667">
        <f>BJ215/(BG156*1000)</f>
        <v>0</v>
      </c>
    </row>
    <row r="216" spans="2:63" x14ac:dyDescent="0.25">
      <c r="B216" s="527">
        <v>2026</v>
      </c>
      <c r="C216" s="528"/>
      <c r="D216" s="528"/>
      <c r="E216" s="528"/>
      <c r="F216" s="528"/>
      <c r="G216" s="528"/>
      <c r="H216" s="528"/>
      <c r="I216" s="529"/>
      <c r="J216" s="106"/>
      <c r="K216" s="629"/>
      <c r="L216" s="630"/>
      <c r="M216" s="630"/>
      <c r="N216" s="630"/>
      <c r="O216" s="631"/>
      <c r="P216" s="139"/>
      <c r="Q216" s="620"/>
      <c r="R216" s="621"/>
      <c r="S216" s="621"/>
      <c r="T216" s="621"/>
      <c r="U216" s="622"/>
      <c r="V216" s="139"/>
      <c r="W216" s="636"/>
      <c r="X216" s="637"/>
      <c r="Y216" s="637"/>
      <c r="Z216" s="637"/>
      <c r="AA216" s="638"/>
      <c r="AB216" s="139"/>
      <c r="AC216" s="639"/>
      <c r="AD216" s="640"/>
      <c r="AE216" s="640"/>
      <c r="AF216" s="640"/>
      <c r="AG216" s="641"/>
      <c r="AH216" s="139"/>
      <c r="AI216" s="626"/>
      <c r="AJ216" s="627"/>
      <c r="AK216" s="627"/>
      <c r="AL216" s="627"/>
      <c r="AM216" s="628"/>
      <c r="AN216" s="139"/>
      <c r="AO216" s="623"/>
      <c r="AP216" s="624"/>
      <c r="AQ216" s="624"/>
      <c r="AR216" s="624"/>
      <c r="AS216" s="625"/>
      <c r="AT216" s="139"/>
      <c r="AU216" s="620"/>
      <c r="AV216" s="621"/>
      <c r="AW216" s="621"/>
      <c r="AX216" s="621"/>
      <c r="AY216" s="622"/>
      <c r="AZ216" s="139"/>
      <c r="BA216" s="106"/>
      <c r="BB216" s="648">
        <v>2026</v>
      </c>
      <c r="BC216" s="654"/>
      <c r="BD216" s="654"/>
      <c r="BE216" s="654"/>
      <c r="BF216" s="654"/>
      <c r="BG216" s="654"/>
      <c r="BH216" s="654"/>
      <c r="BI216" s="654"/>
      <c r="BJ216" s="661"/>
      <c r="BK216" s="655"/>
    </row>
    <row r="217" spans="2:63" x14ac:dyDescent="0.25">
      <c r="B217" s="530" t="s">
        <v>38</v>
      </c>
      <c r="C217" s="523">
        <f>ROUND(IFERROR(('Available Energy and Dispatch'!N263/((IF(C$158="Solar",(SUMIFS('Dependable Capacity'!$F$118:$F$123,'Dependable Capacity'!$C$118:$C$123,$B$160)*'Available Energy and Dispatch'!$C263),HLOOKUP(C$158,'Dependable Capacity'!$I$112:$P$118,7,FALSE)*'Available Energy and Dispatch'!$C263))))/C$159,0),2)</f>
        <v>0</v>
      </c>
      <c r="D217" s="523">
        <f>ROUND(IFERROR(('Available Energy and Dispatch'!O263/((IF(D$158="Solar",(SUMIFS('Dependable Capacity'!$F$118:$F$123,'Dependable Capacity'!$C$118:$C$123,$B$160)*'Available Energy and Dispatch'!$C263),HLOOKUP(D$158,'Dependable Capacity'!$I$112:$P$118,7,FALSE)*'Available Energy and Dispatch'!$C263))))/D$159,0),2)</f>
        <v>0</v>
      </c>
      <c r="E217" s="523">
        <f>ROUND(IFERROR(('Available Energy and Dispatch'!P263/((IF(E$158="Solar",(SUMIFS('Dependable Capacity'!$F$118:$F$123,'Dependable Capacity'!$C$118:$C$123,$B$160)*'Available Energy and Dispatch'!$C263),HLOOKUP(E$158,'Dependable Capacity'!$I$112:$P$118,7,FALSE)*'Available Energy and Dispatch'!$C263))))/E$159,0),2)</f>
        <v>0</v>
      </c>
      <c r="F217" s="523">
        <f>ROUND(IFERROR(('Available Energy and Dispatch'!Q263/((IF(F$158="Solar",(SUMIFS('Dependable Capacity'!$F$118:$F$123,'Dependable Capacity'!$C$118:$C$123,$B$160)*'Available Energy and Dispatch'!$C263),HLOOKUP(F$158,'Dependable Capacity'!$I$112:$P$118,7,FALSE)*'Available Energy and Dispatch'!$C263))))/F$159,0),2)</f>
        <v>0</v>
      </c>
      <c r="G217" s="523">
        <f>ROUND(IFERROR(('Available Energy and Dispatch'!R263/((IF(G$158="Solar",(SUMIFS('Dependable Capacity'!$F$118:$F$123,'Dependable Capacity'!$C$118:$C$123,$B$160)*'Available Energy and Dispatch'!$C263),HLOOKUP(G$158,'Dependable Capacity'!$I$112:$P$118,7,FALSE)*'Available Energy and Dispatch'!$C263))))/G$159,0),2)</f>
        <v>0</v>
      </c>
      <c r="H217" s="523">
        <f>ROUND(IFERROR(('Available Energy and Dispatch'!S263/((IF(H$158="Solar",(SUMIFS('Dependable Capacity'!$F$118:$F$123,'Dependable Capacity'!$C$118:$C$123,$B$160)*'Available Energy and Dispatch'!$C263),HLOOKUP(H$158,'Dependable Capacity'!$I$112:$P$118,7,FALSE)*'Available Energy and Dispatch'!$C263))))/H$159,0),2)</f>
        <v>0</v>
      </c>
      <c r="I217" s="524">
        <f>ROUND(IFERROR(('Available Energy and Dispatch'!T263/((IF(I$158="Solar",(SUMIFS('Dependable Capacity'!$F$118:$F$123,'Dependable Capacity'!$C$118:$C$123,$B$160)*'Available Energy and Dispatch'!$C263),HLOOKUP(I$158,'Dependable Capacity'!$I$112:$P$118,7,FALSE)*'Available Energy and Dispatch'!$C263))))/I$159,0),2)</f>
        <v>0</v>
      </c>
      <c r="J217" s="106"/>
      <c r="K217" s="542">
        <f>IF(K$157="Hydro",VLOOKUP($C217,'Inflated Bid Prices After Tax'!$BF$479:$BM$579,2,FALSE),IF(K$157="Solar",VLOOKUP($C217,'Inflated Bid Prices After Tax'!$BF$479:$BM$579,3,FALSE),IF(K$157="Biomass",VLOOKUP($C217,'Inflated Bid Prices After Tax'!$BF$479:$BM$579,4,FALSE),IF(K$157="Biodiesel",VLOOKUP($C217,'Inflated Bid Prices After Tax'!$BF$479:$BM$579,5,FALSE),IF(K$157="LNG",VLOOKUP($C217,'Inflated Bid Prices After Tax'!$BF$479:$BM$579,6,FALSE),IF(K$157="Bunker",VLOOKUP($C217,'Inflated Bid Prices After Tax'!$BF$479:$BM$579,7,FALSE),IF(K$157="LFO Diesel",VLOOKUP($C217,'Inflated Bid Prices After Tax'!$BF$479:$BM$579,8,FALSE),0)))))))</f>
        <v>0</v>
      </c>
      <c r="L217" s="543">
        <f>IF(K$157="Hydro",VLOOKUP($C217,'Inflated Bid Prices After Tax'!$BF$584:$BM$684,2,FALSE),IF(K$157="Solar",VLOOKUP($C217,'Inflated Bid Prices After Tax'!$BF$584:$BM$684,3,FALSE),IF(K$157="Biomass",VLOOKUP($C217,'Inflated Bid Prices After Tax'!$BF$584:$BM$684,4,FALSE),IF(K$157="Biodiesel",VLOOKUP($C217,'Inflated Bid Prices After Tax'!$BF$584:$BM$684,5,FALSE),IF(K$157="LNG",VLOOKUP($C217,'Inflated Bid Prices After Tax'!$BF$584:$BM$684,6,FALSE),IF(K$157="Bunker",VLOOKUP($C217,'Inflated Bid Prices After Tax'!$BF$584:$BM$684,7,FALSE),IF(K$157="LFO Diesel",VLOOKUP($C217,'Inflated Bid Prices After Tax'!$BF$584:$BM$684,8,FALSE),0)))))))</f>
        <v>0</v>
      </c>
      <c r="M217" s="543">
        <f>IF($C217=0,0,IF(K$157="Hydro",HLOOKUP(K$157,'Inflated Bid Prices After Tax'!$B$687:$I$695,9,FALSE),IF(K$157="Solar",HLOOKUP(K$157,'Inflated Bid Prices After Tax'!$B$687:$I$695,9,FALSE),IF(K$157="Biomass",HLOOKUP(K$157,'Inflated Bid Prices After Tax'!$B$687:$I$695,9,FALSE),IF(K$157="Biodiesel",HLOOKUP(K$157,'Inflated Bid Prices After Tax'!$B$687:$I$695,9,FALSE),IF(K$157="LNG",HLOOKUP(K$157,'Inflated Bid Prices After Tax'!$B$687:$I$695,9,FALSE),IF(K$157="Bunker",HLOOKUP(K$157,'Inflated Bid Prices After Tax'!$B$687:$I$695,9,FALSE),IF(K$157="LFO Diesel",HLOOKUP(K$157,'Inflated Bid Prices After Tax'!$B$687:$I$695,9,FALSE),0))))))))</f>
        <v>0</v>
      </c>
      <c r="N217" s="543">
        <f>IF($C217=0,0,IF(K$157="Hydro",HLOOKUP(K$157,'Inflated Bid Prices After Tax'!$B$697:$I$703,7,FALSE),IF(K$157="Solar",HLOOKUP(K$157,'Inflated Bid Prices After Tax'!$B$697:$I$703,7,FALSE),IF(K$157="Biomass",HLOOKUP(K$157,'Inflated Bid Prices After Tax'!$B$697:$I$703,7,FALSE),IF(K$157="Biodiesel",HLOOKUP(K$157,'Inflated Bid Prices After Tax'!$B$697:$I$703,7,FALSE),IF(K$157="LNG",HLOOKUP(K$157,'Inflated Bid Prices After Tax'!$B$697:$I$703,7,FALSE),IF(K$157="Bunker",HLOOKUP(K$157,'Inflated Bid Prices After Tax'!$B$697:$I$703,7,FALSE),IF(K$157="LFO Diesel",HLOOKUP(K$157,'Inflated Bid Prices After Tax'!$B$697:$I$703,7,FALSE),0))))))))</f>
        <v>0</v>
      </c>
      <c r="O217" s="544">
        <f t="shared" ref="O217:O228" si="128">SUM(K217:N217)</f>
        <v>0</v>
      </c>
      <c r="P217" s="139"/>
      <c r="Q217" s="606">
        <f>IF(Q$157="Hydro",VLOOKUP($D217,'Inflated Bid Prices After Tax'!$BF$479:$BM$579,2,FALSE),IF(Q$157="Solar",VLOOKUP($D217,'Inflated Bid Prices After Tax'!$BF$479:$BM$579,3,FALSE),IF(Q$157="Biomass",VLOOKUP($D217,'Inflated Bid Prices After Tax'!$BF$479:$BM$579,4,FALSE),IF(Q$157="Biodiesel",VLOOKUP($D217,'Inflated Bid Prices After Tax'!$BF$479:$BM$579,5,FALSE),IF(Q$157="LNG",VLOOKUP($D217,'Inflated Bid Prices After Tax'!$BF$479:$BM$579,6,FALSE),IF(Q$157="Bunker",VLOOKUP($D217,'Inflated Bid Prices After Tax'!$BF$479:$BM$579,7,FALSE),IF(Q$157="LFO Diesel",VLOOKUP($D217,'Inflated Bid Prices After Tax'!$BF$479:$BM$579,8,FALSE),0)))))))</f>
        <v>0</v>
      </c>
      <c r="R217" s="607">
        <f>IF(Q$157="Hydro",VLOOKUP($D217,'Inflated Bid Prices After Tax'!$BF$584:$BM$684,2,FALSE),IF(Q$157="Solar",VLOOKUP($D217,'Inflated Bid Prices After Tax'!$BF$584:$BM$684,3,FALSE),IF(Q$157="Biomass",VLOOKUP($D217,'Inflated Bid Prices After Tax'!$BF$584:$BM$684,4,FALSE),IF(Q$157="Biodiesel",VLOOKUP($D217,'Inflated Bid Prices After Tax'!$BF$584:$BM$684,5,FALSE),IF(Q$157="LNG",VLOOKUP($D217,'Inflated Bid Prices After Tax'!$BF$584:$BM$684,6,FALSE),IF(Q$157="Bunker",VLOOKUP($D217,'Inflated Bid Prices After Tax'!$BF$584:$BM$684,7,FALSE),IF(Q$157="LFO Diesel",VLOOKUP($D217,'Inflated Bid Prices After Tax'!$BF$584:$BM$684,8,FALSE),0)))))))</f>
        <v>0</v>
      </c>
      <c r="S217" s="607">
        <f>IF($D217=0,0,IF(Q$157="Hydro",HLOOKUP(Q$157,'Inflated Bid Prices After Tax'!$B$687:$I$695,9,FALSE),IF(Q$157="Solar",HLOOKUP(Q$157,'Inflated Bid Prices After Tax'!$B$687:$I$695,9,FALSE),IF(Q$157="Biomass",HLOOKUP(Q$157,'Inflated Bid Prices After Tax'!$B$687:$I$695,9,FALSE),IF(Q$157="Biodiesel",HLOOKUP(Q$157,'Inflated Bid Prices After Tax'!$B$687:$I$695,9,FALSE),IF(Q$157="LNG",HLOOKUP(Q$157,'Inflated Bid Prices After Tax'!$B$687:$I$695,9,FALSE),IF(Q$157="Bunker",HLOOKUP(Q$157,'Inflated Bid Prices After Tax'!$B$687:$I$695,9,FALSE),IF(Q$157="LFO Diesel",HLOOKUP(Q$157,'Inflated Bid Prices After Tax'!$B$687:$I$695,9,FALSE),0))))))))</f>
        <v>0</v>
      </c>
      <c r="T217" s="607">
        <f>IF($D217=0,0,IF(Q$157="Hydro",HLOOKUP(Q$157,'Inflated Bid Prices After Tax'!$B$697:$I$703,7,FALSE),IF(Q$157="Solar",HLOOKUP(Q$157,'Inflated Bid Prices After Tax'!$B$697:$I$703,7,FALSE),IF(Q$157="Biomass",HLOOKUP(Q$157,'Inflated Bid Prices After Tax'!$B$697:$I$703,7,FALSE),IF(Q$157="Biodiesel",HLOOKUP(Q$157,'Inflated Bid Prices After Tax'!$B$697:$I$703,7,FALSE),IF(Q$157="LNG",HLOOKUP(Q$157,'Inflated Bid Prices After Tax'!$B$697:$I$703,7,FALSE),IF(Q$157="Bunker",HLOOKUP(Q$157,'Inflated Bid Prices After Tax'!$B$697:$I$703,7,FALSE),IF(Q$157="LFO Diesel",HLOOKUP(Q$157,'Inflated Bid Prices After Tax'!$B$697:$I$703,7,FALSE),0))))))))</f>
        <v>0</v>
      </c>
      <c r="U217" s="608">
        <f t="shared" ref="U217:U228" si="129">SUM(Q217:T217)</f>
        <v>0</v>
      </c>
      <c r="V217" s="139"/>
      <c r="W217" s="566">
        <f>IF(W$157="Hydro",VLOOKUP($E217,'Inflated Bid Prices After Tax'!$BF$479:$BM$579,2,FALSE),IF(W$157="Solar",VLOOKUP($E217,'Inflated Bid Prices After Tax'!$BF$479:$BM$579,3,FALSE),IF(W$157="Biomass",VLOOKUP($E217,'Inflated Bid Prices After Tax'!$BF$479:$BM$579,4,FALSE),IF(W$157="Biodiesel",VLOOKUP($E217,'Inflated Bid Prices After Tax'!$BF$479:$BM$579,5,FALSE),IF(W$157="LNG",VLOOKUP($E217,'Inflated Bid Prices After Tax'!$BF$479:$BM$579,6,FALSE),IF(W$157="Bunker",VLOOKUP($E217,'Inflated Bid Prices After Tax'!$BF$479:$BM$579,7,FALSE),IF(W$157="LFO Diesel",VLOOKUP($E217,'Inflated Bid Prices After Tax'!$BF$479:$BM$579,8,FALSE),0)))))))</f>
        <v>0</v>
      </c>
      <c r="X217" s="567">
        <f>IF(W$157="Hydro",VLOOKUP($E217,'Inflated Bid Prices After Tax'!$BF$584:$BM$684,2,FALSE),IF(W$157="Solar",VLOOKUP($E217,'Inflated Bid Prices After Tax'!$BF$584:$BM$684,3,FALSE),IF(W$157="Biomass",VLOOKUP($E217,'Inflated Bid Prices After Tax'!$BF$584:$BM$684,4,FALSE),IF(W$157="Biodiesel",VLOOKUP($E217,'Inflated Bid Prices After Tax'!$BF$584:$BM$684,5,FALSE),IF(W$157="LNG",VLOOKUP($E217,'Inflated Bid Prices After Tax'!$BF$584:$BM$684,6,FALSE),IF(W$157="Bunker",VLOOKUP($E217,'Inflated Bid Prices After Tax'!$BF$584:$BM$684,7,FALSE),IF(W$157="LFO Diesel",VLOOKUP($E217,'Inflated Bid Prices After Tax'!$BF$584:$BM$684,8,FALSE),0)))))))</f>
        <v>0</v>
      </c>
      <c r="Y217" s="567">
        <f>IF($E217=0,0,IF(W$157="Hydro",HLOOKUP(W$157,'Inflated Bid Prices After Tax'!$B$687:$I$695,9,FALSE),IF(W$157="Solar",HLOOKUP(W$157,'Inflated Bid Prices After Tax'!$B$687:$I$695,9,FALSE),IF(W$157="Biomass",HLOOKUP(W$157,'Inflated Bid Prices After Tax'!$B$687:$I$695,9,FALSE),IF(W$157="Biodiesel",HLOOKUP(W$157,'Inflated Bid Prices After Tax'!$B$687:$I$695,9,FALSE),IF(W$157="LNG",HLOOKUP(W$157,'Inflated Bid Prices After Tax'!$B$687:$I$695,9,FALSE),IF(W$157="Bunker",HLOOKUP(W$157,'Inflated Bid Prices After Tax'!$B$687:$I$695,9,FALSE),IF(W$157="LFO Diesel",HLOOKUP(W$157,'Inflated Bid Prices After Tax'!$B$687:$I$695,9,FALSE),0))))))))</f>
        <v>0</v>
      </c>
      <c r="Z217" s="567">
        <f>IF($E217=0,0,IF(W$157="Hydro",HLOOKUP(W$157,'Inflated Bid Prices After Tax'!$B$697:$I$703,7,FALSE),IF(W$157="Solar",HLOOKUP(W$157,'Inflated Bid Prices After Tax'!$B$697:$I$703,7,FALSE),IF(W$157="Biomass",HLOOKUP(W$157,'Inflated Bid Prices After Tax'!$B$697:$I$703,7,FALSE),IF(W$157="Biodiesel",HLOOKUP(W$157,'Inflated Bid Prices After Tax'!$B$697:$I$703,7,FALSE),IF(W$157="LNG",HLOOKUP(W$157,'Inflated Bid Prices After Tax'!$B$697:$I$703,7,FALSE),IF(W$157="Bunker",HLOOKUP(W$157,'Inflated Bid Prices After Tax'!$B$697:$I$703,7,FALSE),IF(W$157="LFO Diesel",HLOOKUP(W$157,'Inflated Bid Prices After Tax'!$B$697:$I$703,7,FALSE),0))))))))</f>
        <v>0</v>
      </c>
      <c r="AA217" s="568">
        <f t="shared" ref="AA217:AA228" si="130">SUM(W217:Z217)</f>
        <v>0</v>
      </c>
      <c r="AB217" s="139"/>
      <c r="AC217" s="642">
        <f>IF(AC$157="Hydro",VLOOKUP($F217,'Inflated Bid Prices After Tax'!$BF$479:$BM$579,2,FALSE),IF(AC$157="Solar",VLOOKUP($F217,'Inflated Bid Prices After Tax'!$BF$479:$BM$579,3,FALSE),IF(AC$157="Biomass",VLOOKUP($F217,'Inflated Bid Prices After Tax'!$BF$479:$BM$579,4,FALSE),IF(AC$157="Biodiesel",VLOOKUP($F217,'Inflated Bid Prices After Tax'!$BF$479:$BM$579,5,FALSE),IF(AC$157="LNG",VLOOKUP($F217,'Inflated Bid Prices After Tax'!$BF$479:$BM$579,6,FALSE),IF(AC$157="Bunker",VLOOKUP($F217,'Inflated Bid Prices After Tax'!$BF$479:$BM$579,7,FALSE),IF(AC$157="LFO Diesel",VLOOKUP($F217,'Inflated Bid Prices After Tax'!$BF$479:$BM$579,8,FALSE),0)))))))</f>
        <v>0</v>
      </c>
      <c r="AD217" s="643">
        <f>IF(AC$157="Hydro",VLOOKUP($F217,'Inflated Bid Prices After Tax'!$BF$584:$BM$684,2,FALSE),IF(AC$157="Solar",VLOOKUP($F217,'Inflated Bid Prices After Tax'!$BF$584:$BM$684,3,FALSE),IF(AC$157="Biomass",VLOOKUP($F217,'Inflated Bid Prices After Tax'!$BF$584:$BM$684,4,FALSE),IF(AC$157="Biodiesel",VLOOKUP($F217,'Inflated Bid Prices After Tax'!$BF$584:$BM$684,5,FALSE),IF(AC$157="LNG",VLOOKUP($F217,'Inflated Bid Prices After Tax'!$BF$584:$BM$684,6,FALSE),IF(AC$157="Bunker",VLOOKUP($F217,'Inflated Bid Prices After Tax'!$BF$584:$BM$684,7,FALSE),IF(AC$157="LFO Diesel",VLOOKUP($F217,'Inflated Bid Prices After Tax'!$BF$584:$BM$684,8,FALSE),0)))))))</f>
        <v>0</v>
      </c>
      <c r="AE217" s="643">
        <f>IF($F217=0,0,IF(AC$157="Hydro",HLOOKUP(AC$157,'Inflated Bid Prices After Tax'!$B$687:$I$695,9,FALSE),IF(AC$157="Solar",HLOOKUP(AC$157,'Inflated Bid Prices After Tax'!$B$687:$I$695,9,FALSE),IF(AC$157="Biomass",HLOOKUP(AC$157,'Inflated Bid Prices After Tax'!$B$687:$I$695,9,FALSE),IF(AC$157="Biodiesel",HLOOKUP(AC$157,'Inflated Bid Prices After Tax'!$B$687:$I$695,9,FALSE),IF(AC$157="LNG",HLOOKUP(AC$157,'Inflated Bid Prices After Tax'!$B$687:$I$695,9,FALSE),IF(AC$157="Bunker",HLOOKUP(AC$157,'Inflated Bid Prices After Tax'!$B$687:$I$695,9,FALSE),IF(AC$157="LFO Diesel",HLOOKUP(AC$157,'Inflated Bid Prices After Tax'!$B$687:$I$695,9,FALSE),0))))))))</f>
        <v>0</v>
      </c>
      <c r="AF217" s="643">
        <f>IF($F217=0,0,IF(AC$157="Hydro",HLOOKUP(AC$157,'Inflated Bid Prices After Tax'!$B$697:$I$703,7,FALSE),IF(AC$157="Solar",HLOOKUP(AC$157,'Inflated Bid Prices After Tax'!$B$697:$I$703,7,FALSE),IF(AC$157="Biomass",HLOOKUP(AC$157,'Inflated Bid Prices After Tax'!$B$697:$I$703,7,FALSE),IF(AC$157="Biodiesel",HLOOKUP(AC$157,'Inflated Bid Prices After Tax'!$B$697:$I$703,7,FALSE),IF(AC$157="LNG",HLOOKUP(AC$157,'Inflated Bid Prices After Tax'!$B$697:$I$703,7,FALSE),IF(AC$157="Bunker",HLOOKUP(AC$157,'Inflated Bid Prices After Tax'!$B$697:$I$703,7,FALSE),IF(AC$157="LFO Diesel",HLOOKUP(AC$157,'Inflated Bid Prices After Tax'!$B$697:$I$703,7,FALSE),0))))))))</f>
        <v>0</v>
      </c>
      <c r="AG217" s="644">
        <f t="shared" ref="AG217:AG228" si="131">SUM(AC217:AF217)</f>
        <v>0</v>
      </c>
      <c r="AH217" s="139"/>
      <c r="AI217" s="590">
        <f>IF(AI$157="Hydro",VLOOKUP($G217,'Inflated Bid Prices After Tax'!$BF$479:$BM$579,2,FALSE),IF(AI$157="Solar",VLOOKUP($G217,'Inflated Bid Prices After Tax'!$BF$479:$BM$579,3,FALSE),IF(AI$157="Biomass",VLOOKUP($G217,'Inflated Bid Prices After Tax'!$BF$479:$BM$579,4,FALSE),IF(AI$157="Biodiesel",VLOOKUP($G217,'Inflated Bid Prices After Tax'!$BF$479:$BM$579,5,FALSE),IF(AI$157="LNG",VLOOKUP($G217,'Inflated Bid Prices After Tax'!$BF$479:$BM$579,6,FALSE),IF(AI$157="Bunker",VLOOKUP($G217,'Inflated Bid Prices After Tax'!$BF$479:$BM$579,7,FALSE),IF(AI$157="LFO Diesel",VLOOKUP($G217,'Inflated Bid Prices After Tax'!$BF$479:$BM$579,8,FALSE),0)))))))</f>
        <v>0</v>
      </c>
      <c r="AJ217" s="591">
        <f>IF(AI$157="Hydro",VLOOKUP($G217,'Inflated Bid Prices After Tax'!$BF$584:$BM$684,2,FALSE),IF(AI$157="Solar",VLOOKUP($G217,'Inflated Bid Prices After Tax'!$BF$584:$BM$684,3,FALSE),IF(AI$157="Biomass",VLOOKUP($G217,'Inflated Bid Prices After Tax'!$BF$584:$BM$684,4,FALSE),IF(AI$157="Biodiesel",VLOOKUP($G217,'Inflated Bid Prices After Tax'!$BF$584:$BM$684,5,FALSE),IF(AI$157="LNG",VLOOKUP($G217,'Inflated Bid Prices After Tax'!$BF$584:$BM$684,6,FALSE),IF(AI$157="Bunker",VLOOKUP($G217,'Inflated Bid Prices After Tax'!$BF$584:$BM$684,7,FALSE),IF(AI$157="LFO Diesel",VLOOKUP($G217,'Inflated Bid Prices After Tax'!$BF$584:$BM$684,8,FALSE),0)))))))</f>
        <v>0</v>
      </c>
      <c r="AK217" s="591">
        <f>IF($G217=0,0,IF(AI$157="Hydro",HLOOKUP(AI$157,'Inflated Bid Prices After Tax'!$B$687:$I$695,9,FALSE),IF(AI$157="Solar",HLOOKUP(AI$157,'Inflated Bid Prices After Tax'!$B$687:$I$695,9,FALSE),IF(AI$157="Biomass",HLOOKUP(AI$157,'Inflated Bid Prices After Tax'!$B$687:$I$695,9,FALSE),IF(AI$157="Biodiesel",HLOOKUP(AI$157,'Inflated Bid Prices After Tax'!$B$687:$I$695,9,FALSE),IF(AI$157="LNG",HLOOKUP(AI$157,'Inflated Bid Prices After Tax'!$B$687:$I$695,9,FALSE),IF(AI$157="Bunker",HLOOKUP(AI$157,'Inflated Bid Prices After Tax'!$B$687:$I$695,9,FALSE),IF(AI$157="LFO Diesel",HLOOKUP(AI$157,'Inflated Bid Prices After Tax'!$B$687:$I$695,9,FALSE),0))))))))</f>
        <v>0</v>
      </c>
      <c r="AL217" s="591">
        <f>IF($G217=0,0,IF(AI$157="Hydro",HLOOKUP(AI$157,'Inflated Bid Prices After Tax'!$B$697:$I$703,7,FALSE),IF(AI$157="Solar",HLOOKUP(AI$157,'Inflated Bid Prices After Tax'!$B$697:$I$703,7,FALSE),IF(AI$157="Biomass",HLOOKUP(AI$157,'Inflated Bid Prices After Tax'!$B$697:$I$703,7,FALSE),IF(AI$157="Biodiesel",HLOOKUP(AI$157,'Inflated Bid Prices After Tax'!$B$697:$I$703,7,FALSE),IF(AI$157="LNG",HLOOKUP(AI$157,'Inflated Bid Prices After Tax'!$B$697:$I$703,7,FALSE),IF(AI$157="Bunker",HLOOKUP(AI$157,'Inflated Bid Prices After Tax'!$B$697:$I$703,7,FALSE),IF(AI$157="LFO Diesel",HLOOKUP(AI$157,'Inflated Bid Prices After Tax'!$B$697:$I$703,7,FALSE),0))))))))</f>
        <v>0</v>
      </c>
      <c r="AM217" s="592">
        <f t="shared" ref="AM217:AM228" si="132">SUM(AI217:AL217)</f>
        <v>0</v>
      </c>
      <c r="AN217" s="139"/>
      <c r="AO217" s="598">
        <f>IF(AO$157="Hydro",VLOOKUP($H217,'Inflated Bid Prices After Tax'!$BF$479:$BM$579,2,FALSE),IF(AO$157="Solar",VLOOKUP($H217,'Inflated Bid Prices After Tax'!$BF$479:$BM$579,3,FALSE),IF(AO$157="Biomass",VLOOKUP($H217,'Inflated Bid Prices After Tax'!$BF$479:$BM$579,4,FALSE),IF(AO$157="Biodiesel",VLOOKUP($H217,'Inflated Bid Prices After Tax'!$BF$479:$BM$579,5,FALSE),IF(AO$157="LNG",VLOOKUP($H217,'Inflated Bid Prices After Tax'!$BF$479:$BM$579,6,FALSE),IF(AO$157="Bunker",VLOOKUP($H217,'Inflated Bid Prices After Tax'!$BF$479:$BM$579,7,FALSE),IF(AO$157="LFO Diesel",VLOOKUP($H217,'Inflated Bid Prices After Tax'!$BF$479:$BM$579,8,FALSE),0)))))))</f>
        <v>0</v>
      </c>
      <c r="AP217" s="309">
        <f>IF(AO$157="Hydro",VLOOKUP($H217,'Inflated Bid Prices After Tax'!$BF$584:$BM$684,2,FALSE),IF(AO$157="Solar",VLOOKUP($H217,'Inflated Bid Prices After Tax'!$BF$584:$BM$684,3,FALSE),IF(AO$157="Biomass",VLOOKUP($H217,'Inflated Bid Prices After Tax'!$BF$584:$BM$684,4,FALSE),IF(AO$157="Biodiesel",VLOOKUP($H217,'Inflated Bid Prices After Tax'!$BF$584:$BM$684,5,FALSE),IF(AO$157="LNG",VLOOKUP($H217,'Inflated Bid Prices After Tax'!$BF$584:$BM$684,6,FALSE),IF(AO$157="Bunker",VLOOKUP($H217,'Inflated Bid Prices After Tax'!$BF$584:$BM$684,7,FALSE),IF(AO$157="LFO Diesel",VLOOKUP($H217,'Inflated Bid Prices After Tax'!$BF$584:$BM$684,8,FALSE),0)))))))</f>
        <v>0</v>
      </c>
      <c r="AQ217" s="309">
        <f>IF($H217=0,0,IF(AO$157="Hydro",HLOOKUP(AO$157,'Inflated Bid Prices After Tax'!$B$687:$I$695,9,FALSE),IF(AO$157="Solar",HLOOKUP(AO$157,'Inflated Bid Prices After Tax'!$B$687:$I$695,9,FALSE),IF(AO$157="Biomass",HLOOKUP(AO$157,'Inflated Bid Prices After Tax'!$B$687:$I$695,9,FALSE),IF(AO$157="Biodiesel",HLOOKUP(AO$157,'Inflated Bid Prices After Tax'!$B$687:$I$695,9,FALSE),IF(AO$157="LNG",HLOOKUP(AO$157,'Inflated Bid Prices After Tax'!$B$687:$I$695,9,FALSE),IF(AO$157="Bunker",HLOOKUP(AO$157,'Inflated Bid Prices After Tax'!$B$687:$I$695,9,FALSE),IF(AO$157="LFO Diesel",HLOOKUP(AO$157,'Inflated Bid Prices After Tax'!$B$687:$I$695,9,FALSE),0))))))))</f>
        <v>0</v>
      </c>
      <c r="AR217" s="309">
        <f>IF($H217=0,0,IF(AO$157="Hydro",HLOOKUP(AO$157,'Inflated Bid Prices After Tax'!$B$697:$I$703,7,FALSE),IF(AO$157="Solar",HLOOKUP(AO$157,'Inflated Bid Prices After Tax'!$B$697:$I$703,7,FALSE),IF(AO$157="Biomass",HLOOKUP(AO$157,'Inflated Bid Prices After Tax'!$B$697:$I$703,7,FALSE),IF(AO$157="Biodiesel",HLOOKUP(AO$157,'Inflated Bid Prices After Tax'!$B$697:$I$703,7,FALSE),IF(AO$157="LNG",HLOOKUP(AO$157,'Inflated Bid Prices After Tax'!$B$697:$I$703,7,FALSE),IF(AO$157="Bunker",HLOOKUP(AO$157,'Inflated Bid Prices After Tax'!$B$697:$I$703,7,FALSE),IF(AO$157="LFO Diesel",HLOOKUP(AO$157,'Inflated Bid Prices After Tax'!$B$697:$I$703,7,FALSE),0))))))))</f>
        <v>0</v>
      </c>
      <c r="AS217" s="298">
        <f t="shared" ref="AS217:AS228" si="133">SUM(AO217:AR217)</f>
        <v>0</v>
      </c>
      <c r="AT217" s="139"/>
      <c r="AU217" s="606">
        <f>IF(AU$157="Hydro",VLOOKUP($I217,'Inflated Bid Prices After Tax'!$BF$479:$BM$579,2,FALSE),IF(AU$157="Solar",VLOOKUP($I217,'Inflated Bid Prices After Tax'!$BF$479:$BM$579,3,FALSE),IF(AU$157="Biomass",VLOOKUP($I217,'Inflated Bid Prices After Tax'!$BF$479:$BM$579,4,FALSE),IF(AU$157="Biodiesel",VLOOKUP($I217,'Inflated Bid Prices After Tax'!$BF$479:$BM$579,5,FALSE),IF(AU$157="LNG",VLOOKUP($I217,'Inflated Bid Prices After Tax'!$BF$479:$BM$579,6,FALSE),IF(AU$157="Bunker",VLOOKUP($I217,'Inflated Bid Prices After Tax'!$BF$479:$BM$579,7,FALSE),IF(AU$157="LFO Diesel",VLOOKUP($I217,'Inflated Bid Prices After Tax'!$BF$479:$BM$579,8,FALSE),0)))))))</f>
        <v>0</v>
      </c>
      <c r="AV217" s="607">
        <f>IF(AU$157="Hydro",VLOOKUP($I217,'Inflated Bid Prices After Tax'!$BF$584:$BM$684,2,FALSE),IF(AU$157="Solar",VLOOKUP($I217,'Inflated Bid Prices After Tax'!$BF$584:$BM$684,3,FALSE),IF(AU$157="Biomass",VLOOKUP($I217,'Inflated Bid Prices After Tax'!$BF$584:$BM$684,4,FALSE),IF(AU$157="Biodiesel",VLOOKUP($I217,'Inflated Bid Prices After Tax'!$BF$584:$BM$684,5,FALSE),IF(AU$157="LNG",VLOOKUP($I217,'Inflated Bid Prices After Tax'!$BF$584:$BM$684,6,FALSE),IF(AU$157="Bunker",VLOOKUP($I217,'Inflated Bid Prices After Tax'!$BF$584:$BM$684,7,FALSE),IF(AU$157="LFO Diesel",VLOOKUP($I217,'Inflated Bid Prices After Tax'!$BF$584:$BM$684,8,FALSE),0)))))))</f>
        <v>0</v>
      </c>
      <c r="AW217" s="607">
        <f>IF($I217=0,0,IF(AU$157="Hydro",HLOOKUP(AU$157,'Inflated Bid Prices After Tax'!$B$687:$I$695,6,FALSE),IF(AU$157="Solar",HLOOKUP(AU$157,'Inflated Bid Prices After Tax'!$B$687:$I$695,6,FALSE),IF(AU$157="Biomass",HLOOKUP(AU$157,'Inflated Bid Prices After Tax'!$B$687:$I$695,6,FALSE),IF(AU$157="Biodiesel",HLOOKUP(AU$157,'Inflated Bid Prices After Tax'!$B$687:$I$695,6,FALSE),IF(AU$157="LNG",HLOOKUP(AU$157,'Inflated Bid Prices After Tax'!$B$687:$I$695,6,FALSE),IF(AU$157="Bunker",HLOOKUP(AU$157,'Inflated Bid Prices After Tax'!$B$687:$I$695,6,FALSE),IF(AU$157="LFO Diesel",HLOOKUP(AU$157,'Inflated Bid Prices After Tax'!$B$687:$I$695,6,FALSE),0))))))))</f>
        <v>0</v>
      </c>
      <c r="AX217" s="607">
        <f>IF($I217=0,0,IF(AU$157="Hydro",HLOOKUP(AU$157,'Inflated Bid Prices After Tax'!$B$697:$I$703,6,FALSE),IF(AU$157="Solar",HLOOKUP(AU$157,'Inflated Bid Prices After Tax'!$B$697:$I$703,6,FALSE),IF(AU$157="Biomass",HLOOKUP(AU$157,'Inflated Bid Prices After Tax'!$B$697:$I$703,6,FALSE),IF(AU$157="Biodiesel",HLOOKUP(AU$157,'Inflated Bid Prices After Tax'!$B$697:$I$703,6,FALSE),IF(AU$157="LNG",HLOOKUP(AU$157,'Inflated Bid Prices After Tax'!$B$697:$I$703,6,FALSE),IF(AU$157="Bunker",HLOOKUP(AU$157,'Inflated Bid Prices After Tax'!$B$697:$I$703,6,FALSE),IF(AU$157="LFO Diesel",HLOOKUP(AU$157,'Inflated Bid Prices After Tax'!$B$697:$I$703,6,FALSE),0))))))))</f>
        <v>0</v>
      </c>
      <c r="AY217" s="608">
        <f t="shared" ref="AY217:AY228" si="134">SUM(AU217:AX217)</f>
        <v>0</v>
      </c>
      <c r="AZ217" s="139"/>
      <c r="BA217" s="106"/>
      <c r="BB217" s="648" t="s">
        <v>38</v>
      </c>
      <c r="BC217" s="660">
        <f>IF(C217=0,O217,O217*'Available Energy and Dispatch'!N263*1000)</f>
        <v>0</v>
      </c>
      <c r="BD217" s="660">
        <f>IF(D217=0,U217,U217*'Available Energy and Dispatch'!O263*1000)</f>
        <v>0</v>
      </c>
      <c r="BE217" s="660">
        <f>IF(E217=0,AA217,AA217*'Available Energy and Dispatch'!P263*1000)</f>
        <v>0</v>
      </c>
      <c r="BF217" s="660">
        <f>IF(F217=0,AG217,AG217*'Available Energy and Dispatch'!Q263*1000)</f>
        <v>0</v>
      </c>
      <c r="BG217" s="660">
        <f>IF(G217=0,AM217,AM217*'Available Energy and Dispatch'!R263*1000)</f>
        <v>0</v>
      </c>
      <c r="BH217" s="660">
        <f>IF(H217=0,AS217,AS217*'Available Energy and Dispatch'!S263*1000)</f>
        <v>0</v>
      </c>
      <c r="BI217" s="660">
        <f>IF(I217=0,AY217,AY217*'Available Energy and Dispatch'!T263*1000)</f>
        <v>0</v>
      </c>
      <c r="BJ217" s="666">
        <f t="shared" ref="BJ217:BJ228" si="135">SUM(BC217:BI217)</f>
        <v>0</v>
      </c>
      <c r="BK217" s="655"/>
    </row>
    <row r="218" spans="2:63" x14ac:dyDescent="0.25">
      <c r="B218" s="530" t="s">
        <v>39</v>
      </c>
      <c r="C218" s="523">
        <f>ROUND(IFERROR(('Available Energy and Dispatch'!N264/((IF(C$158="Solar",(SUMIFS('Dependable Capacity'!$F$118:$F$123,'Dependable Capacity'!$C$118:$C$123,$B$160)*'Available Energy and Dispatch'!$C264),HLOOKUP(C$158,'Dependable Capacity'!$I$112:$P$118,7,FALSE)*'Available Energy and Dispatch'!$C264))))/C$159,0),2)</f>
        <v>0</v>
      </c>
      <c r="D218" s="523">
        <f>ROUND(IFERROR(('Available Energy and Dispatch'!O264/((IF(D$158="Solar",(SUMIFS('Dependable Capacity'!$F$118:$F$123,'Dependable Capacity'!$C$118:$C$123,$B$160)*'Available Energy and Dispatch'!$C264),HLOOKUP(D$158,'Dependable Capacity'!$I$112:$P$118,7,FALSE)*'Available Energy and Dispatch'!$C264))))/D$159,0),2)</f>
        <v>0</v>
      </c>
      <c r="E218" s="523">
        <f>ROUND(IFERROR(('Available Energy and Dispatch'!P264/((IF(E$158="Solar",(SUMIFS('Dependable Capacity'!$F$118:$F$123,'Dependable Capacity'!$C$118:$C$123,$B$160)*'Available Energy and Dispatch'!$C264),HLOOKUP(E$158,'Dependable Capacity'!$I$112:$P$118,7,FALSE)*'Available Energy and Dispatch'!$C264))))/E$159,0),2)</f>
        <v>0</v>
      </c>
      <c r="F218" s="523">
        <f>ROUND(IFERROR(('Available Energy and Dispatch'!Q264/((IF(F$158="Solar",(SUMIFS('Dependable Capacity'!$F$118:$F$123,'Dependable Capacity'!$C$118:$C$123,$B$160)*'Available Energy and Dispatch'!$C264),HLOOKUP(F$158,'Dependable Capacity'!$I$112:$P$118,7,FALSE)*'Available Energy and Dispatch'!$C264))))/F$159,0),2)</f>
        <v>0</v>
      </c>
      <c r="G218" s="523">
        <f>ROUND(IFERROR(('Available Energy and Dispatch'!R264/((IF(G$158="Solar",(SUMIFS('Dependable Capacity'!$F$118:$F$123,'Dependable Capacity'!$C$118:$C$123,$B$160)*'Available Energy and Dispatch'!$C264),HLOOKUP(G$158,'Dependable Capacity'!$I$112:$P$118,7,FALSE)*'Available Energy and Dispatch'!$C264))))/G$159,0),2)</f>
        <v>0</v>
      </c>
      <c r="H218" s="523">
        <f>ROUND(IFERROR(('Available Energy and Dispatch'!S264/((IF(H$158="Solar",(SUMIFS('Dependable Capacity'!$F$118:$F$123,'Dependable Capacity'!$C$118:$C$123,$B$160)*'Available Energy and Dispatch'!$C264),HLOOKUP(H$158,'Dependable Capacity'!$I$112:$P$118,7,FALSE)*'Available Energy and Dispatch'!$C264))))/H$159,0),2)</f>
        <v>0</v>
      </c>
      <c r="I218" s="524">
        <f>ROUND(IFERROR(('Available Energy and Dispatch'!T264/((IF(I$158="Solar",(SUMIFS('Dependable Capacity'!$F$118:$F$123,'Dependable Capacity'!$C$118:$C$123,$B$160)*'Available Energy and Dispatch'!$C264),HLOOKUP(I$158,'Dependable Capacity'!$I$112:$P$118,7,FALSE)*'Available Energy and Dispatch'!$C264))))/I$159,0),2)</f>
        <v>0</v>
      </c>
      <c r="J218" s="106"/>
      <c r="K218" s="542">
        <f>IF(K$157="Hydro",VLOOKUP($C218,'Inflated Bid Prices After Tax'!$BF$479:$BM$579,2,FALSE),IF(K$157="Solar",VLOOKUP($C218,'Inflated Bid Prices After Tax'!$BF$479:$BM$579,3,FALSE),IF(K$157="Biomass",VLOOKUP($C218,'Inflated Bid Prices After Tax'!$BF$479:$BM$579,4,FALSE),IF(K$157="Biodiesel",VLOOKUP($C218,'Inflated Bid Prices After Tax'!$BF$479:$BM$579,5,FALSE),IF(K$157="LNG",VLOOKUP($C218,'Inflated Bid Prices After Tax'!$BF$479:$BM$579,6,FALSE),IF(K$157="Bunker",VLOOKUP($C218,'Inflated Bid Prices After Tax'!$BF$479:$BM$579,7,FALSE),IF(K$157="LFO Diesel",VLOOKUP($C218,'Inflated Bid Prices After Tax'!$BF$479:$BM$579,8,FALSE),0)))))))</f>
        <v>0</v>
      </c>
      <c r="L218" s="543">
        <f>IF(K$157="Hydro",VLOOKUP($C218,'Inflated Bid Prices After Tax'!$BF$584:$BM$684,2,FALSE),IF(K$157="Solar",VLOOKUP($C218,'Inflated Bid Prices After Tax'!$BF$584:$BM$684,3,FALSE),IF(K$157="Biomass",VLOOKUP($C218,'Inflated Bid Prices After Tax'!$BF$584:$BM$684,4,FALSE),IF(K$157="Biodiesel",VLOOKUP($C218,'Inflated Bid Prices After Tax'!$BF$584:$BM$684,5,FALSE),IF(K$157="LNG",VLOOKUP($C218,'Inflated Bid Prices After Tax'!$BF$584:$BM$684,6,FALSE),IF(K$157="Bunker",VLOOKUP($C218,'Inflated Bid Prices After Tax'!$BF$584:$BM$684,7,FALSE),IF(K$157="LFO Diesel",VLOOKUP($C218,'Inflated Bid Prices After Tax'!$BF$584:$BM$684,8,FALSE),0)))))))</f>
        <v>0</v>
      </c>
      <c r="M218" s="543">
        <f>IF($C218=0,0,IF(K$157="Hydro",HLOOKUP(K$157,'Inflated Bid Prices After Tax'!$B$687:$I$695,9,FALSE),IF(K$157="Solar",HLOOKUP(K$157,'Inflated Bid Prices After Tax'!$B$687:$I$695,9,FALSE),IF(K$157="Biomass",HLOOKUP(K$157,'Inflated Bid Prices After Tax'!$B$687:$I$695,9,FALSE),IF(K$157="Biodiesel",HLOOKUP(K$157,'Inflated Bid Prices After Tax'!$B$687:$I$695,9,FALSE),IF(K$157="LNG",HLOOKUP(K$157,'Inflated Bid Prices After Tax'!$B$687:$I$695,9,FALSE),IF(K$157="Bunker",HLOOKUP(K$157,'Inflated Bid Prices After Tax'!$B$687:$I$695,9,FALSE),IF(K$157="LFO Diesel",HLOOKUP(K$157,'Inflated Bid Prices After Tax'!$B$687:$I$695,9,FALSE),0))))))))</f>
        <v>0</v>
      </c>
      <c r="N218" s="543">
        <f>IF($C218=0,0,IF(K$157="Hydro",HLOOKUP(K$157,'Inflated Bid Prices After Tax'!$B$697:$I$703,7,FALSE),IF(K$157="Solar",HLOOKUP(K$157,'Inflated Bid Prices After Tax'!$B$697:$I$703,7,FALSE),IF(K$157="Biomass",HLOOKUP(K$157,'Inflated Bid Prices After Tax'!$B$697:$I$703,7,FALSE),IF(K$157="Biodiesel",HLOOKUP(K$157,'Inflated Bid Prices After Tax'!$B$697:$I$703,7,FALSE),IF(K$157="LNG",HLOOKUP(K$157,'Inflated Bid Prices After Tax'!$B$697:$I$703,7,FALSE),IF(K$157="Bunker",HLOOKUP(K$157,'Inflated Bid Prices After Tax'!$B$697:$I$703,7,FALSE),IF(K$157="LFO Diesel",HLOOKUP(K$157,'Inflated Bid Prices After Tax'!$B$697:$I$703,7,FALSE),0))))))))</f>
        <v>0</v>
      </c>
      <c r="O218" s="544">
        <f t="shared" si="128"/>
        <v>0</v>
      </c>
      <c r="P218" s="139"/>
      <c r="Q218" s="606">
        <f>IF(Q$157="Hydro",VLOOKUP($D218,'Inflated Bid Prices After Tax'!$BF$479:$BM$579,2,FALSE),IF(Q$157="Solar",VLOOKUP($D218,'Inflated Bid Prices After Tax'!$BF$479:$BM$579,3,FALSE),IF(Q$157="Biomass",VLOOKUP($D218,'Inflated Bid Prices After Tax'!$BF$479:$BM$579,4,FALSE),IF(Q$157="Biodiesel",VLOOKUP($D218,'Inflated Bid Prices After Tax'!$BF$479:$BM$579,5,FALSE),IF(Q$157="LNG",VLOOKUP($D218,'Inflated Bid Prices After Tax'!$BF$479:$BM$579,6,FALSE),IF(Q$157="Bunker",VLOOKUP($D218,'Inflated Bid Prices After Tax'!$BF$479:$BM$579,7,FALSE),IF(Q$157="LFO Diesel",VLOOKUP($D218,'Inflated Bid Prices After Tax'!$BF$479:$BM$579,8,FALSE),0)))))))</f>
        <v>0</v>
      </c>
      <c r="R218" s="607">
        <f>IF(Q$157="Hydro",VLOOKUP($D218,'Inflated Bid Prices After Tax'!$BF$584:$BM$684,2,FALSE),IF(Q$157="Solar",VLOOKUP($D218,'Inflated Bid Prices After Tax'!$BF$584:$BM$684,3,FALSE),IF(Q$157="Biomass",VLOOKUP($D218,'Inflated Bid Prices After Tax'!$BF$584:$BM$684,4,FALSE),IF(Q$157="Biodiesel",VLOOKUP($D218,'Inflated Bid Prices After Tax'!$BF$584:$BM$684,5,FALSE),IF(Q$157="LNG",VLOOKUP($D218,'Inflated Bid Prices After Tax'!$BF$584:$BM$684,6,FALSE),IF(Q$157="Bunker",VLOOKUP($D218,'Inflated Bid Prices After Tax'!$BF$584:$BM$684,7,FALSE),IF(Q$157="LFO Diesel",VLOOKUP($D218,'Inflated Bid Prices After Tax'!$BF$584:$BM$684,8,FALSE),0)))))))</f>
        <v>0</v>
      </c>
      <c r="S218" s="607">
        <f>IF($D218=0,0,IF(Q$157="Hydro",HLOOKUP(Q$157,'Inflated Bid Prices After Tax'!$B$687:$I$695,9,FALSE),IF(Q$157="Solar",HLOOKUP(Q$157,'Inflated Bid Prices After Tax'!$B$687:$I$695,9,FALSE),IF(Q$157="Biomass",HLOOKUP(Q$157,'Inflated Bid Prices After Tax'!$B$687:$I$695,9,FALSE),IF(Q$157="Biodiesel",HLOOKUP(Q$157,'Inflated Bid Prices After Tax'!$B$687:$I$695,9,FALSE),IF(Q$157="LNG",HLOOKUP(Q$157,'Inflated Bid Prices After Tax'!$B$687:$I$695,9,FALSE),IF(Q$157="Bunker",HLOOKUP(Q$157,'Inflated Bid Prices After Tax'!$B$687:$I$695,9,FALSE),IF(Q$157="LFO Diesel",HLOOKUP(Q$157,'Inflated Bid Prices After Tax'!$B$687:$I$695,9,FALSE),0))))))))</f>
        <v>0</v>
      </c>
      <c r="T218" s="607">
        <f>IF($D218=0,0,IF(Q$157="Hydro",HLOOKUP(Q$157,'Inflated Bid Prices After Tax'!$B$697:$I$703,7,FALSE),IF(Q$157="Solar",HLOOKUP(Q$157,'Inflated Bid Prices After Tax'!$B$697:$I$703,7,FALSE),IF(Q$157="Biomass",HLOOKUP(Q$157,'Inflated Bid Prices After Tax'!$B$697:$I$703,7,FALSE),IF(Q$157="Biodiesel",HLOOKUP(Q$157,'Inflated Bid Prices After Tax'!$B$697:$I$703,7,FALSE),IF(Q$157="LNG",HLOOKUP(Q$157,'Inflated Bid Prices After Tax'!$B$697:$I$703,7,FALSE),IF(Q$157="Bunker",HLOOKUP(Q$157,'Inflated Bid Prices After Tax'!$B$697:$I$703,7,FALSE),IF(Q$157="LFO Diesel",HLOOKUP(Q$157,'Inflated Bid Prices After Tax'!$B$697:$I$703,7,FALSE),0))))))))</f>
        <v>0</v>
      </c>
      <c r="U218" s="608">
        <f t="shared" si="129"/>
        <v>0</v>
      </c>
      <c r="V218" s="139"/>
      <c r="W218" s="566">
        <f>IF(W$157="Hydro",VLOOKUP($E218,'Inflated Bid Prices After Tax'!$BF$479:$BM$579,2,FALSE),IF(W$157="Solar",VLOOKUP($E218,'Inflated Bid Prices After Tax'!$BF$479:$BM$579,3,FALSE),IF(W$157="Biomass",VLOOKUP($E218,'Inflated Bid Prices After Tax'!$BF$479:$BM$579,4,FALSE),IF(W$157="Biodiesel",VLOOKUP($E218,'Inflated Bid Prices After Tax'!$BF$479:$BM$579,5,FALSE),IF(W$157="LNG",VLOOKUP($E218,'Inflated Bid Prices After Tax'!$BF$479:$BM$579,6,FALSE),IF(W$157="Bunker",VLOOKUP($E218,'Inflated Bid Prices After Tax'!$BF$479:$BM$579,7,FALSE),IF(W$157="LFO Diesel",VLOOKUP($E218,'Inflated Bid Prices After Tax'!$BF$479:$BM$579,8,FALSE),0)))))))</f>
        <v>0</v>
      </c>
      <c r="X218" s="567">
        <f>IF(W$157="Hydro",VLOOKUP($E218,'Inflated Bid Prices After Tax'!$BF$584:$BM$684,2,FALSE),IF(W$157="Solar",VLOOKUP($E218,'Inflated Bid Prices After Tax'!$BF$584:$BM$684,3,FALSE),IF(W$157="Biomass",VLOOKUP($E218,'Inflated Bid Prices After Tax'!$BF$584:$BM$684,4,FALSE),IF(W$157="Biodiesel",VLOOKUP($E218,'Inflated Bid Prices After Tax'!$BF$584:$BM$684,5,FALSE),IF(W$157="LNG",VLOOKUP($E218,'Inflated Bid Prices After Tax'!$BF$584:$BM$684,6,FALSE),IF(W$157="Bunker",VLOOKUP($E218,'Inflated Bid Prices After Tax'!$BF$584:$BM$684,7,FALSE),IF(W$157="LFO Diesel",VLOOKUP($E218,'Inflated Bid Prices After Tax'!$BF$584:$BM$684,8,FALSE),0)))))))</f>
        <v>0</v>
      </c>
      <c r="Y218" s="567">
        <f>IF($E218=0,0,IF(W$157="Hydro",HLOOKUP(W$157,'Inflated Bid Prices After Tax'!$B$687:$I$695,9,FALSE),IF(W$157="Solar",HLOOKUP(W$157,'Inflated Bid Prices After Tax'!$B$687:$I$695,9,FALSE),IF(W$157="Biomass",HLOOKUP(W$157,'Inflated Bid Prices After Tax'!$B$687:$I$695,9,FALSE),IF(W$157="Biodiesel",HLOOKUP(W$157,'Inflated Bid Prices After Tax'!$B$687:$I$695,9,FALSE),IF(W$157="LNG",HLOOKUP(W$157,'Inflated Bid Prices After Tax'!$B$687:$I$695,9,FALSE),IF(W$157="Bunker",HLOOKUP(W$157,'Inflated Bid Prices After Tax'!$B$687:$I$695,9,FALSE),IF(W$157="LFO Diesel",HLOOKUP(W$157,'Inflated Bid Prices After Tax'!$B$687:$I$695,9,FALSE),0))))))))</f>
        <v>0</v>
      </c>
      <c r="Z218" s="567">
        <f>IF($E218=0,0,IF(W$157="Hydro",HLOOKUP(W$157,'Inflated Bid Prices After Tax'!$B$697:$I$703,7,FALSE),IF(W$157="Solar",HLOOKUP(W$157,'Inflated Bid Prices After Tax'!$B$697:$I$703,7,FALSE),IF(W$157="Biomass",HLOOKUP(W$157,'Inflated Bid Prices After Tax'!$B$697:$I$703,7,FALSE),IF(W$157="Biodiesel",HLOOKUP(W$157,'Inflated Bid Prices After Tax'!$B$697:$I$703,7,FALSE),IF(W$157="LNG",HLOOKUP(W$157,'Inflated Bid Prices After Tax'!$B$697:$I$703,7,FALSE),IF(W$157="Bunker",HLOOKUP(W$157,'Inflated Bid Prices After Tax'!$B$697:$I$703,7,FALSE),IF(W$157="LFO Diesel",HLOOKUP(W$157,'Inflated Bid Prices After Tax'!$B$697:$I$703,7,FALSE),0))))))))</f>
        <v>0</v>
      </c>
      <c r="AA218" s="568">
        <f t="shared" si="130"/>
        <v>0</v>
      </c>
      <c r="AB218" s="139"/>
      <c r="AC218" s="642">
        <f>IF(AC$157="Hydro",VLOOKUP($F218,'Inflated Bid Prices After Tax'!$BF$479:$BM$579,2,FALSE),IF(AC$157="Solar",VLOOKUP($F218,'Inflated Bid Prices After Tax'!$BF$479:$BM$579,3,FALSE),IF(AC$157="Biomass",VLOOKUP($F218,'Inflated Bid Prices After Tax'!$BF$479:$BM$579,4,FALSE),IF(AC$157="Biodiesel",VLOOKUP($F218,'Inflated Bid Prices After Tax'!$BF$479:$BM$579,5,FALSE),IF(AC$157="LNG",VLOOKUP($F218,'Inflated Bid Prices After Tax'!$BF$479:$BM$579,6,FALSE),IF(AC$157="Bunker",VLOOKUP($F218,'Inflated Bid Prices After Tax'!$BF$479:$BM$579,7,FALSE),IF(AC$157="LFO Diesel",VLOOKUP($F218,'Inflated Bid Prices After Tax'!$BF$479:$BM$579,8,FALSE),0)))))))</f>
        <v>0</v>
      </c>
      <c r="AD218" s="643">
        <f>IF(AC$157="Hydro",VLOOKUP($F218,'Inflated Bid Prices After Tax'!$BF$584:$BM$684,2,FALSE),IF(AC$157="Solar",VLOOKUP($F218,'Inflated Bid Prices After Tax'!$BF$584:$BM$684,3,FALSE),IF(AC$157="Biomass",VLOOKUP($F218,'Inflated Bid Prices After Tax'!$BF$584:$BM$684,4,FALSE),IF(AC$157="Biodiesel",VLOOKUP($F218,'Inflated Bid Prices After Tax'!$BF$584:$BM$684,5,FALSE),IF(AC$157="LNG",VLOOKUP($F218,'Inflated Bid Prices After Tax'!$BF$584:$BM$684,6,FALSE),IF(AC$157="Bunker",VLOOKUP($F218,'Inflated Bid Prices After Tax'!$BF$584:$BM$684,7,FALSE),IF(AC$157="LFO Diesel",VLOOKUP($F218,'Inflated Bid Prices After Tax'!$BF$584:$BM$684,8,FALSE),0)))))))</f>
        <v>0</v>
      </c>
      <c r="AE218" s="643">
        <f>IF($F218=0,0,IF(AC$157="Hydro",HLOOKUP(AC$157,'Inflated Bid Prices After Tax'!$B$687:$I$695,9,FALSE),IF(AC$157="Solar",HLOOKUP(AC$157,'Inflated Bid Prices After Tax'!$B$687:$I$695,9,FALSE),IF(AC$157="Biomass",HLOOKUP(AC$157,'Inflated Bid Prices After Tax'!$B$687:$I$695,9,FALSE),IF(AC$157="Biodiesel",HLOOKUP(AC$157,'Inflated Bid Prices After Tax'!$B$687:$I$695,9,FALSE),IF(AC$157="LNG",HLOOKUP(AC$157,'Inflated Bid Prices After Tax'!$B$687:$I$695,9,FALSE),IF(AC$157="Bunker",HLOOKUP(AC$157,'Inflated Bid Prices After Tax'!$B$687:$I$695,9,FALSE),IF(AC$157="LFO Diesel",HLOOKUP(AC$157,'Inflated Bid Prices After Tax'!$B$687:$I$695,9,FALSE),0))))))))</f>
        <v>0</v>
      </c>
      <c r="AF218" s="643">
        <f>IF($F218=0,0,IF(AC$157="Hydro",HLOOKUP(AC$157,'Inflated Bid Prices After Tax'!$B$697:$I$703,7,FALSE),IF(AC$157="Solar",HLOOKUP(AC$157,'Inflated Bid Prices After Tax'!$B$697:$I$703,7,FALSE),IF(AC$157="Biomass",HLOOKUP(AC$157,'Inflated Bid Prices After Tax'!$B$697:$I$703,7,FALSE),IF(AC$157="Biodiesel",HLOOKUP(AC$157,'Inflated Bid Prices After Tax'!$B$697:$I$703,7,FALSE),IF(AC$157="LNG",HLOOKUP(AC$157,'Inflated Bid Prices After Tax'!$B$697:$I$703,7,FALSE),IF(AC$157="Bunker",HLOOKUP(AC$157,'Inflated Bid Prices After Tax'!$B$697:$I$703,7,FALSE),IF(AC$157="LFO Diesel",HLOOKUP(AC$157,'Inflated Bid Prices After Tax'!$B$697:$I$703,7,FALSE),0))))))))</f>
        <v>0</v>
      </c>
      <c r="AG218" s="644">
        <f t="shared" si="131"/>
        <v>0</v>
      </c>
      <c r="AH218" s="139"/>
      <c r="AI218" s="590">
        <f>IF(AI$157="Hydro",VLOOKUP($G218,'Inflated Bid Prices After Tax'!$BF$479:$BM$579,2,FALSE),IF(AI$157="Solar",VLOOKUP($G218,'Inflated Bid Prices After Tax'!$BF$479:$BM$579,3,FALSE),IF(AI$157="Biomass",VLOOKUP($G218,'Inflated Bid Prices After Tax'!$BF$479:$BM$579,4,FALSE),IF(AI$157="Biodiesel",VLOOKUP($G218,'Inflated Bid Prices After Tax'!$BF$479:$BM$579,5,FALSE),IF(AI$157="LNG",VLOOKUP($G218,'Inflated Bid Prices After Tax'!$BF$479:$BM$579,6,FALSE),IF(AI$157="Bunker",VLOOKUP($G218,'Inflated Bid Prices After Tax'!$BF$479:$BM$579,7,FALSE),IF(AI$157="LFO Diesel",VLOOKUP($G218,'Inflated Bid Prices After Tax'!$BF$479:$BM$579,8,FALSE),0)))))))</f>
        <v>0</v>
      </c>
      <c r="AJ218" s="591">
        <f>IF(AI$157="Hydro",VLOOKUP($G218,'Inflated Bid Prices After Tax'!$BF$584:$BM$684,2,FALSE),IF(AI$157="Solar",VLOOKUP($G218,'Inflated Bid Prices After Tax'!$BF$584:$BM$684,3,FALSE),IF(AI$157="Biomass",VLOOKUP($G218,'Inflated Bid Prices After Tax'!$BF$584:$BM$684,4,FALSE),IF(AI$157="Biodiesel",VLOOKUP($G218,'Inflated Bid Prices After Tax'!$BF$584:$BM$684,5,FALSE),IF(AI$157="LNG",VLOOKUP($G218,'Inflated Bid Prices After Tax'!$BF$584:$BM$684,6,FALSE),IF(AI$157="Bunker",VLOOKUP($G218,'Inflated Bid Prices After Tax'!$BF$584:$BM$684,7,FALSE),IF(AI$157="LFO Diesel",VLOOKUP($G218,'Inflated Bid Prices After Tax'!$BF$584:$BM$684,8,FALSE),0)))))))</f>
        <v>0</v>
      </c>
      <c r="AK218" s="591">
        <f>IF($G218=0,0,IF(AI$157="Hydro",HLOOKUP(AI$157,'Inflated Bid Prices After Tax'!$B$687:$I$695,9,FALSE),IF(AI$157="Solar",HLOOKUP(AI$157,'Inflated Bid Prices After Tax'!$B$687:$I$695,9,FALSE),IF(AI$157="Biomass",HLOOKUP(AI$157,'Inflated Bid Prices After Tax'!$B$687:$I$695,9,FALSE),IF(AI$157="Biodiesel",HLOOKUP(AI$157,'Inflated Bid Prices After Tax'!$B$687:$I$695,9,FALSE),IF(AI$157="LNG",HLOOKUP(AI$157,'Inflated Bid Prices After Tax'!$B$687:$I$695,9,FALSE),IF(AI$157="Bunker",HLOOKUP(AI$157,'Inflated Bid Prices After Tax'!$B$687:$I$695,9,FALSE),IF(AI$157="LFO Diesel",HLOOKUP(AI$157,'Inflated Bid Prices After Tax'!$B$687:$I$695,9,FALSE),0))))))))</f>
        <v>0</v>
      </c>
      <c r="AL218" s="591">
        <f>IF($G218=0,0,IF(AI$157="Hydro",HLOOKUP(AI$157,'Inflated Bid Prices After Tax'!$B$697:$I$703,7,FALSE),IF(AI$157="Solar",HLOOKUP(AI$157,'Inflated Bid Prices After Tax'!$B$697:$I$703,7,FALSE),IF(AI$157="Biomass",HLOOKUP(AI$157,'Inflated Bid Prices After Tax'!$B$697:$I$703,7,FALSE),IF(AI$157="Biodiesel",HLOOKUP(AI$157,'Inflated Bid Prices After Tax'!$B$697:$I$703,7,FALSE),IF(AI$157="LNG",HLOOKUP(AI$157,'Inflated Bid Prices After Tax'!$B$697:$I$703,7,FALSE),IF(AI$157="Bunker",HLOOKUP(AI$157,'Inflated Bid Prices After Tax'!$B$697:$I$703,7,FALSE),IF(AI$157="LFO Diesel",HLOOKUP(AI$157,'Inflated Bid Prices After Tax'!$B$697:$I$703,7,FALSE),0))))))))</f>
        <v>0</v>
      </c>
      <c r="AM218" s="592">
        <f t="shared" si="132"/>
        <v>0</v>
      </c>
      <c r="AN218" s="139"/>
      <c r="AO218" s="598">
        <f>IF(AO$157="Hydro",VLOOKUP($H218,'Inflated Bid Prices After Tax'!$BF$479:$BM$579,2,FALSE),IF(AO$157="Solar",VLOOKUP($H218,'Inflated Bid Prices After Tax'!$BF$479:$BM$579,3,FALSE),IF(AO$157="Biomass",VLOOKUP($H218,'Inflated Bid Prices After Tax'!$BF$479:$BM$579,4,FALSE),IF(AO$157="Biodiesel",VLOOKUP($H218,'Inflated Bid Prices After Tax'!$BF$479:$BM$579,5,FALSE),IF(AO$157="LNG",VLOOKUP($H218,'Inflated Bid Prices After Tax'!$BF$479:$BM$579,6,FALSE),IF(AO$157="Bunker",VLOOKUP($H218,'Inflated Bid Prices After Tax'!$BF$479:$BM$579,7,FALSE),IF(AO$157="LFO Diesel",VLOOKUP($H218,'Inflated Bid Prices After Tax'!$BF$479:$BM$579,8,FALSE),0)))))))</f>
        <v>0</v>
      </c>
      <c r="AP218" s="309">
        <f>IF(AO$157="Hydro",VLOOKUP($H218,'Inflated Bid Prices After Tax'!$BF$584:$BM$684,2,FALSE),IF(AO$157="Solar",VLOOKUP($H218,'Inflated Bid Prices After Tax'!$BF$584:$BM$684,3,FALSE),IF(AO$157="Biomass",VLOOKUP($H218,'Inflated Bid Prices After Tax'!$BF$584:$BM$684,4,FALSE),IF(AO$157="Biodiesel",VLOOKUP($H218,'Inflated Bid Prices After Tax'!$BF$584:$BM$684,5,FALSE),IF(AO$157="LNG",VLOOKUP($H218,'Inflated Bid Prices After Tax'!$BF$584:$BM$684,6,FALSE),IF(AO$157="Bunker",VLOOKUP($H218,'Inflated Bid Prices After Tax'!$BF$584:$BM$684,7,FALSE),IF(AO$157="LFO Diesel",VLOOKUP($H218,'Inflated Bid Prices After Tax'!$BF$584:$BM$684,8,FALSE),0)))))))</f>
        <v>0</v>
      </c>
      <c r="AQ218" s="309">
        <f>IF($H218=0,0,IF(AO$157="Hydro",HLOOKUP(AO$157,'Inflated Bid Prices After Tax'!$B$687:$I$695,9,FALSE),IF(AO$157="Solar",HLOOKUP(AO$157,'Inflated Bid Prices After Tax'!$B$687:$I$695,9,FALSE),IF(AO$157="Biomass",HLOOKUP(AO$157,'Inflated Bid Prices After Tax'!$B$687:$I$695,9,FALSE),IF(AO$157="Biodiesel",HLOOKUP(AO$157,'Inflated Bid Prices After Tax'!$B$687:$I$695,9,FALSE),IF(AO$157="LNG",HLOOKUP(AO$157,'Inflated Bid Prices After Tax'!$B$687:$I$695,9,FALSE),IF(AO$157="Bunker",HLOOKUP(AO$157,'Inflated Bid Prices After Tax'!$B$687:$I$695,9,FALSE),IF(AO$157="LFO Diesel",HLOOKUP(AO$157,'Inflated Bid Prices After Tax'!$B$687:$I$695,9,FALSE),0))))))))</f>
        <v>0</v>
      </c>
      <c r="AR218" s="309">
        <f>IF($H218=0,0,IF(AO$157="Hydro",HLOOKUP(AO$157,'Inflated Bid Prices After Tax'!$B$697:$I$703,7,FALSE),IF(AO$157="Solar",HLOOKUP(AO$157,'Inflated Bid Prices After Tax'!$B$697:$I$703,7,FALSE),IF(AO$157="Biomass",HLOOKUP(AO$157,'Inflated Bid Prices After Tax'!$B$697:$I$703,7,FALSE),IF(AO$157="Biodiesel",HLOOKUP(AO$157,'Inflated Bid Prices After Tax'!$B$697:$I$703,7,FALSE),IF(AO$157="LNG",HLOOKUP(AO$157,'Inflated Bid Prices After Tax'!$B$697:$I$703,7,FALSE),IF(AO$157="Bunker",HLOOKUP(AO$157,'Inflated Bid Prices After Tax'!$B$697:$I$703,7,FALSE),IF(AO$157="LFO Diesel",HLOOKUP(AO$157,'Inflated Bid Prices After Tax'!$B$697:$I$703,7,FALSE),0))))))))</f>
        <v>0</v>
      </c>
      <c r="AS218" s="298">
        <f t="shared" si="133"/>
        <v>0</v>
      </c>
      <c r="AT218" s="139"/>
      <c r="AU218" s="606">
        <f>IF(AU$157="Hydro",VLOOKUP($I218,'Inflated Bid Prices After Tax'!$BF$479:$BM$579,2,FALSE),IF(AU$157="Solar",VLOOKUP($I218,'Inflated Bid Prices After Tax'!$BF$479:$BM$579,3,FALSE),IF(AU$157="Biomass",VLOOKUP($I218,'Inflated Bid Prices After Tax'!$BF$479:$BM$579,4,FALSE),IF(AU$157="Biodiesel",VLOOKUP($I218,'Inflated Bid Prices After Tax'!$BF$479:$BM$579,5,FALSE),IF(AU$157="LNG",VLOOKUP($I218,'Inflated Bid Prices After Tax'!$BF$479:$BM$579,6,FALSE),IF(AU$157="Bunker",VLOOKUP($I218,'Inflated Bid Prices After Tax'!$BF$479:$BM$579,7,FALSE),IF(AU$157="LFO Diesel",VLOOKUP($I218,'Inflated Bid Prices After Tax'!$BF$479:$BM$579,8,FALSE),0)))))))</f>
        <v>0</v>
      </c>
      <c r="AV218" s="607">
        <f>IF(AU$157="Hydro",VLOOKUP($I218,'Inflated Bid Prices After Tax'!$BF$584:$BM$684,2,FALSE),IF(AU$157="Solar",VLOOKUP($I218,'Inflated Bid Prices After Tax'!$BF$584:$BM$684,3,FALSE),IF(AU$157="Biomass",VLOOKUP($I218,'Inflated Bid Prices After Tax'!$BF$584:$BM$684,4,FALSE),IF(AU$157="Biodiesel",VLOOKUP($I218,'Inflated Bid Prices After Tax'!$BF$584:$BM$684,5,FALSE),IF(AU$157="LNG",VLOOKUP($I218,'Inflated Bid Prices After Tax'!$BF$584:$BM$684,6,FALSE),IF(AU$157="Bunker",VLOOKUP($I218,'Inflated Bid Prices After Tax'!$BF$584:$BM$684,7,FALSE),IF(AU$157="LFO Diesel",VLOOKUP($I218,'Inflated Bid Prices After Tax'!$BF$584:$BM$684,8,FALSE),0)))))))</f>
        <v>0</v>
      </c>
      <c r="AW218" s="607">
        <f>IF($I218=0,0,IF(AU$157="Hydro",HLOOKUP(AU$157,'Inflated Bid Prices After Tax'!$B$687:$I$695,6,FALSE),IF(AU$157="Solar",HLOOKUP(AU$157,'Inflated Bid Prices After Tax'!$B$687:$I$695,6,FALSE),IF(AU$157="Biomass",HLOOKUP(AU$157,'Inflated Bid Prices After Tax'!$B$687:$I$695,6,FALSE),IF(AU$157="Biodiesel",HLOOKUP(AU$157,'Inflated Bid Prices After Tax'!$B$687:$I$695,6,FALSE),IF(AU$157="LNG",HLOOKUP(AU$157,'Inflated Bid Prices After Tax'!$B$687:$I$695,6,FALSE),IF(AU$157="Bunker",HLOOKUP(AU$157,'Inflated Bid Prices After Tax'!$B$687:$I$695,6,FALSE),IF(AU$157="LFO Diesel",HLOOKUP(AU$157,'Inflated Bid Prices After Tax'!$B$687:$I$695,6,FALSE),0))))))))</f>
        <v>0</v>
      </c>
      <c r="AX218" s="607">
        <f>IF($I218=0,0,IF(AU$157="Hydro",HLOOKUP(AU$157,'Inflated Bid Prices After Tax'!$B$697:$I$703,6,FALSE),IF(AU$157="Solar",HLOOKUP(AU$157,'Inflated Bid Prices After Tax'!$B$697:$I$703,6,FALSE),IF(AU$157="Biomass",HLOOKUP(AU$157,'Inflated Bid Prices After Tax'!$B$697:$I$703,6,FALSE),IF(AU$157="Biodiesel",HLOOKUP(AU$157,'Inflated Bid Prices After Tax'!$B$697:$I$703,6,FALSE),IF(AU$157="LNG",HLOOKUP(AU$157,'Inflated Bid Prices After Tax'!$B$697:$I$703,6,FALSE),IF(AU$157="Bunker",HLOOKUP(AU$157,'Inflated Bid Prices After Tax'!$B$697:$I$703,6,FALSE),IF(AU$157="LFO Diesel",HLOOKUP(AU$157,'Inflated Bid Prices After Tax'!$B$697:$I$703,6,FALSE),0))))))))</f>
        <v>0</v>
      </c>
      <c r="AY218" s="608">
        <f t="shared" si="134"/>
        <v>0</v>
      </c>
      <c r="AZ218" s="139"/>
      <c r="BA218" s="106"/>
      <c r="BB218" s="648" t="s">
        <v>39</v>
      </c>
      <c r="BC218" s="660">
        <f>IF(C218=0,O218,O218*'Available Energy and Dispatch'!N264*1000)</f>
        <v>0</v>
      </c>
      <c r="BD218" s="660">
        <f>IF(D218=0,U218,U218*'Available Energy and Dispatch'!O264*1000)</f>
        <v>0</v>
      </c>
      <c r="BE218" s="660">
        <f>IF(E218=0,AA218,AA218*'Available Energy and Dispatch'!P264*1000)</f>
        <v>0</v>
      </c>
      <c r="BF218" s="660">
        <f>IF(F218=0,AG218,AG218*'Available Energy and Dispatch'!Q264*1000)</f>
        <v>0</v>
      </c>
      <c r="BG218" s="660">
        <f>IF(G218=0,AM218,AM218*'Available Energy and Dispatch'!R264*1000)</f>
        <v>0</v>
      </c>
      <c r="BH218" s="660">
        <f>IF(H218=0,AS218,AS218*'Available Energy and Dispatch'!S264*1000)</f>
        <v>0</v>
      </c>
      <c r="BI218" s="660">
        <f>IF(I218=0,AY218,AY218*'Available Energy and Dispatch'!T264*1000)</f>
        <v>0</v>
      </c>
      <c r="BJ218" s="666">
        <f t="shared" si="135"/>
        <v>0</v>
      </c>
      <c r="BK218" s="655"/>
    </row>
    <row r="219" spans="2:63" x14ac:dyDescent="0.25">
      <c r="B219" s="530" t="s">
        <v>40</v>
      </c>
      <c r="C219" s="523">
        <f>ROUND(IFERROR(('Available Energy and Dispatch'!N265/((IF(C$158="Solar",(SUMIFS('Dependable Capacity'!$F$118:$F$123,'Dependable Capacity'!$C$118:$C$123,$B$160)*'Available Energy and Dispatch'!$C265),HLOOKUP(C$158,'Dependable Capacity'!$I$112:$P$118,7,FALSE)*'Available Energy and Dispatch'!$C265))))/C$159,0),2)</f>
        <v>0</v>
      </c>
      <c r="D219" s="523">
        <f>ROUND(IFERROR(('Available Energy and Dispatch'!O265/((IF(D$158="Solar",(SUMIFS('Dependable Capacity'!$F$118:$F$123,'Dependable Capacity'!$C$118:$C$123,$B$160)*'Available Energy and Dispatch'!$C265),HLOOKUP(D$158,'Dependable Capacity'!$I$112:$P$118,7,FALSE)*'Available Energy and Dispatch'!$C265))))/D$159,0),2)</f>
        <v>0</v>
      </c>
      <c r="E219" s="523">
        <f>ROUND(IFERROR(('Available Energy and Dispatch'!P265/((IF(E$158="Solar",(SUMIFS('Dependable Capacity'!$F$118:$F$123,'Dependable Capacity'!$C$118:$C$123,$B$160)*'Available Energy and Dispatch'!$C265),HLOOKUP(E$158,'Dependable Capacity'!$I$112:$P$118,7,FALSE)*'Available Energy and Dispatch'!$C265))))/E$159,0),2)</f>
        <v>0</v>
      </c>
      <c r="F219" s="523">
        <f>ROUND(IFERROR(('Available Energy and Dispatch'!Q265/((IF(F$158="Solar",(SUMIFS('Dependable Capacity'!$F$118:$F$123,'Dependable Capacity'!$C$118:$C$123,$B$160)*'Available Energy and Dispatch'!$C265),HLOOKUP(F$158,'Dependable Capacity'!$I$112:$P$118,7,FALSE)*'Available Energy and Dispatch'!$C265))))/F$159,0),2)</f>
        <v>0</v>
      </c>
      <c r="G219" s="523">
        <f>ROUND(IFERROR(('Available Energy and Dispatch'!R265/((IF(G$158="Solar",(SUMIFS('Dependable Capacity'!$F$118:$F$123,'Dependable Capacity'!$C$118:$C$123,$B$160)*'Available Energy and Dispatch'!$C265),HLOOKUP(G$158,'Dependable Capacity'!$I$112:$P$118,7,FALSE)*'Available Energy and Dispatch'!$C265))))/G$159,0),2)</f>
        <v>0</v>
      </c>
      <c r="H219" s="523">
        <f>ROUND(IFERROR(('Available Energy and Dispatch'!S265/((IF(H$158="Solar",(SUMIFS('Dependable Capacity'!$F$118:$F$123,'Dependable Capacity'!$C$118:$C$123,$B$160)*'Available Energy and Dispatch'!$C265),HLOOKUP(H$158,'Dependable Capacity'!$I$112:$P$118,7,FALSE)*'Available Energy and Dispatch'!$C265))))/H$159,0),2)</f>
        <v>0</v>
      </c>
      <c r="I219" s="524">
        <f>ROUND(IFERROR(('Available Energy and Dispatch'!T265/((IF(I$158="Solar",(SUMIFS('Dependable Capacity'!$F$118:$F$123,'Dependable Capacity'!$C$118:$C$123,$B$160)*'Available Energy and Dispatch'!$C265),HLOOKUP(I$158,'Dependable Capacity'!$I$112:$P$118,7,FALSE)*'Available Energy and Dispatch'!$C265))))/I$159,0),2)</f>
        <v>0</v>
      </c>
      <c r="J219" s="106"/>
      <c r="K219" s="542">
        <f>IF(K$157="Hydro",VLOOKUP($C219,'Inflated Bid Prices After Tax'!$BF$479:$BM$579,2,FALSE),IF(K$157="Solar",VLOOKUP($C219,'Inflated Bid Prices After Tax'!$BF$479:$BM$579,3,FALSE),IF(K$157="Biomass",VLOOKUP($C219,'Inflated Bid Prices After Tax'!$BF$479:$BM$579,4,FALSE),IF(K$157="Biodiesel",VLOOKUP($C219,'Inflated Bid Prices After Tax'!$BF$479:$BM$579,5,FALSE),IF(K$157="LNG",VLOOKUP($C219,'Inflated Bid Prices After Tax'!$BF$479:$BM$579,6,FALSE),IF(K$157="Bunker",VLOOKUP($C219,'Inflated Bid Prices After Tax'!$BF$479:$BM$579,7,FALSE),IF(K$157="LFO Diesel",VLOOKUP($C219,'Inflated Bid Prices After Tax'!$BF$479:$BM$579,8,FALSE),0)))))))</f>
        <v>0</v>
      </c>
      <c r="L219" s="543">
        <f>IF(K$157="Hydro",VLOOKUP($C219,'Inflated Bid Prices After Tax'!$BF$584:$BM$684,2,FALSE),IF(K$157="Solar",VLOOKUP($C219,'Inflated Bid Prices After Tax'!$BF$584:$BM$684,3,FALSE),IF(K$157="Biomass",VLOOKUP($C219,'Inflated Bid Prices After Tax'!$BF$584:$BM$684,4,FALSE),IF(K$157="Biodiesel",VLOOKUP($C219,'Inflated Bid Prices After Tax'!$BF$584:$BM$684,5,FALSE),IF(K$157="LNG",VLOOKUP($C219,'Inflated Bid Prices After Tax'!$BF$584:$BM$684,6,FALSE),IF(K$157="Bunker",VLOOKUP($C219,'Inflated Bid Prices After Tax'!$BF$584:$BM$684,7,FALSE),IF(K$157="LFO Diesel",VLOOKUP($C219,'Inflated Bid Prices After Tax'!$BF$584:$BM$684,8,FALSE),0)))))))</f>
        <v>0</v>
      </c>
      <c r="M219" s="543">
        <f>IF($C219=0,0,IF(K$157="Hydro",HLOOKUP(K$157,'Inflated Bid Prices After Tax'!$B$687:$I$695,9,FALSE),IF(K$157="Solar",HLOOKUP(K$157,'Inflated Bid Prices After Tax'!$B$687:$I$695,9,FALSE),IF(K$157="Biomass",HLOOKUP(K$157,'Inflated Bid Prices After Tax'!$B$687:$I$695,9,FALSE),IF(K$157="Biodiesel",HLOOKUP(K$157,'Inflated Bid Prices After Tax'!$B$687:$I$695,9,FALSE),IF(K$157="LNG",HLOOKUP(K$157,'Inflated Bid Prices After Tax'!$B$687:$I$695,9,FALSE),IF(K$157="Bunker",HLOOKUP(K$157,'Inflated Bid Prices After Tax'!$B$687:$I$695,9,FALSE),IF(K$157="LFO Diesel",HLOOKUP(K$157,'Inflated Bid Prices After Tax'!$B$687:$I$695,9,FALSE),0))))))))</f>
        <v>0</v>
      </c>
      <c r="N219" s="543">
        <f>IF($C219=0,0,IF(K$157="Hydro",HLOOKUP(K$157,'Inflated Bid Prices After Tax'!$B$697:$I$703,7,FALSE),IF(K$157="Solar",HLOOKUP(K$157,'Inflated Bid Prices After Tax'!$B$697:$I$703,7,FALSE),IF(K$157="Biomass",HLOOKUP(K$157,'Inflated Bid Prices After Tax'!$B$697:$I$703,7,FALSE),IF(K$157="Biodiesel",HLOOKUP(K$157,'Inflated Bid Prices After Tax'!$B$697:$I$703,7,FALSE),IF(K$157="LNG",HLOOKUP(K$157,'Inflated Bid Prices After Tax'!$B$697:$I$703,7,FALSE),IF(K$157="Bunker",HLOOKUP(K$157,'Inflated Bid Prices After Tax'!$B$697:$I$703,7,FALSE),IF(K$157="LFO Diesel",HLOOKUP(K$157,'Inflated Bid Prices After Tax'!$B$697:$I$703,7,FALSE),0))))))))</f>
        <v>0</v>
      </c>
      <c r="O219" s="544">
        <f t="shared" si="128"/>
        <v>0</v>
      </c>
      <c r="P219" s="139"/>
      <c r="Q219" s="606">
        <f>IF(Q$157="Hydro",VLOOKUP($D219,'Inflated Bid Prices After Tax'!$BF$479:$BM$579,2,FALSE),IF(Q$157="Solar",VLOOKUP($D219,'Inflated Bid Prices After Tax'!$BF$479:$BM$579,3,FALSE),IF(Q$157="Biomass",VLOOKUP($D219,'Inflated Bid Prices After Tax'!$BF$479:$BM$579,4,FALSE),IF(Q$157="Biodiesel",VLOOKUP($D219,'Inflated Bid Prices After Tax'!$BF$479:$BM$579,5,FALSE),IF(Q$157="LNG",VLOOKUP($D219,'Inflated Bid Prices After Tax'!$BF$479:$BM$579,6,FALSE),IF(Q$157="Bunker",VLOOKUP($D219,'Inflated Bid Prices After Tax'!$BF$479:$BM$579,7,FALSE),IF(Q$157="LFO Diesel",VLOOKUP($D219,'Inflated Bid Prices After Tax'!$BF$479:$BM$579,8,FALSE),0)))))))</f>
        <v>0</v>
      </c>
      <c r="R219" s="607">
        <f>IF(Q$157="Hydro",VLOOKUP($D219,'Inflated Bid Prices After Tax'!$BF$584:$BM$684,2,FALSE),IF(Q$157="Solar",VLOOKUP($D219,'Inflated Bid Prices After Tax'!$BF$584:$BM$684,3,FALSE),IF(Q$157="Biomass",VLOOKUP($D219,'Inflated Bid Prices After Tax'!$BF$584:$BM$684,4,FALSE),IF(Q$157="Biodiesel",VLOOKUP($D219,'Inflated Bid Prices After Tax'!$BF$584:$BM$684,5,FALSE),IF(Q$157="LNG",VLOOKUP($D219,'Inflated Bid Prices After Tax'!$BF$584:$BM$684,6,FALSE),IF(Q$157="Bunker",VLOOKUP($D219,'Inflated Bid Prices After Tax'!$BF$584:$BM$684,7,FALSE),IF(Q$157="LFO Diesel",VLOOKUP($D219,'Inflated Bid Prices After Tax'!$BF$584:$BM$684,8,FALSE),0)))))))</f>
        <v>0</v>
      </c>
      <c r="S219" s="607">
        <f>IF($D219=0,0,IF(Q$157="Hydro",HLOOKUP(Q$157,'Inflated Bid Prices After Tax'!$B$687:$I$695,9,FALSE),IF(Q$157="Solar",HLOOKUP(Q$157,'Inflated Bid Prices After Tax'!$B$687:$I$695,9,FALSE),IF(Q$157="Biomass",HLOOKUP(Q$157,'Inflated Bid Prices After Tax'!$B$687:$I$695,9,FALSE),IF(Q$157="Biodiesel",HLOOKUP(Q$157,'Inflated Bid Prices After Tax'!$B$687:$I$695,9,FALSE),IF(Q$157="LNG",HLOOKUP(Q$157,'Inflated Bid Prices After Tax'!$B$687:$I$695,9,FALSE),IF(Q$157="Bunker",HLOOKUP(Q$157,'Inflated Bid Prices After Tax'!$B$687:$I$695,9,FALSE),IF(Q$157="LFO Diesel",HLOOKUP(Q$157,'Inflated Bid Prices After Tax'!$B$687:$I$695,9,FALSE),0))))))))</f>
        <v>0</v>
      </c>
      <c r="T219" s="607">
        <f>IF($D219=0,0,IF(Q$157="Hydro",HLOOKUP(Q$157,'Inflated Bid Prices After Tax'!$B$697:$I$703,7,FALSE),IF(Q$157="Solar",HLOOKUP(Q$157,'Inflated Bid Prices After Tax'!$B$697:$I$703,7,FALSE),IF(Q$157="Biomass",HLOOKUP(Q$157,'Inflated Bid Prices After Tax'!$B$697:$I$703,7,FALSE),IF(Q$157="Biodiesel",HLOOKUP(Q$157,'Inflated Bid Prices After Tax'!$B$697:$I$703,7,FALSE),IF(Q$157="LNG",HLOOKUP(Q$157,'Inflated Bid Prices After Tax'!$B$697:$I$703,7,FALSE),IF(Q$157="Bunker",HLOOKUP(Q$157,'Inflated Bid Prices After Tax'!$B$697:$I$703,7,FALSE),IF(Q$157="LFO Diesel",HLOOKUP(Q$157,'Inflated Bid Prices After Tax'!$B$697:$I$703,7,FALSE),0))))))))</f>
        <v>0</v>
      </c>
      <c r="U219" s="608">
        <f t="shared" si="129"/>
        <v>0</v>
      </c>
      <c r="V219" s="139"/>
      <c r="W219" s="566">
        <f>IF(W$157="Hydro",VLOOKUP($E219,'Inflated Bid Prices After Tax'!$BF$479:$BM$579,2,FALSE),IF(W$157="Solar",VLOOKUP($E219,'Inflated Bid Prices After Tax'!$BF$479:$BM$579,3,FALSE),IF(W$157="Biomass",VLOOKUP($E219,'Inflated Bid Prices After Tax'!$BF$479:$BM$579,4,FALSE),IF(W$157="Biodiesel",VLOOKUP($E219,'Inflated Bid Prices After Tax'!$BF$479:$BM$579,5,FALSE),IF(W$157="LNG",VLOOKUP($E219,'Inflated Bid Prices After Tax'!$BF$479:$BM$579,6,FALSE),IF(W$157="Bunker",VLOOKUP($E219,'Inflated Bid Prices After Tax'!$BF$479:$BM$579,7,FALSE),IF(W$157="LFO Diesel",VLOOKUP($E219,'Inflated Bid Prices After Tax'!$BF$479:$BM$579,8,FALSE),0)))))))</f>
        <v>0</v>
      </c>
      <c r="X219" s="567">
        <f>IF(W$157="Hydro",VLOOKUP($E219,'Inflated Bid Prices After Tax'!$BF$584:$BM$684,2,FALSE),IF(W$157="Solar",VLOOKUP($E219,'Inflated Bid Prices After Tax'!$BF$584:$BM$684,3,FALSE),IF(W$157="Biomass",VLOOKUP($E219,'Inflated Bid Prices After Tax'!$BF$584:$BM$684,4,FALSE),IF(W$157="Biodiesel",VLOOKUP($E219,'Inflated Bid Prices After Tax'!$BF$584:$BM$684,5,FALSE),IF(W$157="LNG",VLOOKUP($E219,'Inflated Bid Prices After Tax'!$BF$584:$BM$684,6,FALSE),IF(W$157="Bunker",VLOOKUP($E219,'Inflated Bid Prices After Tax'!$BF$584:$BM$684,7,FALSE),IF(W$157="LFO Diesel",VLOOKUP($E219,'Inflated Bid Prices After Tax'!$BF$584:$BM$684,8,FALSE),0)))))))</f>
        <v>0</v>
      </c>
      <c r="Y219" s="567">
        <f>IF($E219=0,0,IF(W$157="Hydro",HLOOKUP(W$157,'Inflated Bid Prices After Tax'!$B$687:$I$695,9,FALSE),IF(W$157="Solar",HLOOKUP(W$157,'Inflated Bid Prices After Tax'!$B$687:$I$695,9,FALSE),IF(W$157="Biomass",HLOOKUP(W$157,'Inflated Bid Prices After Tax'!$B$687:$I$695,9,FALSE),IF(W$157="Biodiesel",HLOOKUP(W$157,'Inflated Bid Prices After Tax'!$B$687:$I$695,9,FALSE),IF(W$157="LNG",HLOOKUP(W$157,'Inflated Bid Prices After Tax'!$B$687:$I$695,9,FALSE),IF(W$157="Bunker",HLOOKUP(W$157,'Inflated Bid Prices After Tax'!$B$687:$I$695,9,FALSE),IF(W$157="LFO Diesel",HLOOKUP(W$157,'Inflated Bid Prices After Tax'!$B$687:$I$695,9,FALSE),0))))))))</f>
        <v>0</v>
      </c>
      <c r="Z219" s="567">
        <f>IF($E219=0,0,IF(W$157="Hydro",HLOOKUP(W$157,'Inflated Bid Prices After Tax'!$B$697:$I$703,7,FALSE),IF(W$157="Solar",HLOOKUP(W$157,'Inflated Bid Prices After Tax'!$B$697:$I$703,7,FALSE),IF(W$157="Biomass",HLOOKUP(W$157,'Inflated Bid Prices After Tax'!$B$697:$I$703,7,FALSE),IF(W$157="Biodiesel",HLOOKUP(W$157,'Inflated Bid Prices After Tax'!$B$697:$I$703,7,FALSE),IF(W$157="LNG",HLOOKUP(W$157,'Inflated Bid Prices After Tax'!$B$697:$I$703,7,FALSE),IF(W$157="Bunker",HLOOKUP(W$157,'Inflated Bid Prices After Tax'!$B$697:$I$703,7,FALSE),IF(W$157="LFO Diesel",HLOOKUP(W$157,'Inflated Bid Prices After Tax'!$B$697:$I$703,7,FALSE),0))))))))</f>
        <v>0</v>
      </c>
      <c r="AA219" s="568">
        <f t="shared" si="130"/>
        <v>0</v>
      </c>
      <c r="AB219" s="139"/>
      <c r="AC219" s="642">
        <f>IF(AC$157="Hydro",VLOOKUP($F219,'Inflated Bid Prices After Tax'!$BF$479:$BM$579,2,FALSE),IF(AC$157="Solar",VLOOKUP($F219,'Inflated Bid Prices After Tax'!$BF$479:$BM$579,3,FALSE),IF(AC$157="Biomass",VLOOKUP($F219,'Inflated Bid Prices After Tax'!$BF$479:$BM$579,4,FALSE),IF(AC$157="Biodiesel",VLOOKUP($F219,'Inflated Bid Prices After Tax'!$BF$479:$BM$579,5,FALSE),IF(AC$157="LNG",VLOOKUP($F219,'Inflated Bid Prices After Tax'!$BF$479:$BM$579,6,FALSE),IF(AC$157="Bunker",VLOOKUP($F219,'Inflated Bid Prices After Tax'!$BF$479:$BM$579,7,FALSE),IF(AC$157="LFO Diesel",VLOOKUP($F219,'Inflated Bid Prices After Tax'!$BF$479:$BM$579,8,FALSE),0)))))))</f>
        <v>0</v>
      </c>
      <c r="AD219" s="643">
        <f>IF(AC$157="Hydro",VLOOKUP($F219,'Inflated Bid Prices After Tax'!$BF$584:$BM$684,2,FALSE),IF(AC$157="Solar",VLOOKUP($F219,'Inflated Bid Prices After Tax'!$BF$584:$BM$684,3,FALSE),IF(AC$157="Biomass",VLOOKUP($F219,'Inflated Bid Prices After Tax'!$BF$584:$BM$684,4,FALSE),IF(AC$157="Biodiesel",VLOOKUP($F219,'Inflated Bid Prices After Tax'!$BF$584:$BM$684,5,FALSE),IF(AC$157="LNG",VLOOKUP($F219,'Inflated Bid Prices After Tax'!$BF$584:$BM$684,6,FALSE),IF(AC$157="Bunker",VLOOKUP($F219,'Inflated Bid Prices After Tax'!$BF$584:$BM$684,7,FALSE),IF(AC$157="LFO Diesel",VLOOKUP($F219,'Inflated Bid Prices After Tax'!$BF$584:$BM$684,8,FALSE),0)))))))</f>
        <v>0</v>
      </c>
      <c r="AE219" s="643">
        <f>IF($F219=0,0,IF(AC$157="Hydro",HLOOKUP(AC$157,'Inflated Bid Prices After Tax'!$B$687:$I$695,9,FALSE),IF(AC$157="Solar",HLOOKUP(AC$157,'Inflated Bid Prices After Tax'!$B$687:$I$695,9,FALSE),IF(AC$157="Biomass",HLOOKUP(AC$157,'Inflated Bid Prices After Tax'!$B$687:$I$695,9,FALSE),IF(AC$157="Biodiesel",HLOOKUP(AC$157,'Inflated Bid Prices After Tax'!$B$687:$I$695,9,FALSE),IF(AC$157="LNG",HLOOKUP(AC$157,'Inflated Bid Prices After Tax'!$B$687:$I$695,9,FALSE),IF(AC$157="Bunker",HLOOKUP(AC$157,'Inflated Bid Prices After Tax'!$B$687:$I$695,9,FALSE),IF(AC$157="LFO Diesel",HLOOKUP(AC$157,'Inflated Bid Prices After Tax'!$B$687:$I$695,9,FALSE),0))))))))</f>
        <v>0</v>
      </c>
      <c r="AF219" s="643">
        <f>IF($F219=0,0,IF(AC$157="Hydro",HLOOKUP(AC$157,'Inflated Bid Prices After Tax'!$B$697:$I$703,7,FALSE),IF(AC$157="Solar",HLOOKUP(AC$157,'Inflated Bid Prices After Tax'!$B$697:$I$703,7,FALSE),IF(AC$157="Biomass",HLOOKUP(AC$157,'Inflated Bid Prices After Tax'!$B$697:$I$703,7,FALSE),IF(AC$157="Biodiesel",HLOOKUP(AC$157,'Inflated Bid Prices After Tax'!$B$697:$I$703,7,FALSE),IF(AC$157="LNG",HLOOKUP(AC$157,'Inflated Bid Prices After Tax'!$B$697:$I$703,7,FALSE),IF(AC$157="Bunker",HLOOKUP(AC$157,'Inflated Bid Prices After Tax'!$B$697:$I$703,7,FALSE),IF(AC$157="LFO Diesel",HLOOKUP(AC$157,'Inflated Bid Prices After Tax'!$B$697:$I$703,7,FALSE),0))))))))</f>
        <v>0</v>
      </c>
      <c r="AG219" s="644">
        <f t="shared" si="131"/>
        <v>0</v>
      </c>
      <c r="AH219" s="139"/>
      <c r="AI219" s="590">
        <f>IF(AI$157="Hydro",VLOOKUP($G219,'Inflated Bid Prices After Tax'!$BF$479:$BM$579,2,FALSE),IF(AI$157="Solar",VLOOKUP($G219,'Inflated Bid Prices After Tax'!$BF$479:$BM$579,3,FALSE),IF(AI$157="Biomass",VLOOKUP($G219,'Inflated Bid Prices After Tax'!$BF$479:$BM$579,4,FALSE),IF(AI$157="Biodiesel",VLOOKUP($G219,'Inflated Bid Prices After Tax'!$BF$479:$BM$579,5,FALSE),IF(AI$157="LNG",VLOOKUP($G219,'Inflated Bid Prices After Tax'!$BF$479:$BM$579,6,FALSE),IF(AI$157="Bunker",VLOOKUP($G219,'Inflated Bid Prices After Tax'!$BF$479:$BM$579,7,FALSE),IF(AI$157="LFO Diesel",VLOOKUP($G219,'Inflated Bid Prices After Tax'!$BF$479:$BM$579,8,FALSE),0)))))))</f>
        <v>0</v>
      </c>
      <c r="AJ219" s="591">
        <f>IF(AI$157="Hydro",VLOOKUP($G219,'Inflated Bid Prices After Tax'!$BF$584:$BM$684,2,FALSE),IF(AI$157="Solar",VLOOKUP($G219,'Inflated Bid Prices After Tax'!$BF$584:$BM$684,3,FALSE),IF(AI$157="Biomass",VLOOKUP($G219,'Inflated Bid Prices After Tax'!$BF$584:$BM$684,4,FALSE),IF(AI$157="Biodiesel",VLOOKUP($G219,'Inflated Bid Prices After Tax'!$BF$584:$BM$684,5,FALSE),IF(AI$157="LNG",VLOOKUP($G219,'Inflated Bid Prices After Tax'!$BF$584:$BM$684,6,FALSE),IF(AI$157="Bunker",VLOOKUP($G219,'Inflated Bid Prices After Tax'!$BF$584:$BM$684,7,FALSE),IF(AI$157="LFO Diesel",VLOOKUP($G219,'Inflated Bid Prices After Tax'!$BF$584:$BM$684,8,FALSE),0)))))))</f>
        <v>0</v>
      </c>
      <c r="AK219" s="591">
        <f>IF($G219=0,0,IF(AI$157="Hydro",HLOOKUP(AI$157,'Inflated Bid Prices After Tax'!$B$687:$I$695,9,FALSE),IF(AI$157="Solar",HLOOKUP(AI$157,'Inflated Bid Prices After Tax'!$B$687:$I$695,9,FALSE),IF(AI$157="Biomass",HLOOKUP(AI$157,'Inflated Bid Prices After Tax'!$B$687:$I$695,9,FALSE),IF(AI$157="Biodiesel",HLOOKUP(AI$157,'Inflated Bid Prices After Tax'!$B$687:$I$695,9,FALSE),IF(AI$157="LNG",HLOOKUP(AI$157,'Inflated Bid Prices After Tax'!$B$687:$I$695,9,FALSE),IF(AI$157="Bunker",HLOOKUP(AI$157,'Inflated Bid Prices After Tax'!$B$687:$I$695,9,FALSE),IF(AI$157="LFO Diesel",HLOOKUP(AI$157,'Inflated Bid Prices After Tax'!$B$687:$I$695,9,FALSE),0))))))))</f>
        <v>0</v>
      </c>
      <c r="AL219" s="591">
        <f>IF($G219=0,0,IF(AI$157="Hydro",HLOOKUP(AI$157,'Inflated Bid Prices After Tax'!$B$697:$I$703,7,FALSE),IF(AI$157="Solar",HLOOKUP(AI$157,'Inflated Bid Prices After Tax'!$B$697:$I$703,7,FALSE),IF(AI$157="Biomass",HLOOKUP(AI$157,'Inflated Bid Prices After Tax'!$B$697:$I$703,7,FALSE),IF(AI$157="Biodiesel",HLOOKUP(AI$157,'Inflated Bid Prices After Tax'!$B$697:$I$703,7,FALSE),IF(AI$157="LNG",HLOOKUP(AI$157,'Inflated Bid Prices After Tax'!$B$697:$I$703,7,FALSE),IF(AI$157="Bunker",HLOOKUP(AI$157,'Inflated Bid Prices After Tax'!$B$697:$I$703,7,FALSE),IF(AI$157="LFO Diesel",HLOOKUP(AI$157,'Inflated Bid Prices After Tax'!$B$697:$I$703,7,FALSE),0))))))))</f>
        <v>0</v>
      </c>
      <c r="AM219" s="592">
        <f t="shared" si="132"/>
        <v>0</v>
      </c>
      <c r="AN219" s="139"/>
      <c r="AO219" s="598">
        <f>IF(AO$157="Hydro",VLOOKUP($H219,'Inflated Bid Prices After Tax'!$BF$479:$BM$579,2,FALSE),IF(AO$157="Solar",VLOOKUP($H219,'Inflated Bid Prices After Tax'!$BF$479:$BM$579,3,FALSE),IF(AO$157="Biomass",VLOOKUP($H219,'Inflated Bid Prices After Tax'!$BF$479:$BM$579,4,FALSE),IF(AO$157="Biodiesel",VLOOKUP($H219,'Inflated Bid Prices After Tax'!$BF$479:$BM$579,5,FALSE),IF(AO$157="LNG",VLOOKUP($H219,'Inflated Bid Prices After Tax'!$BF$479:$BM$579,6,FALSE),IF(AO$157="Bunker",VLOOKUP($H219,'Inflated Bid Prices After Tax'!$BF$479:$BM$579,7,FALSE),IF(AO$157="LFO Diesel",VLOOKUP($H219,'Inflated Bid Prices After Tax'!$BF$479:$BM$579,8,FALSE),0)))))))</f>
        <v>0</v>
      </c>
      <c r="AP219" s="309">
        <f>IF(AO$157="Hydro",VLOOKUP($H219,'Inflated Bid Prices After Tax'!$BF$584:$BM$684,2,FALSE),IF(AO$157="Solar",VLOOKUP($H219,'Inflated Bid Prices After Tax'!$BF$584:$BM$684,3,FALSE),IF(AO$157="Biomass",VLOOKUP($H219,'Inflated Bid Prices After Tax'!$BF$584:$BM$684,4,FALSE),IF(AO$157="Biodiesel",VLOOKUP($H219,'Inflated Bid Prices After Tax'!$BF$584:$BM$684,5,FALSE),IF(AO$157="LNG",VLOOKUP($H219,'Inflated Bid Prices After Tax'!$BF$584:$BM$684,6,FALSE),IF(AO$157="Bunker",VLOOKUP($H219,'Inflated Bid Prices After Tax'!$BF$584:$BM$684,7,FALSE),IF(AO$157="LFO Diesel",VLOOKUP($H219,'Inflated Bid Prices After Tax'!$BF$584:$BM$684,8,FALSE),0)))))))</f>
        <v>0</v>
      </c>
      <c r="AQ219" s="309">
        <f>IF($H219=0,0,IF(AO$157="Hydro",HLOOKUP(AO$157,'Inflated Bid Prices After Tax'!$B$687:$I$695,9,FALSE),IF(AO$157="Solar",HLOOKUP(AO$157,'Inflated Bid Prices After Tax'!$B$687:$I$695,9,FALSE),IF(AO$157="Biomass",HLOOKUP(AO$157,'Inflated Bid Prices After Tax'!$B$687:$I$695,9,FALSE),IF(AO$157="Biodiesel",HLOOKUP(AO$157,'Inflated Bid Prices After Tax'!$B$687:$I$695,9,FALSE),IF(AO$157="LNG",HLOOKUP(AO$157,'Inflated Bid Prices After Tax'!$B$687:$I$695,9,FALSE),IF(AO$157="Bunker",HLOOKUP(AO$157,'Inflated Bid Prices After Tax'!$B$687:$I$695,9,FALSE),IF(AO$157="LFO Diesel",HLOOKUP(AO$157,'Inflated Bid Prices After Tax'!$B$687:$I$695,9,FALSE),0))))))))</f>
        <v>0</v>
      </c>
      <c r="AR219" s="309">
        <f>IF($H219=0,0,IF(AO$157="Hydro",HLOOKUP(AO$157,'Inflated Bid Prices After Tax'!$B$697:$I$703,7,FALSE),IF(AO$157="Solar",HLOOKUP(AO$157,'Inflated Bid Prices After Tax'!$B$697:$I$703,7,FALSE),IF(AO$157="Biomass",HLOOKUP(AO$157,'Inflated Bid Prices After Tax'!$B$697:$I$703,7,FALSE),IF(AO$157="Biodiesel",HLOOKUP(AO$157,'Inflated Bid Prices After Tax'!$B$697:$I$703,7,FALSE),IF(AO$157="LNG",HLOOKUP(AO$157,'Inflated Bid Prices After Tax'!$B$697:$I$703,7,FALSE),IF(AO$157="Bunker",HLOOKUP(AO$157,'Inflated Bid Prices After Tax'!$B$697:$I$703,7,FALSE),IF(AO$157="LFO Diesel",HLOOKUP(AO$157,'Inflated Bid Prices After Tax'!$B$697:$I$703,7,FALSE),0))))))))</f>
        <v>0</v>
      </c>
      <c r="AS219" s="298">
        <f t="shared" si="133"/>
        <v>0</v>
      </c>
      <c r="AT219" s="139"/>
      <c r="AU219" s="606">
        <f>IF(AU$157="Hydro",VLOOKUP($I219,'Inflated Bid Prices After Tax'!$BF$479:$BM$579,2,FALSE),IF(AU$157="Solar",VLOOKUP($I219,'Inflated Bid Prices After Tax'!$BF$479:$BM$579,3,FALSE),IF(AU$157="Biomass",VLOOKUP($I219,'Inflated Bid Prices After Tax'!$BF$479:$BM$579,4,FALSE),IF(AU$157="Biodiesel",VLOOKUP($I219,'Inflated Bid Prices After Tax'!$BF$479:$BM$579,5,FALSE),IF(AU$157="LNG",VLOOKUP($I219,'Inflated Bid Prices After Tax'!$BF$479:$BM$579,6,FALSE),IF(AU$157="Bunker",VLOOKUP($I219,'Inflated Bid Prices After Tax'!$BF$479:$BM$579,7,FALSE),IF(AU$157="LFO Diesel",VLOOKUP($I219,'Inflated Bid Prices After Tax'!$BF$479:$BM$579,8,FALSE),0)))))))</f>
        <v>0</v>
      </c>
      <c r="AV219" s="607">
        <f>IF(AU$157="Hydro",VLOOKUP($I219,'Inflated Bid Prices After Tax'!$BF$584:$BM$684,2,FALSE),IF(AU$157="Solar",VLOOKUP($I219,'Inflated Bid Prices After Tax'!$BF$584:$BM$684,3,FALSE),IF(AU$157="Biomass",VLOOKUP($I219,'Inflated Bid Prices After Tax'!$BF$584:$BM$684,4,FALSE),IF(AU$157="Biodiesel",VLOOKUP($I219,'Inflated Bid Prices After Tax'!$BF$584:$BM$684,5,FALSE),IF(AU$157="LNG",VLOOKUP($I219,'Inflated Bid Prices After Tax'!$BF$584:$BM$684,6,FALSE),IF(AU$157="Bunker",VLOOKUP($I219,'Inflated Bid Prices After Tax'!$BF$584:$BM$684,7,FALSE),IF(AU$157="LFO Diesel",VLOOKUP($I219,'Inflated Bid Prices After Tax'!$BF$584:$BM$684,8,FALSE),0)))))))</f>
        <v>0</v>
      </c>
      <c r="AW219" s="607">
        <f>IF($I219=0,0,IF(AU$157="Hydro",HLOOKUP(AU$157,'Inflated Bid Prices After Tax'!$B$687:$I$695,6,FALSE),IF(AU$157="Solar",HLOOKUP(AU$157,'Inflated Bid Prices After Tax'!$B$687:$I$695,6,FALSE),IF(AU$157="Biomass",HLOOKUP(AU$157,'Inflated Bid Prices After Tax'!$B$687:$I$695,6,FALSE),IF(AU$157="Biodiesel",HLOOKUP(AU$157,'Inflated Bid Prices After Tax'!$B$687:$I$695,6,FALSE),IF(AU$157="LNG",HLOOKUP(AU$157,'Inflated Bid Prices After Tax'!$B$687:$I$695,6,FALSE),IF(AU$157="Bunker",HLOOKUP(AU$157,'Inflated Bid Prices After Tax'!$B$687:$I$695,6,FALSE),IF(AU$157="LFO Diesel",HLOOKUP(AU$157,'Inflated Bid Prices After Tax'!$B$687:$I$695,6,FALSE),0))))))))</f>
        <v>0</v>
      </c>
      <c r="AX219" s="607">
        <f>IF($I219=0,0,IF(AU$157="Hydro",HLOOKUP(AU$157,'Inflated Bid Prices After Tax'!$B$697:$I$703,6,FALSE),IF(AU$157="Solar",HLOOKUP(AU$157,'Inflated Bid Prices After Tax'!$B$697:$I$703,6,FALSE),IF(AU$157="Biomass",HLOOKUP(AU$157,'Inflated Bid Prices After Tax'!$B$697:$I$703,6,FALSE),IF(AU$157="Biodiesel",HLOOKUP(AU$157,'Inflated Bid Prices After Tax'!$B$697:$I$703,6,FALSE),IF(AU$157="LNG",HLOOKUP(AU$157,'Inflated Bid Prices After Tax'!$B$697:$I$703,6,FALSE),IF(AU$157="Bunker",HLOOKUP(AU$157,'Inflated Bid Prices After Tax'!$B$697:$I$703,6,FALSE),IF(AU$157="LFO Diesel",HLOOKUP(AU$157,'Inflated Bid Prices After Tax'!$B$697:$I$703,6,FALSE),0))))))))</f>
        <v>0</v>
      </c>
      <c r="AY219" s="608">
        <f t="shared" si="134"/>
        <v>0</v>
      </c>
      <c r="AZ219" s="139"/>
      <c r="BA219" s="106"/>
      <c r="BB219" s="648" t="s">
        <v>40</v>
      </c>
      <c r="BC219" s="660">
        <f>IF(C219=0,O219,O219*'Available Energy and Dispatch'!N265*1000)</f>
        <v>0</v>
      </c>
      <c r="BD219" s="660">
        <f>IF(D219=0,U219,U219*'Available Energy and Dispatch'!O265*1000)</f>
        <v>0</v>
      </c>
      <c r="BE219" s="660">
        <f>IF(E219=0,AA219,AA219*'Available Energy and Dispatch'!P265*1000)</f>
        <v>0</v>
      </c>
      <c r="BF219" s="660">
        <f>IF(F219=0,AG219,AG219*'Available Energy and Dispatch'!Q265*1000)</f>
        <v>0</v>
      </c>
      <c r="BG219" s="660">
        <f>IF(G219=0,AM219,AM219*'Available Energy and Dispatch'!R265*1000)</f>
        <v>0</v>
      </c>
      <c r="BH219" s="660">
        <f>IF(H219=0,AS219,AS219*'Available Energy and Dispatch'!S265*1000)</f>
        <v>0</v>
      </c>
      <c r="BI219" s="660">
        <f>IF(I219=0,AY219,AY219*'Available Energy and Dispatch'!T265*1000)</f>
        <v>0</v>
      </c>
      <c r="BJ219" s="666">
        <f t="shared" si="135"/>
        <v>0</v>
      </c>
      <c r="BK219" s="655"/>
    </row>
    <row r="220" spans="2:63" x14ac:dyDescent="0.25">
      <c r="B220" s="530" t="s">
        <v>41</v>
      </c>
      <c r="C220" s="523">
        <f>ROUND(IFERROR(('Available Energy and Dispatch'!N266/((IF(C$158="Solar",(SUMIFS('Dependable Capacity'!$F$118:$F$123,'Dependable Capacity'!$C$118:$C$123,$B$160)*'Available Energy and Dispatch'!$C266),HLOOKUP(C$158,'Dependable Capacity'!$I$112:$P$118,7,FALSE)*'Available Energy and Dispatch'!$C266))))/C$159,0),2)</f>
        <v>0</v>
      </c>
      <c r="D220" s="523">
        <f>ROUND(IFERROR(('Available Energy and Dispatch'!O266/((IF(D$158="Solar",(SUMIFS('Dependable Capacity'!$F$118:$F$123,'Dependable Capacity'!$C$118:$C$123,$B$160)*'Available Energy and Dispatch'!$C266),HLOOKUP(D$158,'Dependable Capacity'!$I$112:$P$118,7,FALSE)*'Available Energy and Dispatch'!$C266))))/D$159,0),2)</f>
        <v>0</v>
      </c>
      <c r="E220" s="523">
        <f>ROUND(IFERROR(('Available Energy and Dispatch'!P266/((IF(E$158="Solar",(SUMIFS('Dependable Capacity'!$F$118:$F$123,'Dependable Capacity'!$C$118:$C$123,$B$160)*'Available Energy and Dispatch'!$C266),HLOOKUP(E$158,'Dependable Capacity'!$I$112:$P$118,7,FALSE)*'Available Energy and Dispatch'!$C266))))/E$159,0),2)</f>
        <v>0</v>
      </c>
      <c r="F220" s="523">
        <f>ROUND(IFERROR(('Available Energy and Dispatch'!Q266/((IF(F$158="Solar",(SUMIFS('Dependable Capacity'!$F$118:$F$123,'Dependable Capacity'!$C$118:$C$123,$B$160)*'Available Energy and Dispatch'!$C266),HLOOKUP(F$158,'Dependable Capacity'!$I$112:$P$118,7,FALSE)*'Available Energy and Dispatch'!$C266))))/F$159,0),2)</f>
        <v>0</v>
      </c>
      <c r="G220" s="523">
        <f>ROUND(IFERROR(('Available Energy and Dispatch'!R266/((IF(G$158="Solar",(SUMIFS('Dependable Capacity'!$F$118:$F$123,'Dependable Capacity'!$C$118:$C$123,$B$160)*'Available Energy and Dispatch'!$C266),HLOOKUP(G$158,'Dependable Capacity'!$I$112:$P$118,7,FALSE)*'Available Energy and Dispatch'!$C266))))/G$159,0),2)</f>
        <v>0</v>
      </c>
      <c r="H220" s="523">
        <f>ROUND(IFERROR(('Available Energy and Dispatch'!S266/((IF(H$158="Solar",(SUMIFS('Dependable Capacity'!$F$118:$F$123,'Dependable Capacity'!$C$118:$C$123,$B$160)*'Available Energy and Dispatch'!$C266),HLOOKUP(H$158,'Dependable Capacity'!$I$112:$P$118,7,FALSE)*'Available Energy and Dispatch'!$C266))))/H$159,0),2)</f>
        <v>0</v>
      </c>
      <c r="I220" s="524">
        <f>ROUND(IFERROR(('Available Energy and Dispatch'!T266/((IF(I$158="Solar",(SUMIFS('Dependable Capacity'!$F$118:$F$123,'Dependable Capacity'!$C$118:$C$123,$B$160)*'Available Energy and Dispatch'!$C266),HLOOKUP(I$158,'Dependable Capacity'!$I$112:$P$118,7,FALSE)*'Available Energy and Dispatch'!$C266))))/I$159,0),2)</f>
        <v>0</v>
      </c>
      <c r="J220" s="106"/>
      <c r="K220" s="542">
        <f>IF(K$157="Hydro",VLOOKUP($C220,'Inflated Bid Prices After Tax'!$BF$479:$BM$579,2,FALSE),IF(K$157="Solar",VLOOKUP($C220,'Inflated Bid Prices After Tax'!$BF$479:$BM$579,3,FALSE),IF(K$157="Biomass",VLOOKUP($C220,'Inflated Bid Prices After Tax'!$BF$479:$BM$579,4,FALSE),IF(K$157="Biodiesel",VLOOKUP($C220,'Inflated Bid Prices After Tax'!$BF$479:$BM$579,5,FALSE),IF(K$157="LNG",VLOOKUP($C220,'Inflated Bid Prices After Tax'!$BF$479:$BM$579,6,FALSE),IF(K$157="Bunker",VLOOKUP($C220,'Inflated Bid Prices After Tax'!$BF$479:$BM$579,7,FALSE),IF(K$157="LFO Diesel",VLOOKUP($C220,'Inflated Bid Prices After Tax'!$BF$479:$BM$579,8,FALSE),0)))))))</f>
        <v>0</v>
      </c>
      <c r="L220" s="543">
        <f>IF(K$157="Hydro",VLOOKUP($C220,'Inflated Bid Prices After Tax'!$BF$584:$BM$684,2,FALSE),IF(K$157="Solar",VLOOKUP($C220,'Inflated Bid Prices After Tax'!$BF$584:$BM$684,3,FALSE),IF(K$157="Biomass",VLOOKUP($C220,'Inflated Bid Prices After Tax'!$BF$584:$BM$684,4,FALSE),IF(K$157="Biodiesel",VLOOKUP($C220,'Inflated Bid Prices After Tax'!$BF$584:$BM$684,5,FALSE),IF(K$157="LNG",VLOOKUP($C220,'Inflated Bid Prices After Tax'!$BF$584:$BM$684,6,FALSE),IF(K$157="Bunker",VLOOKUP($C220,'Inflated Bid Prices After Tax'!$BF$584:$BM$684,7,FALSE),IF(K$157="LFO Diesel",VLOOKUP($C220,'Inflated Bid Prices After Tax'!$BF$584:$BM$684,8,FALSE),0)))))))</f>
        <v>0</v>
      </c>
      <c r="M220" s="543">
        <f>IF($C220=0,0,IF(K$157="Hydro",HLOOKUP(K$157,'Inflated Bid Prices After Tax'!$B$687:$I$695,9,FALSE),IF(K$157="Solar",HLOOKUP(K$157,'Inflated Bid Prices After Tax'!$B$687:$I$695,9,FALSE),IF(K$157="Biomass",HLOOKUP(K$157,'Inflated Bid Prices After Tax'!$B$687:$I$695,9,FALSE),IF(K$157="Biodiesel",HLOOKUP(K$157,'Inflated Bid Prices After Tax'!$B$687:$I$695,9,FALSE),IF(K$157="LNG",HLOOKUP(K$157,'Inflated Bid Prices After Tax'!$B$687:$I$695,9,FALSE),IF(K$157="Bunker",HLOOKUP(K$157,'Inflated Bid Prices After Tax'!$B$687:$I$695,9,FALSE),IF(K$157="LFO Diesel",HLOOKUP(K$157,'Inflated Bid Prices After Tax'!$B$687:$I$695,9,FALSE),0))))))))</f>
        <v>0</v>
      </c>
      <c r="N220" s="543">
        <f>IF($C220=0,0,IF(K$157="Hydro",HLOOKUP(K$157,'Inflated Bid Prices After Tax'!$B$697:$I$703,7,FALSE),IF(K$157="Solar",HLOOKUP(K$157,'Inflated Bid Prices After Tax'!$B$697:$I$703,7,FALSE),IF(K$157="Biomass",HLOOKUP(K$157,'Inflated Bid Prices After Tax'!$B$697:$I$703,7,FALSE),IF(K$157="Biodiesel",HLOOKUP(K$157,'Inflated Bid Prices After Tax'!$B$697:$I$703,7,FALSE),IF(K$157="LNG",HLOOKUP(K$157,'Inflated Bid Prices After Tax'!$B$697:$I$703,7,FALSE),IF(K$157="Bunker",HLOOKUP(K$157,'Inflated Bid Prices After Tax'!$B$697:$I$703,7,FALSE),IF(K$157="LFO Diesel",HLOOKUP(K$157,'Inflated Bid Prices After Tax'!$B$697:$I$703,7,FALSE),0))))))))</f>
        <v>0</v>
      </c>
      <c r="O220" s="544">
        <f t="shared" si="128"/>
        <v>0</v>
      </c>
      <c r="P220" s="139"/>
      <c r="Q220" s="606">
        <f>IF(Q$157="Hydro",VLOOKUP($D220,'Inflated Bid Prices After Tax'!$BF$479:$BM$579,2,FALSE),IF(Q$157="Solar",VLOOKUP($D220,'Inflated Bid Prices After Tax'!$BF$479:$BM$579,3,FALSE),IF(Q$157="Biomass",VLOOKUP($D220,'Inflated Bid Prices After Tax'!$BF$479:$BM$579,4,FALSE),IF(Q$157="Biodiesel",VLOOKUP($D220,'Inflated Bid Prices After Tax'!$BF$479:$BM$579,5,FALSE),IF(Q$157="LNG",VLOOKUP($D220,'Inflated Bid Prices After Tax'!$BF$479:$BM$579,6,FALSE),IF(Q$157="Bunker",VLOOKUP($D220,'Inflated Bid Prices After Tax'!$BF$479:$BM$579,7,FALSE),IF(Q$157="LFO Diesel",VLOOKUP($D220,'Inflated Bid Prices After Tax'!$BF$479:$BM$579,8,FALSE),0)))))))</f>
        <v>0</v>
      </c>
      <c r="R220" s="607">
        <f>IF(Q$157="Hydro",VLOOKUP($D220,'Inflated Bid Prices After Tax'!$BF$584:$BM$684,2,FALSE),IF(Q$157="Solar",VLOOKUP($D220,'Inflated Bid Prices After Tax'!$BF$584:$BM$684,3,FALSE),IF(Q$157="Biomass",VLOOKUP($D220,'Inflated Bid Prices After Tax'!$BF$584:$BM$684,4,FALSE),IF(Q$157="Biodiesel",VLOOKUP($D220,'Inflated Bid Prices After Tax'!$BF$584:$BM$684,5,FALSE),IF(Q$157="LNG",VLOOKUP($D220,'Inflated Bid Prices After Tax'!$BF$584:$BM$684,6,FALSE),IF(Q$157="Bunker",VLOOKUP($D220,'Inflated Bid Prices After Tax'!$BF$584:$BM$684,7,FALSE),IF(Q$157="LFO Diesel",VLOOKUP($D220,'Inflated Bid Prices After Tax'!$BF$584:$BM$684,8,FALSE),0)))))))</f>
        <v>0</v>
      </c>
      <c r="S220" s="607">
        <f>IF($D220=0,0,IF(Q$157="Hydro",HLOOKUP(Q$157,'Inflated Bid Prices After Tax'!$B$687:$I$695,9,FALSE),IF(Q$157="Solar",HLOOKUP(Q$157,'Inflated Bid Prices After Tax'!$B$687:$I$695,9,FALSE),IF(Q$157="Biomass",HLOOKUP(Q$157,'Inflated Bid Prices After Tax'!$B$687:$I$695,9,FALSE),IF(Q$157="Biodiesel",HLOOKUP(Q$157,'Inflated Bid Prices After Tax'!$B$687:$I$695,9,FALSE),IF(Q$157="LNG",HLOOKUP(Q$157,'Inflated Bid Prices After Tax'!$B$687:$I$695,9,FALSE),IF(Q$157="Bunker",HLOOKUP(Q$157,'Inflated Bid Prices After Tax'!$B$687:$I$695,9,FALSE),IF(Q$157="LFO Diesel",HLOOKUP(Q$157,'Inflated Bid Prices After Tax'!$B$687:$I$695,9,FALSE),0))))))))</f>
        <v>0</v>
      </c>
      <c r="T220" s="607">
        <f>IF($D220=0,0,IF(Q$157="Hydro",HLOOKUP(Q$157,'Inflated Bid Prices After Tax'!$B$697:$I$703,7,FALSE),IF(Q$157="Solar",HLOOKUP(Q$157,'Inflated Bid Prices After Tax'!$B$697:$I$703,7,FALSE),IF(Q$157="Biomass",HLOOKUP(Q$157,'Inflated Bid Prices After Tax'!$B$697:$I$703,7,FALSE),IF(Q$157="Biodiesel",HLOOKUP(Q$157,'Inflated Bid Prices After Tax'!$B$697:$I$703,7,FALSE),IF(Q$157="LNG",HLOOKUP(Q$157,'Inflated Bid Prices After Tax'!$B$697:$I$703,7,FALSE),IF(Q$157="Bunker",HLOOKUP(Q$157,'Inflated Bid Prices After Tax'!$B$697:$I$703,7,FALSE),IF(Q$157="LFO Diesel",HLOOKUP(Q$157,'Inflated Bid Prices After Tax'!$B$697:$I$703,7,FALSE),0))))))))</f>
        <v>0</v>
      </c>
      <c r="U220" s="608">
        <f t="shared" si="129"/>
        <v>0</v>
      </c>
      <c r="V220" s="139"/>
      <c r="W220" s="566">
        <f>IF(W$157="Hydro",VLOOKUP($E220,'Inflated Bid Prices After Tax'!$BF$479:$BM$579,2,FALSE),IF(W$157="Solar",VLOOKUP($E220,'Inflated Bid Prices After Tax'!$BF$479:$BM$579,3,FALSE),IF(W$157="Biomass",VLOOKUP($E220,'Inflated Bid Prices After Tax'!$BF$479:$BM$579,4,FALSE),IF(W$157="Biodiesel",VLOOKUP($E220,'Inflated Bid Prices After Tax'!$BF$479:$BM$579,5,FALSE),IF(W$157="LNG",VLOOKUP($E220,'Inflated Bid Prices After Tax'!$BF$479:$BM$579,6,FALSE),IF(W$157="Bunker",VLOOKUP($E220,'Inflated Bid Prices After Tax'!$BF$479:$BM$579,7,FALSE),IF(W$157="LFO Diesel",VLOOKUP($E220,'Inflated Bid Prices After Tax'!$BF$479:$BM$579,8,FALSE),0)))))))</f>
        <v>0</v>
      </c>
      <c r="X220" s="567">
        <f>IF(W$157="Hydro",VLOOKUP($E220,'Inflated Bid Prices After Tax'!$BF$584:$BM$684,2,FALSE),IF(W$157="Solar",VLOOKUP($E220,'Inflated Bid Prices After Tax'!$BF$584:$BM$684,3,FALSE),IF(W$157="Biomass",VLOOKUP($E220,'Inflated Bid Prices After Tax'!$BF$584:$BM$684,4,FALSE),IF(W$157="Biodiesel",VLOOKUP($E220,'Inflated Bid Prices After Tax'!$BF$584:$BM$684,5,FALSE),IF(W$157="LNG",VLOOKUP($E220,'Inflated Bid Prices After Tax'!$BF$584:$BM$684,6,FALSE),IF(W$157="Bunker",VLOOKUP($E220,'Inflated Bid Prices After Tax'!$BF$584:$BM$684,7,FALSE),IF(W$157="LFO Diesel",VLOOKUP($E220,'Inflated Bid Prices After Tax'!$BF$584:$BM$684,8,FALSE),0)))))))</f>
        <v>0</v>
      </c>
      <c r="Y220" s="567">
        <f>IF($E220=0,0,IF(W$157="Hydro",HLOOKUP(W$157,'Inflated Bid Prices After Tax'!$B$687:$I$695,9,FALSE),IF(W$157="Solar",HLOOKUP(W$157,'Inflated Bid Prices After Tax'!$B$687:$I$695,9,FALSE),IF(W$157="Biomass",HLOOKUP(W$157,'Inflated Bid Prices After Tax'!$B$687:$I$695,9,FALSE),IF(W$157="Biodiesel",HLOOKUP(W$157,'Inflated Bid Prices After Tax'!$B$687:$I$695,9,FALSE),IF(W$157="LNG",HLOOKUP(W$157,'Inflated Bid Prices After Tax'!$B$687:$I$695,9,FALSE),IF(W$157="Bunker",HLOOKUP(W$157,'Inflated Bid Prices After Tax'!$B$687:$I$695,9,FALSE),IF(W$157="LFO Diesel",HLOOKUP(W$157,'Inflated Bid Prices After Tax'!$B$687:$I$695,9,FALSE),0))))))))</f>
        <v>0</v>
      </c>
      <c r="Z220" s="567">
        <f>IF($E220=0,0,IF(W$157="Hydro",HLOOKUP(W$157,'Inflated Bid Prices After Tax'!$B$697:$I$703,7,FALSE),IF(W$157="Solar",HLOOKUP(W$157,'Inflated Bid Prices After Tax'!$B$697:$I$703,7,FALSE),IF(W$157="Biomass",HLOOKUP(W$157,'Inflated Bid Prices After Tax'!$B$697:$I$703,7,FALSE),IF(W$157="Biodiesel",HLOOKUP(W$157,'Inflated Bid Prices After Tax'!$B$697:$I$703,7,FALSE),IF(W$157="LNG",HLOOKUP(W$157,'Inflated Bid Prices After Tax'!$B$697:$I$703,7,FALSE),IF(W$157="Bunker",HLOOKUP(W$157,'Inflated Bid Prices After Tax'!$B$697:$I$703,7,FALSE),IF(W$157="LFO Diesel",HLOOKUP(W$157,'Inflated Bid Prices After Tax'!$B$697:$I$703,7,FALSE),0))))))))</f>
        <v>0</v>
      </c>
      <c r="AA220" s="568">
        <f t="shared" si="130"/>
        <v>0</v>
      </c>
      <c r="AB220" s="139"/>
      <c r="AC220" s="642">
        <f>IF(AC$157="Hydro",VLOOKUP($F220,'Inflated Bid Prices After Tax'!$BF$479:$BM$579,2,FALSE),IF(AC$157="Solar",VLOOKUP($F220,'Inflated Bid Prices After Tax'!$BF$479:$BM$579,3,FALSE),IF(AC$157="Biomass",VLOOKUP($F220,'Inflated Bid Prices After Tax'!$BF$479:$BM$579,4,FALSE),IF(AC$157="Biodiesel",VLOOKUP($F220,'Inflated Bid Prices After Tax'!$BF$479:$BM$579,5,FALSE),IF(AC$157="LNG",VLOOKUP($F220,'Inflated Bid Prices After Tax'!$BF$479:$BM$579,6,FALSE),IF(AC$157="Bunker",VLOOKUP($F220,'Inflated Bid Prices After Tax'!$BF$479:$BM$579,7,FALSE),IF(AC$157="LFO Diesel",VLOOKUP($F220,'Inflated Bid Prices After Tax'!$BF$479:$BM$579,8,FALSE),0)))))))</f>
        <v>0</v>
      </c>
      <c r="AD220" s="643">
        <f>IF(AC$157="Hydro",VLOOKUP($F220,'Inflated Bid Prices After Tax'!$BF$584:$BM$684,2,FALSE),IF(AC$157="Solar",VLOOKUP($F220,'Inflated Bid Prices After Tax'!$BF$584:$BM$684,3,FALSE),IF(AC$157="Biomass",VLOOKUP($F220,'Inflated Bid Prices After Tax'!$BF$584:$BM$684,4,FALSE),IF(AC$157="Biodiesel",VLOOKUP($F220,'Inflated Bid Prices After Tax'!$BF$584:$BM$684,5,FALSE),IF(AC$157="LNG",VLOOKUP($F220,'Inflated Bid Prices After Tax'!$BF$584:$BM$684,6,FALSE),IF(AC$157="Bunker",VLOOKUP($F220,'Inflated Bid Prices After Tax'!$BF$584:$BM$684,7,FALSE),IF(AC$157="LFO Diesel",VLOOKUP($F220,'Inflated Bid Prices After Tax'!$BF$584:$BM$684,8,FALSE),0)))))))</f>
        <v>0</v>
      </c>
      <c r="AE220" s="643">
        <f>IF($F220=0,0,IF(AC$157="Hydro",HLOOKUP(AC$157,'Inflated Bid Prices After Tax'!$B$687:$I$695,9,FALSE),IF(AC$157="Solar",HLOOKUP(AC$157,'Inflated Bid Prices After Tax'!$B$687:$I$695,9,FALSE),IF(AC$157="Biomass",HLOOKUP(AC$157,'Inflated Bid Prices After Tax'!$B$687:$I$695,9,FALSE),IF(AC$157="Biodiesel",HLOOKUP(AC$157,'Inflated Bid Prices After Tax'!$B$687:$I$695,9,FALSE),IF(AC$157="LNG",HLOOKUP(AC$157,'Inflated Bid Prices After Tax'!$B$687:$I$695,9,FALSE),IF(AC$157="Bunker",HLOOKUP(AC$157,'Inflated Bid Prices After Tax'!$B$687:$I$695,9,FALSE),IF(AC$157="LFO Diesel",HLOOKUP(AC$157,'Inflated Bid Prices After Tax'!$B$687:$I$695,9,FALSE),0))))))))</f>
        <v>0</v>
      </c>
      <c r="AF220" s="643">
        <f>IF($F220=0,0,IF(AC$157="Hydro",HLOOKUP(AC$157,'Inflated Bid Prices After Tax'!$B$697:$I$703,7,FALSE),IF(AC$157="Solar",HLOOKUP(AC$157,'Inflated Bid Prices After Tax'!$B$697:$I$703,7,FALSE),IF(AC$157="Biomass",HLOOKUP(AC$157,'Inflated Bid Prices After Tax'!$B$697:$I$703,7,FALSE),IF(AC$157="Biodiesel",HLOOKUP(AC$157,'Inflated Bid Prices After Tax'!$B$697:$I$703,7,FALSE),IF(AC$157="LNG",HLOOKUP(AC$157,'Inflated Bid Prices After Tax'!$B$697:$I$703,7,FALSE),IF(AC$157="Bunker",HLOOKUP(AC$157,'Inflated Bid Prices After Tax'!$B$697:$I$703,7,FALSE),IF(AC$157="LFO Diesel",HLOOKUP(AC$157,'Inflated Bid Prices After Tax'!$B$697:$I$703,7,FALSE),0))))))))</f>
        <v>0</v>
      </c>
      <c r="AG220" s="644">
        <f t="shared" si="131"/>
        <v>0</v>
      </c>
      <c r="AH220" s="139"/>
      <c r="AI220" s="590">
        <f>IF(AI$157="Hydro",VLOOKUP($G220,'Inflated Bid Prices After Tax'!$BF$479:$BM$579,2,FALSE),IF(AI$157="Solar",VLOOKUP($G220,'Inflated Bid Prices After Tax'!$BF$479:$BM$579,3,FALSE),IF(AI$157="Biomass",VLOOKUP($G220,'Inflated Bid Prices After Tax'!$BF$479:$BM$579,4,FALSE),IF(AI$157="Biodiesel",VLOOKUP($G220,'Inflated Bid Prices After Tax'!$BF$479:$BM$579,5,FALSE),IF(AI$157="LNG",VLOOKUP($G220,'Inflated Bid Prices After Tax'!$BF$479:$BM$579,6,FALSE),IF(AI$157="Bunker",VLOOKUP($G220,'Inflated Bid Prices After Tax'!$BF$479:$BM$579,7,FALSE),IF(AI$157="LFO Diesel",VLOOKUP($G220,'Inflated Bid Prices After Tax'!$BF$479:$BM$579,8,FALSE),0)))))))</f>
        <v>0</v>
      </c>
      <c r="AJ220" s="591">
        <f>IF(AI$157="Hydro",VLOOKUP($G220,'Inflated Bid Prices After Tax'!$BF$584:$BM$684,2,FALSE),IF(AI$157="Solar",VLOOKUP($G220,'Inflated Bid Prices After Tax'!$BF$584:$BM$684,3,FALSE),IF(AI$157="Biomass",VLOOKUP($G220,'Inflated Bid Prices After Tax'!$BF$584:$BM$684,4,FALSE),IF(AI$157="Biodiesel",VLOOKUP($G220,'Inflated Bid Prices After Tax'!$BF$584:$BM$684,5,FALSE),IF(AI$157="LNG",VLOOKUP($G220,'Inflated Bid Prices After Tax'!$BF$584:$BM$684,6,FALSE),IF(AI$157="Bunker",VLOOKUP($G220,'Inflated Bid Prices After Tax'!$BF$584:$BM$684,7,FALSE),IF(AI$157="LFO Diesel",VLOOKUP($G220,'Inflated Bid Prices After Tax'!$BF$584:$BM$684,8,FALSE),0)))))))</f>
        <v>0</v>
      </c>
      <c r="AK220" s="591">
        <f>IF($G220=0,0,IF(AI$157="Hydro",HLOOKUP(AI$157,'Inflated Bid Prices After Tax'!$B$687:$I$695,9,FALSE),IF(AI$157="Solar",HLOOKUP(AI$157,'Inflated Bid Prices After Tax'!$B$687:$I$695,9,FALSE),IF(AI$157="Biomass",HLOOKUP(AI$157,'Inflated Bid Prices After Tax'!$B$687:$I$695,9,FALSE),IF(AI$157="Biodiesel",HLOOKUP(AI$157,'Inflated Bid Prices After Tax'!$B$687:$I$695,9,FALSE),IF(AI$157="LNG",HLOOKUP(AI$157,'Inflated Bid Prices After Tax'!$B$687:$I$695,9,FALSE),IF(AI$157="Bunker",HLOOKUP(AI$157,'Inflated Bid Prices After Tax'!$B$687:$I$695,9,FALSE),IF(AI$157="LFO Diesel",HLOOKUP(AI$157,'Inflated Bid Prices After Tax'!$B$687:$I$695,9,FALSE),0))))))))</f>
        <v>0</v>
      </c>
      <c r="AL220" s="591">
        <f>IF($G220=0,0,IF(AI$157="Hydro",HLOOKUP(AI$157,'Inflated Bid Prices After Tax'!$B$697:$I$703,7,FALSE),IF(AI$157="Solar",HLOOKUP(AI$157,'Inflated Bid Prices After Tax'!$B$697:$I$703,7,FALSE),IF(AI$157="Biomass",HLOOKUP(AI$157,'Inflated Bid Prices After Tax'!$B$697:$I$703,7,FALSE),IF(AI$157="Biodiesel",HLOOKUP(AI$157,'Inflated Bid Prices After Tax'!$B$697:$I$703,7,FALSE),IF(AI$157="LNG",HLOOKUP(AI$157,'Inflated Bid Prices After Tax'!$B$697:$I$703,7,FALSE),IF(AI$157="Bunker",HLOOKUP(AI$157,'Inflated Bid Prices After Tax'!$B$697:$I$703,7,FALSE),IF(AI$157="LFO Diesel",HLOOKUP(AI$157,'Inflated Bid Prices After Tax'!$B$697:$I$703,7,FALSE),0))))))))</f>
        <v>0</v>
      </c>
      <c r="AM220" s="592">
        <f t="shared" si="132"/>
        <v>0</v>
      </c>
      <c r="AN220" s="139"/>
      <c r="AO220" s="598">
        <f>IF(AO$157="Hydro",VLOOKUP($H220,'Inflated Bid Prices After Tax'!$BF$479:$BM$579,2,FALSE),IF(AO$157="Solar",VLOOKUP($H220,'Inflated Bid Prices After Tax'!$BF$479:$BM$579,3,FALSE),IF(AO$157="Biomass",VLOOKUP($H220,'Inflated Bid Prices After Tax'!$BF$479:$BM$579,4,FALSE),IF(AO$157="Biodiesel",VLOOKUP($H220,'Inflated Bid Prices After Tax'!$BF$479:$BM$579,5,FALSE),IF(AO$157="LNG",VLOOKUP($H220,'Inflated Bid Prices After Tax'!$BF$479:$BM$579,6,FALSE),IF(AO$157="Bunker",VLOOKUP($H220,'Inflated Bid Prices After Tax'!$BF$479:$BM$579,7,FALSE),IF(AO$157="LFO Diesel",VLOOKUP($H220,'Inflated Bid Prices After Tax'!$BF$479:$BM$579,8,FALSE),0)))))))</f>
        <v>0</v>
      </c>
      <c r="AP220" s="309">
        <f>IF(AO$157="Hydro",VLOOKUP($H220,'Inflated Bid Prices After Tax'!$BF$584:$BM$684,2,FALSE),IF(AO$157="Solar",VLOOKUP($H220,'Inflated Bid Prices After Tax'!$BF$584:$BM$684,3,FALSE),IF(AO$157="Biomass",VLOOKUP($H220,'Inflated Bid Prices After Tax'!$BF$584:$BM$684,4,FALSE),IF(AO$157="Biodiesel",VLOOKUP($H220,'Inflated Bid Prices After Tax'!$BF$584:$BM$684,5,FALSE),IF(AO$157="LNG",VLOOKUP($H220,'Inflated Bid Prices After Tax'!$BF$584:$BM$684,6,FALSE),IF(AO$157="Bunker",VLOOKUP($H220,'Inflated Bid Prices After Tax'!$BF$584:$BM$684,7,FALSE),IF(AO$157="LFO Diesel",VLOOKUP($H220,'Inflated Bid Prices After Tax'!$BF$584:$BM$684,8,FALSE),0)))))))</f>
        <v>0</v>
      </c>
      <c r="AQ220" s="309">
        <f>IF($H220=0,0,IF(AO$157="Hydro",HLOOKUP(AO$157,'Inflated Bid Prices After Tax'!$B$687:$I$695,9,FALSE),IF(AO$157="Solar",HLOOKUP(AO$157,'Inflated Bid Prices After Tax'!$B$687:$I$695,9,FALSE),IF(AO$157="Biomass",HLOOKUP(AO$157,'Inflated Bid Prices After Tax'!$B$687:$I$695,9,FALSE),IF(AO$157="Biodiesel",HLOOKUP(AO$157,'Inflated Bid Prices After Tax'!$B$687:$I$695,9,FALSE),IF(AO$157="LNG",HLOOKUP(AO$157,'Inflated Bid Prices After Tax'!$B$687:$I$695,9,FALSE),IF(AO$157="Bunker",HLOOKUP(AO$157,'Inflated Bid Prices After Tax'!$B$687:$I$695,9,FALSE),IF(AO$157="LFO Diesel",HLOOKUP(AO$157,'Inflated Bid Prices After Tax'!$B$687:$I$695,9,FALSE),0))))))))</f>
        <v>0</v>
      </c>
      <c r="AR220" s="309">
        <f>IF($H220=0,0,IF(AO$157="Hydro",HLOOKUP(AO$157,'Inflated Bid Prices After Tax'!$B$697:$I$703,7,FALSE),IF(AO$157="Solar",HLOOKUP(AO$157,'Inflated Bid Prices After Tax'!$B$697:$I$703,7,FALSE),IF(AO$157="Biomass",HLOOKUP(AO$157,'Inflated Bid Prices After Tax'!$B$697:$I$703,7,FALSE),IF(AO$157="Biodiesel",HLOOKUP(AO$157,'Inflated Bid Prices After Tax'!$B$697:$I$703,7,FALSE),IF(AO$157="LNG",HLOOKUP(AO$157,'Inflated Bid Prices After Tax'!$B$697:$I$703,7,FALSE),IF(AO$157="Bunker",HLOOKUP(AO$157,'Inflated Bid Prices After Tax'!$B$697:$I$703,7,FALSE),IF(AO$157="LFO Diesel",HLOOKUP(AO$157,'Inflated Bid Prices After Tax'!$B$697:$I$703,7,FALSE),0))))))))</f>
        <v>0</v>
      </c>
      <c r="AS220" s="298">
        <f t="shared" si="133"/>
        <v>0</v>
      </c>
      <c r="AT220" s="139"/>
      <c r="AU220" s="606">
        <f>IF(AU$157="Hydro",VLOOKUP($I220,'Inflated Bid Prices After Tax'!$BF$479:$BM$579,2,FALSE),IF(AU$157="Solar",VLOOKUP($I220,'Inflated Bid Prices After Tax'!$BF$479:$BM$579,3,FALSE),IF(AU$157="Biomass",VLOOKUP($I220,'Inflated Bid Prices After Tax'!$BF$479:$BM$579,4,FALSE),IF(AU$157="Biodiesel",VLOOKUP($I220,'Inflated Bid Prices After Tax'!$BF$479:$BM$579,5,FALSE),IF(AU$157="LNG",VLOOKUP($I220,'Inflated Bid Prices After Tax'!$BF$479:$BM$579,6,FALSE),IF(AU$157="Bunker",VLOOKUP($I220,'Inflated Bid Prices After Tax'!$BF$479:$BM$579,7,FALSE),IF(AU$157="LFO Diesel",VLOOKUP($I220,'Inflated Bid Prices After Tax'!$BF$479:$BM$579,8,FALSE),0)))))))</f>
        <v>0</v>
      </c>
      <c r="AV220" s="607">
        <f>IF(AU$157="Hydro",VLOOKUP($I220,'Inflated Bid Prices After Tax'!$BF$584:$BM$684,2,FALSE),IF(AU$157="Solar",VLOOKUP($I220,'Inflated Bid Prices After Tax'!$BF$584:$BM$684,3,FALSE),IF(AU$157="Biomass",VLOOKUP($I220,'Inflated Bid Prices After Tax'!$BF$584:$BM$684,4,FALSE),IF(AU$157="Biodiesel",VLOOKUP($I220,'Inflated Bid Prices After Tax'!$BF$584:$BM$684,5,FALSE),IF(AU$157="LNG",VLOOKUP($I220,'Inflated Bid Prices After Tax'!$BF$584:$BM$684,6,FALSE),IF(AU$157="Bunker",VLOOKUP($I220,'Inflated Bid Prices After Tax'!$BF$584:$BM$684,7,FALSE),IF(AU$157="LFO Diesel",VLOOKUP($I220,'Inflated Bid Prices After Tax'!$BF$584:$BM$684,8,FALSE),0)))))))</f>
        <v>0</v>
      </c>
      <c r="AW220" s="607">
        <f>IF($I220=0,0,IF(AU$157="Hydro",HLOOKUP(AU$157,'Inflated Bid Prices After Tax'!$B$687:$I$695,6,FALSE),IF(AU$157="Solar",HLOOKUP(AU$157,'Inflated Bid Prices After Tax'!$B$687:$I$695,6,FALSE),IF(AU$157="Biomass",HLOOKUP(AU$157,'Inflated Bid Prices After Tax'!$B$687:$I$695,6,FALSE),IF(AU$157="Biodiesel",HLOOKUP(AU$157,'Inflated Bid Prices After Tax'!$B$687:$I$695,6,FALSE),IF(AU$157="LNG",HLOOKUP(AU$157,'Inflated Bid Prices After Tax'!$B$687:$I$695,6,FALSE),IF(AU$157="Bunker",HLOOKUP(AU$157,'Inflated Bid Prices After Tax'!$B$687:$I$695,6,FALSE),IF(AU$157="LFO Diesel",HLOOKUP(AU$157,'Inflated Bid Prices After Tax'!$B$687:$I$695,6,FALSE),0))))))))</f>
        <v>0</v>
      </c>
      <c r="AX220" s="607">
        <f>IF($I220=0,0,IF(AU$157="Hydro",HLOOKUP(AU$157,'Inflated Bid Prices After Tax'!$B$697:$I$703,6,FALSE),IF(AU$157="Solar",HLOOKUP(AU$157,'Inflated Bid Prices After Tax'!$B$697:$I$703,6,FALSE),IF(AU$157="Biomass",HLOOKUP(AU$157,'Inflated Bid Prices After Tax'!$B$697:$I$703,6,FALSE),IF(AU$157="Biodiesel",HLOOKUP(AU$157,'Inflated Bid Prices After Tax'!$B$697:$I$703,6,FALSE),IF(AU$157="LNG",HLOOKUP(AU$157,'Inflated Bid Prices After Tax'!$B$697:$I$703,6,FALSE),IF(AU$157="Bunker",HLOOKUP(AU$157,'Inflated Bid Prices After Tax'!$B$697:$I$703,6,FALSE),IF(AU$157="LFO Diesel",HLOOKUP(AU$157,'Inflated Bid Prices After Tax'!$B$697:$I$703,6,FALSE),0))))))))</f>
        <v>0</v>
      </c>
      <c r="AY220" s="608">
        <f t="shared" si="134"/>
        <v>0</v>
      </c>
      <c r="AZ220" s="139"/>
      <c r="BA220" s="106"/>
      <c r="BB220" s="648" t="s">
        <v>41</v>
      </c>
      <c r="BC220" s="660">
        <f>IF(C220=0,O220,O220*'Available Energy and Dispatch'!N266*1000)</f>
        <v>0</v>
      </c>
      <c r="BD220" s="660">
        <f>IF(D220=0,U220,U220*'Available Energy and Dispatch'!O266*1000)</f>
        <v>0</v>
      </c>
      <c r="BE220" s="660">
        <f>IF(E220=0,AA220,AA220*'Available Energy and Dispatch'!P266*1000)</f>
        <v>0</v>
      </c>
      <c r="BF220" s="660">
        <f>IF(F220=0,AG220,AG220*'Available Energy and Dispatch'!Q266*1000)</f>
        <v>0</v>
      </c>
      <c r="BG220" s="660">
        <f>IF(G220=0,AM220,AM220*'Available Energy and Dispatch'!R266*1000)</f>
        <v>0</v>
      </c>
      <c r="BH220" s="660">
        <f>IF(H220=0,AS220,AS220*'Available Energy and Dispatch'!S266*1000)</f>
        <v>0</v>
      </c>
      <c r="BI220" s="660">
        <f>IF(I220=0,AY220,AY220*'Available Energy and Dispatch'!T266*1000)</f>
        <v>0</v>
      </c>
      <c r="BJ220" s="666">
        <f t="shared" si="135"/>
        <v>0</v>
      </c>
      <c r="BK220" s="655"/>
    </row>
    <row r="221" spans="2:63" x14ac:dyDescent="0.25">
      <c r="B221" s="530" t="s">
        <v>42</v>
      </c>
      <c r="C221" s="523">
        <f>ROUND(IFERROR(('Available Energy and Dispatch'!N267/((IF(C$158="Solar",(SUMIFS('Dependable Capacity'!$F$118:$F$123,'Dependable Capacity'!$C$118:$C$123,$B$160)*'Available Energy and Dispatch'!$C267),HLOOKUP(C$158,'Dependable Capacity'!$I$112:$P$118,7,FALSE)*'Available Energy and Dispatch'!$C267))))/C$159,0),2)</f>
        <v>0</v>
      </c>
      <c r="D221" s="523">
        <f>ROUND(IFERROR(('Available Energy and Dispatch'!O267/((IF(D$158="Solar",(SUMIFS('Dependable Capacity'!$F$118:$F$123,'Dependable Capacity'!$C$118:$C$123,$B$160)*'Available Energy and Dispatch'!$C267),HLOOKUP(D$158,'Dependable Capacity'!$I$112:$P$118,7,FALSE)*'Available Energy and Dispatch'!$C267))))/D$159,0),2)</f>
        <v>0</v>
      </c>
      <c r="E221" s="523">
        <f>ROUND(IFERROR(('Available Energy and Dispatch'!P267/((IF(E$158="Solar",(SUMIFS('Dependable Capacity'!$F$118:$F$123,'Dependable Capacity'!$C$118:$C$123,$B$160)*'Available Energy and Dispatch'!$C267),HLOOKUP(E$158,'Dependable Capacity'!$I$112:$P$118,7,FALSE)*'Available Energy and Dispatch'!$C267))))/E$159,0),2)</f>
        <v>0</v>
      </c>
      <c r="F221" s="523">
        <f>ROUND(IFERROR(('Available Energy and Dispatch'!Q267/((IF(F$158="Solar",(SUMIFS('Dependable Capacity'!$F$118:$F$123,'Dependable Capacity'!$C$118:$C$123,$B$160)*'Available Energy and Dispatch'!$C267),HLOOKUP(F$158,'Dependable Capacity'!$I$112:$P$118,7,FALSE)*'Available Energy and Dispatch'!$C267))))/F$159,0),2)</f>
        <v>0</v>
      </c>
      <c r="G221" s="523">
        <f>ROUND(IFERROR(('Available Energy and Dispatch'!R267/((IF(G$158="Solar",(SUMIFS('Dependable Capacity'!$F$118:$F$123,'Dependable Capacity'!$C$118:$C$123,$B$160)*'Available Energy and Dispatch'!$C267),HLOOKUP(G$158,'Dependable Capacity'!$I$112:$P$118,7,FALSE)*'Available Energy and Dispatch'!$C267))))/G$159,0),2)</f>
        <v>0</v>
      </c>
      <c r="H221" s="523">
        <f>ROUND(IFERROR(('Available Energy and Dispatch'!S267/((IF(H$158="Solar",(SUMIFS('Dependable Capacity'!$F$118:$F$123,'Dependable Capacity'!$C$118:$C$123,$B$160)*'Available Energy and Dispatch'!$C267),HLOOKUP(H$158,'Dependable Capacity'!$I$112:$P$118,7,FALSE)*'Available Energy and Dispatch'!$C267))))/H$159,0),2)</f>
        <v>0</v>
      </c>
      <c r="I221" s="524">
        <f>ROUND(IFERROR(('Available Energy and Dispatch'!T267/((IF(I$158="Solar",(SUMIFS('Dependable Capacity'!$F$118:$F$123,'Dependable Capacity'!$C$118:$C$123,$B$160)*'Available Energy and Dispatch'!$C267),HLOOKUP(I$158,'Dependable Capacity'!$I$112:$P$118,7,FALSE)*'Available Energy and Dispatch'!$C267))))/I$159,0),2)</f>
        <v>0</v>
      </c>
      <c r="J221" s="106"/>
      <c r="K221" s="542">
        <f>IF(K$157="Hydro",VLOOKUP($C221,'Inflated Bid Prices After Tax'!$BF$479:$BM$579,2,FALSE),IF(K$157="Solar",VLOOKUP($C221,'Inflated Bid Prices After Tax'!$BF$479:$BM$579,3,FALSE),IF(K$157="Biomass",VLOOKUP($C221,'Inflated Bid Prices After Tax'!$BF$479:$BM$579,4,FALSE),IF(K$157="Biodiesel",VLOOKUP($C221,'Inflated Bid Prices After Tax'!$BF$479:$BM$579,5,FALSE),IF(K$157="LNG",VLOOKUP($C221,'Inflated Bid Prices After Tax'!$BF$479:$BM$579,6,FALSE),IF(K$157="Bunker",VLOOKUP($C221,'Inflated Bid Prices After Tax'!$BF$479:$BM$579,7,FALSE),IF(K$157="LFO Diesel",VLOOKUP($C221,'Inflated Bid Prices After Tax'!$BF$479:$BM$579,8,FALSE),0)))))))</f>
        <v>0</v>
      </c>
      <c r="L221" s="543">
        <f>IF(K$157="Hydro",VLOOKUP($C221,'Inflated Bid Prices After Tax'!$BF$584:$BM$684,2,FALSE),IF(K$157="Solar",VLOOKUP($C221,'Inflated Bid Prices After Tax'!$BF$584:$BM$684,3,FALSE),IF(K$157="Biomass",VLOOKUP($C221,'Inflated Bid Prices After Tax'!$BF$584:$BM$684,4,FALSE),IF(K$157="Biodiesel",VLOOKUP($C221,'Inflated Bid Prices After Tax'!$BF$584:$BM$684,5,FALSE),IF(K$157="LNG",VLOOKUP($C221,'Inflated Bid Prices After Tax'!$BF$584:$BM$684,6,FALSE),IF(K$157="Bunker",VLOOKUP($C221,'Inflated Bid Prices After Tax'!$BF$584:$BM$684,7,FALSE),IF(K$157="LFO Diesel",VLOOKUP($C221,'Inflated Bid Prices After Tax'!$BF$584:$BM$684,8,FALSE),0)))))))</f>
        <v>0</v>
      </c>
      <c r="M221" s="543">
        <f>IF($C221=0,0,IF(K$157="Hydro",HLOOKUP(K$157,'Inflated Bid Prices After Tax'!$B$687:$I$695,9,FALSE),IF(K$157="Solar",HLOOKUP(K$157,'Inflated Bid Prices After Tax'!$B$687:$I$695,9,FALSE),IF(K$157="Biomass",HLOOKUP(K$157,'Inflated Bid Prices After Tax'!$B$687:$I$695,9,FALSE),IF(K$157="Biodiesel",HLOOKUP(K$157,'Inflated Bid Prices After Tax'!$B$687:$I$695,9,FALSE),IF(K$157="LNG",HLOOKUP(K$157,'Inflated Bid Prices After Tax'!$B$687:$I$695,9,FALSE),IF(K$157="Bunker",HLOOKUP(K$157,'Inflated Bid Prices After Tax'!$B$687:$I$695,9,FALSE),IF(K$157="LFO Diesel",HLOOKUP(K$157,'Inflated Bid Prices After Tax'!$B$687:$I$695,9,FALSE),0))))))))</f>
        <v>0</v>
      </c>
      <c r="N221" s="543">
        <f>IF($C221=0,0,IF(K$157="Hydro",HLOOKUP(K$157,'Inflated Bid Prices After Tax'!$B$697:$I$703,7,FALSE),IF(K$157="Solar",HLOOKUP(K$157,'Inflated Bid Prices After Tax'!$B$697:$I$703,7,FALSE),IF(K$157="Biomass",HLOOKUP(K$157,'Inflated Bid Prices After Tax'!$B$697:$I$703,7,FALSE),IF(K$157="Biodiesel",HLOOKUP(K$157,'Inflated Bid Prices After Tax'!$B$697:$I$703,7,FALSE),IF(K$157="LNG",HLOOKUP(K$157,'Inflated Bid Prices After Tax'!$B$697:$I$703,7,FALSE),IF(K$157="Bunker",HLOOKUP(K$157,'Inflated Bid Prices After Tax'!$B$697:$I$703,7,FALSE),IF(K$157="LFO Diesel",HLOOKUP(K$157,'Inflated Bid Prices After Tax'!$B$697:$I$703,7,FALSE),0))))))))</f>
        <v>0</v>
      </c>
      <c r="O221" s="544">
        <f t="shared" si="128"/>
        <v>0</v>
      </c>
      <c r="P221" s="139"/>
      <c r="Q221" s="606">
        <f>IF(Q$157="Hydro",VLOOKUP($D221,'Inflated Bid Prices After Tax'!$BF$479:$BM$579,2,FALSE),IF(Q$157="Solar",VLOOKUP($D221,'Inflated Bid Prices After Tax'!$BF$479:$BM$579,3,FALSE),IF(Q$157="Biomass",VLOOKUP($D221,'Inflated Bid Prices After Tax'!$BF$479:$BM$579,4,FALSE),IF(Q$157="Biodiesel",VLOOKUP($D221,'Inflated Bid Prices After Tax'!$BF$479:$BM$579,5,FALSE),IF(Q$157="LNG",VLOOKUP($D221,'Inflated Bid Prices After Tax'!$BF$479:$BM$579,6,FALSE),IF(Q$157="Bunker",VLOOKUP($D221,'Inflated Bid Prices After Tax'!$BF$479:$BM$579,7,FALSE),IF(Q$157="LFO Diesel",VLOOKUP($D221,'Inflated Bid Prices After Tax'!$BF$479:$BM$579,8,FALSE),0)))))))</f>
        <v>0</v>
      </c>
      <c r="R221" s="607">
        <f>IF(Q$157="Hydro",VLOOKUP($D221,'Inflated Bid Prices After Tax'!$BF$584:$BM$684,2,FALSE),IF(Q$157="Solar",VLOOKUP($D221,'Inflated Bid Prices After Tax'!$BF$584:$BM$684,3,FALSE),IF(Q$157="Biomass",VLOOKUP($D221,'Inflated Bid Prices After Tax'!$BF$584:$BM$684,4,FALSE),IF(Q$157="Biodiesel",VLOOKUP($D221,'Inflated Bid Prices After Tax'!$BF$584:$BM$684,5,FALSE),IF(Q$157="LNG",VLOOKUP($D221,'Inflated Bid Prices After Tax'!$BF$584:$BM$684,6,FALSE),IF(Q$157="Bunker",VLOOKUP($D221,'Inflated Bid Prices After Tax'!$BF$584:$BM$684,7,FALSE),IF(Q$157="LFO Diesel",VLOOKUP($D221,'Inflated Bid Prices After Tax'!$BF$584:$BM$684,8,FALSE),0)))))))</f>
        <v>0</v>
      </c>
      <c r="S221" s="607">
        <f>IF($D221=0,0,IF(Q$157="Hydro",HLOOKUP(Q$157,'Inflated Bid Prices After Tax'!$B$687:$I$695,9,FALSE),IF(Q$157="Solar",HLOOKUP(Q$157,'Inflated Bid Prices After Tax'!$B$687:$I$695,9,FALSE),IF(Q$157="Biomass",HLOOKUP(Q$157,'Inflated Bid Prices After Tax'!$B$687:$I$695,9,FALSE),IF(Q$157="Biodiesel",HLOOKUP(Q$157,'Inflated Bid Prices After Tax'!$B$687:$I$695,9,FALSE),IF(Q$157="LNG",HLOOKUP(Q$157,'Inflated Bid Prices After Tax'!$B$687:$I$695,9,FALSE),IF(Q$157="Bunker",HLOOKUP(Q$157,'Inflated Bid Prices After Tax'!$B$687:$I$695,9,FALSE),IF(Q$157="LFO Diesel",HLOOKUP(Q$157,'Inflated Bid Prices After Tax'!$B$687:$I$695,9,FALSE),0))))))))</f>
        <v>0</v>
      </c>
      <c r="T221" s="607">
        <f>IF($D221=0,0,IF(Q$157="Hydro",HLOOKUP(Q$157,'Inflated Bid Prices After Tax'!$B$697:$I$703,7,FALSE),IF(Q$157="Solar",HLOOKUP(Q$157,'Inflated Bid Prices After Tax'!$B$697:$I$703,7,FALSE),IF(Q$157="Biomass",HLOOKUP(Q$157,'Inflated Bid Prices After Tax'!$B$697:$I$703,7,FALSE),IF(Q$157="Biodiesel",HLOOKUP(Q$157,'Inflated Bid Prices After Tax'!$B$697:$I$703,7,FALSE),IF(Q$157="LNG",HLOOKUP(Q$157,'Inflated Bid Prices After Tax'!$B$697:$I$703,7,FALSE),IF(Q$157="Bunker",HLOOKUP(Q$157,'Inflated Bid Prices After Tax'!$B$697:$I$703,7,FALSE),IF(Q$157="LFO Diesel",HLOOKUP(Q$157,'Inflated Bid Prices After Tax'!$B$697:$I$703,7,FALSE),0))))))))</f>
        <v>0</v>
      </c>
      <c r="U221" s="608">
        <f t="shared" si="129"/>
        <v>0</v>
      </c>
      <c r="V221" s="139"/>
      <c r="W221" s="566">
        <f>IF(W$157="Hydro",VLOOKUP($E221,'Inflated Bid Prices After Tax'!$BF$479:$BM$579,2,FALSE),IF(W$157="Solar",VLOOKUP($E221,'Inflated Bid Prices After Tax'!$BF$479:$BM$579,3,FALSE),IF(W$157="Biomass",VLOOKUP($E221,'Inflated Bid Prices After Tax'!$BF$479:$BM$579,4,FALSE),IF(W$157="Biodiesel",VLOOKUP($E221,'Inflated Bid Prices After Tax'!$BF$479:$BM$579,5,FALSE),IF(W$157="LNG",VLOOKUP($E221,'Inflated Bid Prices After Tax'!$BF$479:$BM$579,6,FALSE),IF(W$157="Bunker",VLOOKUP($E221,'Inflated Bid Prices After Tax'!$BF$479:$BM$579,7,FALSE),IF(W$157="LFO Diesel",VLOOKUP($E221,'Inflated Bid Prices After Tax'!$BF$479:$BM$579,8,FALSE),0)))))))</f>
        <v>0</v>
      </c>
      <c r="X221" s="567">
        <f>IF(W$157="Hydro",VLOOKUP($E221,'Inflated Bid Prices After Tax'!$BF$584:$BM$684,2,FALSE),IF(W$157="Solar",VLOOKUP($E221,'Inflated Bid Prices After Tax'!$BF$584:$BM$684,3,FALSE),IF(W$157="Biomass",VLOOKUP($E221,'Inflated Bid Prices After Tax'!$BF$584:$BM$684,4,FALSE),IF(W$157="Biodiesel",VLOOKUP($E221,'Inflated Bid Prices After Tax'!$BF$584:$BM$684,5,FALSE),IF(W$157="LNG",VLOOKUP($E221,'Inflated Bid Prices After Tax'!$BF$584:$BM$684,6,FALSE),IF(W$157="Bunker",VLOOKUP($E221,'Inflated Bid Prices After Tax'!$BF$584:$BM$684,7,FALSE),IF(W$157="LFO Diesel",VLOOKUP($E221,'Inflated Bid Prices After Tax'!$BF$584:$BM$684,8,FALSE),0)))))))</f>
        <v>0</v>
      </c>
      <c r="Y221" s="567">
        <f>IF($E221=0,0,IF(W$157="Hydro",HLOOKUP(W$157,'Inflated Bid Prices After Tax'!$B$687:$I$695,9,FALSE),IF(W$157="Solar",HLOOKUP(W$157,'Inflated Bid Prices After Tax'!$B$687:$I$695,9,FALSE),IF(W$157="Biomass",HLOOKUP(W$157,'Inflated Bid Prices After Tax'!$B$687:$I$695,9,FALSE),IF(W$157="Biodiesel",HLOOKUP(W$157,'Inflated Bid Prices After Tax'!$B$687:$I$695,9,FALSE),IF(W$157="LNG",HLOOKUP(W$157,'Inflated Bid Prices After Tax'!$B$687:$I$695,9,FALSE),IF(W$157="Bunker",HLOOKUP(W$157,'Inflated Bid Prices After Tax'!$B$687:$I$695,9,FALSE),IF(W$157="LFO Diesel",HLOOKUP(W$157,'Inflated Bid Prices After Tax'!$B$687:$I$695,9,FALSE),0))))))))</f>
        <v>0</v>
      </c>
      <c r="Z221" s="567">
        <f>IF($E221=0,0,IF(W$157="Hydro",HLOOKUP(W$157,'Inflated Bid Prices After Tax'!$B$697:$I$703,7,FALSE),IF(W$157="Solar",HLOOKUP(W$157,'Inflated Bid Prices After Tax'!$B$697:$I$703,7,FALSE),IF(W$157="Biomass",HLOOKUP(W$157,'Inflated Bid Prices After Tax'!$B$697:$I$703,7,FALSE),IF(W$157="Biodiesel",HLOOKUP(W$157,'Inflated Bid Prices After Tax'!$B$697:$I$703,7,FALSE),IF(W$157="LNG",HLOOKUP(W$157,'Inflated Bid Prices After Tax'!$B$697:$I$703,7,FALSE),IF(W$157="Bunker",HLOOKUP(W$157,'Inflated Bid Prices After Tax'!$B$697:$I$703,7,FALSE),IF(W$157="LFO Diesel",HLOOKUP(W$157,'Inflated Bid Prices After Tax'!$B$697:$I$703,7,FALSE),0))))))))</f>
        <v>0</v>
      </c>
      <c r="AA221" s="568">
        <f t="shared" si="130"/>
        <v>0</v>
      </c>
      <c r="AB221" s="139"/>
      <c r="AC221" s="642">
        <f>IF(AC$157="Hydro",VLOOKUP($F221,'Inflated Bid Prices After Tax'!$BF$479:$BM$579,2,FALSE),IF(AC$157="Solar",VLOOKUP($F221,'Inflated Bid Prices After Tax'!$BF$479:$BM$579,3,FALSE),IF(AC$157="Biomass",VLOOKUP($F221,'Inflated Bid Prices After Tax'!$BF$479:$BM$579,4,FALSE),IF(AC$157="Biodiesel",VLOOKUP($F221,'Inflated Bid Prices After Tax'!$BF$479:$BM$579,5,FALSE),IF(AC$157="LNG",VLOOKUP($F221,'Inflated Bid Prices After Tax'!$BF$479:$BM$579,6,FALSE),IF(AC$157="Bunker",VLOOKUP($F221,'Inflated Bid Prices After Tax'!$BF$479:$BM$579,7,FALSE),IF(AC$157="LFO Diesel",VLOOKUP($F221,'Inflated Bid Prices After Tax'!$BF$479:$BM$579,8,FALSE),0)))))))</f>
        <v>0</v>
      </c>
      <c r="AD221" s="643">
        <f>IF(AC$157="Hydro",VLOOKUP($F221,'Inflated Bid Prices After Tax'!$BF$584:$BM$684,2,FALSE),IF(AC$157="Solar",VLOOKUP($F221,'Inflated Bid Prices After Tax'!$BF$584:$BM$684,3,FALSE),IF(AC$157="Biomass",VLOOKUP($F221,'Inflated Bid Prices After Tax'!$BF$584:$BM$684,4,FALSE),IF(AC$157="Biodiesel",VLOOKUP($F221,'Inflated Bid Prices After Tax'!$BF$584:$BM$684,5,FALSE),IF(AC$157="LNG",VLOOKUP($F221,'Inflated Bid Prices After Tax'!$BF$584:$BM$684,6,FALSE),IF(AC$157="Bunker",VLOOKUP($F221,'Inflated Bid Prices After Tax'!$BF$584:$BM$684,7,FALSE),IF(AC$157="LFO Diesel",VLOOKUP($F221,'Inflated Bid Prices After Tax'!$BF$584:$BM$684,8,FALSE),0)))))))</f>
        <v>0</v>
      </c>
      <c r="AE221" s="643">
        <f>IF($F221=0,0,IF(AC$157="Hydro",HLOOKUP(AC$157,'Inflated Bid Prices After Tax'!$B$687:$I$695,9,FALSE),IF(AC$157="Solar",HLOOKUP(AC$157,'Inflated Bid Prices After Tax'!$B$687:$I$695,9,FALSE),IF(AC$157="Biomass",HLOOKUP(AC$157,'Inflated Bid Prices After Tax'!$B$687:$I$695,9,FALSE),IF(AC$157="Biodiesel",HLOOKUP(AC$157,'Inflated Bid Prices After Tax'!$B$687:$I$695,9,FALSE),IF(AC$157="LNG",HLOOKUP(AC$157,'Inflated Bid Prices After Tax'!$B$687:$I$695,9,FALSE),IF(AC$157="Bunker",HLOOKUP(AC$157,'Inflated Bid Prices After Tax'!$B$687:$I$695,9,FALSE),IF(AC$157="LFO Diesel",HLOOKUP(AC$157,'Inflated Bid Prices After Tax'!$B$687:$I$695,9,FALSE),0))))))))</f>
        <v>0</v>
      </c>
      <c r="AF221" s="643">
        <f>IF($F221=0,0,IF(AC$157="Hydro",HLOOKUP(AC$157,'Inflated Bid Prices After Tax'!$B$697:$I$703,7,FALSE),IF(AC$157="Solar",HLOOKUP(AC$157,'Inflated Bid Prices After Tax'!$B$697:$I$703,7,FALSE),IF(AC$157="Biomass",HLOOKUP(AC$157,'Inflated Bid Prices After Tax'!$B$697:$I$703,7,FALSE),IF(AC$157="Biodiesel",HLOOKUP(AC$157,'Inflated Bid Prices After Tax'!$B$697:$I$703,7,FALSE),IF(AC$157="LNG",HLOOKUP(AC$157,'Inflated Bid Prices After Tax'!$B$697:$I$703,7,FALSE),IF(AC$157="Bunker",HLOOKUP(AC$157,'Inflated Bid Prices After Tax'!$B$697:$I$703,7,FALSE),IF(AC$157="LFO Diesel",HLOOKUP(AC$157,'Inflated Bid Prices After Tax'!$B$697:$I$703,7,FALSE),0))))))))</f>
        <v>0</v>
      </c>
      <c r="AG221" s="644">
        <f t="shared" si="131"/>
        <v>0</v>
      </c>
      <c r="AH221" s="139"/>
      <c r="AI221" s="590">
        <f>IF(AI$157="Hydro",VLOOKUP($G221,'Inflated Bid Prices After Tax'!$BF$479:$BM$579,2,FALSE),IF(AI$157="Solar",VLOOKUP($G221,'Inflated Bid Prices After Tax'!$BF$479:$BM$579,3,FALSE),IF(AI$157="Biomass",VLOOKUP($G221,'Inflated Bid Prices After Tax'!$BF$479:$BM$579,4,FALSE),IF(AI$157="Biodiesel",VLOOKUP($G221,'Inflated Bid Prices After Tax'!$BF$479:$BM$579,5,FALSE),IF(AI$157="LNG",VLOOKUP($G221,'Inflated Bid Prices After Tax'!$BF$479:$BM$579,6,FALSE),IF(AI$157="Bunker",VLOOKUP($G221,'Inflated Bid Prices After Tax'!$BF$479:$BM$579,7,FALSE),IF(AI$157="LFO Diesel",VLOOKUP($G221,'Inflated Bid Prices After Tax'!$BF$479:$BM$579,8,FALSE),0)))))))</f>
        <v>0</v>
      </c>
      <c r="AJ221" s="591">
        <f>IF(AI$157="Hydro",VLOOKUP($G221,'Inflated Bid Prices After Tax'!$BF$584:$BM$684,2,FALSE),IF(AI$157="Solar",VLOOKUP($G221,'Inflated Bid Prices After Tax'!$BF$584:$BM$684,3,FALSE),IF(AI$157="Biomass",VLOOKUP($G221,'Inflated Bid Prices After Tax'!$BF$584:$BM$684,4,FALSE),IF(AI$157="Biodiesel",VLOOKUP($G221,'Inflated Bid Prices After Tax'!$BF$584:$BM$684,5,FALSE),IF(AI$157="LNG",VLOOKUP($G221,'Inflated Bid Prices After Tax'!$BF$584:$BM$684,6,FALSE),IF(AI$157="Bunker",VLOOKUP($G221,'Inflated Bid Prices After Tax'!$BF$584:$BM$684,7,FALSE),IF(AI$157="LFO Diesel",VLOOKUP($G221,'Inflated Bid Prices After Tax'!$BF$584:$BM$684,8,FALSE),0)))))))</f>
        <v>0</v>
      </c>
      <c r="AK221" s="591">
        <f>IF($G221=0,0,IF(AI$157="Hydro",HLOOKUP(AI$157,'Inflated Bid Prices After Tax'!$B$687:$I$695,9,FALSE),IF(AI$157="Solar",HLOOKUP(AI$157,'Inflated Bid Prices After Tax'!$B$687:$I$695,9,FALSE),IF(AI$157="Biomass",HLOOKUP(AI$157,'Inflated Bid Prices After Tax'!$B$687:$I$695,9,FALSE),IF(AI$157="Biodiesel",HLOOKUP(AI$157,'Inflated Bid Prices After Tax'!$B$687:$I$695,9,FALSE),IF(AI$157="LNG",HLOOKUP(AI$157,'Inflated Bid Prices After Tax'!$B$687:$I$695,9,FALSE),IF(AI$157="Bunker",HLOOKUP(AI$157,'Inflated Bid Prices After Tax'!$B$687:$I$695,9,FALSE),IF(AI$157="LFO Diesel",HLOOKUP(AI$157,'Inflated Bid Prices After Tax'!$B$687:$I$695,9,FALSE),0))))))))</f>
        <v>0</v>
      </c>
      <c r="AL221" s="591">
        <f>IF($G221=0,0,IF(AI$157="Hydro",HLOOKUP(AI$157,'Inflated Bid Prices After Tax'!$B$697:$I$703,7,FALSE),IF(AI$157="Solar",HLOOKUP(AI$157,'Inflated Bid Prices After Tax'!$B$697:$I$703,7,FALSE),IF(AI$157="Biomass",HLOOKUP(AI$157,'Inflated Bid Prices After Tax'!$B$697:$I$703,7,FALSE),IF(AI$157="Biodiesel",HLOOKUP(AI$157,'Inflated Bid Prices After Tax'!$B$697:$I$703,7,FALSE),IF(AI$157="LNG",HLOOKUP(AI$157,'Inflated Bid Prices After Tax'!$B$697:$I$703,7,FALSE),IF(AI$157="Bunker",HLOOKUP(AI$157,'Inflated Bid Prices After Tax'!$B$697:$I$703,7,FALSE),IF(AI$157="LFO Diesel",HLOOKUP(AI$157,'Inflated Bid Prices After Tax'!$B$697:$I$703,7,FALSE),0))))))))</f>
        <v>0</v>
      </c>
      <c r="AM221" s="592">
        <f t="shared" si="132"/>
        <v>0</v>
      </c>
      <c r="AN221" s="139"/>
      <c r="AO221" s="598">
        <f>IF(AO$157="Hydro",VLOOKUP($H221,'Inflated Bid Prices After Tax'!$BF$479:$BM$579,2,FALSE),IF(AO$157="Solar",VLOOKUP($H221,'Inflated Bid Prices After Tax'!$BF$479:$BM$579,3,FALSE),IF(AO$157="Biomass",VLOOKUP($H221,'Inflated Bid Prices After Tax'!$BF$479:$BM$579,4,FALSE),IF(AO$157="Biodiesel",VLOOKUP($H221,'Inflated Bid Prices After Tax'!$BF$479:$BM$579,5,FALSE),IF(AO$157="LNG",VLOOKUP($H221,'Inflated Bid Prices After Tax'!$BF$479:$BM$579,6,FALSE),IF(AO$157="Bunker",VLOOKUP($H221,'Inflated Bid Prices After Tax'!$BF$479:$BM$579,7,FALSE),IF(AO$157="LFO Diesel",VLOOKUP($H221,'Inflated Bid Prices After Tax'!$BF$479:$BM$579,8,FALSE),0)))))))</f>
        <v>0</v>
      </c>
      <c r="AP221" s="309">
        <f>IF(AO$157="Hydro",VLOOKUP($H221,'Inflated Bid Prices After Tax'!$BF$584:$BM$684,2,FALSE),IF(AO$157="Solar",VLOOKUP($H221,'Inflated Bid Prices After Tax'!$BF$584:$BM$684,3,FALSE),IF(AO$157="Biomass",VLOOKUP($H221,'Inflated Bid Prices After Tax'!$BF$584:$BM$684,4,FALSE),IF(AO$157="Biodiesel",VLOOKUP($H221,'Inflated Bid Prices After Tax'!$BF$584:$BM$684,5,FALSE),IF(AO$157="LNG",VLOOKUP($H221,'Inflated Bid Prices After Tax'!$BF$584:$BM$684,6,FALSE),IF(AO$157="Bunker",VLOOKUP($H221,'Inflated Bid Prices After Tax'!$BF$584:$BM$684,7,FALSE),IF(AO$157="LFO Diesel",VLOOKUP($H221,'Inflated Bid Prices After Tax'!$BF$584:$BM$684,8,FALSE),0)))))))</f>
        <v>0</v>
      </c>
      <c r="AQ221" s="309">
        <f>IF($H221=0,0,IF(AO$157="Hydro",HLOOKUP(AO$157,'Inflated Bid Prices After Tax'!$B$687:$I$695,9,FALSE),IF(AO$157="Solar",HLOOKUP(AO$157,'Inflated Bid Prices After Tax'!$B$687:$I$695,9,FALSE),IF(AO$157="Biomass",HLOOKUP(AO$157,'Inflated Bid Prices After Tax'!$B$687:$I$695,9,FALSE),IF(AO$157="Biodiesel",HLOOKUP(AO$157,'Inflated Bid Prices After Tax'!$B$687:$I$695,9,FALSE),IF(AO$157="LNG",HLOOKUP(AO$157,'Inflated Bid Prices After Tax'!$B$687:$I$695,9,FALSE),IF(AO$157="Bunker",HLOOKUP(AO$157,'Inflated Bid Prices After Tax'!$B$687:$I$695,9,FALSE),IF(AO$157="LFO Diesel",HLOOKUP(AO$157,'Inflated Bid Prices After Tax'!$B$687:$I$695,9,FALSE),0))))))))</f>
        <v>0</v>
      </c>
      <c r="AR221" s="309">
        <f>IF($H221=0,0,IF(AO$157="Hydro",HLOOKUP(AO$157,'Inflated Bid Prices After Tax'!$B$697:$I$703,7,FALSE),IF(AO$157="Solar",HLOOKUP(AO$157,'Inflated Bid Prices After Tax'!$B$697:$I$703,7,FALSE),IF(AO$157="Biomass",HLOOKUP(AO$157,'Inflated Bid Prices After Tax'!$B$697:$I$703,7,FALSE),IF(AO$157="Biodiesel",HLOOKUP(AO$157,'Inflated Bid Prices After Tax'!$B$697:$I$703,7,FALSE),IF(AO$157="LNG",HLOOKUP(AO$157,'Inflated Bid Prices After Tax'!$B$697:$I$703,7,FALSE),IF(AO$157="Bunker",HLOOKUP(AO$157,'Inflated Bid Prices After Tax'!$B$697:$I$703,7,FALSE),IF(AO$157="LFO Diesel",HLOOKUP(AO$157,'Inflated Bid Prices After Tax'!$B$697:$I$703,7,FALSE),0))))))))</f>
        <v>0</v>
      </c>
      <c r="AS221" s="298">
        <f t="shared" si="133"/>
        <v>0</v>
      </c>
      <c r="AT221" s="139"/>
      <c r="AU221" s="606">
        <f>IF(AU$157="Hydro",VLOOKUP($I221,'Inflated Bid Prices After Tax'!$BF$479:$BM$579,2,FALSE),IF(AU$157="Solar",VLOOKUP($I221,'Inflated Bid Prices After Tax'!$BF$479:$BM$579,3,FALSE),IF(AU$157="Biomass",VLOOKUP($I221,'Inflated Bid Prices After Tax'!$BF$479:$BM$579,4,FALSE),IF(AU$157="Biodiesel",VLOOKUP($I221,'Inflated Bid Prices After Tax'!$BF$479:$BM$579,5,FALSE),IF(AU$157="LNG",VLOOKUP($I221,'Inflated Bid Prices After Tax'!$BF$479:$BM$579,6,FALSE),IF(AU$157="Bunker",VLOOKUP($I221,'Inflated Bid Prices After Tax'!$BF$479:$BM$579,7,FALSE),IF(AU$157="LFO Diesel",VLOOKUP($I221,'Inflated Bid Prices After Tax'!$BF$479:$BM$579,8,FALSE),0)))))))</f>
        <v>0</v>
      </c>
      <c r="AV221" s="607">
        <f>IF(AU$157="Hydro",VLOOKUP($I221,'Inflated Bid Prices After Tax'!$BF$584:$BM$684,2,FALSE),IF(AU$157="Solar",VLOOKUP($I221,'Inflated Bid Prices After Tax'!$BF$584:$BM$684,3,FALSE),IF(AU$157="Biomass",VLOOKUP($I221,'Inflated Bid Prices After Tax'!$BF$584:$BM$684,4,FALSE),IF(AU$157="Biodiesel",VLOOKUP($I221,'Inflated Bid Prices After Tax'!$BF$584:$BM$684,5,FALSE),IF(AU$157="LNG",VLOOKUP($I221,'Inflated Bid Prices After Tax'!$BF$584:$BM$684,6,FALSE),IF(AU$157="Bunker",VLOOKUP($I221,'Inflated Bid Prices After Tax'!$BF$584:$BM$684,7,FALSE),IF(AU$157="LFO Diesel",VLOOKUP($I221,'Inflated Bid Prices After Tax'!$BF$584:$BM$684,8,FALSE),0)))))))</f>
        <v>0</v>
      </c>
      <c r="AW221" s="607">
        <f>IF($I221=0,0,IF(AU$157="Hydro",HLOOKUP(AU$157,'Inflated Bid Prices After Tax'!$B$687:$I$695,6,FALSE),IF(AU$157="Solar",HLOOKUP(AU$157,'Inflated Bid Prices After Tax'!$B$687:$I$695,6,FALSE),IF(AU$157="Biomass",HLOOKUP(AU$157,'Inflated Bid Prices After Tax'!$B$687:$I$695,6,FALSE),IF(AU$157="Biodiesel",HLOOKUP(AU$157,'Inflated Bid Prices After Tax'!$B$687:$I$695,6,FALSE),IF(AU$157="LNG",HLOOKUP(AU$157,'Inflated Bid Prices After Tax'!$B$687:$I$695,6,FALSE),IF(AU$157="Bunker",HLOOKUP(AU$157,'Inflated Bid Prices After Tax'!$B$687:$I$695,6,FALSE),IF(AU$157="LFO Diesel",HLOOKUP(AU$157,'Inflated Bid Prices After Tax'!$B$687:$I$695,6,FALSE),0))))))))</f>
        <v>0</v>
      </c>
      <c r="AX221" s="607">
        <f>IF($I221=0,0,IF(AU$157="Hydro",HLOOKUP(AU$157,'Inflated Bid Prices After Tax'!$B$697:$I$703,6,FALSE),IF(AU$157="Solar",HLOOKUP(AU$157,'Inflated Bid Prices After Tax'!$B$697:$I$703,6,FALSE),IF(AU$157="Biomass",HLOOKUP(AU$157,'Inflated Bid Prices After Tax'!$B$697:$I$703,6,FALSE),IF(AU$157="Biodiesel",HLOOKUP(AU$157,'Inflated Bid Prices After Tax'!$B$697:$I$703,6,FALSE),IF(AU$157="LNG",HLOOKUP(AU$157,'Inflated Bid Prices After Tax'!$B$697:$I$703,6,FALSE),IF(AU$157="Bunker",HLOOKUP(AU$157,'Inflated Bid Prices After Tax'!$B$697:$I$703,6,FALSE),IF(AU$157="LFO Diesel",HLOOKUP(AU$157,'Inflated Bid Prices After Tax'!$B$697:$I$703,6,FALSE),0))))))))</f>
        <v>0</v>
      </c>
      <c r="AY221" s="608">
        <f t="shared" si="134"/>
        <v>0</v>
      </c>
      <c r="AZ221" s="139"/>
      <c r="BA221" s="106"/>
      <c r="BB221" s="648" t="s">
        <v>42</v>
      </c>
      <c r="BC221" s="660">
        <f>IF(C221=0,O221,O221*'Available Energy and Dispatch'!N267*1000)</f>
        <v>0</v>
      </c>
      <c r="BD221" s="660">
        <f>IF(D221=0,U221,U221*'Available Energy and Dispatch'!O267*1000)</f>
        <v>0</v>
      </c>
      <c r="BE221" s="660">
        <f>IF(E221=0,AA221,AA221*'Available Energy and Dispatch'!P267*1000)</f>
        <v>0</v>
      </c>
      <c r="BF221" s="660">
        <f>IF(F221=0,AG221,AG221*'Available Energy and Dispatch'!Q267*1000)</f>
        <v>0</v>
      </c>
      <c r="BG221" s="660">
        <f>IF(G221=0,AM221,AM221*'Available Energy and Dispatch'!R267*1000)</f>
        <v>0</v>
      </c>
      <c r="BH221" s="660">
        <f>IF(H221=0,AS221,AS221*'Available Energy and Dispatch'!S267*1000)</f>
        <v>0</v>
      </c>
      <c r="BI221" s="660">
        <f>IF(I221=0,AY221,AY221*'Available Energy and Dispatch'!T267*1000)</f>
        <v>0</v>
      </c>
      <c r="BJ221" s="666">
        <f t="shared" si="135"/>
        <v>0</v>
      </c>
      <c r="BK221" s="655"/>
    </row>
    <row r="222" spans="2:63" x14ac:dyDescent="0.25">
      <c r="B222" s="530" t="s">
        <v>43</v>
      </c>
      <c r="C222" s="523">
        <f>ROUND(IFERROR(('Available Energy and Dispatch'!N268/((IF(C$158="Solar",(SUMIFS('Dependable Capacity'!$F$118:$F$123,'Dependable Capacity'!$C$118:$C$123,$B$160)*'Available Energy and Dispatch'!$C268),HLOOKUP(C$158,'Dependable Capacity'!$I$112:$P$118,7,FALSE)*'Available Energy and Dispatch'!$C268))))/C$159,0),2)</f>
        <v>0</v>
      </c>
      <c r="D222" s="523">
        <f>ROUND(IFERROR(('Available Energy and Dispatch'!O268/((IF(D$158="Solar",(SUMIFS('Dependable Capacity'!$F$118:$F$123,'Dependable Capacity'!$C$118:$C$123,$B$160)*'Available Energy and Dispatch'!$C268),HLOOKUP(D$158,'Dependable Capacity'!$I$112:$P$118,7,FALSE)*'Available Energy and Dispatch'!$C268))))/D$159,0),2)</f>
        <v>0</v>
      </c>
      <c r="E222" s="523">
        <f>ROUND(IFERROR(('Available Energy and Dispatch'!P268/((IF(E$158="Solar",(SUMIFS('Dependable Capacity'!$F$118:$F$123,'Dependable Capacity'!$C$118:$C$123,$B$160)*'Available Energy and Dispatch'!$C268),HLOOKUP(E$158,'Dependable Capacity'!$I$112:$P$118,7,FALSE)*'Available Energy and Dispatch'!$C268))))/E$159,0),2)</f>
        <v>0</v>
      </c>
      <c r="F222" s="523">
        <f>ROUND(IFERROR(('Available Energy and Dispatch'!Q268/((IF(F$158="Solar",(SUMIFS('Dependable Capacity'!$F$118:$F$123,'Dependable Capacity'!$C$118:$C$123,$B$160)*'Available Energy and Dispatch'!$C268),HLOOKUP(F$158,'Dependable Capacity'!$I$112:$P$118,7,FALSE)*'Available Energy and Dispatch'!$C268))))/F$159,0),2)</f>
        <v>0</v>
      </c>
      <c r="G222" s="523">
        <f>ROUND(IFERROR(('Available Energy and Dispatch'!R268/((IF(G$158="Solar",(SUMIFS('Dependable Capacity'!$F$118:$F$123,'Dependable Capacity'!$C$118:$C$123,$B$160)*'Available Energy and Dispatch'!$C268),HLOOKUP(G$158,'Dependable Capacity'!$I$112:$P$118,7,FALSE)*'Available Energy and Dispatch'!$C268))))/G$159,0),2)</f>
        <v>0</v>
      </c>
      <c r="H222" s="523">
        <f>ROUND(IFERROR(('Available Energy and Dispatch'!S268/((IF(H$158="Solar",(SUMIFS('Dependable Capacity'!$F$118:$F$123,'Dependable Capacity'!$C$118:$C$123,$B$160)*'Available Energy and Dispatch'!$C268),HLOOKUP(H$158,'Dependable Capacity'!$I$112:$P$118,7,FALSE)*'Available Energy and Dispatch'!$C268))))/H$159,0),2)</f>
        <v>0</v>
      </c>
      <c r="I222" s="524">
        <f>ROUND(IFERROR(('Available Energy and Dispatch'!T268/((IF(I$158="Solar",(SUMIFS('Dependable Capacity'!$F$118:$F$123,'Dependable Capacity'!$C$118:$C$123,$B$160)*'Available Energy and Dispatch'!$C268),HLOOKUP(I$158,'Dependable Capacity'!$I$112:$P$118,7,FALSE)*'Available Energy and Dispatch'!$C268))))/I$159,0),2)</f>
        <v>0</v>
      </c>
      <c r="J222" s="106"/>
      <c r="K222" s="542">
        <f>IF(K$157="Hydro",VLOOKUP($C222,'Inflated Bid Prices After Tax'!$BF$479:$BM$579,2,FALSE),IF(K$157="Solar",VLOOKUP($C222,'Inflated Bid Prices After Tax'!$BF$479:$BM$579,3,FALSE),IF(K$157="Biomass",VLOOKUP($C222,'Inflated Bid Prices After Tax'!$BF$479:$BM$579,4,FALSE),IF(K$157="Biodiesel",VLOOKUP($C222,'Inflated Bid Prices After Tax'!$BF$479:$BM$579,5,FALSE),IF(K$157="LNG",VLOOKUP($C222,'Inflated Bid Prices After Tax'!$BF$479:$BM$579,6,FALSE),IF(K$157="Bunker",VLOOKUP($C222,'Inflated Bid Prices After Tax'!$BF$479:$BM$579,7,FALSE),IF(K$157="LFO Diesel",VLOOKUP($C222,'Inflated Bid Prices After Tax'!$BF$479:$BM$579,8,FALSE),0)))))))</f>
        <v>0</v>
      </c>
      <c r="L222" s="543">
        <f>IF(K$157="Hydro",VLOOKUP($C222,'Inflated Bid Prices After Tax'!$BF$584:$BM$684,2,FALSE),IF(K$157="Solar",VLOOKUP($C222,'Inflated Bid Prices After Tax'!$BF$584:$BM$684,3,FALSE),IF(K$157="Biomass",VLOOKUP($C222,'Inflated Bid Prices After Tax'!$BF$584:$BM$684,4,FALSE),IF(K$157="Biodiesel",VLOOKUP($C222,'Inflated Bid Prices After Tax'!$BF$584:$BM$684,5,FALSE),IF(K$157="LNG",VLOOKUP($C222,'Inflated Bid Prices After Tax'!$BF$584:$BM$684,6,FALSE),IF(K$157="Bunker",VLOOKUP($C222,'Inflated Bid Prices After Tax'!$BF$584:$BM$684,7,FALSE),IF(K$157="LFO Diesel",VLOOKUP($C222,'Inflated Bid Prices After Tax'!$BF$584:$BM$684,8,FALSE),0)))))))</f>
        <v>0</v>
      </c>
      <c r="M222" s="543">
        <f>IF($C222=0,0,IF(K$157="Hydro",HLOOKUP(K$157,'Inflated Bid Prices After Tax'!$B$687:$I$695,9,FALSE),IF(K$157="Solar",HLOOKUP(K$157,'Inflated Bid Prices After Tax'!$B$687:$I$695,9,FALSE),IF(K$157="Biomass",HLOOKUP(K$157,'Inflated Bid Prices After Tax'!$B$687:$I$695,9,FALSE),IF(K$157="Biodiesel",HLOOKUP(K$157,'Inflated Bid Prices After Tax'!$B$687:$I$695,9,FALSE),IF(K$157="LNG",HLOOKUP(K$157,'Inflated Bid Prices After Tax'!$B$687:$I$695,9,FALSE),IF(K$157="Bunker",HLOOKUP(K$157,'Inflated Bid Prices After Tax'!$B$687:$I$695,9,FALSE),IF(K$157="LFO Diesel",HLOOKUP(K$157,'Inflated Bid Prices After Tax'!$B$687:$I$695,9,FALSE),0))))))))</f>
        <v>0</v>
      </c>
      <c r="N222" s="543">
        <f>IF($C222=0,0,IF(K$157="Hydro",HLOOKUP(K$157,'Inflated Bid Prices After Tax'!$B$697:$I$703,7,FALSE),IF(K$157="Solar",HLOOKUP(K$157,'Inflated Bid Prices After Tax'!$B$697:$I$703,7,FALSE),IF(K$157="Biomass",HLOOKUP(K$157,'Inflated Bid Prices After Tax'!$B$697:$I$703,7,FALSE),IF(K$157="Biodiesel",HLOOKUP(K$157,'Inflated Bid Prices After Tax'!$B$697:$I$703,7,FALSE),IF(K$157="LNG",HLOOKUP(K$157,'Inflated Bid Prices After Tax'!$B$697:$I$703,7,FALSE),IF(K$157="Bunker",HLOOKUP(K$157,'Inflated Bid Prices After Tax'!$B$697:$I$703,7,FALSE),IF(K$157="LFO Diesel",HLOOKUP(K$157,'Inflated Bid Prices After Tax'!$B$697:$I$703,7,FALSE),0))))))))</f>
        <v>0</v>
      </c>
      <c r="O222" s="544">
        <f t="shared" si="128"/>
        <v>0</v>
      </c>
      <c r="P222" s="139"/>
      <c r="Q222" s="606">
        <f>IF(Q$157="Hydro",VLOOKUP($D222,'Inflated Bid Prices After Tax'!$BF$479:$BM$579,2,FALSE),IF(Q$157="Solar",VLOOKUP($D222,'Inflated Bid Prices After Tax'!$BF$479:$BM$579,3,FALSE),IF(Q$157="Biomass",VLOOKUP($D222,'Inflated Bid Prices After Tax'!$BF$479:$BM$579,4,FALSE),IF(Q$157="Biodiesel",VLOOKUP($D222,'Inflated Bid Prices After Tax'!$BF$479:$BM$579,5,FALSE),IF(Q$157="LNG",VLOOKUP($D222,'Inflated Bid Prices After Tax'!$BF$479:$BM$579,6,FALSE),IF(Q$157="Bunker",VLOOKUP($D222,'Inflated Bid Prices After Tax'!$BF$479:$BM$579,7,FALSE),IF(Q$157="LFO Diesel",VLOOKUP($D222,'Inflated Bid Prices After Tax'!$BF$479:$BM$579,8,FALSE),0)))))))</f>
        <v>0</v>
      </c>
      <c r="R222" s="607">
        <f>IF(Q$157="Hydro",VLOOKUP($D222,'Inflated Bid Prices After Tax'!$BF$584:$BM$684,2,FALSE),IF(Q$157="Solar",VLOOKUP($D222,'Inflated Bid Prices After Tax'!$BF$584:$BM$684,3,FALSE),IF(Q$157="Biomass",VLOOKUP($D222,'Inflated Bid Prices After Tax'!$BF$584:$BM$684,4,FALSE),IF(Q$157="Biodiesel",VLOOKUP($D222,'Inflated Bid Prices After Tax'!$BF$584:$BM$684,5,FALSE),IF(Q$157="LNG",VLOOKUP($D222,'Inflated Bid Prices After Tax'!$BF$584:$BM$684,6,FALSE),IF(Q$157="Bunker",VLOOKUP($D222,'Inflated Bid Prices After Tax'!$BF$584:$BM$684,7,FALSE),IF(Q$157="LFO Diesel",VLOOKUP($D222,'Inflated Bid Prices After Tax'!$BF$584:$BM$684,8,FALSE),0)))))))</f>
        <v>0</v>
      </c>
      <c r="S222" s="607">
        <f>IF($D222=0,0,IF(Q$157="Hydro",HLOOKUP(Q$157,'Inflated Bid Prices After Tax'!$B$687:$I$695,9,FALSE),IF(Q$157="Solar",HLOOKUP(Q$157,'Inflated Bid Prices After Tax'!$B$687:$I$695,9,FALSE),IF(Q$157="Biomass",HLOOKUP(Q$157,'Inflated Bid Prices After Tax'!$B$687:$I$695,9,FALSE),IF(Q$157="Biodiesel",HLOOKUP(Q$157,'Inflated Bid Prices After Tax'!$B$687:$I$695,9,FALSE),IF(Q$157="LNG",HLOOKUP(Q$157,'Inflated Bid Prices After Tax'!$B$687:$I$695,9,FALSE),IF(Q$157="Bunker",HLOOKUP(Q$157,'Inflated Bid Prices After Tax'!$B$687:$I$695,9,FALSE),IF(Q$157="LFO Diesel",HLOOKUP(Q$157,'Inflated Bid Prices After Tax'!$B$687:$I$695,9,FALSE),0))))))))</f>
        <v>0</v>
      </c>
      <c r="T222" s="607">
        <f>IF($D222=0,0,IF(Q$157="Hydro",HLOOKUP(Q$157,'Inflated Bid Prices After Tax'!$B$697:$I$703,7,FALSE),IF(Q$157="Solar",HLOOKUP(Q$157,'Inflated Bid Prices After Tax'!$B$697:$I$703,7,FALSE),IF(Q$157="Biomass",HLOOKUP(Q$157,'Inflated Bid Prices After Tax'!$B$697:$I$703,7,FALSE),IF(Q$157="Biodiesel",HLOOKUP(Q$157,'Inflated Bid Prices After Tax'!$B$697:$I$703,7,FALSE),IF(Q$157="LNG",HLOOKUP(Q$157,'Inflated Bid Prices After Tax'!$B$697:$I$703,7,FALSE),IF(Q$157="Bunker",HLOOKUP(Q$157,'Inflated Bid Prices After Tax'!$B$697:$I$703,7,FALSE),IF(Q$157="LFO Diesel",HLOOKUP(Q$157,'Inflated Bid Prices After Tax'!$B$697:$I$703,7,FALSE),0))))))))</f>
        <v>0</v>
      </c>
      <c r="U222" s="608">
        <f t="shared" si="129"/>
        <v>0</v>
      </c>
      <c r="V222" s="139"/>
      <c r="W222" s="566">
        <f>IF(W$157="Hydro",VLOOKUP($E222,'Inflated Bid Prices After Tax'!$BF$479:$BM$579,2,FALSE),IF(W$157="Solar",VLOOKUP($E222,'Inflated Bid Prices After Tax'!$BF$479:$BM$579,3,FALSE),IF(W$157="Biomass",VLOOKUP($E222,'Inflated Bid Prices After Tax'!$BF$479:$BM$579,4,FALSE),IF(W$157="Biodiesel",VLOOKUP($E222,'Inflated Bid Prices After Tax'!$BF$479:$BM$579,5,FALSE),IF(W$157="LNG",VLOOKUP($E222,'Inflated Bid Prices After Tax'!$BF$479:$BM$579,6,FALSE),IF(W$157="Bunker",VLOOKUP($E222,'Inflated Bid Prices After Tax'!$BF$479:$BM$579,7,FALSE),IF(W$157="LFO Diesel",VLOOKUP($E222,'Inflated Bid Prices After Tax'!$BF$479:$BM$579,8,FALSE),0)))))))</f>
        <v>0</v>
      </c>
      <c r="X222" s="567">
        <f>IF(W$157="Hydro",VLOOKUP($E222,'Inflated Bid Prices After Tax'!$BF$584:$BM$684,2,FALSE),IF(W$157="Solar",VLOOKUP($E222,'Inflated Bid Prices After Tax'!$BF$584:$BM$684,3,FALSE),IF(W$157="Biomass",VLOOKUP($E222,'Inflated Bid Prices After Tax'!$BF$584:$BM$684,4,FALSE),IF(W$157="Biodiesel",VLOOKUP($E222,'Inflated Bid Prices After Tax'!$BF$584:$BM$684,5,FALSE),IF(W$157="LNG",VLOOKUP($E222,'Inflated Bid Prices After Tax'!$BF$584:$BM$684,6,FALSE),IF(W$157="Bunker",VLOOKUP($E222,'Inflated Bid Prices After Tax'!$BF$584:$BM$684,7,FALSE),IF(W$157="LFO Diesel",VLOOKUP($E222,'Inflated Bid Prices After Tax'!$BF$584:$BM$684,8,FALSE),0)))))))</f>
        <v>0</v>
      </c>
      <c r="Y222" s="567">
        <f>IF($E222=0,0,IF(W$157="Hydro",HLOOKUP(W$157,'Inflated Bid Prices After Tax'!$B$687:$I$695,9,FALSE),IF(W$157="Solar",HLOOKUP(W$157,'Inflated Bid Prices After Tax'!$B$687:$I$695,9,FALSE),IF(W$157="Biomass",HLOOKUP(W$157,'Inflated Bid Prices After Tax'!$B$687:$I$695,9,FALSE),IF(W$157="Biodiesel",HLOOKUP(W$157,'Inflated Bid Prices After Tax'!$B$687:$I$695,9,FALSE),IF(W$157="LNG",HLOOKUP(W$157,'Inflated Bid Prices After Tax'!$B$687:$I$695,9,FALSE),IF(W$157="Bunker",HLOOKUP(W$157,'Inflated Bid Prices After Tax'!$B$687:$I$695,9,FALSE),IF(W$157="LFO Diesel",HLOOKUP(W$157,'Inflated Bid Prices After Tax'!$B$687:$I$695,9,FALSE),0))))))))</f>
        <v>0</v>
      </c>
      <c r="Z222" s="567">
        <f>IF($E222=0,0,IF(W$157="Hydro",HLOOKUP(W$157,'Inflated Bid Prices After Tax'!$B$697:$I$703,7,FALSE),IF(W$157="Solar",HLOOKUP(W$157,'Inflated Bid Prices After Tax'!$B$697:$I$703,7,FALSE),IF(W$157="Biomass",HLOOKUP(W$157,'Inflated Bid Prices After Tax'!$B$697:$I$703,7,FALSE),IF(W$157="Biodiesel",HLOOKUP(W$157,'Inflated Bid Prices After Tax'!$B$697:$I$703,7,FALSE),IF(W$157="LNG",HLOOKUP(W$157,'Inflated Bid Prices After Tax'!$B$697:$I$703,7,FALSE),IF(W$157="Bunker",HLOOKUP(W$157,'Inflated Bid Prices After Tax'!$B$697:$I$703,7,FALSE),IF(W$157="LFO Diesel",HLOOKUP(W$157,'Inflated Bid Prices After Tax'!$B$697:$I$703,7,FALSE),0))))))))</f>
        <v>0</v>
      </c>
      <c r="AA222" s="568">
        <f t="shared" si="130"/>
        <v>0</v>
      </c>
      <c r="AB222" s="139"/>
      <c r="AC222" s="642">
        <f>IF(AC$157="Hydro",VLOOKUP($F222,'Inflated Bid Prices After Tax'!$BF$479:$BM$579,2,FALSE),IF(AC$157="Solar",VLOOKUP($F222,'Inflated Bid Prices After Tax'!$BF$479:$BM$579,3,FALSE),IF(AC$157="Biomass",VLOOKUP($F222,'Inflated Bid Prices After Tax'!$BF$479:$BM$579,4,FALSE),IF(AC$157="Biodiesel",VLOOKUP($F222,'Inflated Bid Prices After Tax'!$BF$479:$BM$579,5,FALSE),IF(AC$157="LNG",VLOOKUP($F222,'Inflated Bid Prices After Tax'!$BF$479:$BM$579,6,FALSE),IF(AC$157="Bunker",VLOOKUP($F222,'Inflated Bid Prices After Tax'!$BF$479:$BM$579,7,FALSE),IF(AC$157="LFO Diesel",VLOOKUP($F222,'Inflated Bid Prices After Tax'!$BF$479:$BM$579,8,FALSE),0)))))))</f>
        <v>0</v>
      </c>
      <c r="AD222" s="643">
        <f>IF(AC$157="Hydro",VLOOKUP($F222,'Inflated Bid Prices After Tax'!$BF$584:$BM$684,2,FALSE),IF(AC$157="Solar",VLOOKUP($F222,'Inflated Bid Prices After Tax'!$BF$584:$BM$684,3,FALSE),IF(AC$157="Biomass",VLOOKUP($F222,'Inflated Bid Prices After Tax'!$BF$584:$BM$684,4,FALSE),IF(AC$157="Biodiesel",VLOOKUP($F222,'Inflated Bid Prices After Tax'!$BF$584:$BM$684,5,FALSE),IF(AC$157="LNG",VLOOKUP($F222,'Inflated Bid Prices After Tax'!$BF$584:$BM$684,6,FALSE),IF(AC$157="Bunker",VLOOKUP($F222,'Inflated Bid Prices After Tax'!$BF$584:$BM$684,7,FALSE),IF(AC$157="LFO Diesel",VLOOKUP($F222,'Inflated Bid Prices After Tax'!$BF$584:$BM$684,8,FALSE),0)))))))</f>
        <v>0</v>
      </c>
      <c r="AE222" s="643">
        <f>IF($F222=0,0,IF(AC$157="Hydro",HLOOKUP(AC$157,'Inflated Bid Prices After Tax'!$B$687:$I$695,9,FALSE),IF(AC$157="Solar",HLOOKUP(AC$157,'Inflated Bid Prices After Tax'!$B$687:$I$695,9,FALSE),IF(AC$157="Biomass",HLOOKUP(AC$157,'Inflated Bid Prices After Tax'!$B$687:$I$695,9,FALSE),IF(AC$157="Biodiesel",HLOOKUP(AC$157,'Inflated Bid Prices After Tax'!$B$687:$I$695,9,FALSE),IF(AC$157="LNG",HLOOKUP(AC$157,'Inflated Bid Prices After Tax'!$B$687:$I$695,9,FALSE),IF(AC$157="Bunker",HLOOKUP(AC$157,'Inflated Bid Prices After Tax'!$B$687:$I$695,9,FALSE),IF(AC$157="LFO Diesel",HLOOKUP(AC$157,'Inflated Bid Prices After Tax'!$B$687:$I$695,9,FALSE),0))))))))</f>
        <v>0</v>
      </c>
      <c r="AF222" s="643">
        <f>IF($F222=0,0,IF(AC$157="Hydro",HLOOKUP(AC$157,'Inflated Bid Prices After Tax'!$B$697:$I$703,7,FALSE),IF(AC$157="Solar",HLOOKUP(AC$157,'Inflated Bid Prices After Tax'!$B$697:$I$703,7,FALSE),IF(AC$157="Biomass",HLOOKUP(AC$157,'Inflated Bid Prices After Tax'!$B$697:$I$703,7,FALSE),IF(AC$157="Biodiesel",HLOOKUP(AC$157,'Inflated Bid Prices After Tax'!$B$697:$I$703,7,FALSE),IF(AC$157="LNG",HLOOKUP(AC$157,'Inflated Bid Prices After Tax'!$B$697:$I$703,7,FALSE),IF(AC$157="Bunker",HLOOKUP(AC$157,'Inflated Bid Prices After Tax'!$B$697:$I$703,7,FALSE),IF(AC$157="LFO Diesel",HLOOKUP(AC$157,'Inflated Bid Prices After Tax'!$B$697:$I$703,7,FALSE),0))))))))</f>
        <v>0</v>
      </c>
      <c r="AG222" s="644">
        <f t="shared" si="131"/>
        <v>0</v>
      </c>
      <c r="AH222" s="139"/>
      <c r="AI222" s="590">
        <f>IF(AI$157="Hydro",VLOOKUP($G222,'Inflated Bid Prices After Tax'!$BF$479:$BM$579,2,FALSE),IF(AI$157="Solar",VLOOKUP($G222,'Inflated Bid Prices After Tax'!$BF$479:$BM$579,3,FALSE),IF(AI$157="Biomass",VLOOKUP($G222,'Inflated Bid Prices After Tax'!$BF$479:$BM$579,4,FALSE),IF(AI$157="Biodiesel",VLOOKUP($G222,'Inflated Bid Prices After Tax'!$BF$479:$BM$579,5,FALSE),IF(AI$157="LNG",VLOOKUP($G222,'Inflated Bid Prices After Tax'!$BF$479:$BM$579,6,FALSE),IF(AI$157="Bunker",VLOOKUP($G222,'Inflated Bid Prices After Tax'!$BF$479:$BM$579,7,FALSE),IF(AI$157="LFO Diesel",VLOOKUP($G222,'Inflated Bid Prices After Tax'!$BF$479:$BM$579,8,FALSE),0)))))))</f>
        <v>0</v>
      </c>
      <c r="AJ222" s="591">
        <f>IF(AI$157="Hydro",VLOOKUP($G222,'Inflated Bid Prices After Tax'!$BF$584:$BM$684,2,FALSE),IF(AI$157="Solar",VLOOKUP($G222,'Inflated Bid Prices After Tax'!$BF$584:$BM$684,3,FALSE),IF(AI$157="Biomass",VLOOKUP($G222,'Inflated Bid Prices After Tax'!$BF$584:$BM$684,4,FALSE),IF(AI$157="Biodiesel",VLOOKUP($G222,'Inflated Bid Prices After Tax'!$BF$584:$BM$684,5,FALSE),IF(AI$157="LNG",VLOOKUP($G222,'Inflated Bid Prices After Tax'!$BF$584:$BM$684,6,FALSE),IF(AI$157="Bunker",VLOOKUP($G222,'Inflated Bid Prices After Tax'!$BF$584:$BM$684,7,FALSE),IF(AI$157="LFO Diesel",VLOOKUP($G222,'Inflated Bid Prices After Tax'!$BF$584:$BM$684,8,FALSE),0)))))))</f>
        <v>0</v>
      </c>
      <c r="AK222" s="591">
        <f>IF($G222=0,0,IF(AI$157="Hydro",HLOOKUP(AI$157,'Inflated Bid Prices After Tax'!$B$687:$I$695,9,FALSE),IF(AI$157="Solar",HLOOKUP(AI$157,'Inflated Bid Prices After Tax'!$B$687:$I$695,9,FALSE),IF(AI$157="Biomass",HLOOKUP(AI$157,'Inflated Bid Prices After Tax'!$B$687:$I$695,9,FALSE),IF(AI$157="Biodiesel",HLOOKUP(AI$157,'Inflated Bid Prices After Tax'!$B$687:$I$695,9,FALSE),IF(AI$157="LNG",HLOOKUP(AI$157,'Inflated Bid Prices After Tax'!$B$687:$I$695,9,FALSE),IF(AI$157="Bunker",HLOOKUP(AI$157,'Inflated Bid Prices After Tax'!$B$687:$I$695,9,FALSE),IF(AI$157="LFO Diesel",HLOOKUP(AI$157,'Inflated Bid Prices After Tax'!$B$687:$I$695,9,FALSE),0))))))))</f>
        <v>0</v>
      </c>
      <c r="AL222" s="591">
        <f>IF($G222=0,0,IF(AI$157="Hydro",HLOOKUP(AI$157,'Inflated Bid Prices After Tax'!$B$697:$I$703,7,FALSE),IF(AI$157="Solar",HLOOKUP(AI$157,'Inflated Bid Prices After Tax'!$B$697:$I$703,7,FALSE),IF(AI$157="Biomass",HLOOKUP(AI$157,'Inflated Bid Prices After Tax'!$B$697:$I$703,7,FALSE),IF(AI$157="Biodiesel",HLOOKUP(AI$157,'Inflated Bid Prices After Tax'!$B$697:$I$703,7,FALSE),IF(AI$157="LNG",HLOOKUP(AI$157,'Inflated Bid Prices After Tax'!$B$697:$I$703,7,FALSE),IF(AI$157="Bunker",HLOOKUP(AI$157,'Inflated Bid Prices After Tax'!$B$697:$I$703,7,FALSE),IF(AI$157="LFO Diesel",HLOOKUP(AI$157,'Inflated Bid Prices After Tax'!$B$697:$I$703,7,FALSE),0))))))))</f>
        <v>0</v>
      </c>
      <c r="AM222" s="592">
        <f t="shared" si="132"/>
        <v>0</v>
      </c>
      <c r="AN222" s="139"/>
      <c r="AO222" s="598">
        <f>IF(AO$157="Hydro",VLOOKUP($H222,'Inflated Bid Prices After Tax'!$BF$479:$BM$579,2,FALSE),IF(AO$157="Solar",VLOOKUP($H222,'Inflated Bid Prices After Tax'!$BF$479:$BM$579,3,FALSE),IF(AO$157="Biomass",VLOOKUP($H222,'Inflated Bid Prices After Tax'!$BF$479:$BM$579,4,FALSE),IF(AO$157="Biodiesel",VLOOKUP($H222,'Inflated Bid Prices After Tax'!$BF$479:$BM$579,5,FALSE),IF(AO$157="LNG",VLOOKUP($H222,'Inflated Bid Prices After Tax'!$BF$479:$BM$579,6,FALSE),IF(AO$157="Bunker",VLOOKUP($H222,'Inflated Bid Prices After Tax'!$BF$479:$BM$579,7,FALSE),IF(AO$157="LFO Diesel",VLOOKUP($H222,'Inflated Bid Prices After Tax'!$BF$479:$BM$579,8,FALSE),0)))))))</f>
        <v>0</v>
      </c>
      <c r="AP222" s="309">
        <f>IF(AO$157="Hydro",VLOOKUP($H222,'Inflated Bid Prices After Tax'!$BF$584:$BM$684,2,FALSE),IF(AO$157="Solar",VLOOKUP($H222,'Inflated Bid Prices After Tax'!$BF$584:$BM$684,3,FALSE),IF(AO$157="Biomass",VLOOKUP($H222,'Inflated Bid Prices After Tax'!$BF$584:$BM$684,4,FALSE),IF(AO$157="Biodiesel",VLOOKUP($H222,'Inflated Bid Prices After Tax'!$BF$584:$BM$684,5,FALSE),IF(AO$157="LNG",VLOOKUP($H222,'Inflated Bid Prices After Tax'!$BF$584:$BM$684,6,FALSE),IF(AO$157="Bunker",VLOOKUP($H222,'Inflated Bid Prices After Tax'!$BF$584:$BM$684,7,FALSE),IF(AO$157="LFO Diesel",VLOOKUP($H222,'Inflated Bid Prices After Tax'!$BF$584:$BM$684,8,FALSE),0)))))))</f>
        <v>0</v>
      </c>
      <c r="AQ222" s="309">
        <f>IF($H222=0,0,IF(AO$157="Hydro",HLOOKUP(AO$157,'Inflated Bid Prices After Tax'!$B$687:$I$695,9,FALSE),IF(AO$157="Solar",HLOOKUP(AO$157,'Inflated Bid Prices After Tax'!$B$687:$I$695,9,FALSE),IF(AO$157="Biomass",HLOOKUP(AO$157,'Inflated Bid Prices After Tax'!$B$687:$I$695,9,FALSE),IF(AO$157="Biodiesel",HLOOKUP(AO$157,'Inflated Bid Prices After Tax'!$B$687:$I$695,9,FALSE),IF(AO$157="LNG",HLOOKUP(AO$157,'Inflated Bid Prices After Tax'!$B$687:$I$695,9,FALSE),IF(AO$157="Bunker",HLOOKUP(AO$157,'Inflated Bid Prices After Tax'!$B$687:$I$695,9,FALSE),IF(AO$157="LFO Diesel",HLOOKUP(AO$157,'Inflated Bid Prices After Tax'!$B$687:$I$695,9,FALSE),0))))))))</f>
        <v>0</v>
      </c>
      <c r="AR222" s="309">
        <f>IF($H222=0,0,IF(AO$157="Hydro",HLOOKUP(AO$157,'Inflated Bid Prices After Tax'!$B$697:$I$703,7,FALSE),IF(AO$157="Solar",HLOOKUP(AO$157,'Inflated Bid Prices After Tax'!$B$697:$I$703,7,FALSE),IF(AO$157="Biomass",HLOOKUP(AO$157,'Inflated Bid Prices After Tax'!$B$697:$I$703,7,FALSE),IF(AO$157="Biodiesel",HLOOKUP(AO$157,'Inflated Bid Prices After Tax'!$B$697:$I$703,7,FALSE),IF(AO$157="LNG",HLOOKUP(AO$157,'Inflated Bid Prices After Tax'!$B$697:$I$703,7,FALSE),IF(AO$157="Bunker",HLOOKUP(AO$157,'Inflated Bid Prices After Tax'!$B$697:$I$703,7,FALSE),IF(AO$157="LFO Diesel",HLOOKUP(AO$157,'Inflated Bid Prices After Tax'!$B$697:$I$703,7,FALSE),0))))))))</f>
        <v>0</v>
      </c>
      <c r="AS222" s="298">
        <f t="shared" si="133"/>
        <v>0</v>
      </c>
      <c r="AT222" s="139"/>
      <c r="AU222" s="606">
        <f>IF(AU$157="Hydro",VLOOKUP($I222,'Inflated Bid Prices After Tax'!$BF$479:$BM$579,2,FALSE),IF(AU$157="Solar",VLOOKUP($I222,'Inflated Bid Prices After Tax'!$BF$479:$BM$579,3,FALSE),IF(AU$157="Biomass",VLOOKUP($I222,'Inflated Bid Prices After Tax'!$BF$479:$BM$579,4,FALSE),IF(AU$157="Biodiesel",VLOOKUP($I222,'Inflated Bid Prices After Tax'!$BF$479:$BM$579,5,FALSE),IF(AU$157="LNG",VLOOKUP($I222,'Inflated Bid Prices After Tax'!$BF$479:$BM$579,6,FALSE),IF(AU$157="Bunker",VLOOKUP($I222,'Inflated Bid Prices After Tax'!$BF$479:$BM$579,7,FALSE),IF(AU$157="LFO Diesel",VLOOKUP($I222,'Inflated Bid Prices After Tax'!$BF$479:$BM$579,8,FALSE),0)))))))</f>
        <v>0</v>
      </c>
      <c r="AV222" s="607">
        <f>IF(AU$157="Hydro",VLOOKUP($I222,'Inflated Bid Prices After Tax'!$BF$584:$BM$684,2,FALSE),IF(AU$157="Solar",VLOOKUP($I222,'Inflated Bid Prices After Tax'!$BF$584:$BM$684,3,FALSE),IF(AU$157="Biomass",VLOOKUP($I222,'Inflated Bid Prices After Tax'!$BF$584:$BM$684,4,FALSE),IF(AU$157="Biodiesel",VLOOKUP($I222,'Inflated Bid Prices After Tax'!$BF$584:$BM$684,5,FALSE),IF(AU$157="LNG",VLOOKUP($I222,'Inflated Bid Prices After Tax'!$BF$584:$BM$684,6,FALSE),IF(AU$157="Bunker",VLOOKUP($I222,'Inflated Bid Prices After Tax'!$BF$584:$BM$684,7,FALSE),IF(AU$157="LFO Diesel",VLOOKUP($I222,'Inflated Bid Prices After Tax'!$BF$584:$BM$684,8,FALSE),0)))))))</f>
        <v>0</v>
      </c>
      <c r="AW222" s="607">
        <f>IF($I222=0,0,IF(AU$157="Hydro",HLOOKUP(AU$157,'Inflated Bid Prices After Tax'!$B$687:$I$695,6,FALSE),IF(AU$157="Solar",HLOOKUP(AU$157,'Inflated Bid Prices After Tax'!$B$687:$I$695,6,FALSE),IF(AU$157="Biomass",HLOOKUP(AU$157,'Inflated Bid Prices After Tax'!$B$687:$I$695,6,FALSE),IF(AU$157="Biodiesel",HLOOKUP(AU$157,'Inflated Bid Prices After Tax'!$B$687:$I$695,6,FALSE),IF(AU$157="LNG",HLOOKUP(AU$157,'Inflated Bid Prices After Tax'!$B$687:$I$695,6,FALSE),IF(AU$157="Bunker",HLOOKUP(AU$157,'Inflated Bid Prices After Tax'!$B$687:$I$695,6,FALSE),IF(AU$157="LFO Diesel",HLOOKUP(AU$157,'Inflated Bid Prices After Tax'!$B$687:$I$695,6,FALSE),0))))))))</f>
        <v>0</v>
      </c>
      <c r="AX222" s="607">
        <f>IF($I222=0,0,IF(AU$157="Hydro",HLOOKUP(AU$157,'Inflated Bid Prices After Tax'!$B$697:$I$703,6,FALSE),IF(AU$157="Solar",HLOOKUP(AU$157,'Inflated Bid Prices After Tax'!$B$697:$I$703,6,FALSE),IF(AU$157="Biomass",HLOOKUP(AU$157,'Inflated Bid Prices After Tax'!$B$697:$I$703,6,FALSE),IF(AU$157="Biodiesel",HLOOKUP(AU$157,'Inflated Bid Prices After Tax'!$B$697:$I$703,6,FALSE),IF(AU$157="LNG",HLOOKUP(AU$157,'Inflated Bid Prices After Tax'!$B$697:$I$703,6,FALSE),IF(AU$157="Bunker",HLOOKUP(AU$157,'Inflated Bid Prices After Tax'!$B$697:$I$703,6,FALSE),IF(AU$157="LFO Diesel",HLOOKUP(AU$157,'Inflated Bid Prices After Tax'!$B$697:$I$703,6,FALSE),0))))))))</f>
        <v>0</v>
      </c>
      <c r="AY222" s="608">
        <f t="shared" si="134"/>
        <v>0</v>
      </c>
      <c r="AZ222" s="139"/>
      <c r="BA222" s="106"/>
      <c r="BB222" s="648" t="s">
        <v>43</v>
      </c>
      <c r="BC222" s="660">
        <f>IF(C222=0,O222,O222*'Available Energy and Dispatch'!N268*1000)</f>
        <v>0</v>
      </c>
      <c r="BD222" s="660">
        <f>IF(D222=0,U222,U222*'Available Energy and Dispatch'!O268*1000)</f>
        <v>0</v>
      </c>
      <c r="BE222" s="660">
        <f>IF(E222=0,AA222,AA222*'Available Energy and Dispatch'!P268*1000)</f>
        <v>0</v>
      </c>
      <c r="BF222" s="660">
        <f>IF(F222=0,AG222,AG222*'Available Energy and Dispatch'!Q268*1000)</f>
        <v>0</v>
      </c>
      <c r="BG222" s="660">
        <f>IF(G222=0,AM222,AM222*'Available Energy and Dispatch'!R268*1000)</f>
        <v>0</v>
      </c>
      <c r="BH222" s="660">
        <f>IF(H222=0,AS222,AS222*'Available Energy and Dispatch'!S268*1000)</f>
        <v>0</v>
      </c>
      <c r="BI222" s="660">
        <f>IF(I222=0,AY222,AY222*'Available Energy and Dispatch'!T268*1000)</f>
        <v>0</v>
      </c>
      <c r="BJ222" s="666">
        <f t="shared" si="135"/>
        <v>0</v>
      </c>
      <c r="BK222" s="655"/>
    </row>
    <row r="223" spans="2:63" x14ac:dyDescent="0.25">
      <c r="B223" s="530" t="s">
        <v>44</v>
      </c>
      <c r="C223" s="523">
        <f>ROUND(IFERROR(('Available Energy and Dispatch'!N269/((IF(C$158="Solar",(SUMIFS('Dependable Capacity'!$F$118:$F$123,'Dependable Capacity'!$C$118:$C$123,$B$160)*'Available Energy and Dispatch'!$C269),HLOOKUP(C$158,'Dependable Capacity'!$I$112:$P$118,7,FALSE)*'Available Energy and Dispatch'!$C269))))/C$159,0),2)</f>
        <v>0</v>
      </c>
      <c r="D223" s="523">
        <f>ROUND(IFERROR(('Available Energy and Dispatch'!O269/((IF(D$158="Solar",(SUMIFS('Dependable Capacity'!$F$118:$F$123,'Dependable Capacity'!$C$118:$C$123,$B$160)*'Available Energy and Dispatch'!$C269),HLOOKUP(D$158,'Dependable Capacity'!$I$112:$P$118,7,FALSE)*'Available Energy and Dispatch'!$C269))))/D$159,0),2)</f>
        <v>0</v>
      </c>
      <c r="E223" s="523">
        <f>ROUND(IFERROR(('Available Energy and Dispatch'!P269/((IF(E$158="Solar",(SUMIFS('Dependable Capacity'!$F$118:$F$123,'Dependable Capacity'!$C$118:$C$123,$B$160)*'Available Energy and Dispatch'!$C269),HLOOKUP(E$158,'Dependable Capacity'!$I$112:$P$118,7,FALSE)*'Available Energy and Dispatch'!$C269))))/E$159,0),2)</f>
        <v>0</v>
      </c>
      <c r="F223" s="523">
        <f>ROUND(IFERROR(('Available Energy and Dispatch'!Q269/((IF(F$158="Solar",(SUMIFS('Dependable Capacity'!$F$118:$F$123,'Dependable Capacity'!$C$118:$C$123,$B$160)*'Available Energy and Dispatch'!$C269),HLOOKUP(F$158,'Dependable Capacity'!$I$112:$P$118,7,FALSE)*'Available Energy and Dispatch'!$C269))))/F$159,0),2)</f>
        <v>0</v>
      </c>
      <c r="G223" s="523">
        <f>ROUND(IFERROR(('Available Energy and Dispatch'!R269/((IF(G$158="Solar",(SUMIFS('Dependable Capacity'!$F$118:$F$123,'Dependable Capacity'!$C$118:$C$123,$B$160)*'Available Energy and Dispatch'!$C269),HLOOKUP(G$158,'Dependable Capacity'!$I$112:$P$118,7,FALSE)*'Available Energy and Dispatch'!$C269))))/G$159,0),2)</f>
        <v>0</v>
      </c>
      <c r="H223" s="523">
        <f>ROUND(IFERROR(('Available Energy and Dispatch'!S269/((IF(H$158="Solar",(SUMIFS('Dependable Capacity'!$F$118:$F$123,'Dependable Capacity'!$C$118:$C$123,$B$160)*'Available Energy and Dispatch'!$C269),HLOOKUP(H$158,'Dependable Capacity'!$I$112:$P$118,7,FALSE)*'Available Energy and Dispatch'!$C269))))/H$159,0),2)</f>
        <v>0</v>
      </c>
      <c r="I223" s="524">
        <f>ROUND(IFERROR(('Available Energy and Dispatch'!T269/((IF(I$158="Solar",(SUMIFS('Dependable Capacity'!$F$118:$F$123,'Dependable Capacity'!$C$118:$C$123,$B$160)*'Available Energy and Dispatch'!$C269),HLOOKUP(I$158,'Dependable Capacity'!$I$112:$P$118,7,FALSE)*'Available Energy and Dispatch'!$C269))))/I$159,0),2)</f>
        <v>0</v>
      </c>
      <c r="J223" s="106"/>
      <c r="K223" s="542">
        <f>IF(K$157="Hydro",VLOOKUP($C223,'Inflated Bid Prices After Tax'!$BF$479:$BM$579,2,FALSE),IF(K$157="Solar",VLOOKUP($C223,'Inflated Bid Prices After Tax'!$BF$479:$BM$579,3,FALSE),IF(K$157="Biomass",VLOOKUP($C223,'Inflated Bid Prices After Tax'!$BF$479:$BM$579,4,FALSE),IF(K$157="Biodiesel",VLOOKUP($C223,'Inflated Bid Prices After Tax'!$BF$479:$BM$579,5,FALSE),IF(K$157="LNG",VLOOKUP($C223,'Inflated Bid Prices After Tax'!$BF$479:$BM$579,6,FALSE),IF(K$157="Bunker",VLOOKUP($C223,'Inflated Bid Prices After Tax'!$BF$479:$BM$579,7,FALSE),IF(K$157="LFO Diesel",VLOOKUP($C223,'Inflated Bid Prices After Tax'!$BF$479:$BM$579,8,FALSE),0)))))))</f>
        <v>0</v>
      </c>
      <c r="L223" s="543">
        <f>IF(K$157="Hydro",VLOOKUP($C223,'Inflated Bid Prices After Tax'!$BF$584:$BM$684,2,FALSE),IF(K$157="Solar",VLOOKUP($C223,'Inflated Bid Prices After Tax'!$BF$584:$BM$684,3,FALSE),IF(K$157="Biomass",VLOOKUP($C223,'Inflated Bid Prices After Tax'!$BF$584:$BM$684,4,FALSE),IF(K$157="Biodiesel",VLOOKUP($C223,'Inflated Bid Prices After Tax'!$BF$584:$BM$684,5,FALSE),IF(K$157="LNG",VLOOKUP($C223,'Inflated Bid Prices After Tax'!$BF$584:$BM$684,6,FALSE),IF(K$157="Bunker",VLOOKUP($C223,'Inflated Bid Prices After Tax'!$BF$584:$BM$684,7,FALSE),IF(K$157="LFO Diesel",VLOOKUP($C223,'Inflated Bid Prices After Tax'!$BF$584:$BM$684,8,FALSE),0)))))))</f>
        <v>0</v>
      </c>
      <c r="M223" s="543">
        <f>IF($C223=0,0,IF(K$157="Hydro",HLOOKUP(K$157,'Inflated Bid Prices After Tax'!$B$687:$I$695,9,FALSE),IF(K$157="Solar",HLOOKUP(K$157,'Inflated Bid Prices After Tax'!$B$687:$I$695,9,FALSE),IF(K$157="Biomass",HLOOKUP(K$157,'Inflated Bid Prices After Tax'!$B$687:$I$695,9,FALSE),IF(K$157="Biodiesel",HLOOKUP(K$157,'Inflated Bid Prices After Tax'!$B$687:$I$695,9,FALSE),IF(K$157="LNG",HLOOKUP(K$157,'Inflated Bid Prices After Tax'!$B$687:$I$695,9,FALSE),IF(K$157="Bunker",HLOOKUP(K$157,'Inflated Bid Prices After Tax'!$B$687:$I$695,9,FALSE),IF(K$157="LFO Diesel",HLOOKUP(K$157,'Inflated Bid Prices After Tax'!$B$687:$I$695,9,FALSE),0))))))))</f>
        <v>0</v>
      </c>
      <c r="N223" s="543">
        <f>IF($C223=0,0,IF(K$157="Hydro",HLOOKUP(K$157,'Inflated Bid Prices After Tax'!$B$697:$I$703,7,FALSE),IF(K$157="Solar",HLOOKUP(K$157,'Inflated Bid Prices After Tax'!$B$697:$I$703,7,FALSE),IF(K$157="Biomass",HLOOKUP(K$157,'Inflated Bid Prices After Tax'!$B$697:$I$703,7,FALSE),IF(K$157="Biodiesel",HLOOKUP(K$157,'Inflated Bid Prices After Tax'!$B$697:$I$703,7,FALSE),IF(K$157="LNG",HLOOKUP(K$157,'Inflated Bid Prices After Tax'!$B$697:$I$703,7,FALSE),IF(K$157="Bunker",HLOOKUP(K$157,'Inflated Bid Prices After Tax'!$B$697:$I$703,7,FALSE),IF(K$157="LFO Diesel",HLOOKUP(K$157,'Inflated Bid Prices After Tax'!$B$697:$I$703,7,FALSE),0))))))))</f>
        <v>0</v>
      </c>
      <c r="O223" s="544">
        <f t="shared" si="128"/>
        <v>0</v>
      </c>
      <c r="P223" s="139"/>
      <c r="Q223" s="606">
        <f>IF(Q$157="Hydro",VLOOKUP($D223,'Inflated Bid Prices After Tax'!$BF$479:$BM$579,2,FALSE),IF(Q$157="Solar",VLOOKUP($D223,'Inflated Bid Prices After Tax'!$BF$479:$BM$579,3,FALSE),IF(Q$157="Biomass",VLOOKUP($D223,'Inflated Bid Prices After Tax'!$BF$479:$BM$579,4,FALSE),IF(Q$157="Biodiesel",VLOOKUP($D223,'Inflated Bid Prices After Tax'!$BF$479:$BM$579,5,FALSE),IF(Q$157="LNG",VLOOKUP($D223,'Inflated Bid Prices After Tax'!$BF$479:$BM$579,6,FALSE),IF(Q$157="Bunker",VLOOKUP($D223,'Inflated Bid Prices After Tax'!$BF$479:$BM$579,7,FALSE),IF(Q$157="LFO Diesel",VLOOKUP($D223,'Inflated Bid Prices After Tax'!$BF$479:$BM$579,8,FALSE),0)))))))</f>
        <v>0</v>
      </c>
      <c r="R223" s="607">
        <f>IF(Q$157="Hydro",VLOOKUP($D223,'Inflated Bid Prices After Tax'!$BF$584:$BM$684,2,FALSE),IF(Q$157="Solar",VLOOKUP($D223,'Inflated Bid Prices After Tax'!$BF$584:$BM$684,3,FALSE),IF(Q$157="Biomass",VLOOKUP($D223,'Inflated Bid Prices After Tax'!$BF$584:$BM$684,4,FALSE),IF(Q$157="Biodiesel",VLOOKUP($D223,'Inflated Bid Prices After Tax'!$BF$584:$BM$684,5,FALSE),IF(Q$157="LNG",VLOOKUP($D223,'Inflated Bid Prices After Tax'!$BF$584:$BM$684,6,FALSE),IF(Q$157="Bunker",VLOOKUP($D223,'Inflated Bid Prices After Tax'!$BF$584:$BM$684,7,FALSE),IF(Q$157="LFO Diesel",VLOOKUP($D223,'Inflated Bid Prices After Tax'!$BF$584:$BM$684,8,FALSE),0)))))))</f>
        <v>0</v>
      </c>
      <c r="S223" s="607">
        <f>IF($D223=0,0,IF(Q$157="Hydro",HLOOKUP(Q$157,'Inflated Bid Prices After Tax'!$B$687:$I$695,9,FALSE),IF(Q$157="Solar",HLOOKUP(Q$157,'Inflated Bid Prices After Tax'!$B$687:$I$695,9,FALSE),IF(Q$157="Biomass",HLOOKUP(Q$157,'Inflated Bid Prices After Tax'!$B$687:$I$695,9,FALSE),IF(Q$157="Biodiesel",HLOOKUP(Q$157,'Inflated Bid Prices After Tax'!$B$687:$I$695,9,FALSE),IF(Q$157="LNG",HLOOKUP(Q$157,'Inflated Bid Prices After Tax'!$B$687:$I$695,9,FALSE),IF(Q$157="Bunker",HLOOKUP(Q$157,'Inflated Bid Prices After Tax'!$B$687:$I$695,9,FALSE),IF(Q$157="LFO Diesel",HLOOKUP(Q$157,'Inflated Bid Prices After Tax'!$B$687:$I$695,9,FALSE),0))))))))</f>
        <v>0</v>
      </c>
      <c r="T223" s="607">
        <f>IF($D223=0,0,IF(Q$157="Hydro",HLOOKUP(Q$157,'Inflated Bid Prices After Tax'!$B$697:$I$703,7,FALSE),IF(Q$157="Solar",HLOOKUP(Q$157,'Inflated Bid Prices After Tax'!$B$697:$I$703,7,FALSE),IF(Q$157="Biomass",HLOOKUP(Q$157,'Inflated Bid Prices After Tax'!$B$697:$I$703,7,FALSE),IF(Q$157="Biodiesel",HLOOKUP(Q$157,'Inflated Bid Prices After Tax'!$B$697:$I$703,7,FALSE),IF(Q$157="LNG",HLOOKUP(Q$157,'Inflated Bid Prices After Tax'!$B$697:$I$703,7,FALSE),IF(Q$157="Bunker",HLOOKUP(Q$157,'Inflated Bid Prices After Tax'!$B$697:$I$703,7,FALSE),IF(Q$157="LFO Diesel",HLOOKUP(Q$157,'Inflated Bid Prices After Tax'!$B$697:$I$703,7,FALSE),0))))))))</f>
        <v>0</v>
      </c>
      <c r="U223" s="608">
        <f t="shared" si="129"/>
        <v>0</v>
      </c>
      <c r="V223" s="139"/>
      <c r="W223" s="566">
        <f>IF(W$157="Hydro",VLOOKUP($E223,'Inflated Bid Prices After Tax'!$BF$479:$BM$579,2,FALSE),IF(W$157="Solar",VLOOKUP($E223,'Inflated Bid Prices After Tax'!$BF$479:$BM$579,3,FALSE),IF(W$157="Biomass",VLOOKUP($E223,'Inflated Bid Prices After Tax'!$BF$479:$BM$579,4,FALSE),IF(W$157="Biodiesel",VLOOKUP($E223,'Inflated Bid Prices After Tax'!$BF$479:$BM$579,5,FALSE),IF(W$157="LNG",VLOOKUP($E223,'Inflated Bid Prices After Tax'!$BF$479:$BM$579,6,FALSE),IF(W$157="Bunker",VLOOKUP($E223,'Inflated Bid Prices After Tax'!$BF$479:$BM$579,7,FALSE),IF(W$157="LFO Diesel",VLOOKUP($E223,'Inflated Bid Prices After Tax'!$BF$479:$BM$579,8,FALSE),0)))))))</f>
        <v>0</v>
      </c>
      <c r="X223" s="567">
        <f>IF(W$157="Hydro",VLOOKUP($E223,'Inflated Bid Prices After Tax'!$BF$584:$BM$684,2,FALSE),IF(W$157="Solar",VLOOKUP($E223,'Inflated Bid Prices After Tax'!$BF$584:$BM$684,3,FALSE),IF(W$157="Biomass",VLOOKUP($E223,'Inflated Bid Prices After Tax'!$BF$584:$BM$684,4,FALSE),IF(W$157="Biodiesel",VLOOKUP($E223,'Inflated Bid Prices After Tax'!$BF$584:$BM$684,5,FALSE),IF(W$157="LNG",VLOOKUP($E223,'Inflated Bid Prices After Tax'!$BF$584:$BM$684,6,FALSE),IF(W$157="Bunker",VLOOKUP($E223,'Inflated Bid Prices After Tax'!$BF$584:$BM$684,7,FALSE),IF(W$157="LFO Diesel",VLOOKUP($E223,'Inflated Bid Prices After Tax'!$BF$584:$BM$684,8,FALSE),0)))))))</f>
        <v>0</v>
      </c>
      <c r="Y223" s="567">
        <f>IF($E223=0,0,IF(W$157="Hydro",HLOOKUP(W$157,'Inflated Bid Prices After Tax'!$B$687:$I$695,9,FALSE),IF(W$157="Solar",HLOOKUP(W$157,'Inflated Bid Prices After Tax'!$B$687:$I$695,9,FALSE),IF(W$157="Biomass",HLOOKUP(W$157,'Inflated Bid Prices After Tax'!$B$687:$I$695,9,FALSE),IF(W$157="Biodiesel",HLOOKUP(W$157,'Inflated Bid Prices After Tax'!$B$687:$I$695,9,FALSE),IF(W$157="LNG",HLOOKUP(W$157,'Inflated Bid Prices After Tax'!$B$687:$I$695,9,FALSE),IF(W$157="Bunker",HLOOKUP(W$157,'Inflated Bid Prices After Tax'!$B$687:$I$695,9,FALSE),IF(W$157="LFO Diesel",HLOOKUP(W$157,'Inflated Bid Prices After Tax'!$B$687:$I$695,9,FALSE),0))))))))</f>
        <v>0</v>
      </c>
      <c r="Z223" s="567">
        <f>IF($E223=0,0,IF(W$157="Hydro",HLOOKUP(W$157,'Inflated Bid Prices After Tax'!$B$697:$I$703,7,FALSE),IF(W$157="Solar",HLOOKUP(W$157,'Inflated Bid Prices After Tax'!$B$697:$I$703,7,FALSE),IF(W$157="Biomass",HLOOKUP(W$157,'Inflated Bid Prices After Tax'!$B$697:$I$703,7,FALSE),IF(W$157="Biodiesel",HLOOKUP(W$157,'Inflated Bid Prices After Tax'!$B$697:$I$703,7,FALSE),IF(W$157="LNG",HLOOKUP(W$157,'Inflated Bid Prices After Tax'!$B$697:$I$703,7,FALSE),IF(W$157="Bunker",HLOOKUP(W$157,'Inflated Bid Prices After Tax'!$B$697:$I$703,7,FALSE),IF(W$157="LFO Diesel",HLOOKUP(W$157,'Inflated Bid Prices After Tax'!$B$697:$I$703,7,FALSE),0))))))))</f>
        <v>0</v>
      </c>
      <c r="AA223" s="568">
        <f t="shared" si="130"/>
        <v>0</v>
      </c>
      <c r="AB223" s="139"/>
      <c r="AC223" s="642">
        <f>IF(AC$157="Hydro",VLOOKUP($F223,'Inflated Bid Prices After Tax'!$BF$479:$BM$579,2,FALSE),IF(AC$157="Solar",VLOOKUP($F223,'Inflated Bid Prices After Tax'!$BF$479:$BM$579,3,FALSE),IF(AC$157="Biomass",VLOOKUP($F223,'Inflated Bid Prices After Tax'!$BF$479:$BM$579,4,FALSE),IF(AC$157="Biodiesel",VLOOKUP($F223,'Inflated Bid Prices After Tax'!$BF$479:$BM$579,5,FALSE),IF(AC$157="LNG",VLOOKUP($F223,'Inflated Bid Prices After Tax'!$BF$479:$BM$579,6,FALSE),IF(AC$157="Bunker",VLOOKUP($F223,'Inflated Bid Prices After Tax'!$BF$479:$BM$579,7,FALSE),IF(AC$157="LFO Diesel",VLOOKUP($F223,'Inflated Bid Prices After Tax'!$BF$479:$BM$579,8,FALSE),0)))))))</f>
        <v>0</v>
      </c>
      <c r="AD223" s="643">
        <f>IF(AC$157="Hydro",VLOOKUP($F223,'Inflated Bid Prices After Tax'!$BF$584:$BM$684,2,FALSE),IF(AC$157="Solar",VLOOKUP($F223,'Inflated Bid Prices After Tax'!$BF$584:$BM$684,3,FALSE),IF(AC$157="Biomass",VLOOKUP($F223,'Inflated Bid Prices After Tax'!$BF$584:$BM$684,4,FALSE),IF(AC$157="Biodiesel",VLOOKUP($F223,'Inflated Bid Prices After Tax'!$BF$584:$BM$684,5,FALSE),IF(AC$157="LNG",VLOOKUP($F223,'Inflated Bid Prices After Tax'!$BF$584:$BM$684,6,FALSE),IF(AC$157="Bunker",VLOOKUP($F223,'Inflated Bid Prices After Tax'!$BF$584:$BM$684,7,FALSE),IF(AC$157="LFO Diesel",VLOOKUP($F223,'Inflated Bid Prices After Tax'!$BF$584:$BM$684,8,FALSE),0)))))))</f>
        <v>0</v>
      </c>
      <c r="AE223" s="643">
        <f>IF($F223=0,0,IF(AC$157="Hydro",HLOOKUP(AC$157,'Inflated Bid Prices After Tax'!$B$687:$I$695,9,FALSE),IF(AC$157="Solar",HLOOKUP(AC$157,'Inflated Bid Prices After Tax'!$B$687:$I$695,9,FALSE),IF(AC$157="Biomass",HLOOKUP(AC$157,'Inflated Bid Prices After Tax'!$B$687:$I$695,9,FALSE),IF(AC$157="Biodiesel",HLOOKUP(AC$157,'Inflated Bid Prices After Tax'!$B$687:$I$695,9,FALSE),IF(AC$157="LNG",HLOOKUP(AC$157,'Inflated Bid Prices After Tax'!$B$687:$I$695,9,FALSE),IF(AC$157="Bunker",HLOOKUP(AC$157,'Inflated Bid Prices After Tax'!$B$687:$I$695,9,FALSE),IF(AC$157="LFO Diesel",HLOOKUP(AC$157,'Inflated Bid Prices After Tax'!$B$687:$I$695,9,FALSE),0))))))))</f>
        <v>0</v>
      </c>
      <c r="AF223" s="643">
        <f>IF($F223=0,0,IF(AC$157="Hydro",HLOOKUP(AC$157,'Inflated Bid Prices After Tax'!$B$697:$I$703,7,FALSE),IF(AC$157="Solar",HLOOKUP(AC$157,'Inflated Bid Prices After Tax'!$B$697:$I$703,7,FALSE),IF(AC$157="Biomass",HLOOKUP(AC$157,'Inflated Bid Prices After Tax'!$B$697:$I$703,7,FALSE),IF(AC$157="Biodiesel",HLOOKUP(AC$157,'Inflated Bid Prices After Tax'!$B$697:$I$703,7,FALSE),IF(AC$157="LNG",HLOOKUP(AC$157,'Inflated Bid Prices After Tax'!$B$697:$I$703,7,FALSE),IF(AC$157="Bunker",HLOOKUP(AC$157,'Inflated Bid Prices After Tax'!$B$697:$I$703,7,FALSE),IF(AC$157="LFO Diesel",HLOOKUP(AC$157,'Inflated Bid Prices After Tax'!$B$697:$I$703,7,FALSE),0))))))))</f>
        <v>0</v>
      </c>
      <c r="AG223" s="644">
        <f t="shared" si="131"/>
        <v>0</v>
      </c>
      <c r="AH223" s="139"/>
      <c r="AI223" s="590">
        <f>IF(AI$157="Hydro",VLOOKUP($G223,'Inflated Bid Prices After Tax'!$BF$479:$BM$579,2,FALSE),IF(AI$157="Solar",VLOOKUP($G223,'Inflated Bid Prices After Tax'!$BF$479:$BM$579,3,FALSE),IF(AI$157="Biomass",VLOOKUP($G223,'Inflated Bid Prices After Tax'!$BF$479:$BM$579,4,FALSE),IF(AI$157="Biodiesel",VLOOKUP($G223,'Inflated Bid Prices After Tax'!$BF$479:$BM$579,5,FALSE),IF(AI$157="LNG",VLOOKUP($G223,'Inflated Bid Prices After Tax'!$BF$479:$BM$579,6,FALSE),IF(AI$157="Bunker",VLOOKUP($G223,'Inflated Bid Prices After Tax'!$BF$479:$BM$579,7,FALSE),IF(AI$157="LFO Diesel",VLOOKUP($G223,'Inflated Bid Prices After Tax'!$BF$479:$BM$579,8,FALSE),0)))))))</f>
        <v>0</v>
      </c>
      <c r="AJ223" s="591">
        <f>IF(AI$157="Hydro",VLOOKUP($G223,'Inflated Bid Prices After Tax'!$BF$584:$BM$684,2,FALSE),IF(AI$157="Solar",VLOOKUP($G223,'Inflated Bid Prices After Tax'!$BF$584:$BM$684,3,FALSE),IF(AI$157="Biomass",VLOOKUP($G223,'Inflated Bid Prices After Tax'!$BF$584:$BM$684,4,FALSE),IF(AI$157="Biodiesel",VLOOKUP($G223,'Inflated Bid Prices After Tax'!$BF$584:$BM$684,5,FALSE),IF(AI$157="LNG",VLOOKUP($G223,'Inflated Bid Prices After Tax'!$BF$584:$BM$684,6,FALSE),IF(AI$157="Bunker",VLOOKUP($G223,'Inflated Bid Prices After Tax'!$BF$584:$BM$684,7,FALSE),IF(AI$157="LFO Diesel",VLOOKUP($G223,'Inflated Bid Prices After Tax'!$BF$584:$BM$684,8,FALSE),0)))))))</f>
        <v>0</v>
      </c>
      <c r="AK223" s="591">
        <f>IF($G223=0,0,IF(AI$157="Hydro",HLOOKUP(AI$157,'Inflated Bid Prices After Tax'!$B$687:$I$695,9,FALSE),IF(AI$157="Solar",HLOOKUP(AI$157,'Inflated Bid Prices After Tax'!$B$687:$I$695,9,FALSE),IF(AI$157="Biomass",HLOOKUP(AI$157,'Inflated Bid Prices After Tax'!$B$687:$I$695,9,FALSE),IF(AI$157="Biodiesel",HLOOKUP(AI$157,'Inflated Bid Prices After Tax'!$B$687:$I$695,9,FALSE),IF(AI$157="LNG",HLOOKUP(AI$157,'Inflated Bid Prices After Tax'!$B$687:$I$695,9,FALSE),IF(AI$157="Bunker",HLOOKUP(AI$157,'Inflated Bid Prices After Tax'!$B$687:$I$695,9,FALSE),IF(AI$157="LFO Diesel",HLOOKUP(AI$157,'Inflated Bid Prices After Tax'!$B$687:$I$695,9,FALSE),0))))))))</f>
        <v>0</v>
      </c>
      <c r="AL223" s="591">
        <f>IF($G223=0,0,IF(AI$157="Hydro",HLOOKUP(AI$157,'Inflated Bid Prices After Tax'!$B$697:$I$703,7,FALSE),IF(AI$157="Solar",HLOOKUP(AI$157,'Inflated Bid Prices After Tax'!$B$697:$I$703,7,FALSE),IF(AI$157="Biomass",HLOOKUP(AI$157,'Inflated Bid Prices After Tax'!$B$697:$I$703,7,FALSE),IF(AI$157="Biodiesel",HLOOKUP(AI$157,'Inflated Bid Prices After Tax'!$B$697:$I$703,7,FALSE),IF(AI$157="LNG",HLOOKUP(AI$157,'Inflated Bid Prices After Tax'!$B$697:$I$703,7,FALSE),IF(AI$157="Bunker",HLOOKUP(AI$157,'Inflated Bid Prices After Tax'!$B$697:$I$703,7,FALSE),IF(AI$157="LFO Diesel",HLOOKUP(AI$157,'Inflated Bid Prices After Tax'!$B$697:$I$703,7,FALSE),0))))))))</f>
        <v>0</v>
      </c>
      <c r="AM223" s="592">
        <f t="shared" si="132"/>
        <v>0</v>
      </c>
      <c r="AN223" s="139"/>
      <c r="AO223" s="598">
        <f>IF(AO$157="Hydro",VLOOKUP($H223,'Inflated Bid Prices After Tax'!$BF$479:$BM$579,2,FALSE),IF(AO$157="Solar",VLOOKUP($H223,'Inflated Bid Prices After Tax'!$BF$479:$BM$579,3,FALSE),IF(AO$157="Biomass",VLOOKUP($H223,'Inflated Bid Prices After Tax'!$BF$479:$BM$579,4,FALSE),IF(AO$157="Biodiesel",VLOOKUP($H223,'Inflated Bid Prices After Tax'!$BF$479:$BM$579,5,FALSE),IF(AO$157="LNG",VLOOKUP($H223,'Inflated Bid Prices After Tax'!$BF$479:$BM$579,6,FALSE),IF(AO$157="Bunker",VLOOKUP($H223,'Inflated Bid Prices After Tax'!$BF$479:$BM$579,7,FALSE),IF(AO$157="LFO Diesel",VLOOKUP($H223,'Inflated Bid Prices After Tax'!$BF$479:$BM$579,8,FALSE),0)))))))</f>
        <v>0</v>
      </c>
      <c r="AP223" s="309">
        <f>IF(AO$157="Hydro",VLOOKUP($H223,'Inflated Bid Prices After Tax'!$BF$584:$BM$684,2,FALSE),IF(AO$157="Solar",VLOOKUP($H223,'Inflated Bid Prices After Tax'!$BF$584:$BM$684,3,FALSE),IF(AO$157="Biomass",VLOOKUP($H223,'Inflated Bid Prices After Tax'!$BF$584:$BM$684,4,FALSE),IF(AO$157="Biodiesel",VLOOKUP($H223,'Inflated Bid Prices After Tax'!$BF$584:$BM$684,5,FALSE),IF(AO$157="LNG",VLOOKUP($H223,'Inflated Bid Prices After Tax'!$BF$584:$BM$684,6,FALSE),IF(AO$157="Bunker",VLOOKUP($H223,'Inflated Bid Prices After Tax'!$BF$584:$BM$684,7,FALSE),IF(AO$157="LFO Diesel",VLOOKUP($H223,'Inflated Bid Prices After Tax'!$BF$584:$BM$684,8,FALSE),0)))))))</f>
        <v>0</v>
      </c>
      <c r="AQ223" s="309">
        <f>IF($H223=0,0,IF(AO$157="Hydro",HLOOKUP(AO$157,'Inflated Bid Prices After Tax'!$B$687:$I$695,9,FALSE),IF(AO$157="Solar",HLOOKUP(AO$157,'Inflated Bid Prices After Tax'!$B$687:$I$695,9,FALSE),IF(AO$157="Biomass",HLOOKUP(AO$157,'Inflated Bid Prices After Tax'!$B$687:$I$695,9,FALSE),IF(AO$157="Biodiesel",HLOOKUP(AO$157,'Inflated Bid Prices After Tax'!$B$687:$I$695,9,FALSE),IF(AO$157="LNG",HLOOKUP(AO$157,'Inflated Bid Prices After Tax'!$B$687:$I$695,9,FALSE),IF(AO$157="Bunker",HLOOKUP(AO$157,'Inflated Bid Prices After Tax'!$B$687:$I$695,9,FALSE),IF(AO$157="LFO Diesel",HLOOKUP(AO$157,'Inflated Bid Prices After Tax'!$B$687:$I$695,9,FALSE),0))))))))</f>
        <v>0</v>
      </c>
      <c r="AR223" s="309">
        <f>IF($H223=0,0,IF(AO$157="Hydro",HLOOKUP(AO$157,'Inflated Bid Prices After Tax'!$B$697:$I$703,7,FALSE),IF(AO$157="Solar",HLOOKUP(AO$157,'Inflated Bid Prices After Tax'!$B$697:$I$703,7,FALSE),IF(AO$157="Biomass",HLOOKUP(AO$157,'Inflated Bid Prices After Tax'!$B$697:$I$703,7,FALSE),IF(AO$157="Biodiesel",HLOOKUP(AO$157,'Inflated Bid Prices After Tax'!$B$697:$I$703,7,FALSE),IF(AO$157="LNG",HLOOKUP(AO$157,'Inflated Bid Prices After Tax'!$B$697:$I$703,7,FALSE),IF(AO$157="Bunker",HLOOKUP(AO$157,'Inflated Bid Prices After Tax'!$B$697:$I$703,7,FALSE),IF(AO$157="LFO Diesel",HLOOKUP(AO$157,'Inflated Bid Prices After Tax'!$B$697:$I$703,7,FALSE),0))))))))</f>
        <v>0</v>
      </c>
      <c r="AS223" s="298">
        <f t="shared" si="133"/>
        <v>0</v>
      </c>
      <c r="AT223" s="139"/>
      <c r="AU223" s="606">
        <f>IF(AU$157="Hydro",VLOOKUP($I223,'Inflated Bid Prices After Tax'!$BF$479:$BM$579,2,FALSE),IF(AU$157="Solar",VLOOKUP($I223,'Inflated Bid Prices After Tax'!$BF$479:$BM$579,3,FALSE),IF(AU$157="Biomass",VLOOKUP($I223,'Inflated Bid Prices After Tax'!$BF$479:$BM$579,4,FALSE),IF(AU$157="Biodiesel",VLOOKUP($I223,'Inflated Bid Prices After Tax'!$BF$479:$BM$579,5,FALSE),IF(AU$157="LNG",VLOOKUP($I223,'Inflated Bid Prices After Tax'!$BF$479:$BM$579,6,FALSE),IF(AU$157="Bunker",VLOOKUP($I223,'Inflated Bid Prices After Tax'!$BF$479:$BM$579,7,FALSE),IF(AU$157="LFO Diesel",VLOOKUP($I223,'Inflated Bid Prices After Tax'!$BF$479:$BM$579,8,FALSE),0)))))))</f>
        <v>0</v>
      </c>
      <c r="AV223" s="607">
        <f>IF(AU$157="Hydro",VLOOKUP($I223,'Inflated Bid Prices After Tax'!$BF$584:$BM$684,2,FALSE),IF(AU$157="Solar",VLOOKUP($I223,'Inflated Bid Prices After Tax'!$BF$584:$BM$684,3,FALSE),IF(AU$157="Biomass",VLOOKUP($I223,'Inflated Bid Prices After Tax'!$BF$584:$BM$684,4,FALSE),IF(AU$157="Biodiesel",VLOOKUP($I223,'Inflated Bid Prices After Tax'!$BF$584:$BM$684,5,FALSE),IF(AU$157="LNG",VLOOKUP($I223,'Inflated Bid Prices After Tax'!$BF$584:$BM$684,6,FALSE),IF(AU$157="Bunker",VLOOKUP($I223,'Inflated Bid Prices After Tax'!$BF$584:$BM$684,7,FALSE),IF(AU$157="LFO Diesel",VLOOKUP($I223,'Inflated Bid Prices After Tax'!$BF$584:$BM$684,8,FALSE),0)))))))</f>
        <v>0</v>
      </c>
      <c r="AW223" s="607">
        <f>IF($I223=0,0,IF(AU$157="Hydro",HLOOKUP(AU$157,'Inflated Bid Prices After Tax'!$B$687:$I$695,6,FALSE),IF(AU$157="Solar",HLOOKUP(AU$157,'Inflated Bid Prices After Tax'!$B$687:$I$695,6,FALSE),IF(AU$157="Biomass",HLOOKUP(AU$157,'Inflated Bid Prices After Tax'!$B$687:$I$695,6,FALSE),IF(AU$157="Biodiesel",HLOOKUP(AU$157,'Inflated Bid Prices After Tax'!$B$687:$I$695,6,FALSE),IF(AU$157="LNG",HLOOKUP(AU$157,'Inflated Bid Prices After Tax'!$B$687:$I$695,6,FALSE),IF(AU$157="Bunker",HLOOKUP(AU$157,'Inflated Bid Prices After Tax'!$B$687:$I$695,6,FALSE),IF(AU$157="LFO Diesel",HLOOKUP(AU$157,'Inflated Bid Prices After Tax'!$B$687:$I$695,6,FALSE),0))))))))</f>
        <v>0</v>
      </c>
      <c r="AX223" s="607">
        <f>IF($I223=0,0,IF(AU$157="Hydro",HLOOKUP(AU$157,'Inflated Bid Prices After Tax'!$B$697:$I$703,6,FALSE),IF(AU$157="Solar",HLOOKUP(AU$157,'Inflated Bid Prices After Tax'!$B$697:$I$703,6,FALSE),IF(AU$157="Biomass",HLOOKUP(AU$157,'Inflated Bid Prices After Tax'!$B$697:$I$703,6,FALSE),IF(AU$157="Biodiesel",HLOOKUP(AU$157,'Inflated Bid Prices After Tax'!$B$697:$I$703,6,FALSE),IF(AU$157="LNG",HLOOKUP(AU$157,'Inflated Bid Prices After Tax'!$B$697:$I$703,6,FALSE),IF(AU$157="Bunker",HLOOKUP(AU$157,'Inflated Bid Prices After Tax'!$B$697:$I$703,6,FALSE),IF(AU$157="LFO Diesel",HLOOKUP(AU$157,'Inflated Bid Prices After Tax'!$B$697:$I$703,6,FALSE),0))))))))</f>
        <v>0</v>
      </c>
      <c r="AY223" s="608">
        <f t="shared" si="134"/>
        <v>0</v>
      </c>
      <c r="AZ223" s="139"/>
      <c r="BA223" s="106"/>
      <c r="BB223" s="648" t="s">
        <v>44</v>
      </c>
      <c r="BC223" s="660">
        <f>IF(C223=0,O223,O223*'Available Energy and Dispatch'!N269*1000)</f>
        <v>0</v>
      </c>
      <c r="BD223" s="660">
        <f>IF(D223=0,U223,U223*'Available Energy and Dispatch'!O269*1000)</f>
        <v>0</v>
      </c>
      <c r="BE223" s="660">
        <f>IF(E223=0,AA223,AA223*'Available Energy and Dispatch'!P269*1000)</f>
        <v>0</v>
      </c>
      <c r="BF223" s="660">
        <f>IF(F223=0,AG223,AG223*'Available Energy and Dispatch'!Q269*1000)</f>
        <v>0</v>
      </c>
      <c r="BG223" s="660">
        <f>IF(G223=0,AM223,AM223*'Available Energy and Dispatch'!R269*1000)</f>
        <v>0</v>
      </c>
      <c r="BH223" s="660">
        <f>IF(H223=0,AS223,AS223*'Available Energy and Dispatch'!S269*1000)</f>
        <v>0</v>
      </c>
      <c r="BI223" s="660">
        <f>IF(I223=0,AY223,AY223*'Available Energy and Dispatch'!T269*1000)</f>
        <v>0</v>
      </c>
      <c r="BJ223" s="666">
        <f t="shared" si="135"/>
        <v>0</v>
      </c>
      <c r="BK223" s="655"/>
    </row>
    <row r="224" spans="2:63" x14ac:dyDescent="0.25">
      <c r="B224" s="530" t="s">
        <v>45</v>
      </c>
      <c r="C224" s="523">
        <f>ROUND(IFERROR(('Available Energy and Dispatch'!N270/((IF(C$158="Solar",(SUMIFS('Dependable Capacity'!$F$118:$F$123,'Dependable Capacity'!$C$118:$C$123,$B$160)*'Available Energy and Dispatch'!$C270),HLOOKUP(C$158,'Dependable Capacity'!$I$112:$P$118,7,FALSE)*'Available Energy and Dispatch'!$C270))))/C$159,0),2)</f>
        <v>0</v>
      </c>
      <c r="D224" s="523">
        <f>ROUND(IFERROR(('Available Energy and Dispatch'!O270/((IF(D$158="Solar",(SUMIFS('Dependable Capacity'!$F$118:$F$123,'Dependable Capacity'!$C$118:$C$123,$B$160)*'Available Energy and Dispatch'!$C270),HLOOKUP(D$158,'Dependable Capacity'!$I$112:$P$118,7,FALSE)*'Available Energy and Dispatch'!$C270))))/D$159,0),2)</f>
        <v>0</v>
      </c>
      <c r="E224" s="523">
        <f>ROUND(IFERROR(('Available Energy and Dispatch'!P270/((IF(E$158="Solar",(SUMIFS('Dependable Capacity'!$F$118:$F$123,'Dependable Capacity'!$C$118:$C$123,$B$160)*'Available Energy and Dispatch'!$C270),HLOOKUP(E$158,'Dependable Capacity'!$I$112:$P$118,7,FALSE)*'Available Energy and Dispatch'!$C270))))/E$159,0),2)</f>
        <v>0</v>
      </c>
      <c r="F224" s="523">
        <f>ROUND(IFERROR(('Available Energy and Dispatch'!Q270/((IF(F$158="Solar",(SUMIFS('Dependable Capacity'!$F$118:$F$123,'Dependable Capacity'!$C$118:$C$123,$B$160)*'Available Energy and Dispatch'!$C270),HLOOKUP(F$158,'Dependable Capacity'!$I$112:$P$118,7,FALSE)*'Available Energy and Dispatch'!$C270))))/F$159,0),2)</f>
        <v>0</v>
      </c>
      <c r="G224" s="523">
        <f>ROUND(IFERROR(('Available Energy and Dispatch'!R270/((IF(G$158="Solar",(SUMIFS('Dependable Capacity'!$F$118:$F$123,'Dependable Capacity'!$C$118:$C$123,$B$160)*'Available Energy and Dispatch'!$C270),HLOOKUP(G$158,'Dependable Capacity'!$I$112:$P$118,7,FALSE)*'Available Energy and Dispatch'!$C270))))/G$159,0),2)</f>
        <v>0</v>
      </c>
      <c r="H224" s="523">
        <f>ROUND(IFERROR(('Available Energy and Dispatch'!S270/((IF(H$158="Solar",(SUMIFS('Dependable Capacity'!$F$118:$F$123,'Dependable Capacity'!$C$118:$C$123,$B$160)*'Available Energy and Dispatch'!$C270),HLOOKUP(H$158,'Dependable Capacity'!$I$112:$P$118,7,FALSE)*'Available Energy and Dispatch'!$C270))))/H$159,0),2)</f>
        <v>0</v>
      </c>
      <c r="I224" s="524">
        <f>ROUND(IFERROR(('Available Energy and Dispatch'!T270/((IF(I$158="Solar",(SUMIFS('Dependable Capacity'!$F$118:$F$123,'Dependable Capacity'!$C$118:$C$123,$B$160)*'Available Energy and Dispatch'!$C270),HLOOKUP(I$158,'Dependable Capacity'!$I$112:$P$118,7,FALSE)*'Available Energy and Dispatch'!$C270))))/I$159,0),2)</f>
        <v>0</v>
      </c>
      <c r="J224" s="106"/>
      <c r="K224" s="542">
        <f>IF(K$157="Hydro",VLOOKUP($C224,'Inflated Bid Prices After Tax'!$BF$479:$BM$579,2,FALSE),IF(K$157="Solar",VLOOKUP($C224,'Inflated Bid Prices After Tax'!$BF$479:$BM$579,3,FALSE),IF(K$157="Biomass",VLOOKUP($C224,'Inflated Bid Prices After Tax'!$BF$479:$BM$579,4,FALSE),IF(K$157="Biodiesel",VLOOKUP($C224,'Inflated Bid Prices After Tax'!$BF$479:$BM$579,5,FALSE),IF(K$157="LNG",VLOOKUP($C224,'Inflated Bid Prices After Tax'!$BF$479:$BM$579,6,FALSE),IF(K$157="Bunker",VLOOKUP($C224,'Inflated Bid Prices After Tax'!$BF$479:$BM$579,7,FALSE),IF(K$157="LFO Diesel",VLOOKUP($C224,'Inflated Bid Prices After Tax'!$BF$479:$BM$579,8,FALSE),0)))))))</f>
        <v>0</v>
      </c>
      <c r="L224" s="543">
        <f>IF(K$157="Hydro",VLOOKUP($C224,'Inflated Bid Prices After Tax'!$BF$584:$BM$684,2,FALSE),IF(K$157="Solar",VLOOKUP($C224,'Inflated Bid Prices After Tax'!$BF$584:$BM$684,3,FALSE),IF(K$157="Biomass",VLOOKUP($C224,'Inflated Bid Prices After Tax'!$BF$584:$BM$684,4,FALSE),IF(K$157="Biodiesel",VLOOKUP($C224,'Inflated Bid Prices After Tax'!$BF$584:$BM$684,5,FALSE),IF(K$157="LNG",VLOOKUP($C224,'Inflated Bid Prices After Tax'!$BF$584:$BM$684,6,FALSE),IF(K$157="Bunker",VLOOKUP($C224,'Inflated Bid Prices After Tax'!$BF$584:$BM$684,7,FALSE),IF(K$157="LFO Diesel",VLOOKUP($C224,'Inflated Bid Prices After Tax'!$BF$584:$BM$684,8,FALSE),0)))))))</f>
        <v>0</v>
      </c>
      <c r="M224" s="543">
        <f>IF($C224=0,0,IF(K$157="Hydro",HLOOKUP(K$157,'Inflated Bid Prices After Tax'!$B$687:$I$695,9,FALSE),IF(K$157="Solar",HLOOKUP(K$157,'Inflated Bid Prices After Tax'!$B$687:$I$695,9,FALSE),IF(K$157="Biomass",HLOOKUP(K$157,'Inflated Bid Prices After Tax'!$B$687:$I$695,9,FALSE),IF(K$157="Biodiesel",HLOOKUP(K$157,'Inflated Bid Prices After Tax'!$B$687:$I$695,9,FALSE),IF(K$157="LNG",HLOOKUP(K$157,'Inflated Bid Prices After Tax'!$B$687:$I$695,9,FALSE),IF(K$157="Bunker",HLOOKUP(K$157,'Inflated Bid Prices After Tax'!$B$687:$I$695,9,FALSE),IF(K$157="LFO Diesel",HLOOKUP(K$157,'Inflated Bid Prices After Tax'!$B$687:$I$695,9,FALSE),0))))))))</f>
        <v>0</v>
      </c>
      <c r="N224" s="543">
        <f>IF($C224=0,0,IF(K$157="Hydro",HLOOKUP(K$157,'Inflated Bid Prices After Tax'!$B$697:$I$703,7,FALSE),IF(K$157="Solar",HLOOKUP(K$157,'Inflated Bid Prices After Tax'!$B$697:$I$703,7,FALSE),IF(K$157="Biomass",HLOOKUP(K$157,'Inflated Bid Prices After Tax'!$B$697:$I$703,7,FALSE),IF(K$157="Biodiesel",HLOOKUP(K$157,'Inflated Bid Prices After Tax'!$B$697:$I$703,7,FALSE),IF(K$157="LNG",HLOOKUP(K$157,'Inflated Bid Prices After Tax'!$B$697:$I$703,7,FALSE),IF(K$157="Bunker",HLOOKUP(K$157,'Inflated Bid Prices After Tax'!$B$697:$I$703,7,FALSE),IF(K$157="LFO Diesel",HLOOKUP(K$157,'Inflated Bid Prices After Tax'!$B$697:$I$703,7,FALSE),0))))))))</f>
        <v>0</v>
      </c>
      <c r="O224" s="544">
        <f t="shared" si="128"/>
        <v>0</v>
      </c>
      <c r="P224" s="139"/>
      <c r="Q224" s="606">
        <f>IF(Q$157="Hydro",VLOOKUP($D224,'Inflated Bid Prices After Tax'!$BF$479:$BM$579,2,FALSE),IF(Q$157="Solar",VLOOKUP($D224,'Inflated Bid Prices After Tax'!$BF$479:$BM$579,3,FALSE),IF(Q$157="Biomass",VLOOKUP($D224,'Inflated Bid Prices After Tax'!$BF$479:$BM$579,4,FALSE),IF(Q$157="Biodiesel",VLOOKUP($D224,'Inflated Bid Prices After Tax'!$BF$479:$BM$579,5,FALSE),IF(Q$157="LNG",VLOOKUP($D224,'Inflated Bid Prices After Tax'!$BF$479:$BM$579,6,FALSE),IF(Q$157="Bunker",VLOOKUP($D224,'Inflated Bid Prices After Tax'!$BF$479:$BM$579,7,FALSE),IF(Q$157="LFO Diesel",VLOOKUP($D224,'Inflated Bid Prices After Tax'!$BF$479:$BM$579,8,FALSE),0)))))))</f>
        <v>0</v>
      </c>
      <c r="R224" s="607">
        <f>IF(Q$157="Hydro",VLOOKUP($D224,'Inflated Bid Prices After Tax'!$BF$584:$BM$684,2,FALSE),IF(Q$157="Solar",VLOOKUP($D224,'Inflated Bid Prices After Tax'!$BF$584:$BM$684,3,FALSE),IF(Q$157="Biomass",VLOOKUP($D224,'Inflated Bid Prices After Tax'!$BF$584:$BM$684,4,FALSE),IF(Q$157="Biodiesel",VLOOKUP($D224,'Inflated Bid Prices After Tax'!$BF$584:$BM$684,5,FALSE),IF(Q$157="LNG",VLOOKUP($D224,'Inflated Bid Prices After Tax'!$BF$584:$BM$684,6,FALSE),IF(Q$157="Bunker",VLOOKUP($D224,'Inflated Bid Prices After Tax'!$BF$584:$BM$684,7,FALSE),IF(Q$157="LFO Diesel",VLOOKUP($D224,'Inflated Bid Prices After Tax'!$BF$584:$BM$684,8,FALSE),0)))))))</f>
        <v>0</v>
      </c>
      <c r="S224" s="607">
        <f>IF($D224=0,0,IF(Q$157="Hydro",HLOOKUP(Q$157,'Inflated Bid Prices After Tax'!$B$687:$I$695,9,FALSE),IF(Q$157="Solar",HLOOKUP(Q$157,'Inflated Bid Prices After Tax'!$B$687:$I$695,9,FALSE),IF(Q$157="Biomass",HLOOKUP(Q$157,'Inflated Bid Prices After Tax'!$B$687:$I$695,9,FALSE),IF(Q$157="Biodiesel",HLOOKUP(Q$157,'Inflated Bid Prices After Tax'!$B$687:$I$695,9,FALSE),IF(Q$157="LNG",HLOOKUP(Q$157,'Inflated Bid Prices After Tax'!$B$687:$I$695,9,FALSE),IF(Q$157="Bunker",HLOOKUP(Q$157,'Inflated Bid Prices After Tax'!$B$687:$I$695,9,FALSE),IF(Q$157="LFO Diesel",HLOOKUP(Q$157,'Inflated Bid Prices After Tax'!$B$687:$I$695,9,FALSE),0))))))))</f>
        <v>0</v>
      </c>
      <c r="T224" s="607">
        <f>IF($D224=0,0,IF(Q$157="Hydro",HLOOKUP(Q$157,'Inflated Bid Prices After Tax'!$B$697:$I$703,7,FALSE),IF(Q$157="Solar",HLOOKUP(Q$157,'Inflated Bid Prices After Tax'!$B$697:$I$703,7,FALSE),IF(Q$157="Biomass",HLOOKUP(Q$157,'Inflated Bid Prices After Tax'!$B$697:$I$703,7,FALSE),IF(Q$157="Biodiesel",HLOOKUP(Q$157,'Inflated Bid Prices After Tax'!$B$697:$I$703,7,FALSE),IF(Q$157="LNG",HLOOKUP(Q$157,'Inflated Bid Prices After Tax'!$B$697:$I$703,7,FALSE),IF(Q$157="Bunker",HLOOKUP(Q$157,'Inflated Bid Prices After Tax'!$B$697:$I$703,7,FALSE),IF(Q$157="LFO Diesel",HLOOKUP(Q$157,'Inflated Bid Prices After Tax'!$B$697:$I$703,7,FALSE),0))))))))</f>
        <v>0</v>
      </c>
      <c r="U224" s="608">
        <f t="shared" si="129"/>
        <v>0</v>
      </c>
      <c r="V224" s="139"/>
      <c r="W224" s="566">
        <f>IF(W$157="Hydro",VLOOKUP($E224,'Inflated Bid Prices After Tax'!$BF$479:$BM$579,2,FALSE),IF(W$157="Solar",VLOOKUP($E224,'Inflated Bid Prices After Tax'!$BF$479:$BM$579,3,FALSE),IF(W$157="Biomass",VLOOKUP($E224,'Inflated Bid Prices After Tax'!$BF$479:$BM$579,4,FALSE),IF(W$157="Biodiesel",VLOOKUP($E224,'Inflated Bid Prices After Tax'!$BF$479:$BM$579,5,FALSE),IF(W$157="LNG",VLOOKUP($E224,'Inflated Bid Prices After Tax'!$BF$479:$BM$579,6,FALSE),IF(W$157="Bunker",VLOOKUP($E224,'Inflated Bid Prices After Tax'!$BF$479:$BM$579,7,FALSE),IF(W$157="LFO Diesel",VLOOKUP($E224,'Inflated Bid Prices After Tax'!$BF$479:$BM$579,8,FALSE),0)))))))</f>
        <v>0</v>
      </c>
      <c r="X224" s="567">
        <f>IF(W$157="Hydro",VLOOKUP($E224,'Inflated Bid Prices After Tax'!$BF$584:$BM$684,2,FALSE),IF(W$157="Solar",VLOOKUP($E224,'Inflated Bid Prices After Tax'!$BF$584:$BM$684,3,FALSE),IF(W$157="Biomass",VLOOKUP($E224,'Inflated Bid Prices After Tax'!$BF$584:$BM$684,4,FALSE),IF(W$157="Biodiesel",VLOOKUP($E224,'Inflated Bid Prices After Tax'!$BF$584:$BM$684,5,FALSE),IF(W$157="LNG",VLOOKUP($E224,'Inflated Bid Prices After Tax'!$BF$584:$BM$684,6,FALSE),IF(W$157="Bunker",VLOOKUP($E224,'Inflated Bid Prices After Tax'!$BF$584:$BM$684,7,FALSE),IF(W$157="LFO Diesel",VLOOKUP($E224,'Inflated Bid Prices After Tax'!$BF$584:$BM$684,8,FALSE),0)))))))</f>
        <v>0</v>
      </c>
      <c r="Y224" s="567">
        <f>IF($E224=0,0,IF(W$157="Hydro",HLOOKUP(W$157,'Inflated Bid Prices After Tax'!$B$687:$I$695,9,FALSE),IF(W$157="Solar",HLOOKUP(W$157,'Inflated Bid Prices After Tax'!$B$687:$I$695,9,FALSE),IF(W$157="Biomass",HLOOKUP(W$157,'Inflated Bid Prices After Tax'!$B$687:$I$695,9,FALSE),IF(W$157="Biodiesel",HLOOKUP(W$157,'Inflated Bid Prices After Tax'!$B$687:$I$695,9,FALSE),IF(W$157="LNG",HLOOKUP(W$157,'Inflated Bid Prices After Tax'!$B$687:$I$695,9,FALSE),IF(W$157="Bunker",HLOOKUP(W$157,'Inflated Bid Prices After Tax'!$B$687:$I$695,9,FALSE),IF(W$157="LFO Diesel",HLOOKUP(W$157,'Inflated Bid Prices After Tax'!$B$687:$I$695,9,FALSE),0))))))))</f>
        <v>0</v>
      </c>
      <c r="Z224" s="567">
        <f>IF($E224=0,0,IF(W$157="Hydro",HLOOKUP(W$157,'Inflated Bid Prices After Tax'!$B$697:$I$703,7,FALSE),IF(W$157="Solar",HLOOKUP(W$157,'Inflated Bid Prices After Tax'!$B$697:$I$703,7,FALSE),IF(W$157="Biomass",HLOOKUP(W$157,'Inflated Bid Prices After Tax'!$B$697:$I$703,7,FALSE),IF(W$157="Biodiesel",HLOOKUP(W$157,'Inflated Bid Prices After Tax'!$B$697:$I$703,7,FALSE),IF(W$157="LNG",HLOOKUP(W$157,'Inflated Bid Prices After Tax'!$B$697:$I$703,7,FALSE),IF(W$157="Bunker",HLOOKUP(W$157,'Inflated Bid Prices After Tax'!$B$697:$I$703,7,FALSE),IF(W$157="LFO Diesel",HLOOKUP(W$157,'Inflated Bid Prices After Tax'!$B$697:$I$703,7,FALSE),0))))))))</f>
        <v>0</v>
      </c>
      <c r="AA224" s="568">
        <f t="shared" si="130"/>
        <v>0</v>
      </c>
      <c r="AB224" s="139"/>
      <c r="AC224" s="642">
        <f>IF(AC$157="Hydro",VLOOKUP($F224,'Inflated Bid Prices After Tax'!$BF$479:$BM$579,2,FALSE),IF(AC$157="Solar",VLOOKUP($F224,'Inflated Bid Prices After Tax'!$BF$479:$BM$579,3,FALSE),IF(AC$157="Biomass",VLOOKUP($F224,'Inflated Bid Prices After Tax'!$BF$479:$BM$579,4,FALSE),IF(AC$157="Biodiesel",VLOOKUP($F224,'Inflated Bid Prices After Tax'!$BF$479:$BM$579,5,FALSE),IF(AC$157="LNG",VLOOKUP($F224,'Inflated Bid Prices After Tax'!$BF$479:$BM$579,6,FALSE),IF(AC$157="Bunker",VLOOKUP($F224,'Inflated Bid Prices After Tax'!$BF$479:$BM$579,7,FALSE),IF(AC$157="LFO Diesel",VLOOKUP($F224,'Inflated Bid Prices After Tax'!$BF$479:$BM$579,8,FALSE),0)))))))</f>
        <v>0</v>
      </c>
      <c r="AD224" s="643">
        <f>IF(AC$157="Hydro",VLOOKUP($F224,'Inflated Bid Prices After Tax'!$BF$584:$BM$684,2,FALSE),IF(AC$157="Solar",VLOOKUP($F224,'Inflated Bid Prices After Tax'!$BF$584:$BM$684,3,FALSE),IF(AC$157="Biomass",VLOOKUP($F224,'Inflated Bid Prices After Tax'!$BF$584:$BM$684,4,FALSE),IF(AC$157="Biodiesel",VLOOKUP($F224,'Inflated Bid Prices After Tax'!$BF$584:$BM$684,5,FALSE),IF(AC$157="LNG",VLOOKUP($F224,'Inflated Bid Prices After Tax'!$BF$584:$BM$684,6,FALSE),IF(AC$157="Bunker",VLOOKUP($F224,'Inflated Bid Prices After Tax'!$BF$584:$BM$684,7,FALSE),IF(AC$157="LFO Diesel",VLOOKUP($F224,'Inflated Bid Prices After Tax'!$BF$584:$BM$684,8,FALSE),0)))))))</f>
        <v>0</v>
      </c>
      <c r="AE224" s="643">
        <f>IF($F224=0,0,IF(AC$157="Hydro",HLOOKUP(AC$157,'Inflated Bid Prices After Tax'!$B$687:$I$695,9,FALSE),IF(AC$157="Solar",HLOOKUP(AC$157,'Inflated Bid Prices After Tax'!$B$687:$I$695,9,FALSE),IF(AC$157="Biomass",HLOOKUP(AC$157,'Inflated Bid Prices After Tax'!$B$687:$I$695,9,FALSE),IF(AC$157="Biodiesel",HLOOKUP(AC$157,'Inflated Bid Prices After Tax'!$B$687:$I$695,9,FALSE),IF(AC$157="LNG",HLOOKUP(AC$157,'Inflated Bid Prices After Tax'!$B$687:$I$695,9,FALSE),IF(AC$157="Bunker",HLOOKUP(AC$157,'Inflated Bid Prices After Tax'!$B$687:$I$695,9,FALSE),IF(AC$157="LFO Diesel",HLOOKUP(AC$157,'Inflated Bid Prices After Tax'!$B$687:$I$695,9,FALSE),0))))))))</f>
        <v>0</v>
      </c>
      <c r="AF224" s="643">
        <f>IF($F224=0,0,IF(AC$157="Hydro",HLOOKUP(AC$157,'Inflated Bid Prices After Tax'!$B$697:$I$703,7,FALSE),IF(AC$157="Solar",HLOOKUP(AC$157,'Inflated Bid Prices After Tax'!$B$697:$I$703,7,FALSE),IF(AC$157="Biomass",HLOOKUP(AC$157,'Inflated Bid Prices After Tax'!$B$697:$I$703,7,FALSE),IF(AC$157="Biodiesel",HLOOKUP(AC$157,'Inflated Bid Prices After Tax'!$B$697:$I$703,7,FALSE),IF(AC$157="LNG",HLOOKUP(AC$157,'Inflated Bid Prices After Tax'!$B$697:$I$703,7,FALSE),IF(AC$157="Bunker",HLOOKUP(AC$157,'Inflated Bid Prices After Tax'!$B$697:$I$703,7,FALSE),IF(AC$157="LFO Diesel",HLOOKUP(AC$157,'Inflated Bid Prices After Tax'!$B$697:$I$703,7,FALSE),0))))))))</f>
        <v>0</v>
      </c>
      <c r="AG224" s="644">
        <f t="shared" si="131"/>
        <v>0</v>
      </c>
      <c r="AH224" s="139"/>
      <c r="AI224" s="590">
        <f>IF(AI$157="Hydro",VLOOKUP($G224,'Inflated Bid Prices After Tax'!$BF$479:$BM$579,2,FALSE),IF(AI$157="Solar",VLOOKUP($G224,'Inflated Bid Prices After Tax'!$BF$479:$BM$579,3,FALSE),IF(AI$157="Biomass",VLOOKUP($G224,'Inflated Bid Prices After Tax'!$BF$479:$BM$579,4,FALSE),IF(AI$157="Biodiesel",VLOOKUP($G224,'Inflated Bid Prices After Tax'!$BF$479:$BM$579,5,FALSE),IF(AI$157="LNG",VLOOKUP($G224,'Inflated Bid Prices After Tax'!$BF$479:$BM$579,6,FALSE),IF(AI$157="Bunker",VLOOKUP($G224,'Inflated Bid Prices After Tax'!$BF$479:$BM$579,7,FALSE),IF(AI$157="LFO Diesel",VLOOKUP($G224,'Inflated Bid Prices After Tax'!$BF$479:$BM$579,8,FALSE),0)))))))</f>
        <v>0</v>
      </c>
      <c r="AJ224" s="591">
        <f>IF(AI$157="Hydro",VLOOKUP($G224,'Inflated Bid Prices After Tax'!$BF$584:$BM$684,2,FALSE),IF(AI$157="Solar",VLOOKUP($G224,'Inflated Bid Prices After Tax'!$BF$584:$BM$684,3,FALSE),IF(AI$157="Biomass",VLOOKUP($G224,'Inflated Bid Prices After Tax'!$BF$584:$BM$684,4,FALSE),IF(AI$157="Biodiesel",VLOOKUP($G224,'Inflated Bid Prices After Tax'!$BF$584:$BM$684,5,FALSE),IF(AI$157="LNG",VLOOKUP($G224,'Inflated Bid Prices After Tax'!$BF$584:$BM$684,6,FALSE),IF(AI$157="Bunker",VLOOKUP($G224,'Inflated Bid Prices After Tax'!$BF$584:$BM$684,7,FALSE),IF(AI$157="LFO Diesel",VLOOKUP($G224,'Inflated Bid Prices After Tax'!$BF$584:$BM$684,8,FALSE),0)))))))</f>
        <v>0</v>
      </c>
      <c r="AK224" s="591">
        <f>IF($G224=0,0,IF(AI$157="Hydro",HLOOKUP(AI$157,'Inflated Bid Prices After Tax'!$B$687:$I$695,9,FALSE),IF(AI$157="Solar",HLOOKUP(AI$157,'Inflated Bid Prices After Tax'!$B$687:$I$695,9,FALSE),IF(AI$157="Biomass",HLOOKUP(AI$157,'Inflated Bid Prices After Tax'!$B$687:$I$695,9,FALSE),IF(AI$157="Biodiesel",HLOOKUP(AI$157,'Inflated Bid Prices After Tax'!$B$687:$I$695,9,FALSE),IF(AI$157="LNG",HLOOKUP(AI$157,'Inflated Bid Prices After Tax'!$B$687:$I$695,9,FALSE),IF(AI$157="Bunker",HLOOKUP(AI$157,'Inflated Bid Prices After Tax'!$B$687:$I$695,9,FALSE),IF(AI$157="LFO Diesel",HLOOKUP(AI$157,'Inflated Bid Prices After Tax'!$B$687:$I$695,9,FALSE),0))))))))</f>
        <v>0</v>
      </c>
      <c r="AL224" s="591">
        <f>IF($G224=0,0,IF(AI$157="Hydro",HLOOKUP(AI$157,'Inflated Bid Prices After Tax'!$B$697:$I$703,7,FALSE),IF(AI$157="Solar",HLOOKUP(AI$157,'Inflated Bid Prices After Tax'!$B$697:$I$703,7,FALSE),IF(AI$157="Biomass",HLOOKUP(AI$157,'Inflated Bid Prices After Tax'!$B$697:$I$703,7,FALSE),IF(AI$157="Biodiesel",HLOOKUP(AI$157,'Inflated Bid Prices After Tax'!$B$697:$I$703,7,FALSE),IF(AI$157="LNG",HLOOKUP(AI$157,'Inflated Bid Prices After Tax'!$B$697:$I$703,7,FALSE),IF(AI$157="Bunker",HLOOKUP(AI$157,'Inflated Bid Prices After Tax'!$B$697:$I$703,7,FALSE),IF(AI$157="LFO Diesel",HLOOKUP(AI$157,'Inflated Bid Prices After Tax'!$B$697:$I$703,7,FALSE),0))))))))</f>
        <v>0</v>
      </c>
      <c r="AM224" s="592">
        <f t="shared" si="132"/>
        <v>0</v>
      </c>
      <c r="AN224" s="139"/>
      <c r="AO224" s="598">
        <f>IF(AO$157="Hydro",VLOOKUP($H224,'Inflated Bid Prices After Tax'!$BF$479:$BM$579,2,FALSE),IF(AO$157="Solar",VLOOKUP($H224,'Inflated Bid Prices After Tax'!$BF$479:$BM$579,3,FALSE),IF(AO$157="Biomass",VLOOKUP($H224,'Inflated Bid Prices After Tax'!$BF$479:$BM$579,4,FALSE),IF(AO$157="Biodiesel",VLOOKUP($H224,'Inflated Bid Prices After Tax'!$BF$479:$BM$579,5,FALSE),IF(AO$157="LNG",VLOOKUP($H224,'Inflated Bid Prices After Tax'!$BF$479:$BM$579,6,FALSE),IF(AO$157="Bunker",VLOOKUP($H224,'Inflated Bid Prices After Tax'!$BF$479:$BM$579,7,FALSE),IF(AO$157="LFO Diesel",VLOOKUP($H224,'Inflated Bid Prices After Tax'!$BF$479:$BM$579,8,FALSE),0)))))))</f>
        <v>0</v>
      </c>
      <c r="AP224" s="309">
        <f>IF(AO$157="Hydro",VLOOKUP($H224,'Inflated Bid Prices After Tax'!$BF$584:$BM$684,2,FALSE),IF(AO$157="Solar",VLOOKUP($H224,'Inflated Bid Prices After Tax'!$BF$584:$BM$684,3,FALSE),IF(AO$157="Biomass",VLOOKUP($H224,'Inflated Bid Prices After Tax'!$BF$584:$BM$684,4,FALSE),IF(AO$157="Biodiesel",VLOOKUP($H224,'Inflated Bid Prices After Tax'!$BF$584:$BM$684,5,FALSE),IF(AO$157="LNG",VLOOKUP($H224,'Inflated Bid Prices After Tax'!$BF$584:$BM$684,6,FALSE),IF(AO$157="Bunker",VLOOKUP($H224,'Inflated Bid Prices After Tax'!$BF$584:$BM$684,7,FALSE),IF(AO$157="LFO Diesel",VLOOKUP($H224,'Inflated Bid Prices After Tax'!$BF$584:$BM$684,8,FALSE),0)))))))</f>
        <v>0</v>
      </c>
      <c r="AQ224" s="309">
        <f>IF($H224=0,0,IF(AO$157="Hydro",HLOOKUP(AO$157,'Inflated Bid Prices After Tax'!$B$687:$I$695,9,FALSE),IF(AO$157="Solar",HLOOKUP(AO$157,'Inflated Bid Prices After Tax'!$B$687:$I$695,9,FALSE),IF(AO$157="Biomass",HLOOKUP(AO$157,'Inflated Bid Prices After Tax'!$B$687:$I$695,9,FALSE),IF(AO$157="Biodiesel",HLOOKUP(AO$157,'Inflated Bid Prices After Tax'!$B$687:$I$695,9,FALSE),IF(AO$157="LNG",HLOOKUP(AO$157,'Inflated Bid Prices After Tax'!$B$687:$I$695,9,FALSE),IF(AO$157="Bunker",HLOOKUP(AO$157,'Inflated Bid Prices After Tax'!$B$687:$I$695,9,FALSE),IF(AO$157="LFO Diesel",HLOOKUP(AO$157,'Inflated Bid Prices After Tax'!$B$687:$I$695,9,FALSE),0))))))))</f>
        <v>0</v>
      </c>
      <c r="AR224" s="309">
        <f>IF($H224=0,0,IF(AO$157="Hydro",HLOOKUP(AO$157,'Inflated Bid Prices After Tax'!$B$697:$I$703,7,FALSE),IF(AO$157="Solar",HLOOKUP(AO$157,'Inflated Bid Prices After Tax'!$B$697:$I$703,7,FALSE),IF(AO$157="Biomass",HLOOKUP(AO$157,'Inflated Bid Prices After Tax'!$B$697:$I$703,7,FALSE),IF(AO$157="Biodiesel",HLOOKUP(AO$157,'Inflated Bid Prices After Tax'!$B$697:$I$703,7,FALSE),IF(AO$157="LNG",HLOOKUP(AO$157,'Inflated Bid Prices After Tax'!$B$697:$I$703,7,FALSE),IF(AO$157="Bunker",HLOOKUP(AO$157,'Inflated Bid Prices After Tax'!$B$697:$I$703,7,FALSE),IF(AO$157="LFO Diesel",HLOOKUP(AO$157,'Inflated Bid Prices After Tax'!$B$697:$I$703,7,FALSE),0))))))))</f>
        <v>0</v>
      </c>
      <c r="AS224" s="298">
        <f t="shared" si="133"/>
        <v>0</v>
      </c>
      <c r="AT224" s="139"/>
      <c r="AU224" s="606">
        <f>IF(AU$157="Hydro",VLOOKUP($I224,'Inflated Bid Prices After Tax'!$BF$479:$BM$579,2,FALSE),IF(AU$157="Solar",VLOOKUP($I224,'Inflated Bid Prices After Tax'!$BF$479:$BM$579,3,FALSE),IF(AU$157="Biomass",VLOOKUP($I224,'Inflated Bid Prices After Tax'!$BF$479:$BM$579,4,FALSE),IF(AU$157="Biodiesel",VLOOKUP($I224,'Inflated Bid Prices After Tax'!$BF$479:$BM$579,5,FALSE),IF(AU$157="LNG",VLOOKUP($I224,'Inflated Bid Prices After Tax'!$BF$479:$BM$579,6,FALSE),IF(AU$157="Bunker",VLOOKUP($I224,'Inflated Bid Prices After Tax'!$BF$479:$BM$579,7,FALSE),IF(AU$157="LFO Diesel",VLOOKUP($I224,'Inflated Bid Prices After Tax'!$BF$479:$BM$579,8,FALSE),0)))))))</f>
        <v>0</v>
      </c>
      <c r="AV224" s="607">
        <f>IF(AU$157="Hydro",VLOOKUP($I224,'Inflated Bid Prices After Tax'!$BF$584:$BM$684,2,FALSE),IF(AU$157="Solar",VLOOKUP($I224,'Inflated Bid Prices After Tax'!$BF$584:$BM$684,3,FALSE),IF(AU$157="Biomass",VLOOKUP($I224,'Inflated Bid Prices After Tax'!$BF$584:$BM$684,4,FALSE),IF(AU$157="Biodiesel",VLOOKUP($I224,'Inflated Bid Prices After Tax'!$BF$584:$BM$684,5,FALSE),IF(AU$157="LNG",VLOOKUP($I224,'Inflated Bid Prices After Tax'!$BF$584:$BM$684,6,FALSE),IF(AU$157="Bunker",VLOOKUP($I224,'Inflated Bid Prices After Tax'!$BF$584:$BM$684,7,FALSE),IF(AU$157="LFO Diesel",VLOOKUP($I224,'Inflated Bid Prices After Tax'!$BF$584:$BM$684,8,FALSE),0)))))))</f>
        <v>0</v>
      </c>
      <c r="AW224" s="607">
        <f>IF($I224=0,0,IF(AU$157="Hydro",HLOOKUP(AU$157,'Inflated Bid Prices After Tax'!$B$687:$I$695,6,FALSE),IF(AU$157="Solar",HLOOKUP(AU$157,'Inflated Bid Prices After Tax'!$B$687:$I$695,6,FALSE),IF(AU$157="Biomass",HLOOKUP(AU$157,'Inflated Bid Prices After Tax'!$B$687:$I$695,6,FALSE),IF(AU$157="Biodiesel",HLOOKUP(AU$157,'Inflated Bid Prices After Tax'!$B$687:$I$695,6,FALSE),IF(AU$157="LNG",HLOOKUP(AU$157,'Inflated Bid Prices After Tax'!$B$687:$I$695,6,FALSE),IF(AU$157="Bunker",HLOOKUP(AU$157,'Inflated Bid Prices After Tax'!$B$687:$I$695,6,FALSE),IF(AU$157="LFO Diesel",HLOOKUP(AU$157,'Inflated Bid Prices After Tax'!$B$687:$I$695,6,FALSE),0))))))))</f>
        <v>0</v>
      </c>
      <c r="AX224" s="607">
        <f>IF($I224=0,0,IF(AU$157="Hydro",HLOOKUP(AU$157,'Inflated Bid Prices After Tax'!$B$697:$I$703,6,FALSE),IF(AU$157="Solar",HLOOKUP(AU$157,'Inflated Bid Prices After Tax'!$B$697:$I$703,6,FALSE),IF(AU$157="Biomass",HLOOKUP(AU$157,'Inflated Bid Prices After Tax'!$B$697:$I$703,6,FALSE),IF(AU$157="Biodiesel",HLOOKUP(AU$157,'Inflated Bid Prices After Tax'!$B$697:$I$703,6,FALSE),IF(AU$157="LNG",HLOOKUP(AU$157,'Inflated Bid Prices After Tax'!$B$697:$I$703,6,FALSE),IF(AU$157="Bunker",HLOOKUP(AU$157,'Inflated Bid Prices After Tax'!$B$697:$I$703,6,FALSE),IF(AU$157="LFO Diesel",HLOOKUP(AU$157,'Inflated Bid Prices After Tax'!$B$697:$I$703,6,FALSE),0))))))))</f>
        <v>0</v>
      </c>
      <c r="AY224" s="608">
        <f t="shared" si="134"/>
        <v>0</v>
      </c>
      <c r="AZ224" s="139"/>
      <c r="BA224" s="106"/>
      <c r="BB224" s="648" t="s">
        <v>45</v>
      </c>
      <c r="BC224" s="660">
        <f>IF(C224=0,O224,O224*'Available Energy and Dispatch'!N270*1000)</f>
        <v>0</v>
      </c>
      <c r="BD224" s="660">
        <f>IF(D224=0,U224,U224*'Available Energy and Dispatch'!O270*1000)</f>
        <v>0</v>
      </c>
      <c r="BE224" s="660">
        <f>IF(E224=0,AA224,AA224*'Available Energy and Dispatch'!P270*1000)</f>
        <v>0</v>
      </c>
      <c r="BF224" s="660">
        <f>IF(F224=0,AG224,AG224*'Available Energy and Dispatch'!Q270*1000)</f>
        <v>0</v>
      </c>
      <c r="BG224" s="660">
        <f>IF(G224=0,AM224,AM224*'Available Energy and Dispatch'!R270*1000)</f>
        <v>0</v>
      </c>
      <c r="BH224" s="660">
        <f>IF(H224=0,AS224,AS224*'Available Energy and Dispatch'!S270*1000)</f>
        <v>0</v>
      </c>
      <c r="BI224" s="660">
        <f>IF(I224=0,AY224,AY224*'Available Energy and Dispatch'!T270*1000)</f>
        <v>0</v>
      </c>
      <c r="BJ224" s="666">
        <f t="shared" si="135"/>
        <v>0</v>
      </c>
      <c r="BK224" s="655"/>
    </row>
    <row r="225" spans="2:63" x14ac:dyDescent="0.25">
      <c r="B225" s="530" t="s">
        <v>46</v>
      </c>
      <c r="C225" s="523">
        <f>ROUND(IFERROR(('Available Energy and Dispatch'!N271/((IF(C$158="Solar",(SUMIFS('Dependable Capacity'!$F$118:$F$123,'Dependable Capacity'!$C$118:$C$123,$B$160)*'Available Energy and Dispatch'!$C271),HLOOKUP(C$158,'Dependable Capacity'!$I$112:$P$118,7,FALSE)*'Available Energy and Dispatch'!$C271))))/C$159,0),2)</f>
        <v>0</v>
      </c>
      <c r="D225" s="523">
        <f>ROUND(IFERROR(('Available Energy and Dispatch'!O271/((IF(D$158="Solar",(SUMIFS('Dependable Capacity'!$F$118:$F$123,'Dependable Capacity'!$C$118:$C$123,$B$160)*'Available Energy and Dispatch'!$C271),HLOOKUP(D$158,'Dependable Capacity'!$I$112:$P$118,7,FALSE)*'Available Energy and Dispatch'!$C271))))/D$159,0),2)</f>
        <v>0</v>
      </c>
      <c r="E225" s="523">
        <f>ROUND(IFERROR(('Available Energy and Dispatch'!P271/((IF(E$158="Solar",(SUMIFS('Dependable Capacity'!$F$118:$F$123,'Dependable Capacity'!$C$118:$C$123,$B$160)*'Available Energy and Dispatch'!$C271),HLOOKUP(E$158,'Dependable Capacity'!$I$112:$P$118,7,FALSE)*'Available Energy and Dispatch'!$C271))))/E$159,0),2)</f>
        <v>0</v>
      </c>
      <c r="F225" s="523">
        <f>ROUND(IFERROR(('Available Energy and Dispatch'!Q271/((IF(F$158="Solar",(SUMIFS('Dependable Capacity'!$F$118:$F$123,'Dependable Capacity'!$C$118:$C$123,$B$160)*'Available Energy and Dispatch'!$C271),HLOOKUP(F$158,'Dependable Capacity'!$I$112:$P$118,7,FALSE)*'Available Energy and Dispatch'!$C271))))/F$159,0),2)</f>
        <v>0</v>
      </c>
      <c r="G225" s="523">
        <f>ROUND(IFERROR(('Available Energy and Dispatch'!R271/((IF(G$158="Solar",(SUMIFS('Dependable Capacity'!$F$118:$F$123,'Dependable Capacity'!$C$118:$C$123,$B$160)*'Available Energy and Dispatch'!$C271),HLOOKUP(G$158,'Dependable Capacity'!$I$112:$P$118,7,FALSE)*'Available Energy and Dispatch'!$C271))))/G$159,0),2)</f>
        <v>0</v>
      </c>
      <c r="H225" s="523">
        <f>ROUND(IFERROR(('Available Energy and Dispatch'!S271/((IF(H$158="Solar",(SUMIFS('Dependable Capacity'!$F$118:$F$123,'Dependable Capacity'!$C$118:$C$123,$B$160)*'Available Energy and Dispatch'!$C271),HLOOKUP(H$158,'Dependable Capacity'!$I$112:$P$118,7,FALSE)*'Available Energy and Dispatch'!$C271))))/H$159,0),2)</f>
        <v>0</v>
      </c>
      <c r="I225" s="524">
        <f>ROUND(IFERROR(('Available Energy and Dispatch'!T271/((IF(I$158="Solar",(SUMIFS('Dependable Capacity'!$F$118:$F$123,'Dependable Capacity'!$C$118:$C$123,$B$160)*'Available Energy and Dispatch'!$C271),HLOOKUP(I$158,'Dependable Capacity'!$I$112:$P$118,7,FALSE)*'Available Energy and Dispatch'!$C271))))/I$159,0),2)</f>
        <v>0</v>
      </c>
      <c r="J225" s="106"/>
      <c r="K225" s="542">
        <f>IF(K$157="Hydro",VLOOKUP($C225,'Inflated Bid Prices After Tax'!$BF$479:$BM$579,2,FALSE),IF(K$157="Solar",VLOOKUP($C225,'Inflated Bid Prices After Tax'!$BF$479:$BM$579,3,FALSE),IF(K$157="Biomass",VLOOKUP($C225,'Inflated Bid Prices After Tax'!$BF$479:$BM$579,4,FALSE),IF(K$157="Biodiesel",VLOOKUP($C225,'Inflated Bid Prices After Tax'!$BF$479:$BM$579,5,FALSE),IF(K$157="LNG",VLOOKUP($C225,'Inflated Bid Prices After Tax'!$BF$479:$BM$579,6,FALSE),IF(K$157="Bunker",VLOOKUP($C225,'Inflated Bid Prices After Tax'!$BF$479:$BM$579,7,FALSE),IF(K$157="LFO Diesel",VLOOKUP($C225,'Inflated Bid Prices After Tax'!$BF$479:$BM$579,8,FALSE),0)))))))</f>
        <v>0</v>
      </c>
      <c r="L225" s="543">
        <f>IF(K$157="Hydro",VLOOKUP($C225,'Inflated Bid Prices After Tax'!$BF$584:$BM$684,2,FALSE),IF(K$157="Solar",VLOOKUP($C225,'Inflated Bid Prices After Tax'!$BF$584:$BM$684,3,FALSE),IF(K$157="Biomass",VLOOKUP($C225,'Inflated Bid Prices After Tax'!$BF$584:$BM$684,4,FALSE),IF(K$157="Biodiesel",VLOOKUP($C225,'Inflated Bid Prices After Tax'!$BF$584:$BM$684,5,FALSE),IF(K$157="LNG",VLOOKUP($C225,'Inflated Bid Prices After Tax'!$BF$584:$BM$684,6,FALSE),IF(K$157="Bunker",VLOOKUP($C225,'Inflated Bid Prices After Tax'!$BF$584:$BM$684,7,FALSE),IF(K$157="LFO Diesel",VLOOKUP($C225,'Inflated Bid Prices After Tax'!$BF$584:$BM$684,8,FALSE),0)))))))</f>
        <v>0</v>
      </c>
      <c r="M225" s="543">
        <f>IF($C225=0,0,IF(K$157="Hydro",HLOOKUP(K$157,'Inflated Bid Prices After Tax'!$B$687:$I$695,9,FALSE),IF(K$157="Solar",HLOOKUP(K$157,'Inflated Bid Prices After Tax'!$B$687:$I$695,9,FALSE),IF(K$157="Biomass",HLOOKUP(K$157,'Inflated Bid Prices After Tax'!$B$687:$I$695,9,FALSE),IF(K$157="Biodiesel",HLOOKUP(K$157,'Inflated Bid Prices After Tax'!$B$687:$I$695,9,FALSE),IF(K$157="LNG",HLOOKUP(K$157,'Inflated Bid Prices After Tax'!$B$687:$I$695,9,FALSE),IF(K$157="Bunker",HLOOKUP(K$157,'Inflated Bid Prices After Tax'!$B$687:$I$695,9,FALSE),IF(K$157="LFO Diesel",HLOOKUP(K$157,'Inflated Bid Prices After Tax'!$B$687:$I$695,9,FALSE),0))))))))</f>
        <v>0</v>
      </c>
      <c r="N225" s="543">
        <f>IF($C225=0,0,IF(K$157="Hydro",HLOOKUP(K$157,'Inflated Bid Prices After Tax'!$B$697:$I$703,7,FALSE),IF(K$157="Solar",HLOOKUP(K$157,'Inflated Bid Prices After Tax'!$B$697:$I$703,7,FALSE),IF(K$157="Biomass",HLOOKUP(K$157,'Inflated Bid Prices After Tax'!$B$697:$I$703,7,FALSE),IF(K$157="Biodiesel",HLOOKUP(K$157,'Inflated Bid Prices After Tax'!$B$697:$I$703,7,FALSE),IF(K$157="LNG",HLOOKUP(K$157,'Inflated Bid Prices After Tax'!$B$697:$I$703,7,FALSE),IF(K$157="Bunker",HLOOKUP(K$157,'Inflated Bid Prices After Tax'!$B$697:$I$703,7,FALSE),IF(K$157="LFO Diesel",HLOOKUP(K$157,'Inflated Bid Prices After Tax'!$B$697:$I$703,7,FALSE),0))))))))</f>
        <v>0</v>
      </c>
      <c r="O225" s="544">
        <f t="shared" si="128"/>
        <v>0</v>
      </c>
      <c r="P225" s="139"/>
      <c r="Q225" s="606">
        <f>IF(Q$157="Hydro",VLOOKUP($D225,'Inflated Bid Prices After Tax'!$BF$479:$BM$579,2,FALSE),IF(Q$157="Solar",VLOOKUP($D225,'Inflated Bid Prices After Tax'!$BF$479:$BM$579,3,FALSE),IF(Q$157="Biomass",VLOOKUP($D225,'Inflated Bid Prices After Tax'!$BF$479:$BM$579,4,FALSE),IF(Q$157="Biodiesel",VLOOKUP($D225,'Inflated Bid Prices After Tax'!$BF$479:$BM$579,5,FALSE),IF(Q$157="LNG",VLOOKUP($D225,'Inflated Bid Prices After Tax'!$BF$479:$BM$579,6,FALSE),IF(Q$157="Bunker",VLOOKUP($D225,'Inflated Bid Prices After Tax'!$BF$479:$BM$579,7,FALSE),IF(Q$157="LFO Diesel",VLOOKUP($D225,'Inflated Bid Prices After Tax'!$BF$479:$BM$579,8,FALSE),0)))))))</f>
        <v>0</v>
      </c>
      <c r="R225" s="607">
        <f>IF(Q$157="Hydro",VLOOKUP($D225,'Inflated Bid Prices After Tax'!$BF$584:$BM$684,2,FALSE),IF(Q$157="Solar",VLOOKUP($D225,'Inflated Bid Prices After Tax'!$BF$584:$BM$684,3,FALSE),IF(Q$157="Biomass",VLOOKUP($D225,'Inflated Bid Prices After Tax'!$BF$584:$BM$684,4,FALSE),IF(Q$157="Biodiesel",VLOOKUP($D225,'Inflated Bid Prices After Tax'!$BF$584:$BM$684,5,FALSE),IF(Q$157="LNG",VLOOKUP($D225,'Inflated Bid Prices After Tax'!$BF$584:$BM$684,6,FALSE),IF(Q$157="Bunker",VLOOKUP($D225,'Inflated Bid Prices After Tax'!$BF$584:$BM$684,7,FALSE),IF(Q$157="LFO Diesel",VLOOKUP($D225,'Inflated Bid Prices After Tax'!$BF$584:$BM$684,8,FALSE),0)))))))</f>
        <v>0</v>
      </c>
      <c r="S225" s="607">
        <f>IF($D225=0,0,IF(Q$157="Hydro",HLOOKUP(Q$157,'Inflated Bid Prices After Tax'!$B$687:$I$695,9,FALSE),IF(Q$157="Solar",HLOOKUP(Q$157,'Inflated Bid Prices After Tax'!$B$687:$I$695,9,FALSE),IF(Q$157="Biomass",HLOOKUP(Q$157,'Inflated Bid Prices After Tax'!$B$687:$I$695,9,FALSE),IF(Q$157="Biodiesel",HLOOKUP(Q$157,'Inflated Bid Prices After Tax'!$B$687:$I$695,9,FALSE),IF(Q$157="LNG",HLOOKUP(Q$157,'Inflated Bid Prices After Tax'!$B$687:$I$695,9,FALSE),IF(Q$157="Bunker",HLOOKUP(Q$157,'Inflated Bid Prices After Tax'!$B$687:$I$695,9,FALSE),IF(Q$157="LFO Diesel",HLOOKUP(Q$157,'Inflated Bid Prices After Tax'!$B$687:$I$695,9,FALSE),0))))))))</f>
        <v>0</v>
      </c>
      <c r="T225" s="607">
        <f>IF($D225=0,0,IF(Q$157="Hydro",HLOOKUP(Q$157,'Inflated Bid Prices After Tax'!$B$697:$I$703,7,FALSE),IF(Q$157="Solar",HLOOKUP(Q$157,'Inflated Bid Prices After Tax'!$B$697:$I$703,7,FALSE),IF(Q$157="Biomass",HLOOKUP(Q$157,'Inflated Bid Prices After Tax'!$B$697:$I$703,7,FALSE),IF(Q$157="Biodiesel",HLOOKUP(Q$157,'Inflated Bid Prices After Tax'!$B$697:$I$703,7,FALSE),IF(Q$157="LNG",HLOOKUP(Q$157,'Inflated Bid Prices After Tax'!$B$697:$I$703,7,FALSE),IF(Q$157="Bunker",HLOOKUP(Q$157,'Inflated Bid Prices After Tax'!$B$697:$I$703,7,FALSE),IF(Q$157="LFO Diesel",HLOOKUP(Q$157,'Inflated Bid Prices After Tax'!$B$697:$I$703,7,FALSE),0))))))))</f>
        <v>0</v>
      </c>
      <c r="U225" s="608">
        <f t="shared" si="129"/>
        <v>0</v>
      </c>
      <c r="V225" s="139"/>
      <c r="W225" s="566">
        <f>IF(W$157="Hydro",VLOOKUP($E225,'Inflated Bid Prices After Tax'!$BF$479:$BM$579,2,FALSE),IF(W$157="Solar",VLOOKUP($E225,'Inflated Bid Prices After Tax'!$BF$479:$BM$579,3,FALSE),IF(W$157="Biomass",VLOOKUP($E225,'Inflated Bid Prices After Tax'!$BF$479:$BM$579,4,FALSE),IF(W$157="Biodiesel",VLOOKUP($E225,'Inflated Bid Prices After Tax'!$BF$479:$BM$579,5,FALSE),IF(W$157="LNG",VLOOKUP($E225,'Inflated Bid Prices After Tax'!$BF$479:$BM$579,6,FALSE),IF(W$157="Bunker",VLOOKUP($E225,'Inflated Bid Prices After Tax'!$BF$479:$BM$579,7,FALSE),IF(W$157="LFO Diesel",VLOOKUP($E225,'Inflated Bid Prices After Tax'!$BF$479:$BM$579,8,FALSE),0)))))))</f>
        <v>0</v>
      </c>
      <c r="X225" s="567">
        <f>IF(W$157="Hydro",VLOOKUP($E225,'Inflated Bid Prices After Tax'!$BF$584:$BM$684,2,FALSE),IF(W$157="Solar",VLOOKUP($E225,'Inflated Bid Prices After Tax'!$BF$584:$BM$684,3,FALSE),IF(W$157="Biomass",VLOOKUP($E225,'Inflated Bid Prices After Tax'!$BF$584:$BM$684,4,FALSE),IF(W$157="Biodiesel",VLOOKUP($E225,'Inflated Bid Prices After Tax'!$BF$584:$BM$684,5,FALSE),IF(W$157="LNG",VLOOKUP($E225,'Inflated Bid Prices After Tax'!$BF$584:$BM$684,6,FALSE),IF(W$157="Bunker",VLOOKUP($E225,'Inflated Bid Prices After Tax'!$BF$584:$BM$684,7,FALSE),IF(W$157="LFO Diesel",VLOOKUP($E225,'Inflated Bid Prices After Tax'!$BF$584:$BM$684,8,FALSE),0)))))))</f>
        <v>0</v>
      </c>
      <c r="Y225" s="567">
        <f>IF($E225=0,0,IF(W$157="Hydro",HLOOKUP(W$157,'Inflated Bid Prices After Tax'!$B$687:$I$695,9,FALSE),IF(W$157="Solar",HLOOKUP(W$157,'Inflated Bid Prices After Tax'!$B$687:$I$695,9,FALSE),IF(W$157="Biomass",HLOOKUP(W$157,'Inflated Bid Prices After Tax'!$B$687:$I$695,9,FALSE),IF(W$157="Biodiesel",HLOOKUP(W$157,'Inflated Bid Prices After Tax'!$B$687:$I$695,9,FALSE),IF(W$157="LNG",HLOOKUP(W$157,'Inflated Bid Prices After Tax'!$B$687:$I$695,9,FALSE),IF(W$157="Bunker",HLOOKUP(W$157,'Inflated Bid Prices After Tax'!$B$687:$I$695,9,FALSE),IF(W$157="LFO Diesel",HLOOKUP(W$157,'Inflated Bid Prices After Tax'!$B$687:$I$695,9,FALSE),0))))))))</f>
        <v>0</v>
      </c>
      <c r="Z225" s="567">
        <f>IF($E225=0,0,IF(W$157="Hydro",HLOOKUP(W$157,'Inflated Bid Prices After Tax'!$B$697:$I$703,7,FALSE),IF(W$157="Solar",HLOOKUP(W$157,'Inflated Bid Prices After Tax'!$B$697:$I$703,7,FALSE),IF(W$157="Biomass",HLOOKUP(W$157,'Inflated Bid Prices After Tax'!$B$697:$I$703,7,FALSE),IF(W$157="Biodiesel",HLOOKUP(W$157,'Inflated Bid Prices After Tax'!$B$697:$I$703,7,FALSE),IF(W$157="LNG",HLOOKUP(W$157,'Inflated Bid Prices After Tax'!$B$697:$I$703,7,FALSE),IF(W$157="Bunker",HLOOKUP(W$157,'Inflated Bid Prices After Tax'!$B$697:$I$703,7,FALSE),IF(W$157="LFO Diesel",HLOOKUP(W$157,'Inflated Bid Prices After Tax'!$B$697:$I$703,7,FALSE),0))))))))</f>
        <v>0</v>
      </c>
      <c r="AA225" s="568">
        <f t="shared" si="130"/>
        <v>0</v>
      </c>
      <c r="AB225" s="139"/>
      <c r="AC225" s="642">
        <f>IF(AC$157="Hydro",VLOOKUP($F225,'Inflated Bid Prices After Tax'!$BF$479:$BM$579,2,FALSE),IF(AC$157="Solar",VLOOKUP($F225,'Inflated Bid Prices After Tax'!$BF$479:$BM$579,3,FALSE),IF(AC$157="Biomass",VLOOKUP($F225,'Inflated Bid Prices After Tax'!$BF$479:$BM$579,4,FALSE),IF(AC$157="Biodiesel",VLOOKUP($F225,'Inflated Bid Prices After Tax'!$BF$479:$BM$579,5,FALSE),IF(AC$157="LNG",VLOOKUP($F225,'Inflated Bid Prices After Tax'!$BF$479:$BM$579,6,FALSE),IF(AC$157="Bunker",VLOOKUP($F225,'Inflated Bid Prices After Tax'!$BF$479:$BM$579,7,FALSE),IF(AC$157="LFO Diesel",VLOOKUP($F225,'Inflated Bid Prices After Tax'!$BF$479:$BM$579,8,FALSE),0)))))))</f>
        <v>0</v>
      </c>
      <c r="AD225" s="643">
        <f>IF(AC$157="Hydro",VLOOKUP($F225,'Inflated Bid Prices After Tax'!$BF$584:$BM$684,2,FALSE),IF(AC$157="Solar",VLOOKUP($F225,'Inflated Bid Prices After Tax'!$BF$584:$BM$684,3,FALSE),IF(AC$157="Biomass",VLOOKUP($F225,'Inflated Bid Prices After Tax'!$BF$584:$BM$684,4,FALSE),IF(AC$157="Biodiesel",VLOOKUP($F225,'Inflated Bid Prices After Tax'!$BF$584:$BM$684,5,FALSE),IF(AC$157="LNG",VLOOKUP($F225,'Inflated Bid Prices After Tax'!$BF$584:$BM$684,6,FALSE),IF(AC$157="Bunker",VLOOKUP($F225,'Inflated Bid Prices After Tax'!$BF$584:$BM$684,7,FALSE),IF(AC$157="LFO Diesel",VLOOKUP($F225,'Inflated Bid Prices After Tax'!$BF$584:$BM$684,8,FALSE),0)))))))</f>
        <v>0</v>
      </c>
      <c r="AE225" s="643">
        <f>IF($F225=0,0,IF(AC$157="Hydro",HLOOKUP(AC$157,'Inflated Bid Prices After Tax'!$B$687:$I$695,9,FALSE),IF(AC$157="Solar",HLOOKUP(AC$157,'Inflated Bid Prices After Tax'!$B$687:$I$695,9,FALSE),IF(AC$157="Biomass",HLOOKUP(AC$157,'Inflated Bid Prices After Tax'!$B$687:$I$695,9,FALSE),IF(AC$157="Biodiesel",HLOOKUP(AC$157,'Inflated Bid Prices After Tax'!$B$687:$I$695,9,FALSE),IF(AC$157="LNG",HLOOKUP(AC$157,'Inflated Bid Prices After Tax'!$B$687:$I$695,9,FALSE),IF(AC$157="Bunker",HLOOKUP(AC$157,'Inflated Bid Prices After Tax'!$B$687:$I$695,9,FALSE),IF(AC$157="LFO Diesel",HLOOKUP(AC$157,'Inflated Bid Prices After Tax'!$B$687:$I$695,9,FALSE),0))))))))</f>
        <v>0</v>
      </c>
      <c r="AF225" s="643">
        <f>IF($F225=0,0,IF(AC$157="Hydro",HLOOKUP(AC$157,'Inflated Bid Prices After Tax'!$B$697:$I$703,7,FALSE),IF(AC$157="Solar",HLOOKUP(AC$157,'Inflated Bid Prices After Tax'!$B$697:$I$703,7,FALSE),IF(AC$157="Biomass",HLOOKUP(AC$157,'Inflated Bid Prices After Tax'!$B$697:$I$703,7,FALSE),IF(AC$157="Biodiesel",HLOOKUP(AC$157,'Inflated Bid Prices After Tax'!$B$697:$I$703,7,FALSE),IF(AC$157="LNG",HLOOKUP(AC$157,'Inflated Bid Prices After Tax'!$B$697:$I$703,7,FALSE),IF(AC$157="Bunker",HLOOKUP(AC$157,'Inflated Bid Prices After Tax'!$B$697:$I$703,7,FALSE),IF(AC$157="LFO Diesel",HLOOKUP(AC$157,'Inflated Bid Prices After Tax'!$B$697:$I$703,7,FALSE),0))))))))</f>
        <v>0</v>
      </c>
      <c r="AG225" s="644">
        <f t="shared" si="131"/>
        <v>0</v>
      </c>
      <c r="AH225" s="139"/>
      <c r="AI225" s="590">
        <f>IF(AI$157="Hydro",VLOOKUP($G225,'Inflated Bid Prices After Tax'!$BF$479:$BM$579,2,FALSE),IF(AI$157="Solar",VLOOKUP($G225,'Inflated Bid Prices After Tax'!$BF$479:$BM$579,3,FALSE),IF(AI$157="Biomass",VLOOKUP($G225,'Inflated Bid Prices After Tax'!$BF$479:$BM$579,4,FALSE),IF(AI$157="Biodiesel",VLOOKUP($G225,'Inflated Bid Prices After Tax'!$BF$479:$BM$579,5,FALSE),IF(AI$157="LNG",VLOOKUP($G225,'Inflated Bid Prices After Tax'!$BF$479:$BM$579,6,FALSE),IF(AI$157="Bunker",VLOOKUP($G225,'Inflated Bid Prices After Tax'!$BF$479:$BM$579,7,FALSE),IF(AI$157="LFO Diesel",VLOOKUP($G225,'Inflated Bid Prices After Tax'!$BF$479:$BM$579,8,FALSE),0)))))))</f>
        <v>0</v>
      </c>
      <c r="AJ225" s="591">
        <f>IF(AI$157="Hydro",VLOOKUP($G225,'Inflated Bid Prices After Tax'!$BF$584:$BM$684,2,FALSE),IF(AI$157="Solar",VLOOKUP($G225,'Inflated Bid Prices After Tax'!$BF$584:$BM$684,3,FALSE),IF(AI$157="Biomass",VLOOKUP($G225,'Inflated Bid Prices After Tax'!$BF$584:$BM$684,4,FALSE),IF(AI$157="Biodiesel",VLOOKUP($G225,'Inflated Bid Prices After Tax'!$BF$584:$BM$684,5,FALSE),IF(AI$157="LNG",VLOOKUP($G225,'Inflated Bid Prices After Tax'!$BF$584:$BM$684,6,FALSE),IF(AI$157="Bunker",VLOOKUP($G225,'Inflated Bid Prices After Tax'!$BF$584:$BM$684,7,FALSE),IF(AI$157="LFO Diesel",VLOOKUP($G225,'Inflated Bid Prices After Tax'!$BF$584:$BM$684,8,FALSE),0)))))))</f>
        <v>0</v>
      </c>
      <c r="AK225" s="591">
        <f>IF($G225=0,0,IF(AI$157="Hydro",HLOOKUP(AI$157,'Inflated Bid Prices After Tax'!$B$687:$I$695,9,FALSE),IF(AI$157="Solar",HLOOKUP(AI$157,'Inflated Bid Prices After Tax'!$B$687:$I$695,9,FALSE),IF(AI$157="Biomass",HLOOKUP(AI$157,'Inflated Bid Prices After Tax'!$B$687:$I$695,9,FALSE),IF(AI$157="Biodiesel",HLOOKUP(AI$157,'Inflated Bid Prices After Tax'!$B$687:$I$695,9,FALSE),IF(AI$157="LNG",HLOOKUP(AI$157,'Inflated Bid Prices After Tax'!$B$687:$I$695,9,FALSE),IF(AI$157="Bunker",HLOOKUP(AI$157,'Inflated Bid Prices After Tax'!$B$687:$I$695,9,FALSE),IF(AI$157="LFO Diesel",HLOOKUP(AI$157,'Inflated Bid Prices After Tax'!$B$687:$I$695,9,FALSE),0))))))))</f>
        <v>0</v>
      </c>
      <c r="AL225" s="591">
        <f>IF($G225=0,0,IF(AI$157="Hydro",HLOOKUP(AI$157,'Inflated Bid Prices After Tax'!$B$697:$I$703,7,FALSE),IF(AI$157="Solar",HLOOKUP(AI$157,'Inflated Bid Prices After Tax'!$B$697:$I$703,7,FALSE),IF(AI$157="Biomass",HLOOKUP(AI$157,'Inflated Bid Prices After Tax'!$B$697:$I$703,7,FALSE),IF(AI$157="Biodiesel",HLOOKUP(AI$157,'Inflated Bid Prices After Tax'!$B$697:$I$703,7,FALSE),IF(AI$157="LNG",HLOOKUP(AI$157,'Inflated Bid Prices After Tax'!$B$697:$I$703,7,FALSE),IF(AI$157="Bunker",HLOOKUP(AI$157,'Inflated Bid Prices After Tax'!$B$697:$I$703,7,FALSE),IF(AI$157="LFO Diesel",HLOOKUP(AI$157,'Inflated Bid Prices After Tax'!$B$697:$I$703,7,FALSE),0))))))))</f>
        <v>0</v>
      </c>
      <c r="AM225" s="592">
        <f t="shared" si="132"/>
        <v>0</v>
      </c>
      <c r="AN225" s="139"/>
      <c r="AO225" s="598">
        <f>IF(AO$157="Hydro",VLOOKUP($H225,'Inflated Bid Prices After Tax'!$BF$479:$BM$579,2,FALSE),IF(AO$157="Solar",VLOOKUP($H225,'Inflated Bid Prices After Tax'!$BF$479:$BM$579,3,FALSE),IF(AO$157="Biomass",VLOOKUP($H225,'Inflated Bid Prices After Tax'!$BF$479:$BM$579,4,FALSE),IF(AO$157="Biodiesel",VLOOKUP($H225,'Inflated Bid Prices After Tax'!$BF$479:$BM$579,5,FALSE),IF(AO$157="LNG",VLOOKUP($H225,'Inflated Bid Prices After Tax'!$BF$479:$BM$579,6,FALSE),IF(AO$157="Bunker",VLOOKUP($H225,'Inflated Bid Prices After Tax'!$BF$479:$BM$579,7,FALSE),IF(AO$157="LFO Diesel",VLOOKUP($H225,'Inflated Bid Prices After Tax'!$BF$479:$BM$579,8,FALSE),0)))))))</f>
        <v>0</v>
      </c>
      <c r="AP225" s="309">
        <f>IF(AO$157="Hydro",VLOOKUP($H225,'Inflated Bid Prices After Tax'!$BF$584:$BM$684,2,FALSE),IF(AO$157="Solar",VLOOKUP($H225,'Inflated Bid Prices After Tax'!$BF$584:$BM$684,3,FALSE),IF(AO$157="Biomass",VLOOKUP($H225,'Inflated Bid Prices After Tax'!$BF$584:$BM$684,4,FALSE),IF(AO$157="Biodiesel",VLOOKUP($H225,'Inflated Bid Prices After Tax'!$BF$584:$BM$684,5,FALSE),IF(AO$157="LNG",VLOOKUP($H225,'Inflated Bid Prices After Tax'!$BF$584:$BM$684,6,FALSE),IF(AO$157="Bunker",VLOOKUP($H225,'Inflated Bid Prices After Tax'!$BF$584:$BM$684,7,FALSE),IF(AO$157="LFO Diesel",VLOOKUP($H225,'Inflated Bid Prices After Tax'!$BF$584:$BM$684,8,FALSE),0)))))))</f>
        <v>0</v>
      </c>
      <c r="AQ225" s="309">
        <f>IF($H225=0,0,IF(AO$157="Hydro",HLOOKUP(AO$157,'Inflated Bid Prices After Tax'!$B$687:$I$695,9,FALSE),IF(AO$157="Solar",HLOOKUP(AO$157,'Inflated Bid Prices After Tax'!$B$687:$I$695,9,FALSE),IF(AO$157="Biomass",HLOOKUP(AO$157,'Inflated Bid Prices After Tax'!$B$687:$I$695,9,FALSE),IF(AO$157="Biodiesel",HLOOKUP(AO$157,'Inflated Bid Prices After Tax'!$B$687:$I$695,9,FALSE),IF(AO$157="LNG",HLOOKUP(AO$157,'Inflated Bid Prices After Tax'!$B$687:$I$695,9,FALSE),IF(AO$157="Bunker",HLOOKUP(AO$157,'Inflated Bid Prices After Tax'!$B$687:$I$695,9,FALSE),IF(AO$157="LFO Diesel",HLOOKUP(AO$157,'Inflated Bid Prices After Tax'!$B$687:$I$695,9,FALSE),0))))))))</f>
        <v>0</v>
      </c>
      <c r="AR225" s="309">
        <f>IF($H225=0,0,IF(AO$157="Hydro",HLOOKUP(AO$157,'Inflated Bid Prices After Tax'!$B$697:$I$703,7,FALSE),IF(AO$157="Solar",HLOOKUP(AO$157,'Inflated Bid Prices After Tax'!$B$697:$I$703,7,FALSE),IF(AO$157="Biomass",HLOOKUP(AO$157,'Inflated Bid Prices After Tax'!$B$697:$I$703,7,FALSE),IF(AO$157="Biodiesel",HLOOKUP(AO$157,'Inflated Bid Prices After Tax'!$B$697:$I$703,7,FALSE),IF(AO$157="LNG",HLOOKUP(AO$157,'Inflated Bid Prices After Tax'!$B$697:$I$703,7,FALSE),IF(AO$157="Bunker",HLOOKUP(AO$157,'Inflated Bid Prices After Tax'!$B$697:$I$703,7,FALSE),IF(AO$157="LFO Diesel",HLOOKUP(AO$157,'Inflated Bid Prices After Tax'!$B$697:$I$703,7,FALSE),0))))))))</f>
        <v>0</v>
      </c>
      <c r="AS225" s="298">
        <f t="shared" si="133"/>
        <v>0</v>
      </c>
      <c r="AT225" s="139"/>
      <c r="AU225" s="606">
        <f>IF(AU$157="Hydro",VLOOKUP($I225,'Inflated Bid Prices After Tax'!$BF$479:$BM$579,2,FALSE),IF(AU$157="Solar",VLOOKUP($I225,'Inflated Bid Prices After Tax'!$BF$479:$BM$579,3,FALSE),IF(AU$157="Biomass",VLOOKUP($I225,'Inflated Bid Prices After Tax'!$BF$479:$BM$579,4,FALSE),IF(AU$157="Biodiesel",VLOOKUP($I225,'Inflated Bid Prices After Tax'!$BF$479:$BM$579,5,FALSE),IF(AU$157="LNG",VLOOKUP($I225,'Inflated Bid Prices After Tax'!$BF$479:$BM$579,6,FALSE),IF(AU$157="Bunker",VLOOKUP($I225,'Inflated Bid Prices After Tax'!$BF$479:$BM$579,7,FALSE),IF(AU$157="LFO Diesel",VLOOKUP($I225,'Inflated Bid Prices After Tax'!$BF$479:$BM$579,8,FALSE),0)))))))</f>
        <v>0</v>
      </c>
      <c r="AV225" s="607">
        <f>IF(AU$157="Hydro",VLOOKUP($I225,'Inflated Bid Prices After Tax'!$BF$584:$BM$684,2,FALSE),IF(AU$157="Solar",VLOOKUP($I225,'Inflated Bid Prices After Tax'!$BF$584:$BM$684,3,FALSE),IF(AU$157="Biomass",VLOOKUP($I225,'Inflated Bid Prices After Tax'!$BF$584:$BM$684,4,FALSE),IF(AU$157="Biodiesel",VLOOKUP($I225,'Inflated Bid Prices After Tax'!$BF$584:$BM$684,5,FALSE),IF(AU$157="LNG",VLOOKUP($I225,'Inflated Bid Prices After Tax'!$BF$584:$BM$684,6,FALSE),IF(AU$157="Bunker",VLOOKUP($I225,'Inflated Bid Prices After Tax'!$BF$584:$BM$684,7,FALSE),IF(AU$157="LFO Diesel",VLOOKUP($I225,'Inflated Bid Prices After Tax'!$BF$584:$BM$684,8,FALSE),0)))))))</f>
        <v>0</v>
      </c>
      <c r="AW225" s="607">
        <f>IF($I225=0,0,IF(AU$157="Hydro",HLOOKUP(AU$157,'Inflated Bid Prices After Tax'!$B$687:$I$695,6,FALSE),IF(AU$157="Solar",HLOOKUP(AU$157,'Inflated Bid Prices After Tax'!$B$687:$I$695,6,FALSE),IF(AU$157="Biomass",HLOOKUP(AU$157,'Inflated Bid Prices After Tax'!$B$687:$I$695,6,FALSE),IF(AU$157="Biodiesel",HLOOKUP(AU$157,'Inflated Bid Prices After Tax'!$B$687:$I$695,6,FALSE),IF(AU$157="LNG",HLOOKUP(AU$157,'Inflated Bid Prices After Tax'!$B$687:$I$695,6,FALSE),IF(AU$157="Bunker",HLOOKUP(AU$157,'Inflated Bid Prices After Tax'!$B$687:$I$695,6,FALSE),IF(AU$157="LFO Diesel",HLOOKUP(AU$157,'Inflated Bid Prices After Tax'!$B$687:$I$695,6,FALSE),0))))))))</f>
        <v>0</v>
      </c>
      <c r="AX225" s="607">
        <f>IF($I225=0,0,IF(AU$157="Hydro",HLOOKUP(AU$157,'Inflated Bid Prices After Tax'!$B$697:$I$703,6,FALSE),IF(AU$157="Solar",HLOOKUP(AU$157,'Inflated Bid Prices After Tax'!$B$697:$I$703,6,FALSE),IF(AU$157="Biomass",HLOOKUP(AU$157,'Inflated Bid Prices After Tax'!$B$697:$I$703,6,FALSE),IF(AU$157="Biodiesel",HLOOKUP(AU$157,'Inflated Bid Prices After Tax'!$B$697:$I$703,6,FALSE),IF(AU$157="LNG",HLOOKUP(AU$157,'Inflated Bid Prices After Tax'!$B$697:$I$703,6,FALSE),IF(AU$157="Bunker",HLOOKUP(AU$157,'Inflated Bid Prices After Tax'!$B$697:$I$703,6,FALSE),IF(AU$157="LFO Diesel",HLOOKUP(AU$157,'Inflated Bid Prices After Tax'!$B$697:$I$703,6,FALSE),0))))))))</f>
        <v>0</v>
      </c>
      <c r="AY225" s="608">
        <f t="shared" si="134"/>
        <v>0</v>
      </c>
      <c r="AZ225" s="139"/>
      <c r="BA225" s="106"/>
      <c r="BB225" s="648" t="s">
        <v>46</v>
      </c>
      <c r="BC225" s="660">
        <f>IF(C225=0,O225,O225*'Available Energy and Dispatch'!N271*1000)</f>
        <v>0</v>
      </c>
      <c r="BD225" s="660">
        <f>IF(D225=0,U225,U225*'Available Energy and Dispatch'!O271*1000)</f>
        <v>0</v>
      </c>
      <c r="BE225" s="660">
        <f>IF(E225=0,AA225,AA225*'Available Energy and Dispatch'!P271*1000)</f>
        <v>0</v>
      </c>
      <c r="BF225" s="660">
        <f>IF(F225=0,AG225,AG225*'Available Energy and Dispatch'!Q271*1000)</f>
        <v>0</v>
      </c>
      <c r="BG225" s="660">
        <f>IF(G225=0,AM225,AM225*'Available Energy and Dispatch'!R271*1000)</f>
        <v>0</v>
      </c>
      <c r="BH225" s="660">
        <f>IF(H225=0,AS225,AS225*'Available Energy and Dispatch'!S271*1000)</f>
        <v>0</v>
      </c>
      <c r="BI225" s="660">
        <f>IF(I225=0,AY225,AY225*'Available Energy and Dispatch'!T271*1000)</f>
        <v>0</v>
      </c>
      <c r="BJ225" s="666">
        <f t="shared" si="135"/>
        <v>0</v>
      </c>
      <c r="BK225" s="655"/>
    </row>
    <row r="226" spans="2:63" x14ac:dyDescent="0.25">
      <c r="B226" s="530" t="s">
        <v>47</v>
      </c>
      <c r="C226" s="523">
        <f>ROUND(IFERROR(('Available Energy and Dispatch'!N272/((IF(C$158="Solar",(SUMIFS('Dependable Capacity'!$F$118:$F$123,'Dependable Capacity'!$C$118:$C$123,$B$160)*'Available Energy and Dispatch'!$C272),HLOOKUP(C$158,'Dependable Capacity'!$I$112:$P$118,7,FALSE)*'Available Energy and Dispatch'!$C272))))/C$159,0),2)</f>
        <v>0</v>
      </c>
      <c r="D226" s="523">
        <f>ROUND(IFERROR(('Available Energy and Dispatch'!O272/((IF(D$158="Solar",(SUMIFS('Dependable Capacity'!$F$118:$F$123,'Dependable Capacity'!$C$118:$C$123,$B$160)*'Available Energy and Dispatch'!$C272),HLOOKUP(D$158,'Dependable Capacity'!$I$112:$P$118,7,FALSE)*'Available Energy and Dispatch'!$C272))))/D$159,0),2)</f>
        <v>0</v>
      </c>
      <c r="E226" s="523">
        <f>ROUND(IFERROR(('Available Energy and Dispatch'!P272/((IF(E$158="Solar",(SUMIFS('Dependable Capacity'!$F$118:$F$123,'Dependable Capacity'!$C$118:$C$123,$B$160)*'Available Energy and Dispatch'!$C272),HLOOKUP(E$158,'Dependable Capacity'!$I$112:$P$118,7,FALSE)*'Available Energy and Dispatch'!$C272))))/E$159,0),2)</f>
        <v>0</v>
      </c>
      <c r="F226" s="523">
        <f>ROUND(IFERROR(('Available Energy and Dispatch'!Q272/((IF(F$158="Solar",(SUMIFS('Dependable Capacity'!$F$118:$F$123,'Dependable Capacity'!$C$118:$C$123,$B$160)*'Available Energy and Dispatch'!$C272),HLOOKUP(F$158,'Dependable Capacity'!$I$112:$P$118,7,FALSE)*'Available Energy and Dispatch'!$C272))))/F$159,0),2)</f>
        <v>0</v>
      </c>
      <c r="G226" s="523">
        <f>ROUND(IFERROR(('Available Energy and Dispatch'!R272/((IF(G$158="Solar",(SUMIFS('Dependable Capacity'!$F$118:$F$123,'Dependable Capacity'!$C$118:$C$123,$B$160)*'Available Energy and Dispatch'!$C272),HLOOKUP(G$158,'Dependable Capacity'!$I$112:$P$118,7,FALSE)*'Available Energy and Dispatch'!$C272))))/G$159,0),2)</f>
        <v>0</v>
      </c>
      <c r="H226" s="523">
        <f>ROUND(IFERROR(('Available Energy and Dispatch'!S272/((IF(H$158="Solar",(SUMIFS('Dependable Capacity'!$F$118:$F$123,'Dependable Capacity'!$C$118:$C$123,$B$160)*'Available Energy and Dispatch'!$C272),HLOOKUP(H$158,'Dependable Capacity'!$I$112:$P$118,7,FALSE)*'Available Energy and Dispatch'!$C272))))/H$159,0),2)</f>
        <v>0</v>
      </c>
      <c r="I226" s="524">
        <f>ROUND(IFERROR(('Available Energy and Dispatch'!T272/((IF(I$158="Solar",(SUMIFS('Dependable Capacity'!$F$118:$F$123,'Dependable Capacity'!$C$118:$C$123,$B$160)*'Available Energy and Dispatch'!$C272),HLOOKUP(I$158,'Dependable Capacity'!$I$112:$P$118,7,FALSE)*'Available Energy and Dispatch'!$C272))))/I$159,0),2)</f>
        <v>0</v>
      </c>
      <c r="J226" s="106"/>
      <c r="K226" s="542">
        <f>IF(K$157="Hydro",VLOOKUP($C226,'Inflated Bid Prices After Tax'!$BF$479:$BM$579,2,FALSE),IF(K$157="Solar",VLOOKUP($C226,'Inflated Bid Prices After Tax'!$BF$479:$BM$579,3,FALSE),IF(K$157="Biomass",VLOOKUP($C226,'Inflated Bid Prices After Tax'!$BF$479:$BM$579,4,FALSE),IF(K$157="Biodiesel",VLOOKUP($C226,'Inflated Bid Prices After Tax'!$BF$479:$BM$579,5,FALSE),IF(K$157="LNG",VLOOKUP($C226,'Inflated Bid Prices After Tax'!$BF$479:$BM$579,6,FALSE),IF(K$157="Bunker",VLOOKUP($C226,'Inflated Bid Prices After Tax'!$BF$479:$BM$579,7,FALSE),IF(K$157="LFO Diesel",VLOOKUP($C226,'Inflated Bid Prices After Tax'!$BF$479:$BM$579,8,FALSE),0)))))))</f>
        <v>0</v>
      </c>
      <c r="L226" s="543">
        <f>IF(K$157="Hydro",VLOOKUP($C226,'Inflated Bid Prices After Tax'!$BF$584:$BM$684,2,FALSE),IF(K$157="Solar",VLOOKUP($C226,'Inflated Bid Prices After Tax'!$BF$584:$BM$684,3,FALSE),IF(K$157="Biomass",VLOOKUP($C226,'Inflated Bid Prices After Tax'!$BF$584:$BM$684,4,FALSE),IF(K$157="Biodiesel",VLOOKUP($C226,'Inflated Bid Prices After Tax'!$BF$584:$BM$684,5,FALSE),IF(K$157="LNG",VLOOKUP($C226,'Inflated Bid Prices After Tax'!$BF$584:$BM$684,6,FALSE),IF(K$157="Bunker",VLOOKUP($C226,'Inflated Bid Prices After Tax'!$BF$584:$BM$684,7,FALSE),IF(K$157="LFO Diesel",VLOOKUP($C226,'Inflated Bid Prices After Tax'!$BF$584:$BM$684,8,FALSE),0)))))))</f>
        <v>0</v>
      </c>
      <c r="M226" s="543">
        <f>IF($C226=0,0,IF(K$157="Hydro",HLOOKUP(K$157,'Inflated Bid Prices After Tax'!$B$687:$I$695,9,FALSE),IF(K$157="Solar",HLOOKUP(K$157,'Inflated Bid Prices After Tax'!$B$687:$I$695,9,FALSE),IF(K$157="Biomass",HLOOKUP(K$157,'Inflated Bid Prices After Tax'!$B$687:$I$695,9,FALSE),IF(K$157="Biodiesel",HLOOKUP(K$157,'Inflated Bid Prices After Tax'!$B$687:$I$695,9,FALSE),IF(K$157="LNG",HLOOKUP(K$157,'Inflated Bid Prices After Tax'!$B$687:$I$695,9,FALSE),IF(K$157="Bunker",HLOOKUP(K$157,'Inflated Bid Prices After Tax'!$B$687:$I$695,9,FALSE),IF(K$157="LFO Diesel",HLOOKUP(K$157,'Inflated Bid Prices After Tax'!$B$687:$I$695,9,FALSE),0))))))))</f>
        <v>0</v>
      </c>
      <c r="N226" s="543">
        <f>IF($C226=0,0,IF(K$157="Hydro",HLOOKUP(K$157,'Inflated Bid Prices After Tax'!$B$697:$I$703,7,FALSE),IF(K$157="Solar",HLOOKUP(K$157,'Inflated Bid Prices After Tax'!$B$697:$I$703,7,FALSE),IF(K$157="Biomass",HLOOKUP(K$157,'Inflated Bid Prices After Tax'!$B$697:$I$703,7,FALSE),IF(K$157="Biodiesel",HLOOKUP(K$157,'Inflated Bid Prices After Tax'!$B$697:$I$703,7,FALSE),IF(K$157="LNG",HLOOKUP(K$157,'Inflated Bid Prices After Tax'!$B$697:$I$703,7,FALSE),IF(K$157="Bunker",HLOOKUP(K$157,'Inflated Bid Prices After Tax'!$B$697:$I$703,7,FALSE),IF(K$157="LFO Diesel",HLOOKUP(K$157,'Inflated Bid Prices After Tax'!$B$697:$I$703,7,FALSE),0))))))))</f>
        <v>0</v>
      </c>
      <c r="O226" s="544">
        <f t="shared" si="128"/>
        <v>0</v>
      </c>
      <c r="P226" s="139"/>
      <c r="Q226" s="606">
        <f>IF(Q$157="Hydro",VLOOKUP($D226,'Inflated Bid Prices After Tax'!$BF$479:$BM$579,2,FALSE),IF(Q$157="Solar",VLOOKUP($D226,'Inflated Bid Prices After Tax'!$BF$479:$BM$579,3,FALSE),IF(Q$157="Biomass",VLOOKUP($D226,'Inflated Bid Prices After Tax'!$BF$479:$BM$579,4,FALSE),IF(Q$157="Biodiesel",VLOOKUP($D226,'Inflated Bid Prices After Tax'!$BF$479:$BM$579,5,FALSE),IF(Q$157="LNG",VLOOKUP($D226,'Inflated Bid Prices After Tax'!$BF$479:$BM$579,6,FALSE),IF(Q$157="Bunker",VLOOKUP($D226,'Inflated Bid Prices After Tax'!$BF$479:$BM$579,7,FALSE),IF(Q$157="LFO Diesel",VLOOKUP($D226,'Inflated Bid Prices After Tax'!$BF$479:$BM$579,8,FALSE),0)))))))</f>
        <v>0</v>
      </c>
      <c r="R226" s="607">
        <f>IF(Q$157="Hydro",VLOOKUP($D226,'Inflated Bid Prices After Tax'!$BF$584:$BM$684,2,FALSE),IF(Q$157="Solar",VLOOKUP($D226,'Inflated Bid Prices After Tax'!$BF$584:$BM$684,3,FALSE),IF(Q$157="Biomass",VLOOKUP($D226,'Inflated Bid Prices After Tax'!$BF$584:$BM$684,4,FALSE),IF(Q$157="Biodiesel",VLOOKUP($D226,'Inflated Bid Prices After Tax'!$BF$584:$BM$684,5,FALSE),IF(Q$157="LNG",VLOOKUP($D226,'Inflated Bid Prices After Tax'!$BF$584:$BM$684,6,FALSE),IF(Q$157="Bunker",VLOOKUP($D226,'Inflated Bid Prices After Tax'!$BF$584:$BM$684,7,FALSE),IF(Q$157="LFO Diesel",VLOOKUP($D226,'Inflated Bid Prices After Tax'!$BF$584:$BM$684,8,FALSE),0)))))))</f>
        <v>0</v>
      </c>
      <c r="S226" s="607">
        <f>IF($D226=0,0,IF(Q$157="Hydro",HLOOKUP(Q$157,'Inflated Bid Prices After Tax'!$B$687:$I$695,9,FALSE),IF(Q$157="Solar",HLOOKUP(Q$157,'Inflated Bid Prices After Tax'!$B$687:$I$695,9,FALSE),IF(Q$157="Biomass",HLOOKUP(Q$157,'Inflated Bid Prices After Tax'!$B$687:$I$695,9,FALSE),IF(Q$157="Biodiesel",HLOOKUP(Q$157,'Inflated Bid Prices After Tax'!$B$687:$I$695,9,FALSE),IF(Q$157="LNG",HLOOKUP(Q$157,'Inflated Bid Prices After Tax'!$B$687:$I$695,9,FALSE),IF(Q$157="Bunker",HLOOKUP(Q$157,'Inflated Bid Prices After Tax'!$B$687:$I$695,9,FALSE),IF(Q$157="LFO Diesel",HLOOKUP(Q$157,'Inflated Bid Prices After Tax'!$B$687:$I$695,9,FALSE),0))))))))</f>
        <v>0</v>
      </c>
      <c r="T226" s="607">
        <f>IF($D226=0,0,IF(Q$157="Hydro",HLOOKUP(Q$157,'Inflated Bid Prices After Tax'!$B$697:$I$703,7,FALSE),IF(Q$157="Solar",HLOOKUP(Q$157,'Inflated Bid Prices After Tax'!$B$697:$I$703,7,FALSE),IF(Q$157="Biomass",HLOOKUP(Q$157,'Inflated Bid Prices After Tax'!$B$697:$I$703,7,FALSE),IF(Q$157="Biodiesel",HLOOKUP(Q$157,'Inflated Bid Prices After Tax'!$B$697:$I$703,7,FALSE),IF(Q$157="LNG",HLOOKUP(Q$157,'Inflated Bid Prices After Tax'!$B$697:$I$703,7,FALSE),IF(Q$157="Bunker",HLOOKUP(Q$157,'Inflated Bid Prices After Tax'!$B$697:$I$703,7,FALSE),IF(Q$157="LFO Diesel",HLOOKUP(Q$157,'Inflated Bid Prices After Tax'!$B$697:$I$703,7,FALSE),0))))))))</f>
        <v>0</v>
      </c>
      <c r="U226" s="608">
        <f t="shared" si="129"/>
        <v>0</v>
      </c>
      <c r="V226" s="139"/>
      <c r="W226" s="566">
        <f>IF(W$157="Hydro",VLOOKUP($E226,'Inflated Bid Prices After Tax'!$BF$479:$BM$579,2,FALSE),IF(W$157="Solar",VLOOKUP($E226,'Inflated Bid Prices After Tax'!$BF$479:$BM$579,3,FALSE),IF(W$157="Biomass",VLOOKUP($E226,'Inflated Bid Prices After Tax'!$BF$479:$BM$579,4,FALSE),IF(W$157="Biodiesel",VLOOKUP($E226,'Inflated Bid Prices After Tax'!$BF$479:$BM$579,5,FALSE),IF(W$157="LNG",VLOOKUP($E226,'Inflated Bid Prices After Tax'!$BF$479:$BM$579,6,FALSE),IF(W$157="Bunker",VLOOKUP($E226,'Inflated Bid Prices After Tax'!$BF$479:$BM$579,7,FALSE),IF(W$157="LFO Diesel",VLOOKUP($E226,'Inflated Bid Prices After Tax'!$BF$479:$BM$579,8,FALSE),0)))))))</f>
        <v>0</v>
      </c>
      <c r="X226" s="567">
        <f>IF(W$157="Hydro",VLOOKUP($E226,'Inflated Bid Prices After Tax'!$BF$584:$BM$684,2,FALSE),IF(W$157="Solar",VLOOKUP($E226,'Inflated Bid Prices After Tax'!$BF$584:$BM$684,3,FALSE),IF(W$157="Biomass",VLOOKUP($E226,'Inflated Bid Prices After Tax'!$BF$584:$BM$684,4,FALSE),IF(W$157="Biodiesel",VLOOKUP($E226,'Inflated Bid Prices After Tax'!$BF$584:$BM$684,5,FALSE),IF(W$157="LNG",VLOOKUP($E226,'Inflated Bid Prices After Tax'!$BF$584:$BM$684,6,FALSE),IF(W$157="Bunker",VLOOKUP($E226,'Inflated Bid Prices After Tax'!$BF$584:$BM$684,7,FALSE),IF(W$157="LFO Diesel",VLOOKUP($E226,'Inflated Bid Prices After Tax'!$BF$584:$BM$684,8,FALSE),0)))))))</f>
        <v>0</v>
      </c>
      <c r="Y226" s="567">
        <f>IF($E226=0,0,IF(W$157="Hydro",HLOOKUP(W$157,'Inflated Bid Prices After Tax'!$B$687:$I$695,9,FALSE),IF(W$157="Solar",HLOOKUP(W$157,'Inflated Bid Prices After Tax'!$B$687:$I$695,9,FALSE),IF(W$157="Biomass",HLOOKUP(W$157,'Inflated Bid Prices After Tax'!$B$687:$I$695,9,FALSE),IF(W$157="Biodiesel",HLOOKUP(W$157,'Inflated Bid Prices After Tax'!$B$687:$I$695,9,FALSE),IF(W$157="LNG",HLOOKUP(W$157,'Inflated Bid Prices After Tax'!$B$687:$I$695,9,FALSE),IF(W$157="Bunker",HLOOKUP(W$157,'Inflated Bid Prices After Tax'!$B$687:$I$695,9,FALSE),IF(W$157="LFO Diesel",HLOOKUP(W$157,'Inflated Bid Prices After Tax'!$B$687:$I$695,9,FALSE),0))))))))</f>
        <v>0</v>
      </c>
      <c r="Z226" s="567">
        <f>IF($E226=0,0,IF(W$157="Hydro",HLOOKUP(W$157,'Inflated Bid Prices After Tax'!$B$697:$I$703,7,FALSE),IF(W$157="Solar",HLOOKUP(W$157,'Inflated Bid Prices After Tax'!$B$697:$I$703,7,FALSE),IF(W$157="Biomass",HLOOKUP(W$157,'Inflated Bid Prices After Tax'!$B$697:$I$703,7,FALSE),IF(W$157="Biodiesel",HLOOKUP(W$157,'Inflated Bid Prices After Tax'!$B$697:$I$703,7,FALSE),IF(W$157="LNG",HLOOKUP(W$157,'Inflated Bid Prices After Tax'!$B$697:$I$703,7,FALSE),IF(W$157="Bunker",HLOOKUP(W$157,'Inflated Bid Prices After Tax'!$B$697:$I$703,7,FALSE),IF(W$157="LFO Diesel",HLOOKUP(W$157,'Inflated Bid Prices After Tax'!$B$697:$I$703,7,FALSE),0))))))))</f>
        <v>0</v>
      </c>
      <c r="AA226" s="568">
        <f t="shared" si="130"/>
        <v>0</v>
      </c>
      <c r="AB226" s="139"/>
      <c r="AC226" s="642">
        <f>IF(AC$157="Hydro",VLOOKUP($F226,'Inflated Bid Prices After Tax'!$BF$479:$BM$579,2,FALSE),IF(AC$157="Solar",VLOOKUP($F226,'Inflated Bid Prices After Tax'!$BF$479:$BM$579,3,FALSE),IF(AC$157="Biomass",VLOOKUP($F226,'Inflated Bid Prices After Tax'!$BF$479:$BM$579,4,FALSE),IF(AC$157="Biodiesel",VLOOKUP($F226,'Inflated Bid Prices After Tax'!$BF$479:$BM$579,5,FALSE),IF(AC$157="LNG",VLOOKUP($F226,'Inflated Bid Prices After Tax'!$BF$479:$BM$579,6,FALSE),IF(AC$157="Bunker",VLOOKUP($F226,'Inflated Bid Prices After Tax'!$BF$479:$BM$579,7,FALSE),IF(AC$157="LFO Diesel",VLOOKUP($F226,'Inflated Bid Prices After Tax'!$BF$479:$BM$579,8,FALSE),0)))))))</f>
        <v>0</v>
      </c>
      <c r="AD226" s="643">
        <f>IF(AC$157="Hydro",VLOOKUP($F226,'Inflated Bid Prices After Tax'!$BF$584:$BM$684,2,FALSE),IF(AC$157="Solar",VLOOKUP($F226,'Inflated Bid Prices After Tax'!$BF$584:$BM$684,3,FALSE),IF(AC$157="Biomass",VLOOKUP($F226,'Inflated Bid Prices After Tax'!$BF$584:$BM$684,4,FALSE),IF(AC$157="Biodiesel",VLOOKUP($F226,'Inflated Bid Prices After Tax'!$BF$584:$BM$684,5,FALSE),IF(AC$157="LNG",VLOOKUP($F226,'Inflated Bid Prices After Tax'!$BF$584:$BM$684,6,FALSE),IF(AC$157="Bunker",VLOOKUP($F226,'Inflated Bid Prices After Tax'!$BF$584:$BM$684,7,FALSE),IF(AC$157="LFO Diesel",VLOOKUP($F226,'Inflated Bid Prices After Tax'!$BF$584:$BM$684,8,FALSE),0)))))))</f>
        <v>0</v>
      </c>
      <c r="AE226" s="643">
        <f>IF($F226=0,0,IF(AC$157="Hydro",HLOOKUP(AC$157,'Inflated Bid Prices After Tax'!$B$687:$I$695,9,FALSE),IF(AC$157="Solar",HLOOKUP(AC$157,'Inflated Bid Prices After Tax'!$B$687:$I$695,9,FALSE),IF(AC$157="Biomass",HLOOKUP(AC$157,'Inflated Bid Prices After Tax'!$B$687:$I$695,9,FALSE),IF(AC$157="Biodiesel",HLOOKUP(AC$157,'Inflated Bid Prices After Tax'!$B$687:$I$695,9,FALSE),IF(AC$157="LNG",HLOOKUP(AC$157,'Inflated Bid Prices After Tax'!$B$687:$I$695,9,FALSE),IF(AC$157="Bunker",HLOOKUP(AC$157,'Inflated Bid Prices After Tax'!$B$687:$I$695,9,FALSE),IF(AC$157="LFO Diesel",HLOOKUP(AC$157,'Inflated Bid Prices After Tax'!$B$687:$I$695,9,FALSE),0))))))))</f>
        <v>0</v>
      </c>
      <c r="AF226" s="643">
        <f>IF($F226=0,0,IF(AC$157="Hydro",HLOOKUP(AC$157,'Inflated Bid Prices After Tax'!$B$697:$I$703,7,FALSE),IF(AC$157="Solar",HLOOKUP(AC$157,'Inflated Bid Prices After Tax'!$B$697:$I$703,7,FALSE),IF(AC$157="Biomass",HLOOKUP(AC$157,'Inflated Bid Prices After Tax'!$B$697:$I$703,7,FALSE),IF(AC$157="Biodiesel",HLOOKUP(AC$157,'Inflated Bid Prices After Tax'!$B$697:$I$703,7,FALSE),IF(AC$157="LNG",HLOOKUP(AC$157,'Inflated Bid Prices After Tax'!$B$697:$I$703,7,FALSE),IF(AC$157="Bunker",HLOOKUP(AC$157,'Inflated Bid Prices After Tax'!$B$697:$I$703,7,FALSE),IF(AC$157="LFO Diesel",HLOOKUP(AC$157,'Inflated Bid Prices After Tax'!$B$697:$I$703,7,FALSE),0))))))))</f>
        <v>0</v>
      </c>
      <c r="AG226" s="644">
        <f t="shared" si="131"/>
        <v>0</v>
      </c>
      <c r="AH226" s="139"/>
      <c r="AI226" s="590">
        <f>IF(AI$157="Hydro",VLOOKUP($G226,'Inflated Bid Prices After Tax'!$BF$479:$BM$579,2,FALSE),IF(AI$157="Solar",VLOOKUP($G226,'Inflated Bid Prices After Tax'!$BF$479:$BM$579,3,FALSE),IF(AI$157="Biomass",VLOOKUP($G226,'Inflated Bid Prices After Tax'!$BF$479:$BM$579,4,FALSE),IF(AI$157="Biodiesel",VLOOKUP($G226,'Inflated Bid Prices After Tax'!$BF$479:$BM$579,5,FALSE),IF(AI$157="LNG",VLOOKUP($G226,'Inflated Bid Prices After Tax'!$BF$479:$BM$579,6,FALSE),IF(AI$157="Bunker",VLOOKUP($G226,'Inflated Bid Prices After Tax'!$BF$479:$BM$579,7,FALSE),IF(AI$157="LFO Diesel",VLOOKUP($G226,'Inflated Bid Prices After Tax'!$BF$479:$BM$579,8,FALSE),0)))))))</f>
        <v>0</v>
      </c>
      <c r="AJ226" s="591">
        <f>IF(AI$157="Hydro",VLOOKUP($G226,'Inflated Bid Prices After Tax'!$BF$584:$BM$684,2,FALSE),IF(AI$157="Solar",VLOOKUP($G226,'Inflated Bid Prices After Tax'!$BF$584:$BM$684,3,FALSE),IF(AI$157="Biomass",VLOOKUP($G226,'Inflated Bid Prices After Tax'!$BF$584:$BM$684,4,FALSE),IF(AI$157="Biodiesel",VLOOKUP($G226,'Inflated Bid Prices After Tax'!$BF$584:$BM$684,5,FALSE),IF(AI$157="LNG",VLOOKUP($G226,'Inflated Bid Prices After Tax'!$BF$584:$BM$684,6,FALSE),IF(AI$157="Bunker",VLOOKUP($G226,'Inflated Bid Prices After Tax'!$BF$584:$BM$684,7,FALSE),IF(AI$157="LFO Diesel",VLOOKUP($G226,'Inflated Bid Prices After Tax'!$BF$584:$BM$684,8,FALSE),0)))))))</f>
        <v>0</v>
      </c>
      <c r="AK226" s="591">
        <f>IF($G226=0,0,IF(AI$157="Hydro",HLOOKUP(AI$157,'Inflated Bid Prices After Tax'!$B$687:$I$695,9,FALSE),IF(AI$157="Solar",HLOOKUP(AI$157,'Inflated Bid Prices After Tax'!$B$687:$I$695,9,FALSE),IF(AI$157="Biomass",HLOOKUP(AI$157,'Inflated Bid Prices After Tax'!$B$687:$I$695,9,FALSE),IF(AI$157="Biodiesel",HLOOKUP(AI$157,'Inflated Bid Prices After Tax'!$B$687:$I$695,9,FALSE),IF(AI$157="LNG",HLOOKUP(AI$157,'Inflated Bid Prices After Tax'!$B$687:$I$695,9,FALSE),IF(AI$157="Bunker",HLOOKUP(AI$157,'Inflated Bid Prices After Tax'!$B$687:$I$695,9,FALSE),IF(AI$157="LFO Diesel",HLOOKUP(AI$157,'Inflated Bid Prices After Tax'!$B$687:$I$695,9,FALSE),0))))))))</f>
        <v>0</v>
      </c>
      <c r="AL226" s="591">
        <f>IF($G226=0,0,IF(AI$157="Hydro",HLOOKUP(AI$157,'Inflated Bid Prices After Tax'!$B$697:$I$703,7,FALSE),IF(AI$157="Solar",HLOOKUP(AI$157,'Inflated Bid Prices After Tax'!$B$697:$I$703,7,FALSE),IF(AI$157="Biomass",HLOOKUP(AI$157,'Inflated Bid Prices After Tax'!$B$697:$I$703,7,FALSE),IF(AI$157="Biodiesel",HLOOKUP(AI$157,'Inflated Bid Prices After Tax'!$B$697:$I$703,7,FALSE),IF(AI$157="LNG",HLOOKUP(AI$157,'Inflated Bid Prices After Tax'!$B$697:$I$703,7,FALSE),IF(AI$157="Bunker",HLOOKUP(AI$157,'Inflated Bid Prices After Tax'!$B$697:$I$703,7,FALSE),IF(AI$157="LFO Diesel",HLOOKUP(AI$157,'Inflated Bid Prices After Tax'!$B$697:$I$703,7,FALSE),0))))))))</f>
        <v>0</v>
      </c>
      <c r="AM226" s="592">
        <f t="shared" si="132"/>
        <v>0</v>
      </c>
      <c r="AN226" s="139"/>
      <c r="AO226" s="598">
        <f>IF(AO$157="Hydro",VLOOKUP($H226,'Inflated Bid Prices After Tax'!$BF$479:$BM$579,2,FALSE),IF(AO$157="Solar",VLOOKUP($H226,'Inflated Bid Prices After Tax'!$BF$479:$BM$579,3,FALSE),IF(AO$157="Biomass",VLOOKUP($H226,'Inflated Bid Prices After Tax'!$BF$479:$BM$579,4,FALSE),IF(AO$157="Biodiesel",VLOOKUP($H226,'Inflated Bid Prices After Tax'!$BF$479:$BM$579,5,FALSE),IF(AO$157="LNG",VLOOKUP($H226,'Inflated Bid Prices After Tax'!$BF$479:$BM$579,6,FALSE),IF(AO$157="Bunker",VLOOKUP($H226,'Inflated Bid Prices After Tax'!$BF$479:$BM$579,7,FALSE),IF(AO$157="LFO Diesel",VLOOKUP($H226,'Inflated Bid Prices After Tax'!$BF$479:$BM$579,8,FALSE),0)))))))</f>
        <v>0</v>
      </c>
      <c r="AP226" s="309">
        <f>IF(AO$157="Hydro",VLOOKUP($H226,'Inflated Bid Prices After Tax'!$BF$584:$BM$684,2,FALSE),IF(AO$157="Solar",VLOOKUP($H226,'Inflated Bid Prices After Tax'!$BF$584:$BM$684,3,FALSE),IF(AO$157="Biomass",VLOOKUP($H226,'Inflated Bid Prices After Tax'!$BF$584:$BM$684,4,FALSE),IF(AO$157="Biodiesel",VLOOKUP($H226,'Inflated Bid Prices After Tax'!$BF$584:$BM$684,5,FALSE),IF(AO$157="LNG",VLOOKUP($H226,'Inflated Bid Prices After Tax'!$BF$584:$BM$684,6,FALSE),IF(AO$157="Bunker",VLOOKUP($H226,'Inflated Bid Prices After Tax'!$BF$584:$BM$684,7,FALSE),IF(AO$157="LFO Diesel",VLOOKUP($H226,'Inflated Bid Prices After Tax'!$BF$584:$BM$684,8,FALSE),0)))))))</f>
        <v>0</v>
      </c>
      <c r="AQ226" s="309">
        <f>IF($H226=0,0,IF(AO$157="Hydro",HLOOKUP(AO$157,'Inflated Bid Prices After Tax'!$B$687:$I$695,9,FALSE),IF(AO$157="Solar",HLOOKUP(AO$157,'Inflated Bid Prices After Tax'!$B$687:$I$695,9,FALSE),IF(AO$157="Biomass",HLOOKUP(AO$157,'Inflated Bid Prices After Tax'!$B$687:$I$695,9,FALSE),IF(AO$157="Biodiesel",HLOOKUP(AO$157,'Inflated Bid Prices After Tax'!$B$687:$I$695,9,FALSE),IF(AO$157="LNG",HLOOKUP(AO$157,'Inflated Bid Prices After Tax'!$B$687:$I$695,9,FALSE),IF(AO$157="Bunker",HLOOKUP(AO$157,'Inflated Bid Prices After Tax'!$B$687:$I$695,9,FALSE),IF(AO$157="LFO Diesel",HLOOKUP(AO$157,'Inflated Bid Prices After Tax'!$B$687:$I$695,9,FALSE),0))))))))</f>
        <v>0</v>
      </c>
      <c r="AR226" s="309">
        <f>IF($H226=0,0,IF(AO$157="Hydro",HLOOKUP(AO$157,'Inflated Bid Prices After Tax'!$B$697:$I$703,7,FALSE),IF(AO$157="Solar",HLOOKUP(AO$157,'Inflated Bid Prices After Tax'!$B$697:$I$703,7,FALSE),IF(AO$157="Biomass",HLOOKUP(AO$157,'Inflated Bid Prices After Tax'!$B$697:$I$703,7,FALSE),IF(AO$157="Biodiesel",HLOOKUP(AO$157,'Inflated Bid Prices After Tax'!$B$697:$I$703,7,FALSE),IF(AO$157="LNG",HLOOKUP(AO$157,'Inflated Bid Prices After Tax'!$B$697:$I$703,7,FALSE),IF(AO$157="Bunker",HLOOKUP(AO$157,'Inflated Bid Prices After Tax'!$B$697:$I$703,7,FALSE),IF(AO$157="LFO Diesel",HLOOKUP(AO$157,'Inflated Bid Prices After Tax'!$B$697:$I$703,7,FALSE),0))))))))</f>
        <v>0</v>
      </c>
      <c r="AS226" s="298">
        <f t="shared" si="133"/>
        <v>0</v>
      </c>
      <c r="AT226" s="139"/>
      <c r="AU226" s="606">
        <f>IF(AU$157="Hydro",VLOOKUP($I226,'Inflated Bid Prices After Tax'!$BF$479:$BM$579,2,FALSE),IF(AU$157="Solar",VLOOKUP($I226,'Inflated Bid Prices After Tax'!$BF$479:$BM$579,3,FALSE),IF(AU$157="Biomass",VLOOKUP($I226,'Inflated Bid Prices After Tax'!$BF$479:$BM$579,4,FALSE),IF(AU$157="Biodiesel",VLOOKUP($I226,'Inflated Bid Prices After Tax'!$BF$479:$BM$579,5,FALSE),IF(AU$157="LNG",VLOOKUP($I226,'Inflated Bid Prices After Tax'!$BF$479:$BM$579,6,FALSE),IF(AU$157="Bunker",VLOOKUP($I226,'Inflated Bid Prices After Tax'!$BF$479:$BM$579,7,FALSE),IF(AU$157="LFO Diesel",VLOOKUP($I226,'Inflated Bid Prices After Tax'!$BF$479:$BM$579,8,FALSE),0)))))))</f>
        <v>0</v>
      </c>
      <c r="AV226" s="607">
        <f>IF(AU$157="Hydro",VLOOKUP($I226,'Inflated Bid Prices After Tax'!$BF$584:$BM$684,2,FALSE),IF(AU$157="Solar",VLOOKUP($I226,'Inflated Bid Prices After Tax'!$BF$584:$BM$684,3,FALSE),IF(AU$157="Biomass",VLOOKUP($I226,'Inflated Bid Prices After Tax'!$BF$584:$BM$684,4,FALSE),IF(AU$157="Biodiesel",VLOOKUP($I226,'Inflated Bid Prices After Tax'!$BF$584:$BM$684,5,FALSE),IF(AU$157="LNG",VLOOKUP($I226,'Inflated Bid Prices After Tax'!$BF$584:$BM$684,6,FALSE),IF(AU$157="Bunker",VLOOKUP($I226,'Inflated Bid Prices After Tax'!$BF$584:$BM$684,7,FALSE),IF(AU$157="LFO Diesel",VLOOKUP($I226,'Inflated Bid Prices After Tax'!$BF$584:$BM$684,8,FALSE),0)))))))</f>
        <v>0</v>
      </c>
      <c r="AW226" s="607">
        <f>IF($I226=0,0,IF(AU$157="Hydro",HLOOKUP(AU$157,'Inflated Bid Prices After Tax'!$B$687:$I$695,6,FALSE),IF(AU$157="Solar",HLOOKUP(AU$157,'Inflated Bid Prices After Tax'!$B$687:$I$695,6,FALSE),IF(AU$157="Biomass",HLOOKUP(AU$157,'Inflated Bid Prices After Tax'!$B$687:$I$695,6,FALSE),IF(AU$157="Biodiesel",HLOOKUP(AU$157,'Inflated Bid Prices After Tax'!$B$687:$I$695,6,FALSE),IF(AU$157="LNG",HLOOKUP(AU$157,'Inflated Bid Prices After Tax'!$B$687:$I$695,6,FALSE),IF(AU$157="Bunker",HLOOKUP(AU$157,'Inflated Bid Prices After Tax'!$B$687:$I$695,6,FALSE),IF(AU$157="LFO Diesel",HLOOKUP(AU$157,'Inflated Bid Prices After Tax'!$B$687:$I$695,6,FALSE),0))))))))</f>
        <v>0</v>
      </c>
      <c r="AX226" s="607">
        <f>IF($I226=0,0,IF(AU$157="Hydro",HLOOKUP(AU$157,'Inflated Bid Prices After Tax'!$B$697:$I$703,6,FALSE),IF(AU$157="Solar",HLOOKUP(AU$157,'Inflated Bid Prices After Tax'!$B$697:$I$703,6,FALSE),IF(AU$157="Biomass",HLOOKUP(AU$157,'Inflated Bid Prices After Tax'!$B$697:$I$703,6,FALSE),IF(AU$157="Biodiesel",HLOOKUP(AU$157,'Inflated Bid Prices After Tax'!$B$697:$I$703,6,FALSE),IF(AU$157="LNG",HLOOKUP(AU$157,'Inflated Bid Prices After Tax'!$B$697:$I$703,6,FALSE),IF(AU$157="Bunker",HLOOKUP(AU$157,'Inflated Bid Prices After Tax'!$B$697:$I$703,6,FALSE),IF(AU$157="LFO Diesel",HLOOKUP(AU$157,'Inflated Bid Prices After Tax'!$B$697:$I$703,6,FALSE),0))))))))</f>
        <v>0</v>
      </c>
      <c r="AY226" s="608">
        <f t="shared" si="134"/>
        <v>0</v>
      </c>
      <c r="AZ226" s="139"/>
      <c r="BA226" s="106"/>
      <c r="BB226" s="648" t="s">
        <v>47</v>
      </c>
      <c r="BC226" s="660">
        <f>IF(C226=0,O226,O226*'Available Energy and Dispatch'!N272*1000)</f>
        <v>0</v>
      </c>
      <c r="BD226" s="660">
        <f>IF(D226=0,U226,U226*'Available Energy and Dispatch'!O272*1000)</f>
        <v>0</v>
      </c>
      <c r="BE226" s="660">
        <f>IF(E226=0,AA226,AA226*'Available Energy and Dispatch'!P272*1000)</f>
        <v>0</v>
      </c>
      <c r="BF226" s="660">
        <f>IF(F226=0,AG226,AG226*'Available Energy and Dispatch'!Q272*1000)</f>
        <v>0</v>
      </c>
      <c r="BG226" s="660">
        <f>IF(G226=0,AM226,AM226*'Available Energy and Dispatch'!R272*1000)</f>
        <v>0</v>
      </c>
      <c r="BH226" s="660">
        <f>IF(H226=0,AS226,AS226*'Available Energy and Dispatch'!S272*1000)</f>
        <v>0</v>
      </c>
      <c r="BI226" s="660">
        <f>IF(I226=0,AY226,AY226*'Available Energy and Dispatch'!T272*1000)</f>
        <v>0</v>
      </c>
      <c r="BJ226" s="666">
        <f t="shared" si="135"/>
        <v>0</v>
      </c>
      <c r="BK226" s="655"/>
    </row>
    <row r="227" spans="2:63" x14ac:dyDescent="0.25">
      <c r="B227" s="530" t="s">
        <v>48</v>
      </c>
      <c r="C227" s="523">
        <f>ROUND(IFERROR(('Available Energy and Dispatch'!N273/((IF(C$158="Solar",(SUMIFS('Dependable Capacity'!$F$118:$F$123,'Dependable Capacity'!$C$118:$C$123,$B$160)*'Available Energy and Dispatch'!$C273),HLOOKUP(C$158,'Dependable Capacity'!$I$112:$P$118,7,FALSE)*'Available Energy and Dispatch'!$C273))))/C$159,0),2)</f>
        <v>0</v>
      </c>
      <c r="D227" s="523">
        <f>ROUND(IFERROR(('Available Energy and Dispatch'!O273/((IF(D$158="Solar",(SUMIFS('Dependable Capacity'!$F$118:$F$123,'Dependable Capacity'!$C$118:$C$123,$B$160)*'Available Energy and Dispatch'!$C273),HLOOKUP(D$158,'Dependable Capacity'!$I$112:$P$118,7,FALSE)*'Available Energy and Dispatch'!$C273))))/D$159,0),2)</f>
        <v>0</v>
      </c>
      <c r="E227" s="523">
        <f>ROUND(IFERROR(('Available Energy and Dispatch'!P273/((IF(E$158="Solar",(SUMIFS('Dependable Capacity'!$F$118:$F$123,'Dependable Capacity'!$C$118:$C$123,$B$160)*'Available Energy and Dispatch'!$C273),HLOOKUP(E$158,'Dependable Capacity'!$I$112:$P$118,7,FALSE)*'Available Energy and Dispatch'!$C273))))/E$159,0),2)</f>
        <v>0</v>
      </c>
      <c r="F227" s="523">
        <f>ROUND(IFERROR(('Available Energy and Dispatch'!Q273/((IF(F$158="Solar",(SUMIFS('Dependable Capacity'!$F$118:$F$123,'Dependable Capacity'!$C$118:$C$123,$B$160)*'Available Energy and Dispatch'!$C273),HLOOKUP(F$158,'Dependable Capacity'!$I$112:$P$118,7,FALSE)*'Available Energy and Dispatch'!$C273))))/F$159,0),2)</f>
        <v>0</v>
      </c>
      <c r="G227" s="523">
        <f>ROUND(IFERROR(('Available Energy and Dispatch'!R273/((IF(G$158="Solar",(SUMIFS('Dependable Capacity'!$F$118:$F$123,'Dependable Capacity'!$C$118:$C$123,$B$160)*'Available Energy and Dispatch'!$C273),HLOOKUP(G$158,'Dependable Capacity'!$I$112:$P$118,7,FALSE)*'Available Energy and Dispatch'!$C273))))/G$159,0),2)</f>
        <v>0</v>
      </c>
      <c r="H227" s="523">
        <f>ROUND(IFERROR(('Available Energy and Dispatch'!S273/((IF(H$158="Solar",(SUMIFS('Dependable Capacity'!$F$118:$F$123,'Dependable Capacity'!$C$118:$C$123,$B$160)*'Available Energy and Dispatch'!$C273),HLOOKUP(H$158,'Dependable Capacity'!$I$112:$P$118,7,FALSE)*'Available Energy and Dispatch'!$C273))))/H$159,0),2)</f>
        <v>0</v>
      </c>
      <c r="I227" s="524">
        <f>ROUND(IFERROR(('Available Energy and Dispatch'!T273/((IF(I$158="Solar",(SUMIFS('Dependable Capacity'!$F$118:$F$123,'Dependable Capacity'!$C$118:$C$123,$B$160)*'Available Energy and Dispatch'!$C273),HLOOKUP(I$158,'Dependable Capacity'!$I$112:$P$118,7,FALSE)*'Available Energy and Dispatch'!$C273))))/I$159,0),2)</f>
        <v>0</v>
      </c>
      <c r="J227" s="106"/>
      <c r="K227" s="542">
        <f>IF(K$157="Hydro",VLOOKUP($C227,'Inflated Bid Prices After Tax'!$BF$479:$BM$579,2,FALSE),IF(K$157="Solar",VLOOKUP($C227,'Inflated Bid Prices After Tax'!$BF$479:$BM$579,3,FALSE),IF(K$157="Biomass",VLOOKUP($C227,'Inflated Bid Prices After Tax'!$BF$479:$BM$579,4,FALSE),IF(K$157="Biodiesel",VLOOKUP($C227,'Inflated Bid Prices After Tax'!$BF$479:$BM$579,5,FALSE),IF(K$157="LNG",VLOOKUP($C227,'Inflated Bid Prices After Tax'!$BF$479:$BM$579,6,FALSE),IF(K$157="Bunker",VLOOKUP($C227,'Inflated Bid Prices After Tax'!$BF$479:$BM$579,7,FALSE),IF(K$157="LFO Diesel",VLOOKUP($C227,'Inflated Bid Prices After Tax'!$BF$479:$BM$579,8,FALSE),0)))))))</f>
        <v>0</v>
      </c>
      <c r="L227" s="543">
        <f>IF(K$157="Hydro",VLOOKUP($C227,'Inflated Bid Prices After Tax'!$BF$584:$BM$684,2,FALSE),IF(K$157="Solar",VLOOKUP($C227,'Inflated Bid Prices After Tax'!$BF$584:$BM$684,3,FALSE),IF(K$157="Biomass",VLOOKUP($C227,'Inflated Bid Prices After Tax'!$BF$584:$BM$684,4,FALSE),IF(K$157="Biodiesel",VLOOKUP($C227,'Inflated Bid Prices After Tax'!$BF$584:$BM$684,5,FALSE),IF(K$157="LNG",VLOOKUP($C227,'Inflated Bid Prices After Tax'!$BF$584:$BM$684,6,FALSE),IF(K$157="Bunker",VLOOKUP($C227,'Inflated Bid Prices After Tax'!$BF$584:$BM$684,7,FALSE),IF(K$157="LFO Diesel",VLOOKUP($C227,'Inflated Bid Prices After Tax'!$BF$584:$BM$684,8,FALSE),0)))))))</f>
        <v>0</v>
      </c>
      <c r="M227" s="543">
        <f>IF($C227=0,0,IF(K$157="Hydro",HLOOKUP(K$157,'Inflated Bid Prices After Tax'!$B$687:$I$695,9,FALSE),IF(K$157="Solar",HLOOKUP(K$157,'Inflated Bid Prices After Tax'!$B$687:$I$695,9,FALSE),IF(K$157="Biomass",HLOOKUP(K$157,'Inflated Bid Prices After Tax'!$B$687:$I$695,9,FALSE),IF(K$157="Biodiesel",HLOOKUP(K$157,'Inflated Bid Prices After Tax'!$B$687:$I$695,9,FALSE),IF(K$157="LNG",HLOOKUP(K$157,'Inflated Bid Prices After Tax'!$B$687:$I$695,9,FALSE),IF(K$157="Bunker",HLOOKUP(K$157,'Inflated Bid Prices After Tax'!$B$687:$I$695,9,FALSE),IF(K$157="LFO Diesel",HLOOKUP(K$157,'Inflated Bid Prices After Tax'!$B$687:$I$695,9,FALSE),0))))))))</f>
        <v>0</v>
      </c>
      <c r="N227" s="543">
        <f>IF($C227=0,0,IF(K$157="Hydro",HLOOKUP(K$157,'Inflated Bid Prices After Tax'!$B$697:$I$703,7,FALSE),IF(K$157="Solar",HLOOKUP(K$157,'Inflated Bid Prices After Tax'!$B$697:$I$703,7,FALSE),IF(K$157="Biomass",HLOOKUP(K$157,'Inflated Bid Prices After Tax'!$B$697:$I$703,7,FALSE),IF(K$157="Biodiesel",HLOOKUP(K$157,'Inflated Bid Prices After Tax'!$B$697:$I$703,7,FALSE),IF(K$157="LNG",HLOOKUP(K$157,'Inflated Bid Prices After Tax'!$B$697:$I$703,7,FALSE),IF(K$157="Bunker",HLOOKUP(K$157,'Inflated Bid Prices After Tax'!$B$697:$I$703,7,FALSE),IF(K$157="LFO Diesel",HLOOKUP(K$157,'Inflated Bid Prices After Tax'!$B$697:$I$703,7,FALSE),0))))))))</f>
        <v>0</v>
      </c>
      <c r="O227" s="544">
        <f t="shared" si="128"/>
        <v>0</v>
      </c>
      <c r="P227" s="139"/>
      <c r="Q227" s="606">
        <f>IF(Q$157="Hydro",VLOOKUP($D227,'Inflated Bid Prices After Tax'!$BF$479:$BM$579,2,FALSE),IF(Q$157="Solar",VLOOKUP($D227,'Inflated Bid Prices After Tax'!$BF$479:$BM$579,3,FALSE),IF(Q$157="Biomass",VLOOKUP($D227,'Inflated Bid Prices After Tax'!$BF$479:$BM$579,4,FALSE),IF(Q$157="Biodiesel",VLOOKUP($D227,'Inflated Bid Prices After Tax'!$BF$479:$BM$579,5,FALSE),IF(Q$157="LNG",VLOOKUP($D227,'Inflated Bid Prices After Tax'!$BF$479:$BM$579,6,FALSE),IF(Q$157="Bunker",VLOOKUP($D227,'Inflated Bid Prices After Tax'!$BF$479:$BM$579,7,FALSE),IF(Q$157="LFO Diesel",VLOOKUP($D227,'Inflated Bid Prices After Tax'!$BF$479:$BM$579,8,FALSE),0)))))))</f>
        <v>0</v>
      </c>
      <c r="R227" s="607">
        <f>IF(Q$157="Hydro",VLOOKUP($D227,'Inflated Bid Prices After Tax'!$BF$584:$BM$684,2,FALSE),IF(Q$157="Solar",VLOOKUP($D227,'Inflated Bid Prices After Tax'!$BF$584:$BM$684,3,FALSE),IF(Q$157="Biomass",VLOOKUP($D227,'Inflated Bid Prices After Tax'!$BF$584:$BM$684,4,FALSE),IF(Q$157="Biodiesel",VLOOKUP($D227,'Inflated Bid Prices After Tax'!$BF$584:$BM$684,5,FALSE),IF(Q$157="LNG",VLOOKUP($D227,'Inflated Bid Prices After Tax'!$BF$584:$BM$684,6,FALSE),IF(Q$157="Bunker",VLOOKUP($D227,'Inflated Bid Prices After Tax'!$BF$584:$BM$684,7,FALSE),IF(Q$157="LFO Diesel",VLOOKUP($D227,'Inflated Bid Prices After Tax'!$BF$584:$BM$684,8,FALSE),0)))))))</f>
        <v>0</v>
      </c>
      <c r="S227" s="607">
        <f>IF($D227=0,0,IF(Q$157="Hydro",HLOOKUP(Q$157,'Inflated Bid Prices After Tax'!$B$687:$I$695,9,FALSE),IF(Q$157="Solar",HLOOKUP(Q$157,'Inflated Bid Prices After Tax'!$B$687:$I$695,9,FALSE),IF(Q$157="Biomass",HLOOKUP(Q$157,'Inflated Bid Prices After Tax'!$B$687:$I$695,9,FALSE),IF(Q$157="Biodiesel",HLOOKUP(Q$157,'Inflated Bid Prices After Tax'!$B$687:$I$695,9,FALSE),IF(Q$157="LNG",HLOOKUP(Q$157,'Inflated Bid Prices After Tax'!$B$687:$I$695,9,FALSE),IF(Q$157="Bunker",HLOOKUP(Q$157,'Inflated Bid Prices After Tax'!$B$687:$I$695,9,FALSE),IF(Q$157="LFO Diesel",HLOOKUP(Q$157,'Inflated Bid Prices After Tax'!$B$687:$I$695,9,FALSE),0))))))))</f>
        <v>0</v>
      </c>
      <c r="T227" s="607">
        <f>IF($D227=0,0,IF(Q$157="Hydro",HLOOKUP(Q$157,'Inflated Bid Prices After Tax'!$B$697:$I$703,7,FALSE),IF(Q$157="Solar",HLOOKUP(Q$157,'Inflated Bid Prices After Tax'!$B$697:$I$703,7,FALSE),IF(Q$157="Biomass",HLOOKUP(Q$157,'Inflated Bid Prices After Tax'!$B$697:$I$703,7,FALSE),IF(Q$157="Biodiesel",HLOOKUP(Q$157,'Inflated Bid Prices After Tax'!$B$697:$I$703,7,FALSE),IF(Q$157="LNG",HLOOKUP(Q$157,'Inflated Bid Prices After Tax'!$B$697:$I$703,7,FALSE),IF(Q$157="Bunker",HLOOKUP(Q$157,'Inflated Bid Prices After Tax'!$B$697:$I$703,7,FALSE),IF(Q$157="LFO Diesel",HLOOKUP(Q$157,'Inflated Bid Prices After Tax'!$B$697:$I$703,7,FALSE),0))))))))</f>
        <v>0</v>
      </c>
      <c r="U227" s="608">
        <f t="shared" si="129"/>
        <v>0</v>
      </c>
      <c r="V227" s="139"/>
      <c r="W227" s="566">
        <f>IF(W$157="Hydro",VLOOKUP($E227,'Inflated Bid Prices After Tax'!$BF$479:$BM$579,2,FALSE),IF(W$157="Solar",VLOOKUP($E227,'Inflated Bid Prices After Tax'!$BF$479:$BM$579,3,FALSE),IF(W$157="Biomass",VLOOKUP($E227,'Inflated Bid Prices After Tax'!$BF$479:$BM$579,4,FALSE),IF(W$157="Biodiesel",VLOOKUP($E227,'Inflated Bid Prices After Tax'!$BF$479:$BM$579,5,FALSE),IF(W$157="LNG",VLOOKUP($E227,'Inflated Bid Prices After Tax'!$BF$479:$BM$579,6,FALSE),IF(W$157="Bunker",VLOOKUP($E227,'Inflated Bid Prices After Tax'!$BF$479:$BM$579,7,FALSE),IF(W$157="LFO Diesel",VLOOKUP($E227,'Inflated Bid Prices After Tax'!$BF$479:$BM$579,8,FALSE),0)))))))</f>
        <v>0</v>
      </c>
      <c r="X227" s="567">
        <f>IF(W$157="Hydro",VLOOKUP($E227,'Inflated Bid Prices After Tax'!$BF$584:$BM$684,2,FALSE),IF(W$157="Solar",VLOOKUP($E227,'Inflated Bid Prices After Tax'!$BF$584:$BM$684,3,FALSE),IF(W$157="Biomass",VLOOKUP($E227,'Inflated Bid Prices After Tax'!$BF$584:$BM$684,4,FALSE),IF(W$157="Biodiesel",VLOOKUP($E227,'Inflated Bid Prices After Tax'!$BF$584:$BM$684,5,FALSE),IF(W$157="LNG",VLOOKUP($E227,'Inflated Bid Prices After Tax'!$BF$584:$BM$684,6,FALSE),IF(W$157="Bunker",VLOOKUP($E227,'Inflated Bid Prices After Tax'!$BF$584:$BM$684,7,FALSE),IF(W$157="LFO Diesel",VLOOKUP($E227,'Inflated Bid Prices After Tax'!$BF$584:$BM$684,8,FALSE),0)))))))</f>
        <v>0</v>
      </c>
      <c r="Y227" s="567">
        <f>IF($E227=0,0,IF(W$157="Hydro",HLOOKUP(W$157,'Inflated Bid Prices After Tax'!$B$687:$I$695,9,FALSE),IF(W$157="Solar",HLOOKUP(W$157,'Inflated Bid Prices After Tax'!$B$687:$I$695,9,FALSE),IF(W$157="Biomass",HLOOKUP(W$157,'Inflated Bid Prices After Tax'!$B$687:$I$695,9,FALSE),IF(W$157="Biodiesel",HLOOKUP(W$157,'Inflated Bid Prices After Tax'!$B$687:$I$695,9,FALSE),IF(W$157="LNG",HLOOKUP(W$157,'Inflated Bid Prices After Tax'!$B$687:$I$695,9,FALSE),IF(W$157="Bunker",HLOOKUP(W$157,'Inflated Bid Prices After Tax'!$B$687:$I$695,9,FALSE),IF(W$157="LFO Diesel",HLOOKUP(W$157,'Inflated Bid Prices After Tax'!$B$687:$I$695,9,FALSE),0))))))))</f>
        <v>0</v>
      </c>
      <c r="Z227" s="567">
        <f>IF($E227=0,0,IF(W$157="Hydro",HLOOKUP(W$157,'Inflated Bid Prices After Tax'!$B$697:$I$703,7,FALSE),IF(W$157="Solar",HLOOKUP(W$157,'Inflated Bid Prices After Tax'!$B$697:$I$703,7,FALSE),IF(W$157="Biomass",HLOOKUP(W$157,'Inflated Bid Prices After Tax'!$B$697:$I$703,7,FALSE),IF(W$157="Biodiesel",HLOOKUP(W$157,'Inflated Bid Prices After Tax'!$B$697:$I$703,7,FALSE),IF(W$157="LNG",HLOOKUP(W$157,'Inflated Bid Prices After Tax'!$B$697:$I$703,7,FALSE),IF(W$157="Bunker",HLOOKUP(W$157,'Inflated Bid Prices After Tax'!$B$697:$I$703,7,FALSE),IF(W$157="LFO Diesel",HLOOKUP(W$157,'Inflated Bid Prices After Tax'!$B$697:$I$703,7,FALSE),0))))))))</f>
        <v>0</v>
      </c>
      <c r="AA227" s="568">
        <f t="shared" si="130"/>
        <v>0</v>
      </c>
      <c r="AB227" s="139"/>
      <c r="AC227" s="642">
        <f>IF(AC$157="Hydro",VLOOKUP($F227,'Inflated Bid Prices After Tax'!$BF$479:$BM$579,2,FALSE),IF(AC$157="Solar",VLOOKUP($F227,'Inflated Bid Prices After Tax'!$BF$479:$BM$579,3,FALSE),IF(AC$157="Biomass",VLOOKUP($F227,'Inflated Bid Prices After Tax'!$BF$479:$BM$579,4,FALSE),IF(AC$157="Biodiesel",VLOOKUP($F227,'Inflated Bid Prices After Tax'!$BF$479:$BM$579,5,FALSE),IF(AC$157="LNG",VLOOKUP($F227,'Inflated Bid Prices After Tax'!$BF$479:$BM$579,6,FALSE),IF(AC$157="Bunker",VLOOKUP($F227,'Inflated Bid Prices After Tax'!$BF$479:$BM$579,7,FALSE),IF(AC$157="LFO Diesel",VLOOKUP($F227,'Inflated Bid Prices After Tax'!$BF$479:$BM$579,8,FALSE),0)))))))</f>
        <v>0</v>
      </c>
      <c r="AD227" s="643">
        <f>IF(AC$157="Hydro",VLOOKUP($F227,'Inflated Bid Prices After Tax'!$BF$584:$BM$684,2,FALSE),IF(AC$157="Solar",VLOOKUP($F227,'Inflated Bid Prices After Tax'!$BF$584:$BM$684,3,FALSE),IF(AC$157="Biomass",VLOOKUP($F227,'Inflated Bid Prices After Tax'!$BF$584:$BM$684,4,FALSE),IF(AC$157="Biodiesel",VLOOKUP($F227,'Inflated Bid Prices After Tax'!$BF$584:$BM$684,5,FALSE),IF(AC$157="LNG",VLOOKUP($F227,'Inflated Bid Prices After Tax'!$BF$584:$BM$684,6,FALSE),IF(AC$157="Bunker",VLOOKUP($F227,'Inflated Bid Prices After Tax'!$BF$584:$BM$684,7,FALSE),IF(AC$157="LFO Diesel",VLOOKUP($F227,'Inflated Bid Prices After Tax'!$BF$584:$BM$684,8,FALSE),0)))))))</f>
        <v>0</v>
      </c>
      <c r="AE227" s="643">
        <f>IF($F227=0,0,IF(AC$157="Hydro",HLOOKUP(AC$157,'Inflated Bid Prices After Tax'!$B$687:$I$695,9,FALSE),IF(AC$157="Solar",HLOOKUP(AC$157,'Inflated Bid Prices After Tax'!$B$687:$I$695,9,FALSE),IF(AC$157="Biomass",HLOOKUP(AC$157,'Inflated Bid Prices After Tax'!$B$687:$I$695,9,FALSE),IF(AC$157="Biodiesel",HLOOKUP(AC$157,'Inflated Bid Prices After Tax'!$B$687:$I$695,9,FALSE),IF(AC$157="LNG",HLOOKUP(AC$157,'Inflated Bid Prices After Tax'!$B$687:$I$695,9,FALSE),IF(AC$157="Bunker",HLOOKUP(AC$157,'Inflated Bid Prices After Tax'!$B$687:$I$695,9,FALSE),IF(AC$157="LFO Diesel",HLOOKUP(AC$157,'Inflated Bid Prices After Tax'!$B$687:$I$695,9,FALSE),0))))))))</f>
        <v>0</v>
      </c>
      <c r="AF227" s="643">
        <f>IF($F227=0,0,IF(AC$157="Hydro",HLOOKUP(AC$157,'Inflated Bid Prices After Tax'!$B$697:$I$703,7,FALSE),IF(AC$157="Solar",HLOOKUP(AC$157,'Inflated Bid Prices After Tax'!$B$697:$I$703,7,FALSE),IF(AC$157="Biomass",HLOOKUP(AC$157,'Inflated Bid Prices After Tax'!$B$697:$I$703,7,FALSE),IF(AC$157="Biodiesel",HLOOKUP(AC$157,'Inflated Bid Prices After Tax'!$B$697:$I$703,7,FALSE),IF(AC$157="LNG",HLOOKUP(AC$157,'Inflated Bid Prices After Tax'!$B$697:$I$703,7,FALSE),IF(AC$157="Bunker",HLOOKUP(AC$157,'Inflated Bid Prices After Tax'!$B$697:$I$703,7,FALSE),IF(AC$157="LFO Diesel",HLOOKUP(AC$157,'Inflated Bid Prices After Tax'!$B$697:$I$703,7,FALSE),0))))))))</f>
        <v>0</v>
      </c>
      <c r="AG227" s="644">
        <f t="shared" si="131"/>
        <v>0</v>
      </c>
      <c r="AH227" s="139"/>
      <c r="AI227" s="590">
        <f>IF(AI$157="Hydro",VLOOKUP($G227,'Inflated Bid Prices After Tax'!$BF$479:$BM$579,2,FALSE),IF(AI$157="Solar",VLOOKUP($G227,'Inflated Bid Prices After Tax'!$BF$479:$BM$579,3,FALSE),IF(AI$157="Biomass",VLOOKUP($G227,'Inflated Bid Prices After Tax'!$BF$479:$BM$579,4,FALSE),IF(AI$157="Biodiesel",VLOOKUP($G227,'Inflated Bid Prices After Tax'!$BF$479:$BM$579,5,FALSE),IF(AI$157="LNG",VLOOKUP($G227,'Inflated Bid Prices After Tax'!$BF$479:$BM$579,6,FALSE),IF(AI$157="Bunker",VLOOKUP($G227,'Inflated Bid Prices After Tax'!$BF$479:$BM$579,7,FALSE),IF(AI$157="LFO Diesel",VLOOKUP($G227,'Inflated Bid Prices After Tax'!$BF$479:$BM$579,8,FALSE),0)))))))</f>
        <v>0</v>
      </c>
      <c r="AJ227" s="591">
        <f>IF(AI$157="Hydro",VLOOKUP($G227,'Inflated Bid Prices After Tax'!$BF$584:$BM$684,2,FALSE),IF(AI$157="Solar",VLOOKUP($G227,'Inflated Bid Prices After Tax'!$BF$584:$BM$684,3,FALSE),IF(AI$157="Biomass",VLOOKUP($G227,'Inflated Bid Prices After Tax'!$BF$584:$BM$684,4,FALSE),IF(AI$157="Biodiesel",VLOOKUP($G227,'Inflated Bid Prices After Tax'!$BF$584:$BM$684,5,FALSE),IF(AI$157="LNG",VLOOKUP($G227,'Inflated Bid Prices After Tax'!$BF$584:$BM$684,6,FALSE),IF(AI$157="Bunker",VLOOKUP($G227,'Inflated Bid Prices After Tax'!$BF$584:$BM$684,7,FALSE),IF(AI$157="LFO Diesel",VLOOKUP($G227,'Inflated Bid Prices After Tax'!$BF$584:$BM$684,8,FALSE),0)))))))</f>
        <v>0</v>
      </c>
      <c r="AK227" s="591">
        <f>IF($G227=0,0,IF(AI$157="Hydro",HLOOKUP(AI$157,'Inflated Bid Prices After Tax'!$B$687:$I$695,9,FALSE),IF(AI$157="Solar",HLOOKUP(AI$157,'Inflated Bid Prices After Tax'!$B$687:$I$695,9,FALSE),IF(AI$157="Biomass",HLOOKUP(AI$157,'Inflated Bid Prices After Tax'!$B$687:$I$695,9,FALSE),IF(AI$157="Biodiesel",HLOOKUP(AI$157,'Inflated Bid Prices After Tax'!$B$687:$I$695,9,FALSE),IF(AI$157="LNG",HLOOKUP(AI$157,'Inflated Bid Prices After Tax'!$B$687:$I$695,9,FALSE),IF(AI$157="Bunker",HLOOKUP(AI$157,'Inflated Bid Prices After Tax'!$B$687:$I$695,9,FALSE),IF(AI$157="LFO Diesel",HLOOKUP(AI$157,'Inflated Bid Prices After Tax'!$B$687:$I$695,9,FALSE),0))))))))</f>
        <v>0</v>
      </c>
      <c r="AL227" s="591">
        <f>IF($G227=0,0,IF(AI$157="Hydro",HLOOKUP(AI$157,'Inflated Bid Prices After Tax'!$B$697:$I$703,7,FALSE),IF(AI$157="Solar",HLOOKUP(AI$157,'Inflated Bid Prices After Tax'!$B$697:$I$703,7,FALSE),IF(AI$157="Biomass",HLOOKUP(AI$157,'Inflated Bid Prices After Tax'!$B$697:$I$703,7,FALSE),IF(AI$157="Biodiesel",HLOOKUP(AI$157,'Inflated Bid Prices After Tax'!$B$697:$I$703,7,FALSE),IF(AI$157="LNG",HLOOKUP(AI$157,'Inflated Bid Prices After Tax'!$B$697:$I$703,7,FALSE),IF(AI$157="Bunker",HLOOKUP(AI$157,'Inflated Bid Prices After Tax'!$B$697:$I$703,7,FALSE),IF(AI$157="LFO Diesel",HLOOKUP(AI$157,'Inflated Bid Prices After Tax'!$B$697:$I$703,7,FALSE),0))))))))</f>
        <v>0</v>
      </c>
      <c r="AM227" s="592">
        <f t="shared" si="132"/>
        <v>0</v>
      </c>
      <c r="AN227" s="139"/>
      <c r="AO227" s="598">
        <f>IF(AO$157="Hydro",VLOOKUP($H227,'Inflated Bid Prices After Tax'!$BF$479:$BM$579,2,FALSE),IF(AO$157="Solar",VLOOKUP($H227,'Inflated Bid Prices After Tax'!$BF$479:$BM$579,3,FALSE),IF(AO$157="Biomass",VLOOKUP($H227,'Inflated Bid Prices After Tax'!$BF$479:$BM$579,4,FALSE),IF(AO$157="Biodiesel",VLOOKUP($H227,'Inflated Bid Prices After Tax'!$BF$479:$BM$579,5,FALSE),IF(AO$157="LNG",VLOOKUP($H227,'Inflated Bid Prices After Tax'!$BF$479:$BM$579,6,FALSE),IF(AO$157="Bunker",VLOOKUP($H227,'Inflated Bid Prices After Tax'!$BF$479:$BM$579,7,FALSE),IF(AO$157="LFO Diesel",VLOOKUP($H227,'Inflated Bid Prices After Tax'!$BF$479:$BM$579,8,FALSE),0)))))))</f>
        <v>0</v>
      </c>
      <c r="AP227" s="309">
        <f>IF(AO$157="Hydro",VLOOKUP($H227,'Inflated Bid Prices After Tax'!$BF$584:$BM$684,2,FALSE),IF(AO$157="Solar",VLOOKUP($H227,'Inflated Bid Prices After Tax'!$BF$584:$BM$684,3,FALSE),IF(AO$157="Biomass",VLOOKUP($H227,'Inflated Bid Prices After Tax'!$BF$584:$BM$684,4,FALSE),IF(AO$157="Biodiesel",VLOOKUP($H227,'Inflated Bid Prices After Tax'!$BF$584:$BM$684,5,FALSE),IF(AO$157="LNG",VLOOKUP($H227,'Inflated Bid Prices After Tax'!$BF$584:$BM$684,6,FALSE),IF(AO$157="Bunker",VLOOKUP($H227,'Inflated Bid Prices After Tax'!$BF$584:$BM$684,7,FALSE),IF(AO$157="LFO Diesel",VLOOKUP($H227,'Inflated Bid Prices After Tax'!$BF$584:$BM$684,8,FALSE),0)))))))</f>
        <v>0</v>
      </c>
      <c r="AQ227" s="309">
        <f>IF($H227=0,0,IF(AO$157="Hydro",HLOOKUP(AO$157,'Inflated Bid Prices After Tax'!$B$687:$I$695,9,FALSE),IF(AO$157="Solar",HLOOKUP(AO$157,'Inflated Bid Prices After Tax'!$B$687:$I$695,9,FALSE),IF(AO$157="Biomass",HLOOKUP(AO$157,'Inflated Bid Prices After Tax'!$B$687:$I$695,9,FALSE),IF(AO$157="Biodiesel",HLOOKUP(AO$157,'Inflated Bid Prices After Tax'!$B$687:$I$695,9,FALSE),IF(AO$157="LNG",HLOOKUP(AO$157,'Inflated Bid Prices After Tax'!$B$687:$I$695,9,FALSE),IF(AO$157="Bunker",HLOOKUP(AO$157,'Inflated Bid Prices After Tax'!$B$687:$I$695,9,FALSE),IF(AO$157="LFO Diesel",HLOOKUP(AO$157,'Inflated Bid Prices After Tax'!$B$687:$I$695,9,FALSE),0))))))))</f>
        <v>0</v>
      </c>
      <c r="AR227" s="309">
        <f>IF($H227=0,0,IF(AO$157="Hydro",HLOOKUP(AO$157,'Inflated Bid Prices After Tax'!$B$697:$I$703,7,FALSE),IF(AO$157="Solar",HLOOKUP(AO$157,'Inflated Bid Prices After Tax'!$B$697:$I$703,7,FALSE),IF(AO$157="Biomass",HLOOKUP(AO$157,'Inflated Bid Prices After Tax'!$B$697:$I$703,7,FALSE),IF(AO$157="Biodiesel",HLOOKUP(AO$157,'Inflated Bid Prices After Tax'!$B$697:$I$703,7,FALSE),IF(AO$157="LNG",HLOOKUP(AO$157,'Inflated Bid Prices After Tax'!$B$697:$I$703,7,FALSE),IF(AO$157="Bunker",HLOOKUP(AO$157,'Inflated Bid Prices After Tax'!$B$697:$I$703,7,FALSE),IF(AO$157="LFO Diesel",HLOOKUP(AO$157,'Inflated Bid Prices After Tax'!$B$697:$I$703,7,FALSE),0))))))))</f>
        <v>0</v>
      </c>
      <c r="AS227" s="298">
        <f t="shared" si="133"/>
        <v>0</v>
      </c>
      <c r="AT227" s="139"/>
      <c r="AU227" s="606">
        <f>IF(AU$157="Hydro",VLOOKUP($I227,'Inflated Bid Prices After Tax'!$BF$479:$BM$579,2,FALSE),IF(AU$157="Solar",VLOOKUP($I227,'Inflated Bid Prices After Tax'!$BF$479:$BM$579,3,FALSE),IF(AU$157="Biomass",VLOOKUP($I227,'Inflated Bid Prices After Tax'!$BF$479:$BM$579,4,FALSE),IF(AU$157="Biodiesel",VLOOKUP($I227,'Inflated Bid Prices After Tax'!$BF$479:$BM$579,5,FALSE),IF(AU$157="LNG",VLOOKUP($I227,'Inflated Bid Prices After Tax'!$BF$479:$BM$579,6,FALSE),IF(AU$157="Bunker",VLOOKUP($I227,'Inflated Bid Prices After Tax'!$BF$479:$BM$579,7,FALSE),IF(AU$157="LFO Diesel",VLOOKUP($I227,'Inflated Bid Prices After Tax'!$BF$479:$BM$579,8,FALSE),0)))))))</f>
        <v>0</v>
      </c>
      <c r="AV227" s="607">
        <f>IF(AU$157="Hydro",VLOOKUP($I227,'Inflated Bid Prices After Tax'!$BF$584:$BM$684,2,FALSE),IF(AU$157="Solar",VLOOKUP($I227,'Inflated Bid Prices After Tax'!$BF$584:$BM$684,3,FALSE),IF(AU$157="Biomass",VLOOKUP($I227,'Inflated Bid Prices After Tax'!$BF$584:$BM$684,4,FALSE),IF(AU$157="Biodiesel",VLOOKUP($I227,'Inflated Bid Prices After Tax'!$BF$584:$BM$684,5,FALSE),IF(AU$157="LNG",VLOOKUP($I227,'Inflated Bid Prices After Tax'!$BF$584:$BM$684,6,FALSE),IF(AU$157="Bunker",VLOOKUP($I227,'Inflated Bid Prices After Tax'!$BF$584:$BM$684,7,FALSE),IF(AU$157="LFO Diesel",VLOOKUP($I227,'Inflated Bid Prices After Tax'!$BF$584:$BM$684,8,FALSE),0)))))))</f>
        <v>0</v>
      </c>
      <c r="AW227" s="607">
        <f>IF($I227=0,0,IF(AU$157="Hydro",HLOOKUP(AU$157,'Inflated Bid Prices After Tax'!$B$687:$I$695,6,FALSE),IF(AU$157="Solar",HLOOKUP(AU$157,'Inflated Bid Prices After Tax'!$B$687:$I$695,6,FALSE),IF(AU$157="Biomass",HLOOKUP(AU$157,'Inflated Bid Prices After Tax'!$B$687:$I$695,6,FALSE),IF(AU$157="Biodiesel",HLOOKUP(AU$157,'Inflated Bid Prices After Tax'!$B$687:$I$695,6,FALSE),IF(AU$157="LNG",HLOOKUP(AU$157,'Inflated Bid Prices After Tax'!$B$687:$I$695,6,FALSE),IF(AU$157="Bunker",HLOOKUP(AU$157,'Inflated Bid Prices After Tax'!$B$687:$I$695,6,FALSE),IF(AU$157="LFO Diesel",HLOOKUP(AU$157,'Inflated Bid Prices After Tax'!$B$687:$I$695,6,FALSE),0))))))))</f>
        <v>0</v>
      </c>
      <c r="AX227" s="607">
        <f>IF($I227=0,0,IF(AU$157="Hydro",HLOOKUP(AU$157,'Inflated Bid Prices After Tax'!$B$697:$I$703,6,FALSE),IF(AU$157="Solar",HLOOKUP(AU$157,'Inflated Bid Prices After Tax'!$B$697:$I$703,6,FALSE),IF(AU$157="Biomass",HLOOKUP(AU$157,'Inflated Bid Prices After Tax'!$B$697:$I$703,6,FALSE),IF(AU$157="Biodiesel",HLOOKUP(AU$157,'Inflated Bid Prices After Tax'!$B$697:$I$703,6,FALSE),IF(AU$157="LNG",HLOOKUP(AU$157,'Inflated Bid Prices After Tax'!$B$697:$I$703,6,FALSE),IF(AU$157="Bunker",HLOOKUP(AU$157,'Inflated Bid Prices After Tax'!$B$697:$I$703,6,FALSE),IF(AU$157="LFO Diesel",HLOOKUP(AU$157,'Inflated Bid Prices After Tax'!$B$697:$I$703,6,FALSE),0))))))))</f>
        <v>0</v>
      </c>
      <c r="AY227" s="608">
        <f t="shared" si="134"/>
        <v>0</v>
      </c>
      <c r="AZ227" s="139"/>
      <c r="BA227" s="106"/>
      <c r="BB227" s="648" t="s">
        <v>48</v>
      </c>
      <c r="BC227" s="660">
        <f>IF(C227=0,O227,O227*'Available Energy and Dispatch'!N273*1000)</f>
        <v>0</v>
      </c>
      <c r="BD227" s="660">
        <f>IF(D227=0,U227,U227*'Available Energy and Dispatch'!O273*1000)</f>
        <v>0</v>
      </c>
      <c r="BE227" s="660">
        <f>IF(E227=0,AA227,AA227*'Available Energy and Dispatch'!P273*1000)</f>
        <v>0</v>
      </c>
      <c r="BF227" s="660">
        <f>IF(F227=0,AG227,AG227*'Available Energy and Dispatch'!Q273*1000)</f>
        <v>0</v>
      </c>
      <c r="BG227" s="660">
        <f>IF(G227=0,AM227,AM227*'Available Energy and Dispatch'!R273*1000)</f>
        <v>0</v>
      </c>
      <c r="BH227" s="660">
        <f>IF(H227=0,AS227,AS227*'Available Energy and Dispatch'!S273*1000)</f>
        <v>0</v>
      </c>
      <c r="BI227" s="660">
        <f>IF(I227=0,AY227,AY227*'Available Energy and Dispatch'!T273*1000)</f>
        <v>0</v>
      </c>
      <c r="BJ227" s="666">
        <f t="shared" si="135"/>
        <v>0</v>
      </c>
      <c r="BK227" s="655"/>
    </row>
    <row r="228" spans="2:63" ht="13.8" thickBot="1" x14ac:dyDescent="0.3">
      <c r="B228" s="531" t="s">
        <v>49</v>
      </c>
      <c r="C228" s="525">
        <f>ROUND(IFERROR(('Available Energy and Dispatch'!N274/((IF(C$158="Solar",(SUMIFS('Dependable Capacity'!$F$118:$F$123,'Dependable Capacity'!$C$118:$C$123,$B$160)*'Available Energy and Dispatch'!$C274),HLOOKUP(C$158,'Dependable Capacity'!$I$112:$P$118,7,FALSE)*'Available Energy and Dispatch'!$C274))))/C$159,0),2)</f>
        <v>0</v>
      </c>
      <c r="D228" s="525">
        <f>ROUND(IFERROR(('Available Energy and Dispatch'!O274/((IF(D$158="Solar",(SUMIFS('Dependable Capacity'!$F$118:$F$123,'Dependable Capacity'!$C$118:$C$123,$B$160)*'Available Energy and Dispatch'!$C274),HLOOKUP(D$158,'Dependable Capacity'!$I$112:$P$118,7,FALSE)*'Available Energy and Dispatch'!$C274))))/D$159,0),2)</f>
        <v>0</v>
      </c>
      <c r="E228" s="525">
        <f>ROUND(IFERROR(('Available Energy and Dispatch'!P274/((IF(E$158="Solar",(SUMIFS('Dependable Capacity'!$F$118:$F$123,'Dependable Capacity'!$C$118:$C$123,$B$160)*'Available Energy and Dispatch'!$C274),HLOOKUP(E$158,'Dependable Capacity'!$I$112:$P$118,7,FALSE)*'Available Energy and Dispatch'!$C274))))/E$159,0),2)</f>
        <v>0</v>
      </c>
      <c r="F228" s="525">
        <f>ROUND(IFERROR(('Available Energy and Dispatch'!Q274/((IF(F$158="Solar",(SUMIFS('Dependable Capacity'!$F$118:$F$123,'Dependable Capacity'!$C$118:$C$123,$B$160)*'Available Energy and Dispatch'!$C274),HLOOKUP(F$158,'Dependable Capacity'!$I$112:$P$118,7,FALSE)*'Available Energy and Dispatch'!$C274))))/F$159,0),2)</f>
        <v>0</v>
      </c>
      <c r="G228" s="525">
        <f>ROUND(IFERROR(('Available Energy and Dispatch'!R274/((IF(G$158="Solar",(SUMIFS('Dependable Capacity'!$F$118:$F$123,'Dependable Capacity'!$C$118:$C$123,$B$160)*'Available Energy and Dispatch'!$C274),HLOOKUP(G$158,'Dependable Capacity'!$I$112:$P$118,7,FALSE)*'Available Energy and Dispatch'!$C274))))/G$159,0),2)</f>
        <v>0</v>
      </c>
      <c r="H228" s="525">
        <f>ROUND(IFERROR(('Available Energy and Dispatch'!S274/((IF(H$158="Solar",(SUMIFS('Dependable Capacity'!$F$118:$F$123,'Dependable Capacity'!$C$118:$C$123,$B$160)*'Available Energy and Dispatch'!$C274),HLOOKUP(H$158,'Dependable Capacity'!$I$112:$P$118,7,FALSE)*'Available Energy and Dispatch'!$C274))))/H$159,0),2)</f>
        <v>0</v>
      </c>
      <c r="I228" s="526">
        <f>ROUND(IFERROR(('Available Energy and Dispatch'!T274/((IF(I$158="Solar",(SUMIFS('Dependable Capacity'!$F$118:$F$123,'Dependable Capacity'!$C$118:$C$123,$B$160)*'Available Energy and Dispatch'!$C274),HLOOKUP(I$158,'Dependable Capacity'!$I$112:$P$118,7,FALSE)*'Available Energy and Dispatch'!$C274))))/I$159,0),2)</f>
        <v>0</v>
      </c>
      <c r="J228" s="106"/>
      <c r="K228" s="545">
        <f>IF(K$157="Hydro",VLOOKUP($C228,'Inflated Bid Prices After Tax'!$BF$479:$BM$579,2,FALSE),IF(K$157="Solar",VLOOKUP($C228,'Inflated Bid Prices After Tax'!$BF$479:$BM$579,3,FALSE),IF(K$157="Biomass",VLOOKUP($C228,'Inflated Bid Prices After Tax'!$BF$479:$BM$579,4,FALSE),IF(K$157="Biodiesel",VLOOKUP($C228,'Inflated Bid Prices After Tax'!$BF$479:$BM$579,5,FALSE),IF(K$157="LNG",VLOOKUP($C228,'Inflated Bid Prices After Tax'!$BF$479:$BM$579,6,FALSE),IF(K$157="Bunker",VLOOKUP($C228,'Inflated Bid Prices After Tax'!$BF$479:$BM$579,7,FALSE),IF(K$157="LFO Diesel",VLOOKUP($C228,'Inflated Bid Prices After Tax'!$BF$479:$BM$579,8,FALSE),0)))))))</f>
        <v>0</v>
      </c>
      <c r="L228" s="546">
        <f>IF(K$157="Hydro",VLOOKUP($C228,'Inflated Bid Prices After Tax'!$BF$584:$BM$684,2,FALSE),IF(K$157="Solar",VLOOKUP($C228,'Inflated Bid Prices After Tax'!$BF$584:$BM$684,3,FALSE),IF(K$157="Biomass",VLOOKUP($C228,'Inflated Bid Prices After Tax'!$BF$584:$BM$684,4,FALSE),IF(K$157="Biodiesel",VLOOKUP($C228,'Inflated Bid Prices After Tax'!$BF$584:$BM$684,5,FALSE),IF(K$157="LNG",VLOOKUP($C228,'Inflated Bid Prices After Tax'!$BF$584:$BM$684,6,FALSE),IF(K$157="Bunker",VLOOKUP($C228,'Inflated Bid Prices After Tax'!$BF$584:$BM$684,7,FALSE),IF(K$157="LFO Diesel",VLOOKUP($C228,'Inflated Bid Prices After Tax'!$BF$584:$BM$684,8,FALSE),0)))))))</f>
        <v>0</v>
      </c>
      <c r="M228" s="546">
        <f>IF($C228=0,0,IF(K$157="Hydro",HLOOKUP(K$157,'Inflated Bid Prices After Tax'!$B$687:$I$695,9,FALSE),IF(K$157="Solar",HLOOKUP(K$157,'Inflated Bid Prices After Tax'!$B$687:$I$695,9,FALSE),IF(K$157="Biomass",HLOOKUP(K$157,'Inflated Bid Prices After Tax'!$B$687:$I$695,9,FALSE),IF(K$157="Biodiesel",HLOOKUP(K$157,'Inflated Bid Prices After Tax'!$B$687:$I$695,9,FALSE),IF(K$157="LNG",HLOOKUP(K$157,'Inflated Bid Prices After Tax'!$B$687:$I$695,9,FALSE),IF(K$157="Bunker",HLOOKUP(K$157,'Inflated Bid Prices After Tax'!$B$687:$I$695,9,FALSE),IF(K$157="LFO Diesel",HLOOKUP(K$157,'Inflated Bid Prices After Tax'!$B$687:$I$695,9,FALSE),0))))))))</f>
        <v>0</v>
      </c>
      <c r="N228" s="546">
        <f>IF($C228=0,0,IF(K$157="Hydro",HLOOKUP(K$157,'Inflated Bid Prices After Tax'!$B$697:$I$703,7,FALSE),IF(K$157="Solar",HLOOKUP(K$157,'Inflated Bid Prices After Tax'!$B$697:$I$703,7,FALSE),IF(K$157="Biomass",HLOOKUP(K$157,'Inflated Bid Prices After Tax'!$B$697:$I$703,7,FALSE),IF(K$157="Biodiesel",HLOOKUP(K$157,'Inflated Bid Prices After Tax'!$B$697:$I$703,7,FALSE),IF(K$157="LNG",HLOOKUP(K$157,'Inflated Bid Prices After Tax'!$B$697:$I$703,7,FALSE),IF(K$157="Bunker",HLOOKUP(K$157,'Inflated Bid Prices After Tax'!$B$697:$I$703,7,FALSE),IF(K$157="LFO Diesel",HLOOKUP(K$157,'Inflated Bid Prices After Tax'!$B$697:$I$703,7,FALSE),0))))))))</f>
        <v>0</v>
      </c>
      <c r="O228" s="547">
        <f t="shared" si="128"/>
        <v>0</v>
      </c>
      <c r="P228" s="139"/>
      <c r="Q228" s="609">
        <f>IF(Q$157="Hydro",VLOOKUP($D228,'Inflated Bid Prices After Tax'!$BF$479:$BM$579,2,FALSE),IF(Q$157="Solar",VLOOKUP($D228,'Inflated Bid Prices After Tax'!$BF$479:$BM$579,3,FALSE),IF(Q$157="Biomass",VLOOKUP($D228,'Inflated Bid Prices After Tax'!$BF$479:$BM$579,4,FALSE),IF(Q$157="Biodiesel",VLOOKUP($D228,'Inflated Bid Prices After Tax'!$BF$479:$BM$579,5,FALSE),IF(Q$157="LNG",VLOOKUP($D228,'Inflated Bid Prices After Tax'!$BF$479:$BM$579,6,FALSE),IF(Q$157="Bunker",VLOOKUP($D228,'Inflated Bid Prices After Tax'!$BF$479:$BM$579,7,FALSE),IF(Q$157="LFO Diesel",VLOOKUP($D228,'Inflated Bid Prices After Tax'!$BF$479:$BM$579,8,FALSE),0)))))))</f>
        <v>0</v>
      </c>
      <c r="R228" s="610">
        <f>IF(Q$157="Hydro",VLOOKUP($D228,'Inflated Bid Prices After Tax'!$BF$584:$BM$684,2,FALSE),IF(Q$157="Solar",VLOOKUP($D228,'Inflated Bid Prices After Tax'!$BF$584:$BM$684,3,FALSE),IF(Q$157="Biomass",VLOOKUP($D228,'Inflated Bid Prices After Tax'!$BF$584:$BM$684,4,FALSE),IF(Q$157="Biodiesel",VLOOKUP($D228,'Inflated Bid Prices After Tax'!$BF$584:$BM$684,5,FALSE),IF(Q$157="LNG",VLOOKUP($D228,'Inflated Bid Prices After Tax'!$BF$584:$BM$684,6,FALSE),IF(Q$157="Bunker",VLOOKUP($D228,'Inflated Bid Prices After Tax'!$BF$584:$BM$684,7,FALSE),IF(Q$157="LFO Diesel",VLOOKUP($D228,'Inflated Bid Prices After Tax'!$BF$584:$BM$684,8,FALSE),0)))))))</f>
        <v>0</v>
      </c>
      <c r="S228" s="610">
        <f>IF($D228=0,0,IF(Q$157="Hydro",HLOOKUP(Q$157,'Inflated Bid Prices After Tax'!$B$687:$I$695,9,FALSE),IF(Q$157="Solar",HLOOKUP(Q$157,'Inflated Bid Prices After Tax'!$B$687:$I$695,9,FALSE),IF(Q$157="Biomass",HLOOKUP(Q$157,'Inflated Bid Prices After Tax'!$B$687:$I$695,9,FALSE),IF(Q$157="Biodiesel",HLOOKUP(Q$157,'Inflated Bid Prices After Tax'!$B$687:$I$695,9,FALSE),IF(Q$157="LNG",HLOOKUP(Q$157,'Inflated Bid Prices After Tax'!$B$687:$I$695,9,FALSE),IF(Q$157="Bunker",HLOOKUP(Q$157,'Inflated Bid Prices After Tax'!$B$687:$I$695,9,FALSE),IF(Q$157="LFO Diesel",HLOOKUP(Q$157,'Inflated Bid Prices After Tax'!$B$687:$I$695,9,FALSE),0))))))))</f>
        <v>0</v>
      </c>
      <c r="T228" s="610">
        <f>IF($D228=0,0,IF(Q$157="Hydro",HLOOKUP(Q$157,'Inflated Bid Prices After Tax'!$B$697:$I$703,7,FALSE),IF(Q$157="Solar",HLOOKUP(Q$157,'Inflated Bid Prices After Tax'!$B$697:$I$703,7,FALSE),IF(Q$157="Biomass",HLOOKUP(Q$157,'Inflated Bid Prices After Tax'!$B$697:$I$703,7,FALSE),IF(Q$157="Biodiesel",HLOOKUP(Q$157,'Inflated Bid Prices After Tax'!$B$697:$I$703,7,FALSE),IF(Q$157="LNG",HLOOKUP(Q$157,'Inflated Bid Prices After Tax'!$B$697:$I$703,7,FALSE),IF(Q$157="Bunker",HLOOKUP(Q$157,'Inflated Bid Prices After Tax'!$B$697:$I$703,7,FALSE),IF(Q$157="LFO Diesel",HLOOKUP(Q$157,'Inflated Bid Prices After Tax'!$B$697:$I$703,7,FALSE),0))))))))</f>
        <v>0</v>
      </c>
      <c r="U228" s="611">
        <f t="shared" si="129"/>
        <v>0</v>
      </c>
      <c r="V228" s="139"/>
      <c r="W228" s="569">
        <f>IF(W$157="Hydro",VLOOKUP($E228,'Inflated Bid Prices After Tax'!$BF$479:$BM$579,2,FALSE),IF(W$157="Solar",VLOOKUP($E228,'Inflated Bid Prices After Tax'!$BF$479:$BM$579,3,FALSE),IF(W$157="Biomass",VLOOKUP($E228,'Inflated Bid Prices After Tax'!$BF$479:$BM$579,4,FALSE),IF(W$157="Biodiesel",VLOOKUP($E228,'Inflated Bid Prices After Tax'!$BF$479:$BM$579,5,FALSE),IF(W$157="LNG",VLOOKUP($E228,'Inflated Bid Prices After Tax'!$BF$479:$BM$579,6,FALSE),IF(W$157="Bunker",VLOOKUP($E228,'Inflated Bid Prices After Tax'!$BF$479:$BM$579,7,FALSE),IF(W$157="LFO Diesel",VLOOKUP($E228,'Inflated Bid Prices After Tax'!$BF$479:$BM$579,8,FALSE),0)))))))</f>
        <v>0</v>
      </c>
      <c r="X228" s="570">
        <f>IF(W$157="Hydro",VLOOKUP($E228,'Inflated Bid Prices After Tax'!$BF$584:$BM$684,2,FALSE),IF(W$157="Solar",VLOOKUP($E228,'Inflated Bid Prices After Tax'!$BF$584:$BM$684,3,FALSE),IF(W$157="Biomass",VLOOKUP($E228,'Inflated Bid Prices After Tax'!$BF$584:$BM$684,4,FALSE),IF(W$157="Biodiesel",VLOOKUP($E228,'Inflated Bid Prices After Tax'!$BF$584:$BM$684,5,FALSE),IF(W$157="LNG",VLOOKUP($E228,'Inflated Bid Prices After Tax'!$BF$584:$BM$684,6,FALSE),IF(W$157="Bunker",VLOOKUP($E228,'Inflated Bid Prices After Tax'!$BF$584:$BM$684,7,FALSE),IF(W$157="LFO Diesel",VLOOKUP($E228,'Inflated Bid Prices After Tax'!$BF$584:$BM$684,8,FALSE),0)))))))</f>
        <v>0</v>
      </c>
      <c r="Y228" s="570">
        <f>IF($E228=0,0,IF(W$157="Hydro",HLOOKUP(W$157,'Inflated Bid Prices After Tax'!$B$687:$I$695,9,FALSE),IF(W$157="Solar",HLOOKUP(W$157,'Inflated Bid Prices After Tax'!$B$687:$I$695,9,FALSE),IF(W$157="Biomass",HLOOKUP(W$157,'Inflated Bid Prices After Tax'!$B$687:$I$695,9,FALSE),IF(W$157="Biodiesel",HLOOKUP(W$157,'Inflated Bid Prices After Tax'!$B$687:$I$695,9,FALSE),IF(W$157="LNG",HLOOKUP(W$157,'Inflated Bid Prices After Tax'!$B$687:$I$695,9,FALSE),IF(W$157="Bunker",HLOOKUP(W$157,'Inflated Bid Prices After Tax'!$B$687:$I$695,9,FALSE),IF(W$157="LFO Diesel",HLOOKUP(W$157,'Inflated Bid Prices After Tax'!$B$687:$I$695,9,FALSE),0))))))))</f>
        <v>0</v>
      </c>
      <c r="Z228" s="570">
        <f>IF($E228=0,0,IF(W$157="Hydro",HLOOKUP(W$157,'Inflated Bid Prices After Tax'!$B$697:$I$703,7,FALSE),IF(W$157="Solar",HLOOKUP(W$157,'Inflated Bid Prices After Tax'!$B$697:$I$703,7,FALSE),IF(W$157="Biomass",HLOOKUP(W$157,'Inflated Bid Prices After Tax'!$B$697:$I$703,7,FALSE),IF(W$157="Biodiesel",HLOOKUP(W$157,'Inflated Bid Prices After Tax'!$B$697:$I$703,7,FALSE),IF(W$157="LNG",HLOOKUP(W$157,'Inflated Bid Prices After Tax'!$B$697:$I$703,7,FALSE),IF(W$157="Bunker",HLOOKUP(W$157,'Inflated Bid Prices After Tax'!$B$697:$I$703,7,FALSE),IF(W$157="LFO Diesel",HLOOKUP(W$157,'Inflated Bid Prices After Tax'!$B$697:$I$703,7,FALSE),0))))))))</f>
        <v>0</v>
      </c>
      <c r="AA228" s="571">
        <f t="shared" si="130"/>
        <v>0</v>
      </c>
      <c r="AB228" s="139"/>
      <c r="AC228" s="645">
        <f>IF(AC$157="Hydro",VLOOKUP($F228,'Inflated Bid Prices After Tax'!$BF$479:$BM$579,2,FALSE),IF(AC$157="Solar",VLOOKUP($F228,'Inflated Bid Prices After Tax'!$BF$479:$BM$579,3,FALSE),IF(AC$157="Biomass",VLOOKUP($F228,'Inflated Bid Prices After Tax'!$BF$479:$BM$579,4,FALSE),IF(AC$157="Biodiesel",VLOOKUP($F228,'Inflated Bid Prices After Tax'!$BF$479:$BM$579,5,FALSE),IF(AC$157="LNG",VLOOKUP($F228,'Inflated Bid Prices After Tax'!$BF$479:$BM$579,6,FALSE),IF(AC$157="Bunker",VLOOKUP($F228,'Inflated Bid Prices After Tax'!$BF$479:$BM$579,7,FALSE),IF(AC$157="LFO Diesel",VLOOKUP($F228,'Inflated Bid Prices After Tax'!$BF$479:$BM$579,8,FALSE),0)))))))</f>
        <v>0</v>
      </c>
      <c r="AD228" s="646">
        <f>IF(AC$157="Hydro",VLOOKUP($F228,'Inflated Bid Prices After Tax'!$BF$584:$BM$684,2,FALSE),IF(AC$157="Solar",VLOOKUP($F228,'Inflated Bid Prices After Tax'!$BF$584:$BM$684,3,FALSE),IF(AC$157="Biomass",VLOOKUP($F228,'Inflated Bid Prices After Tax'!$BF$584:$BM$684,4,FALSE),IF(AC$157="Biodiesel",VLOOKUP($F228,'Inflated Bid Prices After Tax'!$BF$584:$BM$684,5,FALSE),IF(AC$157="LNG",VLOOKUP($F228,'Inflated Bid Prices After Tax'!$BF$584:$BM$684,6,FALSE),IF(AC$157="Bunker",VLOOKUP($F228,'Inflated Bid Prices After Tax'!$BF$584:$BM$684,7,FALSE),IF(AC$157="LFO Diesel",VLOOKUP($F228,'Inflated Bid Prices After Tax'!$BF$584:$BM$684,8,FALSE),0)))))))</f>
        <v>0</v>
      </c>
      <c r="AE228" s="646">
        <f>IF($F228=0,0,IF(AC$157="Hydro",HLOOKUP(AC$157,'Inflated Bid Prices After Tax'!$B$687:$I$695,9,FALSE),IF(AC$157="Solar",HLOOKUP(AC$157,'Inflated Bid Prices After Tax'!$B$687:$I$695,9,FALSE),IF(AC$157="Biomass",HLOOKUP(AC$157,'Inflated Bid Prices After Tax'!$B$687:$I$695,9,FALSE),IF(AC$157="Biodiesel",HLOOKUP(AC$157,'Inflated Bid Prices After Tax'!$B$687:$I$695,9,FALSE),IF(AC$157="LNG",HLOOKUP(AC$157,'Inflated Bid Prices After Tax'!$B$687:$I$695,9,FALSE),IF(AC$157="Bunker",HLOOKUP(AC$157,'Inflated Bid Prices After Tax'!$B$687:$I$695,9,FALSE),IF(AC$157="LFO Diesel",HLOOKUP(AC$157,'Inflated Bid Prices After Tax'!$B$687:$I$695,9,FALSE),0))))))))</f>
        <v>0</v>
      </c>
      <c r="AF228" s="646">
        <f>IF($F228=0,0,IF(AC$157="Hydro",HLOOKUP(AC$157,'Inflated Bid Prices After Tax'!$B$697:$I$703,7,FALSE),IF(AC$157="Solar",HLOOKUP(AC$157,'Inflated Bid Prices After Tax'!$B$697:$I$703,7,FALSE),IF(AC$157="Biomass",HLOOKUP(AC$157,'Inflated Bid Prices After Tax'!$B$697:$I$703,7,FALSE),IF(AC$157="Biodiesel",HLOOKUP(AC$157,'Inflated Bid Prices After Tax'!$B$697:$I$703,7,FALSE),IF(AC$157="LNG",HLOOKUP(AC$157,'Inflated Bid Prices After Tax'!$B$697:$I$703,7,FALSE),IF(AC$157="Bunker",HLOOKUP(AC$157,'Inflated Bid Prices After Tax'!$B$697:$I$703,7,FALSE),IF(AC$157="LFO Diesel",HLOOKUP(AC$157,'Inflated Bid Prices After Tax'!$B$697:$I$703,7,FALSE),0))))))))</f>
        <v>0</v>
      </c>
      <c r="AG228" s="647">
        <f t="shared" si="131"/>
        <v>0</v>
      </c>
      <c r="AH228" s="139"/>
      <c r="AI228" s="593">
        <f>IF(AI$157="Hydro",VLOOKUP($G228,'Inflated Bid Prices After Tax'!$BF$479:$BM$579,2,FALSE),IF(AI$157="Solar",VLOOKUP($G228,'Inflated Bid Prices After Tax'!$BF$479:$BM$579,3,FALSE),IF(AI$157="Biomass",VLOOKUP($G228,'Inflated Bid Prices After Tax'!$BF$479:$BM$579,4,FALSE),IF(AI$157="Biodiesel",VLOOKUP($G228,'Inflated Bid Prices After Tax'!$BF$479:$BM$579,5,FALSE),IF(AI$157="LNG",VLOOKUP($G228,'Inflated Bid Prices After Tax'!$BF$479:$BM$579,6,FALSE),IF(AI$157="Bunker",VLOOKUP($G228,'Inflated Bid Prices After Tax'!$BF$479:$BM$579,7,FALSE),IF(AI$157="LFO Diesel",VLOOKUP($G228,'Inflated Bid Prices After Tax'!$BF$479:$BM$579,8,FALSE),0)))))))</f>
        <v>0</v>
      </c>
      <c r="AJ228" s="594">
        <f>IF(AI$157="Hydro",VLOOKUP($G228,'Inflated Bid Prices After Tax'!$BF$584:$BM$684,2,FALSE),IF(AI$157="Solar",VLOOKUP($G228,'Inflated Bid Prices After Tax'!$BF$584:$BM$684,3,FALSE),IF(AI$157="Biomass",VLOOKUP($G228,'Inflated Bid Prices After Tax'!$BF$584:$BM$684,4,FALSE),IF(AI$157="Biodiesel",VLOOKUP($G228,'Inflated Bid Prices After Tax'!$BF$584:$BM$684,5,FALSE),IF(AI$157="LNG",VLOOKUP($G228,'Inflated Bid Prices After Tax'!$BF$584:$BM$684,6,FALSE),IF(AI$157="Bunker",VLOOKUP($G228,'Inflated Bid Prices After Tax'!$BF$584:$BM$684,7,FALSE),IF(AI$157="LFO Diesel",VLOOKUP($G228,'Inflated Bid Prices After Tax'!$BF$584:$BM$684,8,FALSE),0)))))))</f>
        <v>0</v>
      </c>
      <c r="AK228" s="594">
        <f>IF($G228=0,0,IF(AI$157="Hydro",HLOOKUP(AI$157,'Inflated Bid Prices After Tax'!$B$687:$I$695,9,FALSE),IF(AI$157="Solar",HLOOKUP(AI$157,'Inflated Bid Prices After Tax'!$B$687:$I$695,9,FALSE),IF(AI$157="Biomass",HLOOKUP(AI$157,'Inflated Bid Prices After Tax'!$B$687:$I$695,9,FALSE),IF(AI$157="Biodiesel",HLOOKUP(AI$157,'Inflated Bid Prices After Tax'!$B$687:$I$695,9,FALSE),IF(AI$157="LNG",HLOOKUP(AI$157,'Inflated Bid Prices After Tax'!$B$687:$I$695,9,FALSE),IF(AI$157="Bunker",HLOOKUP(AI$157,'Inflated Bid Prices After Tax'!$B$687:$I$695,9,FALSE),IF(AI$157="LFO Diesel",HLOOKUP(AI$157,'Inflated Bid Prices After Tax'!$B$687:$I$695,9,FALSE),0))))))))</f>
        <v>0</v>
      </c>
      <c r="AL228" s="594">
        <f>IF($G228=0,0,IF(AI$157="Hydro",HLOOKUP(AI$157,'Inflated Bid Prices After Tax'!$B$697:$I$703,7,FALSE),IF(AI$157="Solar",HLOOKUP(AI$157,'Inflated Bid Prices After Tax'!$B$697:$I$703,7,FALSE),IF(AI$157="Biomass",HLOOKUP(AI$157,'Inflated Bid Prices After Tax'!$B$697:$I$703,7,FALSE),IF(AI$157="Biodiesel",HLOOKUP(AI$157,'Inflated Bid Prices After Tax'!$B$697:$I$703,7,FALSE),IF(AI$157="LNG",HLOOKUP(AI$157,'Inflated Bid Prices After Tax'!$B$697:$I$703,7,FALSE),IF(AI$157="Bunker",HLOOKUP(AI$157,'Inflated Bid Prices After Tax'!$B$697:$I$703,7,FALSE),IF(AI$157="LFO Diesel",HLOOKUP(AI$157,'Inflated Bid Prices After Tax'!$B$697:$I$703,7,FALSE),0))))))))</f>
        <v>0</v>
      </c>
      <c r="AM228" s="595">
        <f t="shared" si="132"/>
        <v>0</v>
      </c>
      <c r="AN228" s="139"/>
      <c r="AO228" s="599">
        <f>IF(AO$157="Hydro",VLOOKUP($H228,'Inflated Bid Prices After Tax'!$BF$479:$BM$579,2,FALSE),IF(AO$157="Solar",VLOOKUP($H228,'Inflated Bid Prices After Tax'!$BF$479:$BM$579,3,FALSE),IF(AO$157="Biomass",VLOOKUP($H228,'Inflated Bid Prices After Tax'!$BF$479:$BM$579,4,FALSE),IF(AO$157="Biodiesel",VLOOKUP($H228,'Inflated Bid Prices After Tax'!$BF$479:$BM$579,5,FALSE),IF(AO$157="LNG",VLOOKUP($H228,'Inflated Bid Prices After Tax'!$BF$479:$BM$579,6,FALSE),IF(AO$157="Bunker",VLOOKUP($H228,'Inflated Bid Prices After Tax'!$BF$479:$BM$579,7,FALSE),IF(AO$157="LFO Diesel",VLOOKUP($H228,'Inflated Bid Prices After Tax'!$BF$479:$BM$579,8,FALSE),0)))))))</f>
        <v>0</v>
      </c>
      <c r="AP228" s="310">
        <f>IF(AO$157="Hydro",VLOOKUP($H228,'Inflated Bid Prices After Tax'!$BF$584:$BM$684,2,FALSE),IF(AO$157="Solar",VLOOKUP($H228,'Inflated Bid Prices After Tax'!$BF$584:$BM$684,3,FALSE),IF(AO$157="Biomass",VLOOKUP($H228,'Inflated Bid Prices After Tax'!$BF$584:$BM$684,4,FALSE),IF(AO$157="Biodiesel",VLOOKUP($H228,'Inflated Bid Prices After Tax'!$BF$584:$BM$684,5,FALSE),IF(AO$157="LNG",VLOOKUP($H228,'Inflated Bid Prices After Tax'!$BF$584:$BM$684,6,FALSE),IF(AO$157="Bunker",VLOOKUP($H228,'Inflated Bid Prices After Tax'!$BF$584:$BM$684,7,FALSE),IF(AO$157="LFO Diesel",VLOOKUP($H228,'Inflated Bid Prices After Tax'!$BF$584:$BM$684,8,FALSE),0)))))))</f>
        <v>0</v>
      </c>
      <c r="AQ228" s="310">
        <f>IF($H228=0,0,IF(AO$157="Hydro",HLOOKUP(AO$157,'Inflated Bid Prices After Tax'!$B$687:$I$695,9,FALSE),IF(AO$157="Solar",HLOOKUP(AO$157,'Inflated Bid Prices After Tax'!$B$687:$I$695,9,FALSE),IF(AO$157="Biomass",HLOOKUP(AO$157,'Inflated Bid Prices After Tax'!$B$687:$I$695,9,FALSE),IF(AO$157="Biodiesel",HLOOKUP(AO$157,'Inflated Bid Prices After Tax'!$B$687:$I$695,9,FALSE),IF(AO$157="LNG",HLOOKUP(AO$157,'Inflated Bid Prices After Tax'!$B$687:$I$695,9,FALSE),IF(AO$157="Bunker",HLOOKUP(AO$157,'Inflated Bid Prices After Tax'!$B$687:$I$695,9,FALSE),IF(AO$157="LFO Diesel",HLOOKUP(AO$157,'Inflated Bid Prices After Tax'!$B$687:$I$695,9,FALSE),0))))))))</f>
        <v>0</v>
      </c>
      <c r="AR228" s="310">
        <f>IF($H228=0,0,IF(AO$157="Hydro",HLOOKUP(AO$157,'Inflated Bid Prices After Tax'!$B$697:$I$703,7,FALSE),IF(AO$157="Solar",HLOOKUP(AO$157,'Inflated Bid Prices After Tax'!$B$697:$I$703,7,FALSE),IF(AO$157="Biomass",HLOOKUP(AO$157,'Inflated Bid Prices After Tax'!$B$697:$I$703,7,FALSE),IF(AO$157="Biodiesel",HLOOKUP(AO$157,'Inflated Bid Prices After Tax'!$B$697:$I$703,7,FALSE),IF(AO$157="LNG",HLOOKUP(AO$157,'Inflated Bid Prices After Tax'!$B$697:$I$703,7,FALSE),IF(AO$157="Bunker",HLOOKUP(AO$157,'Inflated Bid Prices After Tax'!$B$697:$I$703,7,FALSE),IF(AO$157="LFO Diesel",HLOOKUP(AO$157,'Inflated Bid Prices After Tax'!$B$697:$I$703,7,FALSE),0))))))))</f>
        <v>0</v>
      </c>
      <c r="AS228" s="300">
        <f t="shared" si="133"/>
        <v>0</v>
      </c>
      <c r="AT228" s="139"/>
      <c r="AU228" s="609">
        <f>IF(AU$157="Hydro",VLOOKUP($I228,'Inflated Bid Prices After Tax'!$BF$479:$BM$579,2,FALSE),IF(AU$157="Solar",VLOOKUP($I228,'Inflated Bid Prices After Tax'!$BF$479:$BM$579,3,FALSE),IF(AU$157="Biomass",VLOOKUP($I228,'Inflated Bid Prices After Tax'!$BF$479:$BM$579,4,FALSE),IF(AU$157="Biodiesel",VLOOKUP($I228,'Inflated Bid Prices After Tax'!$BF$479:$BM$579,5,FALSE),IF(AU$157="LNG",VLOOKUP($I228,'Inflated Bid Prices After Tax'!$BF$479:$BM$579,6,FALSE),IF(AU$157="Bunker",VLOOKUP($I228,'Inflated Bid Prices After Tax'!$BF$479:$BM$579,7,FALSE),IF(AU$157="LFO Diesel",VLOOKUP($I228,'Inflated Bid Prices After Tax'!$BF$479:$BM$579,8,FALSE),0)))))))</f>
        <v>0</v>
      </c>
      <c r="AV228" s="610">
        <f>IF(AU$157="Hydro",VLOOKUP($I228,'Inflated Bid Prices After Tax'!$BF$584:$BM$684,2,FALSE),IF(AU$157="Solar",VLOOKUP($I228,'Inflated Bid Prices After Tax'!$BF$584:$BM$684,3,FALSE),IF(AU$157="Biomass",VLOOKUP($I228,'Inflated Bid Prices After Tax'!$BF$584:$BM$684,4,FALSE),IF(AU$157="Biodiesel",VLOOKUP($I228,'Inflated Bid Prices After Tax'!$BF$584:$BM$684,5,FALSE),IF(AU$157="LNG",VLOOKUP($I228,'Inflated Bid Prices After Tax'!$BF$584:$BM$684,6,FALSE),IF(AU$157="Bunker",VLOOKUP($I228,'Inflated Bid Prices After Tax'!$BF$584:$BM$684,7,FALSE),IF(AU$157="LFO Diesel",VLOOKUP($I228,'Inflated Bid Prices After Tax'!$BF$584:$BM$684,8,FALSE),0)))))))</f>
        <v>0</v>
      </c>
      <c r="AW228" s="610">
        <f>IF($I228=0,0,IF(AU$157="Hydro",HLOOKUP(AU$157,'Inflated Bid Prices After Tax'!$B$687:$I$695,6,FALSE),IF(AU$157="Solar",HLOOKUP(AU$157,'Inflated Bid Prices After Tax'!$B$687:$I$695,6,FALSE),IF(AU$157="Biomass",HLOOKUP(AU$157,'Inflated Bid Prices After Tax'!$B$687:$I$695,6,FALSE),IF(AU$157="Biodiesel",HLOOKUP(AU$157,'Inflated Bid Prices After Tax'!$B$687:$I$695,6,FALSE),IF(AU$157="LNG",HLOOKUP(AU$157,'Inflated Bid Prices After Tax'!$B$687:$I$695,6,FALSE),IF(AU$157="Bunker",HLOOKUP(AU$157,'Inflated Bid Prices After Tax'!$B$687:$I$695,6,FALSE),IF(AU$157="LFO Diesel",HLOOKUP(AU$157,'Inflated Bid Prices After Tax'!$B$687:$I$695,6,FALSE),0))))))))</f>
        <v>0</v>
      </c>
      <c r="AX228" s="610">
        <f>IF($I228=0,0,IF(AU$157="Hydro",HLOOKUP(AU$157,'Inflated Bid Prices After Tax'!$B$697:$I$703,6,FALSE),IF(AU$157="Solar",HLOOKUP(AU$157,'Inflated Bid Prices After Tax'!$B$697:$I$703,6,FALSE),IF(AU$157="Biomass",HLOOKUP(AU$157,'Inflated Bid Prices After Tax'!$B$697:$I$703,6,FALSE),IF(AU$157="Biodiesel",HLOOKUP(AU$157,'Inflated Bid Prices After Tax'!$B$697:$I$703,6,FALSE),IF(AU$157="LNG",HLOOKUP(AU$157,'Inflated Bid Prices After Tax'!$B$697:$I$703,6,FALSE),IF(AU$157="Bunker",HLOOKUP(AU$157,'Inflated Bid Prices After Tax'!$B$697:$I$703,6,FALSE),IF(AU$157="LFO Diesel",HLOOKUP(AU$157,'Inflated Bid Prices After Tax'!$B$697:$I$703,6,FALSE),0))))))))</f>
        <v>0</v>
      </c>
      <c r="AY228" s="611">
        <f t="shared" si="134"/>
        <v>0</v>
      </c>
      <c r="AZ228" s="139"/>
      <c r="BA228" s="106"/>
      <c r="BB228" s="648" t="s">
        <v>49</v>
      </c>
      <c r="BC228" s="660">
        <f>IF(C228=0,O228,O228*'Available Energy and Dispatch'!N274*1000)</f>
        <v>0</v>
      </c>
      <c r="BD228" s="660">
        <f>IF(D228=0,U228,U228*'Available Energy and Dispatch'!O274*1000)</f>
        <v>0</v>
      </c>
      <c r="BE228" s="660">
        <f>IF(E228=0,AA228,AA228*'Available Energy and Dispatch'!P274*1000)</f>
        <v>0</v>
      </c>
      <c r="BF228" s="660">
        <f>IF(F228=0,AG228,AG228*'Available Energy and Dispatch'!Q274*1000)</f>
        <v>0</v>
      </c>
      <c r="BG228" s="660">
        <f>IF(G228=0,AM228,AM228*'Available Energy and Dispatch'!R274*1000)</f>
        <v>0</v>
      </c>
      <c r="BH228" s="660">
        <f>IF(H228=0,AS228,AS228*'Available Energy and Dispatch'!S274*1000)</f>
        <v>0</v>
      </c>
      <c r="BI228" s="660">
        <f>IF(I228=0,AY228,AY228*'Available Energy and Dispatch'!T274*1000)</f>
        <v>0</v>
      </c>
      <c r="BJ228" s="666">
        <f t="shared" si="135"/>
        <v>0</v>
      </c>
      <c r="BK228" s="655"/>
    </row>
    <row r="229" spans="2:63" ht="13.8" thickBot="1" x14ac:dyDescent="0.3"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54"/>
      <c r="Q229" s="106"/>
      <c r="R229" s="106"/>
      <c r="S229" s="106"/>
      <c r="T229" s="106"/>
      <c r="U229" s="106"/>
      <c r="V229" s="54"/>
      <c r="W229" s="106"/>
      <c r="X229" s="106"/>
      <c r="Y229" s="106"/>
      <c r="Z229" s="106"/>
      <c r="AA229" s="106"/>
      <c r="AB229" s="54"/>
      <c r="AC229" s="106"/>
      <c r="AD229" s="106"/>
      <c r="AE229" s="106"/>
      <c r="AF229" s="106"/>
      <c r="AG229" s="106"/>
      <c r="AH229" s="54"/>
      <c r="AI229" s="106"/>
      <c r="AJ229" s="106"/>
      <c r="AK229" s="106"/>
      <c r="AL229" s="106"/>
      <c r="AM229" s="106"/>
      <c r="AN229" s="54"/>
      <c r="AO229" s="106"/>
      <c r="AP229" s="106"/>
      <c r="AQ229" s="106"/>
      <c r="AR229" s="106"/>
      <c r="AS229" s="106"/>
      <c r="AT229" s="54"/>
      <c r="AU229" s="106"/>
      <c r="AV229" s="106"/>
      <c r="AW229" s="106"/>
      <c r="AX229" s="106"/>
      <c r="AY229" s="106"/>
      <c r="AZ229" s="54"/>
      <c r="BA229" s="106"/>
      <c r="BB229" s="804"/>
      <c r="BC229" s="651">
        <f t="shared" ref="BC229:BI229" si="136">SUM(BC217:BC228)</f>
        <v>0</v>
      </c>
      <c r="BD229" s="651">
        <f t="shared" si="136"/>
        <v>0</v>
      </c>
      <c r="BE229" s="651">
        <f t="shared" si="136"/>
        <v>0</v>
      </c>
      <c r="BF229" s="651">
        <f t="shared" si="136"/>
        <v>0</v>
      </c>
      <c r="BG229" s="651">
        <f t="shared" si="136"/>
        <v>0</v>
      </c>
      <c r="BH229" s="651">
        <f t="shared" si="136"/>
        <v>0</v>
      </c>
      <c r="BI229" s="651">
        <f t="shared" si="136"/>
        <v>0</v>
      </c>
      <c r="BJ229" s="651">
        <f t="shared" ref="BJ229" si="137">SUM(BJ217:BJ228)</f>
        <v>0</v>
      </c>
      <c r="BK229" s="668">
        <f>BJ229/(BH156*1000)</f>
        <v>0</v>
      </c>
    </row>
    <row r="232" spans="2:63" x14ac:dyDescent="0.25">
      <c r="B232" s="111"/>
      <c r="BB232" s="111"/>
    </row>
    <row r="233" spans="2:63" x14ac:dyDescent="0.25">
      <c r="B233" s="111"/>
      <c r="BB233" s="111"/>
    </row>
    <row r="234" spans="2:63" x14ac:dyDescent="0.25">
      <c r="B234" s="111"/>
      <c r="BB234" s="111"/>
    </row>
    <row r="235" spans="2:63" x14ac:dyDescent="0.25">
      <c r="B235" s="111"/>
      <c r="BB235" s="111"/>
    </row>
    <row r="236" spans="2:63" x14ac:dyDescent="0.25">
      <c r="B236" s="111"/>
      <c r="BB236" s="111"/>
    </row>
    <row r="237" spans="2:63" x14ac:dyDescent="0.25">
      <c r="B237" s="111"/>
      <c r="BB237" s="111"/>
    </row>
  </sheetData>
  <sheetProtection algorithmName="SHA-512" hashValue="e6dfvufw0quGz5fLXeBQtvQQuBBpqPu0z1KhewgWBXS71ArFWJlTSbgzcLvooMYM43tlnbLyx16/9nxF0ki4+Q==" saltValue="Jw+Ur+2yGOZOaVzprFIB/Q==" spinCount="100000" sheet="1" objects="1" scenarios="1"/>
  <mergeCells count="41">
    <mergeCell ref="AO3:AS3"/>
    <mergeCell ref="AU3:AY3"/>
    <mergeCell ref="AC4:AG4"/>
    <mergeCell ref="AI4:AM4"/>
    <mergeCell ref="AO4:AS4"/>
    <mergeCell ref="AU4:AY4"/>
    <mergeCell ref="AC3:AG3"/>
    <mergeCell ref="AI3:AM3"/>
    <mergeCell ref="BB157:BK157"/>
    <mergeCell ref="BB81:BK81"/>
    <mergeCell ref="BB4:BK4"/>
    <mergeCell ref="AC81:AG81"/>
    <mergeCell ref="AI81:AM81"/>
    <mergeCell ref="AO81:AS81"/>
    <mergeCell ref="AU81:AY81"/>
    <mergeCell ref="AU157:AY157"/>
    <mergeCell ref="AI157:AM157"/>
    <mergeCell ref="AC157:AG157"/>
    <mergeCell ref="Q157:U157"/>
    <mergeCell ref="C81:E81"/>
    <mergeCell ref="C80:I80"/>
    <mergeCell ref="F4:I4"/>
    <mergeCell ref="C3:I3"/>
    <mergeCell ref="K4:O4"/>
    <mergeCell ref="Q4:U4"/>
    <mergeCell ref="AX1:AY1"/>
    <mergeCell ref="C157:E157"/>
    <mergeCell ref="C156:I156"/>
    <mergeCell ref="K81:O81"/>
    <mergeCell ref="Q81:U81"/>
    <mergeCell ref="W81:AA81"/>
    <mergeCell ref="F81:I81"/>
    <mergeCell ref="F157:I157"/>
    <mergeCell ref="K157:O157"/>
    <mergeCell ref="W4:AA4"/>
    <mergeCell ref="K3:O3"/>
    <mergeCell ref="Q3:U3"/>
    <mergeCell ref="AO157:AS157"/>
    <mergeCell ref="W3:AA3"/>
    <mergeCell ref="W157:AA157"/>
    <mergeCell ref="C4:E4"/>
  </mergeCells>
  <phoneticPr fontId="15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5"/>
  </sheetPr>
  <dimension ref="B1:P75"/>
  <sheetViews>
    <sheetView showGridLines="0" zoomScaleNormal="10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11" sqref="C11"/>
    </sheetView>
  </sheetViews>
  <sheetFormatPr defaultRowHeight="13.2" x14ac:dyDescent="0.25"/>
  <cols>
    <col min="1" max="1" width="1.44140625" style="34" customWidth="1"/>
    <col min="2" max="2" width="43.5546875" style="34" customWidth="1"/>
    <col min="3" max="3" width="23.21875" style="34" bestFit="1" customWidth="1"/>
    <col min="4" max="4" width="23.33203125" style="34" bestFit="1" customWidth="1"/>
    <col min="5" max="5" width="23.5546875" style="34" bestFit="1" customWidth="1"/>
    <col min="6" max="6" width="23.44140625" style="34" bestFit="1" customWidth="1"/>
    <col min="7" max="7" width="25" style="34" customWidth="1"/>
    <col min="8" max="8" width="23.5546875" style="34" bestFit="1" customWidth="1"/>
    <col min="9" max="9" width="11.44140625" style="34" customWidth="1"/>
    <col min="10" max="10" width="10.44140625" style="34" customWidth="1"/>
    <col min="11" max="11" width="15.6640625" style="34" customWidth="1"/>
    <col min="12" max="12" width="11.109375" style="34" customWidth="1"/>
    <col min="13" max="13" width="11.6640625" style="34" customWidth="1"/>
    <col min="14" max="14" width="18.33203125" style="34" bestFit="1" customWidth="1"/>
    <col min="15" max="15" width="21.5546875" style="34" customWidth="1"/>
    <col min="16" max="16" width="17.21875" style="34" bestFit="1" customWidth="1"/>
    <col min="17" max="16384" width="8.88671875" style="34"/>
  </cols>
  <sheetData>
    <row r="1" spans="2:15" ht="16.2" thickBot="1" x14ac:dyDescent="0.3">
      <c r="B1" s="179" t="s">
        <v>327</v>
      </c>
      <c r="C1" s="54"/>
      <c r="D1" s="54"/>
      <c r="E1" s="54"/>
      <c r="F1" s="54"/>
      <c r="G1" s="54"/>
      <c r="H1" s="54"/>
    </row>
    <row r="2" spans="2:15" x14ac:dyDescent="0.25">
      <c r="B2" s="743" t="s">
        <v>238</v>
      </c>
      <c r="C2" s="744">
        <v>2021</v>
      </c>
      <c r="D2" s="54"/>
      <c r="E2" s="54"/>
      <c r="F2" s="54"/>
      <c r="G2" s="54"/>
      <c r="H2" s="54"/>
    </row>
    <row r="3" spans="2:15" x14ac:dyDescent="0.25">
      <c r="B3" s="596" t="s">
        <v>230</v>
      </c>
      <c r="C3" s="597">
        <f>Parameters!D13</f>
        <v>5</v>
      </c>
      <c r="D3" s="54"/>
      <c r="E3" s="54"/>
      <c r="F3" s="54"/>
      <c r="G3" s="54"/>
      <c r="H3" s="54"/>
    </row>
    <row r="4" spans="2:15" x14ac:dyDescent="0.25">
      <c r="B4" s="674" t="str">
        <f>Parameters!B5</f>
        <v>PHPCPI Inflation</v>
      </c>
      <c r="C4" s="745">
        <f>Parameters!D5</f>
        <v>2.69E-2</v>
      </c>
      <c r="D4" s="54"/>
      <c r="E4" s="54"/>
      <c r="F4" s="54"/>
      <c r="G4" s="54"/>
      <c r="H4" s="54"/>
    </row>
    <row r="5" spans="2:15" ht="13.8" thickBot="1" x14ac:dyDescent="0.3">
      <c r="B5" s="675" t="str">
        <f>Parameters!B14</f>
        <v>Operating Reserve Price</v>
      </c>
      <c r="C5" s="746">
        <f>Parameters!D14</f>
        <v>21.631900000000002</v>
      </c>
      <c r="D5" s="54"/>
      <c r="E5" s="54"/>
      <c r="F5" s="54"/>
      <c r="G5" s="54"/>
      <c r="H5" s="54"/>
    </row>
    <row r="6" spans="2:15" x14ac:dyDescent="0.25">
      <c r="B6" s="140"/>
      <c r="C6" s="54"/>
      <c r="D6" s="54"/>
      <c r="E6" s="54"/>
      <c r="F6" s="54"/>
      <c r="G6" s="54"/>
      <c r="H6" s="54"/>
    </row>
    <row r="7" spans="2:15" ht="13.8" thickBot="1" x14ac:dyDescent="0.3">
      <c r="B7" s="171" t="s">
        <v>59</v>
      </c>
      <c r="C7" s="54"/>
      <c r="D7" s="54"/>
      <c r="E7" s="54"/>
      <c r="F7" s="54"/>
      <c r="G7" s="54"/>
      <c r="H7" s="54"/>
    </row>
    <row r="8" spans="2:15" ht="21" customHeight="1" thickBot="1" x14ac:dyDescent="0.3">
      <c r="B8" s="747" t="s">
        <v>2</v>
      </c>
      <c r="C8" s="748">
        <v>2022</v>
      </c>
      <c r="D8" s="748">
        <v>2023</v>
      </c>
      <c r="E8" s="748">
        <v>2024</v>
      </c>
      <c r="F8" s="748">
        <v>2025</v>
      </c>
      <c r="G8" s="748">
        <v>2026</v>
      </c>
      <c r="H8" s="345" t="s">
        <v>188</v>
      </c>
      <c r="O8" s="727">
        <v>5</v>
      </c>
    </row>
    <row r="9" spans="2:15" x14ac:dyDescent="0.25">
      <c r="B9" s="596" t="s">
        <v>312</v>
      </c>
      <c r="C9" s="749">
        <f>Parameters!$G$31*1000</f>
        <v>104209000</v>
      </c>
      <c r="D9" s="749">
        <f>Parameters!$I$31*1000</f>
        <v>111008000</v>
      </c>
      <c r="E9" s="749">
        <f>Parameters!$K$31*1000</f>
        <v>117935000</v>
      </c>
      <c r="F9" s="749">
        <f>Parameters!$M$31*1000</f>
        <v>124995000</v>
      </c>
      <c r="G9" s="749">
        <f>Parameters!$O$31*1000</f>
        <v>132185000</v>
      </c>
      <c r="H9" s="750">
        <f>SUM(C9:$G$9)</f>
        <v>590332000</v>
      </c>
      <c r="O9" s="727"/>
    </row>
    <row r="10" spans="2:15" x14ac:dyDescent="0.25">
      <c r="B10" s="596" t="s">
        <v>310</v>
      </c>
      <c r="C10" s="751"/>
      <c r="D10" s="751"/>
      <c r="E10" s="751"/>
      <c r="F10" s="751"/>
      <c r="G10" s="751"/>
      <c r="H10" s="597"/>
      <c r="O10" s="727"/>
    </row>
    <row r="11" spans="2:15" ht="15" customHeight="1" x14ac:dyDescent="0.25">
      <c r="B11" s="752" t="s">
        <v>51</v>
      </c>
      <c r="C11" s="749">
        <f>SUMIF('Dependable Capacity'!$C$3:$C$8,C$8,'Dependable Capacity'!$D$3:$D$8)*1000</f>
        <v>0</v>
      </c>
      <c r="D11" s="749">
        <f>SUMIF('Dependable Capacity'!$C$3:$C$8,D$8,'Dependable Capacity'!$D$3:$D$8)*1000</f>
        <v>0</v>
      </c>
      <c r="E11" s="749">
        <f>SUMIF('Dependable Capacity'!$C$3:$C$8,E$8,'Dependable Capacity'!$D$3:$D$8)*1000</f>
        <v>0</v>
      </c>
      <c r="F11" s="749">
        <f>SUMIF('Dependable Capacity'!$C$3:$C$8,F$8,'Dependable Capacity'!$D$3:$D$8)*1000</f>
        <v>0</v>
      </c>
      <c r="G11" s="749">
        <f>SUMIF('Dependable Capacity'!$C$3:$C$8,G$8,'Dependable Capacity'!$D$3:$D$8)*1000</f>
        <v>0</v>
      </c>
      <c r="H11" s="753"/>
      <c r="O11" s="727"/>
    </row>
    <row r="12" spans="2:15" ht="15" customHeight="1" x14ac:dyDescent="0.25">
      <c r="B12" s="752" t="s">
        <v>50</v>
      </c>
      <c r="C12" s="749">
        <f>SUMIF('Dependable Capacity'!$C$9:$C$14,C$8,'Dependable Capacity'!$D$9:$D$14)*1000</f>
        <v>0</v>
      </c>
      <c r="D12" s="749">
        <f>SUMIF('Dependable Capacity'!$C$9:$C$14,D$8,'Dependable Capacity'!$D$9:$D$14)*1000</f>
        <v>0</v>
      </c>
      <c r="E12" s="749">
        <f>SUMIF('Dependable Capacity'!$C$9:$C$14,E$8,'Dependable Capacity'!$D$9:$D$14)*1000</f>
        <v>0</v>
      </c>
      <c r="F12" s="749">
        <f>SUMIF('Dependable Capacity'!$C$9:$C$14,F$8,'Dependable Capacity'!$D$9:$D$14)*1000</f>
        <v>0</v>
      </c>
      <c r="G12" s="749">
        <f>SUMIF('Dependable Capacity'!$C$9:$C$14,G$8,'Dependable Capacity'!$D$9:$D$14)*1000</f>
        <v>0</v>
      </c>
      <c r="H12" s="753"/>
      <c r="O12" s="727"/>
    </row>
    <row r="13" spans="2:15" ht="15" customHeight="1" x14ac:dyDescent="0.25">
      <c r="B13" s="752" t="s">
        <v>52</v>
      </c>
      <c r="C13" s="749">
        <f>SUMIF('Dependable Capacity'!$C$15:$C$20,C$8,'Dependable Capacity'!$D$15:$D$20)*1000</f>
        <v>0</v>
      </c>
      <c r="D13" s="749">
        <f>SUMIF('Dependable Capacity'!$C$15:$C$20,D$8,'Dependable Capacity'!$D$15:$D$20)*1000</f>
        <v>0</v>
      </c>
      <c r="E13" s="749">
        <f>SUMIF('Dependable Capacity'!$C$15:$C$20,E$8,'Dependable Capacity'!$D$15:$D$20)*1000</f>
        <v>0</v>
      </c>
      <c r="F13" s="749">
        <f>SUMIF('Dependable Capacity'!$C$15:$C$20,F$8,'Dependable Capacity'!$D$15:$D$20)*1000</f>
        <v>0</v>
      </c>
      <c r="G13" s="749">
        <f>SUMIF('Dependable Capacity'!$C$15:$C$20,G$8,'Dependable Capacity'!$D$15:$D$20)*1000</f>
        <v>0</v>
      </c>
      <c r="H13" s="753"/>
      <c r="O13" s="727"/>
    </row>
    <row r="14" spans="2:15" ht="15" customHeight="1" x14ac:dyDescent="0.25">
      <c r="B14" s="752" t="s">
        <v>206</v>
      </c>
      <c r="C14" s="749">
        <f>SUMIF('Dependable Capacity'!$C$21:$C$26,C$8,'Dependable Capacity'!$D$21:$D$26)*1000</f>
        <v>0</v>
      </c>
      <c r="D14" s="749">
        <f>SUMIF('Dependable Capacity'!$C$21:$C$26,D$8,'Dependable Capacity'!$D$21:$D$26)*1000</f>
        <v>0</v>
      </c>
      <c r="E14" s="749">
        <f>SUMIF('Dependable Capacity'!$C$21:$C$26,E$8,'Dependable Capacity'!$D$21:$D$26)*1000</f>
        <v>0</v>
      </c>
      <c r="F14" s="749">
        <f>SUMIF('Dependable Capacity'!$C$21:$C$26,F$8,'Dependable Capacity'!$D$21:$D$26)*1000</f>
        <v>0</v>
      </c>
      <c r="G14" s="749">
        <f>SUMIF('Dependable Capacity'!$C$21:$C$26,G$8,'Dependable Capacity'!$D$21:$D$26)*1000</f>
        <v>0</v>
      </c>
      <c r="H14" s="753"/>
      <c r="O14" s="727"/>
    </row>
    <row r="15" spans="2:15" ht="15" customHeight="1" x14ac:dyDescent="0.25">
      <c r="B15" s="752" t="s">
        <v>12</v>
      </c>
      <c r="C15" s="749">
        <f>SUMIF('Dependable Capacity'!$C$27:$C$32,C$8,'Dependable Capacity'!$D$27:$D$32)*1000</f>
        <v>0</v>
      </c>
      <c r="D15" s="749">
        <f>SUMIF('Dependable Capacity'!$C$27:$C$32,D$8,'Dependable Capacity'!$D$27:$D$32)*1000</f>
        <v>0</v>
      </c>
      <c r="E15" s="749">
        <f>SUMIF('Dependable Capacity'!$C$27:$C$32,E$8,'Dependable Capacity'!$D$27:$D$32)*1000</f>
        <v>0</v>
      </c>
      <c r="F15" s="749">
        <f>SUMIF('Dependable Capacity'!$C$27:$C$32,F$8,'Dependable Capacity'!$D$27:$D$32)*1000</f>
        <v>0</v>
      </c>
      <c r="G15" s="749">
        <f>SUMIF('Dependable Capacity'!$C$27:$C$32,G$8,'Dependable Capacity'!$D$27:$D$32)*1000</f>
        <v>0</v>
      </c>
      <c r="H15" s="753"/>
      <c r="O15" s="727"/>
    </row>
    <row r="16" spans="2:15" ht="15" customHeight="1" x14ac:dyDescent="0.25">
      <c r="B16" s="752" t="s">
        <v>177</v>
      </c>
      <c r="C16" s="749">
        <f>SUMIF('Dependable Capacity'!$C$33:$C$38,C$8,'Dependable Capacity'!$D$33:$D$38)*1000</f>
        <v>0</v>
      </c>
      <c r="D16" s="749">
        <f>SUMIF('Dependable Capacity'!$C$33:$C$38,D$8,'Dependable Capacity'!$D$33:$D$38)*1000</f>
        <v>0</v>
      </c>
      <c r="E16" s="749">
        <f>SUMIF('Dependable Capacity'!$C$33:$C$38,E$8,'Dependable Capacity'!$D$33:$D$38)*1000</f>
        <v>0</v>
      </c>
      <c r="F16" s="749">
        <f>SUMIF('Dependable Capacity'!$C$33:$C$38,F$8,'Dependable Capacity'!$D$33:$D$38)*1000</f>
        <v>0</v>
      </c>
      <c r="G16" s="749">
        <f>SUMIF('Dependable Capacity'!$C$33:$C$38,G$8,'Dependable Capacity'!$D$33:$D$38)*1000</f>
        <v>0</v>
      </c>
      <c r="H16" s="753"/>
      <c r="O16" s="727"/>
    </row>
    <row r="17" spans="2:16" ht="15" customHeight="1" x14ac:dyDescent="0.25">
      <c r="B17" s="752" t="s">
        <v>58</v>
      </c>
      <c r="C17" s="749">
        <f>SUMIF('Dependable Capacity'!$C$39:$C$44,C$8,'Dependable Capacity'!$D$39:$D$44)*1000</f>
        <v>0</v>
      </c>
      <c r="D17" s="749">
        <f>SUMIF('Dependable Capacity'!$C$39:$C$44,D$8,'Dependable Capacity'!$D$39:$D$44)*1000</f>
        <v>0</v>
      </c>
      <c r="E17" s="749">
        <f>SUMIF('Dependable Capacity'!$C$39:$C$44,E$8,'Dependable Capacity'!$D$39:$D$44)*1000</f>
        <v>0</v>
      </c>
      <c r="F17" s="749">
        <f>SUMIF('Dependable Capacity'!$C$39:$C$44,F$8,'Dependable Capacity'!$D$39:$D$44)*1000</f>
        <v>0</v>
      </c>
      <c r="G17" s="749">
        <f>SUMIF('Dependable Capacity'!$C$39:$C$44,G$8,'Dependable Capacity'!$D$39:$D$44)*1000</f>
        <v>0</v>
      </c>
      <c r="H17" s="753"/>
      <c r="O17" s="727"/>
    </row>
    <row r="18" spans="2:16" ht="15" customHeight="1" x14ac:dyDescent="0.25">
      <c r="B18" s="596" t="s">
        <v>311</v>
      </c>
      <c r="C18" s="749">
        <f>SUM(C11:C17)</f>
        <v>0</v>
      </c>
      <c r="D18" s="749">
        <f t="shared" ref="D18:G18" si="0">SUM(D11:D17)</f>
        <v>0</v>
      </c>
      <c r="E18" s="749">
        <f t="shared" si="0"/>
        <v>0</v>
      </c>
      <c r="F18" s="749">
        <f t="shared" si="0"/>
        <v>0</v>
      </c>
      <c r="G18" s="749">
        <f t="shared" si="0"/>
        <v>0</v>
      </c>
      <c r="H18" s="597"/>
      <c r="O18" s="727"/>
    </row>
    <row r="19" spans="2:16" ht="15" customHeight="1" x14ac:dyDescent="0.25">
      <c r="B19" s="596" t="s">
        <v>313</v>
      </c>
      <c r="C19" s="749">
        <f>C9-C18</f>
        <v>104209000</v>
      </c>
      <c r="D19" s="749">
        <f t="shared" ref="D19:G19" si="1">D9-D18</f>
        <v>111008000</v>
      </c>
      <c r="E19" s="749">
        <f t="shared" si="1"/>
        <v>117935000</v>
      </c>
      <c r="F19" s="749">
        <f t="shared" si="1"/>
        <v>124995000</v>
      </c>
      <c r="G19" s="749">
        <f t="shared" si="1"/>
        <v>132185000</v>
      </c>
      <c r="H19" s="597"/>
      <c r="O19" s="727"/>
    </row>
    <row r="20" spans="2:16" x14ac:dyDescent="0.25">
      <c r="B20" s="596" t="s">
        <v>314</v>
      </c>
      <c r="C20" s="309">
        <f>'Generation Cost'!$BK$21</f>
        <v>0</v>
      </c>
      <c r="D20" s="309">
        <f>'Generation Cost'!$BK$35</f>
        <v>0</v>
      </c>
      <c r="E20" s="309">
        <f>'Generation Cost'!$BK$49</f>
        <v>0</v>
      </c>
      <c r="F20" s="309">
        <f>'Generation Cost'!$BK$63</f>
        <v>0</v>
      </c>
      <c r="G20" s="309">
        <f>'Generation Cost'!$BK$77</f>
        <v>0</v>
      </c>
      <c r="H20" s="597"/>
      <c r="O20" s="727"/>
    </row>
    <row r="21" spans="2:16" ht="15" customHeight="1" x14ac:dyDescent="0.25">
      <c r="B21" s="596" t="s">
        <v>315</v>
      </c>
      <c r="C21" s="309">
        <f>C20*C19/C9+$C$5*(1+$C$4)^(C8-$C$2)*C18/C9</f>
        <v>0</v>
      </c>
      <c r="D21" s="309">
        <f>D20*D19/D9+$C$5*(1+$C$4)^(D8-$C$2)*D18/D9</f>
        <v>0</v>
      </c>
      <c r="E21" s="309">
        <f t="shared" ref="E21:G21" si="2">E20*E19/E9+$C$5*(1+$C$4)^(E8-$C$2)*E18/E9</f>
        <v>0</v>
      </c>
      <c r="F21" s="309">
        <f t="shared" si="2"/>
        <v>0</v>
      </c>
      <c r="G21" s="309">
        <f t="shared" si="2"/>
        <v>0</v>
      </c>
      <c r="H21" s="597"/>
      <c r="O21" s="727"/>
    </row>
    <row r="22" spans="2:16" ht="15" customHeight="1" x14ac:dyDescent="0.25">
      <c r="B22" s="596" t="s">
        <v>316</v>
      </c>
      <c r="C22" s="751">
        <f>C21*C9</f>
        <v>0</v>
      </c>
      <c r="D22" s="751">
        <f>D21*D9</f>
        <v>0</v>
      </c>
      <c r="E22" s="751">
        <f>E21*E9</f>
        <v>0</v>
      </c>
      <c r="F22" s="751">
        <f>F21*F9</f>
        <v>0</v>
      </c>
      <c r="G22" s="751">
        <f>G21*G9</f>
        <v>0</v>
      </c>
      <c r="H22" s="754">
        <f>SUM(C22:G22)</f>
        <v>0</v>
      </c>
      <c r="O22" s="727"/>
    </row>
    <row r="23" spans="2:16" ht="15" customHeight="1" x14ac:dyDescent="0.25">
      <c r="B23" s="596" t="s">
        <v>317</v>
      </c>
      <c r="C23" s="751">
        <f>C$22/(1+$C$4)^(C$8-$C$2)</f>
        <v>0</v>
      </c>
      <c r="D23" s="751">
        <f>D$22/(1+$C$4)^(D$8-$C$2)</f>
        <v>0</v>
      </c>
      <c r="E23" s="751">
        <f>E$22/(1+$C$4)^(E$8-$C$2)</f>
        <v>0</v>
      </c>
      <c r="F23" s="751">
        <f>F$22/(1+$C$4)^(F$8-$C$2)</f>
        <v>0</v>
      </c>
      <c r="G23" s="751">
        <f>G$22/(1+$C$4)^(G$8-$C$2)</f>
        <v>0</v>
      </c>
      <c r="H23" s="754">
        <f>SUM(C23:G23)</f>
        <v>0</v>
      </c>
      <c r="O23" s="727"/>
    </row>
    <row r="24" spans="2:16" ht="15" customHeight="1" x14ac:dyDescent="0.25">
      <c r="B24" s="596"/>
      <c r="C24" s="320"/>
      <c r="D24" s="320"/>
      <c r="E24" s="320"/>
      <c r="F24" s="320"/>
      <c r="G24" s="320"/>
      <c r="H24" s="597"/>
      <c r="O24" s="727"/>
    </row>
    <row r="25" spans="2:16" ht="27" customHeight="1" thickBot="1" x14ac:dyDescent="0.3">
      <c r="B25" s="673"/>
      <c r="C25" s="669"/>
      <c r="D25" s="669"/>
      <c r="E25" s="670"/>
      <c r="F25" s="670"/>
      <c r="G25" s="671" t="s">
        <v>269</v>
      </c>
      <c r="H25" s="672">
        <f>H23/H9</f>
        <v>0</v>
      </c>
      <c r="I25" s="732"/>
      <c r="J25" s="733"/>
      <c r="K25" s="734"/>
      <c r="L25" s="125"/>
      <c r="M25" s="125"/>
      <c r="N25" s="125"/>
      <c r="O25" s="125"/>
    </row>
    <row r="26" spans="2:16" x14ac:dyDescent="0.25">
      <c r="B26" s="126"/>
      <c r="C26" s="106"/>
      <c r="D26" s="127"/>
      <c r="E26" s="127"/>
      <c r="F26" s="127"/>
      <c r="G26" s="127"/>
      <c r="H26" s="127"/>
      <c r="I26" s="736"/>
      <c r="J26" s="736"/>
      <c r="K26" s="736"/>
    </row>
    <row r="27" spans="2:16" x14ac:dyDescent="0.25">
      <c r="B27" s="126"/>
      <c r="C27" s="118"/>
      <c r="D27" s="127"/>
      <c r="E27" s="127"/>
      <c r="F27" s="127"/>
      <c r="G27" s="127"/>
      <c r="H27" s="127"/>
      <c r="I27" s="736"/>
      <c r="J27" s="736"/>
      <c r="K27" s="736"/>
      <c r="L27" s="737"/>
      <c r="M27" s="145"/>
      <c r="N27" s="128"/>
      <c r="O27" s="128"/>
      <c r="P27" s="128"/>
    </row>
    <row r="28" spans="2:16" ht="13.8" thickBot="1" x14ac:dyDescent="0.3">
      <c r="B28" s="171" t="s">
        <v>243</v>
      </c>
      <c r="C28" s="54"/>
      <c r="D28" s="54"/>
      <c r="E28" s="54"/>
      <c r="F28" s="54"/>
      <c r="G28" s="54"/>
      <c r="H28" s="54"/>
    </row>
    <row r="29" spans="2:16" ht="18.600000000000001" customHeight="1" thickBot="1" x14ac:dyDescent="0.3">
      <c r="B29" s="755" t="s">
        <v>2</v>
      </c>
      <c r="C29" s="756">
        <v>2022</v>
      </c>
      <c r="D29" s="756">
        <v>2023</v>
      </c>
      <c r="E29" s="756">
        <v>2024</v>
      </c>
      <c r="F29" s="756">
        <v>2025</v>
      </c>
      <c r="G29" s="756">
        <v>2026</v>
      </c>
      <c r="H29" s="757" t="s">
        <v>188</v>
      </c>
      <c r="O29" s="727">
        <v>5</v>
      </c>
    </row>
    <row r="30" spans="2:16" x14ac:dyDescent="0.25">
      <c r="B30" s="758" t="s">
        <v>346</v>
      </c>
      <c r="C30" s="759">
        <f>Parameters!$G$49*1000</f>
        <v>23837000</v>
      </c>
      <c r="D30" s="759">
        <f>Parameters!$I$49*1000</f>
        <v>25392000</v>
      </c>
      <c r="E30" s="759">
        <f>Parameters!$K$49*1000</f>
        <v>26975000</v>
      </c>
      <c r="F30" s="759">
        <f>Parameters!$M$49*1000</f>
        <v>28589000</v>
      </c>
      <c r="G30" s="759">
        <f>Parameters!$O$49*1000</f>
        <v>30234000</v>
      </c>
      <c r="H30" s="760">
        <f>SUM(C30:$G$30)</f>
        <v>135027000</v>
      </c>
      <c r="O30" s="727"/>
    </row>
    <row r="31" spans="2:16" x14ac:dyDescent="0.25">
      <c r="B31" s="758" t="s">
        <v>310</v>
      </c>
      <c r="C31" s="759"/>
      <c r="D31" s="759"/>
      <c r="E31" s="759"/>
      <c r="F31" s="759"/>
      <c r="G31" s="759"/>
      <c r="H31" s="761"/>
      <c r="O31" s="727"/>
    </row>
    <row r="32" spans="2:16" x14ac:dyDescent="0.25">
      <c r="B32" s="762" t="s">
        <v>51</v>
      </c>
      <c r="C32" s="759">
        <f>SUMIF('Dependable Capacity'!$C$58:$C$63,C$29,'Dependable Capacity'!$D$58:$D$63)*1000</f>
        <v>0</v>
      </c>
      <c r="D32" s="759">
        <f>SUMIF('Dependable Capacity'!$C$58:$C$63,D$29,'Dependable Capacity'!$D$58:$D$63)*1000</f>
        <v>0</v>
      </c>
      <c r="E32" s="759">
        <f>SUMIF('Dependable Capacity'!$C$58:$C$63,E$29,'Dependable Capacity'!$D$58:$D$63)*1000</f>
        <v>0</v>
      </c>
      <c r="F32" s="759">
        <f>SUMIF('Dependable Capacity'!$C$58:$C$63,F$29,'Dependable Capacity'!$D$58:$D$63)*1000</f>
        <v>0</v>
      </c>
      <c r="G32" s="759">
        <f>SUMIF('Dependable Capacity'!$C$58:$C$63,G$29,'Dependable Capacity'!$D$58:$D$63)*1000</f>
        <v>0</v>
      </c>
      <c r="H32" s="761"/>
      <c r="O32" s="727"/>
    </row>
    <row r="33" spans="2:16" x14ac:dyDescent="0.25">
      <c r="B33" s="762" t="s">
        <v>50</v>
      </c>
      <c r="C33" s="759">
        <f>SUMIF('Dependable Capacity'!$C$64:$C$69,C$29,'Dependable Capacity'!$D$64:$D$69)*1000</f>
        <v>0</v>
      </c>
      <c r="D33" s="759">
        <f>SUMIF('Dependable Capacity'!$C$64:$C$69,D$29,'Dependable Capacity'!$D$64:$D$69)*1000</f>
        <v>0</v>
      </c>
      <c r="E33" s="759">
        <f>SUMIF('Dependable Capacity'!$C$64:$C$69,E$29,'Dependable Capacity'!$D$64:$D$69)*1000</f>
        <v>0</v>
      </c>
      <c r="F33" s="759">
        <f>SUMIF('Dependable Capacity'!$C$64:$C$69,F$29,'Dependable Capacity'!$D$64:$D$69)*1000</f>
        <v>0</v>
      </c>
      <c r="G33" s="759">
        <f>SUMIF('Dependable Capacity'!$C$64:$C$69,G$29,'Dependable Capacity'!$D$64:$D$69)*1000</f>
        <v>0</v>
      </c>
      <c r="H33" s="761"/>
      <c r="O33" s="727"/>
    </row>
    <row r="34" spans="2:16" x14ac:dyDescent="0.25">
      <c r="B34" s="762" t="s">
        <v>52</v>
      </c>
      <c r="C34" s="759">
        <f>SUMIF('Dependable Capacity'!$C$70:$C$75,C$29,'Dependable Capacity'!$D$70:$D$75)*1000</f>
        <v>0</v>
      </c>
      <c r="D34" s="759">
        <f>SUMIF('Dependable Capacity'!$C$70:$C$75,D$29,'Dependable Capacity'!$D$70:$D$75)*1000</f>
        <v>0</v>
      </c>
      <c r="E34" s="759">
        <f>SUMIF('Dependable Capacity'!$C$70:$C$75,E$29,'Dependable Capacity'!$D$70:$D$75)*1000</f>
        <v>0</v>
      </c>
      <c r="F34" s="759">
        <f>SUMIF('Dependable Capacity'!$C$70:$C$75,F$29,'Dependable Capacity'!$D$70:$D$75)*1000</f>
        <v>0</v>
      </c>
      <c r="G34" s="759">
        <f>SUMIF('Dependable Capacity'!$C$70:$C$75,G$29,'Dependable Capacity'!$D$70:$D$75)*1000</f>
        <v>0</v>
      </c>
      <c r="H34" s="761"/>
      <c r="O34" s="727"/>
    </row>
    <row r="35" spans="2:16" x14ac:dyDescent="0.25">
      <c r="B35" s="762" t="s">
        <v>206</v>
      </c>
      <c r="C35" s="759">
        <f>SUMIF('Dependable Capacity'!$C$76:$C$81,C$29,'Dependable Capacity'!$D$76:$D$81)*1000</f>
        <v>0</v>
      </c>
      <c r="D35" s="759">
        <f>SUMIF('Dependable Capacity'!$C$76:$C$81,D$29,'Dependable Capacity'!$D$76:$D$81)*1000</f>
        <v>0</v>
      </c>
      <c r="E35" s="759">
        <f>SUMIF('Dependable Capacity'!$C$76:$C$81,E$29,'Dependable Capacity'!$D$76:$D$81)*1000</f>
        <v>0</v>
      </c>
      <c r="F35" s="759">
        <f>SUMIF('Dependable Capacity'!$C$76:$C$81,F$29,'Dependable Capacity'!$D$76:$D$81)*1000</f>
        <v>0</v>
      </c>
      <c r="G35" s="759">
        <f>SUMIF('Dependable Capacity'!$C$76:$C$81,G$29,'Dependable Capacity'!$D$76:$D$81)*1000</f>
        <v>0</v>
      </c>
      <c r="H35" s="761"/>
      <c r="O35" s="727"/>
    </row>
    <row r="36" spans="2:16" x14ac:dyDescent="0.25">
      <c r="B36" s="762" t="s">
        <v>12</v>
      </c>
      <c r="C36" s="759">
        <f>SUMIF('Dependable Capacity'!$C$82:$C$87,C$29,'Dependable Capacity'!$D$82:$D$87)*1000</f>
        <v>0</v>
      </c>
      <c r="D36" s="759">
        <f>SUMIF('Dependable Capacity'!$C$82:$C$87,D$29,'Dependable Capacity'!$D$82:$D$87)*1000</f>
        <v>0</v>
      </c>
      <c r="E36" s="759">
        <f>SUMIF('Dependable Capacity'!$C$82:$C$87,E$29,'Dependable Capacity'!$D$82:$D$87)*1000</f>
        <v>0</v>
      </c>
      <c r="F36" s="759">
        <f>SUMIF('Dependable Capacity'!$C$82:$C$87,F$29,'Dependable Capacity'!$D$82:$D$87)*1000</f>
        <v>0</v>
      </c>
      <c r="G36" s="759">
        <f>SUMIF('Dependable Capacity'!$C$82:$C$87,G$29,'Dependable Capacity'!$D$82:$D$87)*1000</f>
        <v>0</v>
      </c>
      <c r="H36" s="761"/>
      <c r="O36" s="727"/>
    </row>
    <row r="37" spans="2:16" x14ac:dyDescent="0.25">
      <c r="B37" s="762" t="s">
        <v>177</v>
      </c>
      <c r="C37" s="759">
        <f>SUMIF('Dependable Capacity'!$C$88:$C$93,C$29,'Dependable Capacity'!$D$88:$D$93)*1000</f>
        <v>0</v>
      </c>
      <c r="D37" s="759">
        <f>SUMIF('Dependable Capacity'!$C$88:$C$93,D$29,'Dependable Capacity'!$D$88:$D$93)*1000</f>
        <v>0</v>
      </c>
      <c r="E37" s="759">
        <f>SUMIF('Dependable Capacity'!$C$88:$C$93,E$29,'Dependable Capacity'!$D$88:$D$93)*1000</f>
        <v>0</v>
      </c>
      <c r="F37" s="759">
        <f>SUMIF('Dependable Capacity'!$C$88:$C$93,F$29,'Dependable Capacity'!$D$88:$D$93)*1000</f>
        <v>0</v>
      </c>
      <c r="G37" s="759">
        <f>SUMIF('Dependable Capacity'!$C$88:$C$93,G$29,'Dependable Capacity'!$D$88:$D$93)*1000</f>
        <v>0</v>
      </c>
      <c r="H37" s="761"/>
      <c r="O37" s="727"/>
    </row>
    <row r="38" spans="2:16" x14ac:dyDescent="0.25">
      <c r="B38" s="762" t="s">
        <v>58</v>
      </c>
      <c r="C38" s="759">
        <f>SUMIF('Form 1 ALL POWER PLANTS'!$D$128:$D$133,C$29,'Dependable Capacity'!$D$94:$D$99)*1000</f>
        <v>0</v>
      </c>
      <c r="D38" s="759">
        <f>SUMIF('Form 1 ALL POWER PLANTS'!$D$128:$D$133,D$29,'Dependable Capacity'!$D$94:$D$99)*1000</f>
        <v>0</v>
      </c>
      <c r="E38" s="759">
        <f>SUMIF('Form 1 ALL POWER PLANTS'!$D$128:$D$133,E$29,'Dependable Capacity'!$D$94:$D$99)*1000</f>
        <v>0</v>
      </c>
      <c r="F38" s="759">
        <f>SUMIF('Form 1 ALL POWER PLANTS'!$D$128:$D$133,F$29,'Dependable Capacity'!$D$94:$D$99)*1000</f>
        <v>0</v>
      </c>
      <c r="G38" s="759">
        <f>SUMIF('Form 1 ALL POWER PLANTS'!$D$128:$D$133,G$29,'Dependable Capacity'!$D$94:$D$99)*1000</f>
        <v>0</v>
      </c>
      <c r="H38" s="761"/>
      <c r="O38" s="727"/>
    </row>
    <row r="39" spans="2:16" x14ac:dyDescent="0.25">
      <c r="B39" s="758" t="s">
        <v>311</v>
      </c>
      <c r="C39" s="759">
        <f>SUM(C32:C38)</f>
        <v>0</v>
      </c>
      <c r="D39" s="759">
        <f>SUM(D32:D38)</f>
        <v>0</v>
      </c>
      <c r="E39" s="759">
        <f>SUM(E32:E38)</f>
        <v>0</v>
      </c>
      <c r="F39" s="759">
        <f>SUM(F32:F38)</f>
        <v>0</v>
      </c>
      <c r="G39" s="759">
        <f>SUM(G32:G38)</f>
        <v>0</v>
      </c>
      <c r="H39" s="763"/>
      <c r="O39" s="727"/>
    </row>
    <row r="40" spans="2:16" x14ac:dyDescent="0.25">
      <c r="B40" s="758" t="s">
        <v>313</v>
      </c>
      <c r="C40" s="759">
        <f>C30-C39</f>
        <v>23837000</v>
      </c>
      <c r="D40" s="759">
        <f t="shared" ref="D40:G40" si="3">D30-D39</f>
        <v>25392000</v>
      </c>
      <c r="E40" s="759">
        <f t="shared" si="3"/>
        <v>26975000</v>
      </c>
      <c r="F40" s="759">
        <f t="shared" si="3"/>
        <v>28589000</v>
      </c>
      <c r="G40" s="759">
        <f t="shared" si="3"/>
        <v>30234000</v>
      </c>
      <c r="H40" s="763"/>
      <c r="O40" s="727"/>
    </row>
    <row r="41" spans="2:16" x14ac:dyDescent="0.25">
      <c r="B41" s="758" t="s">
        <v>314</v>
      </c>
      <c r="C41" s="369">
        <f>'Generation Cost'!$BK$97</f>
        <v>0</v>
      </c>
      <c r="D41" s="369">
        <f>'Generation Cost'!BK111</f>
        <v>0</v>
      </c>
      <c r="E41" s="369">
        <f>'Generation Cost'!BK125</f>
        <v>0</v>
      </c>
      <c r="F41" s="369">
        <f>'Generation Cost'!BK139</f>
        <v>0</v>
      </c>
      <c r="G41" s="369">
        <f>'Generation Cost'!BK153</f>
        <v>0</v>
      </c>
      <c r="H41" s="763"/>
      <c r="O41" s="727"/>
    </row>
    <row r="42" spans="2:16" x14ac:dyDescent="0.25">
      <c r="B42" s="758" t="s">
        <v>315</v>
      </c>
      <c r="C42" s="369">
        <f>C41*C40/C30+$C$5*(1+$C$4)^(C29-$C$2)*C39/C30</f>
        <v>0</v>
      </c>
      <c r="D42" s="369">
        <f t="shared" ref="D42:G42" si="4">D41*D40/D30+$C$5*(1+$C$4)^(D29-$C$2)*D39/D30</f>
        <v>0</v>
      </c>
      <c r="E42" s="369">
        <f t="shared" si="4"/>
        <v>0</v>
      </c>
      <c r="F42" s="369">
        <f t="shared" si="4"/>
        <v>0</v>
      </c>
      <c r="G42" s="369">
        <f t="shared" si="4"/>
        <v>0</v>
      </c>
      <c r="H42" s="763"/>
      <c r="O42" s="727"/>
    </row>
    <row r="43" spans="2:16" x14ac:dyDescent="0.25">
      <c r="B43" s="758" t="s">
        <v>316</v>
      </c>
      <c r="C43" s="764">
        <f>C42*C30*1000</f>
        <v>0</v>
      </c>
      <c r="D43" s="764">
        <f>D42*D30*1000</f>
        <v>0</v>
      </c>
      <c r="E43" s="764">
        <f>E42*E30*1000</f>
        <v>0</v>
      </c>
      <c r="F43" s="764">
        <f>F42*F30*1000</f>
        <v>0</v>
      </c>
      <c r="G43" s="764">
        <f>G42*G30*1000</f>
        <v>0</v>
      </c>
      <c r="H43" s="765">
        <f>SUM(C43:G43)</f>
        <v>0</v>
      </c>
      <c r="O43" s="727"/>
    </row>
    <row r="44" spans="2:16" x14ac:dyDescent="0.25">
      <c r="B44" s="758" t="s">
        <v>317</v>
      </c>
      <c r="C44" s="764">
        <f>C$43/(1+$C$4)^(C$29-$C$2)</f>
        <v>0</v>
      </c>
      <c r="D44" s="764">
        <f>D$43/(1+$C$4)^(D$29-$C$2)</f>
        <v>0</v>
      </c>
      <c r="E44" s="764">
        <f>E$43/(1+$C$4)^(E$29-$C$2)</f>
        <v>0</v>
      </c>
      <c r="F44" s="764">
        <f>F$43/(1+$C$4)^(F$29-$C$2)</f>
        <v>0</v>
      </c>
      <c r="G44" s="764">
        <f>G$43/(1+$C$4)^(G$29-$C$2)</f>
        <v>0</v>
      </c>
      <c r="H44" s="765">
        <f>SUM(C44:G44)</f>
        <v>0</v>
      </c>
      <c r="O44" s="727"/>
    </row>
    <row r="45" spans="2:16" x14ac:dyDescent="0.25">
      <c r="B45" s="758"/>
      <c r="C45" s="766"/>
      <c r="D45" s="766"/>
      <c r="E45" s="766"/>
      <c r="F45" s="766"/>
      <c r="G45" s="766"/>
      <c r="H45" s="763"/>
      <c r="O45" s="727"/>
    </row>
    <row r="46" spans="2:16" ht="27" customHeight="1" thickBot="1" x14ac:dyDescent="0.3">
      <c r="B46" s="767"/>
      <c r="C46" s="768"/>
      <c r="D46" s="768"/>
      <c r="E46" s="768"/>
      <c r="F46" s="768"/>
      <c r="G46" s="769" t="s">
        <v>269</v>
      </c>
      <c r="H46" s="672">
        <f>H44/H30/1000</f>
        <v>0</v>
      </c>
      <c r="I46" s="738"/>
      <c r="J46" s="738"/>
      <c r="K46" s="125"/>
      <c r="L46" s="125"/>
      <c r="M46" s="125"/>
      <c r="N46" s="125"/>
      <c r="O46" s="125"/>
    </row>
    <row r="47" spans="2:16" x14ac:dyDescent="0.25">
      <c r="B47" s="126"/>
      <c r="C47" s="118"/>
      <c r="D47" s="127"/>
      <c r="E47" s="127"/>
      <c r="F47" s="127"/>
      <c r="G47" s="127"/>
      <c r="H47" s="127"/>
      <c r="I47" s="736"/>
      <c r="J47" s="736"/>
      <c r="K47" s="736"/>
      <c r="L47" s="737"/>
      <c r="M47" s="145"/>
      <c r="N47" s="128"/>
      <c r="O47" s="128"/>
      <c r="P47" s="128"/>
    </row>
    <row r="48" spans="2:16" x14ac:dyDescent="0.25">
      <c r="B48" s="126"/>
      <c r="C48" s="118"/>
      <c r="D48" s="127"/>
      <c r="E48" s="127"/>
      <c r="F48" s="127"/>
      <c r="G48" s="127"/>
      <c r="H48" s="127"/>
      <c r="I48" s="736"/>
      <c r="J48" s="736"/>
      <c r="K48" s="736"/>
      <c r="L48" s="737"/>
      <c r="M48" s="145"/>
      <c r="N48" s="128"/>
      <c r="O48" s="128"/>
      <c r="P48" s="128"/>
    </row>
    <row r="49" spans="2:15" ht="13.8" thickBot="1" x14ac:dyDescent="0.3">
      <c r="B49" s="171" t="s">
        <v>244</v>
      </c>
      <c r="C49" s="54"/>
      <c r="D49" s="54"/>
      <c r="E49" s="54"/>
      <c r="F49" s="54"/>
      <c r="G49" s="54"/>
      <c r="H49" s="54"/>
    </row>
    <row r="50" spans="2:15" ht="19.2" customHeight="1" thickBot="1" x14ac:dyDescent="0.3">
      <c r="B50" s="755" t="s">
        <v>2</v>
      </c>
      <c r="C50" s="756">
        <v>2022</v>
      </c>
      <c r="D50" s="756">
        <v>2023</v>
      </c>
      <c r="E50" s="756">
        <v>2024</v>
      </c>
      <c r="F50" s="756">
        <v>2025</v>
      </c>
      <c r="G50" s="756">
        <v>2026</v>
      </c>
      <c r="H50" s="757" t="s">
        <v>188</v>
      </c>
      <c r="O50" s="727">
        <v>5</v>
      </c>
    </row>
    <row r="51" spans="2:15" x14ac:dyDescent="0.25">
      <c r="B51" s="770" t="s">
        <v>346</v>
      </c>
      <c r="C51" s="771">
        <f>Parameters!$G$67*1000</f>
        <v>38651000</v>
      </c>
      <c r="D51" s="772">
        <f>Parameters!$I$67*1000</f>
        <v>41175000</v>
      </c>
      <c r="E51" s="772">
        <f>Parameters!$K$67*1000</f>
        <v>43743000</v>
      </c>
      <c r="F51" s="772">
        <f>Parameters!$M$67*1000</f>
        <v>46360000</v>
      </c>
      <c r="G51" s="772">
        <f>Parameters!$O$67*1000</f>
        <v>49029000</v>
      </c>
      <c r="H51" s="773">
        <f>SUM(C51:$G$51)</f>
        <v>218958000</v>
      </c>
      <c r="O51" s="727"/>
    </row>
    <row r="52" spans="2:15" x14ac:dyDescent="0.25">
      <c r="B52" s="770" t="s">
        <v>310</v>
      </c>
      <c r="C52" s="774"/>
      <c r="D52" s="774"/>
      <c r="E52" s="774"/>
      <c r="F52" s="774"/>
      <c r="G52" s="774"/>
      <c r="H52" s="775"/>
      <c r="O52" s="727"/>
    </row>
    <row r="53" spans="2:15" x14ac:dyDescent="0.25">
      <c r="B53" s="776" t="s">
        <v>51</v>
      </c>
      <c r="C53" s="772">
        <f>SUMIF('Dependable Capacity'!$C$112:$C$117,C$50,'Dependable Capacity'!$D$112:$D$117)*1000</f>
        <v>0</v>
      </c>
      <c r="D53" s="772">
        <f>SUMIF('Dependable Capacity'!$C$112:$C$117,D$50,'Dependable Capacity'!$D$112:$D$117)*1000</f>
        <v>0</v>
      </c>
      <c r="E53" s="772">
        <f>SUMIF('Dependable Capacity'!$C$112:$C$117,E$50,'Dependable Capacity'!$D$112:$D$117)*1000</f>
        <v>0</v>
      </c>
      <c r="F53" s="772">
        <f>SUMIF('Dependable Capacity'!$C$112:$C$117,F$50,'Dependable Capacity'!$D$112:$D$117)*1000</f>
        <v>0</v>
      </c>
      <c r="G53" s="772">
        <f>SUMIF('Dependable Capacity'!$C$112:$C$117,G$50,'Dependable Capacity'!$D$112:$D$117)*1000</f>
        <v>0</v>
      </c>
      <c r="H53" s="777"/>
      <c r="O53" s="727"/>
    </row>
    <row r="54" spans="2:15" x14ac:dyDescent="0.25">
      <c r="B54" s="776" t="s">
        <v>50</v>
      </c>
      <c r="C54" s="772">
        <f>SUMIF('Dependable Capacity'!$C$118:$C$123,C$50,'Dependable Capacity'!$D$118:$D$123)*1000</f>
        <v>0</v>
      </c>
      <c r="D54" s="772">
        <f>SUMIF('Dependable Capacity'!$C$118:$C$123,D$50,'Dependable Capacity'!$D$118:$D$123)*1000</f>
        <v>0</v>
      </c>
      <c r="E54" s="772">
        <f>SUMIF('Dependable Capacity'!$C$118:$C$123,E$50,'Dependable Capacity'!$D$118:$D$123)*1000</f>
        <v>0</v>
      </c>
      <c r="F54" s="772">
        <f>SUMIF('Dependable Capacity'!$C$118:$C$123,F$50,'Dependable Capacity'!$D$118:$D$123)*1000</f>
        <v>0</v>
      </c>
      <c r="G54" s="772">
        <f>SUMIF('Dependable Capacity'!$C$118:$C$123,G$50,'Dependable Capacity'!$D$118:$D$123)*1000</f>
        <v>0</v>
      </c>
      <c r="H54" s="777"/>
      <c r="O54" s="727"/>
    </row>
    <row r="55" spans="2:15" x14ac:dyDescent="0.25">
      <c r="B55" s="776" t="s">
        <v>52</v>
      </c>
      <c r="C55" s="772">
        <f>SUMIF('Dependable Capacity'!$C$124:$C$129,C$50,'Dependable Capacity'!$D$124:$D$129)*1000</f>
        <v>0</v>
      </c>
      <c r="D55" s="772">
        <f>SUMIF('Dependable Capacity'!$C$124:$C$129,D$50,'Dependable Capacity'!$D$124:$D$129)*1000</f>
        <v>0</v>
      </c>
      <c r="E55" s="772">
        <f>SUMIF('Dependable Capacity'!$C$124:$C$129,E$50,'Dependable Capacity'!$D$124:$D$129)*1000</f>
        <v>0</v>
      </c>
      <c r="F55" s="772">
        <f>SUMIF('Dependable Capacity'!$C$124:$C$129,F$50,'Dependable Capacity'!$D$124:$D$129)*1000</f>
        <v>0</v>
      </c>
      <c r="G55" s="772">
        <f>SUMIF('Dependable Capacity'!$C$124:$C$129,G$50,'Dependable Capacity'!$D$124:$D$129)*1000</f>
        <v>0</v>
      </c>
      <c r="H55" s="777"/>
      <c r="O55" s="727"/>
    </row>
    <row r="56" spans="2:15" x14ac:dyDescent="0.25">
      <c r="B56" s="776" t="s">
        <v>206</v>
      </c>
      <c r="C56" s="772">
        <f>SUMIF('Dependable Capacity'!$C$130:$C$135,C$50,'Dependable Capacity'!$D$130:$D$135)*1000</f>
        <v>0</v>
      </c>
      <c r="D56" s="772">
        <f>SUMIF('Dependable Capacity'!$C$130:$C$135,D$50,'Dependable Capacity'!$D$130:$D$135)*1000</f>
        <v>0</v>
      </c>
      <c r="E56" s="772">
        <f>SUMIF('Dependable Capacity'!$C$130:$C$135,E$50,'Dependable Capacity'!$D$130:$D$135)*1000</f>
        <v>0</v>
      </c>
      <c r="F56" s="772">
        <f>SUMIF('Dependable Capacity'!$C$130:$C$135,F$50,'Dependable Capacity'!$D$130:$D$135)*1000</f>
        <v>0</v>
      </c>
      <c r="G56" s="772">
        <f>SUMIF('Dependable Capacity'!$C$130:$C$135,G$50,'Dependable Capacity'!$D$130:$D$135)*1000</f>
        <v>0</v>
      </c>
      <c r="H56" s="777"/>
      <c r="O56" s="727"/>
    </row>
    <row r="57" spans="2:15" x14ac:dyDescent="0.25">
      <c r="B57" s="776" t="s">
        <v>12</v>
      </c>
      <c r="C57" s="772">
        <f>SUMIF('Dependable Capacity'!$C$136:$C$141,C$50,'Dependable Capacity'!$D$136:$D$141)*1000</f>
        <v>0</v>
      </c>
      <c r="D57" s="772">
        <f>SUMIF('Dependable Capacity'!$C$136:$C$141,D$50,'Dependable Capacity'!$D$136:$D$141)*1000</f>
        <v>0</v>
      </c>
      <c r="E57" s="772">
        <f>SUMIF('Dependable Capacity'!$C$136:$C$141,E$50,'Dependable Capacity'!$D$136:$D$141)*1000</f>
        <v>0</v>
      </c>
      <c r="F57" s="772">
        <f>SUMIF('Dependable Capacity'!$C$136:$C$141,F$50,'Dependable Capacity'!$D$136:$D$141)*1000</f>
        <v>0</v>
      </c>
      <c r="G57" s="772">
        <f>SUMIF('Dependable Capacity'!$C$136:$C$141,G$50,'Dependable Capacity'!$D$136:$D$141)*1000</f>
        <v>0</v>
      </c>
      <c r="H57" s="777"/>
      <c r="O57" s="727"/>
    </row>
    <row r="58" spans="2:15" x14ac:dyDescent="0.25">
      <c r="B58" s="776" t="s">
        <v>177</v>
      </c>
      <c r="C58" s="772">
        <f>SUMIF('Dependable Capacity'!$C$142:$C$147,C$50,'Dependable Capacity'!$D$142:$D$147)*1000</f>
        <v>0</v>
      </c>
      <c r="D58" s="772">
        <f>SUMIF('Dependable Capacity'!$C$142:$C$147,D$50,'Dependable Capacity'!$D$142:$D$147)*1000</f>
        <v>0</v>
      </c>
      <c r="E58" s="772">
        <f>SUMIF('Dependable Capacity'!$C$142:$C$147,E$50,'Dependable Capacity'!$D$142:$D$147)*1000</f>
        <v>0</v>
      </c>
      <c r="F58" s="772">
        <f>SUMIF('Dependable Capacity'!$C$142:$C$147,F$50,'Dependable Capacity'!$D$142:$D$147)*1000</f>
        <v>0</v>
      </c>
      <c r="G58" s="772">
        <f>SUMIF('Dependable Capacity'!$C$142:$C$147,G$50,'Dependable Capacity'!$D$142:$D$147)*1000</f>
        <v>0</v>
      </c>
      <c r="H58" s="777"/>
      <c r="O58" s="727"/>
    </row>
    <row r="59" spans="2:15" x14ac:dyDescent="0.25">
      <c r="B59" s="776" t="s">
        <v>58</v>
      </c>
      <c r="C59" s="772">
        <f>SUMIF('Dependable Capacity'!$C$148:$C$153,C$50,'Dependable Capacity'!$D$148:$D$153)*1000</f>
        <v>0</v>
      </c>
      <c r="D59" s="772">
        <f>SUMIF('Dependable Capacity'!$C$148:$C$153,D$50,'Dependable Capacity'!$D$148:$D$153)*1000</f>
        <v>0</v>
      </c>
      <c r="E59" s="772">
        <f>SUMIF('Dependable Capacity'!$C$148:$C$153,E$50,'Dependable Capacity'!$D$148:$D$153)*1000</f>
        <v>0</v>
      </c>
      <c r="F59" s="772">
        <f>SUMIF('Dependable Capacity'!$C$148:$C$153,F$50,'Dependable Capacity'!$D$148:$D$153)*1000</f>
        <v>0</v>
      </c>
      <c r="G59" s="772">
        <f>SUMIF('Dependable Capacity'!$C$148:$C$153,G$50,'Dependable Capacity'!$D$148:$D$153)*1000</f>
        <v>0</v>
      </c>
      <c r="H59" s="777"/>
      <c r="O59" s="727"/>
    </row>
    <row r="60" spans="2:15" x14ac:dyDescent="0.25">
      <c r="B60" s="770" t="s">
        <v>311</v>
      </c>
      <c r="C60" s="772">
        <f>SUM(C53:C59)</f>
        <v>0</v>
      </c>
      <c r="D60" s="772">
        <f>SUM(D53:D59)</f>
        <v>0</v>
      </c>
      <c r="E60" s="772">
        <f>SUM(E53:E59)</f>
        <v>0</v>
      </c>
      <c r="F60" s="772">
        <f>SUM(F53:F59)</f>
        <v>0</v>
      </c>
      <c r="G60" s="772">
        <f>SUM(G53:G59)</f>
        <v>0</v>
      </c>
      <c r="H60" s="775"/>
      <c r="O60" s="727"/>
    </row>
    <row r="61" spans="2:15" x14ac:dyDescent="0.25">
      <c r="B61" s="770" t="s">
        <v>313</v>
      </c>
      <c r="C61" s="772">
        <f>C51-C60</f>
        <v>38651000</v>
      </c>
      <c r="D61" s="772">
        <f t="shared" ref="D61:G61" si="5">D51-D60</f>
        <v>41175000</v>
      </c>
      <c r="E61" s="772">
        <f t="shared" si="5"/>
        <v>43743000</v>
      </c>
      <c r="F61" s="772">
        <f t="shared" si="5"/>
        <v>46360000</v>
      </c>
      <c r="G61" s="772">
        <f t="shared" si="5"/>
        <v>49029000</v>
      </c>
      <c r="H61" s="775"/>
      <c r="O61" s="727"/>
    </row>
    <row r="62" spans="2:15" x14ac:dyDescent="0.25">
      <c r="B62" s="770" t="s">
        <v>314</v>
      </c>
      <c r="C62" s="381">
        <f>'Generation Cost'!$BK$173</f>
        <v>0</v>
      </c>
      <c r="D62" s="381">
        <f>'Generation Cost'!$BK$187</f>
        <v>0</v>
      </c>
      <c r="E62" s="381">
        <f>'Generation Cost'!$BK$201</f>
        <v>0</v>
      </c>
      <c r="F62" s="381">
        <f>'Generation Cost'!$BK$215</f>
        <v>0</v>
      </c>
      <c r="G62" s="381">
        <f>'Generation Cost'!$BK$229</f>
        <v>0</v>
      </c>
      <c r="H62" s="778"/>
      <c r="O62" s="727"/>
    </row>
    <row r="63" spans="2:15" x14ac:dyDescent="0.25">
      <c r="B63" s="770" t="s">
        <v>315</v>
      </c>
      <c r="C63" s="381">
        <f>C62*C61/C51+$C$5*(1+$C$4)^(C50-$C$2)*C60/C51</f>
        <v>0</v>
      </c>
      <c r="D63" s="381">
        <f t="shared" ref="D63:G63" si="6">D62*D61/D51+$C$5*(1+$C$4)^(D50-$C$2)*D60/D51</f>
        <v>0</v>
      </c>
      <c r="E63" s="381">
        <f t="shared" si="6"/>
        <v>0</v>
      </c>
      <c r="F63" s="381">
        <f t="shared" si="6"/>
        <v>0</v>
      </c>
      <c r="G63" s="381">
        <f t="shared" si="6"/>
        <v>0</v>
      </c>
      <c r="H63" s="778"/>
      <c r="O63" s="727"/>
    </row>
    <row r="64" spans="2:15" x14ac:dyDescent="0.25">
      <c r="B64" s="770" t="s">
        <v>316</v>
      </c>
      <c r="C64" s="774">
        <f>C63*C51*1000</f>
        <v>0</v>
      </c>
      <c r="D64" s="774">
        <f t="shared" ref="D64:G64" si="7">D63*D51*1000</f>
        <v>0</v>
      </c>
      <c r="E64" s="774">
        <f t="shared" si="7"/>
        <v>0</v>
      </c>
      <c r="F64" s="774">
        <f t="shared" si="7"/>
        <v>0</v>
      </c>
      <c r="G64" s="774">
        <f t="shared" si="7"/>
        <v>0</v>
      </c>
      <c r="H64" s="778">
        <f>SUM(C64:G64)</f>
        <v>0</v>
      </c>
      <c r="O64" s="727"/>
    </row>
    <row r="65" spans="2:16" x14ac:dyDescent="0.25">
      <c r="B65" s="770" t="s">
        <v>317</v>
      </c>
      <c r="C65" s="774">
        <f>C$64/(1+$C$4)^(C$50-$C$2)</f>
        <v>0</v>
      </c>
      <c r="D65" s="774">
        <f>D$64/(1+$C$4)^(D$50-$C$2)</f>
        <v>0</v>
      </c>
      <c r="E65" s="774">
        <f>E$64/(1+$C$4)^(E$50-$C$2)</f>
        <v>0</v>
      </c>
      <c r="F65" s="774">
        <f>F$64/(1+$C$4)^(F$50-$C$2)</f>
        <v>0</v>
      </c>
      <c r="G65" s="774">
        <f>G$64/(1+$C$4)^(G$50-$C$2)</f>
        <v>0</v>
      </c>
      <c r="H65" s="778">
        <f>SUM(C65:G65)</f>
        <v>0</v>
      </c>
      <c r="O65" s="727"/>
    </row>
    <row r="66" spans="2:16" x14ac:dyDescent="0.25">
      <c r="B66" s="770"/>
      <c r="C66" s="779"/>
      <c r="D66" s="779"/>
      <c r="E66" s="779"/>
      <c r="F66" s="779"/>
      <c r="G66" s="779"/>
      <c r="H66" s="775"/>
      <c r="O66" s="727"/>
    </row>
    <row r="67" spans="2:16" ht="27" customHeight="1" thickBot="1" x14ac:dyDescent="0.3">
      <c r="B67" s="780"/>
      <c r="C67" s="781"/>
      <c r="D67" s="781"/>
      <c r="E67" s="781"/>
      <c r="F67" s="781"/>
      <c r="G67" s="782" t="s">
        <v>269</v>
      </c>
      <c r="H67" s="672">
        <f>H65/H51/1000</f>
        <v>0</v>
      </c>
      <c r="I67" s="738"/>
      <c r="J67" s="738"/>
      <c r="K67" s="125"/>
      <c r="L67" s="125"/>
      <c r="M67" s="125"/>
      <c r="N67" s="125"/>
      <c r="O67" s="125"/>
    </row>
    <row r="68" spans="2:16" x14ac:dyDescent="0.25">
      <c r="B68" s="735"/>
      <c r="C68" s="145"/>
      <c r="D68" s="736"/>
      <c r="E68" s="736"/>
      <c r="F68" s="736"/>
      <c r="G68" s="736"/>
      <c r="H68" s="736"/>
      <c r="I68" s="736"/>
      <c r="J68" s="736"/>
      <c r="K68" s="736"/>
      <c r="L68" s="737"/>
      <c r="M68" s="145"/>
      <c r="N68" s="128"/>
      <c r="O68" s="128"/>
      <c r="P68" s="128"/>
    </row>
    <row r="69" spans="2:16" x14ac:dyDescent="0.25">
      <c r="B69" s="735"/>
      <c r="C69" s="145"/>
      <c r="D69" s="736"/>
      <c r="E69" s="736"/>
      <c r="F69" s="736"/>
      <c r="G69" s="736"/>
      <c r="H69" s="736"/>
      <c r="I69" s="736"/>
      <c r="J69" s="736"/>
      <c r="K69" s="736"/>
      <c r="L69" s="737"/>
      <c r="M69" s="145"/>
      <c r="N69" s="128"/>
      <c r="O69" s="128"/>
      <c r="P69" s="128"/>
    </row>
    <row r="70" spans="2:16" x14ac:dyDescent="0.25">
      <c r="B70" s="727"/>
      <c r="C70" s="727"/>
      <c r="D70" s="739"/>
      <c r="E70" s="739"/>
      <c r="F70" s="739"/>
      <c r="G70" s="739"/>
      <c r="H70" s="739"/>
      <c r="I70" s="739"/>
      <c r="J70" s="739"/>
      <c r="K70" s="739"/>
      <c r="N70" s="128"/>
      <c r="O70" s="128"/>
    </row>
    <row r="71" spans="2:16" x14ac:dyDescent="0.25">
      <c r="B71" s="740"/>
      <c r="C71" s="740"/>
      <c r="D71" s="736"/>
    </row>
    <row r="72" spans="2:16" ht="29.4" customHeight="1" x14ac:dyDescent="0.25">
      <c r="B72" s="111"/>
      <c r="C72" s="111"/>
      <c r="N72" s="129" t="s">
        <v>189</v>
      </c>
      <c r="O72" s="741" t="e">
        <f>$O$70/#REF!/1000</f>
        <v>#REF!</v>
      </c>
    </row>
    <row r="73" spans="2:16" ht="14.4" customHeight="1" x14ac:dyDescent="0.25">
      <c r="O73" s="742"/>
    </row>
    <row r="74" spans="2:16" x14ac:dyDescent="0.25">
      <c r="B74" s="111"/>
      <c r="C74" s="111"/>
      <c r="N74" s="34" t="e">
        <f>((1+#REF!)^$O$8-1)/(#REF!*(1+#REF!)^$O$8)</f>
        <v>#REF!</v>
      </c>
      <c r="O74" s="128" t="e">
        <f>O70/(#REF!*1000)</f>
        <v>#REF!</v>
      </c>
    </row>
    <row r="75" spans="2:16" x14ac:dyDescent="0.25">
      <c r="B75" s="738"/>
      <c r="C75" s="738"/>
    </row>
  </sheetData>
  <sheetProtection algorithmName="SHA-512" hashValue="3qJXp6s4cUfqzq+ye1QJDR9wVzKu8jN4NnsUX5KhBelT3fKloXYF5VQu8Y1AZvQh9u19bOQQu1DVb0QSak2eew==" saltValue="ig7Wb/BaZQRysXy5g9N/kA==" spinCount="100000" sheet="1" objects="1" scenarios="1"/>
  <pageMargins left="0.7" right="0.7" top="0.75" bottom="0.75" header="0.3" footer="0.3"/>
  <ignoredErrors>
    <ignoredError sqref="H9 H12 C28:G29 C49:H50 H15 H13 H17 H16 H22 D18:H18 H65 D39:G39 C60:H60 H52 H64 H63 H21 H62 H14 H11 H53 H54 H55 H56 H57 H58 H59 H5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18</vt:i4>
      </vt:variant>
    </vt:vector>
  </HeadingPairs>
  <TitlesOfParts>
    <vt:vector size="33" baseType="lpstr">
      <vt:lpstr>Form 1 ALL POWER PLANTS</vt:lpstr>
      <vt:lpstr>Form 2 HYDRO</vt:lpstr>
      <vt:lpstr>Form 3 SOLAR</vt:lpstr>
      <vt:lpstr>Form 4 BIOMASS</vt:lpstr>
      <vt:lpstr>Form 5 BIODIESEL</vt:lpstr>
      <vt:lpstr>Form 6 LNG</vt:lpstr>
      <vt:lpstr>Form 7 BUNKER C</vt:lpstr>
      <vt:lpstr>Form 8 LFO Diesel</vt:lpstr>
      <vt:lpstr>Parameters</vt:lpstr>
      <vt:lpstr>Inflated Bid Prices After Tax</vt:lpstr>
      <vt:lpstr>Levelized Bid Price @100% CUF</vt:lpstr>
      <vt:lpstr>Dependable Capacity</vt:lpstr>
      <vt:lpstr>Available Energy and Dispatch</vt:lpstr>
      <vt:lpstr>Generation Cost</vt:lpstr>
      <vt:lpstr>Levelized Bid Price</vt:lpstr>
      <vt:lpstr>'Form 1 ALL POWER PLANTS'!Print_Area</vt:lpstr>
      <vt:lpstr>'Form 2 HYDRO'!Print_Area</vt:lpstr>
      <vt:lpstr>'Form 3 SOLAR'!Print_Area</vt:lpstr>
      <vt:lpstr>'Form 4 BIOMASS'!Print_Area</vt:lpstr>
      <vt:lpstr>'Form 5 BIODIESEL'!Print_Area</vt:lpstr>
      <vt:lpstr>'Form 6 LNG'!Print_Area</vt:lpstr>
      <vt:lpstr>'Form 7 BUNKER C'!Print_Area</vt:lpstr>
      <vt:lpstr>'Form 8 LFO Diesel'!Print_Area</vt:lpstr>
      <vt:lpstr>Parameters!Print_Area</vt:lpstr>
      <vt:lpstr>'Form 1 ALL POWER PLANTS'!Print_Titles</vt:lpstr>
      <vt:lpstr>'Form 2 HYDRO'!Print_Titles</vt:lpstr>
      <vt:lpstr>'Form 3 SOLAR'!Print_Titles</vt:lpstr>
      <vt:lpstr>'Form 4 BIOMASS'!Print_Titles</vt:lpstr>
      <vt:lpstr>'Form 5 BIODIESEL'!Print_Titles</vt:lpstr>
      <vt:lpstr>'Form 6 LNG'!Print_Titles</vt:lpstr>
      <vt:lpstr>'Form 7 BUNKER C'!Print_Titles</vt:lpstr>
      <vt:lpstr>'Form 8 LFO Diesel'!Print_Titles</vt:lpstr>
      <vt:lpstr>Parameters!Print_Titles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ar</dc:creator>
  <cp:lastModifiedBy>OMECO</cp:lastModifiedBy>
  <cp:lastPrinted>2020-08-12T03:27:46Z</cp:lastPrinted>
  <dcterms:created xsi:type="dcterms:W3CDTF">2020-01-11T01:37:56Z</dcterms:created>
  <dcterms:modified xsi:type="dcterms:W3CDTF">2021-06-16T06:20:31Z</dcterms:modified>
</cp:coreProperties>
</file>